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11.xml" ContentType="application/vnd.openxmlformats-officedocument.spreadsheetml.table+xml"/>
  <Override PartName="/xl/drawings/drawing6.xml" ContentType="application/vnd.openxmlformats-officedocument.drawing+xml"/>
  <Override PartName="/xl/tables/table12.xml" ContentType="application/vnd.openxmlformats-officedocument.spreadsheetml.table+xml"/>
  <Override PartName="/xl/drawings/drawing7.xml" ContentType="application/vnd.openxmlformats-officedocument.drawing+xml"/>
  <Override PartName="/xl/drawings/drawing8.xml" ContentType="application/vnd.openxmlformats-officedocument.drawing+xml"/>
  <Override PartName="/xl/tables/table13.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tables/table14.xml" ContentType="application/vnd.openxmlformats-officedocument.spreadsheetml.table+xml"/>
  <Override PartName="/xl/drawings/drawing12.xml" ContentType="application/vnd.openxmlformats-officedocument.drawing+xml"/>
  <Override PartName="/xl/featurePropertyBag/featurePropertyBag.xml" ContentType="application/vnd.ms-excel.featurepropertyba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ThisWorkbook" defaultThemeVersion="202300"/>
  <mc:AlternateContent xmlns:mc="http://schemas.openxmlformats.org/markup-compatibility/2006">
    <mc:Choice Requires="x15">
      <x15ac:absPath xmlns:x15ac="http://schemas.microsoft.com/office/spreadsheetml/2010/11/ac" url="C:\Users\oscar.gutierrez\Downloads\"/>
    </mc:Choice>
  </mc:AlternateContent>
  <xr:revisionPtr revIDLastSave="0" documentId="8_{97A77788-E1DD-4CB8-8B66-31C26FF438FC}" xr6:coauthVersionLast="47" xr6:coauthVersionMax="47" xr10:uidLastSave="{00000000-0000-0000-0000-000000000000}"/>
  <workbookProtection workbookAlgorithmName="SHA-512" workbookHashValue="uP7QPu6vAZnGsEepZtBA4XrBIZi218WzESRmxmZMPOZlqReRlfAa9EGH395frf5fUdmR/EAgH0onUwiSAioUNw==" workbookSaltValue="oTpxEBuU3iRlYJaXHXW/Wg==" workbookSpinCount="100000" lockStructure="1"/>
  <bookViews>
    <workbookView xWindow="-103" yWindow="-103" windowWidth="33120" windowHeight="18000" tabRatio="917" xr2:uid="{E9DE1186-EAF2-4384-A90F-49D1BA8883C3}"/>
  </bookViews>
  <sheets>
    <sheet name="INICIO" sheetId="1" r:id="rId1"/>
    <sheet name="CONFIGURACIÓN" sheetId="12" state="hidden" r:id="rId2"/>
    <sheet name="0_INSTRUCCIONES" sheetId="16" r:id="rId3"/>
    <sheet name="0_AYUDAS" sheetId="17" r:id="rId4"/>
    <sheet name="1_IDENTIFICACIÓN" sheetId="3" r:id="rId5"/>
    <sheet name="2_RIESGO INHERENTE" sheetId="18" r:id="rId6"/>
    <sheet name="3_MAPA DE CALOR - INHERENTE" sheetId="5" r:id="rId7"/>
    <sheet name="4_CONTROLES" sheetId="19" r:id="rId8"/>
    <sheet name="5_MAPA DE CALOR - RESIDUAL" sheetId="20" r:id="rId9"/>
    <sheet name="6_MC INHERENTE VS RESIDUAL" sheetId="21" r:id="rId10"/>
    <sheet name="7_MAPA DE RIESGOS" sheetId="23" r:id="rId11"/>
    <sheet name="8_RIESGOS POR PROCESO" sheetId="25" r:id="rId12"/>
  </sheets>
  <externalReferences>
    <externalReference r:id="rId13"/>
    <externalReference r:id="rId14"/>
  </externalReferences>
  <definedNames>
    <definedName name="Afectación_Económica">'[1]3 PROBABIL E IMPACTO INHERENTE'!$X$9:$X$14</definedName>
    <definedName name="Aplicativo">CONFIGURACIÓN!$AM$6:$AM$30</definedName>
    <definedName name="_xlnm.Print_Area" localSheetId="3">'0_AYUDAS'!$A$1:$N$155</definedName>
    <definedName name="_xlnm.Print_Area" localSheetId="2">'0_INSTRUCCIONES'!$A$1:$H$119</definedName>
    <definedName name="_xlnm.Print_Area" localSheetId="4">'1_IDENTIFICACIÓN'!$1:$11</definedName>
    <definedName name="_xlnm.Print_Area" localSheetId="5">'2_RIESGO INHERENTE'!$1:$12</definedName>
    <definedName name="_xlnm.Print_Area" localSheetId="6">'3_MAPA DE CALOR - INHERENTE'!$A$1:$I$14</definedName>
    <definedName name="_xlnm.Print_Area" localSheetId="7">'4_CONTROLES'!$1:$11</definedName>
    <definedName name="_xlnm.Print_Area" localSheetId="8">'5_MAPA DE CALOR - RESIDUAL'!$A$1:$I$14</definedName>
    <definedName name="_xlnm.Print_Area" localSheetId="9">'6_MC INHERENTE VS RESIDUAL'!$A$1:$I$14</definedName>
    <definedName name="_xlnm.Print_Area" localSheetId="10">'7_MAPA DE RIESGOS'!$1:$11</definedName>
    <definedName name="_xlnm.Print_Area" localSheetId="11">'8_RIESGOS POR PROCESO'!$1:$13</definedName>
    <definedName name="_xlnm.Print_Area" localSheetId="0">INICIO!$A$1:$J$40</definedName>
    <definedName name="Área_Responsable">[2]Configuración!$F$6:$F$32</definedName>
    <definedName name="Cargos">CONFIGURACIÓN!$AK$6:$AK$15</definedName>
    <definedName name="Definicion_tratamiento">'[1]11 FORMULAS'!#REF!</definedName>
    <definedName name="DENOMINACIÓN_PROCESOS">'[1]11 FORMULAS'!$AJ$3:$AJ$17</definedName>
    <definedName name="Documentación">CONFIGURACIÓN!$AP$6:$AP$17</definedName>
    <definedName name="Ejecución_administración_de_procesos" localSheetId="5">[1]!Tabla2[Ejecución administración de procesos]</definedName>
    <definedName name="Ejecución_administración_de_procesos" localSheetId="7">[1]!Tabla2[Ejecución administración de procesos]</definedName>
    <definedName name="Ejecución_administración_de_procesos" localSheetId="10">[1]!Tabla2[Ejecución administración de procesos]</definedName>
    <definedName name="Ejecución_administración_de_procesos" localSheetId="11">[1]!Tabla2[Ejecución administración de procesos]</definedName>
    <definedName name="Estado">CONFIGURACIÓN!$BR$6:$BR$8</definedName>
    <definedName name="Estado_del_riesgo">CONFIGURACIÓN!$BV$6:$BV$7</definedName>
    <definedName name="Evidencia">CONFIGURACIÓN!$AT$6:$AT$7</definedName>
    <definedName name="Fiscal_A">'[1]11 FORMULAS'!#REF!</definedName>
    <definedName name="Fiscal_B">'[1]11 FORMULAS'!#REF!</definedName>
    <definedName name="FR_Corrupción">CONFIGURACIÓN!$M$6:$M$10</definedName>
    <definedName name="FR_LA_FT_FP">CONFIGURACIÓN!$O$6:$O$8</definedName>
    <definedName name="Frecuencia">CONFIGURACIÓN!$AR$6:$AR$14</definedName>
    <definedName name="Fuente">CONFIGURACIÓN!$AV$6:$AV$8</definedName>
    <definedName name="Gestiòn">'[1]11 FORMULAS'!#REF!</definedName>
    <definedName name="Gestión_A">'[1]11 FORMULAS'!#REF!</definedName>
    <definedName name="Gestión_B">'[1]11 FORMULAS'!#REF!</definedName>
    <definedName name="Implementación" localSheetId="8">Tabla11[Implementación]</definedName>
    <definedName name="Implementación" localSheetId="9">Tabla11[Implementación]</definedName>
    <definedName name="Implementación" localSheetId="10">Tabla11[Implementación]</definedName>
    <definedName name="Implementación" localSheetId="11">Tabla11[Implementación]</definedName>
    <definedName name="Implementación">Tabla11[Implementación]</definedName>
    <definedName name="IntegridadPública_Corrupción">'[1]11 FORMULAS'!#REF!</definedName>
    <definedName name="IntegridadPública_LA_FT_FP">'[1]11 FORMULAS'!#REF!</definedName>
    <definedName name="Plan_accion">'[1]11 FORMULAS'!#REF!</definedName>
    <definedName name="Plan_acción">'[1]11 FORMULAS'!#REF!</definedName>
    <definedName name="Plan_de_acción">'[1]11 FORMULAS'!#REF!</definedName>
    <definedName name="Posibilidad__de_efecto_dañoso_sobre_el_interes_patrimonial">'[1]11 FORMULAS'!#REF!</definedName>
    <definedName name="Posibilidad_de_pérdida_Económica">'[1]11 FORMULAS'!#REF!</definedName>
    <definedName name="Reputacional">'[1]3 PROBABIL E IMPACTO INHERENTE'!$Y$9:$Y$14</definedName>
    <definedName name="Seg.Información">'[1]11 FORMULAS'!#REF!</definedName>
    <definedName name="Tipo_control" localSheetId="8">Tabla7[Tipo de control]</definedName>
    <definedName name="Tipo_control" localSheetId="9">Tabla7[Tipo de control]</definedName>
    <definedName name="Tipo_control" localSheetId="10">Tabla7[Tipo de control]</definedName>
    <definedName name="Tipo_control" localSheetId="11">Tabla7[Tipo de control]</definedName>
    <definedName name="Tipo_control">Tabla7[Tipo de control]</definedName>
    <definedName name="Tipo_de_riesgo_de_Integridad_Pública">CONFIGURACIÓN!$I$6:$I$7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J13" i="23" l="1"/>
  <c r="AJ14" i="23"/>
  <c r="AJ15" i="23"/>
  <c r="AJ16" i="23"/>
  <c r="AJ17" i="23"/>
  <c r="AJ18" i="23"/>
  <c r="AJ19" i="23"/>
  <c r="AJ20" i="23"/>
  <c r="AJ21" i="23"/>
  <c r="AJ22" i="23"/>
  <c r="AJ23" i="23"/>
  <c r="AJ24" i="23"/>
  <c r="AJ25" i="23"/>
  <c r="AJ26" i="23"/>
  <c r="AJ27" i="23"/>
  <c r="AJ28" i="23"/>
  <c r="AJ29" i="23"/>
  <c r="AJ30" i="23"/>
  <c r="AJ31" i="23"/>
  <c r="AJ32" i="23"/>
  <c r="AJ33" i="23"/>
  <c r="AJ34" i="23"/>
  <c r="AJ35" i="23"/>
  <c r="AJ36" i="23"/>
  <c r="AJ37" i="23"/>
  <c r="AJ38" i="23"/>
  <c r="AJ39" i="23"/>
  <c r="AJ40" i="23"/>
  <c r="AJ41" i="23"/>
  <c r="AJ42" i="23"/>
  <c r="AJ43" i="23"/>
  <c r="AJ44" i="23"/>
  <c r="AJ45" i="23"/>
  <c r="AJ46" i="23"/>
  <c r="AJ47" i="23"/>
  <c r="AJ48" i="23"/>
  <c r="AJ49" i="23"/>
  <c r="AJ50" i="23"/>
  <c r="AJ51" i="23"/>
  <c r="AJ52" i="23"/>
  <c r="AJ53" i="23"/>
  <c r="AJ54" i="23"/>
  <c r="AJ55" i="23"/>
  <c r="AJ56" i="23"/>
  <c r="AJ57" i="23"/>
  <c r="AJ58" i="23"/>
  <c r="AJ59" i="23"/>
  <c r="AJ60" i="23"/>
  <c r="AJ61" i="23"/>
  <c r="AJ62" i="23"/>
  <c r="AJ63" i="23"/>
  <c r="AJ64" i="23"/>
  <c r="AJ65" i="23"/>
  <c r="AJ66" i="23"/>
  <c r="AJ67" i="23"/>
  <c r="AJ68" i="23"/>
  <c r="AJ69" i="23"/>
  <c r="AJ70" i="23"/>
  <c r="AJ71" i="23"/>
  <c r="AJ72" i="23"/>
  <c r="AJ73" i="23"/>
  <c r="AJ74" i="23"/>
  <c r="AJ75" i="23"/>
  <c r="AJ76" i="23"/>
  <c r="AJ77" i="23"/>
  <c r="AJ78" i="23"/>
  <c r="AJ79" i="23"/>
  <c r="AJ80" i="23"/>
  <c r="AJ81" i="23"/>
  <c r="AJ82" i="23"/>
  <c r="AJ83" i="23"/>
  <c r="AJ84" i="23"/>
  <c r="AJ85" i="23"/>
  <c r="AJ86" i="23"/>
  <c r="AJ87" i="23"/>
  <c r="AJ88" i="23"/>
  <c r="AJ89" i="23"/>
  <c r="AJ90" i="23"/>
  <c r="AJ91" i="23"/>
  <c r="AJ92" i="23"/>
  <c r="AJ93" i="23"/>
  <c r="AJ94" i="23"/>
  <c r="AJ95" i="23"/>
  <c r="AJ96" i="23"/>
  <c r="AJ97" i="23"/>
  <c r="AJ98" i="23"/>
  <c r="AJ99" i="23"/>
  <c r="AJ100" i="23"/>
  <c r="AJ101" i="23"/>
  <c r="AJ102" i="23"/>
  <c r="AJ103" i="23"/>
  <c r="AJ104" i="23"/>
  <c r="AJ105" i="23"/>
  <c r="AJ106" i="23"/>
  <c r="AJ107" i="23"/>
  <c r="AJ108" i="23"/>
  <c r="AJ109" i="23"/>
  <c r="AJ110" i="23"/>
  <c r="AJ111" i="23"/>
  <c r="AJ112" i="23"/>
  <c r="AJ113" i="23"/>
  <c r="AJ114" i="23"/>
  <c r="AJ115" i="23"/>
  <c r="AJ116" i="23"/>
  <c r="AJ117" i="23"/>
  <c r="AJ118" i="23"/>
  <c r="AJ119" i="23"/>
  <c r="AJ120" i="23"/>
  <c r="AJ121" i="23"/>
  <c r="AJ122" i="23"/>
  <c r="AJ123" i="23"/>
  <c r="AJ124" i="23"/>
  <c r="AJ125" i="23"/>
  <c r="AJ126" i="23"/>
  <c r="AJ127" i="23"/>
  <c r="AJ128" i="23"/>
  <c r="AJ129" i="23"/>
  <c r="AJ130" i="23"/>
  <c r="AJ131" i="23"/>
  <c r="AJ132" i="23"/>
  <c r="AJ133" i="23"/>
  <c r="AJ134" i="23"/>
  <c r="AJ135" i="23"/>
  <c r="AJ136" i="23"/>
  <c r="AJ137" i="23"/>
  <c r="AJ138" i="23"/>
  <c r="AJ139" i="23"/>
  <c r="AJ140" i="23"/>
  <c r="AJ141" i="23"/>
  <c r="AJ142" i="23"/>
  <c r="AJ143" i="23"/>
  <c r="AJ144" i="23"/>
  <c r="AJ145" i="23"/>
  <c r="AJ146" i="23"/>
  <c r="AJ147" i="23"/>
  <c r="AJ148" i="23"/>
  <c r="AJ149" i="23"/>
  <c r="AJ150" i="23"/>
  <c r="AJ151" i="23"/>
  <c r="AJ152" i="23"/>
  <c r="AJ153" i="23"/>
  <c r="AJ154" i="23"/>
  <c r="AJ155" i="23"/>
  <c r="AJ156" i="23"/>
  <c r="AJ157" i="23"/>
  <c r="AJ158" i="23"/>
  <c r="AJ159" i="23"/>
  <c r="AJ160" i="23"/>
  <c r="AJ161" i="23"/>
  <c r="AJ162" i="23"/>
  <c r="AJ163" i="23"/>
  <c r="AJ164" i="23"/>
  <c r="AJ165" i="23"/>
  <c r="AJ166" i="23"/>
  <c r="AJ167" i="23"/>
  <c r="AJ168" i="23"/>
  <c r="AJ169" i="23"/>
  <c r="AJ170" i="23"/>
  <c r="AJ171" i="23"/>
  <c r="AJ12" i="23"/>
  <c r="G1612" i="19"/>
  <c r="H1612" i="19" s="1"/>
  <c r="G1613" i="19"/>
  <c r="G1614" i="19"/>
  <c r="G1615" i="19"/>
  <c r="H1615" i="19" s="1"/>
  <c r="G1616" i="19"/>
  <c r="H1616" i="19" s="1"/>
  <c r="G1617" i="19"/>
  <c r="H1617" i="19" s="1"/>
  <c r="G1618" i="19"/>
  <c r="H1618" i="19" s="1"/>
  <c r="G1619" i="19"/>
  <c r="G1620" i="19"/>
  <c r="H1620" i="19" s="1"/>
  <c r="G1621" i="19"/>
  <c r="H1621" i="19" s="1"/>
  <c r="G1622" i="19"/>
  <c r="H1622" i="19" s="1"/>
  <c r="G1623" i="19"/>
  <c r="H1623" i="19" s="1"/>
  <c r="G1624" i="19"/>
  <c r="H1624" i="19" s="1"/>
  <c r="G1625" i="19"/>
  <c r="G1626" i="19"/>
  <c r="H1626" i="19" s="1"/>
  <c r="G1627" i="19"/>
  <c r="H1627" i="19" s="1"/>
  <c r="G1628" i="19"/>
  <c r="G1629" i="19"/>
  <c r="H1629" i="19" s="1"/>
  <c r="G1630" i="19"/>
  <c r="H1630" i="19" s="1"/>
  <c r="G1631" i="19"/>
  <c r="H1631" i="19" s="1"/>
  <c r="G1632" i="19"/>
  <c r="H1632" i="19" s="1"/>
  <c r="G1633" i="19"/>
  <c r="G1634" i="19"/>
  <c r="H1634" i="19" s="1"/>
  <c r="G1635" i="19"/>
  <c r="H1635" i="19" s="1"/>
  <c r="G1636" i="19"/>
  <c r="H1636" i="19" s="1"/>
  <c r="G1637" i="19"/>
  <c r="H1637" i="19" s="1"/>
  <c r="G1638" i="19"/>
  <c r="AH1638" i="19" s="1"/>
  <c r="G1639" i="19"/>
  <c r="H1639" i="19" s="1"/>
  <c r="G1640" i="19"/>
  <c r="H1640" i="19" s="1"/>
  <c r="G1641" i="19"/>
  <c r="H1641" i="19" s="1"/>
  <c r="G1642" i="19"/>
  <c r="G1643" i="19"/>
  <c r="H1643" i="19" s="1"/>
  <c r="G1644" i="19"/>
  <c r="H1644" i="19" s="1"/>
  <c r="G1645" i="19"/>
  <c r="H1645" i="19" s="1"/>
  <c r="G1646" i="19"/>
  <c r="H1646" i="19" s="1"/>
  <c r="G1647" i="19"/>
  <c r="H1647" i="19" s="1"/>
  <c r="G1648" i="19"/>
  <c r="H1648" i="19" s="1"/>
  <c r="G1649" i="19"/>
  <c r="H1649" i="19" s="1"/>
  <c r="G1650" i="19"/>
  <c r="H1650" i="19" s="1"/>
  <c r="G1651" i="19"/>
  <c r="H1651" i="19" s="1"/>
  <c r="G1652" i="19"/>
  <c r="H1652" i="19" s="1"/>
  <c r="G1653" i="19"/>
  <c r="H1653" i="19" s="1"/>
  <c r="G1654" i="19"/>
  <c r="H1654" i="19" s="1"/>
  <c r="G1655" i="19"/>
  <c r="G1656" i="19"/>
  <c r="G1657" i="19"/>
  <c r="H1657" i="19" s="1"/>
  <c r="G1658" i="19"/>
  <c r="H1658" i="19" s="1"/>
  <c r="G1659" i="19"/>
  <c r="H1659" i="19" s="1"/>
  <c r="G1660" i="19"/>
  <c r="H1660" i="19" s="1"/>
  <c r="G1661" i="19"/>
  <c r="H1661" i="19" s="1"/>
  <c r="G1662" i="19"/>
  <c r="H1662" i="19" s="1"/>
  <c r="G1663" i="19"/>
  <c r="H1663" i="19" s="1"/>
  <c r="G1664" i="19"/>
  <c r="H1664" i="19" s="1"/>
  <c r="G1665" i="19"/>
  <c r="H1665" i="19" s="1"/>
  <c r="G1666" i="19"/>
  <c r="H1666" i="19" s="1"/>
  <c r="G1667" i="19"/>
  <c r="G1668" i="19"/>
  <c r="H1668" i="19" s="1"/>
  <c r="G1669" i="19"/>
  <c r="H1669" i="19" s="1"/>
  <c r="G1670" i="19"/>
  <c r="G1671" i="19"/>
  <c r="G1672" i="19"/>
  <c r="G1673" i="19"/>
  <c r="G1674" i="19"/>
  <c r="H1674" i="19" s="1"/>
  <c r="G1675" i="19"/>
  <c r="H1675" i="19" s="1"/>
  <c r="G1676" i="19"/>
  <c r="H1676" i="19" s="1"/>
  <c r="G1677" i="19"/>
  <c r="H1677" i="19" s="1"/>
  <c r="G1678" i="19"/>
  <c r="H1678" i="19" s="1"/>
  <c r="G1679" i="19"/>
  <c r="H1679" i="19" s="1"/>
  <c r="G1680" i="19"/>
  <c r="H1680" i="19" s="1"/>
  <c r="G1681" i="19"/>
  <c r="G1682" i="19"/>
  <c r="H1682" i="19" s="1"/>
  <c r="G1683" i="19"/>
  <c r="H1683" i="19" s="1"/>
  <c r="G1684" i="19"/>
  <c r="G1685" i="19"/>
  <c r="H1685" i="19" s="1"/>
  <c r="G1686" i="19"/>
  <c r="H1686" i="19" s="1"/>
  <c r="G1687" i="19"/>
  <c r="H1687" i="19" s="1"/>
  <c r="G1688" i="19"/>
  <c r="H1688" i="19" s="1"/>
  <c r="G1689" i="19"/>
  <c r="H1689" i="19" s="1"/>
  <c r="G1690" i="19"/>
  <c r="H1690" i="19" s="1"/>
  <c r="G1691" i="19"/>
  <c r="H1691" i="19" s="1"/>
  <c r="G1692" i="19"/>
  <c r="H1692" i="19" s="1"/>
  <c r="G1693" i="19"/>
  <c r="H1693" i="19" s="1"/>
  <c r="G1694" i="19"/>
  <c r="H1694" i="19" s="1"/>
  <c r="G1695" i="19"/>
  <c r="G1696" i="19"/>
  <c r="H1696" i="19" s="1"/>
  <c r="G1697" i="19"/>
  <c r="H1697" i="19" s="1"/>
  <c r="G1698" i="19"/>
  <c r="G1699" i="19"/>
  <c r="H1699" i="19" s="1"/>
  <c r="G1700" i="19"/>
  <c r="H1700" i="19" s="1"/>
  <c r="G1701" i="19"/>
  <c r="H1701" i="19" s="1"/>
  <c r="G1702" i="19"/>
  <c r="G1703" i="19"/>
  <c r="G1704" i="19"/>
  <c r="H1704" i="19" s="1"/>
  <c r="G1705" i="19"/>
  <c r="H1705" i="19" s="1"/>
  <c r="G1706" i="19"/>
  <c r="H1706" i="19" s="1"/>
  <c r="G1707" i="19"/>
  <c r="H1707" i="19" s="1"/>
  <c r="G1708" i="19"/>
  <c r="AH1708" i="19" s="1"/>
  <c r="G1709" i="19"/>
  <c r="G1710" i="19"/>
  <c r="H1710" i="19" s="1"/>
  <c r="G1711" i="19"/>
  <c r="G1712" i="19"/>
  <c r="G1713" i="19"/>
  <c r="H1713" i="19" s="1"/>
  <c r="G1714" i="19"/>
  <c r="H1714" i="19" s="1"/>
  <c r="G1715" i="19"/>
  <c r="H1715" i="19" s="1"/>
  <c r="G1716" i="19"/>
  <c r="H1716" i="19" s="1"/>
  <c r="G1717" i="19"/>
  <c r="H1717" i="19" s="1"/>
  <c r="G1718" i="19"/>
  <c r="G1719" i="19"/>
  <c r="H1719" i="19" s="1"/>
  <c r="G1720" i="19"/>
  <c r="H1720" i="19" s="1"/>
  <c r="G1721" i="19"/>
  <c r="H1721" i="19" s="1"/>
  <c r="G1722" i="19"/>
  <c r="H1722" i="19" s="1"/>
  <c r="G1723" i="19"/>
  <c r="G1724" i="19"/>
  <c r="H1724" i="19" s="1"/>
  <c r="G1725" i="19"/>
  <c r="H1725" i="19" s="1"/>
  <c r="G1726" i="19"/>
  <c r="G1727" i="19"/>
  <c r="H1727" i="19" s="1"/>
  <c r="G1728" i="19"/>
  <c r="H1728" i="19" s="1"/>
  <c r="G1729" i="19"/>
  <c r="H1729" i="19" s="1"/>
  <c r="G1730" i="19"/>
  <c r="H1730" i="19" s="1"/>
  <c r="G1731" i="19"/>
  <c r="H1731" i="19" s="1"/>
  <c r="G1732" i="19"/>
  <c r="H1732" i="19" s="1"/>
  <c r="G1733" i="19"/>
  <c r="H1733" i="19" s="1"/>
  <c r="G1734" i="19"/>
  <c r="H1734" i="19" s="1"/>
  <c r="G1735" i="19"/>
  <c r="H1735" i="19" s="1"/>
  <c r="G1736" i="19"/>
  <c r="H1736" i="19" s="1"/>
  <c r="G1737" i="19"/>
  <c r="G1738" i="19"/>
  <c r="G1739" i="19"/>
  <c r="G1740" i="19"/>
  <c r="G1741" i="19"/>
  <c r="H1741" i="19" s="1"/>
  <c r="G1742" i="19"/>
  <c r="H1742" i="19" s="1"/>
  <c r="G1743" i="19"/>
  <c r="H1743" i="19" s="1"/>
  <c r="G1744" i="19"/>
  <c r="H1744" i="19" s="1"/>
  <c r="G1745" i="19"/>
  <c r="H1745" i="19" s="1"/>
  <c r="G1746" i="19"/>
  <c r="H1746" i="19" s="1"/>
  <c r="G1747" i="19"/>
  <c r="H1747" i="19" s="1"/>
  <c r="G1748" i="19"/>
  <c r="G1749" i="19"/>
  <c r="H1749" i="19" s="1"/>
  <c r="G1750" i="19"/>
  <c r="H1750" i="19" s="1"/>
  <c r="G1751" i="19"/>
  <c r="H1751" i="19" s="1"/>
  <c r="G1752" i="19"/>
  <c r="H1752" i="19" s="1"/>
  <c r="G1753" i="19"/>
  <c r="H1753" i="19" s="1"/>
  <c r="G1754" i="19"/>
  <c r="G1755" i="19"/>
  <c r="H1755" i="19" s="1"/>
  <c r="G1756" i="19"/>
  <c r="H1756" i="19" s="1"/>
  <c r="G1757" i="19"/>
  <c r="H1757" i="19" s="1"/>
  <c r="G1758" i="19"/>
  <c r="H1758" i="19" s="1"/>
  <c r="G1759" i="19"/>
  <c r="H1759" i="19" s="1"/>
  <c r="G1760" i="19"/>
  <c r="H1760" i="19" s="1"/>
  <c r="G1761" i="19"/>
  <c r="H1761" i="19" s="1"/>
  <c r="G1762" i="19"/>
  <c r="H1762" i="19" s="1"/>
  <c r="G1763" i="19"/>
  <c r="G1764" i="19"/>
  <c r="H1764" i="19" s="1"/>
  <c r="G1765" i="19"/>
  <c r="G1766" i="19"/>
  <c r="H1766" i="19" s="1"/>
  <c r="G1767" i="19"/>
  <c r="G1768" i="19"/>
  <c r="G1769" i="19"/>
  <c r="H1769" i="19" s="1"/>
  <c r="G1770" i="19"/>
  <c r="H1770" i="19" s="1"/>
  <c r="G1771" i="19"/>
  <c r="H1771" i="19" s="1"/>
  <c r="G1772" i="19"/>
  <c r="H1772" i="19" s="1"/>
  <c r="G1773" i="19"/>
  <c r="H1773" i="19" s="1"/>
  <c r="G1774" i="19"/>
  <c r="H1774" i="19" s="1"/>
  <c r="G1775" i="19"/>
  <c r="H1775" i="19" s="1"/>
  <c r="G1776" i="19"/>
  <c r="H1776" i="19" s="1"/>
  <c r="G1777" i="19"/>
  <c r="H1777" i="19" s="1"/>
  <c r="G1778" i="19"/>
  <c r="G1779" i="19"/>
  <c r="G1780" i="19"/>
  <c r="H1780" i="19" s="1"/>
  <c r="G1781" i="19"/>
  <c r="H1781" i="19" s="1"/>
  <c r="G1782" i="19"/>
  <c r="H1782" i="19" s="1"/>
  <c r="G1783" i="19"/>
  <c r="H1783" i="19" s="1"/>
  <c r="G1784" i="19"/>
  <c r="H1784" i="19" s="1"/>
  <c r="G1785" i="19"/>
  <c r="H1785" i="19" s="1"/>
  <c r="G1786" i="19"/>
  <c r="G1787" i="19"/>
  <c r="H1787" i="19" s="1"/>
  <c r="G1788" i="19"/>
  <c r="H1788" i="19" s="1"/>
  <c r="G1789" i="19"/>
  <c r="H1789" i="19" s="1"/>
  <c r="G1790" i="19"/>
  <c r="H1790" i="19" s="1"/>
  <c r="G1791" i="19"/>
  <c r="H1791" i="19" s="1"/>
  <c r="H1638" i="19"/>
  <c r="H1738" i="19"/>
  <c r="I1612" i="19"/>
  <c r="I1613" i="19"/>
  <c r="I1614" i="19"/>
  <c r="I1615" i="19"/>
  <c r="I1616" i="19"/>
  <c r="I1617" i="19"/>
  <c r="I1618" i="19"/>
  <c r="I1619" i="19"/>
  <c r="I1620" i="19"/>
  <c r="I1621" i="19"/>
  <c r="I1622" i="19"/>
  <c r="I1623" i="19"/>
  <c r="I1624" i="19"/>
  <c r="I1625" i="19"/>
  <c r="I1626" i="19"/>
  <c r="I1627" i="19"/>
  <c r="I1628" i="19"/>
  <c r="I1629" i="19"/>
  <c r="I1630" i="19"/>
  <c r="I1631" i="19"/>
  <c r="I1632" i="19"/>
  <c r="I1633" i="19"/>
  <c r="I1634" i="19"/>
  <c r="I1635" i="19"/>
  <c r="I1636" i="19"/>
  <c r="I1637" i="19"/>
  <c r="I1638" i="19"/>
  <c r="I1639" i="19"/>
  <c r="I1640" i="19"/>
  <c r="I1641" i="19"/>
  <c r="I1642" i="19"/>
  <c r="I1643" i="19"/>
  <c r="I1644" i="19"/>
  <c r="I1645" i="19"/>
  <c r="I1646" i="19"/>
  <c r="I1647" i="19"/>
  <c r="I1648" i="19"/>
  <c r="I1649" i="19"/>
  <c r="I1650" i="19"/>
  <c r="I1651" i="19"/>
  <c r="I1652" i="19"/>
  <c r="I1653" i="19"/>
  <c r="I1654" i="19"/>
  <c r="I1655" i="19"/>
  <c r="I1656" i="19"/>
  <c r="I1657" i="19"/>
  <c r="I1658" i="19"/>
  <c r="I1659" i="19"/>
  <c r="I1660" i="19"/>
  <c r="I1661" i="19"/>
  <c r="I1662" i="19"/>
  <c r="I1663" i="19"/>
  <c r="I1664" i="19"/>
  <c r="I1665" i="19"/>
  <c r="I1666" i="19"/>
  <c r="I1667" i="19"/>
  <c r="I1668" i="19"/>
  <c r="I1669" i="19"/>
  <c r="I1670" i="19"/>
  <c r="I1671" i="19"/>
  <c r="I1672" i="19"/>
  <c r="I1673" i="19"/>
  <c r="I1674" i="19"/>
  <c r="I1675" i="19"/>
  <c r="I1676" i="19"/>
  <c r="I1677" i="19"/>
  <c r="I1678" i="19"/>
  <c r="I1679" i="19"/>
  <c r="I1680" i="19"/>
  <c r="I1681" i="19"/>
  <c r="I1682" i="19"/>
  <c r="I1683" i="19"/>
  <c r="I1684" i="19"/>
  <c r="I1685" i="19"/>
  <c r="I1686" i="19"/>
  <c r="I1687" i="19"/>
  <c r="I1688" i="19"/>
  <c r="I1689" i="19"/>
  <c r="I1690" i="19"/>
  <c r="I1691" i="19"/>
  <c r="I1692" i="19"/>
  <c r="I1693" i="19"/>
  <c r="I1694" i="19"/>
  <c r="I1695" i="19"/>
  <c r="I1696" i="19"/>
  <c r="I1697" i="19"/>
  <c r="I1698" i="19"/>
  <c r="I1699" i="19"/>
  <c r="I1700" i="19"/>
  <c r="I1701" i="19"/>
  <c r="I1702" i="19"/>
  <c r="I1703" i="19"/>
  <c r="I1704" i="19"/>
  <c r="I1705" i="19"/>
  <c r="I1706" i="19"/>
  <c r="I1707" i="19"/>
  <c r="I1708" i="19"/>
  <c r="I1709" i="19"/>
  <c r="I1710" i="19"/>
  <c r="I1711" i="19"/>
  <c r="I1712" i="19"/>
  <c r="I1713" i="19"/>
  <c r="I1714" i="19"/>
  <c r="I1715" i="19"/>
  <c r="I1716" i="19"/>
  <c r="I1717" i="19"/>
  <c r="I1718" i="19"/>
  <c r="I1719" i="19"/>
  <c r="I1720" i="19"/>
  <c r="I1721" i="19"/>
  <c r="I1722" i="19"/>
  <c r="I1723" i="19"/>
  <c r="I1724" i="19"/>
  <c r="I1725" i="19"/>
  <c r="I1726" i="19"/>
  <c r="I1727" i="19"/>
  <c r="I1728" i="19"/>
  <c r="I1729" i="19"/>
  <c r="I1730" i="19"/>
  <c r="I1731" i="19"/>
  <c r="I1732" i="19"/>
  <c r="I1733" i="19"/>
  <c r="I1734" i="19"/>
  <c r="I1735" i="19"/>
  <c r="I1736" i="19"/>
  <c r="I1737" i="19"/>
  <c r="I1738" i="19"/>
  <c r="I1739" i="19"/>
  <c r="I1740" i="19"/>
  <c r="I1741" i="19"/>
  <c r="I1742" i="19"/>
  <c r="I1743" i="19"/>
  <c r="I1744" i="19"/>
  <c r="I1745" i="19"/>
  <c r="I1746" i="19"/>
  <c r="I1747" i="19"/>
  <c r="I1748" i="19"/>
  <c r="I1749" i="19"/>
  <c r="I1750" i="19"/>
  <c r="I1751" i="19"/>
  <c r="I1752" i="19"/>
  <c r="I1753" i="19"/>
  <c r="I1754" i="19"/>
  <c r="I1755" i="19"/>
  <c r="I1756" i="19"/>
  <c r="I1757" i="19"/>
  <c r="I1758" i="19"/>
  <c r="I1759" i="19"/>
  <c r="I1760" i="19"/>
  <c r="I1761" i="19"/>
  <c r="I1762" i="19"/>
  <c r="I1763" i="19"/>
  <c r="I1764" i="19"/>
  <c r="I1765" i="19"/>
  <c r="I1766" i="19"/>
  <c r="I1767" i="19"/>
  <c r="I1768" i="19"/>
  <c r="I1769" i="19"/>
  <c r="I1770" i="19"/>
  <c r="I1771" i="19"/>
  <c r="I1772" i="19"/>
  <c r="I1773" i="19"/>
  <c r="I1774" i="19"/>
  <c r="I1775" i="19"/>
  <c r="I1776" i="19"/>
  <c r="I1777" i="19"/>
  <c r="I1778" i="19"/>
  <c r="I1779" i="19"/>
  <c r="I1780" i="19"/>
  <c r="I1781" i="19"/>
  <c r="I1782" i="19"/>
  <c r="I1783" i="19"/>
  <c r="I1784" i="19"/>
  <c r="I1785" i="19"/>
  <c r="I1786" i="19"/>
  <c r="I1787" i="19"/>
  <c r="I1788" i="19"/>
  <c r="I1789" i="19"/>
  <c r="I1790" i="19"/>
  <c r="I1791" i="19"/>
  <c r="J1612" i="19"/>
  <c r="J1613" i="19"/>
  <c r="J1614" i="19"/>
  <c r="J1615" i="19"/>
  <c r="J1616" i="19"/>
  <c r="J1617" i="19"/>
  <c r="J1618" i="19"/>
  <c r="J1619" i="19"/>
  <c r="J1620" i="19"/>
  <c r="J1621" i="19"/>
  <c r="J1622" i="19"/>
  <c r="J1623" i="19"/>
  <c r="J1624" i="19"/>
  <c r="J1625" i="19"/>
  <c r="J1626" i="19"/>
  <c r="J1627" i="19"/>
  <c r="J1628" i="19"/>
  <c r="J1629" i="19"/>
  <c r="J1630" i="19"/>
  <c r="J1631" i="19"/>
  <c r="J1632" i="19"/>
  <c r="J1633" i="19"/>
  <c r="J1634" i="19"/>
  <c r="J1635" i="19"/>
  <c r="J1636" i="19"/>
  <c r="J1637" i="19"/>
  <c r="J1638" i="19"/>
  <c r="J1639" i="19"/>
  <c r="J1640" i="19"/>
  <c r="J1641" i="19"/>
  <c r="J1642" i="19"/>
  <c r="J1643" i="19"/>
  <c r="J1644" i="19"/>
  <c r="J1645" i="19"/>
  <c r="J1646" i="19"/>
  <c r="J1647" i="19"/>
  <c r="J1648" i="19"/>
  <c r="J1649" i="19"/>
  <c r="J1650" i="19"/>
  <c r="J1651" i="19"/>
  <c r="J1652" i="19"/>
  <c r="J1653" i="19"/>
  <c r="J1654" i="19"/>
  <c r="J1655" i="19"/>
  <c r="J1656" i="19"/>
  <c r="J1657" i="19"/>
  <c r="J1658" i="19"/>
  <c r="J1659" i="19"/>
  <c r="J1660" i="19"/>
  <c r="J1661" i="19"/>
  <c r="J1662" i="19"/>
  <c r="J1663" i="19"/>
  <c r="J1664" i="19"/>
  <c r="J1665" i="19"/>
  <c r="J1666" i="19"/>
  <c r="J1667" i="19"/>
  <c r="J1668" i="19"/>
  <c r="J1669" i="19"/>
  <c r="J1670" i="19"/>
  <c r="J1671" i="19"/>
  <c r="J1672" i="19"/>
  <c r="J1673" i="19"/>
  <c r="J1674" i="19"/>
  <c r="J1675" i="19"/>
  <c r="J1676" i="19"/>
  <c r="J1677" i="19"/>
  <c r="J1678" i="19"/>
  <c r="J1679" i="19"/>
  <c r="J1680" i="19"/>
  <c r="J1681" i="19"/>
  <c r="J1682" i="19"/>
  <c r="J1683" i="19"/>
  <c r="J1684" i="19"/>
  <c r="J1685" i="19"/>
  <c r="J1686" i="19"/>
  <c r="J1687" i="19"/>
  <c r="J1688" i="19"/>
  <c r="J1689" i="19"/>
  <c r="J1690" i="19"/>
  <c r="J1691" i="19"/>
  <c r="J1692" i="19"/>
  <c r="J1693" i="19"/>
  <c r="J1694" i="19"/>
  <c r="J1695" i="19"/>
  <c r="J1696" i="19"/>
  <c r="J1697" i="19"/>
  <c r="J1698" i="19"/>
  <c r="J1699" i="19"/>
  <c r="J1700" i="19"/>
  <c r="J1701" i="19"/>
  <c r="J1702" i="19"/>
  <c r="J1703" i="19"/>
  <c r="J1704" i="19"/>
  <c r="J1705" i="19"/>
  <c r="J1706" i="19"/>
  <c r="J1707" i="19"/>
  <c r="J1708" i="19"/>
  <c r="J1709" i="19"/>
  <c r="J1710" i="19"/>
  <c r="J1711" i="19"/>
  <c r="J1712" i="19"/>
  <c r="J1713" i="19"/>
  <c r="J1714" i="19"/>
  <c r="J1715" i="19"/>
  <c r="J1716" i="19"/>
  <c r="J1717" i="19"/>
  <c r="J1718" i="19"/>
  <c r="J1719" i="19"/>
  <c r="J1720" i="19"/>
  <c r="J1721" i="19"/>
  <c r="J1722" i="19"/>
  <c r="J1723" i="19"/>
  <c r="J1724" i="19"/>
  <c r="J1725" i="19"/>
  <c r="J1726" i="19"/>
  <c r="J1727" i="19"/>
  <c r="J1728" i="19"/>
  <c r="J1729" i="19"/>
  <c r="J1730" i="19"/>
  <c r="J1731" i="19"/>
  <c r="J1732" i="19"/>
  <c r="J1733" i="19"/>
  <c r="J1734" i="19"/>
  <c r="J1735" i="19"/>
  <c r="J1736" i="19"/>
  <c r="J1737" i="19"/>
  <c r="J1738" i="19"/>
  <c r="J1739" i="19"/>
  <c r="J1740" i="19"/>
  <c r="J1741" i="19"/>
  <c r="J1742" i="19"/>
  <c r="J1743" i="19"/>
  <c r="J1744" i="19"/>
  <c r="J1745" i="19"/>
  <c r="J1746" i="19"/>
  <c r="J1747" i="19"/>
  <c r="J1748" i="19"/>
  <c r="J1749" i="19"/>
  <c r="J1750" i="19"/>
  <c r="J1751" i="19"/>
  <c r="J1752" i="19"/>
  <c r="J1753" i="19"/>
  <c r="J1754" i="19"/>
  <c r="J1755" i="19"/>
  <c r="J1756" i="19"/>
  <c r="J1757" i="19"/>
  <c r="J1758" i="19"/>
  <c r="J1759" i="19"/>
  <c r="J1760" i="19"/>
  <c r="J1761" i="19"/>
  <c r="J1762" i="19"/>
  <c r="J1763" i="19"/>
  <c r="J1764" i="19"/>
  <c r="J1765" i="19"/>
  <c r="J1766" i="19"/>
  <c r="J1767" i="19"/>
  <c r="J1768" i="19"/>
  <c r="J1769" i="19"/>
  <c r="J1770" i="19"/>
  <c r="J1771" i="19"/>
  <c r="J1772" i="19"/>
  <c r="J1773" i="19"/>
  <c r="J1774" i="19"/>
  <c r="J1775" i="19"/>
  <c r="J1776" i="19"/>
  <c r="J1777" i="19"/>
  <c r="J1778" i="19"/>
  <c r="J1779" i="19"/>
  <c r="J1780" i="19"/>
  <c r="J1781" i="19"/>
  <c r="J1782" i="19"/>
  <c r="J1783" i="19"/>
  <c r="J1784" i="19"/>
  <c r="J1785" i="19"/>
  <c r="J1786" i="19"/>
  <c r="J1787" i="19"/>
  <c r="J1788" i="19"/>
  <c r="J1789" i="19"/>
  <c r="J1790" i="19"/>
  <c r="J1791" i="19"/>
  <c r="Q1612" i="19"/>
  <c r="Q1613" i="19"/>
  <c r="Q1614" i="19"/>
  <c r="Q1615" i="19"/>
  <c r="Q1616" i="19"/>
  <c r="Q1617" i="19"/>
  <c r="Q1618" i="19"/>
  <c r="Q1619" i="19"/>
  <c r="Q1620" i="19"/>
  <c r="Q1621" i="19"/>
  <c r="Q1622" i="19"/>
  <c r="Q1623" i="19"/>
  <c r="Q1624" i="19"/>
  <c r="Q1625" i="19"/>
  <c r="Q1626" i="19"/>
  <c r="Q1627" i="19"/>
  <c r="Q1628" i="19"/>
  <c r="Q1629" i="19"/>
  <c r="Q1630" i="19"/>
  <c r="Q1631" i="19"/>
  <c r="Q1632" i="19"/>
  <c r="Q1633" i="19"/>
  <c r="Q1634" i="19"/>
  <c r="Q1635" i="19"/>
  <c r="Q1636" i="19"/>
  <c r="Q1637" i="19"/>
  <c r="Q1638" i="19"/>
  <c r="Q1639" i="19"/>
  <c r="Q1640" i="19"/>
  <c r="Q1641" i="19"/>
  <c r="Q1642" i="19"/>
  <c r="Q1643" i="19"/>
  <c r="Q1644" i="19"/>
  <c r="Q1645" i="19"/>
  <c r="Q1646" i="19"/>
  <c r="Q1647" i="19"/>
  <c r="Q1648" i="19"/>
  <c r="Q1649" i="19"/>
  <c r="Q1650" i="19"/>
  <c r="Q1651" i="19"/>
  <c r="Q1652" i="19"/>
  <c r="Q1653" i="19"/>
  <c r="Q1654" i="19"/>
  <c r="Q1655" i="19"/>
  <c r="Q1656" i="19"/>
  <c r="Q1657" i="19"/>
  <c r="Q1658" i="19"/>
  <c r="Q1659" i="19"/>
  <c r="Q1660" i="19"/>
  <c r="Q1661" i="19"/>
  <c r="Q1662" i="19"/>
  <c r="Q1663" i="19"/>
  <c r="Q1664" i="19"/>
  <c r="Q1665" i="19"/>
  <c r="Q1666" i="19"/>
  <c r="Q1667" i="19"/>
  <c r="Q1668" i="19"/>
  <c r="Q1669" i="19"/>
  <c r="Q1670" i="19"/>
  <c r="Q1671" i="19"/>
  <c r="Q1672" i="19"/>
  <c r="Q1673" i="19"/>
  <c r="Q1674" i="19"/>
  <c r="Q1675" i="19"/>
  <c r="Q1676" i="19"/>
  <c r="Q1677" i="19"/>
  <c r="Q1678" i="19"/>
  <c r="Q1679" i="19"/>
  <c r="Q1680" i="19"/>
  <c r="Q1681" i="19"/>
  <c r="Q1682" i="19"/>
  <c r="Q1683" i="19"/>
  <c r="Q1684" i="19"/>
  <c r="Q1685" i="19"/>
  <c r="Q1686" i="19"/>
  <c r="Q1687" i="19"/>
  <c r="Q1688" i="19"/>
  <c r="Q1689" i="19"/>
  <c r="Q1690" i="19"/>
  <c r="Q1691" i="19"/>
  <c r="Q1692" i="19"/>
  <c r="Q1693" i="19"/>
  <c r="Q1694" i="19"/>
  <c r="Q1695" i="19"/>
  <c r="Q1696" i="19"/>
  <c r="Q1697" i="19"/>
  <c r="Q1698" i="19"/>
  <c r="Q1699" i="19"/>
  <c r="Q1700" i="19"/>
  <c r="Q1701" i="19"/>
  <c r="Q1702" i="19"/>
  <c r="Q1703" i="19"/>
  <c r="Q1704" i="19"/>
  <c r="Q1705" i="19"/>
  <c r="Q1706" i="19"/>
  <c r="Q1707" i="19"/>
  <c r="Q1708" i="19"/>
  <c r="Q1709" i="19"/>
  <c r="Q1710" i="19"/>
  <c r="Q1711" i="19"/>
  <c r="Q1712" i="19"/>
  <c r="Q1713" i="19"/>
  <c r="Q1714" i="19"/>
  <c r="Q1715" i="19"/>
  <c r="Q1716" i="19"/>
  <c r="Q1717" i="19"/>
  <c r="Q1718" i="19"/>
  <c r="Q1719" i="19"/>
  <c r="Q1720" i="19"/>
  <c r="Q1721" i="19"/>
  <c r="Q1722" i="19"/>
  <c r="Q1723" i="19"/>
  <c r="Q1724" i="19"/>
  <c r="Q1725" i="19"/>
  <c r="Q1726" i="19"/>
  <c r="Q1727" i="19"/>
  <c r="Q1728" i="19"/>
  <c r="Q1729" i="19"/>
  <c r="Q1730" i="19"/>
  <c r="Q1731" i="19"/>
  <c r="Q1732" i="19"/>
  <c r="Q1733" i="19"/>
  <c r="Q1734" i="19"/>
  <c r="Q1735" i="19"/>
  <c r="Q1736" i="19"/>
  <c r="Q1737" i="19"/>
  <c r="Q1738" i="19"/>
  <c r="Q1739" i="19"/>
  <c r="Q1740" i="19"/>
  <c r="Q1741" i="19"/>
  <c r="Q1742" i="19"/>
  <c r="Q1743" i="19"/>
  <c r="Q1744" i="19"/>
  <c r="Q1745" i="19"/>
  <c r="Q1746" i="19"/>
  <c r="Q1747" i="19"/>
  <c r="Q1748" i="19"/>
  <c r="Q1749" i="19"/>
  <c r="Q1750" i="19"/>
  <c r="Q1751" i="19"/>
  <c r="Q1752" i="19"/>
  <c r="Q1753" i="19"/>
  <c r="Q1754" i="19"/>
  <c r="Q1755" i="19"/>
  <c r="Q1756" i="19"/>
  <c r="Q1757" i="19"/>
  <c r="Q1758" i="19"/>
  <c r="Q1759" i="19"/>
  <c r="Q1760" i="19"/>
  <c r="Q1761" i="19"/>
  <c r="Q1762" i="19"/>
  <c r="Q1763" i="19"/>
  <c r="Q1764" i="19"/>
  <c r="Q1765" i="19"/>
  <c r="Q1766" i="19"/>
  <c r="Q1767" i="19"/>
  <c r="Q1768" i="19"/>
  <c r="Q1769" i="19"/>
  <c r="Q1770" i="19"/>
  <c r="Q1771" i="19"/>
  <c r="Q1772" i="19"/>
  <c r="Q1773" i="19"/>
  <c r="Q1774" i="19"/>
  <c r="Q1775" i="19"/>
  <c r="Q1776" i="19"/>
  <c r="Q1777" i="19"/>
  <c r="Q1778" i="19"/>
  <c r="Q1779" i="19"/>
  <c r="Q1780" i="19"/>
  <c r="Q1781" i="19"/>
  <c r="Q1782" i="19"/>
  <c r="Q1783" i="19"/>
  <c r="Q1784" i="19"/>
  <c r="Q1785" i="19"/>
  <c r="Q1786" i="19"/>
  <c r="Q1787" i="19"/>
  <c r="Q1788" i="19"/>
  <c r="Q1789" i="19"/>
  <c r="Q1790" i="19"/>
  <c r="Q1791" i="19"/>
  <c r="S1612" i="19"/>
  <c r="S1613" i="19"/>
  <c r="S1614" i="19"/>
  <c r="AA1614" i="19" s="1"/>
  <c r="S1615" i="19"/>
  <c r="S1616" i="19"/>
  <c r="S1617" i="19"/>
  <c r="S1618" i="19"/>
  <c r="S1619" i="19"/>
  <c r="S1620" i="19"/>
  <c r="S1621" i="19"/>
  <c r="S1622" i="19"/>
  <c r="S1623" i="19"/>
  <c r="S1624" i="19"/>
  <c r="S1625" i="19"/>
  <c r="S1626" i="19"/>
  <c r="AA1626" i="19" s="1"/>
  <c r="S1627" i="19"/>
  <c r="AA1627" i="19" s="1"/>
  <c r="S1628" i="19"/>
  <c r="AA1628" i="19" s="1"/>
  <c r="S1629" i="19"/>
  <c r="S1630" i="19"/>
  <c r="S1631" i="19"/>
  <c r="S1632" i="19"/>
  <c r="S1633" i="19"/>
  <c r="S1634" i="19"/>
  <c r="S1635" i="19"/>
  <c r="S1636" i="19"/>
  <c r="S1637" i="19"/>
  <c r="S1638" i="19"/>
  <c r="S1639" i="19"/>
  <c r="S1640" i="19"/>
  <c r="AA1640" i="19" s="1"/>
  <c r="S1641" i="19"/>
  <c r="S1642" i="19"/>
  <c r="AA1642" i="19" s="1"/>
  <c r="S1643" i="19"/>
  <c r="S1644" i="19"/>
  <c r="S1645" i="19"/>
  <c r="S1646" i="19"/>
  <c r="S1647" i="19"/>
  <c r="S1648" i="19"/>
  <c r="S1649" i="19"/>
  <c r="S1650" i="19"/>
  <c r="S1651" i="19"/>
  <c r="S1652" i="19"/>
  <c r="S1653" i="19"/>
  <c r="S1654" i="19"/>
  <c r="AA1654" i="19" s="1"/>
  <c r="S1655" i="19"/>
  <c r="S1656" i="19"/>
  <c r="AA1656" i="19" s="1"/>
  <c r="S1657" i="19"/>
  <c r="S1658" i="19"/>
  <c r="S1659" i="19"/>
  <c r="S1660" i="19"/>
  <c r="S1661" i="19"/>
  <c r="S1662" i="19"/>
  <c r="S1663" i="19"/>
  <c r="S1664" i="19"/>
  <c r="S1665" i="19"/>
  <c r="S1666" i="19"/>
  <c r="S1667" i="19"/>
  <c r="S1668" i="19"/>
  <c r="AA1668" i="19" s="1"/>
  <c r="S1669" i="19"/>
  <c r="S1670" i="19"/>
  <c r="AA1670" i="19" s="1"/>
  <c r="S1671" i="19"/>
  <c r="AA1671" i="19" s="1"/>
  <c r="S1672" i="19"/>
  <c r="S1673" i="19"/>
  <c r="S1674" i="19"/>
  <c r="S1675" i="19"/>
  <c r="S1676" i="19"/>
  <c r="S1677" i="19"/>
  <c r="S1678" i="19"/>
  <c r="S1679" i="19"/>
  <c r="S1680" i="19"/>
  <c r="S1681" i="19"/>
  <c r="S1682" i="19"/>
  <c r="AA1682" i="19" s="1"/>
  <c r="S1683" i="19"/>
  <c r="S1684" i="19"/>
  <c r="AA1684" i="19" s="1"/>
  <c r="S1685" i="19"/>
  <c r="S1686" i="19"/>
  <c r="S1687" i="19"/>
  <c r="S1688" i="19"/>
  <c r="S1689" i="19"/>
  <c r="S1690" i="19"/>
  <c r="S1691" i="19"/>
  <c r="S1692" i="19"/>
  <c r="S1693" i="19"/>
  <c r="S1694" i="19"/>
  <c r="S1695" i="19"/>
  <c r="AA1695" i="19" s="1"/>
  <c r="S1696" i="19"/>
  <c r="AA1696" i="19" s="1"/>
  <c r="S1697" i="19"/>
  <c r="S1698" i="19"/>
  <c r="AA1698" i="19" s="1"/>
  <c r="S1699" i="19"/>
  <c r="S1700" i="19"/>
  <c r="S1701" i="19"/>
  <c r="S1702" i="19"/>
  <c r="S1703" i="19"/>
  <c r="S1704" i="19"/>
  <c r="S1705" i="19"/>
  <c r="S1706" i="19"/>
  <c r="S1707" i="19"/>
  <c r="S1708" i="19"/>
  <c r="S1709" i="19"/>
  <c r="S1710" i="19"/>
  <c r="AA1710" i="19" s="1"/>
  <c r="S1711" i="19"/>
  <c r="AA1711" i="19" s="1"/>
  <c r="S1712" i="19"/>
  <c r="AA1712" i="19" s="1"/>
  <c r="S1713" i="19"/>
  <c r="AA1713" i="19" s="1"/>
  <c r="S1714" i="19"/>
  <c r="S1715" i="19"/>
  <c r="S1716" i="19"/>
  <c r="S1717" i="19"/>
  <c r="S1718" i="19"/>
  <c r="S1719" i="19"/>
  <c r="S1720" i="19"/>
  <c r="S1721" i="19"/>
  <c r="S1722" i="19"/>
  <c r="S1723" i="19"/>
  <c r="S1724" i="19"/>
  <c r="S1725" i="19"/>
  <c r="AA1725" i="19" s="1"/>
  <c r="S1726" i="19"/>
  <c r="AA1726" i="19" s="1"/>
  <c r="S1727" i="19"/>
  <c r="S1728" i="19"/>
  <c r="S1729" i="19"/>
  <c r="S1730" i="19"/>
  <c r="S1731" i="19"/>
  <c r="S1732" i="19"/>
  <c r="S1733" i="19"/>
  <c r="S1734" i="19"/>
  <c r="S1735" i="19"/>
  <c r="S1736" i="19"/>
  <c r="S1737" i="19"/>
  <c r="S1738" i="19"/>
  <c r="AA1738" i="19" s="1"/>
  <c r="S1739" i="19"/>
  <c r="S1740" i="19"/>
  <c r="AA1740" i="19" s="1"/>
  <c r="S1741" i="19"/>
  <c r="S1742" i="19"/>
  <c r="S1743" i="19"/>
  <c r="S1744" i="19"/>
  <c r="S1745" i="19"/>
  <c r="S1746" i="19"/>
  <c r="S1747" i="19"/>
  <c r="S1748" i="19"/>
  <c r="S1749" i="19"/>
  <c r="S1750" i="19"/>
  <c r="S1751" i="19"/>
  <c r="S1752" i="19"/>
  <c r="AA1752" i="19" s="1"/>
  <c r="S1753" i="19"/>
  <c r="S1754" i="19"/>
  <c r="AA1754" i="19" s="1"/>
  <c r="S1755" i="19"/>
  <c r="S1756" i="19"/>
  <c r="S1757" i="19"/>
  <c r="S1758" i="19"/>
  <c r="S1759" i="19"/>
  <c r="S1760" i="19"/>
  <c r="S1761" i="19"/>
  <c r="S1762" i="19"/>
  <c r="S1763" i="19"/>
  <c r="S1764" i="19"/>
  <c r="S1765" i="19"/>
  <c r="S1766" i="19"/>
  <c r="AA1766" i="19" s="1"/>
  <c r="S1767" i="19"/>
  <c r="S1768" i="19"/>
  <c r="AA1768" i="19" s="1"/>
  <c r="S1769" i="19"/>
  <c r="S1770" i="19"/>
  <c r="S1771" i="19"/>
  <c r="S1772" i="19"/>
  <c r="S1773" i="19"/>
  <c r="S1774" i="19"/>
  <c r="S1775" i="19"/>
  <c r="S1776" i="19"/>
  <c r="S1777" i="19"/>
  <c r="S1778" i="19"/>
  <c r="AA1778" i="19" s="1"/>
  <c r="S1779" i="19"/>
  <c r="S1780" i="19"/>
  <c r="AA1780" i="19" s="1"/>
  <c r="S1781" i="19"/>
  <c r="S1782" i="19"/>
  <c r="AA1782" i="19" s="1"/>
  <c r="S1783" i="19"/>
  <c r="S1784" i="19"/>
  <c r="S1785" i="19"/>
  <c r="S1786" i="19"/>
  <c r="S1787" i="19"/>
  <c r="S1788" i="19"/>
  <c r="S1789" i="19"/>
  <c r="S1790" i="19"/>
  <c r="S1791" i="19"/>
  <c r="T1612" i="19"/>
  <c r="T1613" i="19"/>
  <c r="T1614" i="19"/>
  <c r="T1615" i="19"/>
  <c r="T1616" i="19"/>
  <c r="T1617" i="19"/>
  <c r="T1618" i="19"/>
  <c r="T1619" i="19"/>
  <c r="T1620" i="19"/>
  <c r="T1621" i="19"/>
  <c r="T1622" i="19"/>
  <c r="T1623" i="19"/>
  <c r="T1624" i="19"/>
  <c r="T1625" i="19"/>
  <c r="T1626" i="19"/>
  <c r="T1627" i="19"/>
  <c r="T1628" i="19"/>
  <c r="T1629" i="19"/>
  <c r="T1630" i="19"/>
  <c r="T1631" i="19"/>
  <c r="T1632" i="19"/>
  <c r="T1633" i="19"/>
  <c r="T1634" i="19"/>
  <c r="T1635" i="19"/>
  <c r="T1636" i="19"/>
  <c r="T1637" i="19"/>
  <c r="T1638" i="19"/>
  <c r="T1639" i="19"/>
  <c r="T1640" i="19"/>
  <c r="T1641" i="19"/>
  <c r="T1642" i="19"/>
  <c r="T1643" i="19"/>
  <c r="T1644" i="19"/>
  <c r="T1645" i="19"/>
  <c r="T1646" i="19"/>
  <c r="T1647" i="19"/>
  <c r="T1648" i="19"/>
  <c r="T1649" i="19"/>
  <c r="T1650" i="19"/>
  <c r="T1651" i="19"/>
  <c r="T1652" i="19"/>
  <c r="T1653" i="19"/>
  <c r="T1654" i="19"/>
  <c r="T1655" i="19"/>
  <c r="T1656" i="19"/>
  <c r="T1657" i="19"/>
  <c r="T1658" i="19"/>
  <c r="T1659" i="19"/>
  <c r="T1660" i="19"/>
  <c r="T1661" i="19"/>
  <c r="T1662" i="19"/>
  <c r="T1663" i="19"/>
  <c r="T1664" i="19"/>
  <c r="T1665" i="19"/>
  <c r="T1666" i="19"/>
  <c r="T1667" i="19"/>
  <c r="T1668" i="19"/>
  <c r="T1669" i="19"/>
  <c r="T1670" i="19"/>
  <c r="T1671" i="19"/>
  <c r="T1672" i="19"/>
  <c r="T1673" i="19"/>
  <c r="T1674" i="19"/>
  <c r="T1675" i="19"/>
  <c r="T1676" i="19"/>
  <c r="T1677" i="19"/>
  <c r="T1678" i="19"/>
  <c r="T1679" i="19"/>
  <c r="T1680" i="19"/>
  <c r="T1681" i="19"/>
  <c r="T1682" i="19"/>
  <c r="T1683" i="19"/>
  <c r="T1684" i="19"/>
  <c r="T1685" i="19"/>
  <c r="T1686" i="19"/>
  <c r="T1687" i="19"/>
  <c r="T1688" i="19"/>
  <c r="T1689" i="19"/>
  <c r="T1690" i="19"/>
  <c r="T1691" i="19"/>
  <c r="T1692" i="19"/>
  <c r="T1693" i="19"/>
  <c r="T1694" i="19"/>
  <c r="T1695" i="19"/>
  <c r="T1696" i="19"/>
  <c r="T1697" i="19"/>
  <c r="T1698" i="19"/>
  <c r="T1699" i="19"/>
  <c r="T1700" i="19"/>
  <c r="T1701" i="19"/>
  <c r="T1702" i="19"/>
  <c r="T1703" i="19"/>
  <c r="T1704" i="19"/>
  <c r="T1705" i="19"/>
  <c r="T1706" i="19"/>
  <c r="T1707" i="19"/>
  <c r="T1708" i="19"/>
  <c r="T1709" i="19"/>
  <c r="T1710" i="19"/>
  <c r="T1711" i="19"/>
  <c r="T1712" i="19"/>
  <c r="T1713" i="19"/>
  <c r="T1714" i="19"/>
  <c r="T1715" i="19"/>
  <c r="T1716" i="19"/>
  <c r="T1717" i="19"/>
  <c r="T1718" i="19"/>
  <c r="T1719" i="19"/>
  <c r="T1720" i="19"/>
  <c r="T1721" i="19"/>
  <c r="T1722" i="19"/>
  <c r="T1723" i="19"/>
  <c r="T1724" i="19"/>
  <c r="T1725" i="19"/>
  <c r="T1726" i="19"/>
  <c r="T1727" i="19"/>
  <c r="T1728" i="19"/>
  <c r="T1729" i="19"/>
  <c r="T1730" i="19"/>
  <c r="T1731" i="19"/>
  <c r="T1732" i="19"/>
  <c r="T1733" i="19"/>
  <c r="T1734" i="19"/>
  <c r="T1735" i="19"/>
  <c r="T1736" i="19"/>
  <c r="T1737" i="19"/>
  <c r="T1738" i="19"/>
  <c r="T1739" i="19"/>
  <c r="T1740" i="19"/>
  <c r="T1741" i="19"/>
  <c r="T1742" i="19"/>
  <c r="T1743" i="19"/>
  <c r="T1744" i="19"/>
  <c r="T1745" i="19"/>
  <c r="T1746" i="19"/>
  <c r="T1747" i="19"/>
  <c r="T1748" i="19"/>
  <c r="T1749" i="19"/>
  <c r="T1750" i="19"/>
  <c r="T1751" i="19"/>
  <c r="T1752" i="19"/>
  <c r="T1753" i="19"/>
  <c r="T1754" i="19"/>
  <c r="T1755" i="19"/>
  <c r="T1756" i="19"/>
  <c r="T1757" i="19"/>
  <c r="T1758" i="19"/>
  <c r="T1759" i="19"/>
  <c r="T1760" i="19"/>
  <c r="T1761" i="19"/>
  <c r="T1762" i="19"/>
  <c r="T1763" i="19"/>
  <c r="T1764" i="19"/>
  <c r="T1765" i="19"/>
  <c r="T1766" i="19"/>
  <c r="T1767" i="19"/>
  <c r="T1768" i="19"/>
  <c r="T1769" i="19"/>
  <c r="T1770" i="19"/>
  <c r="T1771" i="19"/>
  <c r="T1772" i="19"/>
  <c r="T1773" i="19"/>
  <c r="T1774" i="19"/>
  <c r="T1775" i="19"/>
  <c r="T1776" i="19"/>
  <c r="T1777" i="19"/>
  <c r="T1778" i="19"/>
  <c r="T1779" i="19"/>
  <c r="T1780" i="19"/>
  <c r="T1781" i="19"/>
  <c r="T1782" i="19"/>
  <c r="T1783" i="19"/>
  <c r="T1784" i="19"/>
  <c r="T1785" i="19"/>
  <c r="T1786" i="19"/>
  <c r="T1787" i="19"/>
  <c r="T1788" i="19"/>
  <c r="T1789" i="19"/>
  <c r="T1790" i="19"/>
  <c r="T1791" i="19"/>
  <c r="V1612" i="19"/>
  <c r="V1613" i="19"/>
  <c r="V1614" i="19"/>
  <c r="V1615" i="19"/>
  <c r="V1616" i="19"/>
  <c r="V1617" i="19"/>
  <c r="AA1617" i="19" s="1"/>
  <c r="V1618" i="19"/>
  <c r="V1619" i="19"/>
  <c r="AA1619" i="19" s="1"/>
  <c r="V1620" i="19"/>
  <c r="V1621" i="19"/>
  <c r="AA1621" i="19" s="1"/>
  <c r="V1622" i="19"/>
  <c r="V1623" i="19"/>
  <c r="V1624" i="19"/>
  <c r="V1625" i="19"/>
  <c r="V1626" i="19"/>
  <c r="V1627" i="19"/>
  <c r="V1628" i="19"/>
  <c r="V1629" i="19"/>
  <c r="V1630" i="19"/>
  <c r="V1631" i="19"/>
  <c r="AA1631" i="19" s="1"/>
  <c r="V1632" i="19"/>
  <c r="AA1632" i="19" s="1"/>
  <c r="V1633" i="19"/>
  <c r="AA1633" i="19" s="1"/>
  <c r="V1634" i="19"/>
  <c r="V1635" i="19"/>
  <c r="V1636" i="19"/>
  <c r="V1637" i="19"/>
  <c r="V1638" i="19"/>
  <c r="V1639" i="19"/>
  <c r="V1640" i="19"/>
  <c r="V1641" i="19"/>
  <c r="V1642" i="19"/>
  <c r="V1643" i="19"/>
  <c r="V1644" i="19"/>
  <c r="V1645" i="19"/>
  <c r="AA1645" i="19" s="1"/>
  <c r="V1646" i="19"/>
  <c r="V1647" i="19"/>
  <c r="AA1647" i="19" s="1"/>
  <c r="V1648" i="19"/>
  <c r="V1649" i="19"/>
  <c r="V1650" i="19"/>
  <c r="V1651" i="19"/>
  <c r="V1652" i="19"/>
  <c r="V1653" i="19"/>
  <c r="V1654" i="19"/>
  <c r="V1655" i="19"/>
  <c r="V1656" i="19"/>
  <c r="V1657" i="19"/>
  <c r="V1658" i="19"/>
  <c r="V1659" i="19"/>
  <c r="AA1659" i="19" s="1"/>
  <c r="V1660" i="19"/>
  <c r="V1661" i="19"/>
  <c r="AA1661" i="19" s="1"/>
  <c r="V1662" i="19"/>
  <c r="V1663" i="19"/>
  <c r="V1664" i="19"/>
  <c r="V1665" i="19"/>
  <c r="V1666" i="19"/>
  <c r="V1667" i="19"/>
  <c r="V1668" i="19"/>
  <c r="V1669" i="19"/>
  <c r="V1670" i="19"/>
  <c r="V1671" i="19"/>
  <c r="V1672" i="19"/>
  <c r="V1673" i="19"/>
  <c r="AA1673" i="19" s="1"/>
  <c r="V1674" i="19"/>
  <c r="AA1674" i="19" s="1"/>
  <c r="V1675" i="19"/>
  <c r="AA1675" i="19" s="1"/>
  <c r="V1676" i="19"/>
  <c r="V1677" i="19"/>
  <c r="V1678" i="19"/>
  <c r="V1679" i="19"/>
  <c r="V1680" i="19"/>
  <c r="V1681" i="19"/>
  <c r="V1682" i="19"/>
  <c r="V1683" i="19"/>
  <c r="V1684" i="19"/>
  <c r="V1685" i="19"/>
  <c r="V1686" i="19"/>
  <c r="AA1686" i="19" s="1"/>
  <c r="V1687" i="19"/>
  <c r="AA1687" i="19" s="1"/>
  <c r="V1688" i="19"/>
  <c r="AA1688" i="19" s="1"/>
  <c r="V1689" i="19"/>
  <c r="AA1689" i="19" s="1"/>
  <c r="V1690" i="19"/>
  <c r="V1691" i="19"/>
  <c r="V1692" i="19"/>
  <c r="V1693" i="19"/>
  <c r="V1694" i="19"/>
  <c r="V1695" i="19"/>
  <c r="V1696" i="19"/>
  <c r="V1697" i="19"/>
  <c r="V1698" i="19"/>
  <c r="V1699" i="19"/>
  <c r="V1700" i="19"/>
  <c r="V1701" i="19"/>
  <c r="AA1701" i="19" s="1"/>
  <c r="V1702" i="19"/>
  <c r="AA1702" i="19" s="1"/>
  <c r="V1703" i="19"/>
  <c r="AA1703" i="19" s="1"/>
  <c r="V1704" i="19"/>
  <c r="V1705" i="19"/>
  <c r="AA1705" i="19" s="1"/>
  <c r="V1706" i="19"/>
  <c r="V1707" i="19"/>
  <c r="V1708" i="19"/>
  <c r="V1709" i="19"/>
  <c r="V1710" i="19"/>
  <c r="V1711" i="19"/>
  <c r="V1712" i="19"/>
  <c r="V1713" i="19"/>
  <c r="V1714" i="19"/>
  <c r="AA1714" i="19" s="1"/>
  <c r="V1715" i="19"/>
  <c r="AA1715" i="19" s="1"/>
  <c r="V1716" i="19"/>
  <c r="V1717" i="19"/>
  <c r="AA1717" i="19" s="1"/>
  <c r="V1718" i="19"/>
  <c r="V1719" i="19"/>
  <c r="V1720" i="19"/>
  <c r="V1721" i="19"/>
  <c r="V1722" i="19"/>
  <c r="V1723" i="19"/>
  <c r="V1724" i="19"/>
  <c r="V1725" i="19"/>
  <c r="V1726" i="19"/>
  <c r="V1727" i="19"/>
  <c r="V1728" i="19"/>
  <c r="V1729" i="19"/>
  <c r="AA1729" i="19" s="1"/>
  <c r="V1730" i="19"/>
  <c r="V1731" i="19"/>
  <c r="AA1731" i="19" s="1"/>
  <c r="V1732" i="19"/>
  <c r="V1733" i="19"/>
  <c r="V1734" i="19"/>
  <c r="V1735" i="19"/>
  <c r="V1736" i="19"/>
  <c r="V1737" i="19"/>
  <c r="V1738" i="19"/>
  <c r="V1739" i="19"/>
  <c r="V1740" i="19"/>
  <c r="V1741" i="19"/>
  <c r="V1742" i="19"/>
  <c r="V1743" i="19"/>
  <c r="AA1743" i="19" s="1"/>
  <c r="V1744" i="19"/>
  <c r="V1745" i="19"/>
  <c r="AA1745" i="19" s="1"/>
  <c r="V1746" i="19"/>
  <c r="V1747" i="19"/>
  <c r="V1748" i="19"/>
  <c r="V1749" i="19"/>
  <c r="V1750" i="19"/>
  <c r="V1751" i="19"/>
  <c r="V1752" i="19"/>
  <c r="V1753" i="19"/>
  <c r="V1754" i="19"/>
  <c r="V1755" i="19"/>
  <c r="V1756" i="19"/>
  <c r="AA1756" i="19" s="1"/>
  <c r="V1757" i="19"/>
  <c r="AA1757" i="19" s="1"/>
  <c r="V1758" i="19"/>
  <c r="AA1758" i="19" s="1"/>
  <c r="V1759" i="19"/>
  <c r="AA1759" i="19" s="1"/>
  <c r="V1760" i="19"/>
  <c r="V1761" i="19"/>
  <c r="V1762" i="19"/>
  <c r="V1763" i="19"/>
  <c r="V1764" i="19"/>
  <c r="V1765" i="19"/>
  <c r="V1766" i="19"/>
  <c r="V1767" i="19"/>
  <c r="V1768" i="19"/>
  <c r="V1769" i="19"/>
  <c r="V1770" i="19"/>
  <c r="V1771" i="19"/>
  <c r="AA1771" i="19" s="1"/>
  <c r="V1772" i="19"/>
  <c r="V1773" i="19"/>
  <c r="AA1773" i="19" s="1"/>
  <c r="V1774" i="19"/>
  <c r="V1775" i="19"/>
  <c r="V1776" i="19"/>
  <c r="V1777" i="19"/>
  <c r="V1778" i="19"/>
  <c r="V1779" i="19"/>
  <c r="V1780" i="19"/>
  <c r="V1781" i="19"/>
  <c r="V1782" i="19"/>
  <c r="V1783" i="19"/>
  <c r="V1784" i="19"/>
  <c r="V1785" i="19"/>
  <c r="AA1785" i="19" s="1"/>
  <c r="V1786" i="19"/>
  <c r="AA1786" i="19" s="1"/>
  <c r="V1787" i="19"/>
  <c r="AA1787" i="19" s="1"/>
  <c r="V1788" i="19"/>
  <c r="V1789" i="19"/>
  <c r="V1790" i="19"/>
  <c r="V1791" i="19"/>
  <c r="AA1639" i="19"/>
  <c r="AA1653" i="19"/>
  <c r="AA1672" i="19"/>
  <c r="AA1685" i="19"/>
  <c r="AA1692" i="19"/>
  <c r="AA1723" i="19"/>
  <c r="AA1737" i="19"/>
  <c r="AA1753" i="19"/>
  <c r="AA1761" i="19"/>
  <c r="AA1765" i="19"/>
  <c r="AA1783" i="19" l="1"/>
  <c r="AA1741" i="19"/>
  <c r="AA1699" i="19"/>
  <c r="AA1767" i="19"/>
  <c r="AA1697" i="19"/>
  <c r="AA1683" i="19"/>
  <c r="AA1669" i="19"/>
  <c r="AH1786" i="19"/>
  <c r="AB1786" i="19" s="1" a="1"/>
  <c r="AB1786" i="19" s="1"/>
  <c r="AH1702" i="19"/>
  <c r="AC1702" i="19" s="1" a="1"/>
  <c r="AC1702" i="19" s="1"/>
  <c r="AA1779" i="19"/>
  <c r="AA1751" i="19"/>
  <c r="AA1709" i="19"/>
  <c r="AA1681" i="19"/>
  <c r="AA1667" i="19"/>
  <c r="AA1625" i="19"/>
  <c r="AH1672" i="19"/>
  <c r="AH1703" i="19"/>
  <c r="AC1703" i="19" s="1" a="1"/>
  <c r="AC1703" i="19" s="1"/>
  <c r="AH1619" i="19"/>
  <c r="AA1750" i="19"/>
  <c r="AA1722" i="19"/>
  <c r="AA1694" i="19"/>
  <c r="AA1666" i="19"/>
  <c r="AA1638" i="19"/>
  <c r="AH1633" i="19"/>
  <c r="AB1633" i="19" s="1" a="1"/>
  <c r="AB1633" i="19" s="1"/>
  <c r="AA1739" i="19"/>
  <c r="AA1655" i="19"/>
  <c r="AA1764" i="19"/>
  <c r="AA1736" i="19"/>
  <c r="AA1680" i="19"/>
  <c r="AA1652" i="19"/>
  <c r="AA1624" i="19"/>
  <c r="AH1671" i="19"/>
  <c r="AB1671" i="19" s="1" a="1"/>
  <c r="AB1671" i="19" s="1"/>
  <c r="AH1654" i="19"/>
  <c r="AC1654" i="19" s="1" a="1"/>
  <c r="AC1654" i="19" s="1"/>
  <c r="AA1790" i="19"/>
  <c r="AA1776" i="19"/>
  <c r="AA1762" i="19"/>
  <c r="AA1748" i="19"/>
  <c r="AA1734" i="19"/>
  <c r="AA1706" i="19"/>
  <c r="AA1678" i="19"/>
  <c r="AA1664" i="19"/>
  <c r="AA1650" i="19"/>
  <c r="AA1622" i="19"/>
  <c r="AH1767" i="19"/>
  <c r="AH1739" i="19"/>
  <c r="AC1739" i="19" s="1" a="1"/>
  <c r="AC1739" i="19" s="1"/>
  <c r="AH1711" i="19"/>
  <c r="AH1697" i="19"/>
  <c r="AH1655" i="19"/>
  <c r="AH1613" i="19"/>
  <c r="AB1613" i="19" s="1" a="1"/>
  <c r="AB1613" i="19" s="1"/>
  <c r="AA1613" i="19"/>
  <c r="AA1781" i="19"/>
  <c r="AA1641" i="19"/>
  <c r="AA1658" i="19"/>
  <c r="AA1644" i="19"/>
  <c r="AH1682" i="19"/>
  <c r="AC1682" i="19" s="1" a="1"/>
  <c r="AC1682" i="19" s="1"/>
  <c r="AH1766" i="19"/>
  <c r="AB1766" i="19" s="1" a="1"/>
  <c r="AB1766" i="19" s="1"/>
  <c r="AH1668" i="19"/>
  <c r="AC1668" i="19" s="1" a="1"/>
  <c r="AC1668" i="19" s="1"/>
  <c r="AH1780" i="19"/>
  <c r="AC1780" i="19" s="1" a="1"/>
  <c r="AC1780" i="19" s="1"/>
  <c r="AH1683" i="19"/>
  <c r="AB1683" i="19" s="1" a="1"/>
  <c r="AB1683" i="19" s="1"/>
  <c r="AH1689" i="19"/>
  <c r="AC1689" i="19" s="1" a="1"/>
  <c r="AC1689" i="19" s="1"/>
  <c r="AH1750" i="19"/>
  <c r="AC1750" i="19" s="1" a="1"/>
  <c r="AC1750" i="19" s="1"/>
  <c r="AH1653" i="19"/>
  <c r="AB1653" i="19" s="1" a="1"/>
  <c r="AB1653" i="19" s="1"/>
  <c r="AH1624" i="19"/>
  <c r="AC1624" i="19" s="1" a="1"/>
  <c r="AC1624" i="19" s="1"/>
  <c r="AH1639" i="19"/>
  <c r="AB1639" i="19" s="1" a="1"/>
  <c r="AB1639" i="19" s="1"/>
  <c r="AH1781" i="19"/>
  <c r="AC1781" i="19" s="1" a="1"/>
  <c r="AC1781" i="19" s="1"/>
  <c r="H1703" i="19"/>
  <c r="AH1753" i="19"/>
  <c r="AC1753" i="19" s="1" a="1"/>
  <c r="AC1753" i="19" s="1"/>
  <c r="AH1782" i="19"/>
  <c r="AB1782" i="19" s="1" a="1"/>
  <c r="AB1782" i="19" s="1"/>
  <c r="AH1742" i="19"/>
  <c r="AC1742" i="19" s="1" a="1"/>
  <c r="AC1742" i="19" s="1"/>
  <c r="AH1616" i="19"/>
  <c r="AC1616" i="19" s="1" a="1"/>
  <c r="AC1616" i="19" s="1"/>
  <c r="AH1699" i="19"/>
  <c r="AC1699" i="19" s="1" a="1"/>
  <c r="AC1699" i="19" s="1"/>
  <c r="AH1630" i="19"/>
  <c r="AC1630" i="19" s="1" a="1"/>
  <c r="AC1630" i="19" s="1"/>
  <c r="H1739" i="19"/>
  <c r="H1655" i="19"/>
  <c r="AH1669" i="19"/>
  <c r="AB1669" i="19" s="1" a="1"/>
  <c r="AB1669" i="19" s="1"/>
  <c r="AH1783" i="19"/>
  <c r="AB1783" i="19" s="1" a="1"/>
  <c r="AB1783" i="19" s="1"/>
  <c r="AH1758" i="19"/>
  <c r="AC1758" i="19" s="1" a="1"/>
  <c r="AC1758" i="19" s="1"/>
  <c r="H1671" i="19"/>
  <c r="AH1775" i="19"/>
  <c r="AC1775" i="19" s="1" a="1"/>
  <c r="AC1775" i="19" s="1"/>
  <c r="AH1761" i="19"/>
  <c r="AB1761" i="19" s="1" a="1"/>
  <c r="AB1761" i="19" s="1"/>
  <c r="AH1747" i="19"/>
  <c r="AB1747" i="19" s="1" a="1"/>
  <c r="AB1747" i="19" s="1"/>
  <c r="AH1733" i="19"/>
  <c r="AB1733" i="19" s="1" a="1"/>
  <c r="AB1733" i="19" s="1"/>
  <c r="AH1719" i="19"/>
  <c r="AB1719" i="19" s="1" a="1"/>
  <c r="AB1719" i="19" s="1"/>
  <c r="AH1691" i="19"/>
  <c r="AB1691" i="19" s="1" a="1"/>
  <c r="AB1691" i="19" s="1"/>
  <c r="AH1677" i="19"/>
  <c r="AB1677" i="19" s="1" a="1"/>
  <c r="AB1677" i="19" s="1"/>
  <c r="AH1649" i="19"/>
  <c r="AB1649" i="19" s="1" a="1"/>
  <c r="AB1649" i="19" s="1"/>
  <c r="AH1627" i="19"/>
  <c r="AB1627" i="19" s="1" a="1"/>
  <c r="AB1627" i="19" s="1"/>
  <c r="AH1774" i="19"/>
  <c r="AB1774" i="19" s="1" a="1"/>
  <c r="AB1774" i="19" s="1"/>
  <c r="AH1746" i="19"/>
  <c r="AB1746" i="19" s="1" a="1"/>
  <c r="AB1746" i="19" s="1"/>
  <c r="AH1732" i="19"/>
  <c r="AB1732" i="19" s="1" a="1"/>
  <c r="AB1732" i="19" s="1"/>
  <c r="AH1704" i="19"/>
  <c r="AC1704" i="19" s="1" a="1"/>
  <c r="AC1704" i="19" s="1"/>
  <c r="AH1662" i="19"/>
  <c r="AB1662" i="19" s="1" a="1"/>
  <c r="AB1662" i="19" s="1"/>
  <c r="AH1634" i="19"/>
  <c r="AB1634" i="19" s="1" a="1"/>
  <c r="AB1634" i="19" s="1"/>
  <c r="AH1620" i="19"/>
  <c r="AC1620" i="19" s="1" a="1"/>
  <c r="AC1620" i="19" s="1"/>
  <c r="AH1629" i="19"/>
  <c r="AB1629" i="19" s="1" a="1"/>
  <c r="AB1629" i="19" s="1"/>
  <c r="AH1700" i="19"/>
  <c r="AC1700" i="19" s="1" a="1"/>
  <c r="AC1700" i="19" s="1"/>
  <c r="H1767" i="19"/>
  <c r="AH1759" i="19"/>
  <c r="AC1759" i="19" s="1" a="1"/>
  <c r="AC1759" i="19" s="1"/>
  <c r="AH1724" i="19"/>
  <c r="AC1724" i="19" s="1" a="1"/>
  <c r="AC1724" i="19" s="1"/>
  <c r="AH1612" i="19"/>
  <c r="AB1612" i="19" s="1" a="1"/>
  <c r="AB1612" i="19" s="1"/>
  <c r="AH1755" i="19"/>
  <c r="AB1755" i="19" s="1" a="1"/>
  <c r="AB1755" i="19" s="1"/>
  <c r="AH1641" i="19"/>
  <c r="AB1641" i="19" s="1" a="1"/>
  <c r="AB1641" i="19" s="1"/>
  <c r="H1711" i="19"/>
  <c r="H1633" i="19"/>
  <c r="AH1647" i="19"/>
  <c r="AC1647" i="19" s="1" a="1"/>
  <c r="AC1647" i="19" s="1"/>
  <c r="AH1725" i="19"/>
  <c r="AB1725" i="19" s="1" a="1"/>
  <c r="AB1725" i="19" s="1"/>
  <c r="H1786" i="19"/>
  <c r="AH1772" i="19"/>
  <c r="AC1772" i="19" s="1" a="1"/>
  <c r="AC1772" i="19" s="1"/>
  <c r="AH1730" i="19"/>
  <c r="AC1730" i="19" s="1" a="1"/>
  <c r="AC1730" i="19" s="1"/>
  <c r="AH1716" i="19"/>
  <c r="AC1716" i="19" s="1" a="1"/>
  <c r="AC1716" i="19" s="1"/>
  <c r="AH1646" i="19"/>
  <c r="AB1646" i="19" s="1" a="1"/>
  <c r="AB1646" i="19" s="1"/>
  <c r="AH1769" i="19"/>
  <c r="AB1769" i="19" s="1" a="1"/>
  <c r="AB1769" i="19" s="1"/>
  <c r="AH1713" i="19"/>
  <c r="AB1713" i="19" s="1" a="1"/>
  <c r="AB1713" i="19" s="1"/>
  <c r="AH1685" i="19"/>
  <c r="AB1685" i="19" s="1" a="1"/>
  <c r="AB1685" i="19" s="1"/>
  <c r="AH1657" i="19"/>
  <c r="AB1657" i="19" s="1" a="1"/>
  <c r="AB1657" i="19" s="1"/>
  <c r="AH1615" i="19"/>
  <c r="AB1615" i="19" s="1" a="1"/>
  <c r="AB1615" i="19" s="1"/>
  <c r="H1702" i="19"/>
  <c r="AH1643" i="19"/>
  <c r="AB1643" i="19" s="1" a="1"/>
  <c r="AB1643" i="19" s="1"/>
  <c r="AH1701" i="19"/>
  <c r="AB1701" i="19" s="1" a="1"/>
  <c r="AB1701" i="19" s="1"/>
  <c r="AH1676" i="19"/>
  <c r="AB1676" i="19" s="1" a="1"/>
  <c r="AB1676" i="19" s="1"/>
  <c r="AH1731" i="19"/>
  <c r="AB1731" i="19" s="1" a="1"/>
  <c r="AB1731" i="19" s="1"/>
  <c r="AH1675" i="19"/>
  <c r="AC1675" i="19" s="1" a="1"/>
  <c r="AC1675" i="19" s="1"/>
  <c r="AH1717" i="19"/>
  <c r="AC1717" i="19" s="1" a="1"/>
  <c r="AC1717" i="19" s="1"/>
  <c r="AH1749" i="19"/>
  <c r="AC1749" i="19" s="1" a="1"/>
  <c r="AC1749" i="19" s="1"/>
  <c r="AH1735" i="19"/>
  <c r="AC1735" i="19" s="1" a="1"/>
  <c r="AC1735" i="19" s="1"/>
  <c r="AH1637" i="19"/>
  <c r="AC1637" i="19" s="1" a="1"/>
  <c r="AC1637" i="19" s="1"/>
  <c r="AH1623" i="19"/>
  <c r="AC1623" i="19" s="1" a="1"/>
  <c r="AC1623" i="19" s="1"/>
  <c r="H1613" i="19"/>
  <c r="AH1788" i="19"/>
  <c r="AC1788" i="19" s="1" a="1"/>
  <c r="AC1788" i="19" s="1"/>
  <c r="AH1787" i="19"/>
  <c r="AC1787" i="19" s="1" a="1"/>
  <c r="AC1787" i="19" s="1"/>
  <c r="AH1745" i="19"/>
  <c r="AB1745" i="19" s="1" a="1"/>
  <c r="AB1745" i="19" s="1"/>
  <c r="AH1727" i="19"/>
  <c r="AB1727" i="19" s="1" a="1"/>
  <c r="AB1727" i="19" s="1"/>
  <c r="H1619" i="19"/>
  <c r="AH1773" i="19"/>
  <c r="AC1773" i="19" s="1" a="1"/>
  <c r="AC1773" i="19" s="1"/>
  <c r="AH1661" i="19"/>
  <c r="AC1661" i="19" s="1" a="1"/>
  <c r="AC1661" i="19" s="1"/>
  <c r="AH1636" i="19"/>
  <c r="AB1636" i="19" s="1" a="1"/>
  <c r="AB1636" i="19" s="1"/>
  <c r="AB1703" i="19" a="1"/>
  <c r="AB1703" i="19" s="1"/>
  <c r="AH1720" i="19"/>
  <c r="AC1720" i="19" s="1" a="1"/>
  <c r="AC1720" i="19" s="1"/>
  <c r="AA1720" i="19"/>
  <c r="AH1789" i="19"/>
  <c r="AB1789" i="19" s="1" a="1"/>
  <c r="AB1789" i="19" s="1"/>
  <c r="AA1789" i="19"/>
  <c r="AH1790" i="19"/>
  <c r="AB1790" i="19" s="1" a="1"/>
  <c r="AB1790" i="19" s="1"/>
  <c r="AH1692" i="19"/>
  <c r="AB1692" i="19" s="1" a="1"/>
  <c r="AB1692" i="19" s="1"/>
  <c r="AH1663" i="19"/>
  <c r="AB1663" i="19" s="1" a="1"/>
  <c r="AB1663" i="19" s="1"/>
  <c r="AA1663" i="19"/>
  <c r="AH1705" i="19"/>
  <c r="AA1744" i="19"/>
  <c r="AH1744" i="19"/>
  <c r="AC1744" i="19" s="1" a="1"/>
  <c r="AC1744" i="19" s="1"/>
  <c r="AA1660" i="19"/>
  <c r="AH1660" i="19"/>
  <c r="AB1660" i="19" s="1" a="1"/>
  <c r="AB1660" i="19" s="1"/>
  <c r="AA1618" i="19"/>
  <c r="AH1618" i="19"/>
  <c r="AB1618" i="19" s="1" a="1"/>
  <c r="AB1618" i="19" s="1"/>
  <c r="AA1730" i="19"/>
  <c r="AH1734" i="19"/>
  <c r="AC1734" i="19" s="1" a="1"/>
  <c r="AC1734" i="19" s="1"/>
  <c r="AH1621" i="19"/>
  <c r="AB1621" i="19" s="1" a="1"/>
  <c r="AB1621" i="19" s="1"/>
  <c r="AA1646" i="19"/>
  <c r="AA1716" i="19"/>
  <c r="AA1636" i="19"/>
  <c r="AH1635" i="19"/>
  <c r="AB1635" i="19" s="1" a="1"/>
  <c r="AB1635" i="19" s="1"/>
  <c r="AA1635" i="19"/>
  <c r="AH1622" i="19"/>
  <c r="AC1622" i="19" s="1" a="1"/>
  <c r="AC1622" i="19" s="1"/>
  <c r="AB1711" i="19" a="1"/>
  <c r="AB1711" i="19" s="1"/>
  <c r="AC1711" i="19" a="1"/>
  <c r="AC1711" i="19" s="1"/>
  <c r="AA1772" i="19"/>
  <c r="AA1769" i="19"/>
  <c r="AA1755" i="19"/>
  <c r="AA1727" i="19"/>
  <c r="AA1657" i="19"/>
  <c r="AA1643" i="19"/>
  <c r="AA1629" i="19"/>
  <c r="AH1687" i="19"/>
  <c r="AB1687" i="19" s="1" a="1"/>
  <c r="AB1687" i="19" s="1"/>
  <c r="AA1791" i="19"/>
  <c r="AA1777" i="19"/>
  <c r="AA1763" i="19"/>
  <c r="AA1749" i="19"/>
  <c r="AA1735" i="19"/>
  <c r="AA1721" i="19"/>
  <c r="AA1707" i="19"/>
  <c r="AA1693" i="19"/>
  <c r="AA1679" i="19"/>
  <c r="AA1665" i="19"/>
  <c r="AA1651" i="19"/>
  <c r="AA1637" i="19"/>
  <c r="AA1623" i="19"/>
  <c r="AH1741" i="19"/>
  <c r="AH1715" i="19"/>
  <c r="AH1686" i="19"/>
  <c r="AB1686" i="19" s="1" a="1"/>
  <c r="AB1686" i="19" s="1"/>
  <c r="AH1714" i="19"/>
  <c r="AC1714" i="19" s="1" a="1"/>
  <c r="AC1714" i="19" s="1"/>
  <c r="AA1615" i="19"/>
  <c r="AA1775" i="19"/>
  <c r="AA1747" i="19"/>
  <c r="AA1733" i="19"/>
  <c r="AA1719" i="19"/>
  <c r="AA1691" i="19"/>
  <c r="AA1677" i="19"/>
  <c r="AA1649" i="19"/>
  <c r="AH1631" i="19"/>
  <c r="AB1631" i="19" s="1" a="1"/>
  <c r="AB1631" i="19" s="1"/>
  <c r="AA1788" i="19"/>
  <c r="AA1774" i="19"/>
  <c r="AA1760" i="19"/>
  <c r="AA1746" i="19"/>
  <c r="AA1732" i="19"/>
  <c r="AA1718" i="19"/>
  <c r="AA1704" i="19"/>
  <c r="AA1690" i="19"/>
  <c r="AA1676" i="19"/>
  <c r="AA1662" i="19"/>
  <c r="AA1648" i="19"/>
  <c r="AA1634" i="19"/>
  <c r="AA1620" i="19"/>
  <c r="AH1688" i="19"/>
  <c r="AB1688" i="19" s="1" a="1"/>
  <c r="AB1688" i="19" s="1"/>
  <c r="AH1674" i="19"/>
  <c r="AC1674" i="19" s="1" a="1"/>
  <c r="AC1674" i="19" s="1"/>
  <c r="AH1632" i="19"/>
  <c r="AB1632" i="19" s="1" a="1"/>
  <c r="AB1632" i="19" s="1"/>
  <c r="H1779" i="19"/>
  <c r="AH1779" i="19"/>
  <c r="AH1723" i="19"/>
  <c r="H1723" i="19"/>
  <c r="H1695" i="19"/>
  <c r="AH1695" i="19"/>
  <c r="H1667" i="19"/>
  <c r="AH1667" i="19"/>
  <c r="AB1708" i="19" a="1"/>
  <c r="AB1708" i="19" s="1"/>
  <c r="AC1708" i="19" a="1"/>
  <c r="AC1708" i="19" s="1"/>
  <c r="H1765" i="19"/>
  <c r="AH1765" i="19"/>
  <c r="AH1737" i="19"/>
  <c r="H1737" i="19"/>
  <c r="H1709" i="19"/>
  <c r="AH1709" i="19"/>
  <c r="H1681" i="19"/>
  <c r="AH1681" i="19"/>
  <c r="AH1625" i="19"/>
  <c r="H1625" i="19"/>
  <c r="AB1638" i="19" a="1"/>
  <c r="AB1638" i="19" s="1"/>
  <c r="AC1638" i="19" a="1"/>
  <c r="AC1638" i="19" s="1"/>
  <c r="AC1767" i="19" a="1"/>
  <c r="AC1767" i="19" s="1"/>
  <c r="AB1767" i="19" a="1"/>
  <c r="AB1767" i="19" s="1"/>
  <c r="AC1766" i="19" a="1"/>
  <c r="AC1766" i="19" s="1"/>
  <c r="AB1654" i="19" a="1"/>
  <c r="AB1654" i="19" s="1"/>
  <c r="AC1672" i="19" a="1"/>
  <c r="AC1672" i="19" s="1"/>
  <c r="AB1672" i="19" a="1"/>
  <c r="AB1672" i="19" s="1"/>
  <c r="AH1751" i="19"/>
  <c r="AC1671" i="19" a="1"/>
  <c r="AC1671" i="19" s="1"/>
  <c r="H1718" i="19"/>
  <c r="AH1718" i="19"/>
  <c r="AH1791" i="19"/>
  <c r="AH1776" i="19"/>
  <c r="AH1760" i="19"/>
  <c r="AH1729" i="19"/>
  <c r="AH1696" i="19"/>
  <c r="AH1680" i="19"/>
  <c r="AH1664" i="19"/>
  <c r="AH1648" i="19"/>
  <c r="AH1743" i="19"/>
  <c r="AH1728" i="19"/>
  <c r="AH1679" i="19"/>
  <c r="AH1617" i="19"/>
  <c r="AB1739" i="19" a="1"/>
  <c r="AB1739" i="19" s="1"/>
  <c r="H1778" i="19"/>
  <c r="AH1778" i="19"/>
  <c r="H1748" i="19"/>
  <c r="AH1748" i="19"/>
  <c r="AH1762" i="19"/>
  <c r="AH1666" i="19"/>
  <c r="AH1650" i="19"/>
  <c r="AH1777" i="19"/>
  <c r="AH1665" i="19"/>
  <c r="AC1619" i="19" a="1"/>
  <c r="AC1619" i="19" s="1"/>
  <c r="AB1619" i="19" a="1"/>
  <c r="AB1619" i="19" s="1"/>
  <c r="AH1710" i="19"/>
  <c r="AH1694" i="19"/>
  <c r="AH1678" i="19"/>
  <c r="H1673" i="19"/>
  <c r="AH1673" i="19"/>
  <c r="AH1757" i="19"/>
  <c r="AH1645" i="19"/>
  <c r="AH1756" i="19"/>
  <c r="AH1644" i="19"/>
  <c r="AC1613" i="19" a="1"/>
  <c r="AC1613" i="19" s="1"/>
  <c r="AH1771" i="19"/>
  <c r="AH1738" i="19"/>
  <c r="AH1707" i="19"/>
  <c r="AA1612" i="19"/>
  <c r="H1754" i="19"/>
  <c r="AH1754" i="19"/>
  <c r="H1726" i="19"/>
  <c r="AH1726" i="19"/>
  <c r="H1698" i="19"/>
  <c r="AH1698" i="19"/>
  <c r="H1670" i="19"/>
  <c r="AH1670" i="19"/>
  <c r="H1642" i="19"/>
  <c r="AH1642" i="19"/>
  <c r="H1614" i="19"/>
  <c r="AH1614" i="19"/>
  <c r="AH1785" i="19"/>
  <c r="AH1770" i="19"/>
  <c r="AH1722" i="19"/>
  <c r="AH1706" i="19"/>
  <c r="AH1626" i="19"/>
  <c r="H1672" i="19"/>
  <c r="AH1652" i="19"/>
  <c r="H1763" i="19"/>
  <c r="AH1763" i="19"/>
  <c r="AH1764" i="19"/>
  <c r="AH1651" i="19"/>
  <c r="AB1697" i="19" a="1"/>
  <c r="AB1697" i="19" s="1"/>
  <c r="AC1697" i="19" a="1"/>
  <c r="AC1697" i="19" s="1"/>
  <c r="AH1693" i="19"/>
  <c r="AA1724" i="19"/>
  <c r="H1708" i="19"/>
  <c r="AH1658" i="19"/>
  <c r="AH1659" i="19"/>
  <c r="H1768" i="19"/>
  <c r="AH1768" i="19"/>
  <c r="H1740" i="19"/>
  <c r="AH1740" i="19"/>
  <c r="H1712" i="19"/>
  <c r="AH1712" i="19"/>
  <c r="H1684" i="19"/>
  <c r="AH1684" i="19"/>
  <c r="H1656" i="19"/>
  <c r="AH1656" i="19"/>
  <c r="H1628" i="19"/>
  <c r="AH1628" i="19"/>
  <c r="AH1690" i="19"/>
  <c r="AH1784" i="19"/>
  <c r="AH1752" i="19"/>
  <c r="AH1736" i="19"/>
  <c r="AH1721" i="19"/>
  <c r="AC1655" i="19" a="1"/>
  <c r="AC1655" i="19" s="1"/>
  <c r="AB1655" i="19" a="1"/>
  <c r="AB1655" i="19" s="1"/>
  <c r="AH1640" i="19"/>
  <c r="AA1784" i="19"/>
  <c r="AA1770" i="19"/>
  <c r="AA1742" i="19"/>
  <c r="AA1728" i="19"/>
  <c r="AA1700" i="19"/>
  <c r="AA1630" i="19"/>
  <c r="AA1616" i="19"/>
  <c r="AA1708" i="19"/>
  <c r="AC1786" i="19" l="1" a="1"/>
  <c r="AC1786" i="19" s="1"/>
  <c r="AC1633" i="19" a="1"/>
  <c r="AC1633" i="19" s="1"/>
  <c r="AB1702" i="19" a="1"/>
  <c r="AB1702" i="19" s="1"/>
  <c r="AB1682" i="19" a="1"/>
  <c r="AB1682" i="19" s="1"/>
  <c r="AB1668" i="19" a="1"/>
  <c r="AB1668" i="19" s="1"/>
  <c r="AC1683" i="19" a="1"/>
  <c r="AC1683" i="19" s="1"/>
  <c r="AB1780" i="19" a="1"/>
  <c r="AB1780" i="19" s="1"/>
  <c r="AB1624" i="19" a="1"/>
  <c r="AB1624" i="19" s="1"/>
  <c r="AB1750" i="19" a="1"/>
  <c r="AB1750" i="19" s="1"/>
  <c r="AB1689" i="19" a="1"/>
  <c r="AB1689" i="19" s="1"/>
  <c r="AC1733" i="19" a="1"/>
  <c r="AC1733" i="19" s="1"/>
  <c r="AC1719" i="19" a="1"/>
  <c r="AC1719" i="19" s="1"/>
  <c r="AC1653" i="19" a="1"/>
  <c r="AC1653" i="19" s="1"/>
  <c r="AB1753" i="19" a="1"/>
  <c r="AB1753" i="19" s="1"/>
  <c r="AB1700" i="19" a="1"/>
  <c r="AB1700" i="19" s="1"/>
  <c r="AC1639" i="19" a="1"/>
  <c r="AC1639" i="19" s="1"/>
  <c r="AB1781" i="19" a="1"/>
  <c r="AB1781" i="19" s="1"/>
  <c r="AC1782" i="19" a="1"/>
  <c r="AC1782" i="19" s="1"/>
  <c r="AB1758" i="19" a="1"/>
  <c r="AB1758" i="19" s="1"/>
  <c r="AC1725" i="19" a="1"/>
  <c r="AC1725" i="19" s="1"/>
  <c r="AB1647" i="19" a="1"/>
  <c r="AB1647" i="19" s="1"/>
  <c r="AC1769" i="19" a="1"/>
  <c r="AC1769" i="19" s="1"/>
  <c r="AB1699" i="19" a="1"/>
  <c r="AB1699" i="19" s="1"/>
  <c r="AC1669" i="19" a="1"/>
  <c r="AC1669" i="19" s="1"/>
  <c r="AB1616" i="19" a="1"/>
  <c r="AB1616" i="19" s="1"/>
  <c r="AB1630" i="19" a="1"/>
  <c r="AB1630" i="19" s="1"/>
  <c r="AB1742" i="19" a="1"/>
  <c r="AB1742" i="19" s="1"/>
  <c r="AB1775" i="19" a="1"/>
  <c r="AB1775" i="19" s="1"/>
  <c r="AB1717" i="19" a="1"/>
  <c r="AB1717" i="19" s="1"/>
  <c r="AC1783" i="19" a="1"/>
  <c r="AC1783" i="19" s="1"/>
  <c r="AC1612" i="19" a="1"/>
  <c r="AC1612" i="19" s="1"/>
  <c r="AC1657" i="19" a="1"/>
  <c r="AC1657" i="19" s="1"/>
  <c r="AC1649" i="19" a="1"/>
  <c r="AC1649" i="19" s="1"/>
  <c r="AC1713" i="19" a="1"/>
  <c r="AC1713" i="19" s="1"/>
  <c r="AC1629" i="19" a="1"/>
  <c r="AC1629" i="19" s="1"/>
  <c r="AB1759" i="19" a="1"/>
  <c r="AB1759" i="19" s="1"/>
  <c r="AB1730" i="19" a="1"/>
  <c r="AB1730" i="19" s="1"/>
  <c r="AC1731" i="19" a="1"/>
  <c r="AC1731" i="19" s="1"/>
  <c r="AB1704" i="19" a="1"/>
  <c r="AB1704" i="19" s="1"/>
  <c r="AC1662" i="19" a="1"/>
  <c r="AC1662" i="19" s="1"/>
  <c r="AB1724" i="19" a="1"/>
  <c r="AB1724" i="19" s="1"/>
  <c r="AC1691" i="19" a="1"/>
  <c r="AC1691" i="19" s="1"/>
  <c r="AB1620" i="19" a="1"/>
  <c r="AB1620" i="19" s="1"/>
  <c r="AC1761" i="19" a="1"/>
  <c r="AC1761" i="19" s="1"/>
  <c r="AC1755" i="19" a="1"/>
  <c r="AC1755" i="19" s="1"/>
  <c r="AC1746" i="19" a="1"/>
  <c r="AC1746" i="19" s="1"/>
  <c r="AC1677" i="19" a="1"/>
  <c r="AC1677" i="19" s="1"/>
  <c r="AC1627" i="19" a="1"/>
  <c r="AC1627" i="19" s="1"/>
  <c r="AB1661" i="19" a="1"/>
  <c r="AB1661" i="19" s="1"/>
  <c r="AC1641" i="19" a="1"/>
  <c r="AC1641" i="19" s="1"/>
  <c r="AC1732" i="19" a="1"/>
  <c r="AC1732" i="19" s="1"/>
  <c r="AC1685" i="19" a="1"/>
  <c r="AC1685" i="19" s="1"/>
  <c r="AC1774" i="19" a="1"/>
  <c r="AC1774" i="19" s="1"/>
  <c r="AC1747" i="19" a="1"/>
  <c r="AC1747" i="19" s="1"/>
  <c r="AC1634" i="19" a="1"/>
  <c r="AC1634" i="19" s="1"/>
  <c r="AC1615" i="19" a="1"/>
  <c r="AC1615" i="19" s="1"/>
  <c r="AC1636" i="19" a="1"/>
  <c r="AC1636" i="19" s="1"/>
  <c r="AC1646" i="19" a="1"/>
  <c r="AC1646" i="19" s="1"/>
  <c r="AB1716" i="19" a="1"/>
  <c r="AB1716" i="19" s="1"/>
  <c r="AB1735" i="19" a="1"/>
  <c r="AB1735" i="19" s="1"/>
  <c r="AB1675" i="19" a="1"/>
  <c r="AB1675" i="19" s="1"/>
  <c r="AB1772" i="19" a="1"/>
  <c r="AB1772" i="19" s="1"/>
  <c r="AC1745" i="19" a="1"/>
  <c r="AC1745" i="19" s="1"/>
  <c r="AC1643" i="19" a="1"/>
  <c r="AC1643" i="19" s="1"/>
  <c r="AB1788" i="19" a="1"/>
  <c r="AB1788" i="19" s="1"/>
  <c r="AC1676" i="19" a="1"/>
  <c r="AC1676" i="19" s="1"/>
  <c r="AB1773" i="19" a="1"/>
  <c r="AB1773" i="19" s="1"/>
  <c r="AC1701" i="19" a="1"/>
  <c r="AC1701" i="19" s="1"/>
  <c r="AC1727" i="19" a="1"/>
  <c r="AC1727" i="19" s="1"/>
  <c r="AB1787" i="19" a="1"/>
  <c r="AB1787" i="19" s="1"/>
  <c r="AB1637" i="19" a="1"/>
  <c r="AB1637" i="19" s="1"/>
  <c r="AB1749" i="19" a="1"/>
  <c r="AB1749" i="19" s="1"/>
  <c r="AB1623" i="19" a="1"/>
  <c r="AB1623" i="19" s="1"/>
  <c r="AB1720" i="19" a="1"/>
  <c r="AB1720" i="19" s="1"/>
  <c r="AC1621" i="19" a="1"/>
  <c r="AC1621" i="19" s="1"/>
  <c r="AC1618" i="19" a="1"/>
  <c r="AC1618" i="19" s="1"/>
  <c r="AC1663" i="19" a="1"/>
  <c r="AC1663" i="19" s="1"/>
  <c r="AC1789" i="19" a="1"/>
  <c r="AC1789" i="19" s="1"/>
  <c r="AB1734" i="19" a="1"/>
  <c r="AB1734" i="19" s="1"/>
  <c r="AC1790" i="19" a="1"/>
  <c r="AC1790" i="19" s="1"/>
  <c r="AC1632" i="19" a="1"/>
  <c r="AC1632" i="19" s="1"/>
  <c r="AC1692" i="19" a="1"/>
  <c r="AC1692" i="19" s="1"/>
  <c r="AC1660" i="19" a="1"/>
  <c r="AC1660" i="19" s="1"/>
  <c r="AC1688" i="19" a="1"/>
  <c r="AC1688" i="19" s="1"/>
  <c r="AC1631" i="19" a="1"/>
  <c r="AC1631" i="19" s="1"/>
  <c r="AC1687" i="19" a="1"/>
  <c r="AC1687" i="19" s="1"/>
  <c r="AB1741" i="19" a="1"/>
  <c r="AB1741" i="19" s="1"/>
  <c r="AC1741" i="19" a="1"/>
  <c r="AC1741" i="19" s="1"/>
  <c r="AB1674" i="19" a="1"/>
  <c r="AB1674" i="19" s="1"/>
  <c r="AB1705" i="19" a="1"/>
  <c r="AB1705" i="19" s="1"/>
  <c r="AC1705" i="19" a="1"/>
  <c r="AC1705" i="19" s="1"/>
  <c r="AC1686" i="19" a="1"/>
  <c r="AC1686" i="19" s="1"/>
  <c r="AB1744" i="19" a="1"/>
  <c r="AB1744" i="19" s="1"/>
  <c r="AB1622" i="19" a="1"/>
  <c r="AB1622" i="19" s="1"/>
  <c r="AB1714" i="19" a="1"/>
  <c r="AB1714" i="19" s="1"/>
  <c r="AB1715" i="19" a="1"/>
  <c r="AB1715" i="19" s="1"/>
  <c r="AC1715" i="19" a="1"/>
  <c r="AC1715" i="19" s="1"/>
  <c r="AC1635" i="19" a="1"/>
  <c r="AC1635" i="19" s="1"/>
  <c r="AC1693" i="19" a="1"/>
  <c r="AC1693" i="19" s="1"/>
  <c r="AB1693" i="19" a="1"/>
  <c r="AB1693" i="19" s="1"/>
  <c r="AB1771" i="19" a="1"/>
  <c r="AB1771" i="19" s="1"/>
  <c r="AC1771" i="19" a="1"/>
  <c r="AC1771" i="19" s="1"/>
  <c r="AB1659" i="19" a="1"/>
  <c r="AB1659" i="19" s="1"/>
  <c r="AC1659" i="19" a="1"/>
  <c r="AC1659" i="19" s="1"/>
  <c r="AB1737" i="19" a="1"/>
  <c r="AB1737" i="19" s="1"/>
  <c r="AC1737" i="19" a="1"/>
  <c r="AC1737" i="19" s="1"/>
  <c r="AC1626" i="19" a="1"/>
  <c r="AC1626" i="19" s="1"/>
  <c r="AB1626" i="19" a="1"/>
  <c r="AB1626" i="19" s="1"/>
  <c r="AC1665" i="19" a="1"/>
  <c r="AC1665" i="19" s="1"/>
  <c r="AB1665" i="19" a="1"/>
  <c r="AB1665" i="19" s="1"/>
  <c r="AC1679" i="19" a="1"/>
  <c r="AC1679" i="19" s="1"/>
  <c r="AB1679" i="19" a="1"/>
  <c r="AB1679" i="19" s="1"/>
  <c r="AB1765" i="19" a="1"/>
  <c r="AB1765" i="19" s="1"/>
  <c r="AC1765" i="19" a="1"/>
  <c r="AC1765" i="19" s="1"/>
  <c r="AB1667" i="19" a="1"/>
  <c r="AB1667" i="19" s="1"/>
  <c r="AC1667" i="19" a="1"/>
  <c r="AC1667" i="19" s="1"/>
  <c r="AC1664" i="19" a="1"/>
  <c r="AC1664" i="19" s="1"/>
  <c r="AB1664" i="19" a="1"/>
  <c r="AB1664" i="19" s="1"/>
  <c r="AC1748" i="19" a="1"/>
  <c r="AC1748" i="19" s="1"/>
  <c r="AB1748" i="19" a="1"/>
  <c r="AB1748" i="19" s="1"/>
  <c r="AC1696" i="19" a="1"/>
  <c r="AC1696" i="19" s="1"/>
  <c r="AB1696" i="19" a="1"/>
  <c r="AB1696" i="19" s="1"/>
  <c r="AB1754" i="19" a="1"/>
  <c r="AB1754" i="19" s="1"/>
  <c r="AC1754" i="19" a="1"/>
  <c r="AC1754" i="19" s="1"/>
  <c r="AB1722" i="19" a="1"/>
  <c r="AB1722" i="19" s="1"/>
  <c r="AC1722" i="19" a="1"/>
  <c r="AC1722" i="19" s="1"/>
  <c r="AC1644" i="19" a="1"/>
  <c r="AC1644" i="19" s="1"/>
  <c r="AB1644" i="19" a="1"/>
  <c r="AB1644" i="19" s="1"/>
  <c r="AB1743" i="19" a="1"/>
  <c r="AB1743" i="19" s="1"/>
  <c r="AC1743" i="19" a="1"/>
  <c r="AC1743" i="19" s="1"/>
  <c r="AB1695" i="19" a="1"/>
  <c r="AB1695" i="19" s="1"/>
  <c r="AC1695" i="19" a="1"/>
  <c r="AC1695" i="19" s="1"/>
  <c r="AC1640" i="19" a="1"/>
  <c r="AC1640" i="19" s="1"/>
  <c r="AB1640" i="19" a="1"/>
  <c r="AB1640" i="19" s="1"/>
  <c r="AB1684" i="19" a="1"/>
  <c r="AB1684" i="19" s="1"/>
  <c r="AC1684" i="19" a="1"/>
  <c r="AC1684" i="19" s="1"/>
  <c r="AC1770" i="19" a="1"/>
  <c r="AC1770" i="19" s="1"/>
  <c r="AB1770" i="19" a="1"/>
  <c r="AB1770" i="19" s="1"/>
  <c r="AC1756" i="19" a="1"/>
  <c r="AC1756" i="19" s="1"/>
  <c r="AB1756" i="19" a="1"/>
  <c r="AB1756" i="19" s="1"/>
  <c r="AC1777" i="19" a="1"/>
  <c r="AC1777" i="19" s="1"/>
  <c r="AB1777" i="19" a="1"/>
  <c r="AB1777" i="19" s="1"/>
  <c r="AC1762" i="19" a="1"/>
  <c r="AC1762" i="19" s="1"/>
  <c r="AB1762" i="19" a="1"/>
  <c r="AB1762" i="19" s="1"/>
  <c r="AB1709" i="19" a="1"/>
  <c r="AB1709" i="19" s="1"/>
  <c r="AC1709" i="19" a="1"/>
  <c r="AC1709" i="19" s="1"/>
  <c r="AB1698" i="19" a="1"/>
  <c r="AB1698" i="19" s="1"/>
  <c r="AC1698" i="19" a="1"/>
  <c r="AC1698" i="19" s="1"/>
  <c r="AB1680" i="19" a="1"/>
  <c r="AB1680" i="19" s="1"/>
  <c r="AC1680" i="19" a="1"/>
  <c r="AC1680" i="19" s="1"/>
  <c r="AB1628" i="19" a="1"/>
  <c r="AB1628" i="19" s="1"/>
  <c r="AC1628" i="19" a="1"/>
  <c r="AC1628" i="19" s="1"/>
  <c r="AB1726" i="19" a="1"/>
  <c r="AB1726" i="19" s="1"/>
  <c r="AC1726" i="19" a="1"/>
  <c r="AC1726" i="19" s="1"/>
  <c r="AB1656" i="19" a="1"/>
  <c r="AB1656" i="19" s="1"/>
  <c r="AC1656" i="19" a="1"/>
  <c r="AC1656" i="19" s="1"/>
  <c r="AB1706" i="19" a="1"/>
  <c r="AB1706" i="19" s="1"/>
  <c r="AC1706" i="19" a="1"/>
  <c r="AC1706" i="19" s="1"/>
  <c r="AC1728" i="19" a="1"/>
  <c r="AC1728" i="19" s="1"/>
  <c r="AB1728" i="19" a="1"/>
  <c r="AB1728" i="19" s="1"/>
  <c r="AC1650" i="19" a="1"/>
  <c r="AC1650" i="19" s="1"/>
  <c r="AB1650" i="19" a="1"/>
  <c r="AB1650" i="19" s="1"/>
  <c r="AB1760" i="19" a="1"/>
  <c r="AB1760" i="19" s="1"/>
  <c r="AC1760" i="19" a="1"/>
  <c r="AC1760" i="19" s="1"/>
  <c r="AB1614" i="19" a="1"/>
  <c r="AB1614" i="19" s="1"/>
  <c r="AC1614" i="19" a="1"/>
  <c r="AC1614" i="19" s="1"/>
  <c r="AB1666" i="19" a="1"/>
  <c r="AB1666" i="19" s="1"/>
  <c r="AC1666" i="19" a="1"/>
  <c r="AC1666" i="19" s="1"/>
  <c r="AB1776" i="19" a="1"/>
  <c r="AB1776" i="19" s="1"/>
  <c r="AC1776" i="19" a="1"/>
  <c r="AC1776" i="19" s="1"/>
  <c r="AB1694" i="19" a="1"/>
  <c r="AB1694" i="19" s="1"/>
  <c r="AC1694" i="19" a="1"/>
  <c r="AC1694" i="19" s="1"/>
  <c r="AC1791" i="19" a="1"/>
  <c r="AC1791" i="19" s="1"/>
  <c r="AB1791" i="19" a="1"/>
  <c r="AB1791" i="19" s="1"/>
  <c r="AC1779" i="19" a="1"/>
  <c r="AC1779" i="19" s="1"/>
  <c r="AB1779" i="19" a="1"/>
  <c r="AB1779" i="19" s="1"/>
  <c r="AB1736" i="19" a="1"/>
  <c r="AB1736" i="19" s="1"/>
  <c r="AC1736" i="19" a="1"/>
  <c r="AC1736" i="19" s="1"/>
  <c r="AC1658" i="19" a="1"/>
  <c r="AC1658" i="19" s="1"/>
  <c r="AB1658" i="19" a="1"/>
  <c r="AB1658" i="19" s="1"/>
  <c r="AB1642" i="19" a="1"/>
  <c r="AB1642" i="19" s="1"/>
  <c r="AC1642" i="19" a="1"/>
  <c r="AC1642" i="19" s="1"/>
  <c r="AC1710" i="19" a="1"/>
  <c r="AC1710" i="19" s="1"/>
  <c r="AB1710" i="19" a="1"/>
  <c r="AB1710" i="19" s="1"/>
  <c r="AB1751" i="19" a="1"/>
  <c r="AB1751" i="19" s="1"/>
  <c r="AC1751" i="19" a="1"/>
  <c r="AC1751" i="19" s="1"/>
  <c r="AC1625" i="19" a="1"/>
  <c r="AC1625" i="19" s="1"/>
  <c r="AB1625" i="19" a="1"/>
  <c r="AB1625" i="19" s="1"/>
  <c r="AB1645" i="19" a="1"/>
  <c r="AB1645" i="19" s="1"/>
  <c r="AC1645" i="19" a="1"/>
  <c r="AC1645" i="19" s="1"/>
  <c r="AB1681" i="19" a="1"/>
  <c r="AB1681" i="19" s="1"/>
  <c r="AC1681" i="19" a="1"/>
  <c r="AC1681" i="19" s="1"/>
  <c r="AB1764" i="19" a="1"/>
  <c r="AB1764" i="19" s="1"/>
  <c r="AC1764" i="19" a="1"/>
  <c r="AC1764" i="19" s="1"/>
  <c r="AC1738" i="19" a="1"/>
  <c r="AC1738" i="19" s="1"/>
  <c r="AB1738" i="19" a="1"/>
  <c r="AB1738" i="19" s="1"/>
  <c r="AC1690" i="19" a="1"/>
  <c r="AC1690" i="19" s="1"/>
  <c r="AB1690" i="19" a="1"/>
  <c r="AB1690" i="19" s="1"/>
  <c r="AB1673" i="19" a="1"/>
  <c r="AB1673" i="19" s="1"/>
  <c r="AC1673" i="19" a="1"/>
  <c r="AC1673" i="19" s="1"/>
  <c r="AC1763" i="19" a="1"/>
  <c r="AC1763" i="19" s="1"/>
  <c r="AB1763" i="19" a="1"/>
  <c r="AB1763" i="19" s="1"/>
  <c r="AB1652" i="19" a="1"/>
  <c r="AB1652" i="19" s="1"/>
  <c r="AC1652" i="19" a="1"/>
  <c r="AC1652" i="19" s="1"/>
  <c r="AB1729" i="19" a="1"/>
  <c r="AB1729" i="19" s="1"/>
  <c r="AC1729" i="19" a="1"/>
  <c r="AC1729" i="19" s="1"/>
  <c r="AB1785" i="19" a="1"/>
  <c r="AB1785" i="19" s="1"/>
  <c r="AC1785" i="19" a="1"/>
  <c r="AC1785" i="19" s="1"/>
  <c r="AB1778" i="19" a="1"/>
  <c r="AB1778" i="19" s="1"/>
  <c r="AC1778" i="19" a="1"/>
  <c r="AC1778" i="19" s="1"/>
  <c r="AB1712" i="19" a="1"/>
  <c r="AB1712" i="19" s="1"/>
  <c r="AC1712" i="19" a="1"/>
  <c r="AC1712" i="19" s="1"/>
  <c r="AB1678" i="19" a="1"/>
  <c r="AB1678" i="19" s="1"/>
  <c r="AC1678" i="19" a="1"/>
  <c r="AC1678" i="19" s="1"/>
  <c r="AC1723" i="19" a="1"/>
  <c r="AC1723" i="19" s="1"/>
  <c r="AB1723" i="19" a="1"/>
  <c r="AB1723" i="19" s="1"/>
  <c r="AC1721" i="19" a="1"/>
  <c r="AC1721" i="19" s="1"/>
  <c r="AB1721" i="19" a="1"/>
  <c r="AB1721" i="19" s="1"/>
  <c r="AB1740" i="19" a="1"/>
  <c r="AB1740" i="19" s="1"/>
  <c r="AC1740" i="19" a="1"/>
  <c r="AC1740" i="19" s="1"/>
  <c r="AC1651" i="19" a="1"/>
  <c r="AC1651" i="19" s="1"/>
  <c r="AB1651" i="19" a="1"/>
  <c r="AB1651" i="19" s="1"/>
  <c r="AB1718" i="19" a="1"/>
  <c r="AB1718" i="19" s="1"/>
  <c r="AC1718" i="19" a="1"/>
  <c r="AC1718" i="19" s="1"/>
  <c r="AC1752" i="19" a="1"/>
  <c r="AC1752" i="19" s="1"/>
  <c r="AB1752" i="19" a="1"/>
  <c r="AB1752" i="19" s="1"/>
  <c r="AC1784" i="19" a="1"/>
  <c r="AC1784" i="19" s="1"/>
  <c r="AB1784" i="19" a="1"/>
  <c r="AB1784" i="19" s="1"/>
  <c r="AB1768" i="19" a="1"/>
  <c r="AB1768" i="19" s="1"/>
  <c r="AC1768" i="19" a="1"/>
  <c r="AC1768" i="19" s="1"/>
  <c r="AB1670" i="19" a="1"/>
  <c r="AB1670" i="19" s="1"/>
  <c r="AC1670" i="19" a="1"/>
  <c r="AC1670" i="19" s="1"/>
  <c r="AC1707" i="19" a="1"/>
  <c r="AC1707" i="19" s="1"/>
  <c r="AB1707" i="19" a="1"/>
  <c r="AB1707" i="19" s="1"/>
  <c r="AB1757" i="19" a="1"/>
  <c r="AB1757" i="19" s="1"/>
  <c r="AC1757" i="19" a="1"/>
  <c r="AC1757" i="19" s="1"/>
  <c r="AB1617" i="19" a="1"/>
  <c r="AB1617" i="19" s="1"/>
  <c r="AC1617" i="19" a="1"/>
  <c r="AC1617" i="19" s="1"/>
  <c r="AB1648" i="19" a="1"/>
  <c r="AB1648" i="19" s="1"/>
  <c r="AC1648" i="19" a="1"/>
  <c r="AC1648" i="19" s="1"/>
  <c r="Q122" i="19" l="1"/>
  <c r="S122" i="19"/>
  <c r="T122" i="19"/>
  <c r="Q123" i="19"/>
  <c r="S123" i="19"/>
  <c r="T123" i="19"/>
  <c r="Q124" i="19"/>
  <c r="S124" i="19"/>
  <c r="T124" i="19"/>
  <c r="Q125" i="19"/>
  <c r="S125" i="19"/>
  <c r="T125" i="19"/>
  <c r="Q126" i="19"/>
  <c r="S126" i="19"/>
  <c r="T126" i="19"/>
  <c r="Q127" i="19"/>
  <c r="S127" i="19"/>
  <c r="T127" i="19"/>
  <c r="Q128" i="19"/>
  <c r="S128" i="19"/>
  <c r="T128" i="19"/>
  <c r="Q129" i="19"/>
  <c r="S129" i="19"/>
  <c r="T129" i="19"/>
  <c r="Q130" i="19"/>
  <c r="S130" i="19"/>
  <c r="T130" i="19"/>
  <c r="Q131" i="19"/>
  <c r="S131" i="19"/>
  <c r="T131" i="19"/>
  <c r="Q132" i="19"/>
  <c r="S132" i="19"/>
  <c r="T132" i="19"/>
  <c r="Q133" i="19"/>
  <c r="S133" i="19"/>
  <c r="T133" i="19"/>
  <c r="V12" i="19" l="1"/>
  <c r="V13" i="19"/>
  <c r="V14" i="19"/>
  <c r="V15" i="19"/>
  <c r="V16" i="19"/>
  <c r="V17" i="19"/>
  <c r="V18" i="19"/>
  <c r="V19" i="19"/>
  <c r="V20" i="19"/>
  <c r="V21" i="19"/>
  <c r="V22" i="19"/>
  <c r="V23" i="19"/>
  <c r="V24" i="19"/>
  <c r="V25" i="19"/>
  <c r="V26" i="19"/>
  <c r="V27" i="19"/>
  <c r="V28" i="19"/>
  <c r="V29" i="19"/>
  <c r="V30" i="19"/>
  <c r="V31" i="19"/>
  <c r="V32" i="19"/>
  <c r="V33" i="19"/>
  <c r="V34" i="19"/>
  <c r="V35" i="19"/>
  <c r="V36" i="19"/>
  <c r="V37" i="19"/>
  <c r="V38" i="19"/>
  <c r="V39" i="19"/>
  <c r="V40" i="19"/>
  <c r="V41" i="19"/>
  <c r="V42" i="19"/>
  <c r="V43" i="19"/>
  <c r="V44" i="19"/>
  <c r="V45" i="19"/>
  <c r="V46" i="19"/>
  <c r="V47" i="19"/>
  <c r="V48" i="19"/>
  <c r="V49" i="19"/>
  <c r="V50" i="19"/>
  <c r="V51" i="19"/>
  <c r="V52" i="19"/>
  <c r="V53" i="19"/>
  <c r="V54" i="19"/>
  <c r="V55" i="19"/>
  <c r="V56" i="19"/>
  <c r="V57" i="19"/>
  <c r="V58" i="19"/>
  <c r="V59" i="19"/>
  <c r="V60" i="19"/>
  <c r="V61" i="19"/>
  <c r="V62" i="19"/>
  <c r="V63" i="19"/>
  <c r="V64" i="19"/>
  <c r="V65" i="19"/>
  <c r="V66" i="19"/>
  <c r="V67" i="19"/>
  <c r="V68" i="19"/>
  <c r="V69" i="19"/>
  <c r="V70" i="19"/>
  <c r="V71" i="19"/>
  <c r="V72" i="19"/>
  <c r="V73" i="19"/>
  <c r="V74" i="19"/>
  <c r="V75" i="19"/>
  <c r="V76" i="19"/>
  <c r="V77" i="19"/>
  <c r="V78" i="19"/>
  <c r="V79" i="19"/>
  <c r="V80" i="19"/>
  <c r="V81" i="19"/>
  <c r="V82" i="19"/>
  <c r="V83" i="19"/>
  <c r="V84" i="19"/>
  <c r="V85" i="19"/>
  <c r="V86" i="19"/>
  <c r="V87" i="19"/>
  <c r="V88" i="19"/>
  <c r="V89" i="19"/>
  <c r="V90" i="19"/>
  <c r="V91" i="19"/>
  <c r="V92" i="19"/>
  <c r="V93" i="19"/>
  <c r="V94" i="19"/>
  <c r="V95" i="19"/>
  <c r="V96" i="19"/>
  <c r="V97" i="19"/>
  <c r="V98" i="19"/>
  <c r="V99" i="19"/>
  <c r="V100" i="19"/>
  <c r="V101" i="19"/>
  <c r="V102" i="19"/>
  <c r="V103" i="19"/>
  <c r="V104" i="19"/>
  <c r="V105" i="19"/>
  <c r="V106" i="19"/>
  <c r="V107" i="19"/>
  <c r="V108" i="19"/>
  <c r="S12" i="19"/>
  <c r="T12" i="19"/>
  <c r="S13" i="19"/>
  <c r="T13" i="19"/>
  <c r="S14" i="19"/>
  <c r="T14" i="19"/>
  <c r="S15" i="19"/>
  <c r="T15" i="19"/>
  <c r="S16" i="19"/>
  <c r="T16" i="19"/>
  <c r="S17" i="19"/>
  <c r="T17" i="19"/>
  <c r="S18" i="19"/>
  <c r="T18" i="19"/>
  <c r="S19" i="19"/>
  <c r="T19" i="19"/>
  <c r="S20" i="19"/>
  <c r="T20" i="19"/>
  <c r="S21" i="19"/>
  <c r="T21" i="19"/>
  <c r="S22" i="19"/>
  <c r="T22" i="19"/>
  <c r="S23" i="19"/>
  <c r="T23" i="19"/>
  <c r="S24" i="19"/>
  <c r="T24" i="19"/>
  <c r="S25" i="19"/>
  <c r="T25" i="19"/>
  <c r="S26" i="19"/>
  <c r="T26" i="19"/>
  <c r="S27" i="19"/>
  <c r="T27" i="19"/>
  <c r="S28" i="19"/>
  <c r="T28" i="19"/>
  <c r="S29" i="19"/>
  <c r="T29" i="19"/>
  <c r="S30" i="19"/>
  <c r="T30" i="19"/>
  <c r="S31" i="19"/>
  <c r="T31" i="19"/>
  <c r="S32" i="19"/>
  <c r="T32" i="19"/>
  <c r="S33" i="19"/>
  <c r="T33" i="19"/>
  <c r="S34" i="19"/>
  <c r="T34" i="19"/>
  <c r="S35" i="19"/>
  <c r="T35" i="19"/>
  <c r="S36" i="19"/>
  <c r="T36" i="19"/>
  <c r="S37" i="19"/>
  <c r="T37" i="19"/>
  <c r="S38" i="19"/>
  <c r="T38" i="19"/>
  <c r="S39" i="19"/>
  <c r="T39" i="19"/>
  <c r="S40" i="19"/>
  <c r="T40" i="19"/>
  <c r="S41" i="19"/>
  <c r="T41" i="19"/>
  <c r="S42" i="19"/>
  <c r="T42" i="19"/>
  <c r="S43" i="19"/>
  <c r="T43" i="19"/>
  <c r="S44" i="19"/>
  <c r="T44" i="19"/>
  <c r="S45" i="19"/>
  <c r="T45" i="19"/>
  <c r="S46" i="19"/>
  <c r="T46" i="19"/>
  <c r="S47" i="19"/>
  <c r="T47" i="19"/>
  <c r="S48" i="19"/>
  <c r="T48" i="19"/>
  <c r="S49" i="19"/>
  <c r="T49" i="19"/>
  <c r="S50" i="19"/>
  <c r="T50" i="19"/>
  <c r="S51" i="19"/>
  <c r="T51" i="19"/>
  <c r="S52" i="19"/>
  <c r="T52" i="19"/>
  <c r="S53" i="19"/>
  <c r="T53" i="19"/>
  <c r="S54" i="19"/>
  <c r="T54" i="19"/>
  <c r="S55" i="19"/>
  <c r="T55" i="19"/>
  <c r="S56" i="19"/>
  <c r="T56" i="19"/>
  <c r="S57" i="19"/>
  <c r="T57" i="19"/>
  <c r="S58" i="19"/>
  <c r="T58" i="19"/>
  <c r="S59" i="19"/>
  <c r="T59" i="19"/>
  <c r="S60" i="19"/>
  <c r="T60" i="19"/>
  <c r="S61" i="19"/>
  <c r="T61" i="19"/>
  <c r="S62" i="19"/>
  <c r="T62" i="19"/>
  <c r="S63" i="19"/>
  <c r="T63" i="19"/>
  <c r="S64" i="19"/>
  <c r="T64" i="19"/>
  <c r="S65" i="19"/>
  <c r="T65" i="19"/>
  <c r="S66" i="19"/>
  <c r="T66" i="19"/>
  <c r="S67" i="19"/>
  <c r="T67" i="19"/>
  <c r="S68" i="19"/>
  <c r="T68" i="19"/>
  <c r="S69" i="19"/>
  <c r="T69" i="19"/>
  <c r="S70" i="19"/>
  <c r="T70" i="19"/>
  <c r="S71" i="19"/>
  <c r="T71" i="19"/>
  <c r="S72" i="19"/>
  <c r="T72" i="19"/>
  <c r="S73" i="19"/>
  <c r="T73" i="19"/>
  <c r="S74" i="19"/>
  <c r="T74" i="19"/>
  <c r="S75" i="19"/>
  <c r="T75" i="19"/>
  <c r="S76" i="19"/>
  <c r="T76" i="19"/>
  <c r="S77" i="19"/>
  <c r="T77" i="19"/>
  <c r="S78" i="19"/>
  <c r="T78" i="19"/>
  <c r="S79" i="19"/>
  <c r="T79" i="19"/>
  <c r="S80" i="19"/>
  <c r="T80" i="19"/>
  <c r="S81" i="19"/>
  <c r="T81" i="19"/>
  <c r="S82" i="19"/>
  <c r="T82" i="19"/>
  <c r="S83" i="19"/>
  <c r="T83" i="19"/>
  <c r="S84" i="19"/>
  <c r="T84" i="19"/>
  <c r="S85" i="19"/>
  <c r="T85" i="19"/>
  <c r="S86" i="19"/>
  <c r="T86" i="19"/>
  <c r="S87" i="19"/>
  <c r="T87" i="19"/>
  <c r="S88" i="19"/>
  <c r="T88" i="19"/>
  <c r="S89" i="19"/>
  <c r="T89" i="19"/>
  <c r="S90" i="19"/>
  <c r="T90" i="19"/>
  <c r="S91" i="19"/>
  <c r="T91" i="19"/>
  <c r="S92" i="19"/>
  <c r="T92" i="19"/>
  <c r="S93" i="19"/>
  <c r="T93" i="19"/>
  <c r="S94" i="19"/>
  <c r="T94" i="19"/>
  <c r="S95" i="19"/>
  <c r="T95" i="19"/>
  <c r="S96" i="19"/>
  <c r="T96" i="19"/>
  <c r="S97" i="19"/>
  <c r="T97" i="19"/>
  <c r="S98" i="19"/>
  <c r="T98" i="19"/>
  <c r="S99" i="19"/>
  <c r="T99" i="19"/>
  <c r="S100" i="19"/>
  <c r="T100" i="19"/>
  <c r="S101" i="19"/>
  <c r="T101" i="19"/>
  <c r="S102" i="19"/>
  <c r="T102" i="19"/>
  <c r="S103" i="19"/>
  <c r="T103" i="19"/>
  <c r="S104" i="19"/>
  <c r="T104" i="19"/>
  <c r="S105" i="19"/>
  <c r="T105" i="19"/>
  <c r="S106" i="19"/>
  <c r="T106" i="19"/>
  <c r="S107" i="19"/>
  <c r="T107" i="19"/>
  <c r="S108" i="19"/>
  <c r="T108" i="19"/>
  <c r="E13" i="3" l="1" a="1"/>
  <c r="E13" i="3" s="1"/>
  <c r="F13" i="3" s="1"/>
  <c r="E14" i="3" a="1"/>
  <c r="E14" i="3" s="1"/>
  <c r="F14" i="3" s="1"/>
  <c r="E15" i="3" a="1"/>
  <c r="E15" i="3" s="1"/>
  <c r="F15" i="3" s="1"/>
  <c r="E16" i="3" a="1"/>
  <c r="E16" i="3" s="1"/>
  <c r="F16" i="3" s="1"/>
  <c r="E17" i="3" a="1"/>
  <c r="E17" i="3" s="1"/>
  <c r="F17" i="3" s="1"/>
  <c r="V4" i="25"/>
  <c r="F2" i="21"/>
  <c r="E35" i="1" l="1"/>
  <c r="I34" i="1" l="1"/>
  <c r="E34" i="1"/>
  <c r="I33" i="1"/>
  <c r="B1" i="25"/>
  <c r="C4" i="25"/>
  <c r="C3" i="25"/>
  <c r="V3" i="25"/>
  <c r="Z3" i="23"/>
  <c r="Z2" i="23"/>
  <c r="AI3" i="23"/>
  <c r="AI2" i="23"/>
  <c r="AH2" i="19"/>
  <c r="AB3" i="19"/>
  <c r="AB1" i="19"/>
  <c r="A11" i="25" a="1"/>
  <c r="I35" i="1"/>
  <c r="D1" i="23"/>
  <c r="A11" i="25" l="1"/>
  <c r="C18" i="25"/>
  <c r="C19" i="25"/>
  <c r="C14" i="25"/>
  <c r="C20" i="25"/>
  <c r="C21" i="25"/>
  <c r="C22" i="25"/>
  <c r="C23" i="25"/>
  <c r="C13" i="25"/>
  <c r="C26" i="25"/>
  <c r="C25" i="25"/>
  <c r="C24" i="25"/>
  <c r="C12" i="25"/>
  <c r="C17" i="25"/>
  <c r="C16" i="25"/>
  <c r="C15" i="25"/>
  <c r="C11" i="25" l="1"/>
  <c r="J12" i="3" l="1"/>
  <c r="L12" i="21" l="1"/>
  <c r="L11" i="21"/>
  <c r="L10" i="21"/>
  <c r="L9" i="21"/>
  <c r="L8" i="21"/>
  <c r="Q7" i="21"/>
  <c r="P7" i="21"/>
  <c r="O7" i="21"/>
  <c r="N7" i="21"/>
  <c r="M7" i="21"/>
  <c r="C12" i="21"/>
  <c r="C11" i="21"/>
  <c r="C10" i="21"/>
  <c r="C9" i="21"/>
  <c r="C8" i="21"/>
  <c r="H7" i="21"/>
  <c r="G7" i="21"/>
  <c r="F7" i="21"/>
  <c r="E7" i="21"/>
  <c r="D7" i="21"/>
  <c r="Q3" i="21"/>
  <c r="O3" i="21"/>
  <c r="Q1" i="21"/>
  <c r="O1" i="21"/>
  <c r="C12" i="20"/>
  <c r="C11" i="20"/>
  <c r="C10" i="20"/>
  <c r="C9" i="20"/>
  <c r="C8" i="20"/>
  <c r="H7" i="20"/>
  <c r="G7" i="20"/>
  <c r="F7" i="20"/>
  <c r="E7" i="20"/>
  <c r="D7" i="20"/>
  <c r="I3" i="20"/>
  <c r="H3" i="20"/>
  <c r="I1" i="20"/>
  <c r="H1" i="20"/>
  <c r="D1" i="20"/>
  <c r="BI7" i="12"/>
  <c r="BI8" i="12"/>
  <c r="BI9" i="12"/>
  <c r="BI10" i="12"/>
  <c r="BI6" i="12"/>
  <c r="BE7" i="12"/>
  <c r="BE8" i="12"/>
  <c r="BE9" i="12"/>
  <c r="BE10" i="12"/>
  <c r="BE6" i="12"/>
  <c r="AH3" i="19"/>
  <c r="Q12" i="19"/>
  <c r="Q13" i="19"/>
  <c r="Q14" i="19"/>
  <c r="Q15" i="19"/>
  <c r="Q16" i="19"/>
  <c r="Q17" i="19"/>
  <c r="Q18" i="19"/>
  <c r="Q19" i="19"/>
  <c r="Q20" i="19"/>
  <c r="Q21" i="19"/>
  <c r="Q22" i="19"/>
  <c r="Q23" i="19"/>
  <c r="Q24" i="19"/>
  <c r="Q25" i="19"/>
  <c r="Q26" i="19"/>
  <c r="Q27" i="19"/>
  <c r="Q28" i="19"/>
  <c r="Q29" i="19"/>
  <c r="Q30" i="19"/>
  <c r="Q31" i="19"/>
  <c r="Q32" i="19"/>
  <c r="Q33" i="19"/>
  <c r="Q34" i="19"/>
  <c r="Q35" i="19"/>
  <c r="Q36" i="19"/>
  <c r="Q37" i="19"/>
  <c r="Q38" i="19"/>
  <c r="Q39" i="19"/>
  <c r="Q40" i="19"/>
  <c r="Q41" i="19"/>
  <c r="Q42" i="19"/>
  <c r="Q43" i="19"/>
  <c r="Q44" i="19"/>
  <c r="Q45" i="19"/>
  <c r="Q46" i="19"/>
  <c r="Q47" i="19"/>
  <c r="Q48" i="19"/>
  <c r="Q49" i="19"/>
  <c r="Q50" i="19"/>
  <c r="Q51" i="19"/>
  <c r="Q52" i="19"/>
  <c r="Q53" i="19"/>
  <c r="Q54" i="19"/>
  <c r="Q55" i="19"/>
  <c r="Q56" i="19"/>
  <c r="Q57" i="19"/>
  <c r="Q58" i="19"/>
  <c r="Q59" i="19"/>
  <c r="Q60" i="19"/>
  <c r="Q61" i="19"/>
  <c r="Q62" i="19"/>
  <c r="Q63" i="19"/>
  <c r="Q64" i="19"/>
  <c r="Q65" i="19"/>
  <c r="Q66" i="19"/>
  <c r="Q67" i="19"/>
  <c r="Q68" i="19"/>
  <c r="Q69" i="19"/>
  <c r="Q70" i="19"/>
  <c r="Q71" i="19"/>
  <c r="Q72" i="19"/>
  <c r="Q73" i="19"/>
  <c r="Q74" i="19"/>
  <c r="Q75" i="19"/>
  <c r="Q76" i="19"/>
  <c r="Q77" i="19"/>
  <c r="Q78" i="19"/>
  <c r="Q79" i="19"/>
  <c r="Q80" i="19"/>
  <c r="Q81" i="19"/>
  <c r="Q82" i="19"/>
  <c r="Q83" i="19"/>
  <c r="Q84" i="19"/>
  <c r="Q85" i="19"/>
  <c r="Q86" i="19"/>
  <c r="Q87" i="19"/>
  <c r="Q88" i="19"/>
  <c r="Q89" i="19"/>
  <c r="Q90" i="19"/>
  <c r="Q91" i="19"/>
  <c r="Q92" i="19"/>
  <c r="Q93" i="19"/>
  <c r="Q94" i="19"/>
  <c r="Q95" i="19"/>
  <c r="Q96" i="19"/>
  <c r="Q97" i="19"/>
  <c r="Q98" i="19"/>
  <c r="Q99" i="19"/>
  <c r="Q100" i="19"/>
  <c r="Q101" i="19"/>
  <c r="Q102" i="19"/>
  <c r="Q103" i="19"/>
  <c r="Q104" i="19"/>
  <c r="Q105" i="19"/>
  <c r="Q106" i="19"/>
  <c r="Q107" i="19"/>
  <c r="Q108" i="19"/>
  <c r="Q109" i="19"/>
  <c r="Q110" i="19"/>
  <c r="Q111" i="19"/>
  <c r="Q112" i="19"/>
  <c r="Q113" i="19"/>
  <c r="Q114" i="19"/>
  <c r="Q115" i="19"/>
  <c r="Q116" i="19"/>
  <c r="Q117" i="19"/>
  <c r="Q118" i="19"/>
  <c r="Q119" i="19"/>
  <c r="Q120" i="19"/>
  <c r="Q121" i="19"/>
  <c r="Q134" i="19"/>
  <c r="Q135" i="19"/>
  <c r="Q136" i="19"/>
  <c r="Q137" i="19"/>
  <c r="Q138" i="19"/>
  <c r="Q139" i="19"/>
  <c r="Q140" i="19"/>
  <c r="Q141" i="19"/>
  <c r="Q142" i="19"/>
  <c r="Q143" i="19"/>
  <c r="Q144" i="19"/>
  <c r="Q145" i="19"/>
  <c r="Q146" i="19"/>
  <c r="Q147" i="19"/>
  <c r="Q148" i="19"/>
  <c r="Q149" i="19"/>
  <c r="Q150" i="19"/>
  <c r="Q151" i="19"/>
  <c r="Q152" i="19"/>
  <c r="Q153" i="19"/>
  <c r="Q154" i="19"/>
  <c r="Q155" i="19"/>
  <c r="Q156" i="19"/>
  <c r="Q157" i="19"/>
  <c r="Q158" i="19"/>
  <c r="Q159" i="19"/>
  <c r="Q160" i="19"/>
  <c r="Q161" i="19"/>
  <c r="Q162" i="19"/>
  <c r="Q163" i="19"/>
  <c r="Q164" i="19"/>
  <c r="Q165" i="19"/>
  <c r="Q166" i="19"/>
  <c r="Q167" i="19"/>
  <c r="Q168" i="19"/>
  <c r="Q169" i="19"/>
  <c r="Q170" i="19"/>
  <c r="Q171" i="19"/>
  <c r="Q172" i="19"/>
  <c r="Q173" i="19"/>
  <c r="Q174" i="19"/>
  <c r="Q175" i="19"/>
  <c r="Q176" i="19"/>
  <c r="Q177" i="19"/>
  <c r="Q178" i="19"/>
  <c r="Q179" i="19"/>
  <c r="Q180" i="19"/>
  <c r="Q181" i="19"/>
  <c r="Q182" i="19"/>
  <c r="Q183" i="19"/>
  <c r="Q184" i="19"/>
  <c r="Q185" i="19"/>
  <c r="Q186" i="19"/>
  <c r="Q187" i="19"/>
  <c r="Q188" i="19"/>
  <c r="Q189" i="19"/>
  <c r="Q190" i="19"/>
  <c r="Q191" i="19"/>
  <c r="Q192" i="19"/>
  <c r="Q193" i="19"/>
  <c r="Q194" i="19"/>
  <c r="Q195" i="19"/>
  <c r="Q196" i="19"/>
  <c r="Q197" i="19"/>
  <c r="Q198" i="19"/>
  <c r="Q199" i="19"/>
  <c r="Q200" i="19"/>
  <c r="Q201" i="19"/>
  <c r="Q202" i="19"/>
  <c r="Q203" i="19"/>
  <c r="Q204" i="19"/>
  <c r="Q205" i="19"/>
  <c r="Q206" i="19"/>
  <c r="Q207" i="19"/>
  <c r="Q208" i="19"/>
  <c r="Q209" i="19"/>
  <c r="Q210" i="19"/>
  <c r="Q211" i="19"/>
  <c r="Q212" i="19"/>
  <c r="Q213" i="19"/>
  <c r="Q214" i="19"/>
  <c r="Q215" i="19"/>
  <c r="Q216" i="19"/>
  <c r="Q217" i="19"/>
  <c r="Q218" i="19"/>
  <c r="Q219" i="19"/>
  <c r="Q220" i="19"/>
  <c r="Q221" i="19"/>
  <c r="Q222" i="19"/>
  <c r="Q223" i="19"/>
  <c r="Q224" i="19"/>
  <c r="Q225" i="19"/>
  <c r="Q226" i="19"/>
  <c r="Q227" i="19"/>
  <c r="Q228" i="19"/>
  <c r="Q229" i="19"/>
  <c r="Q230" i="19"/>
  <c r="Q231" i="19"/>
  <c r="Q232" i="19"/>
  <c r="Q233" i="19"/>
  <c r="Q234" i="19"/>
  <c r="Q235" i="19"/>
  <c r="Q236" i="19"/>
  <c r="Q237" i="19"/>
  <c r="Q238" i="19"/>
  <c r="Q239" i="19"/>
  <c r="Q240" i="19"/>
  <c r="Q241" i="19"/>
  <c r="Q242" i="19"/>
  <c r="Q243" i="19"/>
  <c r="Q244" i="19"/>
  <c r="Q245" i="19"/>
  <c r="Q246" i="19"/>
  <c r="Q247" i="19"/>
  <c r="Q248" i="19"/>
  <c r="Q249" i="19"/>
  <c r="Q250" i="19"/>
  <c r="Q251" i="19"/>
  <c r="Q252" i="19"/>
  <c r="Q253" i="19"/>
  <c r="Q254" i="19"/>
  <c r="Q255" i="19"/>
  <c r="Q256" i="19"/>
  <c r="Q257" i="19"/>
  <c r="Q258" i="19"/>
  <c r="Q259" i="19"/>
  <c r="Q260" i="19"/>
  <c r="Q261" i="19"/>
  <c r="Q262" i="19"/>
  <c r="Q263" i="19"/>
  <c r="Q264" i="19"/>
  <c r="Q265" i="19"/>
  <c r="Q266" i="19"/>
  <c r="Q267" i="19"/>
  <c r="Q268" i="19"/>
  <c r="Q269" i="19"/>
  <c r="Q270" i="19"/>
  <c r="Q271" i="19"/>
  <c r="Q272" i="19"/>
  <c r="Q273" i="19"/>
  <c r="Q274" i="19"/>
  <c r="Q275" i="19"/>
  <c r="Q276" i="19"/>
  <c r="Q277" i="19"/>
  <c r="Q278" i="19"/>
  <c r="Q279" i="19"/>
  <c r="Q280" i="19"/>
  <c r="Q281" i="19"/>
  <c r="Q282" i="19"/>
  <c r="Q283" i="19"/>
  <c r="Q284" i="19"/>
  <c r="Q285" i="19"/>
  <c r="Q286" i="19"/>
  <c r="Q287" i="19"/>
  <c r="Q288" i="19"/>
  <c r="Q289" i="19"/>
  <c r="Q290" i="19"/>
  <c r="Q291" i="19"/>
  <c r="Q292" i="19"/>
  <c r="Q293" i="19"/>
  <c r="Q294" i="19"/>
  <c r="Q295" i="19"/>
  <c r="Q296" i="19"/>
  <c r="Q297" i="19"/>
  <c r="Q298" i="19"/>
  <c r="Q299" i="19"/>
  <c r="Q300" i="19"/>
  <c r="Q301" i="19"/>
  <c r="Q302" i="19"/>
  <c r="Q303" i="19"/>
  <c r="Q304" i="19"/>
  <c r="Q305" i="19"/>
  <c r="Q306" i="19"/>
  <c r="Q307" i="19"/>
  <c r="Q308" i="19"/>
  <c r="Q309" i="19"/>
  <c r="Q310" i="19"/>
  <c r="Q311" i="19"/>
  <c r="Q312" i="19"/>
  <c r="Q313" i="19"/>
  <c r="Q314" i="19"/>
  <c r="Q315" i="19"/>
  <c r="Q316" i="19"/>
  <c r="Q317" i="19"/>
  <c r="Q318" i="19"/>
  <c r="Q319" i="19"/>
  <c r="Q320" i="19"/>
  <c r="Q321" i="19"/>
  <c r="Q322" i="19"/>
  <c r="Q323" i="19"/>
  <c r="Q324" i="19"/>
  <c r="Q325" i="19"/>
  <c r="Q326" i="19"/>
  <c r="Q327" i="19"/>
  <c r="Q328" i="19"/>
  <c r="Q329" i="19"/>
  <c r="Q330" i="19"/>
  <c r="Q331" i="19"/>
  <c r="Q332" i="19"/>
  <c r="Q333" i="19"/>
  <c r="Q334" i="19"/>
  <c r="Q335" i="19"/>
  <c r="Q336" i="19"/>
  <c r="Q337" i="19"/>
  <c r="Q338" i="19"/>
  <c r="Q339" i="19"/>
  <c r="Q340" i="19"/>
  <c r="Q341" i="19"/>
  <c r="Q342" i="19"/>
  <c r="Q343" i="19"/>
  <c r="Q344" i="19"/>
  <c r="Q345" i="19"/>
  <c r="Q346" i="19"/>
  <c r="Q347" i="19"/>
  <c r="Q348" i="19"/>
  <c r="Q349" i="19"/>
  <c r="Q350" i="19"/>
  <c r="Q351" i="19"/>
  <c r="Q352" i="19"/>
  <c r="Q353" i="19"/>
  <c r="Q354" i="19"/>
  <c r="Q355" i="19"/>
  <c r="Q356" i="19"/>
  <c r="Q357" i="19"/>
  <c r="Q358" i="19"/>
  <c r="Q359" i="19"/>
  <c r="Q360" i="19"/>
  <c r="Q361" i="19"/>
  <c r="Q362" i="19"/>
  <c r="Q363" i="19"/>
  <c r="Q364" i="19"/>
  <c r="Q365" i="19"/>
  <c r="Q366" i="19"/>
  <c r="Q367" i="19"/>
  <c r="Q368" i="19"/>
  <c r="Q369" i="19"/>
  <c r="Q370" i="19"/>
  <c r="Q371" i="19"/>
  <c r="Q372" i="19"/>
  <c r="Q373" i="19"/>
  <c r="Q374" i="19"/>
  <c r="Q375" i="19"/>
  <c r="Q376" i="19"/>
  <c r="Q377" i="19"/>
  <c r="Q378" i="19"/>
  <c r="Q379" i="19"/>
  <c r="Q380" i="19"/>
  <c r="Q381" i="19"/>
  <c r="Q382" i="19"/>
  <c r="Q383" i="19"/>
  <c r="Q384" i="19"/>
  <c r="Q385" i="19"/>
  <c r="Q386" i="19"/>
  <c r="Q387" i="19"/>
  <c r="Q388" i="19"/>
  <c r="Q389" i="19"/>
  <c r="Q390" i="19"/>
  <c r="Q391" i="19"/>
  <c r="Q392" i="19"/>
  <c r="Q393" i="19"/>
  <c r="Q394" i="19"/>
  <c r="Q395" i="19"/>
  <c r="Q396" i="19"/>
  <c r="Q397" i="19"/>
  <c r="Q398" i="19"/>
  <c r="Q399" i="19"/>
  <c r="Q400" i="19"/>
  <c r="Q401" i="19"/>
  <c r="Q402" i="19"/>
  <c r="Q403" i="19"/>
  <c r="Q404" i="19"/>
  <c r="Q405" i="19"/>
  <c r="Q406" i="19"/>
  <c r="Q407" i="19"/>
  <c r="Q408" i="19"/>
  <c r="Q409" i="19"/>
  <c r="Q410" i="19"/>
  <c r="Q411" i="19"/>
  <c r="Q412" i="19"/>
  <c r="Q413" i="19"/>
  <c r="Q414" i="19"/>
  <c r="Q415" i="19"/>
  <c r="Q416" i="19"/>
  <c r="Q417" i="19"/>
  <c r="Q418" i="19"/>
  <c r="Q419" i="19"/>
  <c r="Q420" i="19"/>
  <c r="Q421" i="19"/>
  <c r="Q422" i="19"/>
  <c r="Q423" i="19"/>
  <c r="Q424" i="19"/>
  <c r="Q425" i="19"/>
  <c r="Q426" i="19"/>
  <c r="Q427" i="19"/>
  <c r="Q428" i="19"/>
  <c r="Q429" i="19"/>
  <c r="Q430" i="19"/>
  <c r="Q431" i="19"/>
  <c r="Q432" i="19"/>
  <c r="Q433" i="19"/>
  <c r="Q434" i="19"/>
  <c r="Q435" i="19"/>
  <c r="Q436" i="19"/>
  <c r="Q437" i="19"/>
  <c r="Q438" i="19"/>
  <c r="Q439" i="19"/>
  <c r="Q440" i="19"/>
  <c r="Q441" i="19"/>
  <c r="Q442" i="19"/>
  <c r="Q443" i="19"/>
  <c r="Q444" i="19"/>
  <c r="Q445" i="19"/>
  <c r="Q446" i="19"/>
  <c r="Q447" i="19"/>
  <c r="Q448" i="19"/>
  <c r="Q449" i="19"/>
  <c r="Q450" i="19"/>
  <c r="Q451" i="19"/>
  <c r="Q452" i="19"/>
  <c r="Q453" i="19"/>
  <c r="Q454" i="19"/>
  <c r="Q455" i="19"/>
  <c r="Q456" i="19"/>
  <c r="Q457" i="19"/>
  <c r="Q458" i="19"/>
  <c r="Q459" i="19"/>
  <c r="Q460" i="19"/>
  <c r="Q461" i="19"/>
  <c r="Q462" i="19"/>
  <c r="Q463" i="19"/>
  <c r="Q464" i="19"/>
  <c r="Q465" i="19"/>
  <c r="Q466" i="19"/>
  <c r="Q467" i="19"/>
  <c r="Q468" i="19"/>
  <c r="Q469" i="19"/>
  <c r="Q470" i="19"/>
  <c r="Q471" i="19"/>
  <c r="Q472" i="19"/>
  <c r="Q473" i="19"/>
  <c r="Q474" i="19"/>
  <c r="Q475" i="19"/>
  <c r="Q476" i="19"/>
  <c r="Q477" i="19"/>
  <c r="Q478" i="19"/>
  <c r="Q479" i="19"/>
  <c r="Q480" i="19"/>
  <c r="Q481" i="19"/>
  <c r="Q482" i="19"/>
  <c r="Q483" i="19"/>
  <c r="Q484" i="19"/>
  <c r="Q485" i="19"/>
  <c r="Q486" i="19"/>
  <c r="Q487" i="19"/>
  <c r="Q488" i="19"/>
  <c r="Q489" i="19"/>
  <c r="Q490" i="19"/>
  <c r="Q491" i="19"/>
  <c r="Q492" i="19"/>
  <c r="Q493" i="19"/>
  <c r="Q494" i="19"/>
  <c r="Q495" i="19"/>
  <c r="Q496" i="19"/>
  <c r="Q497" i="19"/>
  <c r="Q498" i="19"/>
  <c r="Q499" i="19"/>
  <c r="Q500" i="19"/>
  <c r="Q501" i="19"/>
  <c r="Q502" i="19"/>
  <c r="Q503" i="19"/>
  <c r="Q504" i="19"/>
  <c r="Q505" i="19"/>
  <c r="Q506" i="19"/>
  <c r="Q507" i="19"/>
  <c r="Q508" i="19"/>
  <c r="Q509" i="19"/>
  <c r="Q510" i="19"/>
  <c r="Q511" i="19"/>
  <c r="Q512" i="19"/>
  <c r="Q513" i="19"/>
  <c r="Q514" i="19"/>
  <c r="Q515" i="19"/>
  <c r="Q516" i="19"/>
  <c r="Q517" i="19"/>
  <c r="Q518" i="19"/>
  <c r="Q519" i="19"/>
  <c r="Q520" i="19"/>
  <c r="Q521" i="19"/>
  <c r="Q522" i="19"/>
  <c r="Q523" i="19"/>
  <c r="Q524" i="19"/>
  <c r="Q525" i="19"/>
  <c r="Q526" i="19"/>
  <c r="Q527" i="19"/>
  <c r="Q528" i="19"/>
  <c r="Q529" i="19"/>
  <c r="Q530" i="19"/>
  <c r="Q531" i="19"/>
  <c r="Q532" i="19"/>
  <c r="Q533" i="19"/>
  <c r="Q534" i="19"/>
  <c r="Q535" i="19"/>
  <c r="Q536" i="19"/>
  <c r="Q537" i="19"/>
  <c r="Q538" i="19"/>
  <c r="Q539" i="19"/>
  <c r="Q540" i="19"/>
  <c r="Q541" i="19"/>
  <c r="Q542" i="19"/>
  <c r="Q543" i="19"/>
  <c r="Q544" i="19"/>
  <c r="Q545" i="19"/>
  <c r="Q546" i="19"/>
  <c r="Q547" i="19"/>
  <c r="Q548" i="19"/>
  <c r="Q549" i="19"/>
  <c r="Q550" i="19"/>
  <c r="Q551" i="19"/>
  <c r="Q552" i="19"/>
  <c r="Q553" i="19"/>
  <c r="Q554" i="19"/>
  <c r="Q555" i="19"/>
  <c r="Q556" i="19"/>
  <c r="Q557" i="19"/>
  <c r="Q558" i="19"/>
  <c r="Q559" i="19"/>
  <c r="Q560" i="19"/>
  <c r="Q561" i="19"/>
  <c r="Q562" i="19"/>
  <c r="Q563" i="19"/>
  <c r="Q564" i="19"/>
  <c r="Q565" i="19"/>
  <c r="Q566" i="19"/>
  <c r="Q567" i="19"/>
  <c r="Q568" i="19"/>
  <c r="Q569" i="19"/>
  <c r="Q570" i="19"/>
  <c r="Q571" i="19"/>
  <c r="Q572" i="19"/>
  <c r="Q573" i="19"/>
  <c r="Q574" i="19"/>
  <c r="Q575" i="19"/>
  <c r="Q576" i="19"/>
  <c r="Q577" i="19"/>
  <c r="Q578" i="19"/>
  <c r="Q579" i="19"/>
  <c r="Q580" i="19"/>
  <c r="Q581" i="19"/>
  <c r="Q582" i="19"/>
  <c r="Q583" i="19"/>
  <c r="Q584" i="19"/>
  <c r="Q585" i="19"/>
  <c r="Q586" i="19"/>
  <c r="Q587" i="19"/>
  <c r="Q588" i="19"/>
  <c r="Q589" i="19"/>
  <c r="Q590" i="19"/>
  <c r="Q591" i="19"/>
  <c r="Q592" i="19"/>
  <c r="Q593" i="19"/>
  <c r="Q594" i="19"/>
  <c r="Q595" i="19"/>
  <c r="Q596" i="19"/>
  <c r="Q597" i="19"/>
  <c r="Q598" i="19"/>
  <c r="Q599" i="19"/>
  <c r="Q600" i="19"/>
  <c r="Q601" i="19"/>
  <c r="Q602" i="19"/>
  <c r="Q603" i="19"/>
  <c r="Q604" i="19"/>
  <c r="Q605" i="19"/>
  <c r="Q606" i="19"/>
  <c r="Q607" i="19"/>
  <c r="Q608" i="19"/>
  <c r="Q609" i="19"/>
  <c r="Q610" i="19"/>
  <c r="Q611" i="19"/>
  <c r="Q612" i="19"/>
  <c r="Q613" i="19"/>
  <c r="Q614" i="19"/>
  <c r="Q615" i="19"/>
  <c r="Q616" i="19"/>
  <c r="Q617" i="19"/>
  <c r="Q618" i="19"/>
  <c r="Q619" i="19"/>
  <c r="Q620" i="19"/>
  <c r="Q621" i="19"/>
  <c r="Q622" i="19"/>
  <c r="Q623" i="19"/>
  <c r="Q624" i="19"/>
  <c r="Q625" i="19"/>
  <c r="Q626" i="19"/>
  <c r="Q627" i="19"/>
  <c r="Q628" i="19"/>
  <c r="Q629" i="19"/>
  <c r="Q630" i="19"/>
  <c r="Q631" i="19"/>
  <c r="Q632" i="19"/>
  <c r="Q633" i="19"/>
  <c r="Q634" i="19"/>
  <c r="Q635" i="19"/>
  <c r="Q636" i="19"/>
  <c r="Q637" i="19"/>
  <c r="Q638" i="19"/>
  <c r="Q639" i="19"/>
  <c r="Q640" i="19"/>
  <c r="Q641" i="19"/>
  <c r="Q642" i="19"/>
  <c r="Q643" i="19"/>
  <c r="Q644" i="19"/>
  <c r="Q645" i="19"/>
  <c r="Q646" i="19"/>
  <c r="Q647" i="19"/>
  <c r="Q648" i="19"/>
  <c r="Q649" i="19"/>
  <c r="Q650" i="19"/>
  <c r="Q651" i="19"/>
  <c r="Q652" i="19"/>
  <c r="Q653" i="19"/>
  <c r="Q654" i="19"/>
  <c r="Q655" i="19"/>
  <c r="Q656" i="19"/>
  <c r="Q657" i="19"/>
  <c r="Q658" i="19"/>
  <c r="Q659" i="19"/>
  <c r="Q660" i="19"/>
  <c r="Q661" i="19"/>
  <c r="Q662" i="19"/>
  <c r="Q663" i="19"/>
  <c r="Q664" i="19"/>
  <c r="Q665" i="19"/>
  <c r="Q666" i="19"/>
  <c r="Q667" i="19"/>
  <c r="Q668" i="19"/>
  <c r="Q669" i="19"/>
  <c r="Q670" i="19"/>
  <c r="Q671" i="19"/>
  <c r="Q672" i="19"/>
  <c r="Q673" i="19"/>
  <c r="Q674" i="19"/>
  <c r="Q675" i="19"/>
  <c r="Q676" i="19"/>
  <c r="Q677" i="19"/>
  <c r="Q678" i="19"/>
  <c r="Q679" i="19"/>
  <c r="Q680" i="19"/>
  <c r="Q681" i="19"/>
  <c r="Q682" i="19"/>
  <c r="Q683" i="19"/>
  <c r="Q684" i="19"/>
  <c r="Q685" i="19"/>
  <c r="Q686" i="19"/>
  <c r="Q687" i="19"/>
  <c r="Q688" i="19"/>
  <c r="Q689" i="19"/>
  <c r="Q690" i="19"/>
  <c r="Q691" i="19"/>
  <c r="Q692" i="19"/>
  <c r="Q693" i="19"/>
  <c r="Q694" i="19"/>
  <c r="Q695" i="19"/>
  <c r="Q696" i="19"/>
  <c r="Q697" i="19"/>
  <c r="Q698" i="19"/>
  <c r="Q699" i="19"/>
  <c r="Q700" i="19"/>
  <c r="Q701" i="19"/>
  <c r="Q702" i="19"/>
  <c r="Q703" i="19"/>
  <c r="Q704" i="19"/>
  <c r="Q705" i="19"/>
  <c r="Q706" i="19"/>
  <c r="Q707" i="19"/>
  <c r="Q708" i="19"/>
  <c r="Q709" i="19"/>
  <c r="Q710" i="19"/>
  <c r="Q711" i="19"/>
  <c r="Q712" i="19"/>
  <c r="Q713" i="19"/>
  <c r="Q714" i="19"/>
  <c r="Q715" i="19"/>
  <c r="Q716" i="19"/>
  <c r="Q717" i="19"/>
  <c r="Q718" i="19"/>
  <c r="Q719" i="19"/>
  <c r="Q720" i="19"/>
  <c r="Q721" i="19"/>
  <c r="Q722" i="19"/>
  <c r="Q723" i="19"/>
  <c r="Q724" i="19"/>
  <c r="Q725" i="19"/>
  <c r="Q726" i="19"/>
  <c r="Q727" i="19"/>
  <c r="Q728" i="19"/>
  <c r="Q729" i="19"/>
  <c r="Q730" i="19"/>
  <c r="Q731" i="19"/>
  <c r="Q732" i="19"/>
  <c r="Q733" i="19"/>
  <c r="Q734" i="19"/>
  <c r="Q735" i="19"/>
  <c r="Q736" i="19"/>
  <c r="Q737" i="19"/>
  <c r="Q738" i="19"/>
  <c r="Q739" i="19"/>
  <c r="Q740" i="19"/>
  <c r="Q741" i="19"/>
  <c r="Q742" i="19"/>
  <c r="Q743" i="19"/>
  <c r="Q744" i="19"/>
  <c r="Q745" i="19"/>
  <c r="Q746" i="19"/>
  <c r="Q747" i="19"/>
  <c r="Q748" i="19"/>
  <c r="Q749" i="19"/>
  <c r="Q750" i="19"/>
  <c r="Q751" i="19"/>
  <c r="Q752" i="19"/>
  <c r="Q753" i="19"/>
  <c r="Q754" i="19"/>
  <c r="Q755" i="19"/>
  <c r="Q756" i="19"/>
  <c r="Q757" i="19"/>
  <c r="Q758" i="19"/>
  <c r="Q759" i="19"/>
  <c r="Q760" i="19"/>
  <c r="Q761" i="19"/>
  <c r="Q762" i="19"/>
  <c r="Q763" i="19"/>
  <c r="Q764" i="19"/>
  <c r="Q765" i="19"/>
  <c r="Q766" i="19"/>
  <c r="Q767" i="19"/>
  <c r="Q768" i="19"/>
  <c r="Q769" i="19"/>
  <c r="Q770" i="19"/>
  <c r="Q771" i="19"/>
  <c r="Q772" i="19"/>
  <c r="Q773" i="19"/>
  <c r="Q774" i="19"/>
  <c r="Q775" i="19"/>
  <c r="Q776" i="19"/>
  <c r="Q777" i="19"/>
  <c r="Q778" i="19"/>
  <c r="Q779" i="19"/>
  <c r="Q780" i="19"/>
  <c r="Q781" i="19"/>
  <c r="Q782" i="19"/>
  <c r="Q783" i="19"/>
  <c r="Q784" i="19"/>
  <c r="Q785" i="19"/>
  <c r="Q786" i="19"/>
  <c r="Q787" i="19"/>
  <c r="Q788" i="19"/>
  <c r="Q789" i="19"/>
  <c r="Q790" i="19"/>
  <c r="Q791" i="19"/>
  <c r="Q792" i="19"/>
  <c r="Q793" i="19"/>
  <c r="Q794" i="19"/>
  <c r="Q795" i="19"/>
  <c r="Q796" i="19"/>
  <c r="Q797" i="19"/>
  <c r="Q798" i="19"/>
  <c r="Q799" i="19"/>
  <c r="Q800" i="19"/>
  <c r="Q801" i="19"/>
  <c r="Q802" i="19"/>
  <c r="Q803" i="19"/>
  <c r="Q804" i="19"/>
  <c r="Q805" i="19"/>
  <c r="Q806" i="19"/>
  <c r="Q807" i="19"/>
  <c r="Q808" i="19"/>
  <c r="Q809" i="19"/>
  <c r="Q810" i="19"/>
  <c r="Q811" i="19"/>
  <c r="Q812" i="19"/>
  <c r="Q813" i="19"/>
  <c r="Q814" i="19"/>
  <c r="Q815" i="19"/>
  <c r="Q816" i="19"/>
  <c r="Q817" i="19"/>
  <c r="Q818" i="19"/>
  <c r="Q819" i="19"/>
  <c r="Q820" i="19"/>
  <c r="Q821" i="19"/>
  <c r="Q822" i="19"/>
  <c r="Q823" i="19"/>
  <c r="Q824" i="19"/>
  <c r="Q825" i="19"/>
  <c r="Q826" i="19"/>
  <c r="Q827" i="19"/>
  <c r="Q828" i="19"/>
  <c r="Q829" i="19"/>
  <c r="Q830" i="19"/>
  <c r="Q831" i="19"/>
  <c r="Q832" i="19"/>
  <c r="Q833" i="19"/>
  <c r="Q834" i="19"/>
  <c r="Q835" i="19"/>
  <c r="Q836" i="19"/>
  <c r="Q837" i="19"/>
  <c r="Q838" i="19"/>
  <c r="Q839" i="19"/>
  <c r="Q840" i="19"/>
  <c r="Q841" i="19"/>
  <c r="Q842" i="19"/>
  <c r="Q843" i="19"/>
  <c r="Q844" i="19"/>
  <c r="Q845" i="19"/>
  <c r="Q846" i="19"/>
  <c r="Q847" i="19"/>
  <c r="Q848" i="19"/>
  <c r="Q849" i="19"/>
  <c r="Q850" i="19"/>
  <c r="Q851" i="19"/>
  <c r="Q852" i="19"/>
  <c r="Q853" i="19"/>
  <c r="Q854" i="19"/>
  <c r="Q855" i="19"/>
  <c r="Q856" i="19"/>
  <c r="Q857" i="19"/>
  <c r="Q858" i="19"/>
  <c r="Q859" i="19"/>
  <c r="Q860" i="19"/>
  <c r="Q861" i="19"/>
  <c r="Q862" i="19"/>
  <c r="Q863" i="19"/>
  <c r="Q864" i="19"/>
  <c r="Q865" i="19"/>
  <c r="Q866" i="19"/>
  <c r="Q867" i="19"/>
  <c r="Q868" i="19"/>
  <c r="Q869" i="19"/>
  <c r="Q870" i="19"/>
  <c r="Q871" i="19"/>
  <c r="Q872" i="19"/>
  <c r="Q873" i="19"/>
  <c r="Q874" i="19"/>
  <c r="Q875" i="19"/>
  <c r="Q876" i="19"/>
  <c r="Q877" i="19"/>
  <c r="Q878" i="19"/>
  <c r="Q879" i="19"/>
  <c r="Q880" i="19"/>
  <c r="Q881" i="19"/>
  <c r="Q882" i="19"/>
  <c r="Q883" i="19"/>
  <c r="Q884" i="19"/>
  <c r="Q885" i="19"/>
  <c r="Q886" i="19"/>
  <c r="Q887" i="19"/>
  <c r="Q888" i="19"/>
  <c r="Q889" i="19"/>
  <c r="Q890" i="19"/>
  <c r="Q891" i="19"/>
  <c r="Q892" i="19"/>
  <c r="Q893" i="19"/>
  <c r="Q894" i="19"/>
  <c r="Q895" i="19"/>
  <c r="Q896" i="19"/>
  <c r="Q897" i="19"/>
  <c r="Q898" i="19"/>
  <c r="Q899" i="19"/>
  <c r="Q900" i="19"/>
  <c r="Q901" i="19"/>
  <c r="Q902" i="19"/>
  <c r="Q903" i="19"/>
  <c r="Q904" i="19"/>
  <c r="Q905" i="19"/>
  <c r="Q906" i="19"/>
  <c r="Q907" i="19"/>
  <c r="Q908" i="19"/>
  <c r="Q909" i="19"/>
  <c r="Q910" i="19"/>
  <c r="Q911" i="19"/>
  <c r="Q912" i="19"/>
  <c r="Q913" i="19"/>
  <c r="Q914" i="19"/>
  <c r="Q915" i="19"/>
  <c r="Q916" i="19"/>
  <c r="Q917" i="19"/>
  <c r="Q918" i="19"/>
  <c r="Q919" i="19"/>
  <c r="Q920" i="19"/>
  <c r="Q921" i="19"/>
  <c r="Q922" i="19"/>
  <c r="Q923" i="19"/>
  <c r="Q924" i="19"/>
  <c r="Q925" i="19"/>
  <c r="Q926" i="19"/>
  <c r="Q927" i="19"/>
  <c r="Q928" i="19"/>
  <c r="Q929" i="19"/>
  <c r="Q930" i="19"/>
  <c r="Q931" i="19"/>
  <c r="Q932" i="19"/>
  <c r="Q933" i="19"/>
  <c r="Q934" i="19"/>
  <c r="Q935" i="19"/>
  <c r="Q936" i="19"/>
  <c r="Q937" i="19"/>
  <c r="Q938" i="19"/>
  <c r="Q939" i="19"/>
  <c r="Q940" i="19"/>
  <c r="Q941" i="19"/>
  <c r="Q942" i="19"/>
  <c r="Q943" i="19"/>
  <c r="Q944" i="19"/>
  <c r="Q945" i="19"/>
  <c r="Q946" i="19"/>
  <c r="Q947" i="19"/>
  <c r="Q948" i="19"/>
  <c r="Q949" i="19"/>
  <c r="Q950" i="19"/>
  <c r="Q951" i="19"/>
  <c r="Q952" i="19"/>
  <c r="Q953" i="19"/>
  <c r="Q954" i="19"/>
  <c r="Q955" i="19"/>
  <c r="Q956" i="19"/>
  <c r="Q957" i="19"/>
  <c r="Q958" i="19"/>
  <c r="Q959" i="19"/>
  <c r="Q960" i="19"/>
  <c r="Q961" i="19"/>
  <c r="Q962" i="19"/>
  <c r="Q963" i="19"/>
  <c r="Q964" i="19"/>
  <c r="Q965" i="19"/>
  <c r="Q966" i="19"/>
  <c r="Q967" i="19"/>
  <c r="Q968" i="19"/>
  <c r="Q969" i="19"/>
  <c r="Q970" i="19"/>
  <c r="Q971" i="19"/>
  <c r="Q972" i="19"/>
  <c r="Q973" i="19"/>
  <c r="Q974" i="19"/>
  <c r="Q975" i="19"/>
  <c r="Q976" i="19"/>
  <c r="Q977" i="19"/>
  <c r="Q978" i="19"/>
  <c r="Q979" i="19"/>
  <c r="Q980" i="19"/>
  <c r="Q981" i="19"/>
  <c r="Q982" i="19"/>
  <c r="Q983" i="19"/>
  <c r="Q984" i="19"/>
  <c r="Q985" i="19"/>
  <c r="Q986" i="19"/>
  <c r="Q987" i="19"/>
  <c r="Q988" i="19"/>
  <c r="Q989" i="19"/>
  <c r="Q990" i="19"/>
  <c r="Q991" i="19"/>
  <c r="Q992" i="19"/>
  <c r="Q993" i="19"/>
  <c r="Q994" i="19"/>
  <c r="Q995" i="19"/>
  <c r="Q996" i="19"/>
  <c r="Q997" i="19"/>
  <c r="Q998" i="19"/>
  <c r="Q999" i="19"/>
  <c r="Q1000" i="19"/>
  <c r="Q1001" i="19"/>
  <c r="Q1002" i="19"/>
  <c r="Q1003" i="19"/>
  <c r="Q1004" i="19"/>
  <c r="Q1005" i="19"/>
  <c r="Q1006" i="19"/>
  <c r="Q1007" i="19"/>
  <c r="Q1008" i="19"/>
  <c r="Q1009" i="19"/>
  <c r="Q1010" i="19"/>
  <c r="Q1011" i="19"/>
  <c r="Q1012" i="19"/>
  <c r="Q1013" i="19"/>
  <c r="Q1014" i="19"/>
  <c r="Q1015" i="19"/>
  <c r="Q1016" i="19"/>
  <c r="Q1017" i="19"/>
  <c r="Q1018" i="19"/>
  <c r="Q1019" i="19"/>
  <c r="Q1020" i="19"/>
  <c r="Q1021" i="19"/>
  <c r="Q1022" i="19"/>
  <c r="Q1023" i="19"/>
  <c r="Q1024" i="19"/>
  <c r="Q1025" i="19"/>
  <c r="Q1026" i="19"/>
  <c r="Q1027" i="19"/>
  <c r="Q1028" i="19"/>
  <c r="Q1029" i="19"/>
  <c r="Q1030" i="19"/>
  <c r="Q1031" i="19"/>
  <c r="Q1032" i="19"/>
  <c r="Q1033" i="19"/>
  <c r="Q1034" i="19"/>
  <c r="Q1035" i="19"/>
  <c r="Q1036" i="19"/>
  <c r="Q1037" i="19"/>
  <c r="Q1038" i="19"/>
  <c r="Q1039" i="19"/>
  <c r="Q1040" i="19"/>
  <c r="Q1041" i="19"/>
  <c r="Q1042" i="19"/>
  <c r="Q1043" i="19"/>
  <c r="Q1044" i="19"/>
  <c r="Q1045" i="19"/>
  <c r="Q1046" i="19"/>
  <c r="Q1047" i="19"/>
  <c r="Q1048" i="19"/>
  <c r="Q1049" i="19"/>
  <c r="Q1050" i="19"/>
  <c r="Q1051" i="19"/>
  <c r="Q1052" i="19"/>
  <c r="Q1053" i="19"/>
  <c r="Q1054" i="19"/>
  <c r="Q1055" i="19"/>
  <c r="Q1056" i="19"/>
  <c r="Q1057" i="19"/>
  <c r="Q1058" i="19"/>
  <c r="Q1059" i="19"/>
  <c r="Q1060" i="19"/>
  <c r="Q1061" i="19"/>
  <c r="Q1062" i="19"/>
  <c r="Q1063" i="19"/>
  <c r="Q1064" i="19"/>
  <c r="Q1065" i="19"/>
  <c r="Q1066" i="19"/>
  <c r="Q1067" i="19"/>
  <c r="Q1068" i="19"/>
  <c r="Q1069" i="19"/>
  <c r="Q1070" i="19"/>
  <c r="Q1071" i="19"/>
  <c r="Q1072" i="19"/>
  <c r="Q1073" i="19"/>
  <c r="Q1074" i="19"/>
  <c r="Q1075" i="19"/>
  <c r="Q1076" i="19"/>
  <c r="Q1077" i="19"/>
  <c r="Q1078" i="19"/>
  <c r="Q1079" i="19"/>
  <c r="Q1080" i="19"/>
  <c r="Q1081" i="19"/>
  <c r="Q1082" i="19"/>
  <c r="Q1083" i="19"/>
  <c r="Q1084" i="19"/>
  <c r="Q1085" i="19"/>
  <c r="Q1086" i="19"/>
  <c r="Q1087" i="19"/>
  <c r="Q1088" i="19"/>
  <c r="Q1089" i="19"/>
  <c r="Q1090" i="19"/>
  <c r="Q1091" i="19"/>
  <c r="Q1092" i="19"/>
  <c r="Q1093" i="19"/>
  <c r="Q1094" i="19"/>
  <c r="Q1095" i="19"/>
  <c r="Q1096" i="19"/>
  <c r="Q1097" i="19"/>
  <c r="Q1098" i="19"/>
  <c r="Q1099" i="19"/>
  <c r="Q1100" i="19"/>
  <c r="Q1101" i="19"/>
  <c r="Q1102" i="19"/>
  <c r="Q1103" i="19"/>
  <c r="Q1104" i="19"/>
  <c r="Q1105" i="19"/>
  <c r="Q1106" i="19"/>
  <c r="Q1107" i="19"/>
  <c r="Q1108" i="19"/>
  <c r="Q1109" i="19"/>
  <c r="Q1110" i="19"/>
  <c r="Q1111" i="19"/>
  <c r="Q1112" i="19"/>
  <c r="Q1113" i="19"/>
  <c r="Q1114" i="19"/>
  <c r="Q1115" i="19"/>
  <c r="Q1116" i="19"/>
  <c r="Q1117" i="19"/>
  <c r="Q1118" i="19"/>
  <c r="Q1119" i="19"/>
  <c r="Q1120" i="19"/>
  <c r="Q1121" i="19"/>
  <c r="Q1122" i="19"/>
  <c r="Q1123" i="19"/>
  <c r="Q1124" i="19"/>
  <c r="Q1125" i="19"/>
  <c r="Q1126" i="19"/>
  <c r="Q1127" i="19"/>
  <c r="Q1128" i="19"/>
  <c r="Q1129" i="19"/>
  <c r="Q1130" i="19"/>
  <c r="Q1131" i="19"/>
  <c r="Q1132" i="19"/>
  <c r="Q1133" i="19"/>
  <c r="Q1134" i="19"/>
  <c r="Q1135" i="19"/>
  <c r="Q1136" i="19"/>
  <c r="Q1137" i="19"/>
  <c r="Q1138" i="19"/>
  <c r="Q1139" i="19"/>
  <c r="Q1140" i="19"/>
  <c r="Q1141" i="19"/>
  <c r="Q1142" i="19"/>
  <c r="Q1143" i="19"/>
  <c r="Q1144" i="19"/>
  <c r="Q1145" i="19"/>
  <c r="Q1146" i="19"/>
  <c r="Q1147" i="19"/>
  <c r="Q1148" i="19"/>
  <c r="Q1149" i="19"/>
  <c r="Q1150" i="19"/>
  <c r="Q1151" i="19"/>
  <c r="Q1152" i="19"/>
  <c r="Q1153" i="19"/>
  <c r="Q1154" i="19"/>
  <c r="Q1155" i="19"/>
  <c r="Q1156" i="19"/>
  <c r="Q1157" i="19"/>
  <c r="Q1158" i="19"/>
  <c r="Q1159" i="19"/>
  <c r="Q1160" i="19"/>
  <c r="Q1161" i="19"/>
  <c r="Q1162" i="19"/>
  <c r="Q1163" i="19"/>
  <c r="Q1164" i="19"/>
  <c r="Q1165" i="19"/>
  <c r="Q1166" i="19"/>
  <c r="Q1167" i="19"/>
  <c r="Q1168" i="19"/>
  <c r="Q1169" i="19"/>
  <c r="Q1170" i="19"/>
  <c r="Q1171" i="19"/>
  <c r="Q1172" i="19"/>
  <c r="Q1173" i="19"/>
  <c r="Q1174" i="19"/>
  <c r="Q1175" i="19"/>
  <c r="Q1176" i="19"/>
  <c r="Q1177" i="19"/>
  <c r="Q1178" i="19"/>
  <c r="Q1179" i="19"/>
  <c r="Q1180" i="19"/>
  <c r="Q1181" i="19"/>
  <c r="Q1182" i="19"/>
  <c r="Q1183" i="19"/>
  <c r="Q1184" i="19"/>
  <c r="Q1185" i="19"/>
  <c r="Q1186" i="19"/>
  <c r="Q1187" i="19"/>
  <c r="Q1188" i="19"/>
  <c r="Q1189" i="19"/>
  <c r="Q1190" i="19"/>
  <c r="Q1191" i="19"/>
  <c r="Q1192" i="19"/>
  <c r="Q1193" i="19"/>
  <c r="Q1194" i="19"/>
  <c r="Q1195" i="19"/>
  <c r="Q1196" i="19"/>
  <c r="Q1197" i="19"/>
  <c r="Q1198" i="19"/>
  <c r="Q1199" i="19"/>
  <c r="Q1200" i="19"/>
  <c r="Q1201" i="19"/>
  <c r="Q1202" i="19"/>
  <c r="Q1203" i="19"/>
  <c r="Q1204" i="19"/>
  <c r="Q1205" i="19"/>
  <c r="Q1206" i="19"/>
  <c r="Q1207" i="19"/>
  <c r="Q1208" i="19"/>
  <c r="Q1209" i="19"/>
  <c r="Q1210" i="19"/>
  <c r="Q1211" i="19"/>
  <c r="Q1212" i="19"/>
  <c r="Q1213" i="19"/>
  <c r="Q1214" i="19"/>
  <c r="Q1215" i="19"/>
  <c r="Q1216" i="19"/>
  <c r="Q1217" i="19"/>
  <c r="Q1218" i="19"/>
  <c r="Q1219" i="19"/>
  <c r="Q1220" i="19"/>
  <c r="Q1221" i="19"/>
  <c r="Q1222" i="19"/>
  <c r="Q1223" i="19"/>
  <c r="Q1224" i="19"/>
  <c r="Q1225" i="19"/>
  <c r="Q1226" i="19"/>
  <c r="Q1227" i="19"/>
  <c r="Q1228" i="19"/>
  <c r="Q1229" i="19"/>
  <c r="Q1230" i="19"/>
  <c r="Q1231" i="19"/>
  <c r="Q1232" i="19"/>
  <c r="Q1233" i="19"/>
  <c r="Q1234" i="19"/>
  <c r="Q1235" i="19"/>
  <c r="Q1236" i="19"/>
  <c r="Q1237" i="19"/>
  <c r="Q1238" i="19"/>
  <c r="Q1239" i="19"/>
  <c r="Q1240" i="19"/>
  <c r="Q1241" i="19"/>
  <c r="Q1242" i="19"/>
  <c r="Q1243" i="19"/>
  <c r="Q1244" i="19"/>
  <c r="Q1245" i="19"/>
  <c r="Q1246" i="19"/>
  <c r="Q1247" i="19"/>
  <c r="Q1248" i="19"/>
  <c r="Q1249" i="19"/>
  <c r="Q1250" i="19"/>
  <c r="Q1251" i="19"/>
  <c r="Q1252" i="19"/>
  <c r="Q1253" i="19"/>
  <c r="Q1254" i="19"/>
  <c r="Q1255" i="19"/>
  <c r="Q1256" i="19"/>
  <c r="Q1257" i="19"/>
  <c r="Q1258" i="19"/>
  <c r="Q1259" i="19"/>
  <c r="Q1260" i="19"/>
  <c r="Q1261" i="19"/>
  <c r="Q1262" i="19"/>
  <c r="Q1263" i="19"/>
  <c r="Q1264" i="19"/>
  <c r="Q1265" i="19"/>
  <c r="Q1266" i="19"/>
  <c r="Q1267" i="19"/>
  <c r="Q1268" i="19"/>
  <c r="Q1269" i="19"/>
  <c r="Q1270" i="19"/>
  <c r="Q1271" i="19"/>
  <c r="Q1272" i="19"/>
  <c r="Q1273" i="19"/>
  <c r="Q1274" i="19"/>
  <c r="Q1275" i="19"/>
  <c r="Q1276" i="19"/>
  <c r="Q1277" i="19"/>
  <c r="Q1278" i="19"/>
  <c r="Q1279" i="19"/>
  <c r="Q1280" i="19"/>
  <c r="Q1281" i="19"/>
  <c r="Q1282" i="19"/>
  <c r="Q1283" i="19"/>
  <c r="Q1284" i="19"/>
  <c r="Q1285" i="19"/>
  <c r="Q1286" i="19"/>
  <c r="Q1287" i="19"/>
  <c r="Q1288" i="19"/>
  <c r="Q1289" i="19"/>
  <c r="Q1290" i="19"/>
  <c r="Q1291" i="19"/>
  <c r="Q1292" i="19"/>
  <c r="Q1293" i="19"/>
  <c r="Q1294" i="19"/>
  <c r="Q1295" i="19"/>
  <c r="Q1296" i="19"/>
  <c r="Q1297" i="19"/>
  <c r="Q1298" i="19"/>
  <c r="Q1299" i="19"/>
  <c r="Q1300" i="19"/>
  <c r="Q1301" i="19"/>
  <c r="Q1302" i="19"/>
  <c r="Q1303" i="19"/>
  <c r="Q1304" i="19"/>
  <c r="Q1305" i="19"/>
  <c r="Q1306" i="19"/>
  <c r="Q1307" i="19"/>
  <c r="Q1308" i="19"/>
  <c r="Q1309" i="19"/>
  <c r="Q1310" i="19"/>
  <c r="Q1311" i="19"/>
  <c r="Q1312" i="19"/>
  <c r="Q1313" i="19"/>
  <c r="Q1314" i="19"/>
  <c r="Q1315" i="19"/>
  <c r="Q1316" i="19"/>
  <c r="Q1317" i="19"/>
  <c r="Q1318" i="19"/>
  <c r="Q1319" i="19"/>
  <c r="Q1320" i="19"/>
  <c r="Q1321" i="19"/>
  <c r="Q1322" i="19"/>
  <c r="Q1323" i="19"/>
  <c r="Q1324" i="19"/>
  <c r="Q1325" i="19"/>
  <c r="Q1326" i="19"/>
  <c r="Q1327" i="19"/>
  <c r="Q1328" i="19"/>
  <c r="Q1329" i="19"/>
  <c r="Q1330" i="19"/>
  <c r="Q1331" i="19"/>
  <c r="Q1332" i="19"/>
  <c r="Q1333" i="19"/>
  <c r="Q1334" i="19"/>
  <c r="Q1335" i="19"/>
  <c r="Q1336" i="19"/>
  <c r="Q1337" i="19"/>
  <c r="Q1338" i="19"/>
  <c r="Q1339" i="19"/>
  <c r="Q1340" i="19"/>
  <c r="Q1341" i="19"/>
  <c r="Q1342" i="19"/>
  <c r="Q1343" i="19"/>
  <c r="Q1344" i="19"/>
  <c r="Q1345" i="19"/>
  <c r="Q1346" i="19"/>
  <c r="Q1347" i="19"/>
  <c r="Q1348" i="19"/>
  <c r="Q1349" i="19"/>
  <c r="Q1350" i="19"/>
  <c r="Q1351" i="19"/>
  <c r="Q1352" i="19"/>
  <c r="Q1353" i="19"/>
  <c r="Q1354" i="19"/>
  <c r="Q1355" i="19"/>
  <c r="Q1356" i="19"/>
  <c r="Q1357" i="19"/>
  <c r="Q1358" i="19"/>
  <c r="Q1359" i="19"/>
  <c r="Q1360" i="19"/>
  <c r="Q1361" i="19"/>
  <c r="Q1362" i="19"/>
  <c r="Q1363" i="19"/>
  <c r="Q1364" i="19"/>
  <c r="Q1365" i="19"/>
  <c r="Q1366" i="19"/>
  <c r="Q1367" i="19"/>
  <c r="Q1368" i="19"/>
  <c r="Q1369" i="19"/>
  <c r="Q1370" i="19"/>
  <c r="Q1371" i="19"/>
  <c r="Q1372" i="19"/>
  <c r="Q1373" i="19"/>
  <c r="Q1374" i="19"/>
  <c r="Q1375" i="19"/>
  <c r="Q1376" i="19"/>
  <c r="Q1377" i="19"/>
  <c r="Q1378" i="19"/>
  <c r="Q1379" i="19"/>
  <c r="Q1380" i="19"/>
  <c r="Q1381" i="19"/>
  <c r="Q1382" i="19"/>
  <c r="Q1383" i="19"/>
  <c r="Q1384" i="19"/>
  <c r="Q1385" i="19"/>
  <c r="Q1386" i="19"/>
  <c r="Q1387" i="19"/>
  <c r="Q1388" i="19"/>
  <c r="Q1389" i="19"/>
  <c r="Q1390" i="19"/>
  <c r="Q1391" i="19"/>
  <c r="Q1392" i="19"/>
  <c r="Q1393" i="19"/>
  <c r="Q1394" i="19"/>
  <c r="Q1395" i="19"/>
  <c r="Q1396" i="19"/>
  <c r="Q1397" i="19"/>
  <c r="Q1398" i="19"/>
  <c r="Q1399" i="19"/>
  <c r="Q1400" i="19"/>
  <c r="Q1401" i="19"/>
  <c r="Q1402" i="19"/>
  <c r="Q1403" i="19"/>
  <c r="Q1404" i="19"/>
  <c r="Q1405" i="19"/>
  <c r="Q1406" i="19"/>
  <c r="Q1407" i="19"/>
  <c r="Q1408" i="19"/>
  <c r="Q1409" i="19"/>
  <c r="Q1410" i="19"/>
  <c r="Q1411" i="19"/>
  <c r="Q1412" i="19"/>
  <c r="Q1413" i="19"/>
  <c r="Q1414" i="19"/>
  <c r="Q1415" i="19"/>
  <c r="Q1416" i="19"/>
  <c r="Q1417" i="19"/>
  <c r="Q1418" i="19"/>
  <c r="Q1419" i="19"/>
  <c r="Q1420" i="19"/>
  <c r="Q1421" i="19"/>
  <c r="Q1422" i="19"/>
  <c r="Q1423" i="19"/>
  <c r="Q1424" i="19"/>
  <c r="Q1425" i="19"/>
  <c r="Q1426" i="19"/>
  <c r="Q1427" i="19"/>
  <c r="Q1428" i="19"/>
  <c r="Q1429" i="19"/>
  <c r="Q1430" i="19"/>
  <c r="Q1431" i="19"/>
  <c r="Q1432" i="19"/>
  <c r="Q1433" i="19"/>
  <c r="Q1434" i="19"/>
  <c r="Q1435" i="19"/>
  <c r="Q1436" i="19"/>
  <c r="Q1437" i="19"/>
  <c r="Q1438" i="19"/>
  <c r="Q1439" i="19"/>
  <c r="Q1440" i="19"/>
  <c r="Q1441" i="19"/>
  <c r="Q1442" i="19"/>
  <c r="Q1443" i="19"/>
  <c r="Q1444" i="19"/>
  <c r="Q1445" i="19"/>
  <c r="Q1446" i="19"/>
  <c r="Q1447" i="19"/>
  <c r="Q1448" i="19"/>
  <c r="Q1449" i="19"/>
  <c r="Q1450" i="19"/>
  <c r="Q1451" i="19"/>
  <c r="Q1452" i="19"/>
  <c r="Q1453" i="19"/>
  <c r="Q1454" i="19"/>
  <c r="Q1455" i="19"/>
  <c r="Q1456" i="19"/>
  <c r="Q1457" i="19"/>
  <c r="Q1458" i="19"/>
  <c r="Q1459" i="19"/>
  <c r="Q1460" i="19"/>
  <c r="Q1461" i="19"/>
  <c r="Q1462" i="19"/>
  <c r="Q1463" i="19"/>
  <c r="Q1464" i="19"/>
  <c r="Q1465" i="19"/>
  <c r="Q1466" i="19"/>
  <c r="Q1467" i="19"/>
  <c r="Q1468" i="19"/>
  <c r="Q1469" i="19"/>
  <c r="Q1470" i="19"/>
  <c r="Q1471" i="19"/>
  <c r="Q1472" i="19"/>
  <c r="Q1473" i="19"/>
  <c r="Q1474" i="19"/>
  <c r="Q1475" i="19"/>
  <c r="Q1476" i="19"/>
  <c r="Q1477" i="19"/>
  <c r="Q1478" i="19"/>
  <c r="Q1479" i="19"/>
  <c r="Q1480" i="19"/>
  <c r="Q1481" i="19"/>
  <c r="Q1482" i="19"/>
  <c r="Q1483" i="19"/>
  <c r="Q1484" i="19"/>
  <c r="Q1485" i="19"/>
  <c r="Q1486" i="19"/>
  <c r="Q1487" i="19"/>
  <c r="Q1488" i="19"/>
  <c r="Q1489" i="19"/>
  <c r="Q1490" i="19"/>
  <c r="Q1491" i="19"/>
  <c r="Q1492" i="19"/>
  <c r="Q1493" i="19"/>
  <c r="Q1494" i="19"/>
  <c r="Q1495" i="19"/>
  <c r="Q1496" i="19"/>
  <c r="Q1497" i="19"/>
  <c r="Q1498" i="19"/>
  <c r="Q1499" i="19"/>
  <c r="Q1500" i="19"/>
  <c r="Q1501" i="19"/>
  <c r="Q1502" i="19"/>
  <c r="Q1503" i="19"/>
  <c r="Q1504" i="19"/>
  <c r="Q1505" i="19"/>
  <c r="Q1506" i="19"/>
  <c r="Q1507" i="19"/>
  <c r="Q1508" i="19"/>
  <c r="Q1509" i="19"/>
  <c r="Q1510" i="19"/>
  <c r="Q1511" i="19"/>
  <c r="Q1512" i="19"/>
  <c r="Q1513" i="19"/>
  <c r="Q1514" i="19"/>
  <c r="Q1515" i="19"/>
  <c r="Q1516" i="19"/>
  <c r="Q1517" i="19"/>
  <c r="Q1518" i="19"/>
  <c r="Q1519" i="19"/>
  <c r="Q1520" i="19"/>
  <c r="Q1521" i="19"/>
  <c r="Q1522" i="19"/>
  <c r="Q1523" i="19"/>
  <c r="Q1524" i="19"/>
  <c r="Q1525" i="19"/>
  <c r="Q1526" i="19"/>
  <c r="Q1527" i="19"/>
  <c r="Q1528" i="19"/>
  <c r="Q1529" i="19"/>
  <c r="Q1530" i="19"/>
  <c r="Q1531" i="19"/>
  <c r="Q1532" i="19"/>
  <c r="Q1533" i="19"/>
  <c r="Q1534" i="19"/>
  <c r="Q1535" i="19"/>
  <c r="Q1536" i="19"/>
  <c r="Q1537" i="19"/>
  <c r="Q1538" i="19"/>
  <c r="Q1539" i="19"/>
  <c r="Q1540" i="19"/>
  <c r="Q1541" i="19"/>
  <c r="Q1542" i="19"/>
  <c r="Q1543" i="19"/>
  <c r="Q1544" i="19"/>
  <c r="Q1545" i="19"/>
  <c r="Q1546" i="19"/>
  <c r="Q1547" i="19"/>
  <c r="Q1548" i="19"/>
  <c r="Q1549" i="19"/>
  <c r="Q1550" i="19"/>
  <c r="Q1551" i="19"/>
  <c r="Q1552" i="19"/>
  <c r="Q1553" i="19"/>
  <c r="Q1554" i="19"/>
  <c r="Q1555" i="19"/>
  <c r="Q1556" i="19"/>
  <c r="Q1557" i="19"/>
  <c r="Q1558" i="19"/>
  <c r="Q1559" i="19"/>
  <c r="Q1560" i="19"/>
  <c r="Q1561" i="19"/>
  <c r="Q1562" i="19"/>
  <c r="Q1563" i="19"/>
  <c r="Q1564" i="19"/>
  <c r="Q1565" i="19"/>
  <c r="Q1566" i="19"/>
  <c r="Q1567" i="19"/>
  <c r="Q1568" i="19"/>
  <c r="Q1569" i="19"/>
  <c r="Q1570" i="19"/>
  <c r="Q1571" i="19"/>
  <c r="Q1572" i="19"/>
  <c r="Q1573" i="19"/>
  <c r="Q1574" i="19"/>
  <c r="Q1575" i="19"/>
  <c r="Q1576" i="19"/>
  <c r="Q1577" i="19"/>
  <c r="Q1578" i="19"/>
  <c r="Q1579" i="19"/>
  <c r="Q1580" i="19"/>
  <c r="Q1581" i="19"/>
  <c r="Q1582" i="19"/>
  <c r="Q1583" i="19"/>
  <c r="Q1584" i="19"/>
  <c r="Q1585" i="19"/>
  <c r="Q1586" i="19"/>
  <c r="Q1587" i="19"/>
  <c r="Q1588" i="19"/>
  <c r="Q1589" i="19"/>
  <c r="Q1590" i="19"/>
  <c r="Q1591" i="19"/>
  <c r="Q1592" i="19"/>
  <c r="Q1593" i="19"/>
  <c r="Q1594" i="19"/>
  <c r="Q1595" i="19"/>
  <c r="Q1596" i="19"/>
  <c r="Q1597" i="19"/>
  <c r="Q1598" i="19"/>
  <c r="Q1599" i="19"/>
  <c r="Q1600" i="19"/>
  <c r="Q1601" i="19"/>
  <c r="Q1602" i="19"/>
  <c r="Q1603" i="19"/>
  <c r="Q1604" i="19"/>
  <c r="Q1605" i="19"/>
  <c r="Q1606" i="19"/>
  <c r="Q1607" i="19"/>
  <c r="Q1608" i="19"/>
  <c r="Q1609" i="19"/>
  <c r="Q1610" i="19"/>
  <c r="Q1611" i="19"/>
  <c r="V109" i="19"/>
  <c r="V110" i="19"/>
  <c r="V111" i="19"/>
  <c r="V112" i="19"/>
  <c r="V113" i="19"/>
  <c r="V114" i="19"/>
  <c r="V115" i="19"/>
  <c r="V116" i="19"/>
  <c r="V117" i="19"/>
  <c r="V118" i="19"/>
  <c r="V119" i="19"/>
  <c r="V120" i="19"/>
  <c r="V121" i="19"/>
  <c r="V122" i="19"/>
  <c r="V123" i="19"/>
  <c r="V124" i="19"/>
  <c r="V125" i="19"/>
  <c r="V126" i="19"/>
  <c r="V127" i="19"/>
  <c r="V128" i="19"/>
  <c r="V129" i="19"/>
  <c r="V130" i="19"/>
  <c r="V131" i="19"/>
  <c r="V132" i="19"/>
  <c r="V133" i="19"/>
  <c r="V134" i="19"/>
  <c r="V135" i="19"/>
  <c r="V136" i="19"/>
  <c r="V137" i="19"/>
  <c r="V138" i="19"/>
  <c r="V139" i="19"/>
  <c r="V140" i="19"/>
  <c r="V141" i="19"/>
  <c r="V142" i="19"/>
  <c r="V143" i="19"/>
  <c r="V144" i="19"/>
  <c r="V145" i="19"/>
  <c r="V146" i="19"/>
  <c r="V147" i="19"/>
  <c r="V148" i="19"/>
  <c r="V149" i="19"/>
  <c r="V150" i="19"/>
  <c r="V151" i="19"/>
  <c r="V152" i="19"/>
  <c r="V153" i="19"/>
  <c r="V154" i="19"/>
  <c r="V155" i="19"/>
  <c r="V156" i="19"/>
  <c r="V157" i="19"/>
  <c r="V158" i="19"/>
  <c r="V159" i="19"/>
  <c r="V160" i="19"/>
  <c r="V161" i="19"/>
  <c r="V162" i="19"/>
  <c r="V163" i="19"/>
  <c r="V164" i="19"/>
  <c r="V165" i="19"/>
  <c r="V166" i="19"/>
  <c r="V167" i="19"/>
  <c r="V168" i="19"/>
  <c r="V169" i="19"/>
  <c r="V170" i="19"/>
  <c r="V171" i="19"/>
  <c r="V172" i="19"/>
  <c r="V173" i="19"/>
  <c r="V174" i="19"/>
  <c r="V175" i="19"/>
  <c r="V176" i="19"/>
  <c r="V177" i="19"/>
  <c r="V178" i="19"/>
  <c r="V179" i="19"/>
  <c r="V180" i="19"/>
  <c r="V181" i="19"/>
  <c r="V182" i="19"/>
  <c r="V183" i="19"/>
  <c r="V184" i="19"/>
  <c r="V185" i="19"/>
  <c r="V186" i="19"/>
  <c r="V187" i="19"/>
  <c r="V188" i="19"/>
  <c r="V189" i="19"/>
  <c r="V190" i="19"/>
  <c r="V191" i="19"/>
  <c r="V192" i="19"/>
  <c r="V193" i="19"/>
  <c r="V194" i="19"/>
  <c r="V195" i="19"/>
  <c r="V196" i="19"/>
  <c r="V197" i="19"/>
  <c r="V198" i="19"/>
  <c r="V199" i="19"/>
  <c r="V200" i="19"/>
  <c r="V201" i="19"/>
  <c r="V202" i="19"/>
  <c r="V203" i="19"/>
  <c r="V204" i="19"/>
  <c r="V205" i="19"/>
  <c r="V206" i="19"/>
  <c r="V207" i="19"/>
  <c r="V208" i="19"/>
  <c r="V209" i="19"/>
  <c r="V210" i="19"/>
  <c r="V211" i="19"/>
  <c r="V212" i="19"/>
  <c r="V213" i="19"/>
  <c r="V214" i="19"/>
  <c r="V215" i="19"/>
  <c r="V216" i="19"/>
  <c r="V217" i="19"/>
  <c r="V218" i="19"/>
  <c r="V219" i="19"/>
  <c r="V220" i="19"/>
  <c r="V221" i="19"/>
  <c r="V222" i="19"/>
  <c r="V223" i="19"/>
  <c r="V224" i="19"/>
  <c r="V225" i="19"/>
  <c r="V226" i="19"/>
  <c r="V227" i="19"/>
  <c r="V228" i="19"/>
  <c r="V229" i="19"/>
  <c r="V230" i="19"/>
  <c r="V231" i="19"/>
  <c r="V232" i="19"/>
  <c r="V233" i="19"/>
  <c r="V234" i="19"/>
  <c r="V235" i="19"/>
  <c r="V236" i="19"/>
  <c r="V237" i="19"/>
  <c r="V238" i="19"/>
  <c r="V239" i="19"/>
  <c r="V240" i="19"/>
  <c r="V241" i="19"/>
  <c r="V242" i="19"/>
  <c r="V243" i="19"/>
  <c r="V244" i="19"/>
  <c r="V245" i="19"/>
  <c r="V246" i="19"/>
  <c r="V247" i="19"/>
  <c r="V248" i="19"/>
  <c r="V249" i="19"/>
  <c r="V250" i="19"/>
  <c r="V251" i="19"/>
  <c r="V252" i="19"/>
  <c r="V253" i="19"/>
  <c r="V254" i="19"/>
  <c r="V255" i="19"/>
  <c r="V256" i="19"/>
  <c r="V257" i="19"/>
  <c r="V258" i="19"/>
  <c r="V259" i="19"/>
  <c r="V260" i="19"/>
  <c r="V261" i="19"/>
  <c r="V262" i="19"/>
  <c r="V263" i="19"/>
  <c r="V264" i="19"/>
  <c r="V265" i="19"/>
  <c r="V266" i="19"/>
  <c r="V267" i="19"/>
  <c r="V268" i="19"/>
  <c r="V269" i="19"/>
  <c r="V270" i="19"/>
  <c r="V271" i="19"/>
  <c r="V272" i="19"/>
  <c r="V273" i="19"/>
  <c r="V274" i="19"/>
  <c r="V275" i="19"/>
  <c r="V276" i="19"/>
  <c r="V277" i="19"/>
  <c r="V278" i="19"/>
  <c r="V279" i="19"/>
  <c r="V280" i="19"/>
  <c r="V281" i="19"/>
  <c r="V282" i="19"/>
  <c r="V283" i="19"/>
  <c r="V284" i="19"/>
  <c r="V285" i="19"/>
  <c r="V286" i="19"/>
  <c r="V287" i="19"/>
  <c r="V288" i="19"/>
  <c r="V289" i="19"/>
  <c r="V290" i="19"/>
  <c r="V291" i="19"/>
  <c r="V292" i="19"/>
  <c r="V293" i="19"/>
  <c r="V294" i="19"/>
  <c r="V295" i="19"/>
  <c r="V296" i="19"/>
  <c r="V297" i="19"/>
  <c r="V298" i="19"/>
  <c r="V299" i="19"/>
  <c r="V300" i="19"/>
  <c r="V301" i="19"/>
  <c r="V302" i="19"/>
  <c r="V303" i="19"/>
  <c r="V304" i="19"/>
  <c r="V305" i="19"/>
  <c r="V306" i="19"/>
  <c r="V307" i="19"/>
  <c r="V308" i="19"/>
  <c r="V309" i="19"/>
  <c r="V310" i="19"/>
  <c r="V311" i="19"/>
  <c r="V312" i="19"/>
  <c r="V313" i="19"/>
  <c r="V314" i="19"/>
  <c r="V315" i="19"/>
  <c r="V316" i="19"/>
  <c r="V317" i="19"/>
  <c r="V318" i="19"/>
  <c r="V319" i="19"/>
  <c r="V320" i="19"/>
  <c r="V321" i="19"/>
  <c r="V323" i="19"/>
  <c r="V324" i="19"/>
  <c r="V325" i="19"/>
  <c r="V326" i="19"/>
  <c r="V327" i="19"/>
  <c r="V328" i="19"/>
  <c r="V329" i="19"/>
  <c r="V330" i="19"/>
  <c r="V331" i="19"/>
  <c r="V332" i="19"/>
  <c r="V333" i="19"/>
  <c r="V334" i="19"/>
  <c r="V335" i="19"/>
  <c r="V336" i="19"/>
  <c r="V337" i="19"/>
  <c r="V338" i="19"/>
  <c r="V339" i="19"/>
  <c r="V340" i="19"/>
  <c r="V341" i="19"/>
  <c r="V343" i="19"/>
  <c r="V344" i="19"/>
  <c r="V345" i="19"/>
  <c r="V346" i="19"/>
  <c r="V347" i="19"/>
  <c r="V348" i="19"/>
  <c r="V349" i="19"/>
  <c r="V350" i="19"/>
  <c r="V351" i="19"/>
  <c r="V352" i="19"/>
  <c r="V353" i="19"/>
  <c r="V354" i="19"/>
  <c r="V355" i="19"/>
  <c r="V356" i="19"/>
  <c r="V357" i="19"/>
  <c r="V358" i="19"/>
  <c r="V359" i="19"/>
  <c r="V360" i="19"/>
  <c r="V361" i="19"/>
  <c r="V362" i="19"/>
  <c r="V363" i="19"/>
  <c r="V364" i="19"/>
  <c r="V365" i="19"/>
  <c r="V366" i="19"/>
  <c r="V367" i="19"/>
  <c r="V368" i="19"/>
  <c r="V369" i="19"/>
  <c r="V370" i="19"/>
  <c r="V371" i="19"/>
  <c r="V372" i="19"/>
  <c r="V373" i="19"/>
  <c r="V374" i="19"/>
  <c r="V375" i="19"/>
  <c r="V376" i="19"/>
  <c r="V377" i="19"/>
  <c r="V378" i="19"/>
  <c r="V379" i="19"/>
  <c r="V380" i="19"/>
  <c r="V381" i="19"/>
  <c r="V382" i="19"/>
  <c r="V383" i="19"/>
  <c r="V384" i="19"/>
  <c r="V385" i="19"/>
  <c r="V386" i="19"/>
  <c r="V387" i="19"/>
  <c r="V388" i="19"/>
  <c r="V389" i="19"/>
  <c r="V390" i="19"/>
  <c r="V391" i="19"/>
  <c r="V392" i="19"/>
  <c r="V393" i="19"/>
  <c r="V394" i="19"/>
  <c r="V395" i="19"/>
  <c r="V396" i="19"/>
  <c r="V397" i="19"/>
  <c r="V398" i="19"/>
  <c r="V399" i="19"/>
  <c r="V400" i="19"/>
  <c r="V401" i="19"/>
  <c r="V402" i="19"/>
  <c r="V403" i="19"/>
  <c r="V404" i="19"/>
  <c r="V405" i="19"/>
  <c r="V406" i="19"/>
  <c r="V407" i="19"/>
  <c r="V408" i="19"/>
  <c r="V409" i="19"/>
  <c r="V410" i="19"/>
  <c r="V411" i="19"/>
  <c r="V412" i="19"/>
  <c r="V413" i="19"/>
  <c r="V414" i="19"/>
  <c r="V415" i="19"/>
  <c r="V416" i="19"/>
  <c r="V417" i="19"/>
  <c r="V418" i="19"/>
  <c r="V419" i="19"/>
  <c r="V420" i="19"/>
  <c r="V421" i="19"/>
  <c r="V422" i="19"/>
  <c r="V423" i="19"/>
  <c r="V424" i="19"/>
  <c r="V425" i="19"/>
  <c r="V426" i="19"/>
  <c r="V427" i="19"/>
  <c r="V428" i="19"/>
  <c r="V429" i="19"/>
  <c r="V430" i="19"/>
  <c r="V431" i="19"/>
  <c r="V432" i="19"/>
  <c r="V433" i="19"/>
  <c r="V434" i="19"/>
  <c r="V435" i="19"/>
  <c r="V436" i="19"/>
  <c r="V437" i="19"/>
  <c r="V438" i="19"/>
  <c r="V439" i="19"/>
  <c r="V440" i="19"/>
  <c r="V441" i="19"/>
  <c r="V442" i="19"/>
  <c r="V443" i="19"/>
  <c r="V444" i="19"/>
  <c r="V445" i="19"/>
  <c r="V446" i="19"/>
  <c r="V447" i="19"/>
  <c r="V448" i="19"/>
  <c r="V449" i="19"/>
  <c r="V450" i="19"/>
  <c r="V451" i="19"/>
  <c r="V452" i="19"/>
  <c r="V453" i="19"/>
  <c r="V454" i="19"/>
  <c r="V455" i="19"/>
  <c r="V456" i="19"/>
  <c r="V457" i="19"/>
  <c r="V458" i="19"/>
  <c r="V459" i="19"/>
  <c r="V460" i="19"/>
  <c r="V461" i="19"/>
  <c r="V462" i="19"/>
  <c r="V463" i="19"/>
  <c r="V464" i="19"/>
  <c r="V465" i="19"/>
  <c r="V466" i="19"/>
  <c r="V467" i="19"/>
  <c r="V468" i="19"/>
  <c r="V469" i="19"/>
  <c r="V470" i="19"/>
  <c r="V471" i="19"/>
  <c r="V472" i="19"/>
  <c r="V473" i="19"/>
  <c r="V474" i="19"/>
  <c r="V475" i="19"/>
  <c r="V476" i="19"/>
  <c r="V477" i="19"/>
  <c r="V478" i="19"/>
  <c r="V479" i="19"/>
  <c r="V480" i="19"/>
  <c r="V481" i="19"/>
  <c r="V482" i="19"/>
  <c r="V483" i="19"/>
  <c r="V484" i="19"/>
  <c r="V485" i="19"/>
  <c r="V486" i="19"/>
  <c r="V487" i="19"/>
  <c r="V488" i="19"/>
  <c r="V489" i="19"/>
  <c r="V490" i="19"/>
  <c r="V491" i="19"/>
  <c r="V492" i="19"/>
  <c r="V493" i="19"/>
  <c r="V494" i="19"/>
  <c r="V495" i="19"/>
  <c r="V496" i="19"/>
  <c r="V497" i="19"/>
  <c r="V498" i="19"/>
  <c r="V499" i="19"/>
  <c r="V500" i="19"/>
  <c r="V501" i="19"/>
  <c r="V502" i="19"/>
  <c r="V503" i="19"/>
  <c r="V504" i="19"/>
  <c r="V505" i="19"/>
  <c r="V506" i="19"/>
  <c r="V507" i="19"/>
  <c r="V508" i="19"/>
  <c r="V509" i="19"/>
  <c r="V510" i="19"/>
  <c r="V511" i="19"/>
  <c r="V512" i="19"/>
  <c r="V513" i="19"/>
  <c r="V514" i="19"/>
  <c r="V515" i="19"/>
  <c r="V516" i="19"/>
  <c r="V517" i="19"/>
  <c r="V518" i="19"/>
  <c r="V519" i="19"/>
  <c r="V520" i="19"/>
  <c r="V521" i="19"/>
  <c r="V522" i="19"/>
  <c r="V523" i="19"/>
  <c r="V524" i="19"/>
  <c r="V525" i="19"/>
  <c r="V526" i="19"/>
  <c r="V527" i="19"/>
  <c r="V528" i="19"/>
  <c r="V529" i="19"/>
  <c r="V530" i="19"/>
  <c r="V531" i="19"/>
  <c r="V532" i="19"/>
  <c r="V533" i="19"/>
  <c r="V534" i="19"/>
  <c r="V535" i="19"/>
  <c r="V536" i="19"/>
  <c r="V537" i="19"/>
  <c r="V538" i="19"/>
  <c r="V539" i="19"/>
  <c r="V540" i="19"/>
  <c r="V541" i="19"/>
  <c r="V542" i="19"/>
  <c r="V543" i="19"/>
  <c r="V544" i="19"/>
  <c r="V545" i="19"/>
  <c r="V546" i="19"/>
  <c r="V547" i="19"/>
  <c r="V548" i="19"/>
  <c r="V549" i="19"/>
  <c r="V550" i="19"/>
  <c r="V551" i="19"/>
  <c r="V552" i="19"/>
  <c r="V553" i="19"/>
  <c r="V554" i="19"/>
  <c r="V555" i="19"/>
  <c r="V556" i="19"/>
  <c r="V557" i="19"/>
  <c r="V558" i="19"/>
  <c r="V559" i="19"/>
  <c r="V560" i="19"/>
  <c r="V561" i="19"/>
  <c r="V562" i="19"/>
  <c r="V563" i="19"/>
  <c r="V564" i="19"/>
  <c r="V565" i="19"/>
  <c r="V566" i="19"/>
  <c r="V567" i="19"/>
  <c r="V568" i="19"/>
  <c r="V569" i="19"/>
  <c r="V570" i="19"/>
  <c r="V571" i="19"/>
  <c r="V572" i="19"/>
  <c r="V573" i="19"/>
  <c r="V574" i="19"/>
  <c r="V575" i="19"/>
  <c r="V576" i="19"/>
  <c r="V577" i="19"/>
  <c r="V578" i="19"/>
  <c r="V579" i="19"/>
  <c r="V580" i="19"/>
  <c r="V581" i="19"/>
  <c r="V582" i="19"/>
  <c r="V583" i="19"/>
  <c r="V584" i="19"/>
  <c r="V585" i="19"/>
  <c r="V586" i="19"/>
  <c r="V587" i="19"/>
  <c r="V588" i="19"/>
  <c r="V589" i="19"/>
  <c r="V590" i="19"/>
  <c r="V591" i="19"/>
  <c r="V592" i="19"/>
  <c r="V593" i="19"/>
  <c r="V594" i="19"/>
  <c r="V595" i="19"/>
  <c r="V596" i="19"/>
  <c r="V597" i="19"/>
  <c r="V598" i="19"/>
  <c r="V599" i="19"/>
  <c r="V600" i="19"/>
  <c r="V601" i="19"/>
  <c r="V602" i="19"/>
  <c r="V603" i="19"/>
  <c r="V604" i="19"/>
  <c r="V605" i="19"/>
  <c r="V606" i="19"/>
  <c r="V607" i="19"/>
  <c r="V608" i="19"/>
  <c r="V609" i="19"/>
  <c r="V610" i="19"/>
  <c r="V611" i="19"/>
  <c r="V612" i="19"/>
  <c r="V613" i="19"/>
  <c r="V614" i="19"/>
  <c r="V615" i="19"/>
  <c r="V616" i="19"/>
  <c r="V617" i="19"/>
  <c r="V618" i="19"/>
  <c r="V619" i="19"/>
  <c r="V620" i="19"/>
  <c r="V621" i="19"/>
  <c r="V622" i="19"/>
  <c r="V623" i="19"/>
  <c r="V624" i="19"/>
  <c r="V625" i="19"/>
  <c r="V626" i="19"/>
  <c r="V627" i="19"/>
  <c r="V628" i="19"/>
  <c r="V629" i="19"/>
  <c r="V630" i="19"/>
  <c r="V631" i="19"/>
  <c r="V632" i="19"/>
  <c r="V633" i="19"/>
  <c r="V634" i="19"/>
  <c r="V635" i="19"/>
  <c r="V636" i="19"/>
  <c r="V637" i="19"/>
  <c r="V638" i="19"/>
  <c r="V639" i="19"/>
  <c r="V640" i="19"/>
  <c r="V641" i="19"/>
  <c r="V642" i="19"/>
  <c r="V643" i="19"/>
  <c r="V644" i="19"/>
  <c r="V645" i="19"/>
  <c r="V646" i="19"/>
  <c r="V647" i="19"/>
  <c r="V648" i="19"/>
  <c r="V649" i="19"/>
  <c r="V650" i="19"/>
  <c r="V651" i="19"/>
  <c r="V652" i="19"/>
  <c r="V653" i="19"/>
  <c r="V654" i="19"/>
  <c r="V655" i="19"/>
  <c r="V656" i="19"/>
  <c r="V657" i="19"/>
  <c r="V658" i="19"/>
  <c r="V659" i="19"/>
  <c r="V660" i="19"/>
  <c r="V661" i="19"/>
  <c r="V662" i="19"/>
  <c r="V663" i="19"/>
  <c r="V664" i="19"/>
  <c r="V665" i="19"/>
  <c r="V666" i="19"/>
  <c r="V667" i="19"/>
  <c r="V668" i="19"/>
  <c r="V669" i="19"/>
  <c r="V670" i="19"/>
  <c r="V671" i="19"/>
  <c r="V672" i="19"/>
  <c r="V673" i="19"/>
  <c r="V674" i="19"/>
  <c r="V675" i="19"/>
  <c r="V676" i="19"/>
  <c r="V677" i="19"/>
  <c r="V678" i="19"/>
  <c r="V679" i="19"/>
  <c r="V680" i="19"/>
  <c r="V681" i="19"/>
  <c r="V682" i="19"/>
  <c r="V683" i="19"/>
  <c r="V684" i="19"/>
  <c r="V685" i="19"/>
  <c r="V686" i="19"/>
  <c r="V687" i="19"/>
  <c r="V688" i="19"/>
  <c r="V689" i="19"/>
  <c r="V690" i="19"/>
  <c r="V691" i="19"/>
  <c r="V692" i="19"/>
  <c r="V693" i="19"/>
  <c r="V694" i="19"/>
  <c r="V695" i="19"/>
  <c r="V696" i="19"/>
  <c r="V697" i="19"/>
  <c r="V698" i="19"/>
  <c r="V699" i="19"/>
  <c r="V700" i="19"/>
  <c r="V701" i="19"/>
  <c r="V702" i="19"/>
  <c r="V703" i="19"/>
  <c r="V704" i="19"/>
  <c r="V705" i="19"/>
  <c r="V706" i="19"/>
  <c r="V707" i="19"/>
  <c r="V708" i="19"/>
  <c r="V709" i="19"/>
  <c r="V710" i="19"/>
  <c r="V711" i="19"/>
  <c r="V712" i="19"/>
  <c r="V713" i="19"/>
  <c r="V714" i="19"/>
  <c r="V715" i="19"/>
  <c r="V716" i="19"/>
  <c r="V717" i="19"/>
  <c r="V718" i="19"/>
  <c r="V719" i="19"/>
  <c r="V720" i="19"/>
  <c r="V721" i="19"/>
  <c r="V722" i="19"/>
  <c r="V723" i="19"/>
  <c r="V724" i="19"/>
  <c r="V725" i="19"/>
  <c r="V726" i="19"/>
  <c r="V727" i="19"/>
  <c r="V728" i="19"/>
  <c r="V729" i="19"/>
  <c r="V730" i="19"/>
  <c r="V731" i="19"/>
  <c r="V732" i="19"/>
  <c r="V733" i="19"/>
  <c r="V734" i="19"/>
  <c r="V735" i="19"/>
  <c r="V736" i="19"/>
  <c r="V737" i="19"/>
  <c r="V738" i="19"/>
  <c r="V739" i="19"/>
  <c r="V740" i="19"/>
  <c r="V741" i="19"/>
  <c r="V742" i="19"/>
  <c r="V743" i="19"/>
  <c r="V744" i="19"/>
  <c r="V745" i="19"/>
  <c r="V746" i="19"/>
  <c r="V747" i="19"/>
  <c r="V748" i="19"/>
  <c r="V749" i="19"/>
  <c r="V750" i="19"/>
  <c r="V751" i="19"/>
  <c r="V752" i="19"/>
  <c r="V753" i="19"/>
  <c r="V754" i="19"/>
  <c r="V755" i="19"/>
  <c r="V756" i="19"/>
  <c r="V757" i="19"/>
  <c r="V758" i="19"/>
  <c r="V759" i="19"/>
  <c r="V760" i="19"/>
  <c r="V761" i="19"/>
  <c r="V762" i="19"/>
  <c r="V763" i="19"/>
  <c r="V764" i="19"/>
  <c r="V765" i="19"/>
  <c r="V766" i="19"/>
  <c r="V767" i="19"/>
  <c r="V768" i="19"/>
  <c r="V769" i="19"/>
  <c r="V770" i="19"/>
  <c r="V771" i="19"/>
  <c r="V772" i="19"/>
  <c r="V773" i="19"/>
  <c r="V774" i="19"/>
  <c r="V775" i="19"/>
  <c r="V776" i="19"/>
  <c r="V777" i="19"/>
  <c r="V778" i="19"/>
  <c r="V779" i="19"/>
  <c r="V780" i="19"/>
  <c r="V781" i="19"/>
  <c r="V782" i="19"/>
  <c r="V783" i="19"/>
  <c r="V784" i="19"/>
  <c r="V785" i="19"/>
  <c r="V786" i="19"/>
  <c r="V787" i="19"/>
  <c r="V788" i="19"/>
  <c r="V789" i="19"/>
  <c r="V790" i="19"/>
  <c r="V791" i="19"/>
  <c r="V792" i="19"/>
  <c r="V793" i="19"/>
  <c r="V794" i="19"/>
  <c r="V795" i="19"/>
  <c r="V796" i="19"/>
  <c r="V797" i="19"/>
  <c r="V798" i="19"/>
  <c r="V799" i="19"/>
  <c r="V800" i="19"/>
  <c r="V801" i="19"/>
  <c r="V802" i="19"/>
  <c r="V803" i="19"/>
  <c r="V804" i="19"/>
  <c r="V805" i="19"/>
  <c r="V806" i="19"/>
  <c r="V807" i="19"/>
  <c r="V808" i="19"/>
  <c r="V809" i="19"/>
  <c r="V810" i="19"/>
  <c r="V811" i="19"/>
  <c r="V812" i="19"/>
  <c r="V813" i="19"/>
  <c r="V814" i="19"/>
  <c r="V815" i="19"/>
  <c r="V816" i="19"/>
  <c r="V817" i="19"/>
  <c r="V818" i="19"/>
  <c r="V819" i="19"/>
  <c r="V820" i="19"/>
  <c r="V821" i="19"/>
  <c r="V822" i="19"/>
  <c r="V823" i="19"/>
  <c r="V824" i="19"/>
  <c r="V825" i="19"/>
  <c r="V826" i="19"/>
  <c r="V827" i="19"/>
  <c r="V828" i="19"/>
  <c r="V829" i="19"/>
  <c r="V830" i="19"/>
  <c r="V831" i="19"/>
  <c r="V832" i="19"/>
  <c r="V833" i="19"/>
  <c r="V834" i="19"/>
  <c r="V835" i="19"/>
  <c r="V836" i="19"/>
  <c r="V837" i="19"/>
  <c r="V838" i="19"/>
  <c r="V839" i="19"/>
  <c r="V840" i="19"/>
  <c r="V841" i="19"/>
  <c r="V842" i="19"/>
  <c r="V843" i="19"/>
  <c r="V844" i="19"/>
  <c r="V845" i="19"/>
  <c r="V846" i="19"/>
  <c r="V847" i="19"/>
  <c r="V848" i="19"/>
  <c r="V849" i="19"/>
  <c r="V850" i="19"/>
  <c r="V851" i="19"/>
  <c r="V852" i="19"/>
  <c r="V853" i="19"/>
  <c r="V854" i="19"/>
  <c r="V855" i="19"/>
  <c r="V856" i="19"/>
  <c r="V857" i="19"/>
  <c r="V858" i="19"/>
  <c r="V859" i="19"/>
  <c r="V860" i="19"/>
  <c r="V861" i="19"/>
  <c r="V862" i="19"/>
  <c r="V863" i="19"/>
  <c r="V864" i="19"/>
  <c r="V865" i="19"/>
  <c r="V866" i="19"/>
  <c r="V867" i="19"/>
  <c r="V868" i="19"/>
  <c r="V869" i="19"/>
  <c r="V870" i="19"/>
  <c r="V871" i="19"/>
  <c r="V872" i="19"/>
  <c r="V873" i="19"/>
  <c r="V874" i="19"/>
  <c r="V875" i="19"/>
  <c r="V876" i="19"/>
  <c r="V877" i="19"/>
  <c r="V878" i="19"/>
  <c r="V879" i="19"/>
  <c r="V880" i="19"/>
  <c r="V881" i="19"/>
  <c r="V882" i="19"/>
  <c r="V883" i="19"/>
  <c r="V884" i="19"/>
  <c r="V885" i="19"/>
  <c r="V886" i="19"/>
  <c r="V887" i="19"/>
  <c r="V888" i="19"/>
  <c r="V889" i="19"/>
  <c r="V890" i="19"/>
  <c r="V891" i="19"/>
  <c r="V892" i="19"/>
  <c r="V893" i="19"/>
  <c r="V894" i="19"/>
  <c r="V895" i="19"/>
  <c r="V896" i="19"/>
  <c r="V897" i="19"/>
  <c r="V898" i="19"/>
  <c r="V899" i="19"/>
  <c r="V900" i="19"/>
  <c r="V901" i="19"/>
  <c r="V902" i="19"/>
  <c r="V903" i="19"/>
  <c r="V904" i="19"/>
  <c r="V905" i="19"/>
  <c r="V906" i="19"/>
  <c r="V907" i="19"/>
  <c r="V908" i="19"/>
  <c r="V909" i="19"/>
  <c r="V910" i="19"/>
  <c r="V911" i="19"/>
  <c r="V912" i="19"/>
  <c r="V913" i="19"/>
  <c r="V914" i="19"/>
  <c r="V915" i="19"/>
  <c r="V916" i="19"/>
  <c r="V917" i="19"/>
  <c r="V918" i="19"/>
  <c r="V919" i="19"/>
  <c r="V920" i="19"/>
  <c r="V921" i="19"/>
  <c r="V922" i="19"/>
  <c r="V923" i="19"/>
  <c r="V924" i="19"/>
  <c r="V925" i="19"/>
  <c r="V926" i="19"/>
  <c r="V927" i="19"/>
  <c r="V928" i="19"/>
  <c r="V929" i="19"/>
  <c r="V930" i="19"/>
  <c r="V931" i="19"/>
  <c r="V932" i="19"/>
  <c r="V933" i="19"/>
  <c r="V934" i="19"/>
  <c r="V935" i="19"/>
  <c r="V936" i="19"/>
  <c r="V937" i="19"/>
  <c r="V938" i="19"/>
  <c r="V939" i="19"/>
  <c r="V940" i="19"/>
  <c r="V941" i="19"/>
  <c r="V942" i="19"/>
  <c r="V943" i="19"/>
  <c r="V944" i="19"/>
  <c r="V945" i="19"/>
  <c r="V946" i="19"/>
  <c r="V947" i="19"/>
  <c r="V948" i="19"/>
  <c r="V949" i="19"/>
  <c r="V950" i="19"/>
  <c r="V951" i="19"/>
  <c r="V952" i="19"/>
  <c r="V953" i="19"/>
  <c r="V954" i="19"/>
  <c r="V955" i="19"/>
  <c r="V956" i="19"/>
  <c r="V957" i="19"/>
  <c r="V958" i="19"/>
  <c r="V959" i="19"/>
  <c r="V960" i="19"/>
  <c r="V961" i="19"/>
  <c r="V962" i="19"/>
  <c r="V963" i="19"/>
  <c r="V964" i="19"/>
  <c r="V965" i="19"/>
  <c r="V966" i="19"/>
  <c r="V967" i="19"/>
  <c r="V968" i="19"/>
  <c r="V969" i="19"/>
  <c r="V970" i="19"/>
  <c r="V971" i="19"/>
  <c r="V972" i="19"/>
  <c r="V973" i="19"/>
  <c r="V974" i="19"/>
  <c r="V975" i="19"/>
  <c r="V976" i="19"/>
  <c r="V977" i="19"/>
  <c r="V978" i="19"/>
  <c r="V979" i="19"/>
  <c r="V980" i="19"/>
  <c r="V981" i="19"/>
  <c r="V982" i="19"/>
  <c r="V983" i="19"/>
  <c r="V984" i="19"/>
  <c r="V985" i="19"/>
  <c r="V986" i="19"/>
  <c r="V987" i="19"/>
  <c r="V988" i="19"/>
  <c r="V989" i="19"/>
  <c r="V990" i="19"/>
  <c r="V991" i="19"/>
  <c r="V992" i="19"/>
  <c r="V993" i="19"/>
  <c r="V994" i="19"/>
  <c r="V995" i="19"/>
  <c r="V996" i="19"/>
  <c r="V997" i="19"/>
  <c r="V998" i="19"/>
  <c r="V999" i="19"/>
  <c r="V1000" i="19"/>
  <c r="V1001" i="19"/>
  <c r="V1002" i="19"/>
  <c r="V1003" i="19"/>
  <c r="V1004" i="19"/>
  <c r="V1005" i="19"/>
  <c r="V1006" i="19"/>
  <c r="V1007" i="19"/>
  <c r="V1008" i="19"/>
  <c r="V1009" i="19"/>
  <c r="V1010" i="19"/>
  <c r="V1011" i="19"/>
  <c r="V1012" i="19"/>
  <c r="V1013" i="19"/>
  <c r="V1014" i="19"/>
  <c r="V1015" i="19"/>
  <c r="V1016" i="19"/>
  <c r="V1017" i="19"/>
  <c r="V1018" i="19"/>
  <c r="V1019" i="19"/>
  <c r="V1020" i="19"/>
  <c r="V1021" i="19"/>
  <c r="V1022" i="19"/>
  <c r="V1023" i="19"/>
  <c r="V1024" i="19"/>
  <c r="V1025" i="19"/>
  <c r="V1026" i="19"/>
  <c r="V1027" i="19"/>
  <c r="V1028" i="19"/>
  <c r="V1029" i="19"/>
  <c r="V1030" i="19"/>
  <c r="V1031" i="19"/>
  <c r="V1032" i="19"/>
  <c r="V1033" i="19"/>
  <c r="V1034" i="19"/>
  <c r="V1035" i="19"/>
  <c r="V1036" i="19"/>
  <c r="V1037" i="19"/>
  <c r="V1038" i="19"/>
  <c r="V1039" i="19"/>
  <c r="V1040" i="19"/>
  <c r="V1041" i="19"/>
  <c r="V1042" i="19"/>
  <c r="V1043" i="19"/>
  <c r="V1044" i="19"/>
  <c r="V1045" i="19"/>
  <c r="V1046" i="19"/>
  <c r="V1047" i="19"/>
  <c r="V1048" i="19"/>
  <c r="V1049" i="19"/>
  <c r="V1050" i="19"/>
  <c r="V1051" i="19"/>
  <c r="V1052" i="19"/>
  <c r="V1053" i="19"/>
  <c r="V1054" i="19"/>
  <c r="V1055" i="19"/>
  <c r="V1056" i="19"/>
  <c r="V1057" i="19"/>
  <c r="V1058" i="19"/>
  <c r="V1059" i="19"/>
  <c r="V1060" i="19"/>
  <c r="V1061" i="19"/>
  <c r="V1062" i="19"/>
  <c r="V1063" i="19"/>
  <c r="V1064" i="19"/>
  <c r="V1065" i="19"/>
  <c r="V1066" i="19"/>
  <c r="V1067" i="19"/>
  <c r="V1068" i="19"/>
  <c r="V1069" i="19"/>
  <c r="V1070" i="19"/>
  <c r="V1071" i="19"/>
  <c r="V1072" i="19"/>
  <c r="V1073" i="19"/>
  <c r="V1074" i="19"/>
  <c r="V1075" i="19"/>
  <c r="V1076" i="19"/>
  <c r="V1077" i="19"/>
  <c r="V1078" i="19"/>
  <c r="V1079" i="19"/>
  <c r="V1080" i="19"/>
  <c r="V1081" i="19"/>
  <c r="V1082" i="19"/>
  <c r="V1083" i="19"/>
  <c r="V1084" i="19"/>
  <c r="V1085" i="19"/>
  <c r="V1086" i="19"/>
  <c r="V1087" i="19"/>
  <c r="V1088" i="19"/>
  <c r="V1089" i="19"/>
  <c r="V1090" i="19"/>
  <c r="V1091" i="19"/>
  <c r="V1092" i="19"/>
  <c r="V1093" i="19"/>
  <c r="V1094" i="19"/>
  <c r="V1095" i="19"/>
  <c r="V1096" i="19"/>
  <c r="V1097" i="19"/>
  <c r="V1098" i="19"/>
  <c r="V1099" i="19"/>
  <c r="V1100" i="19"/>
  <c r="V1101" i="19"/>
  <c r="V1102" i="19"/>
  <c r="V1103" i="19"/>
  <c r="V1104" i="19"/>
  <c r="V1105" i="19"/>
  <c r="V1106" i="19"/>
  <c r="V1107" i="19"/>
  <c r="V1108" i="19"/>
  <c r="V1109" i="19"/>
  <c r="V1110" i="19"/>
  <c r="V1111" i="19"/>
  <c r="V1112" i="19"/>
  <c r="V1113" i="19"/>
  <c r="V1114" i="19"/>
  <c r="V1115" i="19"/>
  <c r="V1116" i="19"/>
  <c r="V1117" i="19"/>
  <c r="V1118" i="19"/>
  <c r="V1119" i="19"/>
  <c r="V1120" i="19"/>
  <c r="V1121" i="19"/>
  <c r="V1122" i="19"/>
  <c r="V1123" i="19"/>
  <c r="V1124" i="19"/>
  <c r="V1125" i="19"/>
  <c r="V1126" i="19"/>
  <c r="V1127" i="19"/>
  <c r="V1128" i="19"/>
  <c r="V1129" i="19"/>
  <c r="V1130" i="19"/>
  <c r="V1131" i="19"/>
  <c r="V1132" i="19"/>
  <c r="V1133" i="19"/>
  <c r="V1134" i="19"/>
  <c r="V1135" i="19"/>
  <c r="V1136" i="19"/>
  <c r="V1137" i="19"/>
  <c r="V1138" i="19"/>
  <c r="V1139" i="19"/>
  <c r="V1140" i="19"/>
  <c r="V1141" i="19"/>
  <c r="V1142" i="19"/>
  <c r="V1143" i="19"/>
  <c r="V1144" i="19"/>
  <c r="V1145" i="19"/>
  <c r="V1146" i="19"/>
  <c r="V1147" i="19"/>
  <c r="V1148" i="19"/>
  <c r="V1149" i="19"/>
  <c r="V1150" i="19"/>
  <c r="V1151" i="19"/>
  <c r="V1152" i="19"/>
  <c r="V1153" i="19"/>
  <c r="V1154" i="19"/>
  <c r="V1155" i="19"/>
  <c r="V1156" i="19"/>
  <c r="V1157" i="19"/>
  <c r="V1158" i="19"/>
  <c r="V1159" i="19"/>
  <c r="V1160" i="19"/>
  <c r="V1161" i="19"/>
  <c r="V1162" i="19"/>
  <c r="V1163" i="19"/>
  <c r="V1164" i="19"/>
  <c r="V1165" i="19"/>
  <c r="V1166" i="19"/>
  <c r="V1167" i="19"/>
  <c r="V1168" i="19"/>
  <c r="V1169" i="19"/>
  <c r="V1170" i="19"/>
  <c r="V1171" i="19"/>
  <c r="V1172" i="19"/>
  <c r="V1173" i="19"/>
  <c r="V1174" i="19"/>
  <c r="V1175" i="19"/>
  <c r="V1176" i="19"/>
  <c r="V1177" i="19"/>
  <c r="V1178" i="19"/>
  <c r="V1179" i="19"/>
  <c r="V1180" i="19"/>
  <c r="V1181" i="19"/>
  <c r="V1182" i="19"/>
  <c r="V1183" i="19"/>
  <c r="V1184" i="19"/>
  <c r="V1185" i="19"/>
  <c r="V1186" i="19"/>
  <c r="V1187" i="19"/>
  <c r="V1188" i="19"/>
  <c r="V1189" i="19"/>
  <c r="V1190" i="19"/>
  <c r="V1191" i="19"/>
  <c r="V1192" i="19"/>
  <c r="V1193" i="19"/>
  <c r="V1194" i="19"/>
  <c r="V1195" i="19"/>
  <c r="V1196" i="19"/>
  <c r="V1197" i="19"/>
  <c r="V1198" i="19"/>
  <c r="V1199" i="19"/>
  <c r="V1200" i="19"/>
  <c r="V1201" i="19"/>
  <c r="V1202" i="19"/>
  <c r="V1203" i="19"/>
  <c r="V1204" i="19"/>
  <c r="V1205" i="19"/>
  <c r="V1206" i="19"/>
  <c r="V1207" i="19"/>
  <c r="V1208" i="19"/>
  <c r="V1209" i="19"/>
  <c r="V1210" i="19"/>
  <c r="V1211" i="19"/>
  <c r="V1212" i="19"/>
  <c r="V1213" i="19"/>
  <c r="V1214" i="19"/>
  <c r="V1215" i="19"/>
  <c r="V1216" i="19"/>
  <c r="V1217" i="19"/>
  <c r="V1218" i="19"/>
  <c r="V1219" i="19"/>
  <c r="V1220" i="19"/>
  <c r="V1221" i="19"/>
  <c r="V1222" i="19"/>
  <c r="V1223" i="19"/>
  <c r="V1224" i="19"/>
  <c r="V1225" i="19"/>
  <c r="V1226" i="19"/>
  <c r="V1227" i="19"/>
  <c r="V1228" i="19"/>
  <c r="V1229" i="19"/>
  <c r="V1230" i="19"/>
  <c r="V1231" i="19"/>
  <c r="V1232" i="19"/>
  <c r="V1233" i="19"/>
  <c r="V1234" i="19"/>
  <c r="V1235" i="19"/>
  <c r="V1236" i="19"/>
  <c r="V1237" i="19"/>
  <c r="V1238" i="19"/>
  <c r="V1239" i="19"/>
  <c r="V1240" i="19"/>
  <c r="V1241" i="19"/>
  <c r="V1242" i="19"/>
  <c r="V1243" i="19"/>
  <c r="V1244" i="19"/>
  <c r="V1245" i="19"/>
  <c r="V1246" i="19"/>
  <c r="V1247" i="19"/>
  <c r="V1248" i="19"/>
  <c r="V1249" i="19"/>
  <c r="V1250" i="19"/>
  <c r="V1251" i="19"/>
  <c r="V1252" i="19"/>
  <c r="V1253" i="19"/>
  <c r="V1254" i="19"/>
  <c r="V1255" i="19"/>
  <c r="V1256" i="19"/>
  <c r="V1257" i="19"/>
  <c r="V1258" i="19"/>
  <c r="V1259" i="19"/>
  <c r="V1260" i="19"/>
  <c r="V1261" i="19"/>
  <c r="V1262" i="19"/>
  <c r="V1263" i="19"/>
  <c r="V1264" i="19"/>
  <c r="V1265" i="19"/>
  <c r="V1266" i="19"/>
  <c r="V1267" i="19"/>
  <c r="V1268" i="19"/>
  <c r="V1269" i="19"/>
  <c r="V1270" i="19"/>
  <c r="V1271" i="19"/>
  <c r="V1272" i="19"/>
  <c r="V1273" i="19"/>
  <c r="V1274" i="19"/>
  <c r="V1275" i="19"/>
  <c r="V1276" i="19"/>
  <c r="V1277" i="19"/>
  <c r="V1278" i="19"/>
  <c r="V1279" i="19"/>
  <c r="V1280" i="19"/>
  <c r="V1281" i="19"/>
  <c r="V1282" i="19"/>
  <c r="V1283" i="19"/>
  <c r="V1284" i="19"/>
  <c r="V1285" i="19"/>
  <c r="V1286" i="19"/>
  <c r="V1287" i="19"/>
  <c r="V1288" i="19"/>
  <c r="V1289" i="19"/>
  <c r="V1290" i="19"/>
  <c r="V1291" i="19"/>
  <c r="V1292" i="19"/>
  <c r="V1293" i="19"/>
  <c r="V1294" i="19"/>
  <c r="V1295" i="19"/>
  <c r="V1296" i="19"/>
  <c r="V1297" i="19"/>
  <c r="V1298" i="19"/>
  <c r="V1299" i="19"/>
  <c r="V1300" i="19"/>
  <c r="V1301" i="19"/>
  <c r="V1302" i="19"/>
  <c r="V1303" i="19"/>
  <c r="V1304" i="19"/>
  <c r="V1305" i="19"/>
  <c r="V1306" i="19"/>
  <c r="V1307" i="19"/>
  <c r="V1308" i="19"/>
  <c r="V1309" i="19"/>
  <c r="V1310" i="19"/>
  <c r="V1311" i="19"/>
  <c r="V1312" i="19"/>
  <c r="V1313" i="19"/>
  <c r="V1314" i="19"/>
  <c r="V1315" i="19"/>
  <c r="V1316" i="19"/>
  <c r="V1317" i="19"/>
  <c r="V1318" i="19"/>
  <c r="V1319" i="19"/>
  <c r="V1320" i="19"/>
  <c r="V1321" i="19"/>
  <c r="V1322" i="19"/>
  <c r="V1323" i="19"/>
  <c r="V1324" i="19"/>
  <c r="V1325" i="19"/>
  <c r="V1326" i="19"/>
  <c r="V1327" i="19"/>
  <c r="V1328" i="19"/>
  <c r="V1329" i="19"/>
  <c r="V1330" i="19"/>
  <c r="V1331" i="19"/>
  <c r="V1332" i="19"/>
  <c r="V1333" i="19"/>
  <c r="V1334" i="19"/>
  <c r="V1335" i="19"/>
  <c r="V1336" i="19"/>
  <c r="V1337" i="19"/>
  <c r="V1338" i="19"/>
  <c r="V1339" i="19"/>
  <c r="V1340" i="19"/>
  <c r="V1341" i="19"/>
  <c r="V1342" i="19"/>
  <c r="V1343" i="19"/>
  <c r="V1344" i="19"/>
  <c r="V1345" i="19"/>
  <c r="V1346" i="19"/>
  <c r="V1347" i="19"/>
  <c r="V1348" i="19"/>
  <c r="V1349" i="19"/>
  <c r="V1350" i="19"/>
  <c r="V1351" i="19"/>
  <c r="V1352" i="19"/>
  <c r="V1353" i="19"/>
  <c r="V1354" i="19"/>
  <c r="V1355" i="19"/>
  <c r="V1356" i="19"/>
  <c r="V1357" i="19"/>
  <c r="V1358" i="19"/>
  <c r="V1359" i="19"/>
  <c r="V1360" i="19"/>
  <c r="V1361" i="19"/>
  <c r="V1362" i="19"/>
  <c r="V1363" i="19"/>
  <c r="V1364" i="19"/>
  <c r="V1365" i="19"/>
  <c r="V1366" i="19"/>
  <c r="V1367" i="19"/>
  <c r="V1368" i="19"/>
  <c r="V1369" i="19"/>
  <c r="V1370" i="19"/>
  <c r="V1371" i="19"/>
  <c r="V1372" i="19"/>
  <c r="V1373" i="19"/>
  <c r="V1374" i="19"/>
  <c r="V1375" i="19"/>
  <c r="V1376" i="19"/>
  <c r="V1377" i="19"/>
  <c r="V1378" i="19"/>
  <c r="V1379" i="19"/>
  <c r="V1380" i="19"/>
  <c r="V1381" i="19"/>
  <c r="V1382" i="19"/>
  <c r="V1383" i="19"/>
  <c r="V1384" i="19"/>
  <c r="V1385" i="19"/>
  <c r="V1386" i="19"/>
  <c r="V1387" i="19"/>
  <c r="V1388" i="19"/>
  <c r="V1389" i="19"/>
  <c r="V1390" i="19"/>
  <c r="V1391" i="19"/>
  <c r="V1392" i="19"/>
  <c r="V1393" i="19"/>
  <c r="V1394" i="19"/>
  <c r="V1395" i="19"/>
  <c r="V1396" i="19"/>
  <c r="V1397" i="19"/>
  <c r="V1398" i="19"/>
  <c r="V1399" i="19"/>
  <c r="V1400" i="19"/>
  <c r="V1401" i="19"/>
  <c r="V1402" i="19"/>
  <c r="V1403" i="19"/>
  <c r="V1404" i="19"/>
  <c r="V1405" i="19"/>
  <c r="V1406" i="19"/>
  <c r="V1407" i="19"/>
  <c r="V1408" i="19"/>
  <c r="V1409" i="19"/>
  <c r="V1410" i="19"/>
  <c r="V1411" i="19"/>
  <c r="V1412" i="19"/>
  <c r="V1413" i="19"/>
  <c r="V1414" i="19"/>
  <c r="V1415" i="19"/>
  <c r="V1416" i="19"/>
  <c r="V1417" i="19"/>
  <c r="V1418" i="19"/>
  <c r="V1419" i="19"/>
  <c r="V1420" i="19"/>
  <c r="V1421" i="19"/>
  <c r="V1422" i="19"/>
  <c r="V1423" i="19"/>
  <c r="V1424" i="19"/>
  <c r="V1425" i="19"/>
  <c r="V1426" i="19"/>
  <c r="V1427" i="19"/>
  <c r="V1428" i="19"/>
  <c r="V1429" i="19"/>
  <c r="V1430" i="19"/>
  <c r="V1431" i="19"/>
  <c r="V1432" i="19"/>
  <c r="V1433" i="19"/>
  <c r="V1434" i="19"/>
  <c r="V1435" i="19"/>
  <c r="V1436" i="19"/>
  <c r="V1437" i="19"/>
  <c r="V1438" i="19"/>
  <c r="V1439" i="19"/>
  <c r="V1440" i="19"/>
  <c r="V1441" i="19"/>
  <c r="V1442" i="19"/>
  <c r="V1443" i="19"/>
  <c r="V1444" i="19"/>
  <c r="V1445" i="19"/>
  <c r="V1446" i="19"/>
  <c r="V1447" i="19"/>
  <c r="V1448" i="19"/>
  <c r="V1449" i="19"/>
  <c r="V1450" i="19"/>
  <c r="V1451" i="19"/>
  <c r="V1452" i="19"/>
  <c r="V1453" i="19"/>
  <c r="V1454" i="19"/>
  <c r="V1455" i="19"/>
  <c r="V1456" i="19"/>
  <c r="V1457" i="19"/>
  <c r="V1458" i="19"/>
  <c r="V1459" i="19"/>
  <c r="V1460" i="19"/>
  <c r="V1461" i="19"/>
  <c r="V1462" i="19"/>
  <c r="V1463" i="19"/>
  <c r="V1464" i="19"/>
  <c r="V1465" i="19"/>
  <c r="V1466" i="19"/>
  <c r="V1467" i="19"/>
  <c r="V1468" i="19"/>
  <c r="V1469" i="19"/>
  <c r="V1470" i="19"/>
  <c r="V1471" i="19"/>
  <c r="V1472" i="19"/>
  <c r="V1473" i="19"/>
  <c r="V1474" i="19"/>
  <c r="V1475" i="19"/>
  <c r="V1476" i="19"/>
  <c r="V1477" i="19"/>
  <c r="V1478" i="19"/>
  <c r="V1479" i="19"/>
  <c r="V1480" i="19"/>
  <c r="V1481" i="19"/>
  <c r="V1482" i="19"/>
  <c r="V1483" i="19"/>
  <c r="V1484" i="19"/>
  <c r="V1485" i="19"/>
  <c r="V1486" i="19"/>
  <c r="V1487" i="19"/>
  <c r="V1488" i="19"/>
  <c r="V1489" i="19"/>
  <c r="V1490" i="19"/>
  <c r="V1491" i="19"/>
  <c r="V1492" i="19"/>
  <c r="V1493" i="19"/>
  <c r="V1494" i="19"/>
  <c r="V1495" i="19"/>
  <c r="V1496" i="19"/>
  <c r="V1497" i="19"/>
  <c r="V1498" i="19"/>
  <c r="V1499" i="19"/>
  <c r="V1500" i="19"/>
  <c r="V1501" i="19"/>
  <c r="V1502" i="19"/>
  <c r="V1503" i="19"/>
  <c r="V1504" i="19"/>
  <c r="V1505" i="19"/>
  <c r="V1506" i="19"/>
  <c r="V1507" i="19"/>
  <c r="V1508" i="19"/>
  <c r="V1509" i="19"/>
  <c r="V1510" i="19"/>
  <c r="V1511" i="19"/>
  <c r="V1512" i="19"/>
  <c r="V1513" i="19"/>
  <c r="V1514" i="19"/>
  <c r="V1515" i="19"/>
  <c r="V1516" i="19"/>
  <c r="V1517" i="19"/>
  <c r="V1518" i="19"/>
  <c r="V1519" i="19"/>
  <c r="V1520" i="19"/>
  <c r="V1521" i="19"/>
  <c r="V1522" i="19"/>
  <c r="V1523" i="19"/>
  <c r="V1524" i="19"/>
  <c r="V1525" i="19"/>
  <c r="V1526" i="19"/>
  <c r="V1527" i="19"/>
  <c r="V1528" i="19"/>
  <c r="V1529" i="19"/>
  <c r="V1530" i="19"/>
  <c r="V1531" i="19"/>
  <c r="V1532" i="19"/>
  <c r="V1533" i="19"/>
  <c r="V1534" i="19"/>
  <c r="V1535" i="19"/>
  <c r="V1536" i="19"/>
  <c r="V1537" i="19"/>
  <c r="V1538" i="19"/>
  <c r="V1539" i="19"/>
  <c r="V1540" i="19"/>
  <c r="V1541" i="19"/>
  <c r="V1542" i="19"/>
  <c r="V1543" i="19"/>
  <c r="V1544" i="19"/>
  <c r="V1545" i="19"/>
  <c r="V1546" i="19"/>
  <c r="V1547" i="19"/>
  <c r="V1548" i="19"/>
  <c r="V1549" i="19"/>
  <c r="V1550" i="19"/>
  <c r="V1551" i="19"/>
  <c r="V1552" i="19"/>
  <c r="V1553" i="19"/>
  <c r="V1554" i="19"/>
  <c r="V1555" i="19"/>
  <c r="V1556" i="19"/>
  <c r="V1557" i="19"/>
  <c r="V1558" i="19"/>
  <c r="V1559" i="19"/>
  <c r="V1560" i="19"/>
  <c r="V1561" i="19"/>
  <c r="V1562" i="19"/>
  <c r="V1563" i="19"/>
  <c r="V1564" i="19"/>
  <c r="V1565" i="19"/>
  <c r="V1566" i="19"/>
  <c r="V1567" i="19"/>
  <c r="V1568" i="19"/>
  <c r="V1569" i="19"/>
  <c r="V1570" i="19"/>
  <c r="V1571" i="19"/>
  <c r="V1572" i="19"/>
  <c r="V1573" i="19"/>
  <c r="V1574" i="19"/>
  <c r="V1575" i="19"/>
  <c r="V1576" i="19"/>
  <c r="V1577" i="19"/>
  <c r="V1578" i="19"/>
  <c r="V1579" i="19"/>
  <c r="V1580" i="19"/>
  <c r="V1581" i="19"/>
  <c r="V1582" i="19"/>
  <c r="V1583" i="19"/>
  <c r="V1584" i="19"/>
  <c r="V1585" i="19"/>
  <c r="V1586" i="19"/>
  <c r="V1587" i="19"/>
  <c r="V1588" i="19"/>
  <c r="V1589" i="19"/>
  <c r="V1590" i="19"/>
  <c r="V1591" i="19"/>
  <c r="V1592" i="19"/>
  <c r="V1593" i="19"/>
  <c r="V1594" i="19"/>
  <c r="V1595" i="19"/>
  <c r="V1596" i="19"/>
  <c r="V1597" i="19"/>
  <c r="V1598" i="19"/>
  <c r="V1599" i="19"/>
  <c r="V1600" i="19"/>
  <c r="V1601" i="19"/>
  <c r="V1602" i="19"/>
  <c r="V1603" i="19"/>
  <c r="V1604" i="19"/>
  <c r="V1605" i="19"/>
  <c r="V1606" i="19"/>
  <c r="V1607" i="19"/>
  <c r="V1608" i="19"/>
  <c r="V1609" i="19"/>
  <c r="V1610" i="19"/>
  <c r="V1611" i="19"/>
  <c r="T109" i="19"/>
  <c r="T110" i="19"/>
  <c r="T111" i="19"/>
  <c r="T112" i="19"/>
  <c r="T113" i="19"/>
  <c r="T114" i="19"/>
  <c r="T115" i="19"/>
  <c r="T116" i="19"/>
  <c r="T117" i="19"/>
  <c r="T118" i="19"/>
  <c r="T119" i="19"/>
  <c r="T120" i="19"/>
  <c r="T121" i="19"/>
  <c r="T134" i="19"/>
  <c r="T135" i="19"/>
  <c r="T136" i="19"/>
  <c r="T137" i="19"/>
  <c r="T138" i="19"/>
  <c r="T139" i="19"/>
  <c r="T140" i="19"/>
  <c r="T141" i="19"/>
  <c r="T142" i="19"/>
  <c r="T143" i="19"/>
  <c r="T144" i="19"/>
  <c r="T145" i="19"/>
  <c r="T146" i="19"/>
  <c r="T147" i="19"/>
  <c r="T148" i="19"/>
  <c r="T149" i="19"/>
  <c r="T150" i="19"/>
  <c r="T151" i="19"/>
  <c r="T152" i="19"/>
  <c r="T153" i="19"/>
  <c r="T154" i="19"/>
  <c r="T155" i="19"/>
  <c r="T156" i="19"/>
  <c r="T157" i="19"/>
  <c r="T158" i="19"/>
  <c r="T159" i="19"/>
  <c r="T160" i="19"/>
  <c r="T161" i="19"/>
  <c r="T162" i="19"/>
  <c r="T163" i="19"/>
  <c r="T164" i="19"/>
  <c r="T165" i="19"/>
  <c r="T166" i="19"/>
  <c r="T167" i="19"/>
  <c r="T168" i="19"/>
  <c r="T169" i="19"/>
  <c r="T170" i="19"/>
  <c r="T171" i="19"/>
  <c r="T172" i="19"/>
  <c r="T173" i="19"/>
  <c r="T174" i="19"/>
  <c r="T175" i="19"/>
  <c r="T176" i="19"/>
  <c r="T177" i="19"/>
  <c r="T178" i="19"/>
  <c r="T179" i="19"/>
  <c r="T180" i="19"/>
  <c r="T181" i="19"/>
  <c r="T182" i="19"/>
  <c r="T183" i="19"/>
  <c r="T184" i="19"/>
  <c r="T185" i="19"/>
  <c r="T186" i="19"/>
  <c r="T187" i="19"/>
  <c r="T188" i="19"/>
  <c r="T189" i="19"/>
  <c r="T190" i="19"/>
  <c r="T191" i="19"/>
  <c r="T192" i="19"/>
  <c r="T193" i="19"/>
  <c r="T194" i="19"/>
  <c r="T195" i="19"/>
  <c r="T196" i="19"/>
  <c r="T197" i="19"/>
  <c r="T198" i="19"/>
  <c r="T199" i="19"/>
  <c r="T200" i="19"/>
  <c r="T201" i="19"/>
  <c r="T202" i="19"/>
  <c r="T203" i="19"/>
  <c r="T204" i="19"/>
  <c r="T205" i="19"/>
  <c r="T206" i="19"/>
  <c r="T207" i="19"/>
  <c r="T208" i="19"/>
  <c r="T209" i="19"/>
  <c r="T210" i="19"/>
  <c r="T211" i="19"/>
  <c r="T212" i="19"/>
  <c r="T213" i="19"/>
  <c r="T214" i="19"/>
  <c r="T215" i="19"/>
  <c r="T216" i="19"/>
  <c r="T217" i="19"/>
  <c r="T218" i="19"/>
  <c r="T219" i="19"/>
  <c r="T220" i="19"/>
  <c r="T221" i="19"/>
  <c r="T222" i="19"/>
  <c r="T223" i="19"/>
  <c r="T224" i="19"/>
  <c r="T225" i="19"/>
  <c r="T226" i="19"/>
  <c r="T227" i="19"/>
  <c r="T228" i="19"/>
  <c r="T229" i="19"/>
  <c r="T230" i="19"/>
  <c r="T231" i="19"/>
  <c r="T232" i="19"/>
  <c r="T233" i="19"/>
  <c r="T234" i="19"/>
  <c r="T235" i="19"/>
  <c r="T236" i="19"/>
  <c r="T237" i="19"/>
  <c r="T238" i="19"/>
  <c r="T239" i="19"/>
  <c r="T240" i="19"/>
  <c r="T241" i="19"/>
  <c r="T242" i="19"/>
  <c r="T243" i="19"/>
  <c r="T244" i="19"/>
  <c r="T245" i="19"/>
  <c r="T246" i="19"/>
  <c r="T247" i="19"/>
  <c r="T248" i="19"/>
  <c r="T249" i="19"/>
  <c r="T250" i="19"/>
  <c r="T251" i="19"/>
  <c r="T252" i="19"/>
  <c r="T253" i="19"/>
  <c r="T254" i="19"/>
  <c r="T255" i="19"/>
  <c r="T256" i="19"/>
  <c r="T257" i="19"/>
  <c r="T258" i="19"/>
  <c r="T259" i="19"/>
  <c r="T260" i="19"/>
  <c r="T261" i="19"/>
  <c r="T262" i="19"/>
  <c r="T263" i="19"/>
  <c r="T264" i="19"/>
  <c r="T265" i="19"/>
  <c r="T266" i="19"/>
  <c r="T267" i="19"/>
  <c r="T268" i="19"/>
  <c r="T269" i="19"/>
  <c r="T270" i="19"/>
  <c r="T271" i="19"/>
  <c r="T272" i="19"/>
  <c r="T273" i="19"/>
  <c r="T274" i="19"/>
  <c r="T275" i="19"/>
  <c r="T276" i="19"/>
  <c r="T277" i="19"/>
  <c r="T278" i="19"/>
  <c r="T279" i="19"/>
  <c r="T280" i="19"/>
  <c r="T281" i="19"/>
  <c r="T282" i="19"/>
  <c r="T283" i="19"/>
  <c r="T284" i="19"/>
  <c r="T285" i="19"/>
  <c r="T286" i="19"/>
  <c r="T287" i="19"/>
  <c r="T288" i="19"/>
  <c r="T289" i="19"/>
  <c r="T290" i="19"/>
  <c r="T291" i="19"/>
  <c r="T292" i="19"/>
  <c r="T293" i="19"/>
  <c r="T294" i="19"/>
  <c r="T295" i="19"/>
  <c r="T296" i="19"/>
  <c r="T297" i="19"/>
  <c r="T298" i="19"/>
  <c r="T299" i="19"/>
  <c r="T300" i="19"/>
  <c r="T301" i="19"/>
  <c r="T302" i="19"/>
  <c r="T303" i="19"/>
  <c r="T304" i="19"/>
  <c r="T305" i="19"/>
  <c r="T306" i="19"/>
  <c r="T307" i="19"/>
  <c r="T308" i="19"/>
  <c r="T309" i="19"/>
  <c r="T310" i="19"/>
  <c r="T311" i="19"/>
  <c r="T312" i="19"/>
  <c r="T313" i="19"/>
  <c r="T314" i="19"/>
  <c r="T315" i="19"/>
  <c r="T316" i="19"/>
  <c r="T317" i="19"/>
  <c r="T318" i="19"/>
  <c r="T319" i="19"/>
  <c r="T320" i="19"/>
  <c r="T321" i="19"/>
  <c r="T322" i="19"/>
  <c r="T323" i="19"/>
  <c r="T324" i="19"/>
  <c r="T325" i="19"/>
  <c r="T326" i="19"/>
  <c r="T327" i="19"/>
  <c r="T328" i="19"/>
  <c r="T329" i="19"/>
  <c r="T330" i="19"/>
  <c r="T331" i="19"/>
  <c r="T332" i="19"/>
  <c r="T333" i="19"/>
  <c r="T334" i="19"/>
  <c r="T335" i="19"/>
  <c r="T336" i="19"/>
  <c r="T337" i="19"/>
  <c r="T338" i="19"/>
  <c r="T339" i="19"/>
  <c r="T340" i="19"/>
  <c r="T341" i="19"/>
  <c r="T343" i="19"/>
  <c r="T344" i="19"/>
  <c r="T345" i="19"/>
  <c r="T346" i="19"/>
  <c r="T347" i="19"/>
  <c r="T348" i="19"/>
  <c r="T349" i="19"/>
  <c r="T350" i="19"/>
  <c r="T351" i="19"/>
  <c r="T352" i="19"/>
  <c r="T353" i="19"/>
  <c r="T354" i="19"/>
  <c r="T355" i="19"/>
  <c r="T356" i="19"/>
  <c r="T357" i="19"/>
  <c r="T358" i="19"/>
  <c r="T359" i="19"/>
  <c r="T360" i="19"/>
  <c r="T361" i="19"/>
  <c r="T362" i="19"/>
  <c r="T363" i="19"/>
  <c r="T364" i="19"/>
  <c r="T365" i="19"/>
  <c r="T366" i="19"/>
  <c r="T367" i="19"/>
  <c r="T368" i="19"/>
  <c r="T369" i="19"/>
  <c r="T370" i="19"/>
  <c r="T371" i="19"/>
  <c r="T372" i="19"/>
  <c r="T373" i="19"/>
  <c r="T374" i="19"/>
  <c r="T375" i="19"/>
  <c r="T376" i="19"/>
  <c r="T377" i="19"/>
  <c r="T378" i="19"/>
  <c r="T379" i="19"/>
  <c r="T380" i="19"/>
  <c r="T381" i="19"/>
  <c r="T382" i="19"/>
  <c r="T383" i="19"/>
  <c r="T384" i="19"/>
  <c r="T385" i="19"/>
  <c r="T386" i="19"/>
  <c r="T387" i="19"/>
  <c r="T388" i="19"/>
  <c r="T389" i="19"/>
  <c r="T390" i="19"/>
  <c r="T391" i="19"/>
  <c r="T392" i="19"/>
  <c r="T393" i="19"/>
  <c r="T394" i="19"/>
  <c r="T395" i="19"/>
  <c r="T396" i="19"/>
  <c r="T397" i="19"/>
  <c r="T398" i="19"/>
  <c r="T399" i="19"/>
  <c r="T400" i="19"/>
  <c r="T401" i="19"/>
  <c r="T402" i="19"/>
  <c r="T403" i="19"/>
  <c r="T404" i="19"/>
  <c r="T405" i="19"/>
  <c r="T406" i="19"/>
  <c r="T407" i="19"/>
  <c r="T408" i="19"/>
  <c r="T409" i="19"/>
  <c r="T410" i="19"/>
  <c r="T411" i="19"/>
  <c r="T412" i="19"/>
  <c r="T413" i="19"/>
  <c r="T414" i="19"/>
  <c r="T415" i="19"/>
  <c r="T416" i="19"/>
  <c r="T417" i="19"/>
  <c r="T418" i="19"/>
  <c r="T419" i="19"/>
  <c r="T420" i="19"/>
  <c r="T421" i="19"/>
  <c r="T422" i="19"/>
  <c r="T423" i="19"/>
  <c r="T424" i="19"/>
  <c r="T425" i="19"/>
  <c r="T426" i="19"/>
  <c r="T427" i="19"/>
  <c r="T428" i="19"/>
  <c r="T429" i="19"/>
  <c r="T430" i="19"/>
  <c r="T431" i="19"/>
  <c r="T432" i="19"/>
  <c r="T433" i="19"/>
  <c r="T434" i="19"/>
  <c r="T435" i="19"/>
  <c r="T436" i="19"/>
  <c r="T437" i="19"/>
  <c r="T438" i="19"/>
  <c r="T439" i="19"/>
  <c r="T440" i="19"/>
  <c r="T441" i="19"/>
  <c r="T442" i="19"/>
  <c r="T443" i="19"/>
  <c r="T444" i="19"/>
  <c r="T445" i="19"/>
  <c r="T446" i="19"/>
  <c r="T447" i="19"/>
  <c r="T448" i="19"/>
  <c r="T449" i="19"/>
  <c r="T450" i="19"/>
  <c r="T451" i="19"/>
  <c r="T452" i="19"/>
  <c r="T453" i="19"/>
  <c r="T454" i="19"/>
  <c r="T455" i="19"/>
  <c r="T456" i="19"/>
  <c r="T457" i="19"/>
  <c r="T458" i="19"/>
  <c r="T459" i="19"/>
  <c r="T460" i="19"/>
  <c r="T461" i="19"/>
  <c r="T462" i="19"/>
  <c r="T463" i="19"/>
  <c r="T464" i="19"/>
  <c r="T465" i="19"/>
  <c r="T466" i="19"/>
  <c r="T467" i="19"/>
  <c r="T468" i="19"/>
  <c r="T469" i="19"/>
  <c r="T470" i="19"/>
  <c r="T471" i="19"/>
  <c r="T472" i="19"/>
  <c r="T473" i="19"/>
  <c r="T474" i="19"/>
  <c r="T475" i="19"/>
  <c r="T476" i="19"/>
  <c r="T477" i="19"/>
  <c r="T478" i="19"/>
  <c r="T479" i="19"/>
  <c r="T480" i="19"/>
  <c r="T481" i="19"/>
  <c r="T482" i="19"/>
  <c r="T483" i="19"/>
  <c r="T484" i="19"/>
  <c r="T485" i="19"/>
  <c r="T486" i="19"/>
  <c r="T487" i="19"/>
  <c r="T488" i="19"/>
  <c r="T489" i="19"/>
  <c r="T490" i="19"/>
  <c r="T491" i="19"/>
  <c r="T492" i="19"/>
  <c r="T493" i="19"/>
  <c r="T494" i="19"/>
  <c r="T495" i="19"/>
  <c r="T496" i="19"/>
  <c r="T497" i="19"/>
  <c r="T498" i="19"/>
  <c r="T499" i="19"/>
  <c r="T500" i="19"/>
  <c r="T501" i="19"/>
  <c r="T502" i="19"/>
  <c r="T503" i="19"/>
  <c r="T504" i="19"/>
  <c r="T505" i="19"/>
  <c r="T506" i="19"/>
  <c r="T507" i="19"/>
  <c r="T508" i="19"/>
  <c r="T509" i="19"/>
  <c r="T510" i="19"/>
  <c r="T511" i="19"/>
  <c r="T512" i="19"/>
  <c r="T513" i="19"/>
  <c r="T514" i="19"/>
  <c r="T515" i="19"/>
  <c r="T516" i="19"/>
  <c r="T517" i="19"/>
  <c r="T518" i="19"/>
  <c r="T519" i="19"/>
  <c r="T520" i="19"/>
  <c r="T521" i="19"/>
  <c r="T522" i="19"/>
  <c r="T523" i="19"/>
  <c r="T524" i="19"/>
  <c r="T525" i="19"/>
  <c r="T526" i="19"/>
  <c r="T527" i="19"/>
  <c r="T528" i="19"/>
  <c r="T529" i="19"/>
  <c r="T530" i="19"/>
  <c r="T531" i="19"/>
  <c r="T532" i="19"/>
  <c r="T533" i="19"/>
  <c r="T534" i="19"/>
  <c r="T535" i="19"/>
  <c r="T536" i="19"/>
  <c r="T537" i="19"/>
  <c r="T538" i="19"/>
  <c r="T539" i="19"/>
  <c r="T540" i="19"/>
  <c r="T541" i="19"/>
  <c r="T542" i="19"/>
  <c r="T543" i="19"/>
  <c r="T544" i="19"/>
  <c r="T545" i="19"/>
  <c r="T546" i="19"/>
  <c r="T547" i="19"/>
  <c r="T548" i="19"/>
  <c r="T549" i="19"/>
  <c r="T550" i="19"/>
  <c r="T551" i="19"/>
  <c r="T552" i="19"/>
  <c r="T553" i="19"/>
  <c r="T554" i="19"/>
  <c r="T555" i="19"/>
  <c r="T556" i="19"/>
  <c r="T557" i="19"/>
  <c r="T558" i="19"/>
  <c r="T559" i="19"/>
  <c r="T560" i="19"/>
  <c r="T561" i="19"/>
  <c r="T562" i="19"/>
  <c r="T563" i="19"/>
  <c r="T564" i="19"/>
  <c r="T565" i="19"/>
  <c r="T566" i="19"/>
  <c r="T567" i="19"/>
  <c r="T568" i="19"/>
  <c r="T569" i="19"/>
  <c r="T570" i="19"/>
  <c r="T571" i="19"/>
  <c r="T572" i="19"/>
  <c r="T573" i="19"/>
  <c r="T574" i="19"/>
  <c r="T575" i="19"/>
  <c r="T576" i="19"/>
  <c r="T577" i="19"/>
  <c r="T578" i="19"/>
  <c r="T579" i="19"/>
  <c r="T580" i="19"/>
  <c r="T581" i="19"/>
  <c r="T582" i="19"/>
  <c r="T583" i="19"/>
  <c r="T584" i="19"/>
  <c r="T585" i="19"/>
  <c r="T586" i="19"/>
  <c r="T587" i="19"/>
  <c r="T588" i="19"/>
  <c r="T589" i="19"/>
  <c r="T590" i="19"/>
  <c r="T591" i="19"/>
  <c r="T592" i="19"/>
  <c r="T593" i="19"/>
  <c r="T594" i="19"/>
  <c r="T595" i="19"/>
  <c r="T596" i="19"/>
  <c r="T597" i="19"/>
  <c r="T598" i="19"/>
  <c r="T599" i="19"/>
  <c r="T600" i="19"/>
  <c r="T601" i="19"/>
  <c r="T602" i="19"/>
  <c r="T603" i="19"/>
  <c r="T604" i="19"/>
  <c r="T605" i="19"/>
  <c r="T606" i="19"/>
  <c r="T607" i="19"/>
  <c r="T608" i="19"/>
  <c r="T609" i="19"/>
  <c r="T610" i="19"/>
  <c r="T611" i="19"/>
  <c r="T612" i="19"/>
  <c r="T613" i="19"/>
  <c r="T614" i="19"/>
  <c r="T615" i="19"/>
  <c r="T616" i="19"/>
  <c r="T617" i="19"/>
  <c r="T618" i="19"/>
  <c r="T619" i="19"/>
  <c r="T620" i="19"/>
  <c r="T621" i="19"/>
  <c r="T622" i="19"/>
  <c r="T623" i="19"/>
  <c r="T624" i="19"/>
  <c r="T625" i="19"/>
  <c r="T626" i="19"/>
  <c r="T627" i="19"/>
  <c r="T628" i="19"/>
  <c r="T629" i="19"/>
  <c r="T630" i="19"/>
  <c r="T631" i="19"/>
  <c r="T632" i="19"/>
  <c r="T633" i="19"/>
  <c r="T634" i="19"/>
  <c r="T635" i="19"/>
  <c r="T636" i="19"/>
  <c r="T637" i="19"/>
  <c r="T638" i="19"/>
  <c r="T639" i="19"/>
  <c r="T640" i="19"/>
  <c r="T641" i="19"/>
  <c r="T642" i="19"/>
  <c r="T643" i="19"/>
  <c r="T644" i="19"/>
  <c r="T645" i="19"/>
  <c r="T646" i="19"/>
  <c r="T647" i="19"/>
  <c r="T648" i="19"/>
  <c r="T649" i="19"/>
  <c r="T650" i="19"/>
  <c r="T651" i="19"/>
  <c r="T652" i="19"/>
  <c r="T653" i="19"/>
  <c r="T654" i="19"/>
  <c r="T655" i="19"/>
  <c r="T656" i="19"/>
  <c r="T657" i="19"/>
  <c r="T658" i="19"/>
  <c r="T659" i="19"/>
  <c r="T660" i="19"/>
  <c r="T661" i="19"/>
  <c r="T662" i="19"/>
  <c r="T663" i="19"/>
  <c r="T664" i="19"/>
  <c r="T665" i="19"/>
  <c r="T666" i="19"/>
  <c r="T667" i="19"/>
  <c r="T668" i="19"/>
  <c r="T669" i="19"/>
  <c r="T670" i="19"/>
  <c r="T671" i="19"/>
  <c r="T672" i="19"/>
  <c r="T673" i="19"/>
  <c r="T674" i="19"/>
  <c r="T675" i="19"/>
  <c r="T676" i="19"/>
  <c r="T677" i="19"/>
  <c r="T678" i="19"/>
  <c r="T679" i="19"/>
  <c r="T680" i="19"/>
  <c r="T681" i="19"/>
  <c r="T682" i="19"/>
  <c r="T683" i="19"/>
  <c r="T684" i="19"/>
  <c r="T685" i="19"/>
  <c r="T686" i="19"/>
  <c r="T687" i="19"/>
  <c r="T688" i="19"/>
  <c r="T689" i="19"/>
  <c r="T690" i="19"/>
  <c r="T691" i="19"/>
  <c r="T692" i="19"/>
  <c r="T693" i="19"/>
  <c r="T694" i="19"/>
  <c r="T695" i="19"/>
  <c r="T696" i="19"/>
  <c r="T697" i="19"/>
  <c r="T698" i="19"/>
  <c r="T699" i="19"/>
  <c r="T700" i="19"/>
  <c r="T701" i="19"/>
  <c r="T702" i="19"/>
  <c r="T703" i="19"/>
  <c r="T704" i="19"/>
  <c r="T705" i="19"/>
  <c r="T706" i="19"/>
  <c r="T707" i="19"/>
  <c r="T708" i="19"/>
  <c r="T709" i="19"/>
  <c r="T710" i="19"/>
  <c r="T711" i="19"/>
  <c r="T712" i="19"/>
  <c r="T713" i="19"/>
  <c r="T714" i="19"/>
  <c r="T715" i="19"/>
  <c r="T716" i="19"/>
  <c r="T717" i="19"/>
  <c r="T718" i="19"/>
  <c r="T719" i="19"/>
  <c r="T720" i="19"/>
  <c r="T721" i="19"/>
  <c r="T722" i="19"/>
  <c r="T723" i="19"/>
  <c r="T724" i="19"/>
  <c r="T725" i="19"/>
  <c r="T726" i="19"/>
  <c r="T727" i="19"/>
  <c r="T728" i="19"/>
  <c r="T729" i="19"/>
  <c r="T730" i="19"/>
  <c r="T731" i="19"/>
  <c r="T732" i="19"/>
  <c r="T733" i="19"/>
  <c r="T734" i="19"/>
  <c r="T735" i="19"/>
  <c r="T736" i="19"/>
  <c r="T737" i="19"/>
  <c r="T738" i="19"/>
  <c r="T739" i="19"/>
  <c r="T740" i="19"/>
  <c r="T741" i="19"/>
  <c r="T742" i="19"/>
  <c r="T743" i="19"/>
  <c r="T744" i="19"/>
  <c r="T745" i="19"/>
  <c r="T746" i="19"/>
  <c r="T747" i="19"/>
  <c r="T748" i="19"/>
  <c r="T749" i="19"/>
  <c r="T750" i="19"/>
  <c r="T751" i="19"/>
  <c r="T752" i="19"/>
  <c r="T753" i="19"/>
  <c r="T754" i="19"/>
  <c r="T755" i="19"/>
  <c r="T756" i="19"/>
  <c r="T757" i="19"/>
  <c r="T758" i="19"/>
  <c r="T759" i="19"/>
  <c r="T760" i="19"/>
  <c r="T761" i="19"/>
  <c r="T762" i="19"/>
  <c r="T763" i="19"/>
  <c r="T764" i="19"/>
  <c r="T765" i="19"/>
  <c r="T766" i="19"/>
  <c r="T767" i="19"/>
  <c r="T768" i="19"/>
  <c r="T769" i="19"/>
  <c r="T770" i="19"/>
  <c r="T771" i="19"/>
  <c r="T772" i="19"/>
  <c r="T773" i="19"/>
  <c r="T774" i="19"/>
  <c r="T775" i="19"/>
  <c r="T776" i="19"/>
  <c r="T777" i="19"/>
  <c r="T778" i="19"/>
  <c r="T779" i="19"/>
  <c r="T780" i="19"/>
  <c r="T781" i="19"/>
  <c r="T782" i="19"/>
  <c r="T783" i="19"/>
  <c r="T784" i="19"/>
  <c r="T785" i="19"/>
  <c r="T786" i="19"/>
  <c r="T787" i="19"/>
  <c r="T788" i="19"/>
  <c r="T789" i="19"/>
  <c r="T790" i="19"/>
  <c r="T791" i="19"/>
  <c r="T792" i="19"/>
  <c r="T793" i="19"/>
  <c r="T794" i="19"/>
  <c r="T795" i="19"/>
  <c r="T796" i="19"/>
  <c r="T797" i="19"/>
  <c r="T798" i="19"/>
  <c r="T799" i="19"/>
  <c r="T800" i="19"/>
  <c r="T801" i="19"/>
  <c r="T802" i="19"/>
  <c r="T803" i="19"/>
  <c r="T804" i="19"/>
  <c r="T805" i="19"/>
  <c r="T806" i="19"/>
  <c r="T807" i="19"/>
  <c r="T808" i="19"/>
  <c r="T809" i="19"/>
  <c r="T810" i="19"/>
  <c r="T811" i="19"/>
  <c r="T812" i="19"/>
  <c r="T813" i="19"/>
  <c r="T814" i="19"/>
  <c r="T815" i="19"/>
  <c r="T816" i="19"/>
  <c r="T817" i="19"/>
  <c r="T818" i="19"/>
  <c r="T819" i="19"/>
  <c r="T820" i="19"/>
  <c r="T821" i="19"/>
  <c r="T822" i="19"/>
  <c r="T823" i="19"/>
  <c r="T824" i="19"/>
  <c r="T825" i="19"/>
  <c r="T826" i="19"/>
  <c r="T827" i="19"/>
  <c r="T828" i="19"/>
  <c r="T829" i="19"/>
  <c r="T830" i="19"/>
  <c r="T831" i="19"/>
  <c r="T832" i="19"/>
  <c r="T833" i="19"/>
  <c r="T834" i="19"/>
  <c r="T835" i="19"/>
  <c r="T836" i="19"/>
  <c r="T837" i="19"/>
  <c r="T838" i="19"/>
  <c r="T839" i="19"/>
  <c r="T840" i="19"/>
  <c r="T841" i="19"/>
  <c r="T842" i="19"/>
  <c r="T843" i="19"/>
  <c r="T844" i="19"/>
  <c r="T845" i="19"/>
  <c r="T846" i="19"/>
  <c r="T847" i="19"/>
  <c r="T848" i="19"/>
  <c r="T849" i="19"/>
  <c r="T850" i="19"/>
  <c r="T851" i="19"/>
  <c r="T852" i="19"/>
  <c r="T853" i="19"/>
  <c r="T854" i="19"/>
  <c r="T855" i="19"/>
  <c r="T856" i="19"/>
  <c r="T857" i="19"/>
  <c r="T858" i="19"/>
  <c r="T859" i="19"/>
  <c r="T860" i="19"/>
  <c r="T861" i="19"/>
  <c r="T862" i="19"/>
  <c r="T863" i="19"/>
  <c r="T864" i="19"/>
  <c r="T865" i="19"/>
  <c r="T866" i="19"/>
  <c r="T867" i="19"/>
  <c r="T868" i="19"/>
  <c r="T869" i="19"/>
  <c r="T870" i="19"/>
  <c r="T871" i="19"/>
  <c r="T872" i="19"/>
  <c r="T873" i="19"/>
  <c r="T874" i="19"/>
  <c r="T875" i="19"/>
  <c r="T876" i="19"/>
  <c r="T877" i="19"/>
  <c r="T878" i="19"/>
  <c r="T879" i="19"/>
  <c r="T880" i="19"/>
  <c r="T881" i="19"/>
  <c r="T882" i="19"/>
  <c r="T883" i="19"/>
  <c r="T884" i="19"/>
  <c r="T885" i="19"/>
  <c r="T886" i="19"/>
  <c r="T887" i="19"/>
  <c r="T888" i="19"/>
  <c r="T889" i="19"/>
  <c r="T890" i="19"/>
  <c r="T891" i="19"/>
  <c r="T892" i="19"/>
  <c r="T893" i="19"/>
  <c r="T894" i="19"/>
  <c r="T895" i="19"/>
  <c r="T896" i="19"/>
  <c r="T897" i="19"/>
  <c r="T898" i="19"/>
  <c r="T899" i="19"/>
  <c r="T900" i="19"/>
  <c r="T901" i="19"/>
  <c r="T902" i="19"/>
  <c r="T903" i="19"/>
  <c r="T904" i="19"/>
  <c r="T905" i="19"/>
  <c r="T906" i="19"/>
  <c r="T907" i="19"/>
  <c r="T908" i="19"/>
  <c r="T909" i="19"/>
  <c r="T910" i="19"/>
  <c r="T911" i="19"/>
  <c r="T912" i="19"/>
  <c r="T913" i="19"/>
  <c r="T914" i="19"/>
  <c r="T915" i="19"/>
  <c r="T916" i="19"/>
  <c r="T917" i="19"/>
  <c r="T918" i="19"/>
  <c r="T919" i="19"/>
  <c r="T920" i="19"/>
  <c r="T921" i="19"/>
  <c r="T922" i="19"/>
  <c r="T923" i="19"/>
  <c r="T924" i="19"/>
  <c r="T925" i="19"/>
  <c r="T926" i="19"/>
  <c r="T927" i="19"/>
  <c r="T928" i="19"/>
  <c r="T929" i="19"/>
  <c r="T930" i="19"/>
  <c r="T931" i="19"/>
  <c r="T932" i="19"/>
  <c r="T933" i="19"/>
  <c r="T934" i="19"/>
  <c r="T935" i="19"/>
  <c r="T936" i="19"/>
  <c r="T937" i="19"/>
  <c r="T938" i="19"/>
  <c r="T939" i="19"/>
  <c r="T940" i="19"/>
  <c r="T941" i="19"/>
  <c r="T942" i="19"/>
  <c r="T943" i="19"/>
  <c r="T944" i="19"/>
  <c r="T945" i="19"/>
  <c r="T946" i="19"/>
  <c r="T947" i="19"/>
  <c r="T948" i="19"/>
  <c r="T949" i="19"/>
  <c r="T950" i="19"/>
  <c r="T951" i="19"/>
  <c r="T952" i="19"/>
  <c r="T953" i="19"/>
  <c r="T954" i="19"/>
  <c r="T955" i="19"/>
  <c r="T956" i="19"/>
  <c r="T957" i="19"/>
  <c r="T958" i="19"/>
  <c r="T959" i="19"/>
  <c r="T960" i="19"/>
  <c r="T961" i="19"/>
  <c r="T962" i="19"/>
  <c r="T963" i="19"/>
  <c r="T964" i="19"/>
  <c r="T965" i="19"/>
  <c r="T966" i="19"/>
  <c r="T967" i="19"/>
  <c r="T968" i="19"/>
  <c r="T969" i="19"/>
  <c r="T970" i="19"/>
  <c r="T971" i="19"/>
  <c r="T972" i="19"/>
  <c r="T973" i="19"/>
  <c r="T974" i="19"/>
  <c r="T975" i="19"/>
  <c r="T976" i="19"/>
  <c r="T977" i="19"/>
  <c r="T978" i="19"/>
  <c r="T979" i="19"/>
  <c r="T980" i="19"/>
  <c r="T981" i="19"/>
  <c r="T982" i="19"/>
  <c r="T983" i="19"/>
  <c r="T984" i="19"/>
  <c r="T985" i="19"/>
  <c r="T986" i="19"/>
  <c r="T987" i="19"/>
  <c r="T988" i="19"/>
  <c r="T989" i="19"/>
  <c r="T990" i="19"/>
  <c r="T991" i="19"/>
  <c r="T992" i="19"/>
  <c r="T993" i="19"/>
  <c r="T994" i="19"/>
  <c r="T995" i="19"/>
  <c r="T996" i="19"/>
  <c r="T997" i="19"/>
  <c r="T998" i="19"/>
  <c r="T999" i="19"/>
  <c r="T1000" i="19"/>
  <c r="T1001" i="19"/>
  <c r="T1002" i="19"/>
  <c r="T1003" i="19"/>
  <c r="T1004" i="19"/>
  <c r="T1005" i="19"/>
  <c r="T1006" i="19"/>
  <c r="T1007" i="19"/>
  <c r="T1008" i="19"/>
  <c r="T1009" i="19"/>
  <c r="T1010" i="19"/>
  <c r="T1011" i="19"/>
  <c r="T1012" i="19"/>
  <c r="T1013" i="19"/>
  <c r="T1014" i="19"/>
  <c r="T1015" i="19"/>
  <c r="T1016" i="19"/>
  <c r="T1017" i="19"/>
  <c r="T1018" i="19"/>
  <c r="T1019" i="19"/>
  <c r="T1020" i="19"/>
  <c r="T1021" i="19"/>
  <c r="T1022" i="19"/>
  <c r="T1023" i="19"/>
  <c r="T1024" i="19"/>
  <c r="T1025" i="19"/>
  <c r="T1026" i="19"/>
  <c r="T1027" i="19"/>
  <c r="T1028" i="19"/>
  <c r="T1029" i="19"/>
  <c r="T1030" i="19"/>
  <c r="T1031" i="19"/>
  <c r="T1032" i="19"/>
  <c r="T1033" i="19"/>
  <c r="T1034" i="19"/>
  <c r="T1035" i="19"/>
  <c r="T1036" i="19"/>
  <c r="T1037" i="19"/>
  <c r="T1038" i="19"/>
  <c r="T1039" i="19"/>
  <c r="T1040" i="19"/>
  <c r="T1041" i="19"/>
  <c r="T1042" i="19"/>
  <c r="T1043" i="19"/>
  <c r="T1044" i="19"/>
  <c r="T1045" i="19"/>
  <c r="T1046" i="19"/>
  <c r="T1047" i="19"/>
  <c r="T1048" i="19"/>
  <c r="T1049" i="19"/>
  <c r="T1050" i="19"/>
  <c r="T1051" i="19"/>
  <c r="T1052" i="19"/>
  <c r="T1053" i="19"/>
  <c r="T1054" i="19"/>
  <c r="T1055" i="19"/>
  <c r="T1056" i="19"/>
  <c r="T1057" i="19"/>
  <c r="T1058" i="19"/>
  <c r="T1059" i="19"/>
  <c r="T1060" i="19"/>
  <c r="T1061" i="19"/>
  <c r="T1062" i="19"/>
  <c r="T1063" i="19"/>
  <c r="T1064" i="19"/>
  <c r="T1065" i="19"/>
  <c r="T1066" i="19"/>
  <c r="T1067" i="19"/>
  <c r="T1068" i="19"/>
  <c r="T1069" i="19"/>
  <c r="T1070" i="19"/>
  <c r="T1071" i="19"/>
  <c r="T1072" i="19"/>
  <c r="T1073" i="19"/>
  <c r="T1074" i="19"/>
  <c r="T1075" i="19"/>
  <c r="T1076" i="19"/>
  <c r="T1077" i="19"/>
  <c r="T1078" i="19"/>
  <c r="T1079" i="19"/>
  <c r="T1080" i="19"/>
  <c r="T1081" i="19"/>
  <c r="T1082" i="19"/>
  <c r="T1083" i="19"/>
  <c r="T1084" i="19"/>
  <c r="T1085" i="19"/>
  <c r="T1086" i="19"/>
  <c r="T1087" i="19"/>
  <c r="T1088" i="19"/>
  <c r="T1089" i="19"/>
  <c r="T1090" i="19"/>
  <c r="T1091" i="19"/>
  <c r="T1092" i="19"/>
  <c r="T1093" i="19"/>
  <c r="T1094" i="19"/>
  <c r="T1095" i="19"/>
  <c r="T1096" i="19"/>
  <c r="T1097" i="19"/>
  <c r="T1098" i="19"/>
  <c r="T1099" i="19"/>
  <c r="T1100" i="19"/>
  <c r="T1101" i="19"/>
  <c r="T1102" i="19"/>
  <c r="T1103" i="19"/>
  <c r="T1104" i="19"/>
  <c r="T1105" i="19"/>
  <c r="T1106" i="19"/>
  <c r="T1107" i="19"/>
  <c r="T1108" i="19"/>
  <c r="T1109" i="19"/>
  <c r="T1110" i="19"/>
  <c r="T1111" i="19"/>
  <c r="T1112" i="19"/>
  <c r="T1113" i="19"/>
  <c r="T1114" i="19"/>
  <c r="T1115" i="19"/>
  <c r="T1116" i="19"/>
  <c r="T1117" i="19"/>
  <c r="T1118" i="19"/>
  <c r="T1119" i="19"/>
  <c r="T1120" i="19"/>
  <c r="T1121" i="19"/>
  <c r="T1122" i="19"/>
  <c r="T1123" i="19"/>
  <c r="T1124" i="19"/>
  <c r="T1125" i="19"/>
  <c r="T1126" i="19"/>
  <c r="T1127" i="19"/>
  <c r="T1128" i="19"/>
  <c r="T1129" i="19"/>
  <c r="T1130" i="19"/>
  <c r="T1131" i="19"/>
  <c r="T1132" i="19"/>
  <c r="T1133" i="19"/>
  <c r="T1134" i="19"/>
  <c r="T1135" i="19"/>
  <c r="T1136" i="19"/>
  <c r="T1137" i="19"/>
  <c r="T1138" i="19"/>
  <c r="T1139" i="19"/>
  <c r="T1140" i="19"/>
  <c r="T1141" i="19"/>
  <c r="T1142" i="19"/>
  <c r="T1143" i="19"/>
  <c r="T1144" i="19"/>
  <c r="T1145" i="19"/>
  <c r="T1146" i="19"/>
  <c r="T1147" i="19"/>
  <c r="T1148" i="19"/>
  <c r="T1149" i="19"/>
  <c r="T1150" i="19"/>
  <c r="T1151" i="19"/>
  <c r="T1152" i="19"/>
  <c r="T1153" i="19"/>
  <c r="T1154" i="19"/>
  <c r="T1155" i="19"/>
  <c r="T1156" i="19"/>
  <c r="T1157" i="19"/>
  <c r="T1158" i="19"/>
  <c r="T1159" i="19"/>
  <c r="T1160" i="19"/>
  <c r="T1161" i="19"/>
  <c r="T1162" i="19"/>
  <c r="T1163" i="19"/>
  <c r="T1164" i="19"/>
  <c r="T1165" i="19"/>
  <c r="T1166" i="19"/>
  <c r="T1167" i="19"/>
  <c r="T1168" i="19"/>
  <c r="T1169" i="19"/>
  <c r="T1170" i="19"/>
  <c r="T1171" i="19"/>
  <c r="T1172" i="19"/>
  <c r="T1173" i="19"/>
  <c r="T1174" i="19"/>
  <c r="T1175" i="19"/>
  <c r="T1176" i="19"/>
  <c r="T1177" i="19"/>
  <c r="T1178" i="19"/>
  <c r="T1179" i="19"/>
  <c r="T1180" i="19"/>
  <c r="T1181" i="19"/>
  <c r="T1182" i="19"/>
  <c r="T1183" i="19"/>
  <c r="T1184" i="19"/>
  <c r="T1185" i="19"/>
  <c r="T1186" i="19"/>
  <c r="T1187" i="19"/>
  <c r="T1188" i="19"/>
  <c r="T1189" i="19"/>
  <c r="T1190" i="19"/>
  <c r="T1191" i="19"/>
  <c r="T1192" i="19"/>
  <c r="T1193" i="19"/>
  <c r="T1194" i="19"/>
  <c r="T1195" i="19"/>
  <c r="T1196" i="19"/>
  <c r="T1197" i="19"/>
  <c r="T1198" i="19"/>
  <c r="T1199" i="19"/>
  <c r="T1200" i="19"/>
  <c r="T1201" i="19"/>
  <c r="T1202" i="19"/>
  <c r="T1203" i="19"/>
  <c r="T1204" i="19"/>
  <c r="T1205" i="19"/>
  <c r="T1206" i="19"/>
  <c r="T1207" i="19"/>
  <c r="T1208" i="19"/>
  <c r="T1209" i="19"/>
  <c r="T1210" i="19"/>
  <c r="T1211" i="19"/>
  <c r="T1212" i="19"/>
  <c r="T1213" i="19"/>
  <c r="T1214" i="19"/>
  <c r="T1215" i="19"/>
  <c r="T1216" i="19"/>
  <c r="T1217" i="19"/>
  <c r="T1218" i="19"/>
  <c r="T1219" i="19"/>
  <c r="T1220" i="19"/>
  <c r="T1221" i="19"/>
  <c r="T1222" i="19"/>
  <c r="T1223" i="19"/>
  <c r="T1224" i="19"/>
  <c r="T1225" i="19"/>
  <c r="T1226" i="19"/>
  <c r="T1227" i="19"/>
  <c r="T1228" i="19"/>
  <c r="T1229" i="19"/>
  <c r="T1230" i="19"/>
  <c r="T1231" i="19"/>
  <c r="T1232" i="19"/>
  <c r="T1233" i="19"/>
  <c r="T1234" i="19"/>
  <c r="T1235" i="19"/>
  <c r="T1236" i="19"/>
  <c r="T1237" i="19"/>
  <c r="T1238" i="19"/>
  <c r="T1239" i="19"/>
  <c r="T1240" i="19"/>
  <c r="T1241" i="19"/>
  <c r="T1242" i="19"/>
  <c r="T1243" i="19"/>
  <c r="T1244" i="19"/>
  <c r="T1245" i="19"/>
  <c r="T1246" i="19"/>
  <c r="T1247" i="19"/>
  <c r="T1248" i="19"/>
  <c r="T1249" i="19"/>
  <c r="T1250" i="19"/>
  <c r="T1251" i="19"/>
  <c r="T1252" i="19"/>
  <c r="T1253" i="19"/>
  <c r="T1254" i="19"/>
  <c r="T1255" i="19"/>
  <c r="T1256" i="19"/>
  <c r="T1257" i="19"/>
  <c r="T1258" i="19"/>
  <c r="T1259" i="19"/>
  <c r="T1260" i="19"/>
  <c r="T1261" i="19"/>
  <c r="T1262" i="19"/>
  <c r="T1263" i="19"/>
  <c r="T1264" i="19"/>
  <c r="T1265" i="19"/>
  <c r="T1266" i="19"/>
  <c r="T1267" i="19"/>
  <c r="T1268" i="19"/>
  <c r="T1269" i="19"/>
  <c r="T1270" i="19"/>
  <c r="T1271" i="19"/>
  <c r="T1272" i="19"/>
  <c r="T1273" i="19"/>
  <c r="T1274" i="19"/>
  <c r="T1275" i="19"/>
  <c r="T1276" i="19"/>
  <c r="T1277" i="19"/>
  <c r="T1278" i="19"/>
  <c r="T1279" i="19"/>
  <c r="T1280" i="19"/>
  <c r="T1281" i="19"/>
  <c r="T1282" i="19"/>
  <c r="T1283" i="19"/>
  <c r="T1284" i="19"/>
  <c r="T1285" i="19"/>
  <c r="T1286" i="19"/>
  <c r="T1287" i="19"/>
  <c r="T1288" i="19"/>
  <c r="T1289" i="19"/>
  <c r="T1290" i="19"/>
  <c r="T1291" i="19"/>
  <c r="T1292" i="19"/>
  <c r="T1293" i="19"/>
  <c r="T1294" i="19"/>
  <c r="T1295" i="19"/>
  <c r="T1296" i="19"/>
  <c r="T1297" i="19"/>
  <c r="T1298" i="19"/>
  <c r="T1299" i="19"/>
  <c r="T1300" i="19"/>
  <c r="T1301" i="19"/>
  <c r="T1302" i="19"/>
  <c r="T1303" i="19"/>
  <c r="T1304" i="19"/>
  <c r="T1305" i="19"/>
  <c r="T1306" i="19"/>
  <c r="T1307" i="19"/>
  <c r="T1308" i="19"/>
  <c r="T1309" i="19"/>
  <c r="T1310" i="19"/>
  <c r="T1311" i="19"/>
  <c r="T1312" i="19"/>
  <c r="T1313" i="19"/>
  <c r="T1314" i="19"/>
  <c r="T1315" i="19"/>
  <c r="T1316" i="19"/>
  <c r="T1317" i="19"/>
  <c r="T1318" i="19"/>
  <c r="T1319" i="19"/>
  <c r="T1320" i="19"/>
  <c r="T1321" i="19"/>
  <c r="T1322" i="19"/>
  <c r="T1323" i="19"/>
  <c r="T1324" i="19"/>
  <c r="T1325" i="19"/>
  <c r="T1326" i="19"/>
  <c r="T1327" i="19"/>
  <c r="T1328" i="19"/>
  <c r="T1329" i="19"/>
  <c r="T1330" i="19"/>
  <c r="T1331" i="19"/>
  <c r="T1332" i="19"/>
  <c r="T1333" i="19"/>
  <c r="T1334" i="19"/>
  <c r="T1335" i="19"/>
  <c r="T1336" i="19"/>
  <c r="T1337" i="19"/>
  <c r="T1338" i="19"/>
  <c r="T1339" i="19"/>
  <c r="T1340" i="19"/>
  <c r="T1341" i="19"/>
  <c r="T1342" i="19"/>
  <c r="T1343" i="19"/>
  <c r="T1344" i="19"/>
  <c r="T1345" i="19"/>
  <c r="T1346" i="19"/>
  <c r="T1347" i="19"/>
  <c r="T1348" i="19"/>
  <c r="T1349" i="19"/>
  <c r="T1350" i="19"/>
  <c r="T1351" i="19"/>
  <c r="T1352" i="19"/>
  <c r="T1353" i="19"/>
  <c r="T1354" i="19"/>
  <c r="T1355" i="19"/>
  <c r="T1356" i="19"/>
  <c r="T1357" i="19"/>
  <c r="T1358" i="19"/>
  <c r="T1359" i="19"/>
  <c r="T1360" i="19"/>
  <c r="T1361" i="19"/>
  <c r="T1362" i="19"/>
  <c r="T1363" i="19"/>
  <c r="T1364" i="19"/>
  <c r="T1365" i="19"/>
  <c r="T1366" i="19"/>
  <c r="T1367" i="19"/>
  <c r="T1368" i="19"/>
  <c r="T1369" i="19"/>
  <c r="T1370" i="19"/>
  <c r="T1371" i="19"/>
  <c r="T1372" i="19"/>
  <c r="T1373" i="19"/>
  <c r="T1374" i="19"/>
  <c r="T1375" i="19"/>
  <c r="T1376" i="19"/>
  <c r="T1377" i="19"/>
  <c r="T1378" i="19"/>
  <c r="T1379" i="19"/>
  <c r="T1380" i="19"/>
  <c r="T1381" i="19"/>
  <c r="T1382" i="19"/>
  <c r="T1383" i="19"/>
  <c r="T1384" i="19"/>
  <c r="T1385" i="19"/>
  <c r="T1386" i="19"/>
  <c r="T1387" i="19"/>
  <c r="T1388" i="19"/>
  <c r="T1389" i="19"/>
  <c r="T1390" i="19"/>
  <c r="T1391" i="19"/>
  <c r="T1392" i="19"/>
  <c r="T1393" i="19"/>
  <c r="T1394" i="19"/>
  <c r="T1395" i="19"/>
  <c r="T1396" i="19"/>
  <c r="T1397" i="19"/>
  <c r="T1398" i="19"/>
  <c r="T1399" i="19"/>
  <c r="T1400" i="19"/>
  <c r="T1401" i="19"/>
  <c r="T1402" i="19"/>
  <c r="T1403" i="19"/>
  <c r="T1404" i="19"/>
  <c r="T1405" i="19"/>
  <c r="T1406" i="19"/>
  <c r="T1407" i="19"/>
  <c r="T1408" i="19"/>
  <c r="T1409" i="19"/>
  <c r="T1410" i="19"/>
  <c r="T1411" i="19"/>
  <c r="T1412" i="19"/>
  <c r="T1413" i="19"/>
  <c r="T1414" i="19"/>
  <c r="T1415" i="19"/>
  <c r="T1416" i="19"/>
  <c r="T1417" i="19"/>
  <c r="T1418" i="19"/>
  <c r="T1419" i="19"/>
  <c r="T1420" i="19"/>
  <c r="T1421" i="19"/>
  <c r="T1422" i="19"/>
  <c r="T1423" i="19"/>
  <c r="T1424" i="19"/>
  <c r="T1425" i="19"/>
  <c r="T1426" i="19"/>
  <c r="T1427" i="19"/>
  <c r="T1428" i="19"/>
  <c r="T1429" i="19"/>
  <c r="T1430" i="19"/>
  <c r="T1431" i="19"/>
  <c r="T1432" i="19"/>
  <c r="T1433" i="19"/>
  <c r="T1434" i="19"/>
  <c r="T1435" i="19"/>
  <c r="T1436" i="19"/>
  <c r="T1437" i="19"/>
  <c r="T1438" i="19"/>
  <c r="T1439" i="19"/>
  <c r="T1440" i="19"/>
  <c r="T1441" i="19"/>
  <c r="T1442" i="19"/>
  <c r="T1443" i="19"/>
  <c r="T1444" i="19"/>
  <c r="T1445" i="19"/>
  <c r="T1446" i="19"/>
  <c r="T1447" i="19"/>
  <c r="T1448" i="19"/>
  <c r="T1449" i="19"/>
  <c r="T1450" i="19"/>
  <c r="T1451" i="19"/>
  <c r="T1452" i="19"/>
  <c r="T1453" i="19"/>
  <c r="T1454" i="19"/>
  <c r="T1455" i="19"/>
  <c r="T1456" i="19"/>
  <c r="T1457" i="19"/>
  <c r="T1458" i="19"/>
  <c r="T1459" i="19"/>
  <c r="T1460" i="19"/>
  <c r="T1461" i="19"/>
  <c r="T1462" i="19"/>
  <c r="T1463" i="19"/>
  <c r="T1464" i="19"/>
  <c r="T1465" i="19"/>
  <c r="T1466" i="19"/>
  <c r="T1467" i="19"/>
  <c r="T1468" i="19"/>
  <c r="T1469" i="19"/>
  <c r="T1470" i="19"/>
  <c r="T1471" i="19"/>
  <c r="T1472" i="19"/>
  <c r="T1473" i="19"/>
  <c r="T1474" i="19"/>
  <c r="T1475" i="19"/>
  <c r="T1476" i="19"/>
  <c r="T1477" i="19"/>
  <c r="T1478" i="19"/>
  <c r="T1479" i="19"/>
  <c r="T1480" i="19"/>
  <c r="T1481" i="19"/>
  <c r="T1482" i="19"/>
  <c r="T1483" i="19"/>
  <c r="T1484" i="19"/>
  <c r="T1485" i="19"/>
  <c r="T1486" i="19"/>
  <c r="T1487" i="19"/>
  <c r="T1488" i="19"/>
  <c r="T1489" i="19"/>
  <c r="T1490" i="19"/>
  <c r="T1491" i="19"/>
  <c r="T1492" i="19"/>
  <c r="T1493" i="19"/>
  <c r="T1494" i="19"/>
  <c r="T1495" i="19"/>
  <c r="T1496" i="19"/>
  <c r="T1497" i="19"/>
  <c r="T1498" i="19"/>
  <c r="T1499" i="19"/>
  <c r="T1500" i="19"/>
  <c r="T1501" i="19"/>
  <c r="T1502" i="19"/>
  <c r="T1503" i="19"/>
  <c r="T1504" i="19"/>
  <c r="T1505" i="19"/>
  <c r="T1506" i="19"/>
  <c r="T1507" i="19"/>
  <c r="T1508" i="19"/>
  <c r="T1509" i="19"/>
  <c r="T1510" i="19"/>
  <c r="T1511" i="19"/>
  <c r="T1512" i="19"/>
  <c r="T1513" i="19"/>
  <c r="T1514" i="19"/>
  <c r="T1515" i="19"/>
  <c r="T1516" i="19"/>
  <c r="T1517" i="19"/>
  <c r="T1518" i="19"/>
  <c r="T1519" i="19"/>
  <c r="T1520" i="19"/>
  <c r="T1521" i="19"/>
  <c r="T1522" i="19"/>
  <c r="T1523" i="19"/>
  <c r="T1524" i="19"/>
  <c r="T1525" i="19"/>
  <c r="T1526" i="19"/>
  <c r="T1527" i="19"/>
  <c r="T1528" i="19"/>
  <c r="T1529" i="19"/>
  <c r="T1530" i="19"/>
  <c r="T1531" i="19"/>
  <c r="T1532" i="19"/>
  <c r="T1533" i="19"/>
  <c r="T1534" i="19"/>
  <c r="T1535" i="19"/>
  <c r="T1536" i="19"/>
  <c r="T1537" i="19"/>
  <c r="T1538" i="19"/>
  <c r="T1539" i="19"/>
  <c r="T1540" i="19"/>
  <c r="T1541" i="19"/>
  <c r="T1542" i="19"/>
  <c r="T1543" i="19"/>
  <c r="T1544" i="19"/>
  <c r="T1545" i="19"/>
  <c r="T1546" i="19"/>
  <c r="T1547" i="19"/>
  <c r="T1548" i="19"/>
  <c r="T1549" i="19"/>
  <c r="T1550" i="19"/>
  <c r="T1551" i="19"/>
  <c r="T1552" i="19"/>
  <c r="T1553" i="19"/>
  <c r="T1554" i="19"/>
  <c r="T1555" i="19"/>
  <c r="T1556" i="19"/>
  <c r="T1557" i="19"/>
  <c r="T1558" i="19"/>
  <c r="T1559" i="19"/>
  <c r="T1560" i="19"/>
  <c r="T1561" i="19"/>
  <c r="T1562" i="19"/>
  <c r="T1563" i="19"/>
  <c r="T1564" i="19"/>
  <c r="T1565" i="19"/>
  <c r="T1566" i="19"/>
  <c r="T1567" i="19"/>
  <c r="T1568" i="19"/>
  <c r="T1569" i="19"/>
  <c r="T1570" i="19"/>
  <c r="T1571" i="19"/>
  <c r="T1572" i="19"/>
  <c r="T1573" i="19"/>
  <c r="T1574" i="19"/>
  <c r="T1575" i="19"/>
  <c r="T1576" i="19"/>
  <c r="T1577" i="19"/>
  <c r="T1578" i="19"/>
  <c r="T1579" i="19"/>
  <c r="T1580" i="19"/>
  <c r="T1581" i="19"/>
  <c r="T1582" i="19"/>
  <c r="T1583" i="19"/>
  <c r="T1584" i="19"/>
  <c r="T1585" i="19"/>
  <c r="T1586" i="19"/>
  <c r="T1587" i="19"/>
  <c r="T1588" i="19"/>
  <c r="T1589" i="19"/>
  <c r="T1590" i="19"/>
  <c r="T1591" i="19"/>
  <c r="T1592" i="19"/>
  <c r="T1593" i="19"/>
  <c r="T1594" i="19"/>
  <c r="T1595" i="19"/>
  <c r="T1596" i="19"/>
  <c r="T1597" i="19"/>
  <c r="T1598" i="19"/>
  <c r="T1599" i="19"/>
  <c r="T1600" i="19"/>
  <c r="T1601" i="19"/>
  <c r="T1602" i="19"/>
  <c r="T1603" i="19"/>
  <c r="T1604" i="19"/>
  <c r="T1605" i="19"/>
  <c r="T1606" i="19"/>
  <c r="T1607" i="19"/>
  <c r="T1608" i="19"/>
  <c r="T1609" i="19"/>
  <c r="T1610" i="19"/>
  <c r="T1611" i="19"/>
  <c r="S109" i="19"/>
  <c r="S110" i="19"/>
  <c r="S111" i="19"/>
  <c r="S112" i="19"/>
  <c r="S113" i="19"/>
  <c r="S114" i="19"/>
  <c r="S115" i="19"/>
  <c r="S116" i="19"/>
  <c r="S117" i="19"/>
  <c r="S118" i="19"/>
  <c r="S119" i="19"/>
  <c r="S120" i="19"/>
  <c r="S121" i="19"/>
  <c r="S134" i="19"/>
  <c r="S135" i="19"/>
  <c r="S136" i="19"/>
  <c r="S137" i="19"/>
  <c r="S138" i="19"/>
  <c r="S139" i="19"/>
  <c r="S140" i="19"/>
  <c r="S141" i="19"/>
  <c r="S142" i="19"/>
  <c r="S143" i="19"/>
  <c r="S144" i="19"/>
  <c r="S145" i="19"/>
  <c r="S146" i="19"/>
  <c r="S147" i="19"/>
  <c r="S148" i="19"/>
  <c r="S149" i="19"/>
  <c r="S150" i="19"/>
  <c r="S151" i="19"/>
  <c r="S152" i="19"/>
  <c r="S153" i="19"/>
  <c r="S154" i="19"/>
  <c r="S155" i="19"/>
  <c r="S156" i="19"/>
  <c r="S157" i="19"/>
  <c r="S158" i="19"/>
  <c r="S159" i="19"/>
  <c r="S160" i="19"/>
  <c r="S161" i="19"/>
  <c r="S162" i="19"/>
  <c r="S163" i="19"/>
  <c r="S164" i="19"/>
  <c r="S165" i="19"/>
  <c r="S166" i="19"/>
  <c r="S167" i="19"/>
  <c r="S168" i="19"/>
  <c r="S169" i="19"/>
  <c r="S170" i="19"/>
  <c r="S171" i="19"/>
  <c r="S172" i="19"/>
  <c r="S173" i="19"/>
  <c r="S174" i="19"/>
  <c r="S175" i="19"/>
  <c r="S176" i="19"/>
  <c r="S177" i="19"/>
  <c r="S178" i="19"/>
  <c r="S179" i="19"/>
  <c r="S180" i="19"/>
  <c r="S181" i="19"/>
  <c r="S182" i="19"/>
  <c r="S183" i="19"/>
  <c r="S184" i="19"/>
  <c r="S185" i="19"/>
  <c r="S186" i="19"/>
  <c r="S187" i="19"/>
  <c r="S188" i="19"/>
  <c r="S189" i="19"/>
  <c r="S190" i="19"/>
  <c r="S191" i="19"/>
  <c r="S192" i="19"/>
  <c r="S193" i="19"/>
  <c r="S194" i="19"/>
  <c r="S195" i="19"/>
  <c r="S196" i="19"/>
  <c r="S197" i="19"/>
  <c r="S198" i="19"/>
  <c r="S199" i="19"/>
  <c r="S200" i="19"/>
  <c r="S201" i="19"/>
  <c r="S202" i="19"/>
  <c r="S203" i="19"/>
  <c r="S204" i="19"/>
  <c r="S205" i="19"/>
  <c r="S206" i="19"/>
  <c r="S207" i="19"/>
  <c r="S208" i="19"/>
  <c r="S209" i="19"/>
  <c r="S210" i="19"/>
  <c r="S211" i="19"/>
  <c r="S212" i="19"/>
  <c r="S213" i="19"/>
  <c r="S214" i="19"/>
  <c r="S215" i="19"/>
  <c r="S216" i="19"/>
  <c r="S217" i="19"/>
  <c r="S218" i="19"/>
  <c r="S219" i="19"/>
  <c r="S220" i="19"/>
  <c r="S221" i="19"/>
  <c r="S222" i="19"/>
  <c r="S223" i="19"/>
  <c r="S224" i="19"/>
  <c r="S225" i="19"/>
  <c r="S226" i="19"/>
  <c r="S227" i="19"/>
  <c r="S228" i="19"/>
  <c r="S229" i="19"/>
  <c r="S230" i="19"/>
  <c r="S231" i="19"/>
  <c r="S232" i="19"/>
  <c r="S233" i="19"/>
  <c r="S234" i="19"/>
  <c r="S235" i="19"/>
  <c r="S236" i="19"/>
  <c r="S237" i="19"/>
  <c r="S238" i="19"/>
  <c r="S239" i="19"/>
  <c r="S240" i="19"/>
  <c r="S241" i="19"/>
  <c r="S242" i="19"/>
  <c r="S243" i="19"/>
  <c r="S244" i="19"/>
  <c r="S245" i="19"/>
  <c r="S246" i="19"/>
  <c r="S247" i="19"/>
  <c r="S248" i="19"/>
  <c r="S249" i="19"/>
  <c r="S250" i="19"/>
  <c r="S251" i="19"/>
  <c r="S252" i="19"/>
  <c r="S253" i="19"/>
  <c r="S254" i="19"/>
  <c r="S255" i="19"/>
  <c r="S256" i="19"/>
  <c r="S257" i="19"/>
  <c r="S258" i="19"/>
  <c r="S259" i="19"/>
  <c r="S260" i="19"/>
  <c r="S261" i="19"/>
  <c r="S262" i="19"/>
  <c r="S263" i="19"/>
  <c r="S264" i="19"/>
  <c r="S265" i="19"/>
  <c r="S266" i="19"/>
  <c r="S267" i="19"/>
  <c r="S268" i="19"/>
  <c r="S269" i="19"/>
  <c r="S270" i="19"/>
  <c r="S271" i="19"/>
  <c r="S272" i="19"/>
  <c r="S273" i="19"/>
  <c r="S274" i="19"/>
  <c r="S275" i="19"/>
  <c r="S276" i="19"/>
  <c r="S277" i="19"/>
  <c r="S278" i="19"/>
  <c r="S279" i="19"/>
  <c r="S280" i="19"/>
  <c r="S281" i="19"/>
  <c r="S282" i="19"/>
  <c r="S283" i="19"/>
  <c r="S284" i="19"/>
  <c r="S285" i="19"/>
  <c r="S286" i="19"/>
  <c r="S287" i="19"/>
  <c r="S288" i="19"/>
  <c r="S289" i="19"/>
  <c r="S290" i="19"/>
  <c r="S291" i="19"/>
  <c r="S292" i="19"/>
  <c r="S293" i="19"/>
  <c r="S294" i="19"/>
  <c r="S295" i="19"/>
  <c r="S296" i="19"/>
  <c r="S297" i="19"/>
  <c r="S298" i="19"/>
  <c r="S299" i="19"/>
  <c r="S300" i="19"/>
  <c r="S301" i="19"/>
  <c r="S302" i="19"/>
  <c r="S303" i="19"/>
  <c r="S304" i="19"/>
  <c r="S305" i="19"/>
  <c r="S306" i="19"/>
  <c r="S307" i="19"/>
  <c r="S308" i="19"/>
  <c r="S309" i="19"/>
  <c r="S310" i="19"/>
  <c r="S311" i="19"/>
  <c r="S312" i="19"/>
  <c r="S313" i="19"/>
  <c r="S314" i="19"/>
  <c r="S315" i="19"/>
  <c r="S316" i="19"/>
  <c r="S317" i="19"/>
  <c r="S318" i="19"/>
  <c r="S319" i="19"/>
  <c r="S320" i="19"/>
  <c r="S321" i="19"/>
  <c r="S322" i="19"/>
  <c r="S323" i="19"/>
  <c r="S324" i="19"/>
  <c r="S325" i="19"/>
  <c r="S326" i="19"/>
  <c r="S327" i="19"/>
  <c r="S328" i="19"/>
  <c r="S329" i="19"/>
  <c r="S330" i="19"/>
  <c r="S331" i="19"/>
  <c r="S332" i="19"/>
  <c r="S333" i="19"/>
  <c r="S334" i="19"/>
  <c r="S335" i="19"/>
  <c r="S336" i="19"/>
  <c r="S337" i="19"/>
  <c r="S338" i="19"/>
  <c r="S339" i="19"/>
  <c r="S340" i="19"/>
  <c r="S341" i="19"/>
  <c r="S343" i="19"/>
  <c r="S344" i="19"/>
  <c r="S345" i="19"/>
  <c r="S346" i="19"/>
  <c r="S347" i="19"/>
  <c r="S348" i="19"/>
  <c r="S349" i="19"/>
  <c r="S350" i="19"/>
  <c r="S351" i="19"/>
  <c r="S352" i="19"/>
  <c r="S353" i="19"/>
  <c r="S354" i="19"/>
  <c r="S355" i="19"/>
  <c r="S356" i="19"/>
  <c r="S357" i="19"/>
  <c r="S358" i="19"/>
  <c r="S359" i="19"/>
  <c r="S360" i="19"/>
  <c r="S361" i="19"/>
  <c r="S362" i="19"/>
  <c r="S363" i="19"/>
  <c r="S364" i="19"/>
  <c r="S365" i="19"/>
  <c r="S366" i="19"/>
  <c r="S367" i="19"/>
  <c r="S368" i="19"/>
  <c r="S369" i="19"/>
  <c r="S370" i="19"/>
  <c r="S371" i="19"/>
  <c r="S372" i="19"/>
  <c r="S373" i="19"/>
  <c r="S374" i="19"/>
  <c r="S375" i="19"/>
  <c r="S376" i="19"/>
  <c r="S377" i="19"/>
  <c r="S378" i="19"/>
  <c r="S379" i="19"/>
  <c r="S380" i="19"/>
  <c r="S381" i="19"/>
  <c r="S382" i="19"/>
  <c r="S383" i="19"/>
  <c r="S384" i="19"/>
  <c r="S385" i="19"/>
  <c r="S386" i="19"/>
  <c r="S387" i="19"/>
  <c r="S388" i="19"/>
  <c r="S389" i="19"/>
  <c r="S390" i="19"/>
  <c r="S391" i="19"/>
  <c r="S392" i="19"/>
  <c r="S393" i="19"/>
  <c r="S394" i="19"/>
  <c r="S395" i="19"/>
  <c r="S396" i="19"/>
  <c r="S397" i="19"/>
  <c r="S398" i="19"/>
  <c r="S399" i="19"/>
  <c r="S400" i="19"/>
  <c r="S401" i="19"/>
  <c r="S402" i="19"/>
  <c r="S403" i="19"/>
  <c r="S404" i="19"/>
  <c r="S405" i="19"/>
  <c r="S406" i="19"/>
  <c r="S407" i="19"/>
  <c r="S408" i="19"/>
  <c r="S409" i="19"/>
  <c r="S410" i="19"/>
  <c r="S411" i="19"/>
  <c r="S412" i="19"/>
  <c r="S413" i="19"/>
  <c r="S414" i="19"/>
  <c r="S415" i="19"/>
  <c r="S416" i="19"/>
  <c r="S417" i="19"/>
  <c r="S418" i="19"/>
  <c r="S419" i="19"/>
  <c r="S420" i="19"/>
  <c r="S421" i="19"/>
  <c r="S422" i="19"/>
  <c r="S423" i="19"/>
  <c r="S424" i="19"/>
  <c r="S425" i="19"/>
  <c r="S426" i="19"/>
  <c r="S427" i="19"/>
  <c r="S428" i="19"/>
  <c r="S429" i="19"/>
  <c r="S430" i="19"/>
  <c r="S431" i="19"/>
  <c r="S432" i="19"/>
  <c r="S433" i="19"/>
  <c r="S434" i="19"/>
  <c r="S435" i="19"/>
  <c r="S436" i="19"/>
  <c r="S437" i="19"/>
  <c r="S438" i="19"/>
  <c r="S439" i="19"/>
  <c r="S440" i="19"/>
  <c r="S441" i="19"/>
  <c r="S442" i="19"/>
  <c r="S443" i="19"/>
  <c r="S444" i="19"/>
  <c r="S445" i="19"/>
  <c r="S446" i="19"/>
  <c r="S447" i="19"/>
  <c r="S448" i="19"/>
  <c r="S449" i="19"/>
  <c r="S450" i="19"/>
  <c r="S451" i="19"/>
  <c r="S452" i="19"/>
  <c r="S453" i="19"/>
  <c r="S454" i="19"/>
  <c r="S455" i="19"/>
  <c r="S456" i="19"/>
  <c r="S457" i="19"/>
  <c r="S458" i="19"/>
  <c r="S459" i="19"/>
  <c r="S460" i="19"/>
  <c r="S461" i="19"/>
  <c r="S462" i="19"/>
  <c r="S463" i="19"/>
  <c r="S464" i="19"/>
  <c r="S465" i="19"/>
  <c r="S466" i="19"/>
  <c r="S467" i="19"/>
  <c r="S468" i="19"/>
  <c r="S469" i="19"/>
  <c r="S470" i="19"/>
  <c r="S471" i="19"/>
  <c r="S472" i="19"/>
  <c r="S473" i="19"/>
  <c r="S474" i="19"/>
  <c r="S475" i="19"/>
  <c r="S476" i="19"/>
  <c r="S477" i="19"/>
  <c r="S478" i="19"/>
  <c r="S479" i="19"/>
  <c r="S480" i="19"/>
  <c r="S481" i="19"/>
  <c r="S482" i="19"/>
  <c r="S483" i="19"/>
  <c r="S484" i="19"/>
  <c r="S485" i="19"/>
  <c r="S486" i="19"/>
  <c r="S487" i="19"/>
  <c r="S488" i="19"/>
  <c r="S489" i="19"/>
  <c r="S490" i="19"/>
  <c r="S491" i="19"/>
  <c r="S492" i="19"/>
  <c r="S493" i="19"/>
  <c r="S494" i="19"/>
  <c r="S495" i="19"/>
  <c r="S496" i="19"/>
  <c r="S497" i="19"/>
  <c r="S498" i="19"/>
  <c r="S499" i="19"/>
  <c r="S500" i="19"/>
  <c r="S501" i="19"/>
  <c r="S502" i="19"/>
  <c r="S503" i="19"/>
  <c r="S504" i="19"/>
  <c r="S505" i="19"/>
  <c r="S506" i="19"/>
  <c r="S507" i="19"/>
  <c r="S508" i="19"/>
  <c r="S509" i="19"/>
  <c r="S510" i="19"/>
  <c r="S511" i="19"/>
  <c r="S512" i="19"/>
  <c r="S513" i="19"/>
  <c r="S514" i="19"/>
  <c r="S515" i="19"/>
  <c r="S516" i="19"/>
  <c r="S517" i="19"/>
  <c r="S518" i="19"/>
  <c r="S519" i="19"/>
  <c r="S520" i="19"/>
  <c r="S521" i="19"/>
  <c r="S522" i="19"/>
  <c r="S523" i="19"/>
  <c r="S524" i="19"/>
  <c r="S525" i="19"/>
  <c r="S526" i="19"/>
  <c r="S527" i="19"/>
  <c r="S528" i="19"/>
  <c r="S529" i="19"/>
  <c r="S530" i="19"/>
  <c r="S531" i="19"/>
  <c r="S532" i="19"/>
  <c r="S533" i="19"/>
  <c r="S534" i="19"/>
  <c r="S535" i="19"/>
  <c r="S536" i="19"/>
  <c r="S537" i="19"/>
  <c r="S538" i="19"/>
  <c r="S539" i="19"/>
  <c r="S540" i="19"/>
  <c r="S541" i="19"/>
  <c r="S542" i="19"/>
  <c r="S543" i="19"/>
  <c r="S544" i="19"/>
  <c r="S545" i="19"/>
  <c r="S546" i="19"/>
  <c r="S547" i="19"/>
  <c r="S548" i="19"/>
  <c r="S549" i="19"/>
  <c r="S550" i="19"/>
  <c r="S551" i="19"/>
  <c r="S552" i="19"/>
  <c r="S553" i="19"/>
  <c r="S554" i="19"/>
  <c r="S555" i="19"/>
  <c r="S556" i="19"/>
  <c r="S557" i="19"/>
  <c r="S558" i="19"/>
  <c r="S559" i="19"/>
  <c r="S560" i="19"/>
  <c r="S561" i="19"/>
  <c r="S562" i="19"/>
  <c r="S563" i="19"/>
  <c r="S564" i="19"/>
  <c r="S565" i="19"/>
  <c r="S566" i="19"/>
  <c r="S567" i="19"/>
  <c r="S568" i="19"/>
  <c r="S569" i="19"/>
  <c r="S570" i="19"/>
  <c r="S571" i="19"/>
  <c r="S572" i="19"/>
  <c r="S573" i="19"/>
  <c r="S574" i="19"/>
  <c r="S575" i="19"/>
  <c r="S576" i="19"/>
  <c r="S577" i="19"/>
  <c r="S578" i="19"/>
  <c r="S579" i="19"/>
  <c r="S580" i="19"/>
  <c r="S581" i="19"/>
  <c r="S582" i="19"/>
  <c r="S583" i="19"/>
  <c r="S584" i="19"/>
  <c r="S585" i="19"/>
  <c r="S586" i="19"/>
  <c r="S587" i="19"/>
  <c r="S588" i="19"/>
  <c r="S589" i="19"/>
  <c r="S590" i="19"/>
  <c r="S591" i="19"/>
  <c r="S592" i="19"/>
  <c r="S593" i="19"/>
  <c r="S594" i="19"/>
  <c r="S595" i="19"/>
  <c r="S596" i="19"/>
  <c r="S597" i="19"/>
  <c r="S598" i="19"/>
  <c r="S599" i="19"/>
  <c r="S600" i="19"/>
  <c r="S601" i="19"/>
  <c r="S602" i="19"/>
  <c r="S603" i="19"/>
  <c r="S604" i="19"/>
  <c r="S605" i="19"/>
  <c r="S606" i="19"/>
  <c r="S607" i="19"/>
  <c r="S608" i="19"/>
  <c r="S609" i="19"/>
  <c r="S610" i="19"/>
  <c r="S611" i="19"/>
  <c r="S612" i="19"/>
  <c r="S613" i="19"/>
  <c r="S614" i="19"/>
  <c r="S615" i="19"/>
  <c r="S616" i="19"/>
  <c r="S617" i="19"/>
  <c r="S618" i="19"/>
  <c r="S619" i="19"/>
  <c r="S620" i="19"/>
  <c r="S621" i="19"/>
  <c r="S622" i="19"/>
  <c r="S623" i="19"/>
  <c r="S624" i="19"/>
  <c r="S625" i="19"/>
  <c r="S626" i="19"/>
  <c r="S627" i="19"/>
  <c r="S628" i="19"/>
  <c r="S629" i="19"/>
  <c r="S630" i="19"/>
  <c r="S631" i="19"/>
  <c r="S632" i="19"/>
  <c r="S633" i="19"/>
  <c r="S634" i="19"/>
  <c r="S635" i="19"/>
  <c r="S636" i="19"/>
  <c r="S637" i="19"/>
  <c r="S638" i="19"/>
  <c r="S639" i="19"/>
  <c r="S640" i="19"/>
  <c r="S641" i="19"/>
  <c r="S642" i="19"/>
  <c r="S643" i="19"/>
  <c r="S644" i="19"/>
  <c r="S645" i="19"/>
  <c r="S646" i="19"/>
  <c r="S647" i="19"/>
  <c r="S648" i="19"/>
  <c r="S649" i="19"/>
  <c r="S650" i="19"/>
  <c r="S651" i="19"/>
  <c r="S652" i="19"/>
  <c r="S653" i="19"/>
  <c r="S654" i="19"/>
  <c r="S655" i="19"/>
  <c r="S656" i="19"/>
  <c r="S657" i="19"/>
  <c r="S658" i="19"/>
  <c r="S659" i="19"/>
  <c r="S660" i="19"/>
  <c r="S661" i="19"/>
  <c r="S662" i="19"/>
  <c r="S663" i="19"/>
  <c r="S664" i="19"/>
  <c r="S665" i="19"/>
  <c r="S666" i="19"/>
  <c r="S667" i="19"/>
  <c r="S668" i="19"/>
  <c r="S669" i="19"/>
  <c r="S670" i="19"/>
  <c r="S671" i="19"/>
  <c r="S672" i="19"/>
  <c r="S673" i="19"/>
  <c r="S674" i="19"/>
  <c r="S675" i="19"/>
  <c r="S676" i="19"/>
  <c r="S677" i="19"/>
  <c r="S678" i="19"/>
  <c r="S679" i="19"/>
  <c r="S680" i="19"/>
  <c r="S681" i="19"/>
  <c r="S682" i="19"/>
  <c r="S683" i="19"/>
  <c r="S684" i="19"/>
  <c r="S685" i="19"/>
  <c r="S686" i="19"/>
  <c r="S687" i="19"/>
  <c r="S688" i="19"/>
  <c r="S689" i="19"/>
  <c r="S690" i="19"/>
  <c r="S691" i="19"/>
  <c r="S692" i="19"/>
  <c r="S693" i="19"/>
  <c r="S694" i="19"/>
  <c r="S695" i="19"/>
  <c r="S696" i="19"/>
  <c r="S697" i="19"/>
  <c r="S698" i="19"/>
  <c r="S699" i="19"/>
  <c r="S700" i="19"/>
  <c r="S701" i="19"/>
  <c r="S702" i="19"/>
  <c r="S703" i="19"/>
  <c r="S704" i="19"/>
  <c r="S705" i="19"/>
  <c r="S706" i="19"/>
  <c r="S707" i="19"/>
  <c r="S708" i="19"/>
  <c r="S709" i="19"/>
  <c r="S710" i="19"/>
  <c r="S711" i="19"/>
  <c r="S712" i="19"/>
  <c r="S713" i="19"/>
  <c r="S714" i="19"/>
  <c r="S715" i="19"/>
  <c r="S716" i="19"/>
  <c r="S717" i="19"/>
  <c r="S718" i="19"/>
  <c r="S719" i="19"/>
  <c r="S720" i="19"/>
  <c r="S721" i="19"/>
  <c r="S722" i="19"/>
  <c r="S723" i="19"/>
  <c r="S724" i="19"/>
  <c r="S725" i="19"/>
  <c r="S726" i="19"/>
  <c r="S727" i="19"/>
  <c r="S728" i="19"/>
  <c r="S729" i="19"/>
  <c r="S730" i="19"/>
  <c r="S731" i="19"/>
  <c r="S732" i="19"/>
  <c r="S733" i="19"/>
  <c r="S734" i="19"/>
  <c r="S735" i="19"/>
  <c r="S736" i="19"/>
  <c r="S737" i="19"/>
  <c r="S738" i="19"/>
  <c r="S739" i="19"/>
  <c r="S740" i="19"/>
  <c r="S741" i="19"/>
  <c r="S742" i="19"/>
  <c r="S743" i="19"/>
  <c r="S744" i="19"/>
  <c r="S745" i="19"/>
  <c r="S746" i="19"/>
  <c r="S747" i="19"/>
  <c r="S748" i="19"/>
  <c r="S749" i="19"/>
  <c r="S750" i="19"/>
  <c r="S751" i="19"/>
  <c r="S752" i="19"/>
  <c r="S753" i="19"/>
  <c r="S754" i="19"/>
  <c r="S755" i="19"/>
  <c r="S756" i="19"/>
  <c r="S757" i="19"/>
  <c r="S758" i="19"/>
  <c r="S759" i="19"/>
  <c r="S760" i="19"/>
  <c r="S761" i="19"/>
  <c r="S762" i="19"/>
  <c r="S763" i="19"/>
  <c r="S764" i="19"/>
  <c r="S765" i="19"/>
  <c r="S766" i="19"/>
  <c r="S767" i="19"/>
  <c r="S768" i="19"/>
  <c r="S769" i="19"/>
  <c r="S770" i="19"/>
  <c r="S771" i="19"/>
  <c r="S772" i="19"/>
  <c r="S773" i="19"/>
  <c r="S774" i="19"/>
  <c r="S775" i="19"/>
  <c r="S776" i="19"/>
  <c r="S777" i="19"/>
  <c r="S778" i="19"/>
  <c r="S779" i="19"/>
  <c r="S780" i="19"/>
  <c r="S781" i="19"/>
  <c r="S782" i="19"/>
  <c r="S783" i="19"/>
  <c r="S784" i="19"/>
  <c r="S785" i="19"/>
  <c r="S786" i="19"/>
  <c r="S787" i="19"/>
  <c r="S788" i="19"/>
  <c r="S789" i="19"/>
  <c r="S790" i="19"/>
  <c r="S791" i="19"/>
  <c r="S792" i="19"/>
  <c r="S793" i="19"/>
  <c r="S794" i="19"/>
  <c r="S795" i="19"/>
  <c r="S796" i="19"/>
  <c r="S797" i="19"/>
  <c r="S798" i="19"/>
  <c r="S799" i="19"/>
  <c r="S800" i="19"/>
  <c r="S801" i="19"/>
  <c r="S802" i="19"/>
  <c r="S803" i="19"/>
  <c r="S804" i="19"/>
  <c r="S805" i="19"/>
  <c r="S806" i="19"/>
  <c r="S807" i="19"/>
  <c r="S808" i="19"/>
  <c r="S809" i="19"/>
  <c r="S810" i="19"/>
  <c r="S811" i="19"/>
  <c r="S812" i="19"/>
  <c r="S813" i="19"/>
  <c r="S814" i="19"/>
  <c r="S815" i="19"/>
  <c r="S816" i="19"/>
  <c r="S817" i="19"/>
  <c r="S818" i="19"/>
  <c r="S819" i="19"/>
  <c r="S820" i="19"/>
  <c r="S821" i="19"/>
  <c r="S822" i="19"/>
  <c r="S823" i="19"/>
  <c r="S824" i="19"/>
  <c r="S825" i="19"/>
  <c r="S826" i="19"/>
  <c r="S827" i="19"/>
  <c r="S828" i="19"/>
  <c r="S829" i="19"/>
  <c r="S830" i="19"/>
  <c r="S831" i="19"/>
  <c r="S832" i="19"/>
  <c r="S833" i="19"/>
  <c r="S834" i="19"/>
  <c r="S835" i="19"/>
  <c r="S836" i="19"/>
  <c r="S837" i="19"/>
  <c r="S838" i="19"/>
  <c r="S839" i="19"/>
  <c r="S840" i="19"/>
  <c r="S841" i="19"/>
  <c r="S842" i="19"/>
  <c r="S843" i="19"/>
  <c r="S844" i="19"/>
  <c r="S845" i="19"/>
  <c r="S846" i="19"/>
  <c r="S847" i="19"/>
  <c r="S848" i="19"/>
  <c r="S849" i="19"/>
  <c r="S850" i="19"/>
  <c r="S851" i="19"/>
  <c r="S852" i="19"/>
  <c r="S853" i="19"/>
  <c r="S854" i="19"/>
  <c r="S855" i="19"/>
  <c r="S856" i="19"/>
  <c r="S857" i="19"/>
  <c r="S858" i="19"/>
  <c r="S859" i="19"/>
  <c r="S860" i="19"/>
  <c r="S861" i="19"/>
  <c r="S862" i="19"/>
  <c r="S863" i="19"/>
  <c r="S864" i="19"/>
  <c r="S865" i="19"/>
  <c r="S866" i="19"/>
  <c r="S867" i="19"/>
  <c r="S868" i="19"/>
  <c r="S869" i="19"/>
  <c r="S870" i="19"/>
  <c r="S871" i="19"/>
  <c r="S872" i="19"/>
  <c r="S873" i="19"/>
  <c r="S874" i="19"/>
  <c r="S875" i="19"/>
  <c r="S876" i="19"/>
  <c r="S877" i="19"/>
  <c r="S878" i="19"/>
  <c r="S879" i="19"/>
  <c r="S880" i="19"/>
  <c r="S881" i="19"/>
  <c r="S882" i="19"/>
  <c r="S883" i="19"/>
  <c r="S884" i="19"/>
  <c r="S885" i="19"/>
  <c r="S886" i="19"/>
  <c r="S887" i="19"/>
  <c r="S888" i="19"/>
  <c r="S889" i="19"/>
  <c r="S890" i="19"/>
  <c r="S891" i="19"/>
  <c r="S892" i="19"/>
  <c r="S893" i="19"/>
  <c r="S894" i="19"/>
  <c r="S895" i="19"/>
  <c r="S896" i="19"/>
  <c r="S897" i="19"/>
  <c r="S898" i="19"/>
  <c r="S899" i="19"/>
  <c r="S900" i="19"/>
  <c r="S901" i="19"/>
  <c r="S902" i="19"/>
  <c r="S903" i="19"/>
  <c r="S904" i="19"/>
  <c r="S905" i="19"/>
  <c r="S906" i="19"/>
  <c r="S907" i="19"/>
  <c r="S908" i="19"/>
  <c r="S909" i="19"/>
  <c r="S910" i="19"/>
  <c r="S911" i="19"/>
  <c r="S912" i="19"/>
  <c r="S913" i="19"/>
  <c r="S914" i="19"/>
  <c r="S915" i="19"/>
  <c r="S916" i="19"/>
  <c r="S917" i="19"/>
  <c r="S918" i="19"/>
  <c r="S919" i="19"/>
  <c r="S920" i="19"/>
  <c r="S921" i="19"/>
  <c r="S922" i="19"/>
  <c r="S923" i="19"/>
  <c r="S924" i="19"/>
  <c r="S925" i="19"/>
  <c r="S926" i="19"/>
  <c r="S927" i="19"/>
  <c r="S928" i="19"/>
  <c r="S929" i="19"/>
  <c r="S930" i="19"/>
  <c r="S931" i="19"/>
  <c r="S932" i="19"/>
  <c r="S933" i="19"/>
  <c r="S934" i="19"/>
  <c r="S935" i="19"/>
  <c r="S936" i="19"/>
  <c r="S937" i="19"/>
  <c r="S938" i="19"/>
  <c r="S939" i="19"/>
  <c r="S940" i="19"/>
  <c r="S941" i="19"/>
  <c r="S942" i="19"/>
  <c r="S943" i="19"/>
  <c r="S944" i="19"/>
  <c r="S945" i="19"/>
  <c r="S946" i="19"/>
  <c r="S947" i="19"/>
  <c r="S948" i="19"/>
  <c r="S949" i="19"/>
  <c r="S950" i="19"/>
  <c r="S951" i="19"/>
  <c r="S952" i="19"/>
  <c r="S953" i="19"/>
  <c r="S954" i="19"/>
  <c r="S955" i="19"/>
  <c r="S956" i="19"/>
  <c r="S957" i="19"/>
  <c r="S958" i="19"/>
  <c r="S959" i="19"/>
  <c r="S960" i="19"/>
  <c r="S961" i="19"/>
  <c r="S962" i="19"/>
  <c r="S963" i="19"/>
  <c r="S964" i="19"/>
  <c r="S965" i="19"/>
  <c r="S966" i="19"/>
  <c r="S967" i="19"/>
  <c r="S968" i="19"/>
  <c r="S969" i="19"/>
  <c r="S970" i="19"/>
  <c r="S971" i="19"/>
  <c r="S972" i="19"/>
  <c r="S973" i="19"/>
  <c r="S974" i="19"/>
  <c r="S975" i="19"/>
  <c r="S976" i="19"/>
  <c r="S977" i="19"/>
  <c r="S978" i="19"/>
  <c r="S979" i="19"/>
  <c r="S980" i="19"/>
  <c r="S981" i="19"/>
  <c r="S982" i="19"/>
  <c r="S983" i="19"/>
  <c r="S984" i="19"/>
  <c r="S985" i="19"/>
  <c r="S986" i="19"/>
  <c r="S987" i="19"/>
  <c r="S988" i="19"/>
  <c r="S989" i="19"/>
  <c r="S990" i="19"/>
  <c r="S991" i="19"/>
  <c r="S992" i="19"/>
  <c r="S993" i="19"/>
  <c r="S994" i="19"/>
  <c r="S995" i="19"/>
  <c r="S996" i="19"/>
  <c r="S997" i="19"/>
  <c r="S998" i="19"/>
  <c r="S999" i="19"/>
  <c r="S1000" i="19"/>
  <c r="S1001" i="19"/>
  <c r="S1002" i="19"/>
  <c r="S1003" i="19"/>
  <c r="S1004" i="19"/>
  <c r="S1005" i="19"/>
  <c r="S1006" i="19"/>
  <c r="S1007" i="19"/>
  <c r="S1008" i="19"/>
  <c r="S1009" i="19"/>
  <c r="S1010" i="19"/>
  <c r="S1011" i="19"/>
  <c r="S1012" i="19"/>
  <c r="S1013" i="19"/>
  <c r="S1014" i="19"/>
  <c r="S1015" i="19"/>
  <c r="S1016" i="19"/>
  <c r="S1017" i="19"/>
  <c r="S1018" i="19"/>
  <c r="S1019" i="19"/>
  <c r="S1020" i="19"/>
  <c r="S1021" i="19"/>
  <c r="S1022" i="19"/>
  <c r="S1023" i="19"/>
  <c r="S1024" i="19"/>
  <c r="S1025" i="19"/>
  <c r="S1026" i="19"/>
  <c r="S1027" i="19"/>
  <c r="S1028" i="19"/>
  <c r="S1029" i="19"/>
  <c r="S1030" i="19"/>
  <c r="S1031" i="19"/>
  <c r="S1032" i="19"/>
  <c r="S1033" i="19"/>
  <c r="S1034" i="19"/>
  <c r="S1035" i="19"/>
  <c r="S1036" i="19"/>
  <c r="S1037" i="19"/>
  <c r="S1038" i="19"/>
  <c r="S1039" i="19"/>
  <c r="S1040" i="19"/>
  <c r="S1041" i="19"/>
  <c r="S1042" i="19"/>
  <c r="S1043" i="19"/>
  <c r="S1044" i="19"/>
  <c r="S1045" i="19"/>
  <c r="S1046" i="19"/>
  <c r="S1047" i="19"/>
  <c r="S1048" i="19"/>
  <c r="S1049" i="19"/>
  <c r="S1050" i="19"/>
  <c r="S1051" i="19"/>
  <c r="S1052" i="19"/>
  <c r="S1053" i="19"/>
  <c r="S1054" i="19"/>
  <c r="S1055" i="19"/>
  <c r="S1056" i="19"/>
  <c r="S1057" i="19"/>
  <c r="S1058" i="19"/>
  <c r="S1059" i="19"/>
  <c r="S1060" i="19"/>
  <c r="S1061" i="19"/>
  <c r="S1062" i="19"/>
  <c r="S1063" i="19"/>
  <c r="S1064" i="19"/>
  <c r="S1065" i="19"/>
  <c r="S1066" i="19"/>
  <c r="S1067" i="19"/>
  <c r="S1068" i="19"/>
  <c r="S1069" i="19"/>
  <c r="S1070" i="19"/>
  <c r="S1071" i="19"/>
  <c r="S1072" i="19"/>
  <c r="S1073" i="19"/>
  <c r="S1074" i="19"/>
  <c r="S1075" i="19"/>
  <c r="S1076" i="19"/>
  <c r="S1077" i="19"/>
  <c r="S1078" i="19"/>
  <c r="S1079" i="19"/>
  <c r="S1080" i="19"/>
  <c r="S1081" i="19"/>
  <c r="S1082" i="19"/>
  <c r="S1083" i="19"/>
  <c r="S1084" i="19"/>
  <c r="S1085" i="19"/>
  <c r="S1086" i="19"/>
  <c r="S1087" i="19"/>
  <c r="S1088" i="19"/>
  <c r="S1089" i="19"/>
  <c r="S1090" i="19"/>
  <c r="S1091" i="19"/>
  <c r="S1092" i="19"/>
  <c r="S1093" i="19"/>
  <c r="S1094" i="19"/>
  <c r="S1095" i="19"/>
  <c r="S1096" i="19"/>
  <c r="S1097" i="19"/>
  <c r="S1098" i="19"/>
  <c r="S1099" i="19"/>
  <c r="S1100" i="19"/>
  <c r="S1101" i="19"/>
  <c r="S1102" i="19"/>
  <c r="S1103" i="19"/>
  <c r="S1104" i="19"/>
  <c r="S1105" i="19"/>
  <c r="S1106" i="19"/>
  <c r="S1107" i="19"/>
  <c r="S1108" i="19"/>
  <c r="S1109" i="19"/>
  <c r="S1110" i="19"/>
  <c r="S1111" i="19"/>
  <c r="S1112" i="19"/>
  <c r="S1113" i="19"/>
  <c r="S1114" i="19"/>
  <c r="S1115" i="19"/>
  <c r="S1116" i="19"/>
  <c r="S1117" i="19"/>
  <c r="S1118" i="19"/>
  <c r="S1119" i="19"/>
  <c r="S1120" i="19"/>
  <c r="S1121" i="19"/>
  <c r="S1122" i="19"/>
  <c r="S1123" i="19"/>
  <c r="S1124" i="19"/>
  <c r="S1125" i="19"/>
  <c r="S1126" i="19"/>
  <c r="S1127" i="19"/>
  <c r="S1128" i="19"/>
  <c r="S1129" i="19"/>
  <c r="S1130" i="19"/>
  <c r="S1131" i="19"/>
  <c r="S1132" i="19"/>
  <c r="S1133" i="19"/>
  <c r="S1134" i="19"/>
  <c r="S1135" i="19"/>
  <c r="S1136" i="19"/>
  <c r="S1137" i="19"/>
  <c r="S1138" i="19"/>
  <c r="S1139" i="19"/>
  <c r="S1140" i="19"/>
  <c r="S1141" i="19"/>
  <c r="S1142" i="19"/>
  <c r="S1143" i="19"/>
  <c r="S1144" i="19"/>
  <c r="S1145" i="19"/>
  <c r="S1146" i="19"/>
  <c r="S1147" i="19"/>
  <c r="S1148" i="19"/>
  <c r="S1149" i="19"/>
  <c r="S1150" i="19"/>
  <c r="S1151" i="19"/>
  <c r="S1152" i="19"/>
  <c r="S1153" i="19"/>
  <c r="S1154" i="19"/>
  <c r="S1155" i="19"/>
  <c r="S1156" i="19"/>
  <c r="S1157" i="19"/>
  <c r="S1158" i="19"/>
  <c r="S1159" i="19"/>
  <c r="S1160" i="19"/>
  <c r="S1161" i="19"/>
  <c r="S1162" i="19"/>
  <c r="S1163" i="19"/>
  <c r="S1164" i="19"/>
  <c r="S1165" i="19"/>
  <c r="S1166" i="19"/>
  <c r="S1167" i="19"/>
  <c r="S1168" i="19"/>
  <c r="S1169" i="19"/>
  <c r="S1170" i="19"/>
  <c r="S1171" i="19"/>
  <c r="S1172" i="19"/>
  <c r="S1173" i="19"/>
  <c r="S1174" i="19"/>
  <c r="S1175" i="19"/>
  <c r="S1176" i="19"/>
  <c r="S1177" i="19"/>
  <c r="S1178" i="19"/>
  <c r="S1179" i="19"/>
  <c r="S1180" i="19"/>
  <c r="S1181" i="19"/>
  <c r="S1182" i="19"/>
  <c r="S1183" i="19"/>
  <c r="S1184" i="19"/>
  <c r="S1185" i="19"/>
  <c r="S1186" i="19"/>
  <c r="S1187" i="19"/>
  <c r="S1188" i="19"/>
  <c r="S1189" i="19"/>
  <c r="S1190" i="19"/>
  <c r="S1191" i="19"/>
  <c r="S1192" i="19"/>
  <c r="S1193" i="19"/>
  <c r="S1194" i="19"/>
  <c r="S1195" i="19"/>
  <c r="S1196" i="19"/>
  <c r="S1197" i="19"/>
  <c r="S1198" i="19"/>
  <c r="S1199" i="19"/>
  <c r="S1200" i="19"/>
  <c r="S1201" i="19"/>
  <c r="S1202" i="19"/>
  <c r="S1203" i="19"/>
  <c r="S1204" i="19"/>
  <c r="S1205" i="19"/>
  <c r="S1206" i="19"/>
  <c r="S1207" i="19"/>
  <c r="S1208" i="19"/>
  <c r="S1209" i="19"/>
  <c r="S1210" i="19"/>
  <c r="S1211" i="19"/>
  <c r="S1212" i="19"/>
  <c r="S1213" i="19"/>
  <c r="S1214" i="19"/>
  <c r="S1215" i="19"/>
  <c r="S1216" i="19"/>
  <c r="S1217" i="19"/>
  <c r="S1218" i="19"/>
  <c r="S1219" i="19"/>
  <c r="S1220" i="19"/>
  <c r="S1221" i="19"/>
  <c r="S1222" i="19"/>
  <c r="S1223" i="19"/>
  <c r="S1224" i="19"/>
  <c r="S1225" i="19"/>
  <c r="S1226" i="19"/>
  <c r="S1227" i="19"/>
  <c r="S1228" i="19"/>
  <c r="S1229" i="19"/>
  <c r="S1230" i="19"/>
  <c r="S1231" i="19"/>
  <c r="S1232" i="19"/>
  <c r="S1233" i="19"/>
  <c r="S1234" i="19"/>
  <c r="S1235" i="19"/>
  <c r="S1236" i="19"/>
  <c r="S1237" i="19"/>
  <c r="S1238" i="19"/>
  <c r="S1239" i="19"/>
  <c r="S1240" i="19"/>
  <c r="S1241" i="19"/>
  <c r="S1242" i="19"/>
  <c r="S1243" i="19"/>
  <c r="S1244" i="19"/>
  <c r="S1245" i="19"/>
  <c r="S1246" i="19"/>
  <c r="S1247" i="19"/>
  <c r="S1248" i="19"/>
  <c r="S1249" i="19"/>
  <c r="S1250" i="19"/>
  <c r="S1251" i="19"/>
  <c r="S1252" i="19"/>
  <c r="S1253" i="19"/>
  <c r="S1254" i="19"/>
  <c r="S1255" i="19"/>
  <c r="S1256" i="19"/>
  <c r="S1257" i="19"/>
  <c r="S1258" i="19"/>
  <c r="S1259" i="19"/>
  <c r="S1260" i="19"/>
  <c r="S1261" i="19"/>
  <c r="S1262" i="19"/>
  <c r="S1263" i="19"/>
  <c r="S1264" i="19"/>
  <c r="S1265" i="19"/>
  <c r="S1266" i="19"/>
  <c r="S1267" i="19"/>
  <c r="S1268" i="19"/>
  <c r="S1269" i="19"/>
  <c r="S1270" i="19"/>
  <c r="S1271" i="19"/>
  <c r="S1272" i="19"/>
  <c r="S1273" i="19"/>
  <c r="S1274" i="19"/>
  <c r="S1275" i="19"/>
  <c r="S1276" i="19"/>
  <c r="S1277" i="19"/>
  <c r="S1278" i="19"/>
  <c r="S1279" i="19"/>
  <c r="S1280" i="19"/>
  <c r="S1281" i="19"/>
  <c r="S1282" i="19"/>
  <c r="S1283" i="19"/>
  <c r="S1284" i="19"/>
  <c r="S1285" i="19"/>
  <c r="S1286" i="19"/>
  <c r="S1287" i="19"/>
  <c r="S1288" i="19"/>
  <c r="S1289" i="19"/>
  <c r="S1290" i="19"/>
  <c r="S1291" i="19"/>
  <c r="S1292" i="19"/>
  <c r="S1293" i="19"/>
  <c r="S1294" i="19"/>
  <c r="S1295" i="19"/>
  <c r="S1296" i="19"/>
  <c r="S1297" i="19"/>
  <c r="S1298" i="19"/>
  <c r="S1299" i="19"/>
  <c r="S1300" i="19"/>
  <c r="S1301" i="19"/>
  <c r="S1302" i="19"/>
  <c r="S1303" i="19"/>
  <c r="S1304" i="19"/>
  <c r="S1305" i="19"/>
  <c r="S1306" i="19"/>
  <c r="S1307" i="19"/>
  <c r="S1308" i="19"/>
  <c r="S1309" i="19"/>
  <c r="S1310" i="19"/>
  <c r="S1311" i="19"/>
  <c r="S1312" i="19"/>
  <c r="S1313" i="19"/>
  <c r="S1314" i="19"/>
  <c r="S1315" i="19"/>
  <c r="S1316" i="19"/>
  <c r="S1317" i="19"/>
  <c r="S1318" i="19"/>
  <c r="S1319" i="19"/>
  <c r="S1320" i="19"/>
  <c r="S1321" i="19"/>
  <c r="S1322" i="19"/>
  <c r="S1323" i="19"/>
  <c r="S1324" i="19"/>
  <c r="S1325" i="19"/>
  <c r="S1326" i="19"/>
  <c r="S1327" i="19"/>
  <c r="S1328" i="19"/>
  <c r="S1329" i="19"/>
  <c r="S1330" i="19"/>
  <c r="S1331" i="19"/>
  <c r="S1332" i="19"/>
  <c r="S1333" i="19"/>
  <c r="S1334" i="19"/>
  <c r="S1335" i="19"/>
  <c r="S1336" i="19"/>
  <c r="S1337" i="19"/>
  <c r="S1338" i="19"/>
  <c r="S1339" i="19"/>
  <c r="S1340" i="19"/>
  <c r="S1341" i="19"/>
  <c r="S1342" i="19"/>
  <c r="S1343" i="19"/>
  <c r="S1344" i="19"/>
  <c r="S1345" i="19"/>
  <c r="S1346" i="19"/>
  <c r="S1347" i="19"/>
  <c r="S1348" i="19"/>
  <c r="S1349" i="19"/>
  <c r="S1350" i="19"/>
  <c r="S1351" i="19"/>
  <c r="S1352" i="19"/>
  <c r="S1353" i="19"/>
  <c r="S1354" i="19"/>
  <c r="S1355" i="19"/>
  <c r="S1356" i="19"/>
  <c r="S1357" i="19"/>
  <c r="S1358" i="19"/>
  <c r="S1359" i="19"/>
  <c r="S1360" i="19"/>
  <c r="S1361" i="19"/>
  <c r="S1362" i="19"/>
  <c r="S1363" i="19"/>
  <c r="S1364" i="19"/>
  <c r="S1365" i="19"/>
  <c r="S1366" i="19"/>
  <c r="S1367" i="19"/>
  <c r="S1368" i="19"/>
  <c r="S1369" i="19"/>
  <c r="S1370" i="19"/>
  <c r="S1371" i="19"/>
  <c r="S1372" i="19"/>
  <c r="S1373" i="19"/>
  <c r="S1374" i="19"/>
  <c r="S1375" i="19"/>
  <c r="S1376" i="19"/>
  <c r="S1377" i="19"/>
  <c r="S1378" i="19"/>
  <c r="S1379" i="19"/>
  <c r="S1380" i="19"/>
  <c r="S1381" i="19"/>
  <c r="S1382" i="19"/>
  <c r="S1383" i="19"/>
  <c r="S1384" i="19"/>
  <c r="S1385" i="19"/>
  <c r="S1386" i="19"/>
  <c r="S1387" i="19"/>
  <c r="S1388" i="19"/>
  <c r="S1389" i="19"/>
  <c r="S1390" i="19"/>
  <c r="S1391" i="19"/>
  <c r="S1392" i="19"/>
  <c r="S1393" i="19"/>
  <c r="S1394" i="19"/>
  <c r="S1395" i="19"/>
  <c r="S1396" i="19"/>
  <c r="S1397" i="19"/>
  <c r="S1398" i="19"/>
  <c r="S1399" i="19"/>
  <c r="S1400" i="19"/>
  <c r="S1401" i="19"/>
  <c r="S1402" i="19"/>
  <c r="S1403" i="19"/>
  <c r="S1404" i="19"/>
  <c r="S1405" i="19"/>
  <c r="S1406" i="19"/>
  <c r="S1407" i="19"/>
  <c r="S1408" i="19"/>
  <c r="S1409" i="19"/>
  <c r="S1410" i="19"/>
  <c r="S1411" i="19"/>
  <c r="S1412" i="19"/>
  <c r="S1413" i="19"/>
  <c r="S1414" i="19"/>
  <c r="S1415" i="19"/>
  <c r="S1416" i="19"/>
  <c r="S1417" i="19"/>
  <c r="S1418" i="19"/>
  <c r="S1419" i="19"/>
  <c r="S1420" i="19"/>
  <c r="S1421" i="19"/>
  <c r="S1422" i="19"/>
  <c r="S1423" i="19"/>
  <c r="S1424" i="19"/>
  <c r="S1425" i="19"/>
  <c r="S1426" i="19"/>
  <c r="S1427" i="19"/>
  <c r="S1428" i="19"/>
  <c r="S1429" i="19"/>
  <c r="S1430" i="19"/>
  <c r="S1431" i="19"/>
  <c r="S1432" i="19"/>
  <c r="S1433" i="19"/>
  <c r="S1434" i="19"/>
  <c r="S1435" i="19"/>
  <c r="S1436" i="19"/>
  <c r="S1437" i="19"/>
  <c r="S1438" i="19"/>
  <c r="S1439" i="19"/>
  <c r="S1440" i="19"/>
  <c r="S1441" i="19"/>
  <c r="S1442" i="19"/>
  <c r="S1443" i="19"/>
  <c r="S1444" i="19"/>
  <c r="S1445" i="19"/>
  <c r="S1446" i="19"/>
  <c r="S1447" i="19"/>
  <c r="S1448" i="19"/>
  <c r="S1449" i="19"/>
  <c r="S1450" i="19"/>
  <c r="S1451" i="19"/>
  <c r="S1452" i="19"/>
  <c r="S1453" i="19"/>
  <c r="S1454" i="19"/>
  <c r="S1455" i="19"/>
  <c r="S1456" i="19"/>
  <c r="S1457" i="19"/>
  <c r="S1458" i="19"/>
  <c r="S1459" i="19"/>
  <c r="S1460" i="19"/>
  <c r="S1461" i="19"/>
  <c r="S1462" i="19"/>
  <c r="S1463" i="19"/>
  <c r="S1464" i="19"/>
  <c r="S1465" i="19"/>
  <c r="S1466" i="19"/>
  <c r="S1467" i="19"/>
  <c r="S1468" i="19"/>
  <c r="S1469" i="19"/>
  <c r="S1470" i="19"/>
  <c r="S1471" i="19"/>
  <c r="S1472" i="19"/>
  <c r="S1473" i="19"/>
  <c r="S1474" i="19"/>
  <c r="S1475" i="19"/>
  <c r="S1476" i="19"/>
  <c r="S1477" i="19"/>
  <c r="S1478" i="19"/>
  <c r="S1479" i="19"/>
  <c r="S1480" i="19"/>
  <c r="S1481" i="19"/>
  <c r="S1482" i="19"/>
  <c r="S1483" i="19"/>
  <c r="S1484" i="19"/>
  <c r="S1485" i="19"/>
  <c r="S1486" i="19"/>
  <c r="S1487" i="19"/>
  <c r="S1488" i="19"/>
  <c r="S1489" i="19"/>
  <c r="S1490" i="19"/>
  <c r="S1491" i="19"/>
  <c r="S1492" i="19"/>
  <c r="S1493" i="19"/>
  <c r="S1494" i="19"/>
  <c r="S1495" i="19"/>
  <c r="S1496" i="19"/>
  <c r="S1497" i="19"/>
  <c r="S1498" i="19"/>
  <c r="S1499" i="19"/>
  <c r="S1500" i="19"/>
  <c r="S1501" i="19"/>
  <c r="S1502" i="19"/>
  <c r="S1503" i="19"/>
  <c r="S1504" i="19"/>
  <c r="S1505" i="19"/>
  <c r="S1506" i="19"/>
  <c r="S1507" i="19"/>
  <c r="S1508" i="19"/>
  <c r="S1509" i="19"/>
  <c r="S1510" i="19"/>
  <c r="S1511" i="19"/>
  <c r="S1512" i="19"/>
  <c r="S1513" i="19"/>
  <c r="S1514" i="19"/>
  <c r="S1515" i="19"/>
  <c r="S1516" i="19"/>
  <c r="S1517" i="19"/>
  <c r="S1518" i="19"/>
  <c r="S1519" i="19"/>
  <c r="S1520" i="19"/>
  <c r="S1521" i="19"/>
  <c r="S1522" i="19"/>
  <c r="S1523" i="19"/>
  <c r="S1524" i="19"/>
  <c r="S1525" i="19"/>
  <c r="S1526" i="19"/>
  <c r="S1527" i="19"/>
  <c r="S1528" i="19"/>
  <c r="S1529" i="19"/>
  <c r="S1530" i="19"/>
  <c r="S1531" i="19"/>
  <c r="S1532" i="19"/>
  <c r="S1533" i="19"/>
  <c r="S1534" i="19"/>
  <c r="S1535" i="19"/>
  <c r="S1536" i="19"/>
  <c r="S1537" i="19"/>
  <c r="S1538" i="19"/>
  <c r="S1539" i="19"/>
  <c r="S1540" i="19"/>
  <c r="S1541" i="19"/>
  <c r="S1542" i="19"/>
  <c r="S1543" i="19"/>
  <c r="S1544" i="19"/>
  <c r="S1545" i="19"/>
  <c r="S1546" i="19"/>
  <c r="S1547" i="19"/>
  <c r="S1548" i="19"/>
  <c r="S1549" i="19"/>
  <c r="S1550" i="19"/>
  <c r="S1551" i="19"/>
  <c r="S1552" i="19"/>
  <c r="S1553" i="19"/>
  <c r="S1554" i="19"/>
  <c r="S1555" i="19"/>
  <c r="S1556" i="19"/>
  <c r="S1557" i="19"/>
  <c r="S1558" i="19"/>
  <c r="S1559" i="19"/>
  <c r="S1560" i="19"/>
  <c r="S1561" i="19"/>
  <c r="S1562" i="19"/>
  <c r="S1563" i="19"/>
  <c r="S1564" i="19"/>
  <c r="S1565" i="19"/>
  <c r="S1566" i="19"/>
  <c r="S1567" i="19"/>
  <c r="S1568" i="19"/>
  <c r="S1569" i="19"/>
  <c r="S1570" i="19"/>
  <c r="S1571" i="19"/>
  <c r="S1572" i="19"/>
  <c r="S1573" i="19"/>
  <c r="S1574" i="19"/>
  <c r="S1575" i="19"/>
  <c r="S1576" i="19"/>
  <c r="S1577" i="19"/>
  <c r="S1578" i="19"/>
  <c r="S1579" i="19"/>
  <c r="S1580" i="19"/>
  <c r="S1581" i="19"/>
  <c r="S1582" i="19"/>
  <c r="S1583" i="19"/>
  <c r="S1584" i="19"/>
  <c r="S1585" i="19"/>
  <c r="S1586" i="19"/>
  <c r="S1587" i="19"/>
  <c r="S1588" i="19"/>
  <c r="S1589" i="19"/>
  <c r="S1590" i="19"/>
  <c r="S1591" i="19"/>
  <c r="S1592" i="19"/>
  <c r="S1593" i="19"/>
  <c r="S1594" i="19"/>
  <c r="S1595" i="19"/>
  <c r="S1596" i="19"/>
  <c r="S1597" i="19"/>
  <c r="S1598" i="19"/>
  <c r="S1599" i="19"/>
  <c r="S1600" i="19"/>
  <c r="S1601" i="19"/>
  <c r="S1602" i="19"/>
  <c r="S1603" i="19"/>
  <c r="S1604" i="19"/>
  <c r="S1605" i="19"/>
  <c r="S1606" i="19"/>
  <c r="S1607" i="19"/>
  <c r="S1608" i="19"/>
  <c r="S1609" i="19"/>
  <c r="S1610" i="19"/>
  <c r="S1611" i="19"/>
  <c r="AA991" i="19" l="1"/>
  <c r="AA511" i="19"/>
  <c r="AA1423" i="19"/>
  <c r="AA1071" i="19"/>
  <c r="AA1059" i="19"/>
  <c r="AA1611" i="19"/>
  <c r="AA1587" i="19"/>
  <c r="AA1563" i="19"/>
  <c r="AA1527" i="19"/>
  <c r="AA1503" i="19"/>
  <c r="AA1479" i="19"/>
  <c r="AA1455" i="19"/>
  <c r="AA1431" i="19"/>
  <c r="AA1407" i="19"/>
  <c r="AA1383" i="19"/>
  <c r="AA1359" i="19"/>
  <c r="AA1335" i="19"/>
  <c r="AA1311" i="19"/>
  <c r="AA1287" i="19"/>
  <c r="AA1263" i="19"/>
  <c r="AA1251" i="19"/>
  <c r="AA1227" i="19"/>
  <c r="AA1215" i="19"/>
  <c r="AA1203" i="19"/>
  <c r="AA1191" i="19"/>
  <c r="AA1179" i="19"/>
  <c r="AA1167" i="19"/>
  <c r="AA1155" i="19"/>
  <c r="AA1143" i="19"/>
  <c r="AA1131" i="19"/>
  <c r="AA1119" i="19"/>
  <c r="AA1047" i="19"/>
  <c r="AA1599" i="19"/>
  <c r="AA1575" i="19"/>
  <c r="AA1551" i="19"/>
  <c r="AA1539" i="19"/>
  <c r="AA1515" i="19"/>
  <c r="AA1491" i="19"/>
  <c r="AA1467" i="19"/>
  <c r="AA1443" i="19"/>
  <c r="AA1419" i="19"/>
  <c r="AA1395" i="19"/>
  <c r="AA1371" i="19"/>
  <c r="AA1347" i="19"/>
  <c r="AA1323" i="19"/>
  <c r="AA1299" i="19"/>
  <c r="AA1275" i="19"/>
  <c r="AA1239" i="19"/>
  <c r="AA1107" i="19"/>
  <c r="AA1095" i="19"/>
  <c r="AA1083" i="19"/>
  <c r="AA1035" i="19"/>
  <c r="AA1023" i="19"/>
  <c r="AA1011" i="19"/>
  <c r="AA999" i="19"/>
  <c r="AA987" i="19"/>
  <c r="AA975" i="19"/>
  <c r="AA963" i="19"/>
  <c r="AA951" i="19"/>
  <c r="AA939" i="19"/>
  <c r="AA927" i="19"/>
  <c r="AA915" i="19"/>
  <c r="AA903" i="19"/>
  <c r="AA891" i="19"/>
  <c r="AA879" i="19"/>
  <c r="AA867" i="19"/>
  <c r="AA855" i="19"/>
  <c r="AA843" i="19"/>
  <c r="AA831" i="19"/>
  <c r="AA819" i="19"/>
  <c r="AA807" i="19"/>
  <c r="AA795" i="19"/>
  <c r="AA783" i="19"/>
  <c r="AA771" i="19"/>
  <c r="AA759" i="19"/>
  <c r="AA747" i="19"/>
  <c r="AA735" i="19"/>
  <c r="AA723" i="19"/>
  <c r="AA711" i="19"/>
  <c r="AA699" i="19"/>
  <c r="AA687" i="19"/>
  <c r="AA675" i="19"/>
  <c r="AA663" i="19"/>
  <c r="AA651" i="19"/>
  <c r="AA639" i="19"/>
  <c r="AA627" i="19"/>
  <c r="AA615" i="19"/>
  <c r="AA603" i="19"/>
  <c r="AA591" i="19"/>
  <c r="AA579" i="19"/>
  <c r="AA567" i="19"/>
  <c r="AA555" i="19"/>
  <c r="AA543" i="19"/>
  <c r="AA531" i="19"/>
  <c r="AA519" i="19"/>
  <c r="AA507" i="19"/>
  <c r="AA495" i="19"/>
  <c r="AA483" i="19"/>
  <c r="AA471" i="19"/>
  <c r="AA459" i="19"/>
  <c r="AA447" i="19"/>
  <c r="AA435" i="19"/>
  <c r="AA423" i="19"/>
  <c r="AA411" i="19"/>
  <c r="AA399" i="19"/>
  <c r="AA387" i="19"/>
  <c r="AA375" i="19"/>
  <c r="AA363" i="19"/>
  <c r="AA351" i="19"/>
  <c r="AA339" i="19"/>
  <c r="AA327" i="19"/>
  <c r="AA315" i="19"/>
  <c r="AA303" i="19"/>
  <c r="AA291" i="19"/>
  <c r="AA279" i="19"/>
  <c r="AA267" i="19"/>
  <c r="AA255" i="19"/>
  <c r="AA243" i="19"/>
  <c r="AA231" i="19"/>
  <c r="AA219" i="19"/>
  <c r="AA207" i="19"/>
  <c r="AA195" i="19"/>
  <c r="AA183" i="19"/>
  <c r="AA171" i="19"/>
  <c r="AA159" i="19"/>
  <c r="AA147" i="19"/>
  <c r="AA135" i="19"/>
  <c r="AA123" i="19"/>
  <c r="AA111" i="19"/>
  <c r="AA99" i="19"/>
  <c r="AA87" i="19"/>
  <c r="AA75" i="19"/>
  <c r="AA63" i="19"/>
  <c r="AA51" i="19"/>
  <c r="AA39" i="19"/>
  <c r="AA27" i="19"/>
  <c r="AA15" i="19"/>
  <c r="AA554" i="19"/>
  <c r="AA1566" i="19"/>
  <c r="AA1530" i="19"/>
  <c r="AA1506" i="19"/>
  <c r="AA1398" i="19"/>
  <c r="AA1302" i="19"/>
  <c r="AA1194" i="19"/>
  <c r="AA1134" i="19"/>
  <c r="AA1098" i="19"/>
  <c r="AA1026" i="19"/>
  <c r="AA990" i="19"/>
  <c r="AA966" i="19"/>
  <c r="AA846" i="19"/>
  <c r="AA810" i="19"/>
  <c r="AA774" i="19"/>
  <c r="AA726" i="19"/>
  <c r="AA654" i="19"/>
  <c r="AA582" i="19"/>
  <c r="AA558" i="19"/>
  <c r="AA510" i="19"/>
  <c r="AA414" i="19"/>
  <c r="AA282" i="19"/>
  <c r="AA1542" i="19"/>
  <c r="AA1494" i="19"/>
  <c r="AA1422" i="19"/>
  <c r="AA1386" i="19"/>
  <c r="AA1338" i="19"/>
  <c r="AA1242" i="19"/>
  <c r="AA1158" i="19"/>
  <c r="AA1110" i="19"/>
  <c r="AA1002" i="19"/>
  <c r="AA954" i="19"/>
  <c r="AA906" i="19"/>
  <c r="AA870" i="19"/>
  <c r="AA786" i="19"/>
  <c r="AA738" i="19"/>
  <c r="AA594" i="19"/>
  <c r="AA546" i="19"/>
  <c r="AA354" i="19"/>
  <c r="AA294" i="19"/>
  <c r="AA270" i="19"/>
  <c r="AA234" i="19"/>
  <c r="AA186" i="19"/>
  <c r="AA162" i="19"/>
  <c r="AA138" i="19"/>
  <c r="AA114" i="19"/>
  <c r="AA78" i="19"/>
  <c r="AA66" i="19"/>
  <c r="AA42" i="19"/>
  <c r="AA18" i="19"/>
  <c r="AA1554" i="19"/>
  <c r="AA1518" i="19"/>
  <c r="AA1482" i="19"/>
  <c r="AA1410" i="19"/>
  <c r="AA1290" i="19"/>
  <c r="AA1254" i="19"/>
  <c r="AA1182" i="19"/>
  <c r="AA1146" i="19"/>
  <c r="AA1038" i="19"/>
  <c r="AA882" i="19"/>
  <c r="AA750" i="19"/>
  <c r="AA714" i="19"/>
  <c r="AA678" i="19"/>
  <c r="AA630" i="19"/>
  <c r="AA570" i="19"/>
  <c r="AA438" i="19"/>
  <c r="AA342" i="19"/>
  <c r="AA306" i="19"/>
  <c r="AA258" i="19"/>
  <c r="AA1597" i="19"/>
  <c r="AA1489" i="19"/>
  <c r="AA1465" i="19"/>
  <c r="AA1225" i="19"/>
  <c r="AA1117" i="19"/>
  <c r="AA793" i="19"/>
  <c r="AA709" i="19"/>
  <c r="AA213" i="19"/>
  <c r="AA1488" i="19"/>
  <c r="AA1464" i="19"/>
  <c r="AA1452" i="19"/>
  <c r="AA1392" i="19"/>
  <c r="AA1224" i="19"/>
  <c r="AA1116" i="19"/>
  <c r="AA960" i="19"/>
  <c r="AA708" i="19"/>
  <c r="AA396" i="19"/>
  <c r="AA156" i="19"/>
  <c r="AA1604" i="19"/>
  <c r="AA1592" i="19"/>
  <c r="AA1580" i="19"/>
  <c r="AA1556" i="19"/>
  <c r="AA1544" i="19"/>
  <c r="AA1532" i="19"/>
  <c r="AA1520" i="19"/>
  <c r="AA1508" i="19"/>
  <c r="AA1460" i="19"/>
  <c r="AA1448" i="19"/>
  <c r="AA1436" i="19"/>
  <c r="AA1412" i="19"/>
  <c r="AA1400" i="19"/>
  <c r="AA1364" i="19"/>
  <c r="AA1352" i="19"/>
  <c r="AA1340" i="19"/>
  <c r="AA1316" i="19"/>
  <c r="AA1304" i="19"/>
  <c r="AA1292" i="19"/>
  <c r="AA1268" i="19"/>
  <c r="AA1256" i="19"/>
  <c r="AA1220" i="19"/>
  <c r="AA1208" i="19"/>
  <c r="AA1196" i="19"/>
  <c r="AA1172" i="19"/>
  <c r="AA1160" i="19"/>
  <c r="AA1148" i="19"/>
  <c r="AA1124" i="19"/>
  <c r="AA1076" i="19"/>
  <c r="AA1064" i="19"/>
  <c r="AA1040" i="19"/>
  <c r="AA1028" i="19"/>
  <c r="AA1004" i="19"/>
  <c r="AA992" i="19"/>
  <c r="AA932" i="19"/>
  <c r="AA920" i="19"/>
  <c r="AA908" i="19"/>
  <c r="AA896" i="19"/>
  <c r="AA884" i="19"/>
  <c r="AA860" i="19"/>
  <c r="AA824" i="19"/>
  <c r="AA812" i="19"/>
  <c r="AA800" i="19"/>
  <c r="AA788" i="19"/>
  <c r="AA764" i="19"/>
  <c r="AA752" i="19"/>
  <c r="AA728" i="19"/>
  <c r="AA716" i="19"/>
  <c r="AA692" i="19"/>
  <c r="AA680" i="19"/>
  <c r="AA668" i="19"/>
  <c r="AA656" i="19"/>
  <c r="AA620" i="19"/>
  <c r="AA596" i="19"/>
  <c r="AA536" i="19"/>
  <c r="AA524" i="19"/>
  <c r="AA512" i="19"/>
  <c r="AA500" i="19"/>
  <c r="AA488" i="19"/>
  <c r="AA464" i="19"/>
  <c r="AA440" i="19"/>
  <c r="AA428" i="19"/>
  <c r="AA368" i="19"/>
  <c r="AA344" i="19"/>
  <c r="AA320" i="19"/>
  <c r="AA284" i="19"/>
  <c r="AA272" i="19"/>
  <c r="AA248" i="19"/>
  <c r="AA236" i="19"/>
  <c r="AA224" i="19"/>
  <c r="AA212" i="19"/>
  <c r="AA200" i="19"/>
  <c r="AA164" i="19"/>
  <c r="AA152" i="19"/>
  <c r="AA92" i="19"/>
  <c r="AA68" i="19"/>
  <c r="AA1594" i="19"/>
  <c r="AA1546" i="19"/>
  <c r="AA1498" i="19"/>
  <c r="AA1450" i="19"/>
  <c r="AA1402" i="19"/>
  <c r="AA1354" i="19"/>
  <c r="AA1306" i="19"/>
  <c r="AA1258" i="19"/>
  <c r="AA1210" i="19"/>
  <c r="AA1162" i="19"/>
  <c r="AA1114" i="19"/>
  <c r="AA1066" i="19"/>
  <c r="AA1018" i="19"/>
  <c r="AA970" i="19"/>
  <c r="AA922" i="19"/>
  <c r="AA874" i="19"/>
  <c r="AA814" i="19"/>
  <c r="AA766" i="19"/>
  <c r="AA706" i="19"/>
  <c r="AA646" i="19"/>
  <c r="AA598" i="19"/>
  <c r="AA550" i="19"/>
  <c r="AA502" i="19"/>
  <c r="AA454" i="19"/>
  <c r="AA406" i="19"/>
  <c r="AA346" i="19"/>
  <c r="AA298" i="19"/>
  <c r="AA262" i="19"/>
  <c r="AA214" i="19"/>
  <c r="AA154" i="19"/>
  <c r="AA94" i="19"/>
  <c r="AA46" i="19"/>
  <c r="AA1570" i="19"/>
  <c r="AA1522" i="19"/>
  <c r="AA1474" i="19"/>
  <c r="AA1414" i="19"/>
  <c r="AA1366" i="19"/>
  <c r="AA1318" i="19"/>
  <c r="AA1270" i="19"/>
  <c r="AA1234" i="19"/>
  <c r="AA1198" i="19"/>
  <c r="AA1150" i="19"/>
  <c r="AA1102" i="19"/>
  <c r="AA1054" i="19"/>
  <c r="AA1006" i="19"/>
  <c r="AA958" i="19"/>
  <c r="AA910" i="19"/>
  <c r="AA862" i="19"/>
  <c r="AA838" i="19"/>
  <c r="AA790" i="19"/>
  <c r="AA742" i="19"/>
  <c r="AA694" i="19"/>
  <c r="AA658" i="19"/>
  <c r="AA610" i="19"/>
  <c r="AA562" i="19"/>
  <c r="AA514" i="19"/>
  <c r="AA466" i="19"/>
  <c r="AA418" i="19"/>
  <c r="AA370" i="19"/>
  <c r="AA322" i="19"/>
  <c r="AA274" i="19"/>
  <c r="AA226" i="19"/>
  <c r="AA178" i="19"/>
  <c r="AA166" i="19"/>
  <c r="AA118" i="19"/>
  <c r="AA70" i="19"/>
  <c r="AA22" i="19"/>
  <c r="AA1582" i="19"/>
  <c r="AA1534" i="19"/>
  <c r="AA1486" i="19"/>
  <c r="AA1438" i="19"/>
  <c r="AA1390" i="19"/>
  <c r="AA1342" i="19"/>
  <c r="AA1294" i="19"/>
  <c r="AA1222" i="19"/>
  <c r="AA1174" i="19"/>
  <c r="AA1126" i="19"/>
  <c r="AA1078" i="19"/>
  <c r="AA1030" i="19"/>
  <c r="AA982" i="19"/>
  <c r="AA934" i="19"/>
  <c r="AA886" i="19"/>
  <c r="AA826" i="19"/>
  <c r="AA778" i="19"/>
  <c r="AA730" i="19"/>
  <c r="AA682" i="19"/>
  <c r="AA634" i="19"/>
  <c r="AA574" i="19"/>
  <c r="AA526" i="19"/>
  <c r="AA478" i="19"/>
  <c r="AA430" i="19"/>
  <c r="AA382" i="19"/>
  <c r="AA334" i="19"/>
  <c r="AA286" i="19"/>
  <c r="AA238" i="19"/>
  <c r="AA202" i="19"/>
  <c r="AA142" i="19"/>
  <c r="AA106" i="19"/>
  <c r="AA58" i="19"/>
  <c r="AA1541" i="19"/>
  <c r="AA857" i="19"/>
  <c r="AA1606" i="19"/>
  <c r="AA1558" i="19"/>
  <c r="AA1510" i="19"/>
  <c r="AA1462" i="19"/>
  <c r="AA1426" i="19"/>
  <c r="AA1378" i="19"/>
  <c r="AA1330" i="19"/>
  <c r="AA1282" i="19"/>
  <c r="AA1246" i="19"/>
  <c r="AA1186" i="19"/>
  <c r="AA1138" i="19"/>
  <c r="AA1090" i="19"/>
  <c r="AA1042" i="19"/>
  <c r="AA994" i="19"/>
  <c r="AA946" i="19"/>
  <c r="AA898" i="19"/>
  <c r="AA850" i="19"/>
  <c r="AA802" i="19"/>
  <c r="AA754" i="19"/>
  <c r="AA718" i="19"/>
  <c r="AA670" i="19"/>
  <c r="AA622" i="19"/>
  <c r="AA586" i="19"/>
  <c r="AA538" i="19"/>
  <c r="AA490" i="19"/>
  <c r="AA442" i="19"/>
  <c r="AA394" i="19"/>
  <c r="AA358" i="19"/>
  <c r="AA310" i="19"/>
  <c r="AA250" i="19"/>
  <c r="AA190" i="19"/>
  <c r="AA130" i="19"/>
  <c r="AA82" i="19"/>
  <c r="AA34" i="19"/>
  <c r="AA1553" i="19"/>
  <c r="AA1529" i="19"/>
  <c r="AA1505" i="19"/>
  <c r="AA1481" i="19"/>
  <c r="AA1469" i="19"/>
  <c r="AA1409" i="19"/>
  <c r="AA1397" i="19"/>
  <c r="AA1385" i="19"/>
  <c r="AA1373" i="19"/>
  <c r="AA1361" i="19"/>
  <c r="AA1349" i="19"/>
  <c r="AA1337" i="19"/>
  <c r="AA1325" i="19"/>
  <c r="AA1313" i="19"/>
  <c r="AA1301" i="19"/>
  <c r="AA1289" i="19"/>
  <c r="AA1277" i="19"/>
  <c r="AA1265" i="19"/>
  <c r="AA1253" i="19"/>
  <c r="AA1241" i="19"/>
  <c r="AA1229" i="19"/>
  <c r="AA1217" i="19"/>
  <c r="AA1205" i="19"/>
  <c r="AA1193" i="19"/>
  <c r="AA1181" i="19"/>
  <c r="AA1169" i="19"/>
  <c r="AA1157" i="19"/>
  <c r="AA1145" i="19"/>
  <c r="AA1133" i="19"/>
  <c r="AA1121" i="19"/>
  <c r="AA1109" i="19"/>
  <c r="AA1097" i="19"/>
  <c r="AA1085" i="19"/>
  <c r="AA1073" i="19"/>
  <c r="AA1061" i="19"/>
  <c r="AA1049" i="19"/>
  <c r="AA1037" i="19"/>
  <c r="AA1025" i="19"/>
  <c r="AA1013" i="19"/>
  <c r="AA1001" i="19"/>
  <c r="AA989" i="19"/>
  <c r="AA977" i="19"/>
  <c r="AA965" i="19"/>
  <c r="AA953" i="19"/>
  <c r="AA941" i="19"/>
  <c r="AA929" i="19"/>
  <c r="AA917" i="19"/>
  <c r="AA905" i="19"/>
  <c r="AA893" i="19"/>
  <c r="AA881" i="19"/>
  <c r="AA869" i="19"/>
  <c r="AA833" i="19"/>
  <c r="AA797" i="19"/>
  <c r="AA773" i="19"/>
  <c r="AA749" i="19"/>
  <c r="AA725" i="19"/>
  <c r="AA701" i="19"/>
  <c r="AA677" i="19"/>
  <c r="AA653" i="19"/>
  <c r="AA629" i="19"/>
  <c r="AA605" i="19"/>
  <c r="AA581" i="19"/>
  <c r="AA557" i="19"/>
  <c r="AA533" i="19"/>
  <c r="AA509" i="19"/>
  <c r="AA485" i="19"/>
  <c r="AA461" i="19"/>
  <c r="AA437" i="19"/>
  <c r="AA413" i="19"/>
  <c r="AA389" i="19"/>
  <c r="AA365" i="19"/>
  <c r="AA341" i="19"/>
  <c r="AA317" i="19"/>
  <c r="AA293" i="19"/>
  <c r="AA269" i="19"/>
  <c r="AA233" i="19"/>
  <c r="AA209" i="19"/>
  <c r="AA173" i="19"/>
  <c r="AA149" i="19"/>
  <c r="AA125" i="19"/>
  <c r="AA101" i="19"/>
  <c r="AA77" i="19"/>
  <c r="AA53" i="19"/>
  <c r="AA17" i="19"/>
  <c r="AA845" i="19"/>
  <c r="AA821" i="19"/>
  <c r="AA809" i="19"/>
  <c r="AA785" i="19"/>
  <c r="AA761" i="19"/>
  <c r="AA737" i="19"/>
  <c r="AA713" i="19"/>
  <c r="AA689" i="19"/>
  <c r="AA665" i="19"/>
  <c r="AA641" i="19"/>
  <c r="AA617" i="19"/>
  <c r="AA593" i="19"/>
  <c r="AA569" i="19"/>
  <c r="AA545" i="19"/>
  <c r="AA521" i="19"/>
  <c r="AA497" i="19"/>
  <c r="AA473" i="19"/>
  <c r="AA449" i="19"/>
  <c r="AA425" i="19"/>
  <c r="AA401" i="19"/>
  <c r="AA377" i="19"/>
  <c r="AA353" i="19"/>
  <c r="AA329" i="19"/>
  <c r="AA305" i="19"/>
  <c r="AA281" i="19"/>
  <c r="AA257" i="19"/>
  <c r="AA245" i="19"/>
  <c r="AA221" i="19"/>
  <c r="AA197" i="19"/>
  <c r="AA185" i="19"/>
  <c r="AA161" i="19"/>
  <c r="AA137" i="19"/>
  <c r="AA113" i="19"/>
  <c r="AA89" i="19"/>
  <c r="AA65" i="19"/>
  <c r="AA41" i="19"/>
  <c r="AA29" i="19"/>
  <c r="AA1600" i="19"/>
  <c r="AA1588" i="19"/>
  <c r="AA1576" i="19"/>
  <c r="AA1564" i="19"/>
  <c r="AA1552" i="19"/>
  <c r="AA1540" i="19"/>
  <c r="AA1528" i="19"/>
  <c r="AA1516" i="19"/>
  <c r="AA1504" i="19"/>
  <c r="AA1492" i="19"/>
  <c r="AA1480" i="19"/>
  <c r="AA1468" i="19"/>
  <c r="AA1456" i="19"/>
  <c r="AA1444" i="19"/>
  <c r="AA1432" i="19"/>
  <c r="AA1420" i="19"/>
  <c r="AA1408" i="19"/>
  <c r="AA1396" i="19"/>
  <c r="AA1384" i="19"/>
  <c r="AA1372" i="19"/>
  <c r="AA1360" i="19"/>
  <c r="AA1348" i="19"/>
  <c r="AA1336" i="19"/>
  <c r="AA1324" i="19"/>
  <c r="AA1312" i="19"/>
  <c r="AA1300" i="19"/>
  <c r="AA1288" i="19"/>
  <c r="AA1276" i="19"/>
  <c r="AA1264" i="19"/>
  <c r="AA1252" i="19"/>
  <c r="AA1240" i="19"/>
  <c r="AA1228" i="19"/>
  <c r="AA1216" i="19"/>
  <c r="AA1204" i="19"/>
  <c r="AA1192" i="19"/>
  <c r="AA1180" i="19"/>
  <c r="AA1168" i="19"/>
  <c r="AA1156" i="19"/>
  <c r="AA1144" i="19"/>
  <c r="AA1132" i="19"/>
  <c r="AA1120" i="19"/>
  <c r="AA1108" i="19"/>
  <c r="AA1096" i="19"/>
  <c r="AA1084" i="19"/>
  <c r="AA1072" i="19"/>
  <c r="AA1060" i="19"/>
  <c r="AA1048" i="19"/>
  <c r="AA1036" i="19"/>
  <c r="AA1024" i="19"/>
  <c r="AA1012" i="19"/>
  <c r="AA1000" i="19"/>
  <c r="AA988" i="19"/>
  <c r="AA976" i="19"/>
  <c r="AA964" i="19"/>
  <c r="AA952" i="19"/>
  <c r="AA940" i="19"/>
  <c r="AA928" i="19"/>
  <c r="AA916" i="19"/>
  <c r="AA904" i="19"/>
  <c r="AA892" i="19"/>
  <c r="AA880" i="19"/>
  <c r="AA868" i="19"/>
  <c r="AA856" i="19"/>
  <c r="AA844" i="19"/>
  <c r="AA832" i="19"/>
  <c r="AA820" i="19"/>
  <c r="AA808" i="19"/>
  <c r="AA796" i="19"/>
  <c r="AA784" i="19"/>
  <c r="AA772" i="19"/>
  <c r="AA760" i="19"/>
  <c r="AA748" i="19"/>
  <c r="AA736" i="19"/>
  <c r="AA724" i="19"/>
  <c r="AA712" i="19"/>
  <c r="AA700" i="19"/>
  <c r="AA688" i="19"/>
  <c r="AA676" i="19"/>
  <c r="AA664" i="19"/>
  <c r="AA652" i="19"/>
  <c r="AA640" i="19"/>
  <c r="AA628" i="19"/>
  <c r="AA616" i="19"/>
  <c r="AA604" i="19"/>
  <c r="AA592" i="19"/>
  <c r="AA580" i="19"/>
  <c r="AA568" i="19"/>
  <c r="AA556" i="19"/>
  <c r="AA544" i="19"/>
  <c r="AA532" i="19"/>
  <c r="AA520" i="19"/>
  <c r="AA508" i="19"/>
  <c r="AA496" i="19"/>
  <c r="AA484" i="19"/>
  <c r="AA472" i="19"/>
  <c r="AA460" i="19"/>
  <c r="AA448" i="19"/>
  <c r="AA436" i="19"/>
  <c r="AA424" i="19"/>
  <c r="AA412" i="19"/>
  <c r="AA400" i="19"/>
  <c r="AA388" i="19"/>
  <c r="AA376" i="19"/>
  <c r="AA364" i="19"/>
  <c r="AA352" i="19"/>
  <c r="AA340" i="19"/>
  <c r="AA328" i="19"/>
  <c r="AA316" i="19"/>
  <c r="AA304" i="19"/>
  <c r="AA292" i="19"/>
  <c r="AA280" i="19"/>
  <c r="AA268" i="19"/>
  <c r="AA256" i="19"/>
  <c r="AA244" i="19"/>
  <c r="AA232" i="19"/>
  <c r="AA220" i="19"/>
  <c r="AA208" i="19"/>
  <c r="AA196" i="19"/>
  <c r="AA184" i="19"/>
  <c r="AA172" i="19"/>
  <c r="AA160" i="19"/>
  <c r="AA148" i="19"/>
  <c r="AA136" i="19"/>
  <c r="AA124" i="19"/>
  <c r="AA112" i="19"/>
  <c r="AA100" i="19"/>
  <c r="AA88" i="19"/>
  <c r="AA76" i="19"/>
  <c r="AA64" i="19"/>
  <c r="AA52" i="19"/>
  <c r="AA40" i="19"/>
  <c r="AA28" i="19"/>
  <c r="AA16" i="19"/>
  <c r="AA1593" i="19"/>
  <c r="AA1557" i="19"/>
  <c r="AA1521" i="19"/>
  <c r="AA1485" i="19"/>
  <c r="AA1449" i="19"/>
  <c r="AA1401" i="19"/>
  <c r="AA1365" i="19"/>
  <c r="AA1329" i="19"/>
  <c r="AA1293" i="19"/>
  <c r="AA1269" i="19"/>
  <c r="AA1233" i="19"/>
  <c r="AA1173" i="19"/>
  <c r="AA1149" i="19"/>
  <c r="AA1113" i="19"/>
  <c r="AA1065" i="19"/>
  <c r="AA1029" i="19"/>
  <c r="AA993" i="19"/>
  <c r="AA392" i="19"/>
  <c r="AA1585" i="19"/>
  <c r="AA949" i="19"/>
  <c r="AA865" i="19"/>
  <c r="AA1605" i="19"/>
  <c r="AA1569" i="19"/>
  <c r="AA1533" i="19"/>
  <c r="AA1497" i="19"/>
  <c r="AA1461" i="19"/>
  <c r="AA1425" i="19"/>
  <c r="AA1389" i="19"/>
  <c r="AA1341" i="19"/>
  <c r="AA1305" i="19"/>
  <c r="AA1257" i="19"/>
  <c r="AA1209" i="19"/>
  <c r="AA1185" i="19"/>
  <c r="AA1137" i="19"/>
  <c r="AA1101" i="19"/>
  <c r="AA1077" i="19"/>
  <c r="AA1041" i="19"/>
  <c r="AA1005" i="19"/>
  <c r="AA1285" i="19"/>
  <c r="AA1560" i="19"/>
  <c r="AA1212" i="19"/>
  <c r="AA1331" i="19"/>
  <c r="AA1581" i="19"/>
  <c r="AA1545" i="19"/>
  <c r="AA1509" i="19"/>
  <c r="AA1473" i="19"/>
  <c r="AA1437" i="19"/>
  <c r="AA1413" i="19"/>
  <c r="AA1377" i="19"/>
  <c r="AA1353" i="19"/>
  <c r="AA1317" i="19"/>
  <c r="AA1281" i="19"/>
  <c r="AA1245" i="19"/>
  <c r="AA1221" i="19"/>
  <c r="AA1197" i="19"/>
  <c r="AA1161" i="19"/>
  <c r="AA1125" i="19"/>
  <c r="AA1089" i="19"/>
  <c r="AA1053" i="19"/>
  <c r="AA1017" i="19"/>
  <c r="AA981" i="19"/>
  <c r="AA1039" i="19"/>
  <c r="AA1213" i="19"/>
  <c r="AA553" i="19"/>
  <c r="AA253" i="19"/>
  <c r="AA864" i="19"/>
  <c r="AA792" i="19"/>
  <c r="AA192" i="19"/>
  <c r="AA1319" i="19"/>
  <c r="AA1259" i="19"/>
  <c r="AA1211" i="19"/>
  <c r="AA1019" i="19"/>
  <c r="AA969" i="19"/>
  <c r="AA957" i="19"/>
  <c r="AA945" i="19"/>
  <c r="AA933" i="19"/>
  <c r="AA921" i="19"/>
  <c r="AA909" i="19"/>
  <c r="AA897" i="19"/>
  <c r="AA885" i="19"/>
  <c r="AA873" i="19"/>
  <c r="AA861" i="19"/>
  <c r="AA849" i="19"/>
  <c r="AA837" i="19"/>
  <c r="AA825" i="19"/>
  <c r="AA813" i="19"/>
  <c r="AA801" i="19"/>
  <c r="AA789" i="19"/>
  <c r="AA777" i="19"/>
  <c r="AA513" i="19"/>
  <c r="AA1568" i="19"/>
  <c r="AA1424" i="19"/>
  <c r="AA560" i="19"/>
  <c r="AA1603" i="19"/>
  <c r="AA1591" i="19"/>
  <c r="AA1579" i="19"/>
  <c r="AA1567" i="19"/>
  <c r="AA1543" i="19"/>
  <c r="AA1531" i="19"/>
  <c r="AA1519" i="19"/>
  <c r="AA1507" i="19"/>
  <c r="AA1483" i="19"/>
  <c r="AA1471" i="19"/>
  <c r="AA1459" i="19"/>
  <c r="AA1447" i="19"/>
  <c r="AA1435" i="19"/>
  <c r="AA1399" i="19"/>
  <c r="AA1387" i="19"/>
  <c r="AA1327" i="19"/>
  <c r="AA1291" i="19"/>
  <c r="AA1279" i="19"/>
  <c r="AA1267" i="19"/>
  <c r="AA1243" i="19"/>
  <c r="AA1195" i="19"/>
  <c r="AA1171" i="19"/>
  <c r="AA1147" i="19"/>
  <c r="AA1135" i="19"/>
  <c r="AA1123" i="19"/>
  <c r="AA1063" i="19"/>
  <c r="AA1051" i="19"/>
  <c r="AA1015" i="19"/>
  <c r="AA979" i="19"/>
  <c r="AA919" i="19"/>
  <c r="AA907" i="19"/>
  <c r="AA895" i="19"/>
  <c r="AA883" i="19"/>
  <c r="AA799" i="19"/>
  <c r="AA751" i="19"/>
  <c r="AA739" i="19"/>
  <c r="AA667" i="19"/>
  <c r="AA655" i="19"/>
  <c r="AA643" i="19"/>
  <c r="AA607" i="19"/>
  <c r="AA559" i="19"/>
  <c r="AA475" i="19"/>
  <c r="AA439" i="19"/>
  <c r="AA427" i="19"/>
  <c r="AA403" i="19"/>
  <c r="AA379" i="19"/>
  <c r="AA355" i="19"/>
  <c r="AA307" i="19"/>
  <c r="AA199" i="19"/>
  <c r="AA187" i="19"/>
  <c r="AA163" i="19"/>
  <c r="AA151" i="19"/>
  <c r="AA127" i="19"/>
  <c r="AA79" i="19"/>
  <c r="AA43" i="19"/>
  <c r="AA278" i="19"/>
  <c r="AA1610" i="19"/>
  <c r="AA1598" i="19"/>
  <c r="AA1586" i="19"/>
  <c r="AA1574" i="19"/>
  <c r="AA1562" i="19"/>
  <c r="AA1550" i="19"/>
  <c r="AA1538" i="19"/>
  <c r="AA1526" i="19"/>
  <c r="AA1514" i="19"/>
  <c r="AA1502" i="19"/>
  <c r="AA1490" i="19"/>
  <c r="AA1478" i="19"/>
  <c r="AA1466" i="19"/>
  <c r="AA1454" i="19"/>
  <c r="AA1442" i="19"/>
  <c r="AA1430" i="19"/>
  <c r="AA1418" i="19"/>
  <c r="AA1406" i="19"/>
  <c r="AA1394" i="19"/>
  <c r="AA1382" i="19"/>
  <c r="AA1370" i="19"/>
  <c r="AA1358" i="19"/>
  <c r="AA1346" i="19"/>
  <c r="AA1334" i="19"/>
  <c r="AA1322" i="19"/>
  <c r="AA1310" i="19"/>
  <c r="AA1298" i="19"/>
  <c r="AA458" i="19"/>
  <c r="AA1238" i="19"/>
  <c r="AA1190" i="19"/>
  <c r="AA1154" i="19"/>
  <c r="AA1130" i="19"/>
  <c r="AA1082" i="19"/>
  <c r="AA1034" i="19"/>
  <c r="AA998" i="19"/>
  <c r="AA950" i="19"/>
  <c r="AA878" i="19"/>
  <c r="AA830" i="19"/>
  <c r="AA794" i="19"/>
  <c r="AA734" i="19"/>
  <c r="AA686" i="19"/>
  <c r="AA626" i="19"/>
  <c r="AA566" i="19"/>
  <c r="AA518" i="19"/>
  <c r="AA434" i="19"/>
  <c r="AA386" i="19"/>
  <c r="AA326" i="19"/>
  <c r="AA194" i="19"/>
  <c r="AA98" i="19"/>
  <c r="AA1274" i="19"/>
  <c r="AA1226" i="19"/>
  <c r="AA1214" i="19"/>
  <c r="AA1178" i="19"/>
  <c r="AA1118" i="19"/>
  <c r="AA1070" i="19"/>
  <c r="AA986" i="19"/>
  <c r="AA938" i="19"/>
  <c r="AA914" i="19"/>
  <c r="AA866" i="19"/>
  <c r="AA818" i="19"/>
  <c r="AA782" i="19"/>
  <c r="AA746" i="19"/>
  <c r="AA722" i="19"/>
  <c r="AA674" i="19"/>
  <c r="AA638" i="19"/>
  <c r="AA590" i="19"/>
  <c r="AA542" i="19"/>
  <c r="AA506" i="19"/>
  <c r="AA398" i="19"/>
  <c r="AA362" i="19"/>
  <c r="AA314" i="19"/>
  <c r="AA266" i="19"/>
  <c r="AA230" i="19"/>
  <c r="AA182" i="19"/>
  <c r="AA146" i="19"/>
  <c r="AA110" i="19"/>
  <c r="AA62" i="19"/>
  <c r="AA26" i="19"/>
  <c r="AA1609" i="19"/>
  <c r="AA1501" i="19"/>
  <c r="AA1429" i="19"/>
  <c r="AA1381" i="19"/>
  <c r="AA1345" i="19"/>
  <c r="AA1177" i="19"/>
  <c r="AA169" i="19"/>
  <c r="AA1286" i="19"/>
  <c r="AA1262" i="19"/>
  <c r="AA1202" i="19"/>
  <c r="AA1106" i="19"/>
  <c r="AA1058" i="19"/>
  <c r="AA1022" i="19"/>
  <c r="AA962" i="19"/>
  <c r="AA926" i="19"/>
  <c r="AA890" i="19"/>
  <c r="AA854" i="19"/>
  <c r="AA806" i="19"/>
  <c r="AA770" i="19"/>
  <c r="AA758" i="19"/>
  <c r="AA710" i="19"/>
  <c r="AA662" i="19"/>
  <c r="AA614" i="19"/>
  <c r="AA602" i="19"/>
  <c r="AA494" i="19"/>
  <c r="AA470" i="19"/>
  <c r="AA410" i="19"/>
  <c r="AA350" i="19"/>
  <c r="AA302" i="19"/>
  <c r="AA254" i="19"/>
  <c r="AA218" i="19"/>
  <c r="AA170" i="19"/>
  <c r="AA134" i="19"/>
  <c r="AA86" i="19"/>
  <c r="AA38" i="19"/>
  <c r="AA1513" i="19"/>
  <c r="AA1441" i="19"/>
  <c r="AA1333" i="19"/>
  <c r="AA1261" i="19"/>
  <c r="AA1189" i="19"/>
  <c r="AA1129" i="19"/>
  <c r="AA1093" i="19"/>
  <c r="AA1045" i="19"/>
  <c r="AA973" i="19"/>
  <c r="AA937" i="19"/>
  <c r="AA913" i="19"/>
  <c r="AA829" i="19"/>
  <c r="AA685" i="19"/>
  <c r="AA445" i="19"/>
  <c r="AA397" i="19"/>
  <c r="AA97" i="19"/>
  <c r="AA49" i="19"/>
  <c r="AA1596" i="19"/>
  <c r="AA1440" i="19"/>
  <c r="AA1380" i="19"/>
  <c r="AA1332" i="19"/>
  <c r="AA1272" i="19"/>
  <c r="AA1164" i="19"/>
  <c r="AA1128" i="19"/>
  <c r="AA1092" i="19"/>
  <c r="AA1044" i="19"/>
  <c r="AA972" i="19"/>
  <c r="AA936" i="19"/>
  <c r="AA888" i="19"/>
  <c r="AA852" i="19"/>
  <c r="AA840" i="19"/>
  <c r="AA828" i="19"/>
  <c r="AA768" i="19"/>
  <c r="AA744" i="19"/>
  <c r="AA636" i="19"/>
  <c r="AA600" i="19"/>
  <c r="AA576" i="19"/>
  <c r="AA552" i="19"/>
  <c r="AA528" i="19"/>
  <c r="AA468" i="19"/>
  <c r="AA444" i="19"/>
  <c r="AA432" i="19"/>
  <c r="AA372" i="19"/>
  <c r="AA324" i="19"/>
  <c r="AA300" i="19"/>
  <c r="AA252" i="19"/>
  <c r="AA168" i="19"/>
  <c r="AA120" i="19"/>
  <c r="AA96" i="19"/>
  <c r="AA48" i="19"/>
  <c r="AA24" i="19"/>
  <c r="AA1250" i="19"/>
  <c r="AA1166" i="19"/>
  <c r="AA1142" i="19"/>
  <c r="AA1094" i="19"/>
  <c r="AA1046" i="19"/>
  <c r="AA1010" i="19"/>
  <c r="AA974" i="19"/>
  <c r="AA902" i="19"/>
  <c r="AA842" i="19"/>
  <c r="AA698" i="19"/>
  <c r="AA650" i="19"/>
  <c r="AA578" i="19"/>
  <c r="AA530" i="19"/>
  <c r="AA482" i="19"/>
  <c r="AA446" i="19"/>
  <c r="AA422" i="19"/>
  <c r="AA374" i="19"/>
  <c r="AA338" i="19"/>
  <c r="AA290" i="19"/>
  <c r="AA242" i="19"/>
  <c r="AA206" i="19"/>
  <c r="AA158" i="19"/>
  <c r="AA122" i="19"/>
  <c r="AA74" i="19"/>
  <c r="AA50" i="19"/>
  <c r="AA14" i="19"/>
  <c r="AA1273" i="19"/>
  <c r="AA1237" i="19"/>
  <c r="AA769" i="19"/>
  <c r="AA529" i="19"/>
  <c r="AA481" i="19"/>
  <c r="AA373" i="19"/>
  <c r="AA325" i="19"/>
  <c r="AA121" i="19"/>
  <c r="AA1608" i="19"/>
  <c r="AA1584" i="19"/>
  <c r="AA1428" i="19"/>
  <c r="AA1260" i="19"/>
  <c r="AA1176" i="19"/>
  <c r="AA1607" i="19"/>
  <c r="AA1583" i="19"/>
  <c r="AA1559" i="19"/>
  <c r="AA1547" i="19"/>
  <c r="AA1487" i="19"/>
  <c r="AA1463" i="19"/>
  <c r="AA1451" i="19"/>
  <c r="AA1379" i="19"/>
  <c r="AA1367" i="19"/>
  <c r="AA1355" i="19"/>
  <c r="AA1307" i="19"/>
  <c r="AA1223" i="19"/>
  <c r="AA1175" i="19"/>
  <c r="AA1163" i="19"/>
  <c r="AA1115" i="19"/>
  <c r="AA1091" i="19"/>
  <c r="AA1043" i="19"/>
  <c r="AA971" i="19"/>
  <c r="AA959" i="19"/>
  <c r="AA935" i="19"/>
  <c r="AA887" i="19"/>
  <c r="AA851" i="19"/>
  <c r="AA827" i="19"/>
  <c r="AA767" i="19"/>
  <c r="AA743" i="19"/>
  <c r="AA635" i="19"/>
  <c r="AA599" i="19"/>
  <c r="AA1555" i="19"/>
  <c r="AA1495" i="19"/>
  <c r="AA1411" i="19"/>
  <c r="AA1351" i="19"/>
  <c r="AA1339" i="19"/>
  <c r="AA1315" i="19"/>
  <c r="AA1303" i="19"/>
  <c r="AA1255" i="19"/>
  <c r="AA1207" i="19"/>
  <c r="AA1183" i="19"/>
  <c r="AA1159" i="19"/>
  <c r="AA1111" i="19"/>
  <c r="AA1027" i="19"/>
  <c r="AA1003" i="19"/>
  <c r="AA967" i="19"/>
  <c r="AA871" i="19"/>
  <c r="AA859" i="19"/>
  <c r="AA823" i="19"/>
  <c r="AA811" i="19"/>
  <c r="AA787" i="19"/>
  <c r="AA727" i="19"/>
  <c r="AA715" i="19"/>
  <c r="AA679" i="19"/>
  <c r="AA595" i="19"/>
  <c r="AA583" i="19"/>
  <c r="AA547" i="19"/>
  <c r="AA499" i="19"/>
  <c r="AA343" i="19"/>
  <c r="AA283" i="19"/>
  <c r="AA271" i="19"/>
  <c r="AA235" i="19"/>
  <c r="AA223" i="19"/>
  <c r="AA115" i="19"/>
  <c r="AA67" i="19"/>
  <c r="AA765" i="19"/>
  <c r="AA741" i="19"/>
  <c r="AA717" i="19"/>
  <c r="AA693" i="19"/>
  <c r="AA669" i="19"/>
  <c r="AA645" i="19"/>
  <c r="AA621" i="19"/>
  <c r="AA585" i="19"/>
  <c r="AA561" i="19"/>
  <c r="AA537" i="19"/>
  <c r="AA489" i="19"/>
  <c r="AA465" i="19"/>
  <c r="AA441" i="19"/>
  <c r="AA417" i="19"/>
  <c r="AA393" i="19"/>
  <c r="AA369" i="19"/>
  <c r="AA345" i="19"/>
  <c r="AA321" i="19"/>
  <c r="AA297" i="19"/>
  <c r="AA273" i="19"/>
  <c r="AA249" i="19"/>
  <c r="AA225" i="19"/>
  <c r="AA201" i="19"/>
  <c r="AA177" i="19"/>
  <c r="AA153" i="19"/>
  <c r="AA129" i="19"/>
  <c r="AA105" i="19"/>
  <c r="AA81" i="19"/>
  <c r="AA45" i="19"/>
  <c r="AA21" i="19"/>
  <c r="AA753" i="19"/>
  <c r="AA729" i="19"/>
  <c r="AA705" i="19"/>
  <c r="AA681" i="19"/>
  <c r="AA657" i="19"/>
  <c r="AA633" i="19"/>
  <c r="AA609" i="19"/>
  <c r="AA597" i="19"/>
  <c r="AA573" i="19"/>
  <c r="AA549" i="19"/>
  <c r="AA525" i="19"/>
  <c r="AA501" i="19"/>
  <c r="AA477" i="19"/>
  <c r="AA453" i="19"/>
  <c r="AA429" i="19"/>
  <c r="AA405" i="19"/>
  <c r="AA381" i="19"/>
  <c r="AA357" i="19"/>
  <c r="AA333" i="19"/>
  <c r="AA309" i="19"/>
  <c r="AA285" i="19"/>
  <c r="AA261" i="19"/>
  <c r="AA237" i="19"/>
  <c r="AA189" i="19"/>
  <c r="AA165" i="19"/>
  <c r="AA141" i="19"/>
  <c r="AA117" i="19"/>
  <c r="AA93" i="19"/>
  <c r="AA69" i="19"/>
  <c r="AA57" i="19"/>
  <c r="AA33" i="19"/>
  <c r="AA1496" i="19"/>
  <c r="AA1484" i="19"/>
  <c r="AA1472" i="19"/>
  <c r="AA1328" i="19"/>
  <c r="AA1280" i="19"/>
  <c r="AA1184" i="19"/>
  <c r="AA1136" i="19"/>
  <c r="AA1052" i="19"/>
  <c r="AA1016" i="19"/>
  <c r="AA980" i="19"/>
  <c r="AA872" i="19"/>
  <c r="AA836" i="19"/>
  <c r="AA740" i="19"/>
  <c r="AA644" i="19"/>
  <c r="AA608" i="19"/>
  <c r="AA584" i="19"/>
  <c r="AA380" i="19"/>
  <c r="AA356" i="19"/>
  <c r="AA308" i="19"/>
  <c r="AA128" i="19"/>
  <c r="AA104" i="19"/>
  <c r="AA80" i="19"/>
  <c r="AA56" i="19"/>
  <c r="AA32" i="19"/>
  <c r="AA12" i="19"/>
  <c r="AA1517" i="19"/>
  <c r="AA1421" i="19"/>
  <c r="AA1470" i="19"/>
  <c r="AA1374" i="19"/>
  <c r="AA1278" i="19"/>
  <c r="AA1014" i="19"/>
  <c r="AA894" i="19"/>
  <c r="AA702" i="19"/>
  <c r="AA498" i="19"/>
  <c r="AA426" i="19"/>
  <c r="AA222" i="19"/>
  <c r="AA1565" i="19"/>
  <c r="AA1445" i="19"/>
  <c r="AA1590" i="19"/>
  <c r="AA1446" i="19"/>
  <c r="AA1314" i="19"/>
  <c r="AA1170" i="19"/>
  <c r="AA978" i="19"/>
  <c r="AA858" i="19"/>
  <c r="AA606" i="19"/>
  <c r="AA450" i="19"/>
  <c r="AA198" i="19"/>
  <c r="AA1577" i="19"/>
  <c r="AA1573" i="19"/>
  <c r="AA1561" i="19"/>
  <c r="AA1549" i="19"/>
  <c r="AA1537" i="19"/>
  <c r="AA1525" i="19"/>
  <c r="AA1477" i="19"/>
  <c r="AA1453" i="19"/>
  <c r="AA1417" i="19"/>
  <c r="AA1405" i="19"/>
  <c r="AA1393" i="19"/>
  <c r="AA1369" i="19"/>
  <c r="AA1357" i="19"/>
  <c r="AA1321" i="19"/>
  <c r="AA1309" i="19"/>
  <c r="AA1297" i="19"/>
  <c r="AA1249" i="19"/>
  <c r="AA1201" i="19"/>
  <c r="AA1165" i="19"/>
  <c r="AA1153" i="19"/>
  <c r="AA1141" i="19"/>
  <c r="AA1105" i="19"/>
  <c r="AA1081" i="19"/>
  <c r="AA1069" i="19"/>
  <c r="AA1057" i="19"/>
  <c r="AA1033" i="19"/>
  <c r="AA1021" i="19"/>
  <c r="AA1009" i="19"/>
  <c r="AA997" i="19"/>
  <c r="AA985" i="19"/>
  <c r="AA961" i="19"/>
  <c r="AA925" i="19"/>
  <c r="AA901" i="19"/>
  <c r="AA889" i="19"/>
  <c r="AA877" i="19"/>
  <c r="AA853" i="19"/>
  <c r="AA841" i="19"/>
  <c r="AA817" i="19"/>
  <c r="AA805" i="19"/>
  <c r="AA781" i="19"/>
  <c r="AA757" i="19"/>
  <c r="AA745" i="19"/>
  <c r="AA733" i="19"/>
  <c r="AA721" i="19"/>
  <c r="AA697" i="19"/>
  <c r="AA673" i="19"/>
  <c r="AA661" i="19"/>
  <c r="AA649" i="19"/>
  <c r="AA637" i="19"/>
  <c r="AA625" i="19"/>
  <c r="AA613" i="19"/>
  <c r="AA601" i="19"/>
  <c r="AA589" i="19"/>
  <c r="AA577" i="19"/>
  <c r="AA565" i="19"/>
  <c r="AA541" i="19"/>
  <c r="AA517" i="19"/>
  <c r="AA505" i="19"/>
  <c r="AA493" i="19"/>
  <c r="AA469" i="19"/>
  <c r="AA457" i="19"/>
  <c r="AA433" i="19"/>
  <c r="AA421" i="19"/>
  <c r="AA409" i="19"/>
  <c r="AA385" i="19"/>
  <c r="AA361" i="19"/>
  <c r="AA349" i="19"/>
  <c r="AA337" i="19"/>
  <c r="AA313" i="19"/>
  <c r="AA301" i="19"/>
  <c r="AA289" i="19"/>
  <c r="AA277" i="19"/>
  <c r="AA265" i="19"/>
  <c r="AA241" i="19"/>
  <c r="AA229" i="19"/>
  <c r="AA217" i="19"/>
  <c r="AA205" i="19"/>
  <c r="AA193" i="19"/>
  <c r="AA181" i="19"/>
  <c r="AA157" i="19"/>
  <c r="AA145" i="19"/>
  <c r="AA133" i="19"/>
  <c r="AA109" i="19"/>
  <c r="AA85" i="19"/>
  <c r="AA73" i="19"/>
  <c r="AA61" i="19"/>
  <c r="AA37" i="19"/>
  <c r="AA25" i="19"/>
  <c r="AA1602" i="19"/>
  <c r="AA1458" i="19"/>
  <c r="AA1326" i="19"/>
  <c r="AA1230" i="19"/>
  <c r="AA1050" i="19"/>
  <c r="AA822" i="19"/>
  <c r="AA642" i="19"/>
  <c r="AA378" i="19"/>
  <c r="AA126" i="19"/>
  <c r="AA1589" i="19"/>
  <c r="AA1457" i="19"/>
  <c r="AA1536" i="19"/>
  <c r="AA1512" i="19"/>
  <c r="AA1476" i="19"/>
  <c r="AA1404" i="19"/>
  <c r="AA1308" i="19"/>
  <c r="AA1284" i="19"/>
  <c r="AA1236" i="19"/>
  <c r="AA1188" i="19"/>
  <c r="AA1152" i="19"/>
  <c r="AA1104" i="19"/>
  <c r="AA1068" i="19"/>
  <c r="AA1032" i="19"/>
  <c r="AA1008" i="19"/>
  <c r="AA984" i="19"/>
  <c r="AA912" i="19"/>
  <c r="AA876" i="19"/>
  <c r="AA804" i="19"/>
  <c r="AA780" i="19"/>
  <c r="AA720" i="19"/>
  <c r="AA696" i="19"/>
  <c r="AA660" i="19"/>
  <c r="AA612" i="19"/>
  <c r="AA588" i="19"/>
  <c r="AA564" i="19"/>
  <c r="AA540" i="19"/>
  <c r="AA516" i="19"/>
  <c r="AA492" i="19"/>
  <c r="AA420" i="19"/>
  <c r="AA384" i="19"/>
  <c r="AA360" i="19"/>
  <c r="AA348" i="19"/>
  <c r="AA276" i="19"/>
  <c r="AA228" i="19"/>
  <c r="AA204" i="19"/>
  <c r="AA144" i="19"/>
  <c r="AA132" i="19"/>
  <c r="AA108" i="19"/>
  <c r="AA84" i="19"/>
  <c r="AA72" i="19"/>
  <c r="AA60" i="19"/>
  <c r="AA36" i="19"/>
  <c r="AA1578" i="19"/>
  <c r="AA1434" i="19"/>
  <c r="AA1266" i="19"/>
  <c r="AA1122" i="19"/>
  <c r="AA798" i="19"/>
  <c r="AA666" i="19"/>
  <c r="AA474" i="19"/>
  <c r="AA402" i="19"/>
  <c r="AA150" i="19"/>
  <c r="AA1601" i="19"/>
  <c r="AA1493" i="19"/>
  <c r="AA1433" i="19"/>
  <c r="AA1572" i="19"/>
  <c r="AA1548" i="19"/>
  <c r="AA1524" i="19"/>
  <c r="AA1500" i="19"/>
  <c r="AA1416" i="19"/>
  <c r="AA1368" i="19"/>
  <c r="AA1356" i="19"/>
  <c r="AA1344" i="19"/>
  <c r="AA1320" i="19"/>
  <c r="AA1296" i="19"/>
  <c r="AA1248" i="19"/>
  <c r="AA1200" i="19"/>
  <c r="AA1140" i="19"/>
  <c r="AA1080" i="19"/>
  <c r="AA1056" i="19"/>
  <c r="AA1020" i="19"/>
  <c r="AA996" i="19"/>
  <c r="AA948" i="19"/>
  <c r="AA924" i="19"/>
  <c r="AA900" i="19"/>
  <c r="AA816" i="19"/>
  <c r="AA756" i="19"/>
  <c r="AA732" i="19"/>
  <c r="AA684" i="19"/>
  <c r="AA672" i="19"/>
  <c r="AA648" i="19"/>
  <c r="AA624" i="19"/>
  <c r="AA504" i="19"/>
  <c r="AA480" i="19"/>
  <c r="AA456" i="19"/>
  <c r="AA408" i="19"/>
  <c r="AA336" i="19"/>
  <c r="AA312" i="19"/>
  <c r="AA288" i="19"/>
  <c r="AA264" i="19"/>
  <c r="AA240" i="19"/>
  <c r="AA216" i="19"/>
  <c r="AA180" i="19"/>
  <c r="AA1595" i="19"/>
  <c r="AA1571" i="19"/>
  <c r="AA1535" i="19"/>
  <c r="AA1523" i="19"/>
  <c r="AA1511" i="19"/>
  <c r="AA1499" i="19"/>
  <c r="AA1475" i="19"/>
  <c r="AA1439" i="19"/>
  <c r="AA1427" i="19"/>
  <c r="AA1415" i="19"/>
  <c r="AA1403" i="19"/>
  <c r="AA1391" i="19"/>
  <c r="AA1343" i="19"/>
  <c r="AA1295" i="19"/>
  <c r="AA1283" i="19"/>
  <c r="AA1271" i="19"/>
  <c r="AA1247" i="19"/>
  <c r="AA1235" i="19"/>
  <c r="AA1199" i="19"/>
  <c r="AA1187" i="19"/>
  <c r="AA1151" i="19"/>
  <c r="AA1139" i="19"/>
  <c r="AA1127" i="19"/>
  <c r="AA1103" i="19"/>
  <c r="AA1079" i="19"/>
  <c r="AA1067" i="19"/>
  <c r="AA1055" i="19"/>
  <c r="AA1031" i="19"/>
  <c r="AA1007" i="19"/>
  <c r="AA995" i="19"/>
  <c r="AA983" i="19"/>
  <c r="AA947" i="19"/>
  <c r="AA923" i="19"/>
  <c r="AA911" i="19"/>
  <c r="AA899" i="19"/>
  <c r="AA875" i="19"/>
  <c r="AA863" i="19"/>
  <c r="AA839" i="19"/>
  <c r="AA815" i="19"/>
  <c r="AA803" i="19"/>
  <c r="AA791" i="19"/>
  <c r="AA779" i="19"/>
  <c r="AA755" i="19"/>
  <c r="AA731" i="19"/>
  <c r="AA719" i="19"/>
  <c r="AA707" i="19"/>
  <c r="AA695" i="19"/>
  <c r="AA683" i="19"/>
  <c r="AA671" i="19"/>
  <c r="AA659" i="19"/>
  <c r="AA647" i="19"/>
  <c r="AA623" i="19"/>
  <c r="AA611" i="19"/>
  <c r="AA587" i="19"/>
  <c r="AA575" i="19"/>
  <c r="AA563" i="19"/>
  <c r="AA551" i="19"/>
  <c r="AA539" i="19"/>
  <c r="AA527" i="19"/>
  <c r="AA515" i="19"/>
  <c r="AA503" i="19"/>
  <c r="AA491" i="19"/>
  <c r="AA479" i="19"/>
  <c r="AA467" i="19"/>
  <c r="AA455" i="19"/>
  <c r="AA443" i="19"/>
  <c r="AA431" i="19"/>
  <c r="AA419" i="19"/>
  <c r="AA407" i="19"/>
  <c r="AA395" i="19"/>
  <c r="AA383" i="19"/>
  <c r="AA371" i="19"/>
  <c r="AA359" i="19"/>
  <c r="AA347" i="19"/>
  <c r="AA335" i="19"/>
  <c r="AA323" i="19"/>
  <c r="AA311" i="19"/>
  <c r="AA299" i="19"/>
  <c r="AA287" i="19"/>
  <c r="AA275" i="19"/>
  <c r="AA263" i="19"/>
  <c r="AA251" i="19"/>
  <c r="AA239" i="19"/>
  <c r="AA227" i="19"/>
  <c r="AA215" i="19"/>
  <c r="AA203" i="19"/>
  <c r="AA191" i="19"/>
  <c r="AA179" i="19"/>
  <c r="AA167" i="19"/>
  <c r="AA155" i="19"/>
  <c r="AA143" i="19"/>
  <c r="AA131" i="19"/>
  <c r="AA119" i="19"/>
  <c r="AA107" i="19"/>
  <c r="AA95" i="19"/>
  <c r="AA83" i="19"/>
  <c r="AA71" i="19"/>
  <c r="AA59" i="19"/>
  <c r="AA47" i="19"/>
  <c r="AA35" i="19"/>
  <c r="AA23" i="19"/>
  <c r="AA1388" i="19"/>
  <c r="AA1376" i="19"/>
  <c r="AA1244" i="19"/>
  <c r="AA1232" i="19"/>
  <c r="AA1112" i="19"/>
  <c r="AA1100" i="19"/>
  <c r="AA1088" i="19"/>
  <c r="AA968" i="19"/>
  <c r="AA956" i="19"/>
  <c r="AA944" i="19"/>
  <c r="AA848" i="19"/>
  <c r="AA776" i="19"/>
  <c r="AA704" i="19"/>
  <c r="AA632" i="19"/>
  <c r="AA572" i="19"/>
  <c r="AA548" i="19"/>
  <c r="AA476" i="19"/>
  <c r="AA452" i="19"/>
  <c r="AA416" i="19"/>
  <c r="AA404" i="19"/>
  <c r="AA332" i="19"/>
  <c r="AA296" i="19"/>
  <c r="AA260" i="19"/>
  <c r="AA188" i="19"/>
  <c r="AA176" i="19"/>
  <c r="AA140" i="19"/>
  <c r="AA116" i="19"/>
  <c r="AA44" i="19"/>
  <c r="AA20" i="19"/>
  <c r="AA1375" i="19"/>
  <c r="AA1363" i="19"/>
  <c r="AA1231" i="19"/>
  <c r="AA1219" i="19"/>
  <c r="AA1099" i="19"/>
  <c r="AA1087" i="19"/>
  <c r="AA1075" i="19"/>
  <c r="AA955" i="19"/>
  <c r="AA943" i="19"/>
  <c r="AA931" i="19"/>
  <c r="AA847" i="19"/>
  <c r="AA835" i="19"/>
  <c r="AA775" i="19"/>
  <c r="AA763" i="19"/>
  <c r="AA703" i="19"/>
  <c r="AA691" i="19"/>
  <c r="AA631" i="19"/>
  <c r="AA619" i="19"/>
  <c r="AA571" i="19"/>
  <c r="AA535" i="19"/>
  <c r="AA523" i="19"/>
  <c r="AA487" i="19"/>
  <c r="AA463" i="19"/>
  <c r="AA451" i="19"/>
  <c r="AA415" i="19"/>
  <c r="AA391" i="19"/>
  <c r="AA367" i="19"/>
  <c r="AA331" i="19"/>
  <c r="AA319" i="19"/>
  <c r="AA295" i="19"/>
  <c r="AA259" i="19"/>
  <c r="AA247" i="19"/>
  <c r="AA211" i="19"/>
  <c r="AA175" i="19"/>
  <c r="AA139" i="19"/>
  <c r="AA103" i="19"/>
  <c r="AA91" i="19"/>
  <c r="AA55" i="19"/>
  <c r="AA31" i="19"/>
  <c r="AA19" i="19"/>
  <c r="AA1362" i="19"/>
  <c r="AA1350" i="19"/>
  <c r="AA1218" i="19"/>
  <c r="AA1206" i="19"/>
  <c r="AA1086" i="19"/>
  <c r="AA1074" i="19"/>
  <c r="AA1062" i="19"/>
  <c r="AA942" i="19"/>
  <c r="AA930" i="19"/>
  <c r="AA918" i="19"/>
  <c r="AA834" i="19"/>
  <c r="AA762" i="19"/>
  <c r="AA690" i="19"/>
  <c r="AA618" i="19"/>
  <c r="AA534" i="19"/>
  <c r="AA522" i="19"/>
  <c r="AA486" i="19"/>
  <c r="AA462" i="19"/>
  <c r="AA390" i="19"/>
  <c r="AA366" i="19"/>
  <c r="AA330" i="19"/>
  <c r="AA318" i="19"/>
  <c r="AA246" i="19"/>
  <c r="AA210" i="19"/>
  <c r="AA174" i="19"/>
  <c r="AA102" i="19"/>
  <c r="AA90" i="19"/>
  <c r="AA54" i="19"/>
  <c r="AA30" i="19"/>
  <c r="AA13" i="19"/>
  <c r="F13" i="19" l="1"/>
  <c r="F23" i="19"/>
  <c r="F33" i="19"/>
  <c r="F43" i="19"/>
  <c r="F53" i="19"/>
  <c r="F63" i="19"/>
  <c r="F73" i="19"/>
  <c r="F83" i="19"/>
  <c r="F93" i="19"/>
  <c r="F103" i="19"/>
  <c r="F113" i="19"/>
  <c r="F123" i="19"/>
  <c r="F133" i="19"/>
  <c r="F143" i="19"/>
  <c r="F144" i="19" s="1"/>
  <c r="F153" i="19"/>
  <c r="F163" i="19"/>
  <c r="F173" i="19"/>
  <c r="F183" i="19"/>
  <c r="F193" i="19"/>
  <c r="F203" i="19"/>
  <c r="F213" i="19"/>
  <c r="F223" i="19"/>
  <c r="F233" i="19"/>
  <c r="F243" i="19"/>
  <c r="F244" i="19" s="1"/>
  <c r="F253" i="19"/>
  <c r="F263" i="19"/>
  <c r="F273" i="19"/>
  <c r="F283" i="19"/>
  <c r="F293" i="19"/>
  <c r="F303" i="19"/>
  <c r="F313" i="19"/>
  <c r="F323" i="19"/>
  <c r="F333" i="19"/>
  <c r="F343" i="19"/>
  <c r="F353" i="19"/>
  <c r="F363" i="19"/>
  <c r="F373" i="19"/>
  <c r="F383" i="19"/>
  <c r="F393" i="19"/>
  <c r="F403" i="19"/>
  <c r="F413" i="19"/>
  <c r="F423" i="19"/>
  <c r="F433" i="19"/>
  <c r="F443" i="19"/>
  <c r="F453" i="19"/>
  <c r="F463" i="19"/>
  <c r="F473" i="19"/>
  <c r="F483" i="19"/>
  <c r="F493" i="19"/>
  <c r="F503" i="19"/>
  <c r="F513" i="19"/>
  <c r="F523" i="19"/>
  <c r="F533" i="19"/>
  <c r="F543" i="19"/>
  <c r="F553" i="19"/>
  <c r="F563" i="19"/>
  <c r="F573" i="19"/>
  <c r="F583" i="19"/>
  <c r="F593" i="19"/>
  <c r="F603" i="19"/>
  <c r="F604" i="19" s="1"/>
  <c r="F613" i="19"/>
  <c r="F623" i="19"/>
  <c r="F633" i="19"/>
  <c r="F643" i="19"/>
  <c r="F653" i="19"/>
  <c r="F663" i="19"/>
  <c r="F673" i="19"/>
  <c r="F683" i="19"/>
  <c r="F693" i="19"/>
  <c r="F703" i="19"/>
  <c r="F713" i="19"/>
  <c r="F723" i="19"/>
  <c r="F733" i="19"/>
  <c r="F743" i="19"/>
  <c r="F753" i="19"/>
  <c r="F763" i="19"/>
  <c r="F773" i="19"/>
  <c r="F783" i="19"/>
  <c r="F793" i="19"/>
  <c r="F803" i="19"/>
  <c r="F813" i="19"/>
  <c r="F823" i="19"/>
  <c r="F833" i="19"/>
  <c r="F843" i="19"/>
  <c r="F853" i="19"/>
  <c r="F863" i="19"/>
  <c r="F873" i="19"/>
  <c r="F883" i="19"/>
  <c r="F893" i="19"/>
  <c r="F903" i="19"/>
  <c r="F913" i="19"/>
  <c r="F923" i="19"/>
  <c r="F933" i="19"/>
  <c r="F943" i="19"/>
  <c r="F953" i="19"/>
  <c r="F963" i="19"/>
  <c r="F973" i="19"/>
  <c r="F983" i="19"/>
  <c r="F993" i="19"/>
  <c r="F1003" i="19"/>
  <c r="F1013" i="19"/>
  <c r="F1023" i="19"/>
  <c r="F1033" i="19"/>
  <c r="F1043" i="19"/>
  <c r="F1044" i="19"/>
  <c r="F1053" i="19"/>
  <c r="F1063" i="19"/>
  <c r="F1073" i="19"/>
  <c r="F1083" i="19"/>
  <c r="F1093" i="19"/>
  <c r="F1103" i="19"/>
  <c r="F1113" i="19"/>
  <c r="F1123" i="19"/>
  <c r="F1133" i="19"/>
  <c r="F1143" i="19"/>
  <c r="F1153" i="19"/>
  <c r="F1163" i="19"/>
  <c r="F1173" i="19"/>
  <c r="F1183" i="19"/>
  <c r="F1193" i="19"/>
  <c r="F1203" i="19"/>
  <c r="F1213" i="19"/>
  <c r="F1223" i="19"/>
  <c r="F1233" i="19"/>
  <c r="F1243" i="19"/>
  <c r="F1253" i="19"/>
  <c r="F1263" i="19"/>
  <c r="F1273" i="19"/>
  <c r="F1283" i="19"/>
  <c r="F1293" i="19"/>
  <c r="F1303" i="19"/>
  <c r="F1313" i="19"/>
  <c r="F1323" i="19"/>
  <c r="F1333" i="19"/>
  <c r="F1343" i="19"/>
  <c r="F1353" i="19"/>
  <c r="F1363" i="19"/>
  <c r="F1373" i="19"/>
  <c r="F1383" i="19"/>
  <c r="F1393" i="19"/>
  <c r="F1403" i="19"/>
  <c r="F1413" i="19"/>
  <c r="F1423" i="19"/>
  <c r="F1433" i="19"/>
  <c r="F1443" i="19"/>
  <c r="F1453" i="19"/>
  <c r="F1463" i="19"/>
  <c r="F1473" i="19"/>
  <c r="F1483" i="19"/>
  <c r="F1493" i="19"/>
  <c r="F1503" i="19"/>
  <c r="F1513" i="19"/>
  <c r="F1523" i="19"/>
  <c r="F1533" i="19"/>
  <c r="F1543" i="19"/>
  <c r="F1553" i="19"/>
  <c r="F1563" i="19"/>
  <c r="F1573" i="19"/>
  <c r="F1583" i="19"/>
  <c r="F1593" i="19"/>
  <c r="F1603" i="19"/>
  <c r="A22" i="19"/>
  <c r="A32" i="19"/>
  <c r="A42" i="19"/>
  <c r="A52" i="19"/>
  <c r="A62" i="19"/>
  <c r="A72" i="19"/>
  <c r="A82" i="19"/>
  <c r="A92" i="19"/>
  <c r="A102" i="19"/>
  <c r="A112" i="19"/>
  <c r="A122" i="19"/>
  <c r="A132" i="19"/>
  <c r="A142" i="19"/>
  <c r="A152" i="19"/>
  <c r="A162" i="19"/>
  <c r="A172" i="19"/>
  <c r="A182" i="19"/>
  <c r="A192" i="19"/>
  <c r="A202" i="19"/>
  <c r="A212" i="19"/>
  <c r="A222" i="19"/>
  <c r="A232" i="19"/>
  <c r="A242" i="19"/>
  <c r="A252" i="19"/>
  <c r="A262" i="19"/>
  <c r="A272" i="19"/>
  <c r="A282" i="19"/>
  <c r="A292" i="19"/>
  <c r="A302" i="19"/>
  <c r="A312" i="19"/>
  <c r="A322" i="19"/>
  <c r="A332" i="19"/>
  <c r="A342" i="19"/>
  <c r="A352" i="19"/>
  <c r="A362" i="19"/>
  <c r="A372" i="19"/>
  <c r="A382" i="19"/>
  <c r="A392" i="19"/>
  <c r="A402" i="19"/>
  <c r="A412" i="19"/>
  <c r="A422" i="19"/>
  <c r="A432" i="19"/>
  <c r="A442" i="19"/>
  <c r="A452" i="19"/>
  <c r="A462" i="19"/>
  <c r="A472" i="19"/>
  <c r="A482" i="19"/>
  <c r="A492" i="19"/>
  <c r="A502" i="19"/>
  <c r="A512" i="19"/>
  <c r="A522" i="19"/>
  <c r="A532" i="19"/>
  <c r="A542" i="19"/>
  <c r="A552" i="19"/>
  <c r="A562" i="19"/>
  <c r="A572" i="19"/>
  <c r="A582" i="19"/>
  <c r="A592" i="19"/>
  <c r="A602" i="19"/>
  <c r="A612" i="19"/>
  <c r="A622" i="19"/>
  <c r="A632" i="19"/>
  <c r="A642" i="19"/>
  <c r="A652" i="19"/>
  <c r="A662" i="19"/>
  <c r="A672" i="19"/>
  <c r="A682" i="19"/>
  <c r="A692" i="19"/>
  <c r="A702" i="19"/>
  <c r="A712" i="19"/>
  <c r="A722" i="19"/>
  <c r="A732" i="19"/>
  <c r="A742" i="19"/>
  <c r="A752" i="19"/>
  <c r="A762" i="19"/>
  <c r="A772" i="19"/>
  <c r="A782" i="19"/>
  <c r="A792" i="19"/>
  <c r="A802" i="19"/>
  <c r="A812" i="19"/>
  <c r="A822" i="19"/>
  <c r="A832" i="19"/>
  <c r="A842" i="19"/>
  <c r="A852" i="19"/>
  <c r="A862" i="19"/>
  <c r="A872" i="19"/>
  <c r="A882" i="19"/>
  <c r="A892" i="19"/>
  <c r="A902" i="19"/>
  <c r="A912" i="19"/>
  <c r="A922" i="19"/>
  <c r="A932" i="19"/>
  <c r="A942" i="19"/>
  <c r="A952" i="19"/>
  <c r="A962" i="19"/>
  <c r="A972" i="19"/>
  <c r="A982" i="19"/>
  <c r="A992" i="19"/>
  <c r="A1002" i="19"/>
  <c r="A1012" i="19"/>
  <c r="A1022" i="19"/>
  <c r="A1032" i="19"/>
  <c r="A1042" i="19"/>
  <c r="A1052" i="19"/>
  <c r="A1062" i="19"/>
  <c r="A1072" i="19"/>
  <c r="A1082" i="19"/>
  <c r="A1092" i="19"/>
  <c r="A1102" i="19"/>
  <c r="A1112" i="19"/>
  <c r="A1122" i="19"/>
  <c r="A1132" i="19"/>
  <c r="A1142" i="19"/>
  <c r="A1152" i="19"/>
  <c r="A1162" i="19"/>
  <c r="A1172" i="19"/>
  <c r="A1182" i="19"/>
  <c r="A1192" i="19"/>
  <c r="A1202" i="19"/>
  <c r="A1212" i="19"/>
  <c r="A1222" i="19"/>
  <c r="A1232" i="19"/>
  <c r="A1242" i="19"/>
  <c r="A1252" i="19"/>
  <c r="A1262" i="19"/>
  <c r="A1272" i="19"/>
  <c r="A1282" i="19"/>
  <c r="A1292" i="19"/>
  <c r="A1302" i="19"/>
  <c r="A1312" i="19"/>
  <c r="A1322" i="19"/>
  <c r="A1332" i="19"/>
  <c r="A1342" i="19"/>
  <c r="A1352" i="19"/>
  <c r="A1362" i="19"/>
  <c r="A1372" i="19"/>
  <c r="A1382" i="19"/>
  <c r="A1392" i="19"/>
  <c r="A1402" i="19"/>
  <c r="A1412" i="19"/>
  <c r="A1422" i="19"/>
  <c r="A1432" i="19"/>
  <c r="A1442" i="19"/>
  <c r="A1452" i="19"/>
  <c r="A1462" i="19"/>
  <c r="A1472" i="19"/>
  <c r="A1482" i="19"/>
  <c r="A1492" i="19"/>
  <c r="A1502" i="19"/>
  <c r="A1512" i="19"/>
  <c r="A1522" i="19"/>
  <c r="A1532" i="19"/>
  <c r="A1542" i="19"/>
  <c r="A1552" i="19"/>
  <c r="A1562" i="19"/>
  <c r="A1572" i="19"/>
  <c r="A1582" i="19"/>
  <c r="A1592" i="19"/>
  <c r="A1602" i="19"/>
  <c r="A12" i="19"/>
  <c r="AA6" i="19"/>
  <c r="B1" i="19"/>
  <c r="F224" i="19" l="1"/>
  <c r="F225" i="19" s="1"/>
  <c r="F1094" i="19"/>
  <c r="A1094" i="19" s="1"/>
  <c r="A743" i="19"/>
  <c r="F174" i="19"/>
  <c r="F1434" i="19"/>
  <c r="A383" i="19"/>
  <c r="F1544" i="19"/>
  <c r="A963" i="19"/>
  <c r="F154" i="19"/>
  <c r="F1414" i="19"/>
  <c r="F34" i="19"/>
  <c r="F824" i="19"/>
  <c r="F825" i="19" s="1"/>
  <c r="A243" i="19"/>
  <c r="A1163" i="19"/>
  <c r="A133" i="19"/>
  <c r="A1573" i="19"/>
  <c r="A1223" i="19"/>
  <c r="F994" i="19"/>
  <c r="F524" i="19"/>
  <c r="A403" i="19"/>
  <c r="F284" i="19"/>
  <c r="F74" i="19"/>
  <c r="F1334" i="19"/>
  <c r="A1203" i="19"/>
  <c r="F1064" i="19"/>
  <c r="A1064" i="19" s="1"/>
  <c r="F484" i="19"/>
  <c r="F704" i="19"/>
  <c r="A143" i="19"/>
  <c r="A1393" i="19"/>
  <c r="A233" i="19"/>
  <c r="A683" i="19"/>
  <c r="F1384" i="19"/>
  <c r="A1263" i="19"/>
  <c r="F1034" i="19"/>
  <c r="F914" i="19"/>
  <c r="A563" i="19"/>
  <c r="F444" i="19"/>
  <c r="F324" i="19"/>
  <c r="F1214" i="19"/>
  <c r="A623" i="19"/>
  <c r="A1193" i="19"/>
  <c r="F724" i="19"/>
  <c r="A253" i="19"/>
  <c r="A603" i="19"/>
  <c r="F1054" i="19"/>
  <c r="A353" i="19"/>
  <c r="A1044" i="19"/>
  <c r="F14" i="19"/>
  <c r="F1154" i="19"/>
  <c r="F574" i="19"/>
  <c r="A574" i="19" s="1"/>
  <c r="F454" i="19"/>
  <c r="F124" i="19"/>
  <c r="F1484" i="19"/>
  <c r="F1134" i="19"/>
  <c r="F554" i="19"/>
  <c r="A433" i="19"/>
  <c r="A313" i="19"/>
  <c r="F104" i="19"/>
  <c r="A983" i="19"/>
  <c r="A513" i="19"/>
  <c r="F1554" i="19"/>
  <c r="A1554" i="19" s="1"/>
  <c r="A843" i="19"/>
  <c r="F44" i="19"/>
  <c r="A1183" i="19"/>
  <c r="F944" i="19"/>
  <c r="A23" i="19"/>
  <c r="F934" i="19"/>
  <c r="A343" i="19"/>
  <c r="A1473" i="19"/>
  <c r="F1364" i="19"/>
  <c r="A1243" i="19"/>
  <c r="A1123" i="19"/>
  <c r="A653" i="19"/>
  <c r="A303" i="19"/>
  <c r="A93" i="19"/>
  <c r="F1444" i="19"/>
  <c r="A63" i="19"/>
  <c r="F54" i="19"/>
  <c r="F1074" i="19"/>
  <c r="A373" i="19"/>
  <c r="F145" i="19"/>
  <c r="A1173" i="19"/>
  <c r="A593" i="19"/>
  <c r="A473" i="19"/>
  <c r="A1283" i="19"/>
  <c r="A1583" i="19"/>
  <c r="F1464" i="19"/>
  <c r="F1354" i="19"/>
  <c r="F1114" i="19"/>
  <c r="A763" i="19"/>
  <c r="A643" i="19"/>
  <c r="F534" i="19"/>
  <c r="A534" i="19" s="1"/>
  <c r="F414" i="19"/>
  <c r="A293" i="19"/>
  <c r="F194" i="19"/>
  <c r="A83" i="19"/>
  <c r="A993" i="19"/>
  <c r="A283" i="19"/>
  <c r="A553" i="19"/>
  <c r="F404" i="19"/>
  <c r="F1174" i="19"/>
  <c r="F1474" i="19"/>
  <c r="F344" i="19"/>
  <c r="F1574" i="19"/>
  <c r="F434" i="19"/>
  <c r="F134" i="19"/>
  <c r="F24" i="19"/>
  <c r="F25" i="19" s="1"/>
  <c r="F1204" i="19"/>
  <c r="F1124" i="19"/>
  <c r="F1164" i="19"/>
  <c r="F654" i="19"/>
  <c r="F64" i="19"/>
  <c r="A1333" i="19"/>
  <c r="A103" i="19"/>
  <c r="F1244" i="19"/>
  <c r="F984" i="19"/>
  <c r="A1463" i="19"/>
  <c r="A1383" i="19"/>
  <c r="A223" i="19"/>
  <c r="A823" i="19"/>
  <c r="F204" i="19"/>
  <c r="A1113" i="19"/>
  <c r="A1033" i="19"/>
  <c r="A1543" i="19"/>
  <c r="A913" i="19"/>
  <c r="F1404" i="19"/>
  <c r="F1324" i="19"/>
  <c r="F644" i="19"/>
  <c r="A363" i="19"/>
  <c r="A183" i="19"/>
  <c r="A173" i="19"/>
  <c r="A413" i="19"/>
  <c r="A1443" i="19"/>
  <c r="A1353" i="19"/>
  <c r="F844" i="19"/>
  <c r="F364" i="19"/>
  <c r="F184" i="19"/>
  <c r="F94" i="19"/>
  <c r="A1133" i="19"/>
  <c r="A53" i="19"/>
  <c r="A1153" i="19"/>
  <c r="A1093" i="19"/>
  <c r="F1184" i="19"/>
  <c r="F1045" i="19"/>
  <c r="F964" i="19"/>
  <c r="F764" i="19"/>
  <c r="F514" i="19"/>
  <c r="F234" i="19"/>
  <c r="A723" i="19"/>
  <c r="A1323" i="19"/>
  <c r="A1213" i="19"/>
  <c r="A1413" i="19"/>
  <c r="A483" i="19"/>
  <c r="A1003" i="19"/>
  <c r="A1103" i="19"/>
  <c r="A933" i="19"/>
  <c r="A1553" i="19"/>
  <c r="A1063" i="19"/>
  <c r="F1104" i="19"/>
  <c r="F834" i="19"/>
  <c r="F564" i="19"/>
  <c r="F304" i="19"/>
  <c r="F1144" i="19"/>
  <c r="A1143" i="19"/>
  <c r="F1524" i="19"/>
  <c r="A1523" i="19"/>
  <c r="F1604" i="19"/>
  <c r="A1603" i="19"/>
  <c r="F804" i="19"/>
  <c r="A803" i="19"/>
  <c r="A533" i="19"/>
  <c r="A453" i="19"/>
  <c r="F884" i="19"/>
  <c r="A883" i="19"/>
  <c r="F784" i="19"/>
  <c r="A783" i="19"/>
  <c r="F1274" i="19"/>
  <c r="A1433" i="19"/>
  <c r="F1254" i="19"/>
  <c r="A1253" i="19"/>
  <c r="A393" i="19"/>
  <c r="F394" i="19"/>
  <c r="F1284" i="19"/>
  <c r="A1053" i="19"/>
  <c r="F474" i="19"/>
  <c r="F384" i="19"/>
  <c r="F974" i="19"/>
  <c r="A973" i="19"/>
  <c r="F774" i="19"/>
  <c r="A773" i="19"/>
  <c r="A703" i="19"/>
  <c r="A523" i="19"/>
  <c r="A1043" i="19"/>
  <c r="F254" i="19"/>
  <c r="A1483" i="19"/>
  <c r="A1403" i="19"/>
  <c r="A573" i="19"/>
  <c r="A123" i="19"/>
  <c r="F1004" i="19"/>
  <c r="F374" i="19"/>
  <c r="F314" i="19"/>
  <c r="F354" i="19"/>
  <c r="F294" i="19"/>
  <c r="F214" i="19"/>
  <c r="F84" i="19"/>
  <c r="A1013" i="19"/>
  <c r="F1014" i="19"/>
  <c r="A493" i="19"/>
  <c r="F605" i="19"/>
  <c r="A604" i="19"/>
  <c r="F1234" i="19"/>
  <c r="A1233" i="19"/>
  <c r="A33" i="19"/>
  <c r="F1514" i="19"/>
  <c r="A1513" i="19"/>
  <c r="A1363" i="19"/>
  <c r="F1224" i="19"/>
  <c r="F464" i="19"/>
  <c r="A463" i="19"/>
  <c r="F334" i="19"/>
  <c r="A333" i="19"/>
  <c r="F264" i="19"/>
  <c r="A263" i="19"/>
  <c r="F1504" i="19"/>
  <c r="A1503" i="19"/>
  <c r="F1494" i="19"/>
  <c r="A1493" i="19"/>
  <c r="A793" i="19"/>
  <c r="F794" i="19"/>
  <c r="A323" i="19"/>
  <c r="F1564" i="19"/>
  <c r="A1563" i="19"/>
  <c r="F674" i="19"/>
  <c r="A673" i="19"/>
  <c r="F544" i="19"/>
  <c r="A543" i="19"/>
  <c r="A1073" i="19"/>
  <c r="F754" i="19"/>
  <c r="A753" i="19"/>
  <c r="F164" i="19"/>
  <c r="A163" i="19"/>
  <c r="A43" i="19"/>
  <c r="F1314" i="19"/>
  <c r="A1313" i="19"/>
  <c r="A153" i="19"/>
  <c r="A213" i="19"/>
  <c r="A73" i="19"/>
  <c r="A1293" i="19"/>
  <c r="F1294" i="19"/>
  <c r="A203" i="19"/>
  <c r="F634" i="19"/>
  <c r="A633" i="19"/>
  <c r="A144" i="19"/>
  <c r="F684" i="19"/>
  <c r="F494" i="19"/>
  <c r="A443" i="19"/>
  <c r="F1394" i="19"/>
  <c r="F744" i="19"/>
  <c r="A193" i="19"/>
  <c r="A833" i="19"/>
  <c r="F904" i="19"/>
  <c r="A903" i="19"/>
  <c r="A733" i="19"/>
  <c r="F734" i="19"/>
  <c r="A1023" i="19"/>
  <c r="F1024" i="19"/>
  <c r="F594" i="19"/>
  <c r="F1084" i="19"/>
  <c r="A1083" i="19"/>
  <c r="F894" i="19"/>
  <c r="A893" i="19"/>
  <c r="F814" i="19"/>
  <c r="A813" i="19"/>
  <c r="F1594" i="19"/>
  <c r="A1593" i="19"/>
  <c r="F1374" i="19"/>
  <c r="A1373" i="19"/>
  <c r="F1194" i="19"/>
  <c r="F864" i="19"/>
  <c r="A863" i="19"/>
  <c r="A943" i="19"/>
  <c r="A853" i="19"/>
  <c r="F854" i="19"/>
  <c r="F424" i="19"/>
  <c r="A423" i="19"/>
  <c r="A1273" i="19"/>
  <c r="A923" i="19"/>
  <c r="F924" i="19"/>
  <c r="F1534" i="19"/>
  <c r="A1533" i="19"/>
  <c r="F1584" i="19"/>
  <c r="F614" i="19"/>
  <c r="A613" i="19"/>
  <c r="F694" i="19"/>
  <c r="A693" i="19"/>
  <c r="F1454" i="19"/>
  <c r="A1453" i="19"/>
  <c r="F1264" i="19"/>
  <c r="F584" i="19"/>
  <c r="A583" i="19"/>
  <c r="F1424" i="19"/>
  <c r="A1423" i="19"/>
  <c r="A713" i="19"/>
  <c r="F714" i="19"/>
  <c r="F624" i="19"/>
  <c r="F504" i="19"/>
  <c r="A503" i="19"/>
  <c r="F664" i="19"/>
  <c r="A663" i="19"/>
  <c r="A953" i="19"/>
  <c r="F954" i="19"/>
  <c r="A273" i="19"/>
  <c r="F274" i="19"/>
  <c r="F1344" i="19"/>
  <c r="A1343" i="19"/>
  <c r="F1304" i="19"/>
  <c r="A1303" i="19"/>
  <c r="F245" i="19"/>
  <c r="A244" i="19"/>
  <c r="F874" i="19"/>
  <c r="A873" i="19"/>
  <c r="F114" i="19"/>
  <c r="A113" i="19"/>
  <c r="A224" i="19" l="1"/>
  <c r="A824" i="19"/>
  <c r="F146" i="19"/>
  <c r="A146" i="19" s="1"/>
  <c r="A145" i="19"/>
  <c r="A1334" i="19"/>
  <c r="A1544" i="19"/>
  <c r="A414" i="19"/>
  <c r="F415" i="19"/>
  <c r="A415" i="19" s="1"/>
  <c r="F1465" i="19"/>
  <c r="F1466" i="19" s="1"/>
  <c r="A454" i="19"/>
  <c r="A994" i="19"/>
  <c r="A1114" i="19"/>
  <c r="A134" i="19"/>
  <c r="F1415" i="19"/>
  <c r="A1414" i="19"/>
  <c r="A1484" i="19"/>
  <c r="F435" i="19"/>
  <c r="F1485" i="19"/>
  <c r="F1215" i="19"/>
  <c r="A434" i="19"/>
  <c r="F135" i="19"/>
  <c r="A1214" i="19"/>
  <c r="A934" i="19"/>
  <c r="A54" i="19"/>
  <c r="F325" i="19"/>
  <c r="A1354" i="19"/>
  <c r="F1355" i="19"/>
  <c r="F485" i="19"/>
  <c r="F535" i="19"/>
  <c r="A1444" i="19"/>
  <c r="A24" i="19"/>
  <c r="F75" i="19"/>
  <c r="A74" i="19"/>
  <c r="A554" i="19"/>
  <c r="A34" i="19"/>
  <c r="F1075" i="19"/>
  <c r="A44" i="19"/>
  <c r="F1115" i="19"/>
  <c r="A104" i="19"/>
  <c r="A1464" i="19"/>
  <c r="A1204" i="19"/>
  <c r="F1135" i="19"/>
  <c r="F1136" i="19" s="1"/>
  <c r="F125" i="19"/>
  <c r="F445" i="19"/>
  <c r="A1134" i="19"/>
  <c r="A1124" i="19"/>
  <c r="A284" i="19"/>
  <c r="A834" i="19"/>
  <c r="F195" i="19"/>
  <c r="A195" i="19" s="1"/>
  <c r="A1154" i="19"/>
  <c r="F1055" i="19"/>
  <c r="F705" i="19"/>
  <c r="A524" i="19"/>
  <c r="A154" i="19"/>
  <c r="F155" i="19"/>
  <c r="A194" i="19"/>
  <c r="A1074" i="19"/>
  <c r="A1054" i="19"/>
  <c r="F35" i="19"/>
  <c r="F1005" i="19"/>
  <c r="F985" i="19"/>
  <c r="A324" i="19"/>
  <c r="F255" i="19"/>
  <c r="A974" i="19"/>
  <c r="A394" i="19"/>
  <c r="A304" i="19"/>
  <c r="A1045" i="19"/>
  <c r="A1244" i="19"/>
  <c r="A564" i="19"/>
  <c r="F1185" i="19"/>
  <c r="F105" i="19"/>
  <c r="A1524" i="19"/>
  <c r="F945" i="19"/>
  <c r="F1405" i="19"/>
  <c r="A1164" i="19"/>
  <c r="F1155" i="19"/>
  <c r="A704" i="19"/>
  <c r="F525" i="19"/>
  <c r="A844" i="19"/>
  <c r="A914" i="19"/>
  <c r="A1434" i="19"/>
  <c r="F835" i="19"/>
  <c r="F45" i="19"/>
  <c r="F1555" i="19"/>
  <c r="F725" i="19"/>
  <c r="A1364" i="19"/>
  <c r="A1574" i="19"/>
  <c r="F935" i="19"/>
  <c r="F1065" i="19"/>
  <c r="A1384" i="19"/>
  <c r="F1385" i="19"/>
  <c r="A1024" i="19"/>
  <c r="A444" i="19"/>
  <c r="F1365" i="19"/>
  <c r="F345" i="19"/>
  <c r="A124" i="19"/>
  <c r="F1595" i="19"/>
  <c r="F205" i="19"/>
  <c r="A1474" i="19"/>
  <c r="F1445" i="19"/>
  <c r="F575" i="19"/>
  <c r="F995" i="19"/>
  <c r="F885" i="19"/>
  <c r="F515" i="19"/>
  <c r="F1125" i="19"/>
  <c r="F1035" i="19"/>
  <c r="F285" i="19"/>
  <c r="F1545" i="19"/>
  <c r="F455" i="19"/>
  <c r="A484" i="19"/>
  <c r="A374" i="19"/>
  <c r="F95" i="19"/>
  <c r="F645" i="19"/>
  <c r="F65" i="19"/>
  <c r="F1335" i="19"/>
  <c r="F775" i="19"/>
  <c r="F776" i="19" s="1"/>
  <c r="F405" i="19"/>
  <c r="F15" i="19"/>
  <c r="F555" i="19"/>
  <c r="A174" i="19"/>
  <c r="A724" i="19"/>
  <c r="F685" i="19"/>
  <c r="F915" i="19"/>
  <c r="F215" i="19"/>
  <c r="A1034" i="19"/>
  <c r="F175" i="19"/>
  <c r="F1435" i="19"/>
  <c r="F295" i="19"/>
  <c r="A944" i="19"/>
  <c r="F1205" i="19"/>
  <c r="F655" i="19"/>
  <c r="F1175" i="19"/>
  <c r="F55" i="19"/>
  <c r="F1095" i="19"/>
  <c r="A1404" i="19"/>
  <c r="F1475" i="19"/>
  <c r="A404" i="19"/>
  <c r="A1174" i="19"/>
  <c r="A344" i="19"/>
  <c r="A884" i="19"/>
  <c r="F1165" i="19"/>
  <c r="A64" i="19"/>
  <c r="A654" i="19"/>
  <c r="F1575" i="19"/>
  <c r="A1594" i="19"/>
  <c r="F1245" i="19"/>
  <c r="F1046" i="19"/>
  <c r="A984" i="19"/>
  <c r="A1184" i="19"/>
  <c r="F1525" i="19"/>
  <c r="A364" i="19"/>
  <c r="A644" i="19"/>
  <c r="A94" i="19"/>
  <c r="A1324" i="19"/>
  <c r="F1325" i="19"/>
  <c r="A234" i="19"/>
  <c r="F365" i="19"/>
  <c r="A514" i="19"/>
  <c r="F845" i="19"/>
  <c r="A784" i="19"/>
  <c r="A214" i="19"/>
  <c r="F185" i="19"/>
  <c r="A184" i="19"/>
  <c r="A204" i="19"/>
  <c r="F785" i="19"/>
  <c r="A774" i="19"/>
  <c r="F965" i="19"/>
  <c r="A544" i="19"/>
  <c r="A1004" i="19"/>
  <c r="F565" i="19"/>
  <c r="F765" i="19"/>
  <c r="A764" i="19"/>
  <c r="F545" i="19"/>
  <c r="F606" i="19"/>
  <c r="A964" i="19"/>
  <c r="A605" i="19"/>
  <c r="F305" i="19"/>
  <c r="F235" i="19"/>
  <c r="F1105" i="19"/>
  <c r="A1104" i="19"/>
  <c r="F805" i="19"/>
  <c r="A84" i="19"/>
  <c r="F85" i="19"/>
  <c r="F975" i="19"/>
  <c r="F1275" i="19"/>
  <c r="A1274" i="19"/>
  <c r="F755" i="19"/>
  <c r="F395" i="19"/>
  <c r="F355" i="19"/>
  <c r="A354" i="19"/>
  <c r="F475" i="19"/>
  <c r="A474" i="19"/>
  <c r="F1605" i="19"/>
  <c r="A1604" i="19"/>
  <c r="F385" i="19"/>
  <c r="A384" i="19"/>
  <c r="F1145" i="19"/>
  <c r="A1144" i="19"/>
  <c r="F375" i="19"/>
  <c r="A254" i="19"/>
  <c r="A294" i="19"/>
  <c r="A754" i="19"/>
  <c r="A804" i="19"/>
  <c r="A314" i="19"/>
  <c r="F315" i="19"/>
  <c r="F1285" i="19"/>
  <c r="A1284" i="19"/>
  <c r="F1255" i="19"/>
  <c r="A1254" i="19"/>
  <c r="A1194" i="19"/>
  <c r="F1195" i="19"/>
  <c r="A464" i="19"/>
  <c r="F465" i="19"/>
  <c r="F675" i="19"/>
  <c r="A674" i="19"/>
  <c r="F1235" i="19"/>
  <c r="A1234" i="19"/>
  <c r="F226" i="19"/>
  <c r="A225" i="19"/>
  <c r="F855" i="19"/>
  <c r="A854" i="19"/>
  <c r="F865" i="19"/>
  <c r="A864" i="19"/>
  <c r="F1085" i="19"/>
  <c r="A1084" i="19"/>
  <c r="F1395" i="19"/>
  <c r="A1394" i="19"/>
  <c r="F1535" i="19"/>
  <c r="A1534" i="19"/>
  <c r="A1374" i="19"/>
  <c r="F1375" i="19"/>
  <c r="F925" i="19"/>
  <c r="A924" i="19"/>
  <c r="F495" i="19"/>
  <c r="A494" i="19"/>
  <c r="F735" i="19"/>
  <c r="A734" i="19"/>
  <c r="F745" i="19"/>
  <c r="A744" i="19"/>
  <c r="F615" i="19"/>
  <c r="A614" i="19"/>
  <c r="A634" i="19"/>
  <c r="F635" i="19"/>
  <c r="F1295" i="19"/>
  <c r="A1294" i="19"/>
  <c r="F1505" i="19"/>
  <c r="A1504" i="19"/>
  <c r="A424" i="19"/>
  <c r="F425" i="19"/>
  <c r="F826" i="19"/>
  <c r="A825" i="19"/>
  <c r="A594" i="19"/>
  <c r="F595" i="19"/>
  <c r="F165" i="19"/>
  <c r="A164" i="19"/>
  <c r="F1225" i="19"/>
  <c r="A1224" i="19"/>
  <c r="F1015" i="19"/>
  <c r="A1014" i="19"/>
  <c r="F1315" i="19"/>
  <c r="A1314" i="19"/>
  <c r="F815" i="19"/>
  <c r="A814" i="19"/>
  <c r="F26" i="19"/>
  <c r="A25" i="19"/>
  <c r="F905" i="19"/>
  <c r="A904" i="19"/>
  <c r="F1565" i="19"/>
  <c r="A1564" i="19"/>
  <c r="F795" i="19"/>
  <c r="A794" i="19"/>
  <c r="F265" i="19"/>
  <c r="A264" i="19"/>
  <c r="F695" i="19"/>
  <c r="A694" i="19"/>
  <c r="F1585" i="19"/>
  <c r="A1584" i="19"/>
  <c r="F895" i="19"/>
  <c r="A894" i="19"/>
  <c r="A684" i="19"/>
  <c r="F1025" i="19"/>
  <c r="F1495" i="19"/>
  <c r="A1494" i="19"/>
  <c r="F335" i="19"/>
  <c r="A334" i="19"/>
  <c r="F1515" i="19"/>
  <c r="A1514" i="19"/>
  <c r="F246" i="19"/>
  <c r="A245" i="19"/>
  <c r="A1454" i="19"/>
  <c r="F1455" i="19"/>
  <c r="F955" i="19"/>
  <c r="A954" i="19"/>
  <c r="A504" i="19"/>
  <c r="F505" i="19"/>
  <c r="F1425" i="19"/>
  <c r="A1424" i="19"/>
  <c r="A114" i="19"/>
  <c r="F115" i="19"/>
  <c r="A1304" i="19"/>
  <c r="F1305" i="19"/>
  <c r="F1345" i="19"/>
  <c r="A1344" i="19"/>
  <c r="A274" i="19"/>
  <c r="F275" i="19"/>
  <c r="A664" i="19"/>
  <c r="F665" i="19"/>
  <c r="F625" i="19"/>
  <c r="A624" i="19"/>
  <c r="F585" i="19"/>
  <c r="A584" i="19"/>
  <c r="F875" i="19"/>
  <c r="A874" i="19"/>
  <c r="F715" i="19"/>
  <c r="A714" i="19"/>
  <c r="F1265" i="19"/>
  <c r="A1264" i="19"/>
  <c r="F147" i="19" l="1"/>
  <c r="A1465" i="19"/>
  <c r="A1415" i="19"/>
  <c r="F416" i="19"/>
  <c r="A416" i="19" s="1"/>
  <c r="F1216" i="19"/>
  <c r="A1216" i="19" s="1"/>
  <c r="A435" i="19"/>
  <c r="F436" i="19"/>
  <c r="F437" i="19" s="1"/>
  <c r="A1215" i="19"/>
  <c r="F1416" i="19"/>
  <c r="F1417" i="19" s="1"/>
  <c r="A775" i="19"/>
  <c r="F256" i="19"/>
  <c r="F257" i="19" s="1"/>
  <c r="A65" i="19"/>
  <c r="A455" i="19"/>
  <c r="F36" i="19"/>
  <c r="F196" i="19"/>
  <c r="F197" i="19" s="1"/>
  <c r="A1075" i="19"/>
  <c r="A1485" i="19"/>
  <c r="A135" i="19"/>
  <c r="F1486" i="19"/>
  <c r="F136" i="19"/>
  <c r="A515" i="19"/>
  <c r="A35" i="19"/>
  <c r="F516" i="19"/>
  <c r="A1135" i="19"/>
  <c r="F326" i="19"/>
  <c r="F1056" i="19"/>
  <c r="A1056" i="19" s="1"/>
  <c r="A1055" i="19"/>
  <c r="A325" i="19"/>
  <c r="F76" i="19"/>
  <c r="F1206" i="19"/>
  <c r="A655" i="19"/>
  <c r="F656" i="19"/>
  <c r="A755" i="19"/>
  <c r="F706" i="19"/>
  <c r="A215" i="19"/>
  <c r="A1205" i="19"/>
  <c r="F216" i="19"/>
  <c r="F217" i="19" s="1"/>
  <c r="A1355" i="19"/>
  <c r="A685" i="19"/>
  <c r="A485" i="19"/>
  <c r="A1125" i="19"/>
  <c r="F486" i="19"/>
  <c r="F686" i="19"/>
  <c r="A705" i="19"/>
  <c r="A1115" i="19"/>
  <c r="F66" i="19"/>
  <c r="F836" i="19"/>
  <c r="F156" i="19"/>
  <c r="F536" i="19"/>
  <c r="F296" i="19"/>
  <c r="A645" i="19"/>
  <c r="F456" i="19"/>
  <c r="F346" i="19"/>
  <c r="A155" i="19"/>
  <c r="A535" i="19"/>
  <c r="F446" i="19"/>
  <c r="F126" i="19"/>
  <c r="F366" i="19"/>
  <c r="F106" i="19"/>
  <c r="F107" i="19" s="1"/>
  <c r="F1076" i="19"/>
  <c r="F986" i="19"/>
  <c r="F946" i="19"/>
  <c r="A255" i="19"/>
  <c r="F916" i="19"/>
  <c r="F556" i="19"/>
  <c r="A1175" i="19"/>
  <c r="A445" i="19"/>
  <c r="A125" i="19"/>
  <c r="A985" i="19"/>
  <c r="F1596" i="19"/>
  <c r="A1005" i="19"/>
  <c r="F1116" i="19"/>
  <c r="A1435" i="19"/>
  <c r="A405" i="19"/>
  <c r="A175" i="19"/>
  <c r="F206" i="19"/>
  <c r="A1365" i="19"/>
  <c r="A75" i="19"/>
  <c r="F1356" i="19"/>
  <c r="F96" i="19"/>
  <c r="A365" i="19"/>
  <c r="F1006" i="19"/>
  <c r="A345" i="19"/>
  <c r="A945" i="19"/>
  <c r="A835" i="19"/>
  <c r="A205" i="19"/>
  <c r="A105" i="19"/>
  <c r="F1176" i="19"/>
  <c r="A95" i="19"/>
  <c r="A1595" i="19"/>
  <c r="A915" i="19"/>
  <c r="F806" i="19"/>
  <c r="A285" i="19"/>
  <c r="F286" i="19"/>
  <c r="F936" i="19"/>
  <c r="A935" i="19"/>
  <c r="F1386" i="19"/>
  <c r="A1385" i="19"/>
  <c r="A235" i="19"/>
  <c r="F1166" i="19"/>
  <c r="F726" i="19"/>
  <c r="A1095" i="19"/>
  <c r="F1096" i="19"/>
  <c r="F1546" i="19"/>
  <c r="A1545" i="19"/>
  <c r="F1137" i="19"/>
  <c r="F46" i="19"/>
  <c r="A45" i="19"/>
  <c r="A785" i="19"/>
  <c r="A1245" i="19"/>
  <c r="F1366" i="19"/>
  <c r="F396" i="19"/>
  <c r="F996" i="19"/>
  <c r="A995" i="19"/>
  <c r="F576" i="19"/>
  <c r="A575" i="19"/>
  <c r="F526" i="19"/>
  <c r="A525" i="19"/>
  <c r="F1126" i="19"/>
  <c r="A295" i="19"/>
  <c r="F546" i="19"/>
  <c r="F1476" i="19"/>
  <c r="F56" i="19"/>
  <c r="A55" i="19"/>
  <c r="F1576" i="19"/>
  <c r="F646" i="19"/>
  <c r="F1036" i="19"/>
  <c r="A1035" i="19"/>
  <c r="F1446" i="19"/>
  <c r="A1445" i="19"/>
  <c r="F1556" i="19"/>
  <c r="A1555" i="19"/>
  <c r="A1195" i="19"/>
  <c r="F756" i="19"/>
  <c r="A1046" i="19"/>
  <c r="F1066" i="19"/>
  <c r="A1065" i="19"/>
  <c r="A1155" i="19"/>
  <c r="F1156" i="19"/>
  <c r="A885" i="19"/>
  <c r="F886" i="19"/>
  <c r="A555" i="19"/>
  <c r="F1436" i="19"/>
  <c r="A1185" i="19"/>
  <c r="F566" i="19"/>
  <c r="F1186" i="19"/>
  <c r="A375" i="19"/>
  <c r="F16" i="19"/>
  <c r="F406" i="19"/>
  <c r="A725" i="19"/>
  <c r="F176" i="19"/>
  <c r="A845" i="19"/>
  <c r="A1525" i="19"/>
  <c r="F1336" i="19"/>
  <c r="A1335" i="19"/>
  <c r="F1406" i="19"/>
  <c r="A1405" i="19"/>
  <c r="A1475" i="19"/>
  <c r="F1526" i="19"/>
  <c r="F1246" i="19"/>
  <c r="F1047" i="19"/>
  <c r="F846" i="19"/>
  <c r="A1575" i="19"/>
  <c r="A1165" i="19"/>
  <c r="F236" i="19"/>
  <c r="F376" i="19"/>
  <c r="F786" i="19"/>
  <c r="F1196" i="19"/>
  <c r="A395" i="19"/>
  <c r="A805" i="19"/>
  <c r="F186" i="19"/>
  <c r="A185" i="19"/>
  <c r="F1326" i="19"/>
  <c r="A1325" i="19"/>
  <c r="A1136" i="19"/>
  <c r="A1105" i="19"/>
  <c r="F1106" i="19"/>
  <c r="A606" i="19"/>
  <c r="A965" i="19"/>
  <c r="F966" i="19"/>
  <c r="F607" i="19"/>
  <c r="F766" i="19"/>
  <c r="A765" i="19"/>
  <c r="A545" i="19"/>
  <c r="A565" i="19"/>
  <c r="F306" i="19"/>
  <c r="A305" i="19"/>
  <c r="A1145" i="19"/>
  <c r="F1146" i="19"/>
  <c r="A975" i="19"/>
  <c r="F976" i="19"/>
  <c r="A1255" i="19"/>
  <c r="F1256" i="19"/>
  <c r="F316" i="19"/>
  <c r="A315" i="19"/>
  <c r="A1605" i="19"/>
  <c r="F1606" i="19"/>
  <c r="A1466" i="19"/>
  <c r="F1467" i="19"/>
  <c r="F386" i="19"/>
  <c r="A385" i="19"/>
  <c r="F476" i="19"/>
  <c r="A475" i="19"/>
  <c r="A1275" i="19"/>
  <c r="F1276" i="19"/>
  <c r="F86" i="19"/>
  <c r="A85" i="19"/>
  <c r="F356" i="19"/>
  <c r="A355" i="19"/>
  <c r="F1286" i="19"/>
  <c r="A1285" i="19"/>
  <c r="F1586" i="19"/>
  <c r="A1585" i="19"/>
  <c r="F266" i="19"/>
  <c r="A265" i="19"/>
  <c r="F1516" i="19"/>
  <c r="A1515" i="19"/>
  <c r="A165" i="19"/>
  <c r="F166" i="19"/>
  <c r="F1396" i="19"/>
  <c r="A1395" i="19"/>
  <c r="F896" i="19"/>
  <c r="A895" i="19"/>
  <c r="F696" i="19"/>
  <c r="A695" i="19"/>
  <c r="F796" i="19"/>
  <c r="A795" i="19"/>
  <c r="F636" i="19"/>
  <c r="A635" i="19"/>
  <c r="F1566" i="19"/>
  <c r="A1565" i="19"/>
  <c r="A675" i="19"/>
  <c r="F676" i="19"/>
  <c r="F417" i="19"/>
  <c r="F27" i="19"/>
  <c r="A26" i="19"/>
  <c r="F1026" i="19"/>
  <c r="A1025" i="19"/>
  <c r="F746" i="19"/>
  <c r="A745" i="19"/>
  <c r="F777" i="19"/>
  <c r="A776" i="19"/>
  <c r="F596" i="19"/>
  <c r="A595" i="19"/>
  <c r="F1296" i="19"/>
  <c r="A1295" i="19"/>
  <c r="F736" i="19"/>
  <c r="A735" i="19"/>
  <c r="F466" i="19"/>
  <c r="A465" i="19"/>
  <c r="A1235" i="19"/>
  <c r="F1236" i="19"/>
  <c r="F816" i="19"/>
  <c r="A815" i="19"/>
  <c r="F1016" i="19"/>
  <c r="A1015" i="19"/>
  <c r="F426" i="19"/>
  <c r="A425" i="19"/>
  <c r="A1375" i="19"/>
  <c r="F1376" i="19"/>
  <c r="F1536" i="19"/>
  <c r="A1535" i="19"/>
  <c r="F336" i="19"/>
  <c r="A335" i="19"/>
  <c r="A147" i="19"/>
  <c r="F148" i="19"/>
  <c r="F906" i="19"/>
  <c r="A905" i="19"/>
  <c r="F1226" i="19"/>
  <c r="A1225" i="19"/>
  <c r="F1506" i="19"/>
  <c r="A1505" i="19"/>
  <c r="F926" i="19"/>
  <c r="A925" i="19"/>
  <c r="F1086" i="19"/>
  <c r="A1085" i="19"/>
  <c r="F496" i="19"/>
  <c r="A495" i="19"/>
  <c r="F227" i="19"/>
  <c r="A226" i="19"/>
  <c r="F1496" i="19"/>
  <c r="A1495" i="19"/>
  <c r="F827" i="19"/>
  <c r="A826" i="19"/>
  <c r="F866" i="19"/>
  <c r="A865" i="19"/>
  <c r="F856" i="19"/>
  <c r="A855" i="19"/>
  <c r="F1316" i="19"/>
  <c r="A1315" i="19"/>
  <c r="F616" i="19"/>
  <c r="A615" i="19"/>
  <c r="F876" i="19"/>
  <c r="A875" i="19"/>
  <c r="F626" i="19"/>
  <c r="A625" i="19"/>
  <c r="A1265" i="19"/>
  <c r="F1266" i="19"/>
  <c r="F506" i="19"/>
  <c r="A505" i="19"/>
  <c r="F1426" i="19"/>
  <c r="A1425" i="19"/>
  <c r="F586" i="19"/>
  <c r="A585" i="19"/>
  <c r="F666" i="19"/>
  <c r="A665" i="19"/>
  <c r="F1346" i="19"/>
  <c r="A1345" i="19"/>
  <c r="F1306" i="19"/>
  <c r="A1305" i="19"/>
  <c r="A246" i="19"/>
  <c r="F247" i="19"/>
  <c r="F276" i="19"/>
  <c r="A275" i="19"/>
  <c r="F1456" i="19"/>
  <c r="A1455" i="19"/>
  <c r="F716" i="19"/>
  <c r="A715" i="19"/>
  <c r="F116" i="19"/>
  <c r="A115" i="19"/>
  <c r="F956" i="19"/>
  <c r="A955" i="19"/>
  <c r="A256" i="19" l="1"/>
  <c r="A36" i="19"/>
  <c r="F37" i="19"/>
  <c r="A216" i="19"/>
  <c r="F207" i="19"/>
  <c r="A207" i="19" s="1"/>
  <c r="F1007" i="19"/>
  <c r="A196" i="19"/>
  <c r="F1217" i="19"/>
  <c r="A1217" i="19" s="1"/>
  <c r="A106" i="19"/>
  <c r="A206" i="19"/>
  <c r="A1416" i="19"/>
  <c r="A1006" i="19"/>
  <c r="A1436" i="19"/>
  <c r="F1177" i="19"/>
  <c r="A436" i="19"/>
  <c r="A1576" i="19"/>
  <c r="F837" i="19"/>
  <c r="A326" i="19"/>
  <c r="F327" i="19"/>
  <c r="F328" i="19" s="1"/>
  <c r="F1187" i="19"/>
  <c r="F1188" i="19" s="1"/>
  <c r="F567" i="19"/>
  <c r="F568" i="19" s="1"/>
  <c r="A566" i="19"/>
  <c r="A1486" i="19"/>
  <c r="F1487" i="19"/>
  <c r="A136" i="19"/>
  <c r="F157" i="19"/>
  <c r="A76" i="19"/>
  <c r="F137" i="19"/>
  <c r="F77" i="19"/>
  <c r="A1206" i="19"/>
  <c r="F1207" i="19"/>
  <c r="A946" i="19"/>
  <c r="F1597" i="19"/>
  <c r="F657" i="19"/>
  <c r="A486" i="19"/>
  <c r="A656" i="19"/>
  <c r="A516" i="19"/>
  <c r="A156" i="19"/>
  <c r="F517" i="19"/>
  <c r="A706" i="19"/>
  <c r="F917" i="19"/>
  <c r="F918" i="19" s="1"/>
  <c r="F1057" i="19"/>
  <c r="A1057" i="19" s="1"/>
  <c r="F707" i="19"/>
  <c r="A916" i="19"/>
  <c r="F487" i="19"/>
  <c r="A66" i="19"/>
  <c r="F67" i="19"/>
  <c r="A67" i="19" s="1"/>
  <c r="A346" i="19"/>
  <c r="A986" i="19"/>
  <c r="F1077" i="19"/>
  <c r="F987" i="19"/>
  <c r="F1117" i="19"/>
  <c r="A1076" i="19"/>
  <c r="F347" i="19"/>
  <c r="A347" i="19" s="1"/>
  <c r="A836" i="19"/>
  <c r="A1116" i="19"/>
  <c r="A686" i="19"/>
  <c r="F757" i="19"/>
  <c r="F807" i="19"/>
  <c r="F1477" i="19"/>
  <c r="A366" i="19"/>
  <c r="F367" i="19"/>
  <c r="A1476" i="19"/>
  <c r="F557" i="19"/>
  <c r="F127" i="19"/>
  <c r="A556" i="19"/>
  <c r="F687" i="19"/>
  <c r="A756" i="19"/>
  <c r="A806" i="19"/>
  <c r="F1247" i="19"/>
  <c r="A726" i="19"/>
  <c r="F397" i="19"/>
  <c r="A1176" i="19"/>
  <c r="F457" i="19"/>
  <c r="F947" i="19"/>
  <c r="A456" i="19"/>
  <c r="F887" i="19"/>
  <c r="F1357" i="19"/>
  <c r="A1166" i="19"/>
  <c r="F407" i="19"/>
  <c r="F258" i="19"/>
  <c r="F297" i="19"/>
  <c r="A406" i="19"/>
  <c r="F447" i="19"/>
  <c r="A257" i="19"/>
  <c r="A1137" i="19"/>
  <c r="A96" i="19"/>
  <c r="A536" i="19"/>
  <c r="A1356" i="19"/>
  <c r="A1186" i="19"/>
  <c r="F1577" i="19"/>
  <c r="A446" i="19"/>
  <c r="F1138" i="19"/>
  <c r="A1138" i="19" s="1"/>
  <c r="F97" i="19"/>
  <c r="F537" i="19"/>
  <c r="F1437" i="19"/>
  <c r="A296" i="19"/>
  <c r="A1596" i="19"/>
  <c r="A126" i="19"/>
  <c r="A1246" i="19"/>
  <c r="A886" i="19"/>
  <c r="A1526" i="19"/>
  <c r="F377" i="19"/>
  <c r="F937" i="19"/>
  <c r="A936" i="19"/>
  <c r="F1157" i="19"/>
  <c r="A1156" i="19"/>
  <c r="F1167" i="19"/>
  <c r="F1407" i="19"/>
  <c r="A1406" i="19"/>
  <c r="A56" i="19"/>
  <c r="F57" i="19"/>
  <c r="F1067" i="19"/>
  <c r="A1066" i="19"/>
  <c r="F1387" i="19"/>
  <c r="A1386" i="19"/>
  <c r="F1527" i="19"/>
  <c r="A236" i="19"/>
  <c r="A1126" i="19"/>
  <c r="F1127" i="19"/>
  <c r="F527" i="19"/>
  <c r="A526" i="19"/>
  <c r="F287" i="19"/>
  <c r="A286" i="19"/>
  <c r="F17" i="19"/>
  <c r="A546" i="19"/>
  <c r="A396" i="19"/>
  <c r="F1447" i="19"/>
  <c r="A1446" i="19"/>
  <c r="F177" i="19"/>
  <c r="A1556" i="19"/>
  <c r="F1557" i="19"/>
  <c r="F647" i="19"/>
  <c r="A646" i="19"/>
  <c r="F547" i="19"/>
  <c r="A176" i="19"/>
  <c r="F847" i="19"/>
  <c r="A1336" i="19"/>
  <c r="F1337" i="19"/>
  <c r="A417" i="19"/>
  <c r="F1048" i="19"/>
  <c r="A1096" i="19"/>
  <c r="F1097" i="19"/>
  <c r="F1037" i="19"/>
  <c r="A1036" i="19"/>
  <c r="A1546" i="19"/>
  <c r="F1547" i="19"/>
  <c r="A1366" i="19"/>
  <c r="F1367" i="19"/>
  <c r="A197" i="19"/>
  <c r="F1197" i="19"/>
  <c r="F608" i="19"/>
  <c r="F727" i="19"/>
  <c r="F787" i="19"/>
  <c r="F577" i="19"/>
  <c r="A576" i="19"/>
  <c r="F997" i="19"/>
  <c r="A996" i="19"/>
  <c r="A46" i="19"/>
  <c r="F47" i="19"/>
  <c r="A1047" i="19"/>
  <c r="A846" i="19"/>
  <c r="A607" i="19"/>
  <c r="F237" i="19"/>
  <c r="A376" i="19"/>
  <c r="F198" i="19"/>
  <c r="A1326" i="19"/>
  <c r="F1327" i="19"/>
  <c r="F418" i="19"/>
  <c r="A786" i="19"/>
  <c r="A1196" i="19"/>
  <c r="F187" i="19"/>
  <c r="A186" i="19"/>
  <c r="F767" i="19"/>
  <c r="A766" i="19"/>
  <c r="F307" i="19"/>
  <c r="A306" i="19"/>
  <c r="F967" i="19"/>
  <c r="A966" i="19"/>
  <c r="F1107" i="19"/>
  <c r="A1106" i="19"/>
  <c r="F977" i="19"/>
  <c r="A976" i="19"/>
  <c r="A386" i="19"/>
  <c r="F387" i="19"/>
  <c r="A476" i="19"/>
  <c r="F477" i="19"/>
  <c r="A316" i="19"/>
  <c r="F317" i="19"/>
  <c r="F1147" i="19"/>
  <c r="A1146" i="19"/>
  <c r="A86" i="19"/>
  <c r="F87" i="19"/>
  <c r="F1277" i="19"/>
  <c r="A1276" i="19"/>
  <c r="F1468" i="19"/>
  <c r="A1467" i="19"/>
  <c r="A1606" i="19"/>
  <c r="F1607" i="19"/>
  <c r="F357" i="19"/>
  <c r="A356" i="19"/>
  <c r="F1287" i="19"/>
  <c r="A1286" i="19"/>
  <c r="A1256" i="19"/>
  <c r="F1257" i="19"/>
  <c r="A166" i="19"/>
  <c r="F167" i="19"/>
  <c r="F149" i="19"/>
  <c r="A148" i="19"/>
  <c r="F927" i="19"/>
  <c r="A926" i="19"/>
  <c r="A336" i="19"/>
  <c r="F337" i="19"/>
  <c r="F1017" i="19"/>
  <c r="A1016" i="19"/>
  <c r="F1297" i="19"/>
  <c r="A1296" i="19"/>
  <c r="F1237" i="19"/>
  <c r="A1236" i="19"/>
  <c r="A1536" i="19"/>
  <c r="F1537" i="19"/>
  <c r="A866" i="19"/>
  <c r="F867" i="19"/>
  <c r="F1497" i="19"/>
  <c r="A1496" i="19"/>
  <c r="F1507" i="19"/>
  <c r="A1506" i="19"/>
  <c r="F907" i="19"/>
  <c r="A906" i="19"/>
  <c r="F427" i="19"/>
  <c r="A426" i="19"/>
  <c r="F817" i="19"/>
  <c r="A816" i="19"/>
  <c r="F778" i="19"/>
  <c r="A777" i="19"/>
  <c r="F747" i="19"/>
  <c r="A746" i="19"/>
  <c r="F597" i="19"/>
  <c r="A596" i="19"/>
  <c r="F218" i="19"/>
  <c r="A217" i="19"/>
  <c r="F1027" i="19"/>
  <c r="A1026" i="19"/>
  <c r="F228" i="19"/>
  <c r="A227" i="19"/>
  <c r="A616" i="19"/>
  <c r="F617" i="19"/>
  <c r="F1087" i="19"/>
  <c r="A1086" i="19"/>
  <c r="F467" i="19"/>
  <c r="A466" i="19"/>
  <c r="F737" i="19"/>
  <c r="A736" i="19"/>
  <c r="F497" i="19"/>
  <c r="A496" i="19"/>
  <c r="F637" i="19"/>
  <c r="A636" i="19"/>
  <c r="F797" i="19"/>
  <c r="A796" i="19"/>
  <c r="F267" i="19"/>
  <c r="A266" i="19"/>
  <c r="F1227" i="19"/>
  <c r="A1226" i="19"/>
  <c r="F28" i="19"/>
  <c r="A27" i="19"/>
  <c r="A696" i="19"/>
  <c r="F697" i="19"/>
  <c r="F1587" i="19"/>
  <c r="A1586" i="19"/>
  <c r="F828" i="19"/>
  <c r="A827" i="19"/>
  <c r="A1376" i="19"/>
  <c r="F1377" i="19"/>
  <c r="F677" i="19"/>
  <c r="A676" i="19"/>
  <c r="A1566" i="19"/>
  <c r="F1567" i="19"/>
  <c r="F1317" i="19"/>
  <c r="A1316" i="19"/>
  <c r="F857" i="19"/>
  <c r="A856" i="19"/>
  <c r="F897" i="19"/>
  <c r="A896" i="19"/>
  <c r="A1396" i="19"/>
  <c r="F1397" i="19"/>
  <c r="A1516" i="19"/>
  <c r="F1517" i="19"/>
  <c r="F108" i="19"/>
  <c r="A107" i="19"/>
  <c r="F877" i="19"/>
  <c r="A876" i="19"/>
  <c r="F1457" i="19"/>
  <c r="A1456" i="19"/>
  <c r="F1427" i="19"/>
  <c r="A1426" i="19"/>
  <c r="F507" i="19"/>
  <c r="A506" i="19"/>
  <c r="F248" i="19"/>
  <c r="A247" i="19"/>
  <c r="F627" i="19"/>
  <c r="A626" i="19"/>
  <c r="F1347" i="19"/>
  <c r="A1346" i="19"/>
  <c r="F277" i="19"/>
  <c r="A276" i="19"/>
  <c r="A437" i="19"/>
  <c r="F438" i="19"/>
  <c r="F587" i="19"/>
  <c r="A586" i="19"/>
  <c r="F957" i="19"/>
  <c r="A956" i="19"/>
  <c r="F117" i="19"/>
  <c r="A116" i="19"/>
  <c r="F717" i="19"/>
  <c r="A716" i="19"/>
  <c r="F1307" i="19"/>
  <c r="A1306" i="19"/>
  <c r="F667" i="19"/>
  <c r="A666" i="19"/>
  <c r="F1267" i="19"/>
  <c r="A1266" i="19"/>
  <c r="F1418" i="19"/>
  <c r="A1417" i="19"/>
  <c r="F1218" i="19" l="1"/>
  <c r="F38" i="19"/>
  <c r="F208" i="19"/>
  <c r="A208" i="19" s="1"/>
  <c r="A1187" i="19"/>
  <c r="A37" i="19"/>
  <c r="F688" i="19"/>
  <c r="A1177" i="19"/>
  <c r="F1178" i="19"/>
  <c r="A1178" i="19" s="1"/>
  <c r="F838" i="19"/>
  <c r="A838" i="19" s="1"/>
  <c r="F1008" i="19"/>
  <c r="A837" i="19"/>
  <c r="A1007" i="19"/>
  <c r="F988" i="19"/>
  <c r="F989" i="19" s="1"/>
  <c r="A327" i="19"/>
  <c r="F518" i="19"/>
  <c r="F1598" i="19"/>
  <c r="A1487" i="19"/>
  <c r="F1488" i="19"/>
  <c r="F1489" i="19" s="1"/>
  <c r="A567" i="19"/>
  <c r="A407" i="19"/>
  <c r="F1208" i="19"/>
  <c r="A1208" i="19" s="1"/>
  <c r="A1207" i="19"/>
  <c r="A707" i="19"/>
  <c r="A1117" i="19"/>
  <c r="A377" i="19"/>
  <c r="A157" i="19"/>
  <c r="A657" i="19"/>
  <c r="A917" i="19"/>
  <c r="F128" i="19"/>
  <c r="F129" i="19" s="1"/>
  <c r="F78" i="19"/>
  <c r="F158" i="19"/>
  <c r="A158" i="19" s="1"/>
  <c r="A127" i="19"/>
  <c r="F658" i="19"/>
  <c r="A658" i="19" s="1"/>
  <c r="A77" i="19"/>
  <c r="A137" i="19"/>
  <c r="F138" i="19"/>
  <c r="A987" i="19"/>
  <c r="F408" i="19"/>
  <c r="A408" i="19" s="1"/>
  <c r="A1597" i="19"/>
  <c r="A517" i="19"/>
  <c r="A1077" i="19"/>
  <c r="F1078" i="19"/>
  <c r="F378" i="19"/>
  <c r="A378" i="19" s="1"/>
  <c r="F1118" i="19"/>
  <c r="A447" i="19"/>
  <c r="F448" i="19"/>
  <c r="F808" i="19"/>
  <c r="F708" i="19"/>
  <c r="A487" i="19"/>
  <c r="F1058" i="19"/>
  <c r="A1048" i="19"/>
  <c r="F348" i="19"/>
  <c r="A1357" i="19"/>
  <c r="F488" i="19"/>
  <c r="F888" i="19"/>
  <c r="F1248" i="19"/>
  <c r="F1249" i="19" s="1"/>
  <c r="F68" i="19"/>
  <c r="A887" i="19"/>
  <c r="F1578" i="19"/>
  <c r="A1577" i="19"/>
  <c r="A557" i="19"/>
  <c r="F558" i="19"/>
  <c r="A1247" i="19"/>
  <c r="A757" i="19"/>
  <c r="F758" i="19"/>
  <c r="A687" i="19"/>
  <c r="A807" i="19"/>
  <c r="A1477" i="19"/>
  <c r="F1478" i="19"/>
  <c r="A1478" i="19" s="1"/>
  <c r="F1139" i="19"/>
  <c r="F368" i="19"/>
  <c r="A367" i="19"/>
  <c r="F728" i="19"/>
  <c r="A97" i="19"/>
  <c r="A397" i="19"/>
  <c r="F1358" i="19"/>
  <c r="A727" i="19"/>
  <c r="F1198" i="19"/>
  <c r="A258" i="19"/>
  <c r="F609" i="19"/>
  <c r="F1438" i="19"/>
  <c r="F259" i="19"/>
  <c r="A537" i="19"/>
  <c r="A947" i="19"/>
  <c r="A847" i="19"/>
  <c r="A457" i="19"/>
  <c r="F298" i="19"/>
  <c r="A297" i="19"/>
  <c r="F538" i="19"/>
  <c r="F948" i="19"/>
  <c r="F848" i="19"/>
  <c r="F458" i="19"/>
  <c r="F1168" i="19"/>
  <c r="A1527" i="19"/>
  <c r="A1437" i="19"/>
  <c r="F98" i="19"/>
  <c r="F398" i="19"/>
  <c r="F788" i="19"/>
  <c r="A787" i="19"/>
  <c r="F1528" i="19"/>
  <c r="A237" i="19"/>
  <c r="F1128" i="19"/>
  <c r="A1127" i="19"/>
  <c r="A1367" i="19"/>
  <c r="F1368" i="19"/>
  <c r="F1098" i="19"/>
  <c r="A1097" i="19"/>
  <c r="A1547" i="19"/>
  <c r="F1548" i="19"/>
  <c r="F1408" i="19"/>
  <c r="A1407" i="19"/>
  <c r="A1167" i="19"/>
  <c r="A287" i="19"/>
  <c r="F288" i="19"/>
  <c r="F1558" i="19"/>
  <c r="A1557" i="19"/>
  <c r="A1197" i="19"/>
  <c r="A1447" i="19"/>
  <c r="F1448" i="19"/>
  <c r="F58" i="19"/>
  <c r="A57" i="19"/>
  <c r="F178" i="19"/>
  <c r="A177" i="19"/>
  <c r="F1158" i="19"/>
  <c r="A1157" i="19"/>
  <c r="F1049" i="19"/>
  <c r="F1388" i="19"/>
  <c r="A1387" i="19"/>
  <c r="F998" i="19"/>
  <c r="A997" i="19"/>
  <c r="F18" i="19"/>
  <c r="F1068" i="19"/>
  <c r="A1067" i="19"/>
  <c r="F1038" i="19"/>
  <c r="A1037" i="19"/>
  <c r="F938" i="19"/>
  <c r="A937" i="19"/>
  <c r="F648" i="19"/>
  <c r="A647" i="19"/>
  <c r="A1337" i="19"/>
  <c r="F1338" i="19"/>
  <c r="A608" i="19"/>
  <c r="F419" i="19"/>
  <c r="F578" i="19"/>
  <c r="A577" i="19"/>
  <c r="A547" i="19"/>
  <c r="F548" i="19"/>
  <c r="A47" i="19"/>
  <c r="F48" i="19"/>
  <c r="A198" i="19"/>
  <c r="F528" i="19"/>
  <c r="A527" i="19"/>
  <c r="F238" i="19"/>
  <c r="A418" i="19"/>
  <c r="F199" i="19"/>
  <c r="A187" i="19"/>
  <c r="F188" i="19"/>
  <c r="F1328" i="19"/>
  <c r="A1327" i="19"/>
  <c r="F968" i="19"/>
  <c r="A967" i="19"/>
  <c r="F768" i="19"/>
  <c r="A767" i="19"/>
  <c r="F308" i="19"/>
  <c r="A307" i="19"/>
  <c r="A1107" i="19"/>
  <c r="F1108" i="19"/>
  <c r="F1469" i="19"/>
  <c r="A1468" i="19"/>
  <c r="A317" i="19"/>
  <c r="F318" i="19"/>
  <c r="F478" i="19"/>
  <c r="A477" i="19"/>
  <c r="F1258" i="19"/>
  <c r="A1257" i="19"/>
  <c r="F1219" i="19"/>
  <c r="A1218" i="19"/>
  <c r="A387" i="19"/>
  <c r="F388" i="19"/>
  <c r="F978" i="19"/>
  <c r="A977" i="19"/>
  <c r="A1147" i="19"/>
  <c r="F1148" i="19"/>
  <c r="A357" i="19"/>
  <c r="F358" i="19"/>
  <c r="F1288" i="19"/>
  <c r="A1287" i="19"/>
  <c r="F1608" i="19"/>
  <c r="A1607" i="19"/>
  <c r="F1278" i="19"/>
  <c r="A1277" i="19"/>
  <c r="A87" i="19"/>
  <c r="F88" i="19"/>
  <c r="F1538" i="19"/>
  <c r="A1537" i="19"/>
  <c r="F1189" i="19"/>
  <c r="A1188" i="19"/>
  <c r="F1018" i="19"/>
  <c r="A1017" i="19"/>
  <c r="F569" i="19"/>
  <c r="A568" i="19"/>
  <c r="F268" i="19"/>
  <c r="A267" i="19"/>
  <c r="A637" i="19"/>
  <c r="F638" i="19"/>
  <c r="F738" i="19"/>
  <c r="A737" i="19"/>
  <c r="F1088" i="19"/>
  <c r="A1087" i="19"/>
  <c r="F229" i="19"/>
  <c r="A228" i="19"/>
  <c r="F329" i="19"/>
  <c r="A328" i="19"/>
  <c r="A1317" i="19"/>
  <c r="F1318" i="19"/>
  <c r="F868" i="19"/>
  <c r="A867" i="19"/>
  <c r="A1517" i="19"/>
  <c r="F1518" i="19"/>
  <c r="A1027" i="19"/>
  <c r="F1028" i="19"/>
  <c r="F779" i="19"/>
  <c r="A778" i="19"/>
  <c r="F428" i="19"/>
  <c r="A427" i="19"/>
  <c r="F1508" i="19"/>
  <c r="A1507" i="19"/>
  <c r="F150" i="19"/>
  <c r="A149" i="19"/>
  <c r="F1568" i="19"/>
  <c r="A1567" i="19"/>
  <c r="F1588" i="19"/>
  <c r="A1587" i="19"/>
  <c r="F29" i="19"/>
  <c r="A28" i="19"/>
  <c r="A497" i="19"/>
  <c r="F498" i="19"/>
  <c r="F468" i="19"/>
  <c r="A467" i="19"/>
  <c r="F829" i="19"/>
  <c r="A828" i="19"/>
  <c r="F1378" i="19"/>
  <c r="A1377" i="19"/>
  <c r="F219" i="19"/>
  <c r="A218" i="19"/>
  <c r="F928" i="19"/>
  <c r="A927" i="19"/>
  <c r="F1398" i="19"/>
  <c r="A1397" i="19"/>
  <c r="A1227" i="19"/>
  <c r="F1228" i="19"/>
  <c r="F798" i="19"/>
  <c r="A797" i="19"/>
  <c r="F338" i="19"/>
  <c r="A337" i="19"/>
  <c r="F919" i="19"/>
  <c r="A918" i="19"/>
  <c r="A167" i="19"/>
  <c r="F168" i="19"/>
  <c r="F1179" i="19"/>
  <c r="F698" i="19"/>
  <c r="A697" i="19"/>
  <c r="F598" i="19"/>
  <c r="A597" i="19"/>
  <c r="F1498" i="19"/>
  <c r="A1497" i="19"/>
  <c r="F1238" i="19"/>
  <c r="A1237" i="19"/>
  <c r="F1298" i="19"/>
  <c r="A1297" i="19"/>
  <c r="A897" i="19"/>
  <c r="F898" i="19"/>
  <c r="F858" i="19"/>
  <c r="A857" i="19"/>
  <c r="F678" i="19"/>
  <c r="A677" i="19"/>
  <c r="F618" i="19"/>
  <c r="A617" i="19"/>
  <c r="F748" i="19"/>
  <c r="A747" i="19"/>
  <c r="F818" i="19"/>
  <c r="A817" i="19"/>
  <c r="F908" i="19"/>
  <c r="A907" i="19"/>
  <c r="F439" i="19"/>
  <c r="A438" i="19"/>
  <c r="F878" i="19"/>
  <c r="A877" i="19"/>
  <c r="F1428" i="19"/>
  <c r="A1427" i="19"/>
  <c r="A1457" i="19"/>
  <c r="F1458" i="19"/>
  <c r="F668" i="19"/>
  <c r="A667" i="19"/>
  <c r="F628" i="19"/>
  <c r="A627" i="19"/>
  <c r="F588" i="19"/>
  <c r="A587" i="19"/>
  <c r="F958" i="19"/>
  <c r="A957" i="19"/>
  <c r="F1268" i="19"/>
  <c r="A1267" i="19"/>
  <c r="F1348" i="19"/>
  <c r="A1347" i="19"/>
  <c r="F689" i="19"/>
  <c r="A688" i="19"/>
  <c r="F508" i="19"/>
  <c r="A507" i="19"/>
  <c r="F249" i="19"/>
  <c r="A248" i="19"/>
  <c r="F1308" i="19"/>
  <c r="A1307" i="19"/>
  <c r="F118" i="19"/>
  <c r="A117" i="19"/>
  <c r="A1418" i="19"/>
  <c r="F1419" i="19"/>
  <c r="F109" i="19"/>
  <c r="A108" i="19"/>
  <c r="F718" i="19"/>
  <c r="A717" i="19"/>
  <c r="A277" i="19"/>
  <c r="F278" i="19"/>
  <c r="A988" i="19" l="1"/>
  <c r="A38" i="19"/>
  <c r="F159" i="19"/>
  <c r="F209" i="19"/>
  <c r="F210" i="19" s="1"/>
  <c r="F211" i="19" s="1"/>
  <c r="F39" i="19"/>
  <c r="A1008" i="19"/>
  <c r="F1009" i="19"/>
  <c r="F839" i="19"/>
  <c r="F840" i="19" s="1"/>
  <c r="A138" i="19"/>
  <c r="F139" i="19"/>
  <c r="A139" i="19" s="1"/>
  <c r="A1248" i="19"/>
  <c r="A1488" i="19"/>
  <c r="A128" i="19"/>
  <c r="F1209" i="19"/>
  <c r="A1528" i="19"/>
  <c r="F449" i="19"/>
  <c r="A449" i="19" s="1"/>
  <c r="F1529" i="19"/>
  <c r="A518" i="19"/>
  <c r="F519" i="19"/>
  <c r="F520" i="19" s="1"/>
  <c r="F659" i="19"/>
  <c r="F1599" i="19"/>
  <c r="A1599" i="19" s="1"/>
  <c r="A1598" i="19"/>
  <c r="F409" i="19"/>
  <c r="F410" i="19" s="1"/>
  <c r="A78" i="19"/>
  <c r="F79" i="19"/>
  <c r="F379" i="19"/>
  <c r="A1118" i="19"/>
  <c r="F1119" i="19"/>
  <c r="F1120" i="19" s="1"/>
  <c r="A448" i="19"/>
  <c r="A808" i="19"/>
  <c r="F809" i="19"/>
  <c r="A888" i="19"/>
  <c r="F889" i="19"/>
  <c r="A1578" i="19"/>
  <c r="A708" i="19"/>
  <c r="F709" i="19"/>
  <c r="F710" i="19" s="1"/>
  <c r="A368" i="19"/>
  <c r="A1078" i="19"/>
  <c r="F1079" i="19"/>
  <c r="A1058" i="19"/>
  <c r="F1059" i="19"/>
  <c r="A458" i="19"/>
  <c r="F1479" i="19"/>
  <c r="A68" i="19"/>
  <c r="F459" i="19"/>
  <c r="F460" i="19" s="1"/>
  <c r="F489" i="19"/>
  <c r="A488" i="19"/>
  <c r="F559" i="19"/>
  <c r="A348" i="19"/>
  <c r="A558" i="19"/>
  <c r="F349" i="19"/>
  <c r="F1579" i="19"/>
  <c r="F610" i="19"/>
  <c r="F611" i="19" s="1"/>
  <c r="A209" i="19"/>
  <c r="A1168" i="19"/>
  <c r="F1140" i="19"/>
  <c r="F729" i="19"/>
  <c r="F69" i="19"/>
  <c r="A728" i="19"/>
  <c r="F1169" i="19"/>
  <c r="A758" i="19"/>
  <c r="F759" i="19"/>
  <c r="F1359" i="19"/>
  <c r="A1358" i="19"/>
  <c r="F369" i="19"/>
  <c r="A369" i="19" s="1"/>
  <c r="A609" i="19"/>
  <c r="A1139" i="19"/>
  <c r="F549" i="19"/>
  <c r="A238" i="19"/>
  <c r="A848" i="19"/>
  <c r="A538" i="19"/>
  <c r="A1438" i="19"/>
  <c r="F539" i="19"/>
  <c r="A298" i="19"/>
  <c r="F299" i="19"/>
  <c r="A259" i="19"/>
  <c r="A948" i="19"/>
  <c r="F1199" i="19"/>
  <c r="F789" i="19"/>
  <c r="F260" i="19"/>
  <c r="A1198" i="19"/>
  <c r="F420" i="19"/>
  <c r="F1439" i="19"/>
  <c r="F949" i="19"/>
  <c r="A398" i="19"/>
  <c r="F99" i="19"/>
  <c r="F849" i="19"/>
  <c r="A788" i="19"/>
  <c r="F399" i="19"/>
  <c r="A98" i="19"/>
  <c r="A548" i="19"/>
  <c r="A419" i="19"/>
  <c r="F239" i="19"/>
  <c r="F1159" i="19"/>
  <c r="A1158" i="19"/>
  <c r="F59" i="19"/>
  <c r="A58" i="19"/>
  <c r="F1129" i="19"/>
  <c r="A1128" i="19"/>
  <c r="A1558" i="19"/>
  <c r="F1559" i="19"/>
  <c r="F1549" i="19"/>
  <c r="A1548" i="19"/>
  <c r="F200" i="19"/>
  <c r="A1448" i="19"/>
  <c r="F1449" i="19"/>
  <c r="F1389" i="19"/>
  <c r="A1388" i="19"/>
  <c r="F1339" i="19"/>
  <c r="A1338" i="19"/>
  <c r="F1050" i="19"/>
  <c r="A1049" i="19"/>
  <c r="A178" i="19"/>
  <c r="F179" i="19"/>
  <c r="A1368" i="19"/>
  <c r="F1369" i="19"/>
  <c r="F1409" i="19"/>
  <c r="A1408" i="19"/>
  <c r="F1099" i="19"/>
  <c r="A1098" i="19"/>
  <c r="A578" i="19"/>
  <c r="F579" i="19"/>
  <c r="F289" i="19"/>
  <c r="A288" i="19"/>
  <c r="A48" i="19"/>
  <c r="F49" i="19"/>
  <c r="A938" i="19"/>
  <c r="F939" i="19"/>
  <c r="A1068" i="19"/>
  <c r="F1069" i="19"/>
  <c r="F649" i="19"/>
  <c r="A648" i="19"/>
  <c r="F1039" i="19"/>
  <c r="A1038" i="19"/>
  <c r="F999" i="19"/>
  <c r="A998" i="19"/>
  <c r="A528" i="19"/>
  <c r="F529" i="19"/>
  <c r="F19" i="19"/>
  <c r="A199" i="19"/>
  <c r="F1329" i="19"/>
  <c r="A1328" i="19"/>
  <c r="A188" i="19"/>
  <c r="F189" i="19"/>
  <c r="F1250" i="19"/>
  <c r="A1249" i="19"/>
  <c r="F1109" i="19"/>
  <c r="A1108" i="19"/>
  <c r="F769" i="19"/>
  <c r="A768" i="19"/>
  <c r="A968" i="19"/>
  <c r="F969" i="19"/>
  <c r="F309" i="19"/>
  <c r="A308" i="19"/>
  <c r="A1219" i="19"/>
  <c r="F1220" i="19"/>
  <c r="F89" i="19"/>
  <c r="A88" i="19"/>
  <c r="F979" i="19"/>
  <c r="A978" i="19"/>
  <c r="F1279" i="19"/>
  <c r="A1278" i="19"/>
  <c r="A989" i="19"/>
  <c r="F990" i="19"/>
  <c r="A1288" i="19"/>
  <c r="F1289" i="19"/>
  <c r="F319" i="19"/>
  <c r="A318" i="19"/>
  <c r="A358" i="19"/>
  <c r="F359" i="19"/>
  <c r="A388" i="19"/>
  <c r="F389" i="19"/>
  <c r="F1259" i="19"/>
  <c r="A1258" i="19"/>
  <c r="A1148" i="19"/>
  <c r="F1149" i="19"/>
  <c r="F479" i="19"/>
  <c r="A478" i="19"/>
  <c r="A1608" i="19"/>
  <c r="F1609" i="19"/>
  <c r="F1470" i="19"/>
  <c r="A1469" i="19"/>
  <c r="F859" i="19"/>
  <c r="A858" i="19"/>
  <c r="F1239" i="19"/>
  <c r="A1238" i="19"/>
  <c r="F599" i="19"/>
  <c r="A598" i="19"/>
  <c r="F699" i="19"/>
  <c r="A698" i="19"/>
  <c r="F799" i="19"/>
  <c r="A798" i="19"/>
  <c r="A1398" i="19"/>
  <c r="F1399" i="19"/>
  <c r="F1379" i="19"/>
  <c r="A1378" i="19"/>
  <c r="F469" i="19"/>
  <c r="A468" i="19"/>
  <c r="F30" i="19"/>
  <c r="A29" i="19"/>
  <c r="A150" i="19"/>
  <c r="F151" i="19"/>
  <c r="F570" i="19"/>
  <c r="A569" i="19"/>
  <c r="F899" i="19"/>
  <c r="A898" i="19"/>
  <c r="F1519" i="19"/>
  <c r="A1518" i="19"/>
  <c r="F619" i="19"/>
  <c r="A618" i="19"/>
  <c r="F920" i="19"/>
  <c r="A919" i="19"/>
  <c r="F1229" i="19"/>
  <c r="A1228" i="19"/>
  <c r="F830" i="19"/>
  <c r="A829" i="19"/>
  <c r="F1029" i="19"/>
  <c r="A1028" i="19"/>
  <c r="F1190" i="19"/>
  <c r="A1189" i="19"/>
  <c r="F1539" i="19"/>
  <c r="A1538" i="19"/>
  <c r="F909" i="19"/>
  <c r="A908" i="19"/>
  <c r="F1499" i="19"/>
  <c r="A1498" i="19"/>
  <c r="F929" i="19"/>
  <c r="A928" i="19"/>
  <c r="F1589" i="19"/>
  <c r="A1588" i="19"/>
  <c r="F230" i="19"/>
  <c r="A229" i="19"/>
  <c r="A638" i="19"/>
  <c r="F639" i="19"/>
  <c r="F810" i="19"/>
  <c r="A809" i="19"/>
  <c r="A498" i="19"/>
  <c r="F499" i="19"/>
  <c r="A1318" i="19"/>
  <c r="F1319" i="19"/>
  <c r="A818" i="19"/>
  <c r="F819" i="19"/>
  <c r="A1298" i="19"/>
  <c r="F1299" i="19"/>
  <c r="A338" i="19"/>
  <c r="F339" i="19"/>
  <c r="F1569" i="19"/>
  <c r="A1568" i="19"/>
  <c r="F1010" i="19"/>
  <c r="A1009" i="19"/>
  <c r="F1509" i="19"/>
  <c r="A1508" i="19"/>
  <c r="F869" i="19"/>
  <c r="A868" i="19"/>
  <c r="F1089" i="19"/>
  <c r="A1088" i="19"/>
  <c r="F1180" i="19"/>
  <c r="A1179" i="19"/>
  <c r="F40" i="19"/>
  <c r="A39" i="19"/>
  <c r="F220" i="19"/>
  <c r="A219" i="19"/>
  <c r="F269" i="19"/>
  <c r="A268" i="19"/>
  <c r="F749" i="19"/>
  <c r="A748" i="19"/>
  <c r="F679" i="19"/>
  <c r="A678" i="19"/>
  <c r="A129" i="19"/>
  <c r="F130" i="19"/>
  <c r="F429" i="19"/>
  <c r="A428" i="19"/>
  <c r="F330" i="19"/>
  <c r="A329" i="19"/>
  <c r="A738" i="19"/>
  <c r="F739" i="19"/>
  <c r="A168" i="19"/>
  <c r="F169" i="19"/>
  <c r="F780" i="19"/>
  <c r="A779" i="19"/>
  <c r="F1019" i="19"/>
  <c r="A1018" i="19"/>
  <c r="F959" i="19"/>
  <c r="A958" i="19"/>
  <c r="F1349" i="19"/>
  <c r="A1348" i="19"/>
  <c r="F589" i="19"/>
  <c r="A588" i="19"/>
  <c r="F629" i="19"/>
  <c r="A628" i="19"/>
  <c r="F879" i="19"/>
  <c r="A878" i="19"/>
  <c r="F440" i="19"/>
  <c r="A439" i="19"/>
  <c r="F690" i="19"/>
  <c r="A689" i="19"/>
  <c r="F1459" i="19"/>
  <c r="A1458" i="19"/>
  <c r="F119" i="19"/>
  <c r="A118" i="19"/>
  <c r="F1309" i="19"/>
  <c r="A1308" i="19"/>
  <c r="F1269" i="19"/>
  <c r="A1268" i="19"/>
  <c r="F1429" i="19"/>
  <c r="A1428" i="19"/>
  <c r="F719" i="19"/>
  <c r="A718" i="19"/>
  <c r="F110" i="19"/>
  <c r="A109" i="19"/>
  <c r="F1490" i="19"/>
  <c r="A1489" i="19"/>
  <c r="F1420" i="19"/>
  <c r="A1419" i="19"/>
  <c r="F250" i="19"/>
  <c r="A249" i="19"/>
  <c r="F509" i="19"/>
  <c r="A508" i="19"/>
  <c r="F279" i="19"/>
  <c r="A278" i="19"/>
  <c r="F669" i="19"/>
  <c r="A668" i="19"/>
  <c r="F140" i="19" l="1"/>
  <c r="A519" i="19"/>
  <c r="A159" i="19"/>
  <c r="A839" i="19"/>
  <c r="F160" i="19"/>
  <c r="A160" i="19" s="1"/>
  <c r="A659" i="19"/>
  <c r="F660" i="19"/>
  <c r="F661" i="19" s="1"/>
  <c r="A409" i="19"/>
  <c r="F1530" i="19"/>
  <c r="F1531" i="19" s="1"/>
  <c r="A1529" i="19"/>
  <c r="A610" i="19"/>
  <c r="F450" i="19"/>
  <c r="F451" i="19" s="1"/>
  <c r="A1209" i="19"/>
  <c r="A709" i="19"/>
  <c r="F380" i="19"/>
  <c r="F381" i="19" s="1"/>
  <c r="F1210" i="19"/>
  <c r="A379" i="19"/>
  <c r="F1600" i="19"/>
  <c r="A1119" i="19"/>
  <c r="A79" i="19"/>
  <c r="F80" i="19"/>
  <c r="A889" i="19"/>
  <c r="F890" i="19"/>
  <c r="F891" i="19" s="1"/>
  <c r="F1080" i="19"/>
  <c r="A1080" i="19" s="1"/>
  <c r="A549" i="19"/>
  <c r="F550" i="19"/>
  <c r="A550" i="19" s="1"/>
  <c r="A1199" i="19"/>
  <c r="F560" i="19"/>
  <c r="A560" i="19" s="1"/>
  <c r="A1079" i="19"/>
  <c r="A559" i="19"/>
  <c r="A459" i="19"/>
  <c r="A1579" i="19"/>
  <c r="F1580" i="19"/>
  <c r="F1581" i="19" s="1"/>
  <c r="A759" i="19"/>
  <c r="F760" i="19"/>
  <c r="A260" i="19"/>
  <c r="F1480" i="19"/>
  <c r="A1479" i="19"/>
  <c r="F1200" i="19"/>
  <c r="F350" i="19"/>
  <c r="F490" i="19"/>
  <c r="A489" i="19"/>
  <c r="A349" i="19"/>
  <c r="A1059" i="19"/>
  <c r="F1060" i="19"/>
  <c r="F540" i="19"/>
  <c r="F1360" i="19"/>
  <c r="F1361" i="19" s="1"/>
  <c r="A1359" i="19"/>
  <c r="F261" i="19"/>
  <c r="F1141" i="19"/>
  <c r="A849" i="19"/>
  <c r="F790" i="19"/>
  <c r="F791" i="19" s="1"/>
  <c r="A1169" i="19"/>
  <c r="A789" i="19"/>
  <c r="A239" i="19"/>
  <c r="F1170" i="19"/>
  <c r="F100" i="19"/>
  <c r="A1140" i="19"/>
  <c r="A69" i="19"/>
  <c r="F240" i="19"/>
  <c r="A240" i="19" s="1"/>
  <c r="A99" i="19"/>
  <c r="A729" i="19"/>
  <c r="F70" i="19"/>
  <c r="A539" i="19"/>
  <c r="F730" i="19"/>
  <c r="A1439" i="19"/>
  <c r="F370" i="19"/>
  <c r="A370" i="19" s="1"/>
  <c r="A949" i="19"/>
  <c r="F950" i="19"/>
  <c r="A210" i="19"/>
  <c r="F300" i="19"/>
  <c r="A299" i="19"/>
  <c r="A399" i="19"/>
  <c r="A420" i="19"/>
  <c r="F421" i="19"/>
  <c r="F1440" i="19"/>
  <c r="F400" i="19"/>
  <c r="A200" i="19"/>
  <c r="F850" i="19"/>
  <c r="F201" i="19"/>
  <c r="F1550" i="19"/>
  <c r="A1549" i="19"/>
  <c r="F940" i="19"/>
  <c r="A939" i="19"/>
  <c r="A579" i="19"/>
  <c r="F580" i="19"/>
  <c r="F1040" i="19"/>
  <c r="A1039" i="19"/>
  <c r="A1159" i="19"/>
  <c r="F1160" i="19"/>
  <c r="A1559" i="19"/>
  <c r="F1560" i="19"/>
  <c r="A1369" i="19"/>
  <c r="F1370" i="19"/>
  <c r="F1070" i="19"/>
  <c r="A1069" i="19"/>
  <c r="A1129" i="19"/>
  <c r="F1130" i="19"/>
  <c r="A1409" i="19"/>
  <c r="F1410" i="19"/>
  <c r="A999" i="19"/>
  <c r="F1000" i="19"/>
  <c r="A289" i="19"/>
  <c r="F290" i="19"/>
  <c r="A49" i="19"/>
  <c r="F50" i="19"/>
  <c r="F1450" i="19"/>
  <c r="A1449" i="19"/>
  <c r="A59" i="19"/>
  <c r="F60" i="19"/>
  <c r="A179" i="19"/>
  <c r="F180" i="19"/>
  <c r="F20" i="19"/>
  <c r="A649" i="19"/>
  <c r="F650" i="19"/>
  <c r="F1100" i="19"/>
  <c r="A1099" i="19"/>
  <c r="F1051" i="19"/>
  <c r="A1050" i="19"/>
  <c r="A529" i="19"/>
  <c r="F530" i="19"/>
  <c r="F1340" i="19"/>
  <c r="A1339" i="19"/>
  <c r="A1389" i="19"/>
  <c r="F1390" i="19"/>
  <c r="F1330" i="19"/>
  <c r="A1329" i="19"/>
  <c r="A189" i="19"/>
  <c r="F190" i="19"/>
  <c r="A309" i="19"/>
  <c r="F310" i="19"/>
  <c r="F970" i="19"/>
  <c r="A969" i="19"/>
  <c r="F1110" i="19"/>
  <c r="A1109" i="19"/>
  <c r="A1250" i="19"/>
  <c r="F1251" i="19"/>
  <c r="F770" i="19"/>
  <c r="A769" i="19"/>
  <c r="F991" i="19"/>
  <c r="A990" i="19"/>
  <c r="A359" i="19"/>
  <c r="F360" i="19"/>
  <c r="A1220" i="19"/>
  <c r="F1221" i="19"/>
  <c r="F480" i="19"/>
  <c r="A479" i="19"/>
  <c r="F1290" i="19"/>
  <c r="A1289" i="19"/>
  <c r="A1609" i="19"/>
  <c r="F1610" i="19"/>
  <c r="F1471" i="19"/>
  <c r="A1470" i="19"/>
  <c r="F1260" i="19"/>
  <c r="A1259" i="19"/>
  <c r="A89" i="19"/>
  <c r="F90" i="19"/>
  <c r="F390" i="19"/>
  <c r="A389" i="19"/>
  <c r="F1150" i="19"/>
  <c r="A1149" i="19"/>
  <c r="A319" i="19"/>
  <c r="F320" i="19"/>
  <c r="F1280" i="19"/>
  <c r="A1279" i="19"/>
  <c r="F980" i="19"/>
  <c r="A979" i="19"/>
  <c r="F1181" i="19"/>
  <c r="A1180" i="19"/>
  <c r="F870" i="19"/>
  <c r="A869" i="19"/>
  <c r="F930" i="19"/>
  <c r="A929" i="19"/>
  <c r="F1400" i="19"/>
  <c r="A1399" i="19"/>
  <c r="F1590" i="19"/>
  <c r="A1589" i="19"/>
  <c r="F811" i="19"/>
  <c r="A810" i="19"/>
  <c r="A460" i="19"/>
  <c r="F461" i="19"/>
  <c r="F1030" i="19"/>
  <c r="A1029" i="19"/>
  <c r="A799" i="19"/>
  <c r="F800" i="19"/>
  <c r="F910" i="19"/>
  <c r="A909" i="19"/>
  <c r="F521" i="19"/>
  <c r="A520" i="19"/>
  <c r="F430" i="19"/>
  <c r="A429" i="19"/>
  <c r="F41" i="19"/>
  <c r="A40" i="19"/>
  <c r="A380" i="19"/>
  <c r="F231" i="19"/>
  <c r="A230" i="19"/>
  <c r="F470" i="19"/>
  <c r="A469" i="19"/>
  <c r="F700" i="19"/>
  <c r="A699" i="19"/>
  <c r="F170" i="19"/>
  <c r="A169" i="19"/>
  <c r="F1090" i="19"/>
  <c r="A1089" i="19"/>
  <c r="F1011" i="19"/>
  <c r="A1010" i="19"/>
  <c r="A819" i="19"/>
  <c r="F820" i="19"/>
  <c r="F1320" i="19"/>
  <c r="A1319" i="19"/>
  <c r="F500" i="19"/>
  <c r="A499" i="19"/>
  <c r="F640" i="19"/>
  <c r="A639" i="19"/>
  <c r="F1500" i="19"/>
  <c r="A1499" i="19"/>
  <c r="F1540" i="19"/>
  <c r="A1539" i="19"/>
  <c r="F1230" i="19"/>
  <c r="A1229" i="19"/>
  <c r="F900" i="19"/>
  <c r="A899" i="19"/>
  <c r="F921" i="19"/>
  <c r="A920" i="19"/>
  <c r="A151" i="19"/>
  <c r="F1020" i="19"/>
  <c r="A1019" i="19"/>
  <c r="F680" i="19"/>
  <c r="A679" i="19"/>
  <c r="F340" i="19"/>
  <c r="A339" i="19"/>
  <c r="F1240" i="19"/>
  <c r="A1239" i="19"/>
  <c r="F1121" i="19"/>
  <c r="A1120" i="19"/>
  <c r="F831" i="19"/>
  <c r="A830" i="19"/>
  <c r="F1520" i="19"/>
  <c r="A1519" i="19"/>
  <c r="F571" i="19"/>
  <c r="A570" i="19"/>
  <c r="A330" i="19"/>
  <c r="F331" i="19"/>
  <c r="F750" i="19"/>
  <c r="A749" i="19"/>
  <c r="F221" i="19"/>
  <c r="A220" i="19"/>
  <c r="F31" i="19"/>
  <c r="A30" i="19"/>
  <c r="F860" i="19"/>
  <c r="A859" i="19"/>
  <c r="F131" i="19"/>
  <c r="A130" i="19"/>
  <c r="F1510" i="19"/>
  <c r="A1509" i="19"/>
  <c r="F1300" i="19"/>
  <c r="A1299" i="19"/>
  <c r="F620" i="19"/>
  <c r="A619" i="19"/>
  <c r="F841" i="19"/>
  <c r="A840" i="19"/>
  <c r="F781" i="19"/>
  <c r="A780" i="19"/>
  <c r="A269" i="19"/>
  <c r="F270" i="19"/>
  <c r="F141" i="19"/>
  <c r="A140" i="19"/>
  <c r="A599" i="19"/>
  <c r="F600" i="19"/>
  <c r="A739" i="19"/>
  <c r="F740" i="19"/>
  <c r="F1570" i="19"/>
  <c r="A1569" i="19"/>
  <c r="A1190" i="19"/>
  <c r="F1191" i="19"/>
  <c r="F1380" i="19"/>
  <c r="A1379" i="19"/>
  <c r="A211" i="19"/>
  <c r="F691" i="19"/>
  <c r="A690" i="19"/>
  <c r="F630" i="19"/>
  <c r="A629" i="19"/>
  <c r="F1350" i="19"/>
  <c r="A1349" i="19"/>
  <c r="F161" i="19"/>
  <c r="F1310" i="19"/>
  <c r="A1309" i="19"/>
  <c r="A1490" i="19"/>
  <c r="F1491" i="19"/>
  <c r="A110" i="19"/>
  <c r="F111" i="19"/>
  <c r="F441" i="19"/>
  <c r="A440" i="19"/>
  <c r="F1421" i="19"/>
  <c r="A1420" i="19"/>
  <c r="F411" i="19"/>
  <c r="A410" i="19"/>
  <c r="F120" i="19"/>
  <c r="A119" i="19"/>
  <c r="F1460" i="19"/>
  <c r="A1459" i="19"/>
  <c r="A250" i="19"/>
  <c r="F251" i="19"/>
  <c r="F1430" i="19"/>
  <c r="A1429" i="19"/>
  <c r="F670" i="19"/>
  <c r="A669" i="19"/>
  <c r="F280" i="19"/>
  <c r="A279" i="19"/>
  <c r="A611" i="19"/>
  <c r="F510" i="19"/>
  <c r="A509" i="19"/>
  <c r="F720" i="19"/>
  <c r="A719" i="19"/>
  <c r="A1269" i="19"/>
  <c r="F1270" i="19"/>
  <c r="F880" i="19"/>
  <c r="A879" i="19"/>
  <c r="F590" i="19"/>
  <c r="A589" i="19"/>
  <c r="F960" i="19"/>
  <c r="A959" i="19"/>
  <c r="F711" i="19"/>
  <c r="A710" i="19"/>
  <c r="A1530" i="19" l="1"/>
  <c r="A660" i="19"/>
  <c r="F81" i="19"/>
  <c r="A81" i="19" s="1"/>
  <c r="F1081" i="19"/>
  <c r="A1081" i="19" s="1"/>
  <c r="A400" i="19"/>
  <c r="F1211" i="19"/>
  <c r="A1211" i="19" s="1"/>
  <c r="F401" i="19"/>
  <c r="A401" i="19" s="1"/>
  <c r="A1210" i="19"/>
  <c r="A80" i="19"/>
  <c r="A1360" i="19"/>
  <c r="F371" i="19"/>
  <c r="A371" i="19" s="1"/>
  <c r="A1600" i="19"/>
  <c r="F561" i="19"/>
  <c r="F1601" i="19"/>
  <c r="F551" i="19"/>
  <c r="A890" i="19"/>
  <c r="F241" i="19"/>
  <c r="A790" i="19"/>
  <c r="A450" i="19"/>
  <c r="A1580" i="19"/>
  <c r="F541" i="19"/>
  <c r="A541" i="19" s="1"/>
  <c r="A540" i="19"/>
  <c r="F1441" i="19"/>
  <c r="A1440" i="19"/>
  <c r="A1480" i="19"/>
  <c r="F1481" i="19"/>
  <c r="A1200" i="19"/>
  <c r="A760" i="19"/>
  <c r="F761" i="19"/>
  <c r="A1060" i="19"/>
  <c r="F1061" i="19"/>
  <c r="A70" i="19"/>
  <c r="F71" i="19"/>
  <c r="A100" i="19"/>
  <c r="F101" i="19"/>
  <c r="A1170" i="19"/>
  <c r="F1201" i="19"/>
  <c r="A1201" i="19" s="1"/>
  <c r="A350" i="19"/>
  <c r="F491" i="19"/>
  <c r="A490" i="19"/>
  <c r="F351" i="19"/>
  <c r="A351" i="19" s="1"/>
  <c r="A950" i="19"/>
  <c r="A1141" i="19"/>
  <c r="A261" i="19"/>
  <c r="F951" i="19"/>
  <c r="A951" i="19" s="1"/>
  <c r="F731" i="19"/>
  <c r="A730" i="19"/>
  <c r="F1171" i="19"/>
  <c r="A850" i="19"/>
  <c r="F851" i="19"/>
  <c r="A421" i="19"/>
  <c r="F301" i="19"/>
  <c r="A300" i="19"/>
  <c r="A201" i="19"/>
  <c r="F1341" i="19"/>
  <c r="A1340" i="19"/>
  <c r="A1100" i="19"/>
  <c r="F1101" i="19"/>
  <c r="A290" i="19"/>
  <c r="F291" i="19"/>
  <c r="A940" i="19"/>
  <c r="F941" i="19"/>
  <c r="A580" i="19"/>
  <c r="F581" i="19"/>
  <c r="F1451" i="19"/>
  <c r="A1450" i="19"/>
  <c r="A1070" i="19"/>
  <c r="F1071" i="19"/>
  <c r="F51" i="19"/>
  <c r="A50" i="19"/>
  <c r="A1000" i="19"/>
  <c r="F1001" i="19"/>
  <c r="F1561" i="19"/>
  <c r="A1560" i="19"/>
  <c r="A1051" i="19"/>
  <c r="F181" i="19"/>
  <c r="A180" i="19"/>
  <c r="A1410" i="19"/>
  <c r="F1411" i="19"/>
  <c r="F1131" i="19"/>
  <c r="A1130" i="19"/>
  <c r="F1161" i="19"/>
  <c r="A1160" i="19"/>
  <c r="F1391" i="19"/>
  <c r="A1390" i="19"/>
  <c r="A1040" i="19"/>
  <c r="F1041" i="19"/>
  <c r="F1551" i="19"/>
  <c r="A1550" i="19"/>
  <c r="F21" i="19"/>
  <c r="AD1633" i="19" s="1"/>
  <c r="AF1633" i="19" s="1" a="1"/>
  <c r="AF1633" i="19" s="1"/>
  <c r="F61" i="19"/>
  <c r="A60" i="19"/>
  <c r="F1371" i="19"/>
  <c r="A1370" i="19"/>
  <c r="A530" i="19"/>
  <c r="F531" i="19"/>
  <c r="A650" i="19"/>
  <c r="F651" i="19"/>
  <c r="A190" i="19"/>
  <c r="F191" i="19"/>
  <c r="F1331" i="19"/>
  <c r="A1330" i="19"/>
  <c r="F771" i="19"/>
  <c r="A770" i="19"/>
  <c r="A1251" i="19"/>
  <c r="F971" i="19"/>
  <c r="A970" i="19"/>
  <c r="F311" i="19"/>
  <c r="A310" i="19"/>
  <c r="A1110" i="19"/>
  <c r="F1111" i="19"/>
  <c r="F1611" i="19"/>
  <c r="A1610" i="19"/>
  <c r="A1260" i="19"/>
  <c r="F1261" i="19"/>
  <c r="A1471" i="19"/>
  <c r="F481" i="19"/>
  <c r="A480" i="19"/>
  <c r="F1281" i="19"/>
  <c r="A1280" i="19"/>
  <c r="A1150" i="19"/>
  <c r="F1151" i="19"/>
  <c r="A360" i="19"/>
  <c r="F361" i="19"/>
  <c r="A390" i="19"/>
  <c r="F391" i="19"/>
  <c r="A1361" i="19"/>
  <c r="A980" i="19"/>
  <c r="F981" i="19"/>
  <c r="A991" i="19"/>
  <c r="A320" i="19"/>
  <c r="F321" i="19"/>
  <c r="A90" i="19"/>
  <c r="F91" i="19"/>
  <c r="A1221" i="19"/>
  <c r="F1291" i="19"/>
  <c r="A1290" i="19"/>
  <c r="A1320" i="19"/>
  <c r="F1321" i="19"/>
  <c r="F1381" i="19"/>
  <c r="A1380" i="19"/>
  <c r="A600" i="19"/>
  <c r="F601" i="19"/>
  <c r="A270" i="19"/>
  <c r="F271" i="19"/>
  <c r="F1511" i="19"/>
  <c r="A1510" i="19"/>
  <c r="A1191" i="19"/>
  <c r="A521" i="19"/>
  <c r="A1030" i="19"/>
  <c r="F1031" i="19"/>
  <c r="A470" i="19"/>
  <c r="F471" i="19"/>
  <c r="A231" i="19"/>
  <c r="A661" i="19"/>
  <c r="A1181" i="19"/>
  <c r="A1581" i="19"/>
  <c r="A841" i="19"/>
  <c r="A331" i="19"/>
  <c r="A1230" i="19"/>
  <c r="F1231" i="19"/>
  <c r="F641" i="19"/>
  <c r="A640" i="19"/>
  <c r="A1011" i="19"/>
  <c r="F821" i="19"/>
  <c r="A820" i="19"/>
  <c r="F701" i="19"/>
  <c r="A700" i="19"/>
  <c r="A461" i="19"/>
  <c r="F1591" i="19"/>
  <c r="A1590" i="19"/>
  <c r="F1401" i="19"/>
  <c r="A1400" i="19"/>
  <c r="A870" i="19"/>
  <c r="F871" i="19"/>
  <c r="F751" i="19"/>
  <c r="A750" i="19"/>
  <c r="A1531" i="19"/>
  <c r="F1571" i="19"/>
  <c r="A1570" i="19"/>
  <c r="F621" i="19"/>
  <c r="A620" i="19"/>
  <c r="F1241" i="19"/>
  <c r="A1240" i="19"/>
  <c r="A921" i="19"/>
  <c r="A340" i="19"/>
  <c r="F341" i="19"/>
  <c r="F681" i="19"/>
  <c r="A680" i="19"/>
  <c r="F911" i="19"/>
  <c r="A910" i="19"/>
  <c r="A800" i="19"/>
  <c r="F801" i="19"/>
  <c r="F1091" i="19"/>
  <c r="A1090" i="19"/>
  <c r="A831" i="19"/>
  <c r="F1541" i="19"/>
  <c r="A1540" i="19"/>
  <c r="A500" i="19"/>
  <c r="F501" i="19"/>
  <c r="A31" i="19"/>
  <c r="A1121" i="19"/>
  <c r="F1501" i="19"/>
  <c r="A1500" i="19"/>
  <c r="A451" i="19"/>
  <c r="F1021" i="19"/>
  <c r="A1020" i="19"/>
  <c r="A41" i="19"/>
  <c r="A571" i="19"/>
  <c r="A781" i="19"/>
  <c r="A141" i="19"/>
  <c r="A1520" i="19"/>
  <c r="F1521" i="19"/>
  <c r="A811" i="19"/>
  <c r="F931" i="19"/>
  <c r="A930" i="19"/>
  <c r="A131" i="19"/>
  <c r="F741" i="19"/>
  <c r="A740" i="19"/>
  <c r="F861" i="19"/>
  <c r="A860" i="19"/>
  <c r="A221" i="19"/>
  <c r="A381" i="19"/>
  <c r="A430" i="19"/>
  <c r="F431" i="19"/>
  <c r="F1301" i="19"/>
  <c r="A1300" i="19"/>
  <c r="F901" i="19"/>
  <c r="A900" i="19"/>
  <c r="A170" i="19"/>
  <c r="F171" i="19"/>
  <c r="A251" i="19"/>
  <c r="A711" i="19"/>
  <c r="A891" i="19"/>
  <c r="F1311" i="19"/>
  <c r="A1310" i="19"/>
  <c r="A791" i="19"/>
  <c r="F671" i="19"/>
  <c r="A670" i="19"/>
  <c r="A111" i="19"/>
  <c r="F721" i="19"/>
  <c r="A720" i="19"/>
  <c r="F1351" i="19"/>
  <c r="A1350" i="19"/>
  <c r="F591" i="19"/>
  <c r="A590" i="19"/>
  <c r="F1271" i="19"/>
  <c r="A1270" i="19"/>
  <c r="A551" i="19"/>
  <c r="F631" i="19"/>
  <c r="A630" i="19"/>
  <c r="A161" i="19"/>
  <c r="A691" i="19"/>
  <c r="F281" i="19"/>
  <c r="A280" i="19"/>
  <c r="A1421" i="19"/>
  <c r="A441" i="19"/>
  <c r="A1491" i="19"/>
  <c r="F1461" i="19"/>
  <c r="A1460" i="19"/>
  <c r="A411" i="19"/>
  <c r="F881" i="19"/>
  <c r="A880" i="19"/>
  <c r="F961" i="19"/>
  <c r="A960" i="19"/>
  <c r="F511" i="19"/>
  <c r="A510" i="19"/>
  <c r="F1431" i="19"/>
  <c r="A1430" i="19"/>
  <c r="F121" i="19"/>
  <c r="A120" i="19"/>
  <c r="AE1642" i="19" l="1"/>
  <c r="AG1642" i="19" s="1" a="1"/>
  <c r="AG1642" i="19" s="1"/>
  <c r="AD1715" i="19"/>
  <c r="AF1715" i="19" s="1" a="1"/>
  <c r="AF1715" i="19" s="1"/>
  <c r="AD1622" i="19"/>
  <c r="AF1622" i="19" s="1" a="1"/>
  <c r="AF1622" i="19" s="1"/>
  <c r="AE1712" i="19"/>
  <c r="AG1712" i="19" s="1" a="1"/>
  <c r="AG1712" i="19" s="1"/>
  <c r="AD1763" i="19"/>
  <c r="AF1763" i="19" s="1" a="1"/>
  <c r="AF1763" i="19" s="1"/>
  <c r="AD1672" i="19"/>
  <c r="AF1672" i="19" s="1" a="1"/>
  <c r="AF1672" i="19" s="1"/>
  <c r="AE1677" i="19"/>
  <c r="AG1677" i="19" s="1" a="1"/>
  <c r="AG1677" i="19" s="1"/>
  <c r="AD1713" i="19"/>
  <c r="AF1713" i="19" s="1" a="1"/>
  <c r="AF1713" i="19" s="1"/>
  <c r="AD1769" i="19"/>
  <c r="AF1769" i="19" s="1" a="1"/>
  <c r="AF1769" i="19" s="1"/>
  <c r="AE1702" i="19"/>
  <c r="AG1702" i="19" s="1" a="1"/>
  <c r="AG1702" i="19" s="1"/>
  <c r="AE1728" i="19"/>
  <c r="AG1728" i="19" s="1" a="1"/>
  <c r="AG1728" i="19" s="1"/>
  <c r="AD1765" i="19"/>
  <c r="AF1765" i="19" s="1" a="1"/>
  <c r="AF1765" i="19" s="1"/>
  <c r="AE1779" i="19"/>
  <c r="AG1779" i="19" s="1" a="1"/>
  <c r="AG1779" i="19" s="1"/>
  <c r="AE1672" i="19"/>
  <c r="AG1672" i="19" s="1" a="1"/>
  <c r="AG1672" i="19" s="1"/>
  <c r="AD1728" i="19"/>
  <c r="AF1728" i="19" s="1" a="1"/>
  <c r="AF1728" i="19" s="1"/>
  <c r="AE1646" i="19"/>
  <c r="AG1646" i="19" s="1" a="1"/>
  <c r="AG1646" i="19" s="1"/>
  <c r="AE1783" i="19"/>
  <c r="AG1783" i="19" s="1" a="1"/>
  <c r="AG1783" i="19" s="1"/>
  <c r="AD1758" i="19"/>
  <c r="AF1758" i="19" s="1" a="1"/>
  <c r="AF1758" i="19" s="1"/>
  <c r="AD1721" i="19"/>
  <c r="AF1721" i="19" s="1" a="1"/>
  <c r="AF1721" i="19" s="1"/>
  <c r="AD1628" i="19"/>
  <c r="AF1628" i="19" s="1" a="1"/>
  <c r="AF1628" i="19" s="1"/>
  <c r="AD1652" i="19"/>
  <c r="AF1652" i="19" s="1" a="1"/>
  <c r="AF1652" i="19" s="1"/>
  <c r="AE1644" i="19"/>
  <c r="AG1644" i="19" s="1" a="1"/>
  <c r="AG1644" i="19" s="1"/>
  <c r="AD1679" i="19"/>
  <c r="AF1679" i="19" s="1" a="1"/>
  <c r="AF1679" i="19" s="1"/>
  <c r="AD1671" i="19"/>
  <c r="AF1671" i="19" s="1" a="1"/>
  <c r="AF1671" i="19" s="1"/>
  <c r="AE1722" i="19"/>
  <c r="AG1722" i="19" s="1" a="1"/>
  <c r="AG1722" i="19" s="1"/>
  <c r="AD1748" i="19"/>
  <c r="AF1748" i="19" s="1" a="1"/>
  <c r="AF1748" i="19" s="1"/>
  <c r="AD1621" i="19"/>
  <c r="AF1621" i="19" s="1" a="1"/>
  <c r="AF1621" i="19" s="1"/>
  <c r="AD1707" i="19"/>
  <c r="AF1707" i="19" s="1" a="1"/>
  <c r="AF1707" i="19" s="1"/>
  <c r="AE1656" i="19"/>
  <c r="AG1656" i="19" s="1" a="1"/>
  <c r="AG1656" i="19" s="1"/>
  <c r="AE1736" i="19"/>
  <c r="AG1736" i="19" s="1" a="1"/>
  <c r="AG1736" i="19" s="1"/>
  <c r="AD1762" i="19"/>
  <c r="AF1762" i="19" s="1" a="1"/>
  <c r="AF1762" i="19" s="1"/>
  <c r="AE1731" i="19"/>
  <c r="AG1731" i="19" s="1" a="1"/>
  <c r="AG1731" i="19" s="1"/>
  <c r="AE1790" i="19"/>
  <c r="AG1790" i="19" s="1" a="1"/>
  <c r="AG1790" i="19" s="1"/>
  <c r="AE1700" i="19"/>
  <c r="AG1700" i="19" s="1" a="1"/>
  <c r="AG1700" i="19" s="1"/>
  <c r="AE1764" i="19"/>
  <c r="AG1764" i="19" s="1" a="1"/>
  <c r="AG1764" i="19" s="1"/>
  <c r="AE1619" i="19"/>
  <c r="AG1619" i="19" s="1" a="1"/>
  <c r="AG1619" i="19" s="1"/>
  <c r="AD1617" i="19"/>
  <c r="AF1617" i="19" s="1" a="1"/>
  <c r="AF1617" i="19" s="1"/>
  <c r="AE1671" i="19"/>
  <c r="AG1671" i="19" s="1" a="1"/>
  <c r="AG1671" i="19" s="1"/>
  <c r="AE1739" i="19"/>
  <c r="AG1739" i="19" s="1" a="1"/>
  <c r="AG1739" i="19" s="1"/>
  <c r="AE1650" i="19"/>
  <c r="AG1650" i="19" s="1" a="1"/>
  <c r="AG1650" i="19" s="1"/>
  <c r="AE1670" i="19"/>
  <c r="AG1670" i="19" s="1" a="1"/>
  <c r="AG1670" i="19" s="1"/>
  <c r="AD1710" i="19"/>
  <c r="AF1710" i="19" s="1" a="1"/>
  <c r="AF1710" i="19" s="1"/>
  <c r="AD1702" i="19"/>
  <c r="AF1702" i="19" s="1" a="1"/>
  <c r="AF1702" i="19" s="1"/>
  <c r="AD1756" i="19"/>
  <c r="AF1756" i="19" s="1" a="1"/>
  <c r="AF1756" i="19" s="1"/>
  <c r="AD1720" i="19"/>
  <c r="AF1720" i="19" s="1" a="1"/>
  <c r="AF1720" i="19" s="1"/>
  <c r="AD1663" i="19"/>
  <c r="AF1663" i="19" s="1" a="1"/>
  <c r="AF1663" i="19" s="1"/>
  <c r="AD1684" i="19"/>
  <c r="AF1684" i="19" s="1" a="1"/>
  <c r="AF1684" i="19" s="1"/>
  <c r="AD1767" i="19"/>
  <c r="AF1767" i="19" s="1" a="1"/>
  <c r="AF1767" i="19" s="1"/>
  <c r="AE1743" i="19"/>
  <c r="AG1743" i="19" s="1" a="1"/>
  <c r="AG1743" i="19" s="1"/>
  <c r="AD1665" i="19"/>
  <c r="AF1665" i="19" s="1" a="1"/>
  <c r="AF1665" i="19" s="1"/>
  <c r="AE1689" i="19"/>
  <c r="AG1689" i="19" s="1" a="1"/>
  <c r="AG1689" i="19" s="1"/>
  <c r="AE1765" i="19"/>
  <c r="AG1765" i="19" s="1" a="1"/>
  <c r="AG1765" i="19" s="1"/>
  <c r="AE1763" i="19"/>
  <c r="AG1763" i="19" s="1" a="1"/>
  <c r="AG1763" i="19" s="1"/>
  <c r="AE1680" i="19"/>
  <c r="AG1680" i="19" s="1" a="1"/>
  <c r="AG1680" i="19" s="1"/>
  <c r="AE1762" i="19"/>
  <c r="AG1762" i="19" s="1" a="1"/>
  <c r="AG1762" i="19" s="1"/>
  <c r="AD1651" i="19"/>
  <c r="AF1651" i="19" s="1" a="1"/>
  <c r="AF1651" i="19" s="1"/>
  <c r="AE1744" i="19"/>
  <c r="AG1744" i="19" s="1" a="1"/>
  <c r="AG1744" i="19" s="1"/>
  <c r="AD1731" i="19"/>
  <c r="AF1731" i="19" s="1" a="1"/>
  <c r="AF1731" i="19" s="1"/>
  <c r="AE1718" i="19"/>
  <c r="AG1718" i="19" s="1" a="1"/>
  <c r="AG1718" i="19" s="1"/>
  <c r="AE1767" i="19"/>
  <c r="AG1767" i="19" s="1" a="1"/>
  <c r="AG1767" i="19" s="1"/>
  <c r="AE1713" i="19"/>
  <c r="AG1713" i="19" s="1" a="1"/>
  <c r="AG1713" i="19" s="1"/>
  <c r="AE1636" i="19"/>
  <c r="AG1636" i="19" s="1" a="1"/>
  <c r="AG1636" i="19" s="1"/>
  <c r="AE1617" i="19"/>
  <c r="AG1617" i="19" s="1" a="1"/>
  <c r="AG1617" i="19" s="1"/>
  <c r="AE1657" i="19"/>
  <c r="AG1657" i="19" s="1" a="1"/>
  <c r="AG1657" i="19" s="1"/>
  <c r="AE1692" i="19"/>
  <c r="AG1692" i="19" s="1" a="1"/>
  <c r="AG1692" i="19" s="1"/>
  <c r="AD1676" i="19"/>
  <c r="AF1676" i="19" s="1" a="1"/>
  <c r="AF1676" i="19" s="1"/>
  <c r="AD1766" i="19"/>
  <c r="AF1766" i="19" s="1" a="1"/>
  <c r="AF1766" i="19" s="1"/>
  <c r="AE1777" i="19"/>
  <c r="AG1777" i="19" s="1" a="1"/>
  <c r="AG1777" i="19" s="1"/>
  <c r="AD1675" i="19"/>
  <c r="AF1675" i="19" s="1" a="1"/>
  <c r="AF1675" i="19" s="1"/>
  <c r="AE1769" i="19"/>
  <c r="AG1769" i="19" s="1" a="1"/>
  <c r="AG1769" i="19" s="1"/>
  <c r="AE1683" i="19"/>
  <c r="AG1683" i="19" s="1" a="1"/>
  <c r="AG1683" i="19" s="1"/>
  <c r="AD1626" i="19"/>
  <c r="AF1626" i="19" s="1" a="1"/>
  <c r="AF1626" i="19" s="1"/>
  <c r="AD1754" i="19"/>
  <c r="AF1754" i="19" s="1" a="1"/>
  <c r="AF1754" i="19" s="1"/>
  <c r="AD1771" i="19"/>
  <c r="AF1771" i="19" s="1" a="1"/>
  <c r="AF1771" i="19" s="1"/>
  <c r="AD1768" i="19"/>
  <c r="AF1768" i="19" s="1" a="1"/>
  <c r="AF1768" i="19" s="1"/>
  <c r="AD1682" i="19"/>
  <c r="AF1682" i="19" s="1" a="1"/>
  <c r="AF1682" i="19" s="1"/>
  <c r="AE1742" i="19"/>
  <c r="AG1742" i="19" s="1" a="1"/>
  <c r="AG1742" i="19" s="1"/>
  <c r="AD1644" i="19"/>
  <c r="AF1644" i="19" s="1" a="1"/>
  <c r="AF1644" i="19" s="1"/>
  <c r="AE1776" i="19"/>
  <c r="AG1776" i="19" s="1" a="1"/>
  <c r="AG1776" i="19" s="1"/>
  <c r="AE1626" i="19"/>
  <c r="AG1626" i="19" s="1" a="1"/>
  <c r="AG1626" i="19" s="1"/>
  <c r="AE1668" i="19"/>
  <c r="AG1668" i="19" s="1" a="1"/>
  <c r="AG1668" i="19" s="1"/>
  <c r="AD1670" i="19"/>
  <c r="AF1670" i="19" s="1" a="1"/>
  <c r="AF1670" i="19" s="1"/>
  <c r="AD1777" i="19"/>
  <c r="AF1777" i="19" s="1" a="1"/>
  <c r="AF1777" i="19" s="1"/>
  <c r="AD1655" i="19"/>
  <c r="AF1655" i="19" s="1" a="1"/>
  <c r="AF1655" i="19" s="1"/>
  <c r="AD1668" i="19"/>
  <c r="AF1668" i="19" s="1" a="1"/>
  <c r="AF1668" i="19" s="1"/>
  <c r="AE1698" i="19"/>
  <c r="AG1698" i="19" s="1" a="1"/>
  <c r="AG1698" i="19" s="1"/>
  <c r="AE1615" i="19"/>
  <c r="AG1615" i="19" s="1" a="1"/>
  <c r="AG1615" i="19" s="1"/>
  <c r="AE1778" i="19"/>
  <c r="AG1778" i="19" s="1" a="1"/>
  <c r="AG1778" i="19" s="1"/>
  <c r="AE1665" i="19"/>
  <c r="AG1665" i="19" s="1" a="1"/>
  <c r="AG1665" i="19" s="1"/>
  <c r="AD1784" i="19"/>
  <c r="AF1784" i="19" s="1" a="1"/>
  <c r="AF1784" i="19" s="1"/>
  <c r="AE1701" i="19"/>
  <c r="AG1701" i="19" s="1" a="1"/>
  <c r="AG1701" i="19" s="1"/>
  <c r="AD1700" i="19"/>
  <c r="AF1700" i="19" s="1" a="1"/>
  <c r="AF1700" i="19" s="1"/>
  <c r="AD1661" i="19"/>
  <c r="AF1661" i="19" s="1" a="1"/>
  <c r="AF1661" i="19" s="1"/>
  <c r="AE1791" i="19"/>
  <c r="AG1791" i="19" s="1" a="1"/>
  <c r="AG1791" i="19" s="1"/>
  <c r="AD1708" i="19"/>
  <c r="AF1708" i="19" s="1" a="1"/>
  <c r="AF1708" i="19" s="1"/>
  <c r="AD1615" i="19"/>
  <c r="AF1615" i="19" s="1" a="1"/>
  <c r="AF1615" i="19" s="1"/>
  <c r="AE1715" i="19"/>
  <c r="AG1715" i="19" s="1" a="1"/>
  <c r="AG1715" i="19" s="1"/>
  <c r="AD1693" i="19"/>
  <c r="AF1693" i="19" s="1" a="1"/>
  <c r="AF1693" i="19" s="1"/>
  <c r="AD1659" i="19"/>
  <c r="AF1659" i="19" s="1" a="1"/>
  <c r="AF1659" i="19" s="1"/>
  <c r="AD1723" i="19"/>
  <c r="AF1723" i="19" s="1" a="1"/>
  <c r="AF1723" i="19" s="1"/>
  <c r="AE1666" i="19"/>
  <c r="AG1666" i="19" s="1" a="1"/>
  <c r="AG1666" i="19" s="1"/>
  <c r="AE1747" i="19"/>
  <c r="AG1747" i="19" s="1" a="1"/>
  <c r="AG1747" i="19" s="1"/>
  <c r="AE1685" i="19"/>
  <c r="AG1685" i="19" s="1" a="1"/>
  <c r="AG1685" i="19" s="1"/>
  <c r="AD1706" i="19"/>
  <c r="AF1706" i="19" s="1" a="1"/>
  <c r="AF1706" i="19" s="1"/>
  <c r="AE1708" i="19"/>
  <c r="AG1708" i="19" s="1" a="1"/>
  <c r="AG1708" i="19" s="1"/>
  <c r="AD1612" i="19"/>
  <c r="AF1612" i="19" s="1" a="1"/>
  <c r="AF1612" i="19" s="1"/>
  <c r="AE1709" i="19"/>
  <c r="AG1709" i="19" s="1" a="1"/>
  <c r="AG1709" i="19" s="1"/>
  <c r="AE1696" i="19"/>
  <c r="AG1696" i="19" s="1" a="1"/>
  <c r="AG1696" i="19" s="1"/>
  <c r="AE1734" i="19"/>
  <c r="AG1734" i="19" s="1" a="1"/>
  <c r="AG1734" i="19" s="1"/>
  <c r="AD1687" i="19"/>
  <c r="AF1687" i="19" s="1" a="1"/>
  <c r="AF1687" i="19" s="1"/>
  <c r="AE1695" i="19"/>
  <c r="AG1695" i="19" s="1" a="1"/>
  <c r="AG1695" i="19" s="1"/>
  <c r="AD1648" i="19"/>
  <c r="AF1648" i="19" s="1" a="1"/>
  <c r="AF1648" i="19" s="1"/>
  <c r="AE1781" i="19"/>
  <c r="AG1781" i="19" s="1" a="1"/>
  <c r="AG1781" i="19" s="1"/>
  <c r="AE1653" i="19"/>
  <c r="AG1653" i="19" s="1" a="1"/>
  <c r="AG1653" i="19" s="1"/>
  <c r="AE1741" i="19"/>
  <c r="AG1741" i="19" s="1" a="1"/>
  <c r="AG1741" i="19" s="1"/>
  <c r="AD1647" i="19"/>
  <c r="AF1647" i="19" s="1" a="1"/>
  <c r="AF1647" i="19" s="1"/>
  <c r="AE1627" i="19"/>
  <c r="AG1627" i="19" s="1" a="1"/>
  <c r="AG1627" i="19" s="1"/>
  <c r="AD1739" i="19"/>
  <c r="AF1739" i="19" s="1" a="1"/>
  <c r="AF1739" i="19" s="1"/>
  <c r="AD1790" i="19"/>
  <c r="AF1790" i="19" s="1" a="1"/>
  <c r="AF1790" i="19" s="1"/>
  <c r="AD1658" i="19"/>
  <c r="AF1658" i="19" s="1" a="1"/>
  <c r="AF1658" i="19" s="1"/>
  <c r="AD1635" i="19"/>
  <c r="AF1635" i="19" s="1" a="1"/>
  <c r="AF1635" i="19" s="1"/>
  <c r="AE1641" i="19"/>
  <c r="AG1641" i="19" s="1" a="1"/>
  <c r="AG1641" i="19" s="1"/>
  <c r="AD1696" i="19"/>
  <c r="AF1696" i="19" s="1" a="1"/>
  <c r="AF1696" i="19" s="1"/>
  <c r="AE1669" i="19"/>
  <c r="AG1669" i="19" s="1" a="1"/>
  <c r="AG1669" i="19" s="1"/>
  <c r="AE1624" i="19"/>
  <c r="AG1624" i="19" s="1" a="1"/>
  <c r="AG1624" i="19" s="1"/>
  <c r="AE1787" i="19"/>
  <c r="AG1787" i="19" s="1" a="1"/>
  <c r="AG1787" i="19" s="1"/>
  <c r="AD1697" i="19"/>
  <c r="AF1697" i="19" s="1" a="1"/>
  <c r="AF1697" i="19" s="1"/>
  <c r="AD1745" i="19"/>
  <c r="AF1745" i="19" s="1" a="1"/>
  <c r="AF1745" i="19" s="1"/>
  <c r="AD1692" i="19"/>
  <c r="AF1692" i="19" s="1" a="1"/>
  <c r="AF1692" i="19" s="1"/>
  <c r="AE1621" i="19"/>
  <c r="AG1621" i="19" s="1" a="1"/>
  <c r="AG1621" i="19" s="1"/>
  <c r="AE1755" i="19"/>
  <c r="AG1755" i="19" s="1" a="1"/>
  <c r="AG1755" i="19" s="1"/>
  <c r="AE1732" i="19"/>
  <c r="AG1732" i="19" s="1" a="1"/>
  <c r="AG1732" i="19" s="1"/>
  <c r="AD1736" i="19"/>
  <c r="AF1736" i="19" s="1" a="1"/>
  <c r="AF1736" i="19" s="1"/>
  <c r="AD1674" i="19"/>
  <c r="AF1674" i="19" s="1" a="1"/>
  <c r="AF1674" i="19" s="1"/>
  <c r="AE1674" i="19"/>
  <c r="AG1674" i="19" s="1" a="1"/>
  <c r="AG1674" i="19" s="1"/>
  <c r="AD1773" i="19"/>
  <c r="AF1773" i="19" s="1" a="1"/>
  <c r="AF1773" i="19" s="1"/>
  <c r="AD1726" i="19"/>
  <c r="AF1726" i="19" s="1" a="1"/>
  <c r="AF1726" i="19" s="1"/>
  <c r="AE1788" i="19"/>
  <c r="AG1788" i="19" s="1" a="1"/>
  <c r="AG1788" i="19" s="1"/>
  <c r="AD1753" i="19"/>
  <c r="AF1753" i="19" s="1" a="1"/>
  <c r="AF1753" i="19" s="1"/>
  <c r="AE1772" i="19"/>
  <c r="AG1772" i="19" s="1" a="1"/>
  <c r="AG1772" i="19" s="1"/>
  <c r="AE1676" i="19"/>
  <c r="AG1676" i="19" s="1" a="1"/>
  <c r="AG1676" i="19" s="1"/>
  <c r="AE1645" i="19"/>
  <c r="AG1645" i="19" s="1" a="1"/>
  <c r="AG1645" i="19" s="1"/>
  <c r="AD1725" i="19"/>
  <c r="AF1725" i="19" s="1" a="1"/>
  <c r="AF1725" i="19" s="1"/>
  <c r="AE1758" i="19"/>
  <c r="AG1758" i="19" s="1" a="1"/>
  <c r="AG1758" i="19" s="1"/>
  <c r="AD1747" i="19"/>
  <c r="AF1747" i="19" s="1" a="1"/>
  <c r="AF1747" i="19" s="1"/>
  <c r="AE1679" i="19"/>
  <c r="AG1679" i="19" s="1" a="1"/>
  <c r="AG1679" i="19" s="1"/>
  <c r="AD1734" i="19"/>
  <c r="AF1734" i="19" s="1" a="1"/>
  <c r="AF1734" i="19" s="1"/>
  <c r="AD1746" i="19"/>
  <c r="AF1746" i="19" s="1" a="1"/>
  <c r="AF1746" i="19" s="1"/>
  <c r="AD1727" i="19"/>
  <c r="AF1727" i="19" s="1" a="1"/>
  <c r="AF1727" i="19" s="1"/>
  <c r="AE1748" i="19"/>
  <c r="AG1748" i="19" s="1" a="1"/>
  <c r="AG1748" i="19" s="1"/>
  <c r="AE1693" i="19"/>
  <c r="AG1693" i="19" s="1" a="1"/>
  <c r="AG1693" i="19" s="1"/>
  <c r="AE1751" i="19"/>
  <c r="AG1751" i="19" s="1" a="1"/>
  <c r="AG1751" i="19" s="1"/>
  <c r="AE1690" i="19"/>
  <c r="AG1690" i="19" s="1" a="1"/>
  <c r="AG1690" i="19" s="1"/>
  <c r="AD1625" i="19"/>
  <c r="AF1625" i="19" s="1" a="1"/>
  <c r="AF1625" i="19" s="1"/>
  <c r="AD1698" i="19"/>
  <c r="AF1698" i="19" s="1" a="1"/>
  <c r="AF1698" i="19" s="1"/>
  <c r="AE1648" i="19"/>
  <c r="AG1648" i="19" s="1" a="1"/>
  <c r="AG1648" i="19" s="1"/>
  <c r="AD1775" i="19"/>
  <c r="AF1775" i="19" s="1" a="1"/>
  <c r="AF1775" i="19" s="1"/>
  <c r="AD1722" i="19"/>
  <c r="AF1722" i="19" s="1" a="1"/>
  <c r="AF1722" i="19" s="1"/>
  <c r="AE1691" i="19"/>
  <c r="AG1691" i="19" s="1" a="1"/>
  <c r="AG1691" i="19" s="1"/>
  <c r="AD1774" i="19"/>
  <c r="AF1774" i="19" s="1" a="1"/>
  <c r="AF1774" i="19" s="1"/>
  <c r="AD1780" i="19"/>
  <c r="AF1780" i="19" s="1" a="1"/>
  <c r="AF1780" i="19" s="1"/>
  <c r="AD1705" i="19"/>
  <c r="AF1705" i="19" s="1" a="1"/>
  <c r="AF1705" i="19" s="1"/>
  <c r="AE1630" i="19"/>
  <c r="AG1630" i="19" s="1" a="1"/>
  <c r="AG1630" i="19" s="1"/>
  <c r="AD1640" i="19"/>
  <c r="AF1640" i="19" s="1" a="1"/>
  <c r="AF1640" i="19" s="1"/>
  <c r="AE1637" i="19"/>
  <c r="AG1637" i="19" s="1" a="1"/>
  <c r="AG1637" i="19" s="1"/>
  <c r="AE1705" i="19"/>
  <c r="AG1705" i="19" s="1" a="1"/>
  <c r="AG1705" i="19" s="1"/>
  <c r="AE1684" i="19"/>
  <c r="AG1684" i="19" s="1" a="1"/>
  <c r="AG1684" i="19" s="1"/>
  <c r="AE1770" i="19"/>
  <c r="AG1770" i="19" s="1" a="1"/>
  <c r="AG1770" i="19" s="1"/>
  <c r="AD1718" i="19"/>
  <c r="AF1718" i="19" s="1" a="1"/>
  <c r="AF1718" i="19" s="1"/>
  <c r="AE1699" i="19"/>
  <c r="AG1699" i="19" s="1" a="1"/>
  <c r="AG1699" i="19" s="1"/>
  <c r="AD1619" i="19"/>
  <c r="AF1619" i="19" s="1" a="1"/>
  <c r="AF1619" i="19" s="1"/>
  <c r="AE1749" i="19"/>
  <c r="AG1749" i="19" s="1" a="1"/>
  <c r="AG1749" i="19" s="1"/>
  <c r="AD1613" i="19"/>
  <c r="AF1613" i="19" s="1" a="1"/>
  <c r="AF1613" i="19" s="1"/>
  <c r="AD1654" i="19"/>
  <c r="AF1654" i="19" s="1" a="1"/>
  <c r="AF1654" i="19" s="1"/>
  <c r="AD1681" i="19"/>
  <c r="AF1681" i="19" s="1" a="1"/>
  <c r="AF1681" i="19" s="1"/>
  <c r="AD1666" i="19"/>
  <c r="AF1666" i="19" s="1" a="1"/>
  <c r="AF1666" i="19" s="1"/>
  <c r="AD1638" i="19"/>
  <c r="AF1638" i="19" s="1" a="1"/>
  <c r="AF1638" i="19" s="1"/>
  <c r="AD1714" i="19"/>
  <c r="AF1714" i="19" s="1" a="1"/>
  <c r="AF1714" i="19" s="1"/>
  <c r="AD1641" i="19"/>
  <c r="AF1641" i="19" s="1" a="1"/>
  <c r="AF1641" i="19" s="1"/>
  <c r="AD1741" i="19"/>
  <c r="AF1741" i="19" s="1" a="1"/>
  <c r="AF1741" i="19" s="1"/>
  <c r="AE1752" i="19"/>
  <c r="AG1752" i="19" s="1" a="1"/>
  <c r="AG1752" i="19" s="1"/>
  <c r="AD1688" i="19"/>
  <c r="AF1688" i="19" s="1" a="1"/>
  <c r="AF1688" i="19" s="1"/>
  <c r="AD1699" i="19"/>
  <c r="AF1699" i="19" s="1" a="1"/>
  <c r="AF1699" i="19" s="1"/>
  <c r="AE1620" i="19"/>
  <c r="AG1620" i="19" s="1" a="1"/>
  <c r="AG1620" i="19" s="1"/>
  <c r="AE1753" i="19"/>
  <c r="AG1753" i="19" s="1" a="1"/>
  <c r="AG1753" i="19" s="1"/>
  <c r="AD1730" i="19"/>
  <c r="AF1730" i="19" s="1" a="1"/>
  <c r="AF1730" i="19" s="1"/>
  <c r="AD1690" i="19"/>
  <c r="AF1690" i="19" s="1" a="1"/>
  <c r="AF1690" i="19" s="1"/>
  <c r="AE1662" i="19"/>
  <c r="AG1662" i="19" s="1" a="1"/>
  <c r="AG1662" i="19" s="1"/>
  <c r="AD1717" i="19"/>
  <c r="AF1717" i="19" s="1" a="1"/>
  <c r="AF1717" i="19" s="1"/>
  <c r="AD1778" i="19"/>
  <c r="AF1778" i="19" s="1" a="1"/>
  <c r="AF1778" i="19" s="1"/>
  <c r="AD1646" i="19"/>
  <c r="AF1646" i="19" s="1" a="1"/>
  <c r="AF1646" i="19" s="1"/>
  <c r="AE1664" i="19"/>
  <c r="AG1664" i="19" s="1" a="1"/>
  <c r="AG1664" i="19" s="1"/>
  <c r="AE1629" i="19"/>
  <c r="AG1629" i="19" s="1" a="1"/>
  <c r="AG1629" i="19" s="1"/>
  <c r="AE1773" i="19"/>
  <c r="AG1773" i="19" s="1" a="1"/>
  <c r="AG1773" i="19" s="1"/>
  <c r="AD1694" i="19"/>
  <c r="AF1694" i="19" s="1" a="1"/>
  <c r="AF1694" i="19" s="1"/>
  <c r="AD1689" i="19"/>
  <c r="AF1689" i="19" s="1" a="1"/>
  <c r="AF1689" i="19" s="1"/>
  <c r="AE1658" i="19"/>
  <c r="AG1658" i="19" s="1" a="1"/>
  <c r="AG1658" i="19" s="1"/>
  <c r="AE1719" i="19"/>
  <c r="AG1719" i="19" s="1" a="1"/>
  <c r="AG1719" i="19" s="1"/>
  <c r="AE1628" i="19"/>
  <c r="AG1628" i="19" s="1" a="1"/>
  <c r="AG1628" i="19" s="1"/>
  <c r="AE1710" i="19"/>
  <c r="AG1710" i="19" s="1" a="1"/>
  <c r="AG1710" i="19" s="1"/>
  <c r="AE1775" i="19"/>
  <c r="AG1775" i="19" s="1" a="1"/>
  <c r="AG1775" i="19" s="1"/>
  <c r="AD1786" i="19"/>
  <c r="AF1786" i="19" s="1" a="1"/>
  <c r="AF1786" i="19" s="1"/>
  <c r="AD1678" i="19"/>
  <c r="AF1678" i="19" s="1" a="1"/>
  <c r="AF1678" i="19" s="1"/>
  <c r="AE1659" i="19"/>
  <c r="AG1659" i="19" s="1" a="1"/>
  <c r="AG1659" i="19" s="1"/>
  <c r="AE1649" i="19"/>
  <c r="AG1649" i="19" s="1" a="1"/>
  <c r="AG1649" i="19" s="1"/>
  <c r="AE1716" i="19"/>
  <c r="AG1716" i="19" s="1" a="1"/>
  <c r="AG1716" i="19" s="1"/>
  <c r="AE1660" i="19"/>
  <c r="AG1660" i="19" s="1" a="1"/>
  <c r="AG1660" i="19" s="1"/>
  <c r="AE1720" i="19"/>
  <c r="AG1720" i="19" s="1" a="1"/>
  <c r="AG1720" i="19" s="1"/>
  <c r="AD1729" i="19"/>
  <c r="AF1729" i="19" s="1" a="1"/>
  <c r="AF1729" i="19" s="1"/>
  <c r="AD1738" i="19"/>
  <c r="AF1738" i="19" s="1" a="1"/>
  <c r="AF1738" i="19" s="1"/>
  <c r="AE1759" i="19"/>
  <c r="AG1759" i="19" s="1" a="1"/>
  <c r="AG1759" i="19" s="1"/>
  <c r="AD1680" i="19"/>
  <c r="AF1680" i="19" s="1" a="1"/>
  <c r="AF1680" i="19" s="1"/>
  <c r="AD1733" i="19"/>
  <c r="AF1733" i="19" s="1" a="1"/>
  <c r="AF1733" i="19" s="1"/>
  <c r="AD1657" i="19"/>
  <c r="AF1657" i="19" s="1" a="1"/>
  <c r="AF1657" i="19" s="1"/>
  <c r="AE1724" i="19"/>
  <c r="AG1724" i="19" s="1" a="1"/>
  <c r="AG1724" i="19" s="1"/>
  <c r="AD1683" i="19"/>
  <c r="AF1683" i="19" s="1" a="1"/>
  <c r="AF1683" i="19" s="1"/>
  <c r="AD1749" i="19"/>
  <c r="AF1749" i="19" s="1" a="1"/>
  <c r="AF1749" i="19" s="1"/>
  <c r="AD1755" i="19"/>
  <c r="AF1755" i="19" s="1" a="1"/>
  <c r="AF1755" i="19" s="1"/>
  <c r="AD1760" i="19"/>
  <c r="AF1760" i="19" s="1" a="1"/>
  <c r="AF1760" i="19" s="1"/>
  <c r="AD1740" i="19"/>
  <c r="AF1740" i="19" s="1" a="1"/>
  <c r="AF1740" i="19" s="1"/>
  <c r="AE1655" i="19"/>
  <c r="AG1655" i="19" s="1" a="1"/>
  <c r="AG1655" i="19" s="1"/>
  <c r="AE1756" i="19"/>
  <c r="AG1756" i="19" s="1" a="1"/>
  <c r="AG1756" i="19" s="1"/>
  <c r="AD1789" i="19"/>
  <c r="AF1789" i="19" s="1" a="1"/>
  <c r="AF1789" i="19" s="1"/>
  <c r="AD1667" i="19"/>
  <c r="AF1667" i="19" s="1" a="1"/>
  <c r="AF1667" i="19" s="1"/>
  <c r="AD1673" i="19"/>
  <c r="AF1673" i="19" s="1" a="1"/>
  <c r="AF1673" i="19" s="1"/>
  <c r="AD1662" i="19"/>
  <c r="AF1662" i="19" s="1" a="1"/>
  <c r="AF1662" i="19" s="1"/>
  <c r="AD1779" i="19"/>
  <c r="AF1779" i="19" s="1" a="1"/>
  <c r="AF1779" i="19" s="1"/>
  <c r="AE1704" i="19"/>
  <c r="AG1704" i="19" s="1" a="1"/>
  <c r="AG1704" i="19" s="1"/>
  <c r="AE1726" i="19"/>
  <c r="AG1726" i="19" s="1" a="1"/>
  <c r="AG1726" i="19" s="1"/>
  <c r="AE1635" i="19"/>
  <c r="AG1635" i="19" s="1" a="1"/>
  <c r="AG1635" i="19" s="1"/>
  <c r="AD1759" i="19"/>
  <c r="AF1759" i="19" s="1" a="1"/>
  <c r="AF1759" i="19" s="1"/>
  <c r="AE1735" i="19"/>
  <c r="AG1735" i="19" s="1" a="1"/>
  <c r="AG1735" i="19" s="1"/>
  <c r="AE1643" i="19"/>
  <c r="AG1643" i="19" s="1" a="1"/>
  <c r="AG1643" i="19" s="1"/>
  <c r="AD1650" i="19"/>
  <c r="AF1650" i="19" s="1" a="1"/>
  <c r="AF1650" i="19" s="1"/>
  <c r="AE1754" i="19"/>
  <c r="AG1754" i="19" s="1" a="1"/>
  <c r="AG1754" i="19" s="1"/>
  <c r="AE1746" i="19"/>
  <c r="AG1746" i="19" s="1" a="1"/>
  <c r="AG1746" i="19" s="1"/>
  <c r="AD1631" i="19"/>
  <c r="AF1631" i="19" s="1" a="1"/>
  <c r="AF1631" i="19" s="1"/>
  <c r="AE1631" i="19"/>
  <c r="AG1631" i="19" s="1" a="1"/>
  <c r="AG1631" i="19" s="1"/>
  <c r="AE1633" i="19"/>
  <c r="AG1633" i="19" s="1" a="1"/>
  <c r="AG1633" i="19" s="1"/>
  <c r="AE1681" i="19"/>
  <c r="AG1681" i="19" s="1" a="1"/>
  <c r="AG1681" i="19" s="1"/>
  <c r="AD1639" i="19"/>
  <c r="AF1639" i="19" s="1" a="1"/>
  <c r="AF1639" i="19" s="1"/>
  <c r="AE1651" i="19"/>
  <c r="AG1651" i="19" s="1" a="1"/>
  <c r="AG1651" i="19" s="1"/>
  <c r="AD1782" i="19"/>
  <c r="AF1782" i="19" s="1" a="1"/>
  <c r="AF1782" i="19" s="1"/>
  <c r="AE1780" i="19"/>
  <c r="AG1780" i="19" s="1" a="1"/>
  <c r="AG1780" i="19" s="1"/>
  <c r="AD1783" i="19"/>
  <c r="AF1783" i="19" s="1" a="1"/>
  <c r="AF1783" i="19" s="1"/>
  <c r="AD1627" i="19"/>
  <c r="AF1627" i="19" s="1" a="1"/>
  <c r="AF1627" i="19" s="1"/>
  <c r="AD1695" i="19"/>
  <c r="AF1695" i="19" s="1" a="1"/>
  <c r="AF1695" i="19" s="1"/>
  <c r="AD1630" i="19"/>
  <c r="AF1630" i="19" s="1" a="1"/>
  <c r="AF1630" i="19" s="1"/>
  <c r="AE1740" i="19"/>
  <c r="AG1740" i="19" s="1" a="1"/>
  <c r="AG1740" i="19" s="1"/>
  <c r="AD1669" i="19"/>
  <c r="AF1669" i="19" s="1" a="1"/>
  <c r="AF1669" i="19" s="1"/>
  <c r="AD1716" i="19"/>
  <c r="AF1716" i="19" s="1" a="1"/>
  <c r="AF1716" i="19" s="1"/>
  <c r="AD1751" i="19"/>
  <c r="AF1751" i="19" s="1" a="1"/>
  <c r="AF1751" i="19" s="1"/>
  <c r="AD1634" i="19"/>
  <c r="AF1634" i="19" s="1" a="1"/>
  <c r="AF1634" i="19" s="1"/>
  <c r="AE1727" i="19"/>
  <c r="AG1727" i="19" s="1" a="1"/>
  <c r="AG1727" i="19" s="1"/>
  <c r="AD1711" i="19"/>
  <c r="AF1711" i="19" s="1" a="1"/>
  <c r="AF1711" i="19" s="1"/>
  <c r="AE1782" i="19"/>
  <c r="AG1782" i="19" s="1" a="1"/>
  <c r="AG1782" i="19" s="1"/>
  <c r="AE1623" i="19"/>
  <c r="AG1623" i="19" s="1" a="1"/>
  <c r="AG1623" i="19" s="1"/>
  <c r="AE1760" i="19"/>
  <c r="AG1760" i="19" s="1" a="1"/>
  <c r="AG1760" i="19" s="1"/>
  <c r="AE1785" i="19"/>
  <c r="AG1785" i="19" s="1" a="1"/>
  <c r="AG1785" i="19" s="1"/>
  <c r="AE1761" i="19"/>
  <c r="AG1761" i="19" s="1" a="1"/>
  <c r="AG1761" i="19" s="1"/>
  <c r="AD1645" i="19"/>
  <c r="AF1645" i="19" s="1" a="1"/>
  <c r="AF1645" i="19" s="1"/>
  <c r="AE1622" i="19"/>
  <c r="AG1622" i="19" s="1" a="1"/>
  <c r="AG1622" i="19" s="1"/>
  <c r="AE1663" i="19"/>
  <c r="AG1663" i="19" s="1" a="1"/>
  <c r="AG1663" i="19" s="1"/>
  <c r="AD1620" i="19"/>
  <c r="AF1620" i="19" s="1" a="1"/>
  <c r="AF1620" i="19" s="1"/>
  <c r="AD1643" i="19"/>
  <c r="AF1643" i="19" s="1" a="1"/>
  <c r="AF1643" i="19" s="1"/>
  <c r="AD1664" i="19"/>
  <c r="AF1664" i="19" s="1" a="1"/>
  <c r="AF1664" i="19" s="1"/>
  <c r="AE1652" i="19"/>
  <c r="AG1652" i="19" s="1" a="1"/>
  <c r="AG1652" i="19" s="1"/>
  <c r="AE1711" i="19"/>
  <c r="AG1711" i="19" s="1" a="1"/>
  <c r="AG1711" i="19" s="1"/>
  <c r="AD1653" i="19"/>
  <c r="AF1653" i="19" s="1" a="1"/>
  <c r="AF1653" i="19" s="1"/>
  <c r="AE1721" i="19"/>
  <c r="AG1721" i="19" s="1" a="1"/>
  <c r="AG1721" i="19" s="1"/>
  <c r="AD1709" i="19"/>
  <c r="AF1709" i="19" s="1" a="1"/>
  <c r="AF1709" i="19" s="1"/>
  <c r="AD1787" i="19"/>
  <c r="AF1787" i="19" s="1" a="1"/>
  <c r="AF1787" i="19" s="1"/>
  <c r="AE1717" i="19"/>
  <c r="AG1717" i="19" s="1" a="1"/>
  <c r="AG1717" i="19" s="1"/>
  <c r="AD1691" i="19"/>
  <c r="AF1691" i="19" s="1" a="1"/>
  <c r="AF1691" i="19" s="1"/>
  <c r="AD1761" i="19"/>
  <c r="AF1761" i="19" s="1" a="1"/>
  <c r="AF1761" i="19" s="1"/>
  <c r="AE1638" i="19"/>
  <c r="AG1638" i="19" s="1" a="1"/>
  <c r="AG1638" i="19" s="1"/>
  <c r="AE1745" i="19"/>
  <c r="AG1745" i="19" s="1" a="1"/>
  <c r="AG1745" i="19" s="1"/>
  <c r="AE1682" i="19"/>
  <c r="AG1682" i="19" s="1" a="1"/>
  <c r="AG1682" i="19" s="1"/>
  <c r="AE1771" i="19"/>
  <c r="AG1771" i="19" s="1" a="1"/>
  <c r="AG1771" i="19" s="1"/>
  <c r="AE1647" i="19"/>
  <c r="AG1647" i="19" s="1" a="1"/>
  <c r="AG1647" i="19" s="1"/>
  <c r="AE1723" i="19"/>
  <c r="AG1723" i="19" s="1" a="1"/>
  <c r="AG1723" i="19" s="1"/>
  <c r="AE1686" i="19"/>
  <c r="AG1686" i="19" s="1" a="1"/>
  <c r="AG1686" i="19" s="1"/>
  <c r="AD1772" i="19"/>
  <c r="AF1772" i="19" s="1" a="1"/>
  <c r="AF1772" i="19" s="1"/>
  <c r="AD1770" i="19"/>
  <c r="AF1770" i="19" s="1" a="1"/>
  <c r="AF1770" i="19" s="1"/>
  <c r="AE1694" i="19"/>
  <c r="AG1694" i="19" s="1" a="1"/>
  <c r="AG1694" i="19" s="1"/>
  <c r="AD1732" i="19"/>
  <c r="AF1732" i="19" s="1" a="1"/>
  <c r="AF1732" i="19" s="1"/>
  <c r="AD1623" i="19"/>
  <c r="AF1623" i="19" s="1" a="1"/>
  <c r="AF1623" i="19" s="1"/>
  <c r="AD1637" i="19"/>
  <c r="AF1637" i="19" s="1" a="1"/>
  <c r="AF1637" i="19" s="1"/>
  <c r="AD1737" i="19"/>
  <c r="AF1737" i="19" s="1" a="1"/>
  <c r="AF1737" i="19" s="1"/>
  <c r="AE1640" i="19"/>
  <c r="AG1640" i="19" s="1" a="1"/>
  <c r="AG1640" i="19" s="1"/>
  <c r="AE1667" i="19"/>
  <c r="AG1667" i="19" s="1" a="1"/>
  <c r="AG1667" i="19" s="1"/>
  <c r="AD1781" i="19"/>
  <c r="AF1781" i="19" s="1" a="1"/>
  <c r="AF1781" i="19" s="1"/>
  <c r="AD1629" i="19"/>
  <c r="AF1629" i="19" s="1" a="1"/>
  <c r="AF1629" i="19" s="1"/>
  <c r="AD1735" i="19"/>
  <c r="AF1735" i="19" s="1" a="1"/>
  <c r="AF1735" i="19" s="1"/>
  <c r="AE1634" i="19"/>
  <c r="AG1634" i="19" s="1" a="1"/>
  <c r="AG1634" i="19" s="1"/>
  <c r="AD1686" i="19"/>
  <c r="AF1686" i="19" s="1" a="1"/>
  <c r="AF1686" i="19" s="1"/>
  <c r="AD1750" i="19"/>
  <c r="AF1750" i="19" s="1" a="1"/>
  <c r="AF1750" i="19" s="1"/>
  <c r="AE1707" i="19"/>
  <c r="AG1707" i="19" s="1" a="1"/>
  <c r="AG1707" i="19" s="1"/>
  <c r="AD1656" i="19"/>
  <c r="AF1656" i="19" s="1" a="1"/>
  <c r="AF1656" i="19" s="1"/>
  <c r="AD1776" i="19"/>
  <c r="AF1776" i="19" s="1" a="1"/>
  <c r="AF1776" i="19" s="1"/>
  <c r="AE1750" i="19"/>
  <c r="AG1750" i="19" s="1" a="1"/>
  <c r="AG1750" i="19" s="1"/>
  <c r="AD1785" i="19"/>
  <c r="AF1785" i="19" s="1" a="1"/>
  <c r="AF1785" i="19" s="1"/>
  <c r="AE1675" i="19"/>
  <c r="AG1675" i="19" s="1" a="1"/>
  <c r="AG1675" i="19" s="1"/>
  <c r="AE1654" i="19"/>
  <c r="AG1654" i="19" s="1" a="1"/>
  <c r="AG1654" i="19" s="1"/>
  <c r="AE1738" i="19"/>
  <c r="AG1738" i="19" s="1" a="1"/>
  <c r="AG1738" i="19" s="1"/>
  <c r="AE1733" i="19"/>
  <c r="AG1733" i="19" s="1" a="1"/>
  <c r="AG1733" i="19" s="1"/>
  <c r="AE1661" i="19"/>
  <c r="AG1661" i="19" s="1" a="1"/>
  <c r="AG1661" i="19" s="1"/>
  <c r="AD1742" i="19"/>
  <c r="AF1742" i="19" s="1" a="1"/>
  <c r="AF1742" i="19" s="1"/>
  <c r="AE1737" i="19"/>
  <c r="AG1737" i="19" s="1" a="1"/>
  <c r="AG1737" i="19" s="1"/>
  <c r="AD1744" i="19"/>
  <c r="AF1744" i="19" s="1" a="1"/>
  <c r="AF1744" i="19" s="1"/>
  <c r="AE1613" i="19"/>
  <c r="AG1613" i="19" s="1" a="1"/>
  <c r="AG1613" i="19" s="1"/>
  <c r="AE1786" i="19"/>
  <c r="AG1786" i="19" s="1" a="1"/>
  <c r="AG1786" i="19" s="1"/>
  <c r="AE1639" i="19"/>
  <c r="AG1639" i="19" s="1" a="1"/>
  <c r="AG1639" i="19" s="1"/>
  <c r="AE1625" i="19"/>
  <c r="AG1625" i="19" s="1" a="1"/>
  <c r="AG1625" i="19" s="1"/>
  <c r="AD1660" i="19"/>
  <c r="AF1660" i="19" s="1" a="1"/>
  <c r="AF1660" i="19" s="1"/>
  <c r="AE1618" i="19"/>
  <c r="AG1618" i="19" s="1" a="1"/>
  <c r="AG1618" i="19" s="1"/>
  <c r="AD1788" i="19"/>
  <c r="AF1788" i="19" s="1" a="1"/>
  <c r="AF1788" i="19" s="1"/>
  <c r="AE1729" i="19"/>
  <c r="AG1729" i="19" s="1" a="1"/>
  <c r="AG1729" i="19" s="1"/>
  <c r="AE1697" i="19"/>
  <c r="AG1697" i="19" s="1" a="1"/>
  <c r="AG1697" i="19" s="1"/>
  <c r="AE1687" i="19"/>
  <c r="AG1687" i="19" s="1" a="1"/>
  <c r="AG1687" i="19" s="1"/>
  <c r="AE1757" i="19"/>
  <c r="AG1757" i="19" s="1" a="1"/>
  <c r="AG1757" i="19" s="1"/>
  <c r="AE1616" i="19"/>
  <c r="AG1616" i="19" s="1" a="1"/>
  <c r="AG1616" i="19" s="1"/>
  <c r="AD1618" i="19"/>
  <c r="AF1618" i="19" s="1" a="1"/>
  <c r="AF1618" i="19" s="1"/>
  <c r="AD1719" i="19"/>
  <c r="AF1719" i="19" s="1" a="1"/>
  <c r="AF1719" i="19" s="1"/>
  <c r="AD1624" i="19"/>
  <c r="AF1624" i="19" s="1" a="1"/>
  <c r="AF1624" i="19" s="1"/>
  <c r="AD1701" i="19"/>
  <c r="AF1701" i="19" s="1" a="1"/>
  <c r="AF1701" i="19" s="1"/>
  <c r="AE1706" i="19"/>
  <c r="AG1706" i="19" s="1" a="1"/>
  <c r="AG1706" i="19" s="1"/>
  <c r="AD1642" i="19"/>
  <c r="AF1642" i="19" s="1" a="1"/>
  <c r="AF1642" i="19" s="1"/>
  <c r="AD1649" i="19"/>
  <c r="AF1649" i="19" s="1" a="1"/>
  <c r="AF1649" i="19" s="1"/>
  <c r="AD1632" i="19"/>
  <c r="AF1632" i="19" s="1" a="1"/>
  <c r="AF1632" i="19" s="1"/>
  <c r="AD1752" i="19"/>
  <c r="AF1752" i="19" s="1" a="1"/>
  <c r="AF1752" i="19" s="1"/>
  <c r="AD1703" i="19"/>
  <c r="AF1703" i="19" s="1" a="1"/>
  <c r="AF1703" i="19" s="1"/>
  <c r="AD1704" i="19"/>
  <c r="AF1704" i="19" s="1" a="1"/>
  <c r="AF1704" i="19" s="1"/>
  <c r="AE1703" i="19"/>
  <c r="AG1703" i="19" s="1" a="1"/>
  <c r="AG1703" i="19" s="1"/>
  <c r="AD1685" i="19"/>
  <c r="AF1685" i="19" s="1" a="1"/>
  <c r="AF1685" i="19" s="1"/>
  <c r="AE1614" i="19"/>
  <c r="AG1614" i="19" s="1" a="1"/>
  <c r="AG1614" i="19" s="1"/>
  <c r="AE1768" i="19"/>
  <c r="AG1768" i="19" s="1" a="1"/>
  <c r="AG1768" i="19" s="1"/>
  <c r="AD1677" i="19"/>
  <c r="AF1677" i="19" s="1" a="1"/>
  <c r="AF1677" i="19" s="1"/>
  <c r="AE1789" i="19"/>
  <c r="AG1789" i="19" s="1" a="1"/>
  <c r="AG1789" i="19" s="1"/>
  <c r="AD1757" i="19"/>
  <c r="AF1757" i="19" s="1" a="1"/>
  <c r="AF1757" i="19" s="1"/>
  <c r="AE1725" i="19"/>
  <c r="AG1725" i="19" s="1" a="1"/>
  <c r="AG1725" i="19" s="1"/>
  <c r="AE1678" i="19"/>
  <c r="AG1678" i="19" s="1" a="1"/>
  <c r="AG1678" i="19" s="1"/>
  <c r="AE1714" i="19"/>
  <c r="AG1714" i="19" s="1" a="1"/>
  <c r="AG1714" i="19" s="1"/>
  <c r="AE1766" i="19"/>
  <c r="AG1766" i="19" s="1" a="1"/>
  <c r="AG1766" i="19" s="1"/>
  <c r="AE1774" i="19"/>
  <c r="AG1774" i="19" s="1" a="1"/>
  <c r="AG1774" i="19" s="1"/>
  <c r="AE1612" i="19"/>
  <c r="AG1612" i="19" s="1" a="1"/>
  <c r="AG1612" i="19" s="1"/>
  <c r="AD1791" i="19"/>
  <c r="AF1791" i="19" s="1" a="1"/>
  <c r="AF1791" i="19" s="1"/>
  <c r="AD1616" i="19"/>
  <c r="AF1616" i="19" s="1" a="1"/>
  <c r="AF1616" i="19" s="1"/>
  <c r="AD1764" i="19"/>
  <c r="AF1764" i="19" s="1" a="1"/>
  <c r="AF1764" i="19" s="1"/>
  <c r="AD1743" i="19"/>
  <c r="AF1743" i="19" s="1" a="1"/>
  <c r="AF1743" i="19" s="1"/>
  <c r="AE1632" i="19"/>
  <c r="AG1632" i="19" s="1" a="1"/>
  <c r="AG1632" i="19" s="1"/>
  <c r="AE1784" i="19"/>
  <c r="AG1784" i="19" s="1" a="1"/>
  <c r="AG1784" i="19" s="1"/>
  <c r="AD1614" i="19"/>
  <c r="AF1614" i="19" s="1" a="1"/>
  <c r="AF1614" i="19" s="1"/>
  <c r="AD1636" i="19"/>
  <c r="AF1636" i="19" s="1" a="1"/>
  <c r="AF1636" i="19" s="1"/>
  <c r="AE1730" i="19"/>
  <c r="AG1730" i="19" s="1" a="1"/>
  <c r="AG1730" i="19" s="1"/>
  <c r="AE1688" i="19"/>
  <c r="AG1688" i="19" s="1" a="1"/>
  <c r="AG1688" i="19" s="1"/>
  <c r="AD1712" i="19"/>
  <c r="AF1712" i="19" s="1" a="1"/>
  <c r="AF1712" i="19" s="1"/>
  <c r="AE1673" i="19"/>
  <c r="AG1673" i="19" s="1" a="1"/>
  <c r="AG1673" i="19" s="1"/>
  <c r="AD1724" i="19"/>
  <c r="AF1724" i="19" s="1" a="1"/>
  <c r="AF1724" i="19" s="1"/>
  <c r="A1601" i="19"/>
  <c r="A561" i="19"/>
  <c r="A241" i="19"/>
  <c r="A1441" i="19"/>
  <c r="A1481" i="19"/>
  <c r="A761" i="19"/>
  <c r="A101" i="19"/>
  <c r="A71" i="19"/>
  <c r="A491" i="19"/>
  <c r="A1171" i="19"/>
  <c r="A1061" i="19"/>
  <c r="A851" i="19"/>
  <c r="A731" i="19"/>
  <c r="A301" i="19"/>
  <c r="A1451" i="19"/>
  <c r="A651" i="19"/>
  <c r="A531" i="19"/>
  <c r="A1391" i="19"/>
  <c r="A1551" i="19"/>
  <c r="A1001" i="19"/>
  <c r="A581" i="19"/>
  <c r="A51" i="19"/>
  <c r="A1161" i="19"/>
  <c r="A181" i="19"/>
  <c r="A941" i="19"/>
  <c r="A1101" i="19"/>
  <c r="A1041" i="19"/>
  <c r="A1341" i="19"/>
  <c r="A1071" i="19"/>
  <c r="A1371" i="19"/>
  <c r="A61" i="19"/>
  <c r="A1411" i="19"/>
  <c r="A1131" i="19"/>
  <c r="A291" i="19"/>
  <c r="A1561" i="19"/>
  <c r="A1331" i="19"/>
  <c r="A191" i="19"/>
  <c r="A311" i="19"/>
  <c r="A971" i="19"/>
  <c r="A1111" i="19"/>
  <c r="A771" i="19"/>
  <c r="A481" i="19"/>
  <c r="A1291" i="19"/>
  <c r="A1151" i="19"/>
  <c r="A1611" i="19"/>
  <c r="A981" i="19"/>
  <c r="A321" i="19"/>
  <c r="A1281" i="19"/>
  <c r="A91" i="19"/>
  <c r="A1261" i="19"/>
  <c r="A361" i="19"/>
  <c r="A391" i="19"/>
  <c r="A901" i="19"/>
  <c r="A1401" i="19"/>
  <c r="A471" i="19"/>
  <c r="A1591" i="19"/>
  <c r="A271" i="19"/>
  <c r="A1541" i="19"/>
  <c r="A681" i="19"/>
  <c r="A341" i="19"/>
  <c r="A621" i="19"/>
  <c r="A1231" i="19"/>
  <c r="A751" i="19"/>
  <c r="A1571" i="19"/>
  <c r="A871" i="19"/>
  <c r="A1501" i="19"/>
  <c r="A801" i="19"/>
  <c r="A821" i="19"/>
  <c r="A641" i="19"/>
  <c r="A431" i="19"/>
  <c r="A1241" i="19"/>
  <c r="A501" i="19"/>
  <c r="A1091" i="19"/>
  <c r="A1511" i="19"/>
  <c r="A1301" i="19"/>
  <c r="A931" i="19"/>
  <c r="A1021" i="19"/>
  <c r="A1031" i="19"/>
  <c r="A601" i="19"/>
  <c r="A171" i="19"/>
  <c r="A741" i="19"/>
  <c r="A1321" i="19"/>
  <c r="A911" i="19"/>
  <c r="A861" i="19"/>
  <c r="A701" i="19"/>
  <c r="A1521" i="19"/>
  <c r="A1381" i="19"/>
  <c r="A281" i="19"/>
  <c r="A1271" i="19"/>
  <c r="A961" i="19"/>
  <c r="A1311" i="19"/>
  <c r="A671" i="19"/>
  <c r="A511" i="19"/>
  <c r="A121" i="19"/>
  <c r="A881" i="19"/>
  <c r="A591" i="19"/>
  <c r="A1351" i="19"/>
  <c r="A721" i="19"/>
  <c r="A631" i="19"/>
  <c r="A1461" i="19"/>
  <c r="A1431" i="19"/>
  <c r="H7" i="5" l="1"/>
  <c r="G7" i="5"/>
  <c r="F7" i="5"/>
  <c r="E7" i="5"/>
  <c r="D7" i="5"/>
  <c r="C12" i="5"/>
  <c r="C11" i="5"/>
  <c r="C10" i="5"/>
  <c r="C9" i="5"/>
  <c r="C8" i="5"/>
  <c r="I3" i="5"/>
  <c r="I1" i="5"/>
  <c r="H3" i="5"/>
  <c r="H1" i="5"/>
  <c r="D1" i="5"/>
  <c r="E14" i="18"/>
  <c r="F14" i="18"/>
  <c r="E15" i="18"/>
  <c r="F15" i="18"/>
  <c r="E16" i="18"/>
  <c r="F16" i="18"/>
  <c r="E17" i="18"/>
  <c r="F17" i="18"/>
  <c r="E18" i="18"/>
  <c r="F18" i="18"/>
  <c r="E19" i="18"/>
  <c r="F19" i="18"/>
  <c r="E20" i="18"/>
  <c r="F20" i="18"/>
  <c r="E21" i="18"/>
  <c r="F21" i="18"/>
  <c r="E22" i="18"/>
  <c r="F22" i="18"/>
  <c r="E23" i="18"/>
  <c r="F23" i="18"/>
  <c r="E24" i="18"/>
  <c r="F24" i="18"/>
  <c r="E25" i="18"/>
  <c r="F25" i="18"/>
  <c r="E26" i="18"/>
  <c r="F26" i="18"/>
  <c r="E27" i="18"/>
  <c r="F27" i="18"/>
  <c r="E28" i="18"/>
  <c r="F28" i="18"/>
  <c r="E29" i="18"/>
  <c r="F29" i="18"/>
  <c r="E30" i="18"/>
  <c r="F30" i="18"/>
  <c r="E31" i="18"/>
  <c r="F31" i="18"/>
  <c r="E32" i="18"/>
  <c r="F32" i="18"/>
  <c r="E33" i="18"/>
  <c r="F33" i="18"/>
  <c r="E34" i="18"/>
  <c r="F34" i="18"/>
  <c r="E35" i="18"/>
  <c r="F35" i="18"/>
  <c r="E36" i="18"/>
  <c r="F36" i="18"/>
  <c r="E37" i="18"/>
  <c r="F37" i="18"/>
  <c r="E38" i="18"/>
  <c r="F38" i="18"/>
  <c r="E39" i="18"/>
  <c r="F39" i="18"/>
  <c r="E40" i="18"/>
  <c r="F40" i="18"/>
  <c r="E41" i="18"/>
  <c r="F41" i="18"/>
  <c r="E42" i="18"/>
  <c r="F42" i="18"/>
  <c r="E43" i="18"/>
  <c r="F43" i="18"/>
  <c r="E44" i="18"/>
  <c r="F44" i="18"/>
  <c r="E45" i="18"/>
  <c r="F45" i="18"/>
  <c r="E46" i="18"/>
  <c r="F46" i="18"/>
  <c r="E47" i="18"/>
  <c r="F47" i="18"/>
  <c r="E48" i="18"/>
  <c r="F48" i="18"/>
  <c r="E49" i="18"/>
  <c r="F49" i="18"/>
  <c r="E50" i="18"/>
  <c r="F50" i="18"/>
  <c r="E51" i="18"/>
  <c r="F51" i="18"/>
  <c r="E52" i="18"/>
  <c r="F52" i="18"/>
  <c r="E53" i="18"/>
  <c r="F53" i="18"/>
  <c r="E54" i="18"/>
  <c r="F54" i="18"/>
  <c r="E55" i="18"/>
  <c r="F55" i="18"/>
  <c r="E56" i="18"/>
  <c r="F56" i="18"/>
  <c r="E57" i="18"/>
  <c r="F57" i="18"/>
  <c r="E58" i="18"/>
  <c r="F58" i="18"/>
  <c r="E59" i="18"/>
  <c r="F59" i="18"/>
  <c r="E60" i="18"/>
  <c r="F60" i="18"/>
  <c r="E61" i="18"/>
  <c r="F61" i="18"/>
  <c r="E62" i="18"/>
  <c r="F62" i="18"/>
  <c r="E63" i="18"/>
  <c r="F63" i="18"/>
  <c r="E64" i="18"/>
  <c r="F64" i="18"/>
  <c r="E65" i="18"/>
  <c r="F65" i="18"/>
  <c r="E66" i="18"/>
  <c r="F66" i="18"/>
  <c r="E67" i="18"/>
  <c r="F67" i="18"/>
  <c r="E68" i="18"/>
  <c r="F68" i="18"/>
  <c r="E69" i="18"/>
  <c r="F69" i="18"/>
  <c r="E70" i="18"/>
  <c r="F70" i="18"/>
  <c r="E71" i="18"/>
  <c r="F71" i="18"/>
  <c r="E72" i="18"/>
  <c r="F72" i="18"/>
  <c r="E73" i="18"/>
  <c r="F73" i="18"/>
  <c r="E74" i="18"/>
  <c r="F74" i="18"/>
  <c r="E75" i="18"/>
  <c r="F75" i="18"/>
  <c r="E76" i="18"/>
  <c r="F76" i="18"/>
  <c r="E77" i="18"/>
  <c r="F77" i="18"/>
  <c r="E78" i="18"/>
  <c r="F78" i="18"/>
  <c r="E79" i="18"/>
  <c r="F79" i="18"/>
  <c r="E80" i="18"/>
  <c r="F80" i="18"/>
  <c r="E81" i="18"/>
  <c r="F81" i="18"/>
  <c r="E82" i="18"/>
  <c r="F82" i="18"/>
  <c r="E83" i="18"/>
  <c r="F83" i="18"/>
  <c r="E84" i="18"/>
  <c r="F84" i="18"/>
  <c r="E85" i="18"/>
  <c r="F85" i="18"/>
  <c r="E86" i="18"/>
  <c r="F86" i="18"/>
  <c r="E87" i="18"/>
  <c r="F87" i="18"/>
  <c r="E88" i="18"/>
  <c r="F88" i="18"/>
  <c r="E89" i="18"/>
  <c r="F89" i="18"/>
  <c r="E90" i="18"/>
  <c r="F90" i="18"/>
  <c r="E91" i="18"/>
  <c r="F91" i="18"/>
  <c r="E92" i="18"/>
  <c r="F92" i="18"/>
  <c r="E93" i="18"/>
  <c r="F93" i="18"/>
  <c r="E94" i="18"/>
  <c r="F94" i="18"/>
  <c r="E95" i="18"/>
  <c r="F95" i="18"/>
  <c r="E96" i="18"/>
  <c r="F96" i="18"/>
  <c r="E97" i="18"/>
  <c r="F97" i="18"/>
  <c r="E98" i="18"/>
  <c r="F98" i="18"/>
  <c r="E99" i="18"/>
  <c r="F99" i="18"/>
  <c r="E100" i="18"/>
  <c r="F100" i="18"/>
  <c r="E101" i="18"/>
  <c r="F101" i="18"/>
  <c r="E102" i="18"/>
  <c r="F102" i="18"/>
  <c r="E103" i="18"/>
  <c r="F103" i="18"/>
  <c r="E104" i="18"/>
  <c r="F104" i="18"/>
  <c r="E105" i="18"/>
  <c r="F105" i="18"/>
  <c r="E106" i="18"/>
  <c r="F106" i="18"/>
  <c r="E107" i="18"/>
  <c r="F107" i="18"/>
  <c r="E108" i="18"/>
  <c r="F108" i="18"/>
  <c r="E109" i="18"/>
  <c r="F109" i="18"/>
  <c r="E110" i="18"/>
  <c r="F110" i="18"/>
  <c r="E111" i="18"/>
  <c r="F111" i="18"/>
  <c r="E112" i="18"/>
  <c r="F112" i="18"/>
  <c r="E113" i="18"/>
  <c r="F113" i="18"/>
  <c r="E114" i="18"/>
  <c r="F114" i="18"/>
  <c r="E115" i="18"/>
  <c r="F115" i="18"/>
  <c r="E116" i="18"/>
  <c r="F116" i="18"/>
  <c r="E117" i="18"/>
  <c r="F117" i="18"/>
  <c r="E118" i="18"/>
  <c r="F118" i="18"/>
  <c r="E119" i="18"/>
  <c r="F119" i="18"/>
  <c r="E120" i="18"/>
  <c r="F120" i="18"/>
  <c r="E121" i="18"/>
  <c r="F121" i="18"/>
  <c r="E122" i="18"/>
  <c r="F122" i="18"/>
  <c r="E123" i="18"/>
  <c r="F123" i="18"/>
  <c r="E124" i="18"/>
  <c r="F124" i="18"/>
  <c r="E125" i="18"/>
  <c r="F125" i="18"/>
  <c r="E126" i="18"/>
  <c r="F126" i="18"/>
  <c r="E127" i="18"/>
  <c r="F127" i="18"/>
  <c r="E128" i="18"/>
  <c r="F128" i="18"/>
  <c r="E129" i="18"/>
  <c r="F129" i="18"/>
  <c r="E130" i="18"/>
  <c r="F130" i="18"/>
  <c r="E131" i="18"/>
  <c r="F131" i="18"/>
  <c r="E132" i="18"/>
  <c r="F132" i="18"/>
  <c r="E133" i="18"/>
  <c r="F133" i="18"/>
  <c r="E134" i="18"/>
  <c r="F134" i="18"/>
  <c r="E135" i="18"/>
  <c r="F135" i="18"/>
  <c r="E136" i="18"/>
  <c r="F136" i="18"/>
  <c r="E137" i="18"/>
  <c r="F137" i="18"/>
  <c r="E138" i="18"/>
  <c r="F138" i="18"/>
  <c r="E139" i="18"/>
  <c r="F139" i="18"/>
  <c r="E140" i="18"/>
  <c r="F140" i="18"/>
  <c r="E141" i="18"/>
  <c r="F141" i="18"/>
  <c r="E142" i="18"/>
  <c r="F142" i="18"/>
  <c r="E143" i="18"/>
  <c r="F143" i="18"/>
  <c r="E144" i="18"/>
  <c r="F144" i="18"/>
  <c r="E145" i="18"/>
  <c r="F145" i="18"/>
  <c r="E146" i="18"/>
  <c r="F146" i="18"/>
  <c r="E147" i="18"/>
  <c r="F147" i="18"/>
  <c r="E148" i="18"/>
  <c r="F148" i="18"/>
  <c r="E149" i="18"/>
  <c r="F149" i="18"/>
  <c r="E150" i="18"/>
  <c r="F150" i="18"/>
  <c r="E151" i="18"/>
  <c r="F151" i="18"/>
  <c r="E152" i="18"/>
  <c r="F152" i="18"/>
  <c r="E153" i="18"/>
  <c r="F153" i="18"/>
  <c r="E154" i="18"/>
  <c r="F154" i="18"/>
  <c r="E155" i="18"/>
  <c r="F155" i="18"/>
  <c r="E156" i="18"/>
  <c r="F156" i="18"/>
  <c r="E157" i="18"/>
  <c r="F157" i="18"/>
  <c r="E158" i="18"/>
  <c r="F158" i="18"/>
  <c r="E159" i="18"/>
  <c r="F159" i="18"/>
  <c r="E160" i="18"/>
  <c r="F160" i="18"/>
  <c r="E161" i="18"/>
  <c r="F161" i="18"/>
  <c r="E162" i="18"/>
  <c r="F162" i="18"/>
  <c r="E163" i="18"/>
  <c r="F163" i="18"/>
  <c r="E164" i="18"/>
  <c r="F164" i="18"/>
  <c r="E165" i="18"/>
  <c r="F165" i="18"/>
  <c r="E166" i="18"/>
  <c r="F166" i="18"/>
  <c r="E167" i="18"/>
  <c r="F167" i="18"/>
  <c r="E168" i="18"/>
  <c r="F168" i="18"/>
  <c r="E169" i="18"/>
  <c r="F169" i="18"/>
  <c r="E170" i="18"/>
  <c r="F170" i="18"/>
  <c r="E171" i="18"/>
  <c r="F171" i="18"/>
  <c r="E172" i="18"/>
  <c r="F172" i="18"/>
  <c r="AC7" i="12"/>
  <c r="AC8" i="12"/>
  <c r="AC9" i="12"/>
  <c r="AC10" i="12"/>
  <c r="AC11" i="12"/>
  <c r="AC12" i="12"/>
  <c r="AC13" i="12"/>
  <c r="AC14" i="12"/>
  <c r="AC15" i="12"/>
  <c r="AC16" i="12"/>
  <c r="AC17" i="12"/>
  <c r="AC18" i="12"/>
  <c r="AC19" i="12"/>
  <c r="AC20" i="12"/>
  <c r="AC21" i="12"/>
  <c r="AC22" i="12"/>
  <c r="AC23" i="12"/>
  <c r="AC24" i="12"/>
  <c r="AC25" i="12"/>
  <c r="AC26" i="12"/>
  <c r="AC27" i="12"/>
  <c r="AC28" i="12"/>
  <c r="AC29" i="12"/>
  <c r="AC30" i="12"/>
  <c r="AC6" i="12"/>
  <c r="O6" i="18"/>
  <c r="O4" i="18"/>
  <c r="K14" i="18"/>
  <c r="L14" i="18"/>
  <c r="K15" i="18"/>
  <c r="L15" i="18"/>
  <c r="K16" i="18"/>
  <c r="L16" i="18"/>
  <c r="K17" i="18"/>
  <c r="L17" i="18"/>
  <c r="K18" i="18"/>
  <c r="L18" i="18"/>
  <c r="K19" i="18"/>
  <c r="L19" i="18"/>
  <c r="K20" i="18"/>
  <c r="L20" i="18"/>
  <c r="K21" i="18"/>
  <c r="L21" i="18"/>
  <c r="K22" i="18"/>
  <c r="L22" i="18"/>
  <c r="K23" i="18"/>
  <c r="L23" i="18"/>
  <c r="K24" i="18"/>
  <c r="L24" i="18"/>
  <c r="K25" i="18"/>
  <c r="L25" i="18"/>
  <c r="K26" i="18"/>
  <c r="L26" i="18"/>
  <c r="K27" i="18"/>
  <c r="L27" i="18"/>
  <c r="K28" i="18"/>
  <c r="L28" i="18"/>
  <c r="K29" i="18"/>
  <c r="L29" i="18"/>
  <c r="K30" i="18"/>
  <c r="L30" i="18"/>
  <c r="K31" i="18"/>
  <c r="L31" i="18"/>
  <c r="K32" i="18"/>
  <c r="L32" i="18"/>
  <c r="K33" i="18"/>
  <c r="L33" i="18"/>
  <c r="K34" i="18"/>
  <c r="L34" i="18"/>
  <c r="K35" i="18"/>
  <c r="L35" i="18"/>
  <c r="K36" i="18"/>
  <c r="L36" i="18"/>
  <c r="K37" i="18"/>
  <c r="L37" i="18"/>
  <c r="K38" i="18"/>
  <c r="L38" i="18"/>
  <c r="K39" i="18"/>
  <c r="L39" i="18"/>
  <c r="K40" i="18"/>
  <c r="L40" i="18"/>
  <c r="K41" i="18"/>
  <c r="L41" i="18"/>
  <c r="K42" i="18"/>
  <c r="L42" i="18"/>
  <c r="K43" i="18"/>
  <c r="L43" i="18"/>
  <c r="K44" i="18"/>
  <c r="L44" i="18"/>
  <c r="K45" i="18"/>
  <c r="L45" i="18"/>
  <c r="K46" i="18"/>
  <c r="L46" i="18"/>
  <c r="K47" i="18"/>
  <c r="L47" i="18"/>
  <c r="K48" i="18"/>
  <c r="L48" i="18"/>
  <c r="K49" i="18"/>
  <c r="L49" i="18"/>
  <c r="K50" i="18"/>
  <c r="L50" i="18"/>
  <c r="K51" i="18"/>
  <c r="L51" i="18"/>
  <c r="K52" i="18"/>
  <c r="L52" i="18"/>
  <c r="K53" i="18"/>
  <c r="L53" i="18"/>
  <c r="K54" i="18"/>
  <c r="L54" i="18"/>
  <c r="K55" i="18"/>
  <c r="L55" i="18"/>
  <c r="K56" i="18"/>
  <c r="L56" i="18"/>
  <c r="K57" i="18"/>
  <c r="L57" i="18"/>
  <c r="K58" i="18"/>
  <c r="L58" i="18"/>
  <c r="K59" i="18"/>
  <c r="L59" i="18"/>
  <c r="K60" i="18"/>
  <c r="L60" i="18"/>
  <c r="K61" i="18"/>
  <c r="L61" i="18"/>
  <c r="K62" i="18"/>
  <c r="L62" i="18"/>
  <c r="K63" i="18"/>
  <c r="L63" i="18"/>
  <c r="K64" i="18"/>
  <c r="L64" i="18"/>
  <c r="K65" i="18"/>
  <c r="L65" i="18"/>
  <c r="K66" i="18"/>
  <c r="L66" i="18"/>
  <c r="K67" i="18"/>
  <c r="L67" i="18"/>
  <c r="K68" i="18"/>
  <c r="L68" i="18"/>
  <c r="K69" i="18"/>
  <c r="L69" i="18"/>
  <c r="K70" i="18"/>
  <c r="L70" i="18"/>
  <c r="K71" i="18"/>
  <c r="L71" i="18"/>
  <c r="K72" i="18"/>
  <c r="L72" i="18"/>
  <c r="K73" i="18"/>
  <c r="L73" i="18"/>
  <c r="K74" i="18"/>
  <c r="L74" i="18"/>
  <c r="K75" i="18"/>
  <c r="L75" i="18"/>
  <c r="K76" i="18"/>
  <c r="L76" i="18"/>
  <c r="K77" i="18"/>
  <c r="L77" i="18"/>
  <c r="K78" i="18"/>
  <c r="L78" i="18"/>
  <c r="K79" i="18"/>
  <c r="L79" i="18"/>
  <c r="K80" i="18"/>
  <c r="L80" i="18"/>
  <c r="K81" i="18"/>
  <c r="L81" i="18"/>
  <c r="K82" i="18"/>
  <c r="L82" i="18"/>
  <c r="K83" i="18"/>
  <c r="L83" i="18"/>
  <c r="K84" i="18"/>
  <c r="L84" i="18"/>
  <c r="K85" i="18"/>
  <c r="L85" i="18"/>
  <c r="K86" i="18"/>
  <c r="L86" i="18"/>
  <c r="K87" i="18"/>
  <c r="L87" i="18"/>
  <c r="K88" i="18"/>
  <c r="L88" i="18"/>
  <c r="K89" i="18"/>
  <c r="L89" i="18"/>
  <c r="K90" i="18"/>
  <c r="L90" i="18"/>
  <c r="K91" i="18"/>
  <c r="L91" i="18"/>
  <c r="K92" i="18"/>
  <c r="L92" i="18"/>
  <c r="K93" i="18"/>
  <c r="L93" i="18"/>
  <c r="K94" i="18"/>
  <c r="L94" i="18"/>
  <c r="K95" i="18"/>
  <c r="L95" i="18"/>
  <c r="K96" i="18"/>
  <c r="L96" i="18"/>
  <c r="K97" i="18"/>
  <c r="L97" i="18"/>
  <c r="K98" i="18"/>
  <c r="L98" i="18"/>
  <c r="K99" i="18"/>
  <c r="L99" i="18"/>
  <c r="K100" i="18"/>
  <c r="L100" i="18"/>
  <c r="K101" i="18"/>
  <c r="L101" i="18"/>
  <c r="K102" i="18"/>
  <c r="L102" i="18"/>
  <c r="K103" i="18"/>
  <c r="L103" i="18"/>
  <c r="K104" i="18"/>
  <c r="L104" i="18"/>
  <c r="K105" i="18"/>
  <c r="L105" i="18"/>
  <c r="K106" i="18"/>
  <c r="L106" i="18"/>
  <c r="K107" i="18"/>
  <c r="L107" i="18"/>
  <c r="K108" i="18"/>
  <c r="L108" i="18"/>
  <c r="K109" i="18"/>
  <c r="L109" i="18"/>
  <c r="K110" i="18"/>
  <c r="L110" i="18"/>
  <c r="K111" i="18"/>
  <c r="L111" i="18"/>
  <c r="K112" i="18"/>
  <c r="L112" i="18"/>
  <c r="K113" i="18"/>
  <c r="L113" i="18"/>
  <c r="K114" i="18"/>
  <c r="L114" i="18"/>
  <c r="K115" i="18"/>
  <c r="L115" i="18"/>
  <c r="K116" i="18"/>
  <c r="L116" i="18"/>
  <c r="K117" i="18"/>
  <c r="L117" i="18"/>
  <c r="K118" i="18"/>
  <c r="L118" i="18"/>
  <c r="K119" i="18"/>
  <c r="L119" i="18"/>
  <c r="K120" i="18"/>
  <c r="L120" i="18"/>
  <c r="K121" i="18"/>
  <c r="L121" i="18"/>
  <c r="K122" i="18"/>
  <c r="L122" i="18"/>
  <c r="K123" i="18"/>
  <c r="L123" i="18"/>
  <c r="K124" i="18"/>
  <c r="L124" i="18"/>
  <c r="K125" i="18"/>
  <c r="L125" i="18"/>
  <c r="K126" i="18"/>
  <c r="L126" i="18"/>
  <c r="K127" i="18"/>
  <c r="L127" i="18"/>
  <c r="K128" i="18"/>
  <c r="L128" i="18"/>
  <c r="K129" i="18"/>
  <c r="L129" i="18"/>
  <c r="K130" i="18"/>
  <c r="L130" i="18"/>
  <c r="K131" i="18"/>
  <c r="L131" i="18"/>
  <c r="K132" i="18"/>
  <c r="L132" i="18"/>
  <c r="K133" i="18"/>
  <c r="L133" i="18"/>
  <c r="K134" i="18"/>
  <c r="L134" i="18"/>
  <c r="K135" i="18"/>
  <c r="L135" i="18"/>
  <c r="K136" i="18"/>
  <c r="L136" i="18"/>
  <c r="K137" i="18"/>
  <c r="L137" i="18"/>
  <c r="K138" i="18"/>
  <c r="L138" i="18"/>
  <c r="K139" i="18"/>
  <c r="L139" i="18"/>
  <c r="K140" i="18"/>
  <c r="L140" i="18"/>
  <c r="K141" i="18"/>
  <c r="L141" i="18"/>
  <c r="K142" i="18"/>
  <c r="L142" i="18"/>
  <c r="K143" i="18"/>
  <c r="L143" i="18"/>
  <c r="K144" i="18"/>
  <c r="L144" i="18"/>
  <c r="K145" i="18"/>
  <c r="L145" i="18"/>
  <c r="K146" i="18"/>
  <c r="L146" i="18"/>
  <c r="K147" i="18"/>
  <c r="L147" i="18"/>
  <c r="K148" i="18"/>
  <c r="L148" i="18"/>
  <c r="K149" i="18"/>
  <c r="L149" i="18"/>
  <c r="K150" i="18"/>
  <c r="L150" i="18"/>
  <c r="K151" i="18"/>
  <c r="L151" i="18"/>
  <c r="K152" i="18"/>
  <c r="L152" i="18"/>
  <c r="K153" i="18"/>
  <c r="L153" i="18"/>
  <c r="K154" i="18"/>
  <c r="L154" i="18"/>
  <c r="K155" i="18"/>
  <c r="L155" i="18"/>
  <c r="K156" i="18"/>
  <c r="L156" i="18"/>
  <c r="K157" i="18"/>
  <c r="L157" i="18"/>
  <c r="K158" i="18"/>
  <c r="L158" i="18"/>
  <c r="K159" i="18"/>
  <c r="L159" i="18"/>
  <c r="K160" i="18"/>
  <c r="L160" i="18"/>
  <c r="K161" i="18"/>
  <c r="L161" i="18"/>
  <c r="K162" i="18"/>
  <c r="L162" i="18"/>
  <c r="K163" i="18"/>
  <c r="L163" i="18"/>
  <c r="K164" i="18"/>
  <c r="L164" i="18"/>
  <c r="K165" i="18"/>
  <c r="L165" i="18"/>
  <c r="K166" i="18"/>
  <c r="L166" i="18"/>
  <c r="K167" i="18"/>
  <c r="L167" i="18"/>
  <c r="K168" i="18"/>
  <c r="L168" i="18"/>
  <c r="K169" i="18"/>
  <c r="L169" i="18"/>
  <c r="K170" i="18"/>
  <c r="L170" i="18"/>
  <c r="K171" i="18"/>
  <c r="L171" i="18"/>
  <c r="K172" i="18"/>
  <c r="L172" i="18"/>
  <c r="L13" i="18"/>
  <c r="K13" i="18"/>
  <c r="I14" i="18"/>
  <c r="I15" i="18"/>
  <c r="I16" i="18"/>
  <c r="I17" i="18"/>
  <c r="I18" i="18"/>
  <c r="I19" i="18"/>
  <c r="I20" i="18"/>
  <c r="I21" i="18"/>
  <c r="I22" i="18"/>
  <c r="I23" i="18"/>
  <c r="I24" i="18"/>
  <c r="I25" i="18"/>
  <c r="I26" i="18"/>
  <c r="I27" i="18"/>
  <c r="I28" i="18"/>
  <c r="I29" i="18"/>
  <c r="I30" i="18"/>
  <c r="I31" i="18"/>
  <c r="I32" i="18"/>
  <c r="I33" i="18"/>
  <c r="I34" i="18"/>
  <c r="I35" i="18"/>
  <c r="I36" i="18"/>
  <c r="I37" i="18"/>
  <c r="I38" i="18"/>
  <c r="I39" i="18"/>
  <c r="I40" i="18"/>
  <c r="I41" i="18"/>
  <c r="I42" i="18"/>
  <c r="I43" i="18"/>
  <c r="I44" i="18"/>
  <c r="I45" i="18"/>
  <c r="I46" i="18"/>
  <c r="I47" i="18"/>
  <c r="I48" i="18"/>
  <c r="I49" i="18"/>
  <c r="I50" i="18"/>
  <c r="I51" i="18"/>
  <c r="I52" i="18"/>
  <c r="I53" i="18"/>
  <c r="I54" i="18"/>
  <c r="I55" i="18"/>
  <c r="I56" i="18"/>
  <c r="I57" i="18"/>
  <c r="I58" i="18"/>
  <c r="I59" i="18"/>
  <c r="I60" i="18"/>
  <c r="I61" i="18"/>
  <c r="I62" i="18"/>
  <c r="I63" i="18"/>
  <c r="I64" i="18"/>
  <c r="I65" i="18"/>
  <c r="I66" i="18"/>
  <c r="I67" i="18"/>
  <c r="I68" i="18"/>
  <c r="I69" i="18"/>
  <c r="I70" i="18"/>
  <c r="I71" i="18"/>
  <c r="I72" i="18"/>
  <c r="I73" i="18"/>
  <c r="I74" i="18"/>
  <c r="I75" i="18"/>
  <c r="I76" i="18"/>
  <c r="I77" i="18"/>
  <c r="I78" i="18"/>
  <c r="I79" i="18"/>
  <c r="I80" i="18"/>
  <c r="I81" i="18"/>
  <c r="I82" i="18"/>
  <c r="I83" i="18"/>
  <c r="I84" i="18"/>
  <c r="I85" i="18"/>
  <c r="I86" i="18"/>
  <c r="I87" i="18"/>
  <c r="I88" i="18"/>
  <c r="I89" i="18"/>
  <c r="I90" i="18"/>
  <c r="I91" i="18"/>
  <c r="I92" i="18"/>
  <c r="I93" i="18"/>
  <c r="I94" i="18"/>
  <c r="I95" i="18"/>
  <c r="I96" i="18"/>
  <c r="I97" i="18"/>
  <c r="I98" i="18"/>
  <c r="I99" i="18"/>
  <c r="I100" i="18"/>
  <c r="I101" i="18"/>
  <c r="I102" i="18"/>
  <c r="I103" i="18"/>
  <c r="I104" i="18"/>
  <c r="I105" i="18"/>
  <c r="I106" i="18"/>
  <c r="I107" i="18"/>
  <c r="I108" i="18"/>
  <c r="I109" i="18"/>
  <c r="I110" i="18"/>
  <c r="I111" i="18"/>
  <c r="I112" i="18"/>
  <c r="I113" i="18"/>
  <c r="I114" i="18"/>
  <c r="I115" i="18"/>
  <c r="I116" i="18"/>
  <c r="I117" i="18"/>
  <c r="I118" i="18"/>
  <c r="I119" i="18"/>
  <c r="I120" i="18"/>
  <c r="I121" i="18"/>
  <c r="I122" i="18"/>
  <c r="I123" i="18"/>
  <c r="I124" i="18"/>
  <c r="I125" i="18"/>
  <c r="I126" i="18"/>
  <c r="I127" i="18"/>
  <c r="I128" i="18"/>
  <c r="I129" i="18"/>
  <c r="I130" i="18"/>
  <c r="I131" i="18"/>
  <c r="I132" i="18"/>
  <c r="I133" i="18"/>
  <c r="I134" i="18"/>
  <c r="I135" i="18"/>
  <c r="I136" i="18"/>
  <c r="I137" i="18"/>
  <c r="I138" i="18"/>
  <c r="I139" i="18"/>
  <c r="I140" i="18"/>
  <c r="I141" i="18"/>
  <c r="I142" i="18"/>
  <c r="I143" i="18"/>
  <c r="I144" i="18"/>
  <c r="I145" i="18"/>
  <c r="I146" i="18"/>
  <c r="I147" i="18"/>
  <c r="I148" i="18"/>
  <c r="I149" i="18"/>
  <c r="I150" i="18"/>
  <c r="I151" i="18"/>
  <c r="I152" i="18"/>
  <c r="I153" i="18"/>
  <c r="I154" i="18"/>
  <c r="I155" i="18"/>
  <c r="I156" i="18"/>
  <c r="I157" i="18"/>
  <c r="I158" i="18"/>
  <c r="I159" i="18"/>
  <c r="I160" i="18"/>
  <c r="I161" i="18"/>
  <c r="I162" i="18"/>
  <c r="I163" i="18"/>
  <c r="I164" i="18"/>
  <c r="I165" i="18"/>
  <c r="I166" i="18"/>
  <c r="I167" i="18"/>
  <c r="I168" i="18"/>
  <c r="I169" i="18"/>
  <c r="I170" i="18"/>
  <c r="I171" i="18"/>
  <c r="I172" i="18"/>
  <c r="I13" i="18"/>
  <c r="H13" i="18"/>
  <c r="H14" i="18"/>
  <c r="H15" i="18"/>
  <c r="H16" i="18"/>
  <c r="H17" i="18"/>
  <c r="H18" i="18"/>
  <c r="H19" i="18"/>
  <c r="H20" i="18"/>
  <c r="H21" i="18"/>
  <c r="H22" i="18"/>
  <c r="H23" i="18"/>
  <c r="H24" i="18"/>
  <c r="H25" i="18"/>
  <c r="H26" i="18"/>
  <c r="H27" i="18"/>
  <c r="H28" i="18"/>
  <c r="H29" i="18"/>
  <c r="H30" i="18"/>
  <c r="H31" i="18"/>
  <c r="H32" i="18"/>
  <c r="H33" i="18"/>
  <c r="H34" i="18"/>
  <c r="H35" i="18"/>
  <c r="H36" i="18"/>
  <c r="H37" i="18"/>
  <c r="H38" i="18"/>
  <c r="H39" i="18"/>
  <c r="H40" i="18"/>
  <c r="H41" i="18"/>
  <c r="H42" i="18"/>
  <c r="H43" i="18"/>
  <c r="H44" i="18"/>
  <c r="H45" i="18"/>
  <c r="H46" i="18"/>
  <c r="H47" i="18"/>
  <c r="H48" i="18"/>
  <c r="H49" i="18"/>
  <c r="H50" i="18"/>
  <c r="H51" i="18"/>
  <c r="M51" i="18" s="1"/>
  <c r="H52" i="18"/>
  <c r="H53" i="18"/>
  <c r="H54" i="18"/>
  <c r="H55" i="18"/>
  <c r="H56" i="18"/>
  <c r="H57" i="18"/>
  <c r="H58" i="18"/>
  <c r="H59" i="18"/>
  <c r="H60" i="18"/>
  <c r="H61" i="18"/>
  <c r="H62" i="18"/>
  <c r="H63" i="18"/>
  <c r="H64" i="18"/>
  <c r="H65" i="18"/>
  <c r="H66" i="18"/>
  <c r="H67" i="18"/>
  <c r="H68" i="18"/>
  <c r="H69" i="18"/>
  <c r="H70" i="18"/>
  <c r="H71" i="18"/>
  <c r="H72" i="18"/>
  <c r="H73" i="18"/>
  <c r="H74" i="18"/>
  <c r="H75" i="18"/>
  <c r="M75" i="18" s="1"/>
  <c r="H76" i="18"/>
  <c r="H77" i="18"/>
  <c r="H78" i="18"/>
  <c r="H79" i="18"/>
  <c r="H80" i="18"/>
  <c r="H81" i="18"/>
  <c r="H82" i="18"/>
  <c r="H83" i="18"/>
  <c r="H84" i="18"/>
  <c r="H85" i="18"/>
  <c r="H86" i="18"/>
  <c r="H87" i="18"/>
  <c r="H88" i="18"/>
  <c r="H89" i="18"/>
  <c r="H90" i="18"/>
  <c r="H91" i="18"/>
  <c r="H92" i="18"/>
  <c r="H93" i="18"/>
  <c r="H94" i="18"/>
  <c r="H95" i="18"/>
  <c r="H96" i="18"/>
  <c r="H97" i="18"/>
  <c r="H98" i="18"/>
  <c r="H99" i="18"/>
  <c r="H100" i="18"/>
  <c r="H101" i="18"/>
  <c r="H102" i="18"/>
  <c r="H103" i="18"/>
  <c r="H104" i="18"/>
  <c r="H105" i="18"/>
  <c r="H106" i="18"/>
  <c r="H107" i="18"/>
  <c r="H108" i="18"/>
  <c r="H109" i="18"/>
  <c r="H110" i="18"/>
  <c r="H111" i="18"/>
  <c r="H112" i="18"/>
  <c r="H113" i="18"/>
  <c r="H114" i="18"/>
  <c r="H115" i="18"/>
  <c r="H116" i="18"/>
  <c r="H117" i="18"/>
  <c r="H118" i="18"/>
  <c r="H119" i="18"/>
  <c r="H120" i="18"/>
  <c r="H121" i="18"/>
  <c r="H122" i="18"/>
  <c r="H123" i="18"/>
  <c r="H124" i="18"/>
  <c r="H125" i="18"/>
  <c r="H126" i="18"/>
  <c r="H127" i="18"/>
  <c r="H128" i="18"/>
  <c r="H129" i="18"/>
  <c r="H130" i="18"/>
  <c r="H131" i="18"/>
  <c r="H132" i="18"/>
  <c r="H133" i="18"/>
  <c r="H134" i="18"/>
  <c r="H135" i="18"/>
  <c r="M135" i="18" s="1"/>
  <c r="H136" i="18"/>
  <c r="H137" i="18"/>
  <c r="H138" i="18"/>
  <c r="H139" i="18"/>
  <c r="H140" i="18"/>
  <c r="H141" i="18"/>
  <c r="H142" i="18"/>
  <c r="H143" i="18"/>
  <c r="H144" i="18"/>
  <c r="H145" i="18"/>
  <c r="H146" i="18"/>
  <c r="H147" i="18"/>
  <c r="H148" i="18"/>
  <c r="H149" i="18"/>
  <c r="H150" i="18"/>
  <c r="H151" i="18"/>
  <c r="H152" i="18"/>
  <c r="H153" i="18"/>
  <c r="H154" i="18"/>
  <c r="H155" i="18"/>
  <c r="H156" i="18"/>
  <c r="H157" i="18"/>
  <c r="H158" i="18"/>
  <c r="H159" i="18"/>
  <c r="M159" i="18" s="1"/>
  <c r="H160" i="18"/>
  <c r="H161" i="18"/>
  <c r="H162" i="18"/>
  <c r="H163" i="18"/>
  <c r="H164" i="18"/>
  <c r="H165" i="18"/>
  <c r="H166" i="18"/>
  <c r="H167" i="18"/>
  <c r="H168" i="18"/>
  <c r="H169" i="18"/>
  <c r="H170" i="18"/>
  <c r="H171" i="18"/>
  <c r="H172" i="18"/>
  <c r="F13" i="18"/>
  <c r="E13" i="18"/>
  <c r="J13" i="3"/>
  <c r="J14" i="3"/>
  <c r="J15" i="3"/>
  <c r="J16" i="3"/>
  <c r="J17" i="3"/>
  <c r="J18" i="3"/>
  <c r="J19" i="3"/>
  <c r="J20" i="3"/>
  <c r="J21" i="3"/>
  <c r="J22" i="3"/>
  <c r="J23" i="3"/>
  <c r="J24" i="3"/>
  <c r="J25" i="3"/>
  <c r="J26" i="3"/>
  <c r="J27" i="3"/>
  <c r="J28" i="3"/>
  <c r="J29" i="3"/>
  <c r="J30" i="3"/>
  <c r="J31" i="3"/>
  <c r="J32" i="3"/>
  <c r="J33" i="3"/>
  <c r="J34" i="3"/>
  <c r="J35" i="3"/>
  <c r="J36" i="3"/>
  <c r="J37" i="3"/>
  <c r="J38" i="3"/>
  <c r="J39" i="3"/>
  <c r="J40" i="3"/>
  <c r="J41" i="3"/>
  <c r="J42" i="3"/>
  <c r="J43" i="3"/>
  <c r="J44" i="3"/>
  <c r="J45" i="3"/>
  <c r="J46" i="3"/>
  <c r="J47" i="3"/>
  <c r="J48" i="3"/>
  <c r="J49" i="3"/>
  <c r="J50" i="3"/>
  <c r="J51" i="3"/>
  <c r="J52" i="3"/>
  <c r="J53" i="3"/>
  <c r="J54" i="3"/>
  <c r="J55" i="3"/>
  <c r="J56" i="3"/>
  <c r="J57" i="3"/>
  <c r="J58" i="3"/>
  <c r="J59" i="3"/>
  <c r="J60" i="3"/>
  <c r="J61" i="3"/>
  <c r="J62" i="3"/>
  <c r="J63" i="3"/>
  <c r="J64" i="3"/>
  <c r="J65" i="3"/>
  <c r="J66" i="3"/>
  <c r="J67" i="3"/>
  <c r="J68" i="3"/>
  <c r="J69" i="3"/>
  <c r="J70" i="3"/>
  <c r="J71" i="3"/>
  <c r="J72" i="3"/>
  <c r="J73" i="3"/>
  <c r="J74" i="3"/>
  <c r="J75" i="3"/>
  <c r="J76" i="3"/>
  <c r="J77" i="3"/>
  <c r="J78" i="3"/>
  <c r="J79" i="3"/>
  <c r="J80" i="3"/>
  <c r="J81" i="3"/>
  <c r="J82" i="3"/>
  <c r="J83" i="3"/>
  <c r="J84" i="3"/>
  <c r="J85" i="3"/>
  <c r="J86" i="3"/>
  <c r="J87" i="3"/>
  <c r="J88" i="3"/>
  <c r="J89" i="3"/>
  <c r="J90" i="3"/>
  <c r="J91" i="3"/>
  <c r="J92" i="3"/>
  <c r="J93" i="3"/>
  <c r="J94" i="3"/>
  <c r="J95" i="3"/>
  <c r="J96" i="3"/>
  <c r="J97" i="3"/>
  <c r="J98" i="3"/>
  <c r="J99" i="3"/>
  <c r="J100" i="3"/>
  <c r="J101" i="3"/>
  <c r="J102" i="3"/>
  <c r="J103" i="3"/>
  <c r="J104" i="3"/>
  <c r="J105" i="3"/>
  <c r="J106" i="3"/>
  <c r="J107" i="3"/>
  <c r="J108" i="3"/>
  <c r="J109" i="3"/>
  <c r="J110" i="3"/>
  <c r="J111" i="3"/>
  <c r="J112" i="3"/>
  <c r="J113" i="3"/>
  <c r="J114" i="3"/>
  <c r="J115" i="3"/>
  <c r="J116" i="3"/>
  <c r="J117" i="3"/>
  <c r="J118" i="3"/>
  <c r="J119" i="3"/>
  <c r="J120" i="3"/>
  <c r="J121" i="3"/>
  <c r="J122" i="3"/>
  <c r="J123" i="3"/>
  <c r="J124" i="3"/>
  <c r="J125" i="3"/>
  <c r="J126" i="3"/>
  <c r="J127" i="3"/>
  <c r="J128" i="3"/>
  <c r="J129" i="3"/>
  <c r="J130" i="3"/>
  <c r="J131" i="3"/>
  <c r="J132" i="3"/>
  <c r="J133" i="3"/>
  <c r="J134" i="3"/>
  <c r="J135" i="3"/>
  <c r="J136" i="3"/>
  <c r="J137" i="3"/>
  <c r="J138" i="3"/>
  <c r="J139" i="3"/>
  <c r="J140" i="3"/>
  <c r="J141" i="3"/>
  <c r="J142" i="3"/>
  <c r="J143" i="3"/>
  <c r="J144" i="3"/>
  <c r="J145" i="3"/>
  <c r="J146" i="3"/>
  <c r="J147" i="3"/>
  <c r="J148" i="3"/>
  <c r="J149" i="3"/>
  <c r="J150" i="3"/>
  <c r="J151" i="3"/>
  <c r="J152" i="3"/>
  <c r="J153" i="3"/>
  <c r="J154" i="3"/>
  <c r="J155" i="3"/>
  <c r="J156" i="3"/>
  <c r="J157" i="3"/>
  <c r="J158" i="3"/>
  <c r="J159" i="3"/>
  <c r="J160" i="3"/>
  <c r="J161" i="3"/>
  <c r="J162" i="3"/>
  <c r="J163" i="3"/>
  <c r="J164" i="3"/>
  <c r="J165" i="3"/>
  <c r="J166" i="3"/>
  <c r="J167" i="3"/>
  <c r="J168" i="3"/>
  <c r="J169" i="3"/>
  <c r="J170" i="3"/>
  <c r="J171" i="3"/>
  <c r="C1" i="18"/>
  <c r="C1" i="3"/>
  <c r="D1" i="17"/>
  <c r="B31" i="3"/>
  <c r="E31" i="3" a="1"/>
  <c r="E31" i="3" s="1"/>
  <c r="B32" i="3"/>
  <c r="E32" i="3" a="1"/>
  <c r="E32" i="3" s="1"/>
  <c r="B33" i="3"/>
  <c r="E33" i="3" a="1"/>
  <c r="E33" i="3" s="1"/>
  <c r="B34" i="3"/>
  <c r="E34" i="3" a="1"/>
  <c r="E34" i="3" s="1"/>
  <c r="B35" i="3"/>
  <c r="E35" i="3" a="1"/>
  <c r="E35" i="3" s="1"/>
  <c r="B36" i="3"/>
  <c r="E36" i="3" a="1"/>
  <c r="E36" i="3" s="1"/>
  <c r="B37" i="3"/>
  <c r="E37" i="3" a="1"/>
  <c r="E37" i="3" s="1"/>
  <c r="B38" i="3"/>
  <c r="E38" i="3" a="1"/>
  <c r="E38" i="3" s="1"/>
  <c r="B39" i="3"/>
  <c r="E39" i="3" a="1"/>
  <c r="E39" i="3" s="1"/>
  <c r="B40" i="3"/>
  <c r="E40" i="3" a="1"/>
  <c r="E40" i="3" s="1"/>
  <c r="B41" i="3"/>
  <c r="E41" i="3" a="1"/>
  <c r="E41" i="3" s="1"/>
  <c r="B42" i="3"/>
  <c r="E42" i="3" a="1"/>
  <c r="E42" i="3" s="1"/>
  <c r="B43" i="3"/>
  <c r="E43" i="3" a="1"/>
  <c r="E43" i="3" s="1"/>
  <c r="B44" i="3"/>
  <c r="E44" i="3" a="1"/>
  <c r="E44" i="3" s="1"/>
  <c r="B45" i="3"/>
  <c r="E45" i="3" a="1"/>
  <c r="E45" i="3" s="1"/>
  <c r="B46" i="3"/>
  <c r="E46" i="3" a="1"/>
  <c r="E46" i="3" s="1"/>
  <c r="B47" i="3"/>
  <c r="E47" i="3" a="1"/>
  <c r="E47" i="3" s="1"/>
  <c r="B48" i="3"/>
  <c r="E48" i="3" a="1"/>
  <c r="E48" i="3" s="1"/>
  <c r="B49" i="3"/>
  <c r="E49" i="3" a="1"/>
  <c r="E49" i="3" s="1"/>
  <c r="B50" i="3"/>
  <c r="E50" i="3" a="1"/>
  <c r="E50" i="3" s="1"/>
  <c r="B51" i="3"/>
  <c r="E51" i="3" a="1"/>
  <c r="E51" i="3" s="1"/>
  <c r="B52" i="3"/>
  <c r="E52" i="3" a="1"/>
  <c r="E52" i="3" s="1"/>
  <c r="B53" i="3"/>
  <c r="E53" i="3" a="1"/>
  <c r="E53" i="3" s="1"/>
  <c r="B54" i="3"/>
  <c r="E54" i="3" a="1"/>
  <c r="E54" i="3" s="1"/>
  <c r="B55" i="3"/>
  <c r="E55" i="3" a="1"/>
  <c r="E55" i="3" s="1"/>
  <c r="B56" i="3"/>
  <c r="E56" i="3" a="1"/>
  <c r="E56" i="3" s="1"/>
  <c r="B57" i="3"/>
  <c r="E57" i="3" a="1"/>
  <c r="E57" i="3" s="1"/>
  <c r="B58" i="3"/>
  <c r="E58" i="3" a="1"/>
  <c r="E58" i="3" s="1"/>
  <c r="B59" i="3"/>
  <c r="E59" i="3" a="1"/>
  <c r="E59" i="3" s="1"/>
  <c r="B60" i="3"/>
  <c r="E60" i="3" a="1"/>
  <c r="E60" i="3" s="1"/>
  <c r="B61" i="3"/>
  <c r="E61" i="3" a="1"/>
  <c r="E61" i="3" s="1"/>
  <c r="B62" i="3"/>
  <c r="E62" i="3" a="1"/>
  <c r="E62" i="3" s="1"/>
  <c r="B63" i="3"/>
  <c r="E63" i="3" a="1"/>
  <c r="E63" i="3" s="1"/>
  <c r="B64" i="3"/>
  <c r="E64" i="3" a="1"/>
  <c r="E64" i="3" s="1"/>
  <c r="B65" i="3"/>
  <c r="E65" i="3" a="1"/>
  <c r="E65" i="3" s="1"/>
  <c r="B66" i="3"/>
  <c r="E66" i="3" a="1"/>
  <c r="E66" i="3" s="1"/>
  <c r="B67" i="3"/>
  <c r="E67" i="3" a="1"/>
  <c r="E67" i="3" s="1"/>
  <c r="B68" i="3"/>
  <c r="E68" i="3" a="1"/>
  <c r="E68" i="3" s="1"/>
  <c r="B69" i="3"/>
  <c r="E69" i="3" a="1"/>
  <c r="E69" i="3" s="1"/>
  <c r="B70" i="3"/>
  <c r="E70" i="3" a="1"/>
  <c r="E70" i="3" s="1"/>
  <c r="B71" i="3"/>
  <c r="E71" i="3" a="1"/>
  <c r="E71" i="3" s="1"/>
  <c r="B72" i="3"/>
  <c r="E72" i="3" a="1"/>
  <c r="E72" i="3" s="1"/>
  <c r="B73" i="3"/>
  <c r="E73" i="3" a="1"/>
  <c r="E73" i="3" s="1"/>
  <c r="B74" i="3"/>
  <c r="E74" i="3" a="1"/>
  <c r="E74" i="3" s="1"/>
  <c r="B75" i="3"/>
  <c r="E75" i="3" a="1"/>
  <c r="E75" i="3" s="1"/>
  <c r="B76" i="3"/>
  <c r="E76" i="3" a="1"/>
  <c r="E76" i="3" s="1"/>
  <c r="B77" i="3"/>
  <c r="E77" i="3" a="1"/>
  <c r="E77" i="3" s="1"/>
  <c r="B78" i="3"/>
  <c r="E78" i="3" a="1"/>
  <c r="E78" i="3" s="1"/>
  <c r="B79" i="3"/>
  <c r="E79" i="3" a="1"/>
  <c r="E79" i="3" s="1"/>
  <c r="B80" i="3"/>
  <c r="E80" i="3" a="1"/>
  <c r="E80" i="3" s="1"/>
  <c r="B81" i="3"/>
  <c r="E81" i="3" a="1"/>
  <c r="E81" i="3" s="1"/>
  <c r="B82" i="3"/>
  <c r="E82" i="3" a="1"/>
  <c r="E82" i="3" s="1"/>
  <c r="B83" i="3"/>
  <c r="E83" i="3" a="1"/>
  <c r="E83" i="3" s="1"/>
  <c r="B84" i="3"/>
  <c r="E84" i="3" a="1"/>
  <c r="E84" i="3" s="1"/>
  <c r="B85" i="3"/>
  <c r="E85" i="3" a="1"/>
  <c r="E85" i="3" s="1"/>
  <c r="B86" i="3"/>
  <c r="E86" i="3" a="1"/>
  <c r="E86" i="3" s="1"/>
  <c r="B87" i="3"/>
  <c r="E87" i="3" a="1"/>
  <c r="E87" i="3" s="1"/>
  <c r="B88" i="3"/>
  <c r="E88" i="3" a="1"/>
  <c r="E88" i="3" s="1"/>
  <c r="B89" i="3"/>
  <c r="E89" i="3" a="1"/>
  <c r="E89" i="3" s="1"/>
  <c r="B90" i="3"/>
  <c r="E90" i="3" a="1"/>
  <c r="E90" i="3" s="1"/>
  <c r="B91" i="3"/>
  <c r="E91" i="3" a="1"/>
  <c r="E91" i="3" s="1"/>
  <c r="B92" i="3"/>
  <c r="E92" i="3" a="1"/>
  <c r="E92" i="3" s="1"/>
  <c r="B93" i="3"/>
  <c r="E93" i="3" a="1"/>
  <c r="E93" i="3" s="1"/>
  <c r="B94" i="3"/>
  <c r="E94" i="3" a="1"/>
  <c r="E94" i="3" s="1"/>
  <c r="B95" i="3"/>
  <c r="E95" i="3" a="1"/>
  <c r="E95" i="3" s="1"/>
  <c r="B96" i="3"/>
  <c r="E96" i="3" a="1"/>
  <c r="E96" i="3" s="1"/>
  <c r="B97" i="3"/>
  <c r="E97" i="3" a="1"/>
  <c r="E97" i="3" s="1"/>
  <c r="B98" i="3"/>
  <c r="E98" i="3" a="1"/>
  <c r="E98" i="3" s="1"/>
  <c r="B99" i="3"/>
  <c r="E99" i="3" a="1"/>
  <c r="E99" i="3" s="1"/>
  <c r="B100" i="3"/>
  <c r="E100" i="3" a="1"/>
  <c r="E100" i="3" s="1"/>
  <c r="B101" i="3"/>
  <c r="E101" i="3" a="1"/>
  <c r="E101" i="3" s="1"/>
  <c r="B102" i="3"/>
  <c r="E102" i="3" a="1"/>
  <c r="E102" i="3" s="1"/>
  <c r="B103" i="3"/>
  <c r="E103" i="3" a="1"/>
  <c r="E103" i="3" s="1"/>
  <c r="B104" i="3"/>
  <c r="E104" i="3" a="1"/>
  <c r="E104" i="3" s="1"/>
  <c r="B105" i="3"/>
  <c r="E105" i="3" a="1"/>
  <c r="E105" i="3" s="1"/>
  <c r="B106" i="3"/>
  <c r="E106" i="3" a="1"/>
  <c r="E106" i="3" s="1"/>
  <c r="B107" i="3"/>
  <c r="E107" i="3" a="1"/>
  <c r="E107" i="3" s="1"/>
  <c r="B108" i="3"/>
  <c r="E108" i="3" a="1"/>
  <c r="E108" i="3" s="1"/>
  <c r="B109" i="3"/>
  <c r="E109" i="3" a="1"/>
  <c r="E109" i="3" s="1"/>
  <c r="B110" i="3"/>
  <c r="E110" i="3" a="1"/>
  <c r="E110" i="3" s="1"/>
  <c r="B111" i="3"/>
  <c r="E111" i="3" a="1"/>
  <c r="E111" i="3" s="1"/>
  <c r="B112" i="3"/>
  <c r="E112" i="3" a="1"/>
  <c r="E112" i="3" s="1"/>
  <c r="B113" i="3"/>
  <c r="E113" i="3" a="1"/>
  <c r="E113" i="3" s="1"/>
  <c r="B114" i="3"/>
  <c r="E114" i="3" a="1"/>
  <c r="E114" i="3" s="1"/>
  <c r="B115" i="3"/>
  <c r="E115" i="3" a="1"/>
  <c r="E115" i="3" s="1"/>
  <c r="B116" i="3"/>
  <c r="E116" i="3" a="1"/>
  <c r="E116" i="3" s="1"/>
  <c r="B117" i="3"/>
  <c r="E117" i="3" a="1"/>
  <c r="E117" i="3" s="1"/>
  <c r="B118" i="3"/>
  <c r="E118" i="3" a="1"/>
  <c r="E118" i="3" s="1"/>
  <c r="B119" i="3"/>
  <c r="E119" i="3" a="1"/>
  <c r="E119" i="3" s="1"/>
  <c r="B120" i="3"/>
  <c r="E120" i="3" a="1"/>
  <c r="E120" i="3" s="1"/>
  <c r="B121" i="3"/>
  <c r="E121" i="3" a="1"/>
  <c r="E121" i="3" s="1"/>
  <c r="B122" i="3"/>
  <c r="E122" i="3" a="1"/>
  <c r="E122" i="3" s="1"/>
  <c r="B123" i="3"/>
  <c r="E123" i="3" a="1"/>
  <c r="E123" i="3" s="1"/>
  <c r="B124" i="3"/>
  <c r="E124" i="3" a="1"/>
  <c r="E124" i="3" s="1"/>
  <c r="B125" i="3"/>
  <c r="E125" i="3" a="1"/>
  <c r="E125" i="3" s="1"/>
  <c r="B126" i="3"/>
  <c r="E126" i="3" a="1"/>
  <c r="E126" i="3" s="1"/>
  <c r="B127" i="3"/>
  <c r="E127" i="3" a="1"/>
  <c r="E127" i="3" s="1"/>
  <c r="B128" i="3"/>
  <c r="E128" i="3" a="1"/>
  <c r="E128" i="3" s="1"/>
  <c r="B129" i="3"/>
  <c r="E129" i="3" a="1"/>
  <c r="E129" i="3" s="1"/>
  <c r="B130" i="3"/>
  <c r="E130" i="3" a="1"/>
  <c r="E130" i="3" s="1"/>
  <c r="B131" i="3"/>
  <c r="E131" i="3" a="1"/>
  <c r="E131" i="3" s="1"/>
  <c r="B132" i="3"/>
  <c r="E132" i="3" a="1"/>
  <c r="E132" i="3" s="1"/>
  <c r="B133" i="3"/>
  <c r="E133" i="3" a="1"/>
  <c r="E133" i="3" s="1"/>
  <c r="B134" i="3"/>
  <c r="E134" i="3" a="1"/>
  <c r="E134" i="3" s="1"/>
  <c r="B135" i="3"/>
  <c r="E135" i="3" a="1"/>
  <c r="E135" i="3" s="1"/>
  <c r="B136" i="3"/>
  <c r="E136" i="3" a="1"/>
  <c r="E136" i="3" s="1"/>
  <c r="B137" i="3"/>
  <c r="E137" i="3" a="1"/>
  <c r="E137" i="3" s="1"/>
  <c r="B138" i="3"/>
  <c r="E138" i="3" a="1"/>
  <c r="E138" i="3" s="1"/>
  <c r="B139" i="3"/>
  <c r="E139" i="3" a="1"/>
  <c r="E139" i="3" s="1"/>
  <c r="B140" i="3"/>
  <c r="E140" i="3" a="1"/>
  <c r="E140" i="3" s="1"/>
  <c r="B141" i="3"/>
  <c r="E141" i="3" a="1"/>
  <c r="E141" i="3" s="1"/>
  <c r="B142" i="3"/>
  <c r="E142" i="3" a="1"/>
  <c r="E142" i="3" s="1"/>
  <c r="B143" i="3"/>
  <c r="E143" i="3" a="1"/>
  <c r="E143" i="3" s="1"/>
  <c r="B144" i="3"/>
  <c r="E144" i="3" a="1"/>
  <c r="E144" i="3" s="1"/>
  <c r="B145" i="3"/>
  <c r="E145" i="3" a="1"/>
  <c r="E145" i="3" s="1"/>
  <c r="B146" i="3"/>
  <c r="E146" i="3" a="1"/>
  <c r="E146" i="3" s="1"/>
  <c r="B147" i="3"/>
  <c r="E147" i="3" a="1"/>
  <c r="E147" i="3" s="1"/>
  <c r="B148" i="3"/>
  <c r="E148" i="3" a="1"/>
  <c r="E148" i="3" s="1"/>
  <c r="B149" i="3"/>
  <c r="E149" i="3" a="1"/>
  <c r="E149" i="3" s="1"/>
  <c r="B150" i="3"/>
  <c r="E150" i="3" a="1"/>
  <c r="E150" i="3" s="1"/>
  <c r="B151" i="3"/>
  <c r="E151" i="3" a="1"/>
  <c r="E151" i="3" s="1"/>
  <c r="B152" i="3"/>
  <c r="E152" i="3" a="1"/>
  <c r="E152" i="3" s="1"/>
  <c r="B153" i="3"/>
  <c r="E153" i="3" a="1"/>
  <c r="E153" i="3" s="1"/>
  <c r="B154" i="3"/>
  <c r="E154" i="3" a="1"/>
  <c r="E154" i="3" s="1"/>
  <c r="B155" i="3"/>
  <c r="E155" i="3" a="1"/>
  <c r="E155" i="3" s="1"/>
  <c r="B156" i="3"/>
  <c r="E156" i="3" a="1"/>
  <c r="E156" i="3" s="1"/>
  <c r="B157" i="3"/>
  <c r="E157" i="3" a="1"/>
  <c r="E157" i="3" s="1"/>
  <c r="B158" i="3"/>
  <c r="E158" i="3" a="1"/>
  <c r="E158" i="3" s="1"/>
  <c r="B159" i="3"/>
  <c r="E159" i="3" a="1"/>
  <c r="E159" i="3" s="1"/>
  <c r="B160" i="3"/>
  <c r="E160" i="3" a="1"/>
  <c r="E160" i="3" s="1"/>
  <c r="B161" i="3"/>
  <c r="E161" i="3" a="1"/>
  <c r="E161" i="3" s="1"/>
  <c r="B162" i="3"/>
  <c r="E162" i="3" a="1"/>
  <c r="E162" i="3" s="1"/>
  <c r="B163" i="3"/>
  <c r="E163" i="3" a="1"/>
  <c r="E163" i="3" s="1"/>
  <c r="B164" i="3"/>
  <c r="E164" i="3" a="1"/>
  <c r="E164" i="3" s="1"/>
  <c r="B165" i="3"/>
  <c r="E165" i="3" a="1"/>
  <c r="E165" i="3" s="1"/>
  <c r="B166" i="3"/>
  <c r="E166" i="3" a="1"/>
  <c r="E166" i="3" s="1"/>
  <c r="B167" i="3"/>
  <c r="E167" i="3" a="1"/>
  <c r="E167" i="3" s="1"/>
  <c r="B168" i="3"/>
  <c r="E168" i="3" a="1"/>
  <c r="E168" i="3" s="1"/>
  <c r="B169" i="3"/>
  <c r="E169" i="3" a="1"/>
  <c r="E169" i="3" s="1"/>
  <c r="B170" i="3"/>
  <c r="E170" i="3" a="1"/>
  <c r="E170" i="3" s="1"/>
  <c r="B171" i="3"/>
  <c r="E171" i="3" a="1"/>
  <c r="E171" i="3" s="1"/>
  <c r="M171" i="18" l="1"/>
  <c r="M63" i="18"/>
  <c r="M147" i="18"/>
  <c r="J1356" i="19" s="1"/>
  <c r="M99" i="18"/>
  <c r="J874" i="19" s="1"/>
  <c r="M15" i="18"/>
  <c r="J37" i="19" s="1"/>
  <c r="M123" i="18"/>
  <c r="N123" i="18" s="1"/>
  <c r="M39" i="18"/>
  <c r="J272" i="19" s="1"/>
  <c r="M111" i="18"/>
  <c r="N111" i="18" s="1"/>
  <c r="M27" i="18"/>
  <c r="J155" i="19" s="1"/>
  <c r="M170" i="18"/>
  <c r="J1590" i="19" s="1"/>
  <c r="M158" i="18"/>
  <c r="N158" i="18" s="1"/>
  <c r="M146" i="18"/>
  <c r="J1343" i="19" s="1"/>
  <c r="M134" i="18"/>
  <c r="J1223" i="19" s="1"/>
  <c r="M122" i="18"/>
  <c r="J1104" i="19" s="1"/>
  <c r="M110" i="18"/>
  <c r="J985" i="19" s="1"/>
  <c r="M98" i="18"/>
  <c r="J866" i="19" s="1"/>
  <c r="M86" i="18"/>
  <c r="J747" i="19" s="1"/>
  <c r="M74" i="18"/>
  <c r="J628" i="19" s="1"/>
  <c r="M62" i="18"/>
  <c r="J509" i="19" s="1"/>
  <c r="M50" i="18"/>
  <c r="J390" i="19" s="1"/>
  <c r="M38" i="18"/>
  <c r="J271" i="19" s="1"/>
  <c r="M26" i="18"/>
  <c r="J151" i="19" s="1"/>
  <c r="M14" i="18"/>
  <c r="J25" i="19" s="1"/>
  <c r="D1502" i="19"/>
  <c r="I1502" i="19"/>
  <c r="I1503" i="19"/>
  <c r="D1503" i="19"/>
  <c r="D1504" i="19"/>
  <c r="I1504" i="19"/>
  <c r="I1505" i="19"/>
  <c r="D1505" i="19"/>
  <c r="I1506" i="19"/>
  <c r="D1506" i="19"/>
  <c r="D1507" i="19"/>
  <c r="I1507" i="19"/>
  <c r="D1508" i="19"/>
  <c r="I1508" i="19"/>
  <c r="D1509" i="19"/>
  <c r="I1509" i="19"/>
  <c r="D1510" i="19"/>
  <c r="I1510" i="19"/>
  <c r="D1511" i="19"/>
  <c r="I1511" i="19"/>
  <c r="D1262" i="19"/>
  <c r="I1262" i="19"/>
  <c r="D1263" i="19"/>
  <c r="I1263" i="19"/>
  <c r="I1264" i="19"/>
  <c r="D1264" i="19"/>
  <c r="D1265" i="19"/>
  <c r="I1265" i="19"/>
  <c r="D1266" i="19"/>
  <c r="I1266" i="19"/>
  <c r="I1267" i="19"/>
  <c r="D1267" i="19"/>
  <c r="I1268" i="19"/>
  <c r="D1268" i="19"/>
  <c r="D1269" i="19"/>
  <c r="I1269" i="19"/>
  <c r="I1270" i="19"/>
  <c r="D1270" i="19"/>
  <c r="I1271" i="19"/>
  <c r="D1271" i="19"/>
  <c r="D1022" i="19"/>
  <c r="I1022" i="19"/>
  <c r="D1023" i="19"/>
  <c r="I1023" i="19"/>
  <c r="I1024" i="19"/>
  <c r="D1024" i="19"/>
  <c r="I1025" i="19"/>
  <c r="D1025" i="19"/>
  <c r="D1026" i="19"/>
  <c r="I1026" i="19"/>
  <c r="I1027" i="19"/>
  <c r="D1027" i="19"/>
  <c r="D1028" i="19"/>
  <c r="I1028" i="19"/>
  <c r="D1029" i="19"/>
  <c r="I1029" i="19"/>
  <c r="D1030" i="19"/>
  <c r="I1030" i="19"/>
  <c r="I1031" i="19"/>
  <c r="D1031" i="19"/>
  <c r="D782" i="19"/>
  <c r="I782" i="19"/>
  <c r="D783" i="19"/>
  <c r="I783" i="19"/>
  <c r="D784" i="19"/>
  <c r="I784" i="19"/>
  <c r="I785" i="19"/>
  <c r="D785" i="19"/>
  <c r="I786" i="19"/>
  <c r="D786" i="19"/>
  <c r="D787" i="19"/>
  <c r="I787" i="19"/>
  <c r="D788" i="19"/>
  <c r="I788" i="19"/>
  <c r="I789" i="19"/>
  <c r="D789" i="19"/>
  <c r="I790" i="19"/>
  <c r="D790" i="19"/>
  <c r="D791" i="19"/>
  <c r="I791" i="19"/>
  <c r="D542" i="19"/>
  <c r="I542" i="19"/>
  <c r="I543" i="19"/>
  <c r="D543" i="19"/>
  <c r="D544" i="19"/>
  <c r="I544" i="19"/>
  <c r="D545" i="19"/>
  <c r="I545" i="19"/>
  <c r="D546" i="19"/>
  <c r="I546" i="19"/>
  <c r="I547" i="19"/>
  <c r="D547" i="19"/>
  <c r="D548" i="19"/>
  <c r="I548" i="19"/>
  <c r="D549" i="19"/>
  <c r="I549" i="19"/>
  <c r="I551" i="19"/>
  <c r="I550" i="19"/>
  <c r="D550" i="19"/>
  <c r="D551" i="19"/>
  <c r="D422" i="19"/>
  <c r="I422" i="19"/>
  <c r="D423" i="19"/>
  <c r="I423" i="19"/>
  <c r="I424" i="19"/>
  <c r="D424" i="19"/>
  <c r="D425" i="19"/>
  <c r="I425" i="19"/>
  <c r="I426" i="19"/>
  <c r="D426" i="19"/>
  <c r="I427" i="19"/>
  <c r="D427" i="19"/>
  <c r="I428" i="19"/>
  <c r="D428" i="19"/>
  <c r="D429" i="19"/>
  <c r="I429" i="19"/>
  <c r="I430" i="19"/>
  <c r="D430" i="19"/>
  <c r="I431" i="19"/>
  <c r="D431" i="19"/>
  <c r="D302" i="19"/>
  <c r="I302" i="19"/>
  <c r="I303" i="19"/>
  <c r="D303" i="19"/>
  <c r="I304" i="19"/>
  <c r="D304" i="19"/>
  <c r="I305" i="19"/>
  <c r="D305" i="19"/>
  <c r="D306" i="19"/>
  <c r="I306" i="19"/>
  <c r="D307" i="19"/>
  <c r="I307" i="19"/>
  <c r="I308" i="19"/>
  <c r="D308" i="19"/>
  <c r="D309" i="19"/>
  <c r="I309" i="19"/>
  <c r="D310" i="19"/>
  <c r="I310" i="19"/>
  <c r="I311" i="19"/>
  <c r="D311" i="19"/>
  <c r="D182" i="19"/>
  <c r="I182" i="19"/>
  <c r="D183" i="19"/>
  <c r="I183" i="19"/>
  <c r="I184" i="19"/>
  <c r="D184" i="19"/>
  <c r="D185" i="19"/>
  <c r="I185" i="19"/>
  <c r="I186" i="19"/>
  <c r="D186" i="19"/>
  <c r="D187" i="19"/>
  <c r="I187" i="19"/>
  <c r="I188" i="19"/>
  <c r="D188" i="19"/>
  <c r="I189" i="19"/>
  <c r="D189" i="19"/>
  <c r="D190" i="19"/>
  <c r="I190" i="19"/>
  <c r="D191" i="19"/>
  <c r="I191" i="19"/>
  <c r="D1372" i="19"/>
  <c r="I1372" i="19"/>
  <c r="D1373" i="19"/>
  <c r="I1373" i="19"/>
  <c r="I1374" i="19"/>
  <c r="D1374" i="19"/>
  <c r="D1375" i="19"/>
  <c r="I1375" i="19"/>
  <c r="I1376" i="19"/>
  <c r="D1376" i="19"/>
  <c r="D1377" i="19"/>
  <c r="I1377" i="19"/>
  <c r="D1378" i="19"/>
  <c r="I1378" i="19"/>
  <c r="D1379" i="19"/>
  <c r="I1379" i="19"/>
  <c r="I1380" i="19"/>
  <c r="D1380" i="19"/>
  <c r="D1381" i="19"/>
  <c r="I1381" i="19"/>
  <c r="I1252" i="19"/>
  <c r="D1252" i="19"/>
  <c r="D1253" i="19"/>
  <c r="I1253" i="19"/>
  <c r="I1254" i="19"/>
  <c r="D1254" i="19"/>
  <c r="I1255" i="19"/>
  <c r="D1255" i="19"/>
  <c r="I1256" i="19"/>
  <c r="D1256" i="19"/>
  <c r="D1257" i="19"/>
  <c r="I1257" i="19"/>
  <c r="I1258" i="19"/>
  <c r="D1258" i="19"/>
  <c r="D1259" i="19"/>
  <c r="I1259" i="19"/>
  <c r="I1260" i="19"/>
  <c r="D1260" i="19"/>
  <c r="D1261" i="19"/>
  <c r="I1261" i="19"/>
  <c r="D1072" i="19"/>
  <c r="I1072" i="19"/>
  <c r="I1073" i="19"/>
  <c r="D1073" i="19"/>
  <c r="D1074" i="19"/>
  <c r="I1074" i="19"/>
  <c r="I1075" i="19"/>
  <c r="D1075" i="19"/>
  <c r="I1076" i="19"/>
  <c r="D1076" i="19"/>
  <c r="D1077" i="19"/>
  <c r="I1077" i="19"/>
  <c r="I1078" i="19"/>
  <c r="D1078" i="19"/>
  <c r="I1079" i="19"/>
  <c r="D1079" i="19"/>
  <c r="I1080" i="19"/>
  <c r="D1081" i="19"/>
  <c r="I1081" i="19"/>
  <c r="D1080" i="19"/>
  <c r="D892" i="19"/>
  <c r="I892" i="19"/>
  <c r="I893" i="19"/>
  <c r="D893" i="19"/>
  <c r="I894" i="19"/>
  <c r="D894" i="19"/>
  <c r="I895" i="19"/>
  <c r="D895" i="19"/>
  <c r="D896" i="19"/>
  <c r="I896" i="19"/>
  <c r="I897" i="19"/>
  <c r="D897" i="19"/>
  <c r="D898" i="19"/>
  <c r="I898" i="19"/>
  <c r="I899" i="19"/>
  <c r="D899" i="19"/>
  <c r="I900" i="19"/>
  <c r="D900" i="19"/>
  <c r="I901" i="19"/>
  <c r="D901" i="19"/>
  <c r="I712" i="19"/>
  <c r="D712" i="19"/>
  <c r="D713" i="19"/>
  <c r="I713" i="19"/>
  <c r="I714" i="19"/>
  <c r="D714" i="19"/>
  <c r="D715" i="19"/>
  <c r="I715" i="19"/>
  <c r="D716" i="19"/>
  <c r="I716" i="19"/>
  <c r="D717" i="19"/>
  <c r="I717" i="19"/>
  <c r="I718" i="19"/>
  <c r="D718" i="19"/>
  <c r="I719" i="19"/>
  <c r="D719" i="19"/>
  <c r="I720" i="19"/>
  <c r="D720" i="19"/>
  <c r="D721" i="19"/>
  <c r="I721" i="19"/>
  <c r="I532" i="19"/>
  <c r="D532" i="19"/>
  <c r="D533" i="19"/>
  <c r="I533" i="19"/>
  <c r="D534" i="19"/>
  <c r="I534" i="19"/>
  <c r="I535" i="19"/>
  <c r="D535" i="19"/>
  <c r="I536" i="19"/>
  <c r="D536" i="19"/>
  <c r="D537" i="19"/>
  <c r="I537" i="19"/>
  <c r="I538" i="19"/>
  <c r="D538" i="19"/>
  <c r="D539" i="19"/>
  <c r="I539" i="19"/>
  <c r="I540" i="19"/>
  <c r="D540" i="19"/>
  <c r="I541" i="19"/>
  <c r="D541" i="19"/>
  <c r="I412" i="19"/>
  <c r="D412" i="19"/>
  <c r="I413" i="19"/>
  <c r="D413" i="19"/>
  <c r="I414" i="19"/>
  <c r="D414" i="19"/>
  <c r="I416" i="19"/>
  <c r="I415" i="19"/>
  <c r="D415" i="19"/>
  <c r="D416" i="19"/>
  <c r="I417" i="19"/>
  <c r="D417" i="19"/>
  <c r="D418" i="19"/>
  <c r="I418" i="19"/>
  <c r="I419" i="19"/>
  <c r="D419" i="19"/>
  <c r="I420" i="19"/>
  <c r="D420" i="19"/>
  <c r="I421" i="19"/>
  <c r="D421" i="19"/>
  <c r="I292" i="19"/>
  <c r="D292" i="19"/>
  <c r="D293" i="19"/>
  <c r="I293" i="19"/>
  <c r="D294" i="19"/>
  <c r="I294" i="19"/>
  <c r="I295" i="19"/>
  <c r="D295" i="19"/>
  <c r="D296" i="19"/>
  <c r="I296" i="19"/>
  <c r="D297" i="19"/>
  <c r="I297" i="19"/>
  <c r="D298" i="19"/>
  <c r="I298" i="19"/>
  <c r="I299" i="19"/>
  <c r="D299" i="19"/>
  <c r="D300" i="19"/>
  <c r="I300" i="19"/>
  <c r="I301" i="19"/>
  <c r="D301" i="19"/>
  <c r="I172" i="19"/>
  <c r="D172" i="19"/>
  <c r="I173" i="19"/>
  <c r="D173" i="19"/>
  <c r="D174" i="19"/>
  <c r="I174" i="19"/>
  <c r="I175" i="19"/>
  <c r="D175" i="19"/>
  <c r="I176" i="19"/>
  <c r="D176" i="19"/>
  <c r="I177" i="19"/>
  <c r="D177" i="19"/>
  <c r="D178" i="19"/>
  <c r="I178" i="19"/>
  <c r="D179" i="19"/>
  <c r="I179" i="19"/>
  <c r="D180" i="19"/>
  <c r="I180" i="19"/>
  <c r="D181" i="19"/>
  <c r="I181" i="19"/>
  <c r="I1542" i="19"/>
  <c r="D1542" i="19"/>
  <c r="D1543" i="19"/>
  <c r="I1543" i="19"/>
  <c r="D1544" i="19"/>
  <c r="I1544" i="19"/>
  <c r="I1545" i="19"/>
  <c r="D1545" i="19"/>
  <c r="D1546" i="19"/>
  <c r="I1546" i="19"/>
  <c r="I1547" i="19"/>
  <c r="D1547" i="19"/>
  <c r="D1548" i="19"/>
  <c r="I1548" i="19"/>
  <c r="D1549" i="19"/>
  <c r="I1549" i="19"/>
  <c r="D1550" i="19"/>
  <c r="I1550" i="19"/>
  <c r="I1551" i="19"/>
  <c r="D1551" i="19"/>
  <c r="I1302" i="19"/>
  <c r="D1302" i="19"/>
  <c r="I1303" i="19"/>
  <c r="D1303" i="19"/>
  <c r="D1304" i="19"/>
  <c r="I1304" i="19"/>
  <c r="D1305" i="19"/>
  <c r="I1305" i="19"/>
  <c r="I1306" i="19"/>
  <c r="D1306" i="19"/>
  <c r="D1307" i="19"/>
  <c r="I1307" i="19"/>
  <c r="I1308" i="19"/>
  <c r="D1308" i="19"/>
  <c r="I1309" i="19"/>
  <c r="D1309" i="19"/>
  <c r="I1310" i="19"/>
  <c r="D1310" i="19"/>
  <c r="I1311" i="19"/>
  <c r="D1311" i="19"/>
  <c r="I1062" i="19"/>
  <c r="D1062" i="19"/>
  <c r="D1063" i="19"/>
  <c r="I1063" i="19"/>
  <c r="D1064" i="19"/>
  <c r="I1064" i="19"/>
  <c r="I1065" i="19"/>
  <c r="D1065" i="19"/>
  <c r="I1066" i="19"/>
  <c r="D1066" i="19"/>
  <c r="D1067" i="19"/>
  <c r="I1067" i="19"/>
  <c r="D1068" i="19"/>
  <c r="I1068" i="19"/>
  <c r="D1069" i="19"/>
  <c r="I1069" i="19"/>
  <c r="D1070" i="19"/>
  <c r="I1070" i="19"/>
  <c r="I1071" i="19"/>
  <c r="D1071" i="19"/>
  <c r="I822" i="19"/>
  <c r="D822" i="19"/>
  <c r="D823" i="19"/>
  <c r="I823" i="19"/>
  <c r="I824" i="19"/>
  <c r="D824" i="19"/>
  <c r="D825" i="19"/>
  <c r="I825" i="19"/>
  <c r="D826" i="19"/>
  <c r="I826" i="19"/>
  <c r="I827" i="19"/>
  <c r="D827" i="19"/>
  <c r="D828" i="19"/>
  <c r="I828" i="19"/>
  <c r="D829" i="19"/>
  <c r="I829" i="19"/>
  <c r="D830" i="19"/>
  <c r="I830" i="19"/>
  <c r="I831" i="19"/>
  <c r="D831" i="19"/>
  <c r="D642" i="19"/>
  <c r="I642" i="19"/>
  <c r="D643" i="19"/>
  <c r="I643" i="19"/>
  <c r="I644" i="19"/>
  <c r="D644" i="19"/>
  <c r="I645" i="19"/>
  <c r="D645" i="19"/>
  <c r="I646" i="19"/>
  <c r="D646" i="19"/>
  <c r="D647" i="19"/>
  <c r="I647" i="19"/>
  <c r="I648" i="19"/>
  <c r="D648" i="19"/>
  <c r="D649" i="19"/>
  <c r="I649" i="19"/>
  <c r="D650" i="19"/>
  <c r="I650" i="19"/>
  <c r="D651" i="19"/>
  <c r="I651" i="19"/>
  <c r="I462" i="19"/>
  <c r="D462" i="19"/>
  <c r="I463" i="19"/>
  <c r="D463" i="19"/>
  <c r="I464" i="19"/>
  <c r="D464" i="19"/>
  <c r="I465" i="19"/>
  <c r="D465" i="19"/>
  <c r="D466" i="19"/>
  <c r="I466" i="19"/>
  <c r="I467" i="19"/>
  <c r="D467" i="19"/>
  <c r="I468" i="19"/>
  <c r="D468" i="19"/>
  <c r="D469" i="19"/>
  <c r="I469" i="19"/>
  <c r="I470" i="19"/>
  <c r="D470" i="19"/>
  <c r="D471" i="19"/>
  <c r="I471" i="19"/>
  <c r="D282" i="19"/>
  <c r="I282" i="19"/>
  <c r="D283" i="19"/>
  <c r="I283" i="19"/>
  <c r="I284" i="19"/>
  <c r="D284" i="19"/>
  <c r="D285" i="19"/>
  <c r="I285" i="19"/>
  <c r="D286" i="19"/>
  <c r="I286" i="19"/>
  <c r="D287" i="19"/>
  <c r="I287" i="19"/>
  <c r="D288" i="19"/>
  <c r="I288" i="19"/>
  <c r="D289" i="19"/>
  <c r="I289" i="19"/>
  <c r="D290" i="19"/>
  <c r="I290" i="19"/>
  <c r="I291" i="19"/>
  <c r="D291" i="19"/>
  <c r="D42" i="19"/>
  <c r="I42" i="19"/>
  <c r="D43" i="19"/>
  <c r="I43" i="19"/>
  <c r="I44" i="19"/>
  <c r="D44" i="19"/>
  <c r="D45" i="19"/>
  <c r="I45" i="19"/>
  <c r="I46" i="19"/>
  <c r="D46" i="19"/>
  <c r="D47" i="19"/>
  <c r="I47" i="19"/>
  <c r="D48" i="19"/>
  <c r="I48" i="19"/>
  <c r="D49" i="19"/>
  <c r="I49" i="19"/>
  <c r="I50" i="19"/>
  <c r="D50" i="19"/>
  <c r="I51" i="19"/>
  <c r="D51" i="19"/>
  <c r="D1412" i="19"/>
  <c r="I1412" i="19"/>
  <c r="I1413" i="19"/>
  <c r="D1413" i="19"/>
  <c r="D1414" i="19"/>
  <c r="I1414" i="19"/>
  <c r="I1415" i="19"/>
  <c r="D1415" i="19"/>
  <c r="D1417" i="19"/>
  <c r="I1416" i="19"/>
  <c r="D1416" i="19"/>
  <c r="I1417" i="19"/>
  <c r="D1418" i="19"/>
  <c r="I1418" i="19"/>
  <c r="D1419" i="19"/>
  <c r="I1419" i="19"/>
  <c r="I1420" i="19"/>
  <c r="D1420" i="19"/>
  <c r="D1421" i="19"/>
  <c r="I1421" i="19"/>
  <c r="D1172" i="19"/>
  <c r="I1172" i="19"/>
  <c r="I1173" i="19"/>
  <c r="D1173" i="19"/>
  <c r="D1174" i="19"/>
  <c r="I1174" i="19"/>
  <c r="I1175" i="19"/>
  <c r="D1175" i="19"/>
  <c r="I1176" i="19"/>
  <c r="D1176" i="19"/>
  <c r="D1177" i="19"/>
  <c r="I1177" i="19"/>
  <c r="D1178" i="19"/>
  <c r="I1178" i="19"/>
  <c r="D1179" i="19"/>
  <c r="I1179" i="19"/>
  <c r="D1180" i="19"/>
  <c r="I1180" i="19"/>
  <c r="I1181" i="19"/>
  <c r="D1181" i="19"/>
  <c r="D932" i="19"/>
  <c r="I932" i="19"/>
  <c r="D933" i="19"/>
  <c r="I933" i="19"/>
  <c r="I934" i="19"/>
  <c r="D934" i="19"/>
  <c r="I935" i="19"/>
  <c r="D935" i="19"/>
  <c r="I936" i="19"/>
  <c r="D936" i="19"/>
  <c r="I937" i="19"/>
  <c r="D937" i="19"/>
  <c r="I938" i="19"/>
  <c r="D938" i="19"/>
  <c r="D939" i="19"/>
  <c r="I939" i="19"/>
  <c r="D940" i="19"/>
  <c r="I940" i="19"/>
  <c r="I941" i="19"/>
  <c r="D941" i="19"/>
  <c r="D692" i="19"/>
  <c r="I692" i="19"/>
  <c r="I693" i="19"/>
  <c r="D693" i="19"/>
  <c r="I694" i="19"/>
  <c r="D694" i="19"/>
  <c r="I695" i="19"/>
  <c r="D695" i="19"/>
  <c r="D696" i="19"/>
  <c r="I696" i="19"/>
  <c r="I697" i="19"/>
  <c r="D697" i="19"/>
  <c r="I698" i="19"/>
  <c r="D698" i="19"/>
  <c r="I699" i="19"/>
  <c r="D699" i="19"/>
  <c r="D700" i="19"/>
  <c r="I700" i="19"/>
  <c r="I701" i="19"/>
  <c r="D701" i="19"/>
  <c r="D92" i="19"/>
  <c r="I92" i="19"/>
  <c r="I93" i="19"/>
  <c r="D93" i="19"/>
  <c r="D94" i="19"/>
  <c r="I94" i="19"/>
  <c r="D95" i="19"/>
  <c r="I95" i="19"/>
  <c r="I96" i="19"/>
  <c r="D96" i="19"/>
  <c r="D97" i="19"/>
  <c r="I97" i="19"/>
  <c r="I98" i="19"/>
  <c r="D98" i="19"/>
  <c r="D99" i="19"/>
  <c r="I99" i="19"/>
  <c r="D100" i="19"/>
  <c r="I100" i="19"/>
  <c r="D101" i="19"/>
  <c r="I101" i="19"/>
  <c r="I1582" i="19"/>
  <c r="D1582" i="19"/>
  <c r="D1583" i="19"/>
  <c r="I1583" i="19"/>
  <c r="I1584" i="19"/>
  <c r="D1584" i="19"/>
  <c r="I1585" i="19"/>
  <c r="D1585" i="19"/>
  <c r="D1586" i="19"/>
  <c r="I1586" i="19"/>
  <c r="I1587" i="19"/>
  <c r="D1587" i="19"/>
  <c r="D1588" i="19"/>
  <c r="I1588" i="19"/>
  <c r="D1589" i="19"/>
  <c r="I1589" i="19"/>
  <c r="I1590" i="19"/>
  <c r="D1590" i="19"/>
  <c r="D1591" i="19"/>
  <c r="I1591" i="19"/>
  <c r="D1522" i="19"/>
  <c r="I1522" i="19"/>
  <c r="I1523" i="19"/>
  <c r="D1523" i="19"/>
  <c r="D1524" i="19"/>
  <c r="I1524" i="19"/>
  <c r="D1525" i="19"/>
  <c r="I1525" i="19"/>
  <c r="I1526" i="19"/>
  <c r="D1526" i="19"/>
  <c r="I1527" i="19"/>
  <c r="D1527" i="19"/>
  <c r="D1528" i="19"/>
  <c r="I1528" i="19"/>
  <c r="I1529" i="19"/>
  <c r="I1530" i="19"/>
  <c r="D1529" i="19"/>
  <c r="D1530" i="19"/>
  <c r="I1531" i="19"/>
  <c r="D1531" i="19"/>
  <c r="I1462" i="19"/>
  <c r="D1462" i="19"/>
  <c r="I1463" i="19"/>
  <c r="D1463" i="19"/>
  <c r="D1464" i="19"/>
  <c r="I1464" i="19"/>
  <c r="D1465" i="19"/>
  <c r="I1466" i="19"/>
  <c r="I1465" i="19"/>
  <c r="D1466" i="19"/>
  <c r="I1467" i="19"/>
  <c r="D1467" i="19"/>
  <c r="D1468" i="19"/>
  <c r="I1468" i="19"/>
  <c r="I1469" i="19"/>
  <c r="D1469" i="19"/>
  <c r="I1470" i="19"/>
  <c r="D1470" i="19"/>
  <c r="D1471" i="19"/>
  <c r="I1471" i="19"/>
  <c r="D1402" i="19"/>
  <c r="I1402" i="19"/>
  <c r="I1403" i="19"/>
  <c r="D1403" i="19"/>
  <c r="I1404" i="19"/>
  <c r="D1404" i="19"/>
  <c r="D1405" i="19"/>
  <c r="I1405" i="19"/>
  <c r="D1406" i="19"/>
  <c r="I1406" i="19"/>
  <c r="D1407" i="19"/>
  <c r="I1407" i="19"/>
  <c r="D1408" i="19"/>
  <c r="I1408" i="19"/>
  <c r="D1409" i="19"/>
  <c r="I1409" i="19"/>
  <c r="I1410" i="19"/>
  <c r="D1410" i="19"/>
  <c r="D1411" i="19"/>
  <c r="I1411" i="19"/>
  <c r="I1342" i="19"/>
  <c r="D1342" i="19"/>
  <c r="I1343" i="19"/>
  <c r="D1343" i="19"/>
  <c r="D1344" i="19"/>
  <c r="I1344" i="19"/>
  <c r="I1345" i="19"/>
  <c r="D1345" i="19"/>
  <c r="I1346" i="19"/>
  <c r="D1346" i="19"/>
  <c r="D1347" i="19"/>
  <c r="I1347" i="19"/>
  <c r="D1348" i="19"/>
  <c r="I1348" i="19"/>
  <c r="D1349" i="19"/>
  <c r="I1349" i="19"/>
  <c r="I1350" i="19"/>
  <c r="D1350" i="19"/>
  <c r="I1351" i="19"/>
  <c r="D1351" i="19"/>
  <c r="D1282" i="19"/>
  <c r="I1282" i="19"/>
  <c r="D1283" i="19"/>
  <c r="I1283" i="19"/>
  <c r="I1284" i="19"/>
  <c r="D1284" i="19"/>
  <c r="D1285" i="19"/>
  <c r="I1285" i="19"/>
  <c r="I1286" i="19"/>
  <c r="D1286" i="19"/>
  <c r="I1287" i="19"/>
  <c r="D1287" i="19"/>
  <c r="D1288" i="19"/>
  <c r="I1288" i="19"/>
  <c r="I1289" i="19"/>
  <c r="D1289" i="19"/>
  <c r="D1290" i="19"/>
  <c r="I1290" i="19"/>
  <c r="I1291" i="19"/>
  <c r="D1291" i="19"/>
  <c r="I1222" i="19"/>
  <c r="D1222" i="19"/>
  <c r="I1223" i="19"/>
  <c r="D1223" i="19"/>
  <c r="D1224" i="19"/>
  <c r="I1224" i="19"/>
  <c r="D1225" i="19"/>
  <c r="I1225" i="19"/>
  <c r="I1226" i="19"/>
  <c r="D1226" i="19"/>
  <c r="D1227" i="19"/>
  <c r="I1227" i="19"/>
  <c r="D1228" i="19"/>
  <c r="I1228" i="19"/>
  <c r="D1229" i="19"/>
  <c r="I1229" i="19"/>
  <c r="I1230" i="19"/>
  <c r="D1230" i="19"/>
  <c r="D1231" i="19"/>
  <c r="I1231" i="19"/>
  <c r="D1162" i="19"/>
  <c r="I1162" i="19"/>
  <c r="I1163" i="19"/>
  <c r="D1163" i="19"/>
  <c r="D1164" i="19"/>
  <c r="I1164" i="19"/>
  <c r="I1165" i="19"/>
  <c r="D1165" i="19"/>
  <c r="I1166" i="19"/>
  <c r="D1166" i="19"/>
  <c r="D1167" i="19"/>
  <c r="I1167" i="19"/>
  <c r="D1168" i="19"/>
  <c r="I1168" i="19"/>
  <c r="I1169" i="19"/>
  <c r="D1169" i="19"/>
  <c r="D1170" i="19"/>
  <c r="I1170" i="19"/>
  <c r="D1171" i="19"/>
  <c r="I1171" i="19"/>
  <c r="I1102" i="19"/>
  <c r="D1102" i="19"/>
  <c r="I1103" i="19"/>
  <c r="D1103" i="19"/>
  <c r="I1104" i="19"/>
  <c r="D1104" i="19"/>
  <c r="D1105" i="19"/>
  <c r="I1105" i="19"/>
  <c r="I1106" i="19"/>
  <c r="D1106" i="19"/>
  <c r="I1107" i="19"/>
  <c r="D1107" i="19"/>
  <c r="I1108" i="19"/>
  <c r="D1108" i="19"/>
  <c r="D1109" i="19"/>
  <c r="I1109" i="19"/>
  <c r="D1110" i="19"/>
  <c r="I1110" i="19"/>
  <c r="I1111" i="19"/>
  <c r="D1111" i="19"/>
  <c r="D1042" i="19"/>
  <c r="I1042" i="19"/>
  <c r="I1043" i="19"/>
  <c r="I1044" i="19"/>
  <c r="D1044" i="19"/>
  <c r="D1043" i="19"/>
  <c r="I1045" i="19"/>
  <c r="D1045" i="19"/>
  <c r="I1046" i="19"/>
  <c r="D1046" i="19"/>
  <c r="D1047" i="19"/>
  <c r="I1047" i="19"/>
  <c r="D1048" i="19"/>
  <c r="I1048" i="19"/>
  <c r="I1049" i="19"/>
  <c r="D1049" i="19"/>
  <c r="D1050" i="19"/>
  <c r="I1050" i="19"/>
  <c r="D1051" i="19"/>
  <c r="I1051" i="19"/>
  <c r="I982" i="19"/>
  <c r="D982" i="19"/>
  <c r="D983" i="19"/>
  <c r="I983" i="19"/>
  <c r="D984" i="19"/>
  <c r="I984" i="19"/>
  <c r="I985" i="19"/>
  <c r="D985" i="19"/>
  <c r="D986" i="19"/>
  <c r="I986" i="19"/>
  <c r="I987" i="19"/>
  <c r="D987" i="19"/>
  <c r="I988" i="19"/>
  <c r="I989" i="19"/>
  <c r="D988" i="19"/>
  <c r="D989" i="19"/>
  <c r="I990" i="19"/>
  <c r="D990" i="19"/>
  <c r="D991" i="19"/>
  <c r="I991" i="19"/>
  <c r="D922" i="19"/>
  <c r="I922" i="19"/>
  <c r="I923" i="19"/>
  <c r="D923" i="19"/>
  <c r="I924" i="19"/>
  <c r="D924" i="19"/>
  <c r="D925" i="19"/>
  <c r="I925" i="19"/>
  <c r="D926" i="19"/>
  <c r="I926" i="19"/>
  <c r="D927" i="19"/>
  <c r="I927" i="19"/>
  <c r="D928" i="19"/>
  <c r="I928" i="19"/>
  <c r="I929" i="19"/>
  <c r="D929" i="19"/>
  <c r="D930" i="19"/>
  <c r="I930" i="19"/>
  <c r="D931" i="19"/>
  <c r="I931" i="19"/>
  <c r="I862" i="19"/>
  <c r="D862" i="19"/>
  <c r="D863" i="19"/>
  <c r="I863" i="19"/>
  <c r="I864" i="19"/>
  <c r="D864" i="19"/>
  <c r="I865" i="19"/>
  <c r="D865" i="19"/>
  <c r="I866" i="19"/>
  <c r="D866" i="19"/>
  <c r="D867" i="19"/>
  <c r="I867" i="19"/>
  <c r="D868" i="19"/>
  <c r="I868" i="19"/>
  <c r="I869" i="19"/>
  <c r="D869" i="19"/>
  <c r="I870" i="19"/>
  <c r="D870" i="19"/>
  <c r="I871" i="19"/>
  <c r="D871" i="19"/>
  <c r="D802" i="19"/>
  <c r="I802" i="19"/>
  <c r="D803" i="19"/>
  <c r="I803" i="19"/>
  <c r="I804" i="19"/>
  <c r="D804" i="19"/>
  <c r="I805" i="19"/>
  <c r="D805" i="19"/>
  <c r="I806" i="19"/>
  <c r="D806" i="19"/>
  <c r="D807" i="19"/>
  <c r="I807" i="19"/>
  <c r="I808" i="19"/>
  <c r="D808" i="19"/>
  <c r="D810" i="19"/>
  <c r="I810" i="19"/>
  <c r="D809" i="19"/>
  <c r="I809" i="19"/>
  <c r="D811" i="19"/>
  <c r="I811" i="19"/>
  <c r="I742" i="19"/>
  <c r="D742" i="19"/>
  <c r="D743" i="19"/>
  <c r="I743" i="19"/>
  <c r="I744" i="19"/>
  <c r="D744" i="19"/>
  <c r="I745" i="19"/>
  <c r="D745" i="19"/>
  <c r="I746" i="19"/>
  <c r="D746" i="19"/>
  <c r="D747" i="19"/>
  <c r="I747" i="19"/>
  <c r="I748" i="19"/>
  <c r="D748" i="19"/>
  <c r="D749" i="19"/>
  <c r="I749" i="19"/>
  <c r="D750" i="19"/>
  <c r="I750" i="19"/>
  <c r="I751" i="19"/>
  <c r="D751" i="19"/>
  <c r="D682" i="19"/>
  <c r="I682" i="19"/>
  <c r="I683" i="19"/>
  <c r="D683" i="19"/>
  <c r="D684" i="19"/>
  <c r="I684" i="19"/>
  <c r="I685" i="19"/>
  <c r="D685" i="19"/>
  <c r="D686" i="19"/>
  <c r="I686" i="19"/>
  <c r="D688" i="19"/>
  <c r="I687" i="19"/>
  <c r="D687" i="19"/>
  <c r="I688" i="19"/>
  <c r="D689" i="19"/>
  <c r="I689" i="19"/>
  <c r="I690" i="19"/>
  <c r="D690" i="19"/>
  <c r="D691" i="19"/>
  <c r="I691" i="19"/>
  <c r="I622" i="19"/>
  <c r="D622" i="19"/>
  <c r="D623" i="19"/>
  <c r="I623" i="19"/>
  <c r="I624" i="19"/>
  <c r="D624" i="19"/>
  <c r="I625" i="19"/>
  <c r="D625" i="19"/>
  <c r="I626" i="19"/>
  <c r="D626" i="19"/>
  <c r="I627" i="19"/>
  <c r="D627" i="19"/>
  <c r="I628" i="19"/>
  <c r="D628" i="19"/>
  <c r="D629" i="19"/>
  <c r="I629" i="19"/>
  <c r="D630" i="19"/>
  <c r="I630" i="19"/>
  <c r="I631" i="19"/>
  <c r="D631" i="19"/>
  <c r="D562" i="19"/>
  <c r="I562" i="19"/>
  <c r="D563" i="19"/>
  <c r="I563" i="19"/>
  <c r="D564" i="19"/>
  <c r="I564" i="19"/>
  <c r="D565" i="19"/>
  <c r="I565" i="19"/>
  <c r="I566" i="19"/>
  <c r="D566" i="19"/>
  <c r="D568" i="19"/>
  <c r="I567" i="19"/>
  <c r="I568" i="19"/>
  <c r="D567" i="19"/>
  <c r="D569" i="19"/>
  <c r="I569" i="19"/>
  <c r="I570" i="19"/>
  <c r="D570" i="19"/>
  <c r="D571" i="19"/>
  <c r="I571" i="19"/>
  <c r="I502" i="19"/>
  <c r="D502" i="19"/>
  <c r="D503" i="19"/>
  <c r="I503" i="19"/>
  <c r="I504" i="19"/>
  <c r="D504" i="19"/>
  <c r="D505" i="19"/>
  <c r="I505" i="19"/>
  <c r="D506" i="19"/>
  <c r="I506" i="19"/>
  <c r="I507" i="19"/>
  <c r="D507" i="19"/>
  <c r="I508" i="19"/>
  <c r="D508" i="19"/>
  <c r="D509" i="19"/>
  <c r="I509" i="19"/>
  <c r="D510" i="19"/>
  <c r="I510" i="19"/>
  <c r="D511" i="19"/>
  <c r="I511" i="19"/>
  <c r="D442" i="19"/>
  <c r="I442" i="19"/>
  <c r="I443" i="19"/>
  <c r="D443" i="19"/>
  <c r="I444" i="19"/>
  <c r="D444" i="19"/>
  <c r="D445" i="19"/>
  <c r="I445" i="19"/>
  <c r="I446" i="19"/>
  <c r="D446" i="19"/>
  <c r="I447" i="19"/>
  <c r="D447" i="19"/>
  <c r="D448" i="19"/>
  <c r="I448" i="19"/>
  <c r="I449" i="19"/>
  <c r="D449" i="19"/>
  <c r="I450" i="19"/>
  <c r="D451" i="19"/>
  <c r="I451" i="19"/>
  <c r="D450" i="19"/>
  <c r="I382" i="19"/>
  <c r="D382" i="19"/>
  <c r="I383" i="19"/>
  <c r="D383" i="19"/>
  <c r="D384" i="19"/>
  <c r="I384" i="19"/>
  <c r="D385" i="19"/>
  <c r="I385" i="19"/>
  <c r="I386" i="19"/>
  <c r="D386" i="19"/>
  <c r="I387" i="19"/>
  <c r="D387" i="19"/>
  <c r="I388" i="19"/>
  <c r="D388" i="19"/>
  <c r="I389" i="19"/>
  <c r="D389" i="19"/>
  <c r="I390" i="19"/>
  <c r="D390" i="19"/>
  <c r="D391" i="19"/>
  <c r="I391" i="19"/>
  <c r="D322" i="19"/>
  <c r="I322" i="19"/>
  <c r="I323" i="19"/>
  <c r="D323" i="19"/>
  <c r="I324" i="19"/>
  <c r="D324" i="19"/>
  <c r="D325" i="19"/>
  <c r="I325" i="19"/>
  <c r="D326" i="19"/>
  <c r="I326" i="19"/>
  <c r="I327" i="19"/>
  <c r="D328" i="19"/>
  <c r="D327" i="19"/>
  <c r="I328" i="19"/>
  <c r="D329" i="19"/>
  <c r="I329" i="19"/>
  <c r="D330" i="19"/>
  <c r="I330" i="19"/>
  <c r="D331" i="19"/>
  <c r="I331" i="19"/>
  <c r="I262" i="19"/>
  <c r="D262" i="19"/>
  <c r="I263" i="19"/>
  <c r="D263" i="19"/>
  <c r="D264" i="19"/>
  <c r="I264" i="19"/>
  <c r="I265" i="19"/>
  <c r="D265" i="19"/>
  <c r="I266" i="19"/>
  <c r="D266" i="19"/>
  <c r="I267" i="19"/>
  <c r="D267" i="19"/>
  <c r="I268" i="19"/>
  <c r="D268" i="19"/>
  <c r="I269" i="19"/>
  <c r="D269" i="19"/>
  <c r="D270" i="19"/>
  <c r="I270" i="19"/>
  <c r="D271" i="19"/>
  <c r="I271" i="19"/>
  <c r="D202" i="19"/>
  <c r="I202" i="19"/>
  <c r="I203" i="19"/>
  <c r="D203" i="19"/>
  <c r="I204" i="19"/>
  <c r="D204" i="19"/>
  <c r="D205" i="19"/>
  <c r="I205" i="19"/>
  <c r="I206" i="19"/>
  <c r="D206" i="19"/>
  <c r="I207" i="19"/>
  <c r="D207" i="19"/>
  <c r="I208" i="19"/>
  <c r="D208" i="19"/>
  <c r="D209" i="19"/>
  <c r="I209" i="19"/>
  <c r="D211" i="19"/>
  <c r="I210" i="19"/>
  <c r="D210" i="19"/>
  <c r="I211" i="19"/>
  <c r="I142" i="19"/>
  <c r="D142" i="19"/>
  <c r="I143" i="19"/>
  <c r="I144" i="19"/>
  <c r="D143" i="19"/>
  <c r="D144" i="19"/>
  <c r="D145" i="19"/>
  <c r="I145" i="19"/>
  <c r="D146" i="19"/>
  <c r="I146" i="19"/>
  <c r="D147" i="19"/>
  <c r="I147" i="19"/>
  <c r="D148" i="19"/>
  <c r="I148" i="19"/>
  <c r="I149" i="19"/>
  <c r="D149" i="19"/>
  <c r="D150" i="19"/>
  <c r="I150" i="19"/>
  <c r="I151" i="19"/>
  <c r="D151" i="19"/>
  <c r="D82" i="19"/>
  <c r="I82" i="19"/>
  <c r="D83" i="19"/>
  <c r="I83" i="19"/>
  <c r="D84" i="19"/>
  <c r="I84" i="19"/>
  <c r="I85" i="19"/>
  <c r="D85" i="19"/>
  <c r="I86" i="19"/>
  <c r="D86" i="19"/>
  <c r="D87" i="19"/>
  <c r="I87" i="19"/>
  <c r="D88" i="19"/>
  <c r="I88" i="19"/>
  <c r="D89" i="19"/>
  <c r="I89" i="19"/>
  <c r="I90" i="19"/>
  <c r="D90" i="19"/>
  <c r="I91" i="19"/>
  <c r="D91" i="19"/>
  <c r="I22" i="19"/>
  <c r="D22" i="19"/>
  <c r="I23" i="19"/>
  <c r="D23" i="19"/>
  <c r="D24" i="19"/>
  <c r="D25" i="19"/>
  <c r="I24" i="19"/>
  <c r="I25" i="19"/>
  <c r="I26" i="19"/>
  <c r="D26" i="19"/>
  <c r="D27" i="19"/>
  <c r="I27" i="19"/>
  <c r="D28" i="19"/>
  <c r="I28" i="19"/>
  <c r="D29" i="19"/>
  <c r="I29" i="19"/>
  <c r="I30" i="19"/>
  <c r="D30" i="19"/>
  <c r="D31" i="19"/>
  <c r="I31" i="19"/>
  <c r="D1382" i="19"/>
  <c r="I1382" i="19"/>
  <c r="I1383" i="19"/>
  <c r="D1383" i="19"/>
  <c r="D1384" i="19"/>
  <c r="I1384" i="19"/>
  <c r="I1385" i="19"/>
  <c r="D1385" i="19"/>
  <c r="I1386" i="19"/>
  <c r="D1386" i="19"/>
  <c r="I1387" i="19"/>
  <c r="D1387" i="19"/>
  <c r="I1388" i="19"/>
  <c r="D1388" i="19"/>
  <c r="D1389" i="19"/>
  <c r="I1389" i="19"/>
  <c r="D1390" i="19"/>
  <c r="I1390" i="19"/>
  <c r="I1391" i="19"/>
  <c r="D1391" i="19"/>
  <c r="D1142" i="19"/>
  <c r="I1142" i="19"/>
  <c r="I1143" i="19"/>
  <c r="D1143" i="19"/>
  <c r="D1144" i="19"/>
  <c r="I1144" i="19"/>
  <c r="D1145" i="19"/>
  <c r="I1145" i="19"/>
  <c r="D1146" i="19"/>
  <c r="I1146" i="19"/>
  <c r="I1147" i="19"/>
  <c r="D1147" i="19"/>
  <c r="I1148" i="19"/>
  <c r="D1148" i="19"/>
  <c r="I1149" i="19"/>
  <c r="D1149" i="19"/>
  <c r="D1150" i="19"/>
  <c r="I1150" i="19"/>
  <c r="I1151" i="19"/>
  <c r="D1151" i="19"/>
  <c r="D902" i="19"/>
  <c r="I902" i="19"/>
  <c r="D903" i="19"/>
  <c r="I903" i="19"/>
  <c r="I904" i="19"/>
  <c r="D904" i="19"/>
  <c r="I905" i="19"/>
  <c r="D905" i="19"/>
  <c r="D906" i="19"/>
  <c r="I906" i="19"/>
  <c r="D907" i="19"/>
  <c r="I907" i="19"/>
  <c r="D908" i="19"/>
  <c r="I908" i="19"/>
  <c r="I909" i="19"/>
  <c r="D909" i="19"/>
  <c r="I910" i="19"/>
  <c r="D910" i="19"/>
  <c r="I911" i="19"/>
  <c r="D911" i="19"/>
  <c r="D662" i="19"/>
  <c r="I662" i="19"/>
  <c r="I663" i="19"/>
  <c r="D663" i="19"/>
  <c r="I664" i="19"/>
  <c r="D664" i="19"/>
  <c r="I665" i="19"/>
  <c r="D665" i="19"/>
  <c r="I666" i="19"/>
  <c r="D666" i="19"/>
  <c r="D667" i="19"/>
  <c r="I667" i="19"/>
  <c r="D668" i="19"/>
  <c r="I668" i="19"/>
  <c r="D669" i="19"/>
  <c r="I669" i="19"/>
  <c r="D670" i="19"/>
  <c r="I670" i="19"/>
  <c r="D671" i="19"/>
  <c r="I671" i="19"/>
  <c r="I122" i="19"/>
  <c r="D122" i="19"/>
  <c r="I123" i="19"/>
  <c r="D123" i="19"/>
  <c r="I124" i="19"/>
  <c r="D124" i="19"/>
  <c r="D125" i="19"/>
  <c r="I125" i="19"/>
  <c r="I126" i="19"/>
  <c r="D126" i="19"/>
  <c r="D127" i="19"/>
  <c r="I127" i="19"/>
  <c r="I129" i="19"/>
  <c r="D129" i="19"/>
  <c r="I128" i="19"/>
  <c r="D128" i="19"/>
  <c r="D130" i="19"/>
  <c r="I130" i="19"/>
  <c r="I131" i="19"/>
  <c r="D131" i="19"/>
  <c r="D1552" i="19"/>
  <c r="I1552" i="19"/>
  <c r="I1553" i="19"/>
  <c r="D1553" i="19"/>
  <c r="I1554" i="19"/>
  <c r="D1554" i="19"/>
  <c r="D1555" i="19"/>
  <c r="I1555" i="19"/>
  <c r="D1556" i="19"/>
  <c r="I1556" i="19"/>
  <c r="I1557" i="19"/>
  <c r="D1557" i="19"/>
  <c r="D1558" i="19"/>
  <c r="I1558" i="19"/>
  <c r="I1559" i="19"/>
  <c r="D1559" i="19"/>
  <c r="I1560" i="19"/>
  <c r="D1560" i="19"/>
  <c r="D1561" i="19"/>
  <c r="I1561" i="19"/>
  <c r="I1432" i="19"/>
  <c r="D1432" i="19"/>
  <c r="I1433" i="19"/>
  <c r="D1433" i="19"/>
  <c r="D1434" i="19"/>
  <c r="I1434" i="19"/>
  <c r="I1435" i="19"/>
  <c r="D1435" i="19"/>
  <c r="I1436" i="19"/>
  <c r="D1436" i="19"/>
  <c r="D1437" i="19"/>
  <c r="I1437" i="19"/>
  <c r="D1438" i="19"/>
  <c r="I1438" i="19"/>
  <c r="D1439" i="19"/>
  <c r="I1439" i="19"/>
  <c r="D1440" i="19"/>
  <c r="I1440" i="19"/>
  <c r="D1441" i="19"/>
  <c r="I1441" i="19"/>
  <c r="D1312" i="19"/>
  <c r="I1312" i="19"/>
  <c r="D1313" i="19"/>
  <c r="I1313" i="19"/>
  <c r="D1314" i="19"/>
  <c r="I1314" i="19"/>
  <c r="D1315" i="19"/>
  <c r="I1315" i="19"/>
  <c r="D1316" i="19"/>
  <c r="I1316" i="19"/>
  <c r="I1317" i="19"/>
  <c r="D1317" i="19"/>
  <c r="D1318" i="19"/>
  <c r="I1318" i="19"/>
  <c r="D1319" i="19"/>
  <c r="I1319" i="19"/>
  <c r="D1320" i="19"/>
  <c r="I1320" i="19"/>
  <c r="D1321" i="19"/>
  <c r="I1321" i="19"/>
  <c r="D1132" i="19"/>
  <c r="I1132" i="19"/>
  <c r="I1133" i="19"/>
  <c r="D1133" i="19"/>
  <c r="I1134" i="19"/>
  <c r="D1134" i="19"/>
  <c r="D1136" i="19"/>
  <c r="I1136" i="19"/>
  <c r="D1135" i="19"/>
  <c r="I1135" i="19"/>
  <c r="I1137" i="19"/>
  <c r="D1137" i="19"/>
  <c r="D1138" i="19"/>
  <c r="I1138" i="19"/>
  <c r="I1139" i="19"/>
  <c r="D1139" i="19"/>
  <c r="D1140" i="19"/>
  <c r="I1140" i="19"/>
  <c r="I1141" i="19"/>
  <c r="D1141" i="19"/>
  <c r="I952" i="19"/>
  <c r="D952" i="19"/>
  <c r="I953" i="19"/>
  <c r="D953" i="19"/>
  <c r="I954" i="19"/>
  <c r="D954" i="19"/>
  <c r="D955" i="19"/>
  <c r="I955" i="19"/>
  <c r="I956" i="19"/>
  <c r="D956" i="19"/>
  <c r="D957" i="19"/>
  <c r="I957" i="19"/>
  <c r="I958" i="19"/>
  <c r="D958" i="19"/>
  <c r="I959" i="19"/>
  <c r="D959" i="19"/>
  <c r="D960" i="19"/>
  <c r="I960" i="19"/>
  <c r="D961" i="19"/>
  <c r="I961" i="19"/>
  <c r="I772" i="19"/>
  <c r="D772" i="19"/>
  <c r="D773" i="19"/>
  <c r="I773" i="19"/>
  <c r="D774" i="19"/>
  <c r="I774" i="19"/>
  <c r="I775" i="19"/>
  <c r="D775" i="19"/>
  <c r="I776" i="19"/>
  <c r="D776" i="19"/>
  <c r="I777" i="19"/>
  <c r="D777" i="19"/>
  <c r="I778" i="19"/>
  <c r="D778" i="19"/>
  <c r="I779" i="19"/>
  <c r="D779" i="19"/>
  <c r="D780" i="19"/>
  <c r="I780" i="19"/>
  <c r="D781" i="19"/>
  <c r="I781" i="19"/>
  <c r="D592" i="19"/>
  <c r="I592" i="19"/>
  <c r="I593" i="19"/>
  <c r="D593" i="19"/>
  <c r="I594" i="19"/>
  <c r="D594" i="19"/>
  <c r="D595" i="19"/>
  <c r="I595" i="19"/>
  <c r="D596" i="19"/>
  <c r="I596" i="19"/>
  <c r="I597" i="19"/>
  <c r="D597" i="19"/>
  <c r="I598" i="19"/>
  <c r="D598" i="19"/>
  <c r="I599" i="19"/>
  <c r="D599" i="19"/>
  <c r="I600" i="19"/>
  <c r="D600" i="19"/>
  <c r="I601" i="19"/>
  <c r="D601" i="19"/>
  <c r="I52" i="19"/>
  <c r="D52" i="19"/>
  <c r="D53" i="19"/>
  <c r="I53" i="19"/>
  <c r="D54" i="19"/>
  <c r="I54" i="19"/>
  <c r="I55" i="19"/>
  <c r="D55" i="19"/>
  <c r="I56" i="19"/>
  <c r="D56" i="19"/>
  <c r="D57" i="19"/>
  <c r="I57" i="19"/>
  <c r="D58" i="19"/>
  <c r="I58" i="19"/>
  <c r="I59" i="19"/>
  <c r="D59" i="19"/>
  <c r="I60" i="19"/>
  <c r="D60" i="19"/>
  <c r="D61" i="19"/>
  <c r="I61" i="19"/>
  <c r="D1602" i="19"/>
  <c r="I1602" i="19"/>
  <c r="I1603" i="19"/>
  <c r="D1603" i="19"/>
  <c r="D1604" i="19"/>
  <c r="I1604" i="19"/>
  <c r="D1605" i="19"/>
  <c r="I1605" i="19"/>
  <c r="I1606" i="19"/>
  <c r="D1606" i="19"/>
  <c r="D1607" i="19"/>
  <c r="I1607" i="19"/>
  <c r="D1608" i="19"/>
  <c r="I1608" i="19"/>
  <c r="D1609" i="19"/>
  <c r="I1609" i="19"/>
  <c r="I1610" i="19"/>
  <c r="D1610" i="19"/>
  <c r="D1611" i="19"/>
  <c r="I1611" i="19"/>
  <c r="D1362" i="19"/>
  <c r="I1362" i="19"/>
  <c r="I1363" i="19"/>
  <c r="D1363" i="19"/>
  <c r="I1364" i="19"/>
  <c r="D1364" i="19"/>
  <c r="I1365" i="19"/>
  <c r="D1365" i="19"/>
  <c r="D1366" i="19"/>
  <c r="I1366" i="19"/>
  <c r="D1367" i="19"/>
  <c r="I1367" i="19"/>
  <c r="D1368" i="19"/>
  <c r="I1368" i="19"/>
  <c r="I1369" i="19"/>
  <c r="D1369" i="19"/>
  <c r="I1370" i="19"/>
  <c r="D1370" i="19"/>
  <c r="I1371" i="19"/>
  <c r="D1371" i="19"/>
  <c r="D1122" i="19"/>
  <c r="I1122" i="19"/>
  <c r="D1123" i="19"/>
  <c r="I1123" i="19"/>
  <c r="D1124" i="19"/>
  <c r="I1124" i="19"/>
  <c r="I1125" i="19"/>
  <c r="D1125" i="19"/>
  <c r="D1126" i="19"/>
  <c r="I1126" i="19"/>
  <c r="D1127" i="19"/>
  <c r="I1127" i="19"/>
  <c r="I1128" i="19"/>
  <c r="D1128" i="19"/>
  <c r="D1129" i="19"/>
  <c r="I1129" i="19"/>
  <c r="D1130" i="19"/>
  <c r="I1130" i="19"/>
  <c r="I1131" i="19"/>
  <c r="D1131" i="19"/>
  <c r="D882" i="19"/>
  <c r="I882" i="19"/>
  <c r="I883" i="19"/>
  <c r="D883" i="19"/>
  <c r="I884" i="19"/>
  <c r="D884" i="19"/>
  <c r="I885" i="19"/>
  <c r="D885" i="19"/>
  <c r="D886" i="19"/>
  <c r="I886" i="19"/>
  <c r="D887" i="19"/>
  <c r="I887" i="19"/>
  <c r="I888" i="19"/>
  <c r="D888" i="19"/>
  <c r="I889" i="19"/>
  <c r="D889" i="19"/>
  <c r="I890" i="19"/>
  <c r="D890" i="19"/>
  <c r="D891" i="19"/>
  <c r="I891" i="19"/>
  <c r="I582" i="19"/>
  <c r="D582" i="19"/>
  <c r="I583" i="19"/>
  <c r="D583" i="19"/>
  <c r="I584" i="19"/>
  <c r="D584" i="19"/>
  <c r="I585" i="19"/>
  <c r="D585" i="19"/>
  <c r="D586" i="19"/>
  <c r="I586" i="19"/>
  <c r="I587" i="19"/>
  <c r="D587" i="19"/>
  <c r="D588" i="19"/>
  <c r="I588" i="19"/>
  <c r="I589" i="19"/>
  <c r="D589" i="19"/>
  <c r="I590" i="19"/>
  <c r="D590" i="19"/>
  <c r="D591" i="19"/>
  <c r="I591" i="19"/>
  <c r="I342" i="19"/>
  <c r="D342" i="19"/>
  <c r="I343" i="19"/>
  <c r="D343" i="19"/>
  <c r="I344" i="19"/>
  <c r="D344" i="19"/>
  <c r="I345" i="19"/>
  <c r="D345" i="19"/>
  <c r="D346" i="19"/>
  <c r="I346" i="19"/>
  <c r="I347" i="19"/>
  <c r="D347" i="19"/>
  <c r="I348" i="19"/>
  <c r="D348" i="19"/>
  <c r="D349" i="19"/>
  <c r="I349" i="19"/>
  <c r="I350" i="19"/>
  <c r="D350" i="19"/>
  <c r="D351" i="19"/>
  <c r="I351" i="19"/>
  <c r="D162" i="19"/>
  <c r="I162" i="19"/>
  <c r="D163" i="19"/>
  <c r="I163" i="19"/>
  <c r="D164" i="19"/>
  <c r="I164" i="19"/>
  <c r="I165" i="19"/>
  <c r="D165" i="19"/>
  <c r="I166" i="19"/>
  <c r="D166" i="19"/>
  <c r="I167" i="19"/>
  <c r="D167" i="19"/>
  <c r="D168" i="19"/>
  <c r="I168" i="19"/>
  <c r="I169" i="19"/>
  <c r="D169" i="19"/>
  <c r="I170" i="19"/>
  <c r="D170" i="19"/>
  <c r="I171" i="19"/>
  <c r="D171" i="19"/>
  <c r="I1472" i="19"/>
  <c r="D1472" i="19"/>
  <c r="D1473" i="19"/>
  <c r="I1473" i="19"/>
  <c r="I1474" i="19"/>
  <c r="D1474" i="19"/>
  <c r="I1475" i="19"/>
  <c r="D1475" i="19"/>
  <c r="I1476" i="19"/>
  <c r="D1476" i="19"/>
  <c r="D1477" i="19"/>
  <c r="I1477" i="19"/>
  <c r="I1478" i="19"/>
  <c r="D1478" i="19"/>
  <c r="I1479" i="19"/>
  <c r="D1479" i="19"/>
  <c r="I1480" i="19"/>
  <c r="D1480" i="19"/>
  <c r="I1481" i="19"/>
  <c r="D1481" i="19"/>
  <c r="I1232" i="19"/>
  <c r="D1232" i="19"/>
  <c r="I1233" i="19"/>
  <c r="D1233" i="19"/>
  <c r="I1234" i="19"/>
  <c r="D1234" i="19"/>
  <c r="I1235" i="19"/>
  <c r="D1235" i="19"/>
  <c r="D1236" i="19"/>
  <c r="I1236" i="19"/>
  <c r="I1237" i="19"/>
  <c r="D1237" i="19"/>
  <c r="D1238" i="19"/>
  <c r="I1238" i="19"/>
  <c r="I1239" i="19"/>
  <c r="D1239" i="19"/>
  <c r="I1240" i="19"/>
  <c r="D1240" i="19"/>
  <c r="I1241" i="19"/>
  <c r="D1241" i="19"/>
  <c r="I992" i="19"/>
  <c r="D992" i="19"/>
  <c r="I993" i="19"/>
  <c r="D993" i="19"/>
  <c r="I994" i="19"/>
  <c r="D994" i="19"/>
  <c r="I995" i="19"/>
  <c r="D995" i="19"/>
  <c r="D996" i="19"/>
  <c r="I996" i="19"/>
  <c r="D997" i="19"/>
  <c r="I997" i="19"/>
  <c r="D998" i="19"/>
  <c r="I998" i="19"/>
  <c r="I999" i="19"/>
  <c r="D999" i="19"/>
  <c r="I1000" i="19"/>
  <c r="D1000" i="19"/>
  <c r="D1001" i="19"/>
  <c r="I1001" i="19"/>
  <c r="I752" i="19"/>
  <c r="D752" i="19"/>
  <c r="I753" i="19"/>
  <c r="D753" i="19"/>
  <c r="I754" i="19"/>
  <c r="D754" i="19"/>
  <c r="D755" i="19"/>
  <c r="I755" i="19"/>
  <c r="D756" i="19"/>
  <c r="I756" i="19"/>
  <c r="D757" i="19"/>
  <c r="I757" i="19"/>
  <c r="I758" i="19"/>
  <c r="D758" i="19"/>
  <c r="D759" i="19"/>
  <c r="I759" i="19"/>
  <c r="D760" i="19"/>
  <c r="I760" i="19"/>
  <c r="I761" i="19"/>
  <c r="D761" i="19"/>
  <c r="D572" i="19"/>
  <c r="I572" i="19"/>
  <c r="D573" i="19"/>
  <c r="I573" i="19"/>
  <c r="I574" i="19"/>
  <c r="D574" i="19"/>
  <c r="D575" i="19"/>
  <c r="I575" i="19"/>
  <c r="I576" i="19"/>
  <c r="D576" i="19"/>
  <c r="D577" i="19"/>
  <c r="I577" i="19"/>
  <c r="D578" i="19"/>
  <c r="I578" i="19"/>
  <c r="D579" i="19"/>
  <c r="I579" i="19"/>
  <c r="D580" i="19"/>
  <c r="I580" i="19"/>
  <c r="D581" i="19"/>
  <c r="I581" i="19"/>
  <c r="I392" i="19"/>
  <c r="D392" i="19"/>
  <c r="I393" i="19"/>
  <c r="D393" i="19"/>
  <c r="I394" i="19"/>
  <c r="D394" i="19"/>
  <c r="D395" i="19"/>
  <c r="I395" i="19"/>
  <c r="D396" i="19"/>
  <c r="I396" i="19"/>
  <c r="I397" i="19"/>
  <c r="D397" i="19"/>
  <c r="D398" i="19"/>
  <c r="I398" i="19"/>
  <c r="I399" i="19"/>
  <c r="D399" i="19"/>
  <c r="D400" i="19"/>
  <c r="I401" i="19"/>
  <c r="I400" i="19"/>
  <c r="D401" i="19"/>
  <c r="I272" i="19"/>
  <c r="D272" i="19"/>
  <c r="I273" i="19"/>
  <c r="D273" i="19"/>
  <c r="I274" i="19"/>
  <c r="D274" i="19"/>
  <c r="D275" i="19"/>
  <c r="I275" i="19"/>
  <c r="I276" i="19"/>
  <c r="D276" i="19"/>
  <c r="D277" i="19"/>
  <c r="I277" i="19"/>
  <c r="I278" i="19"/>
  <c r="D278" i="19"/>
  <c r="D279" i="19"/>
  <c r="I279" i="19"/>
  <c r="I280" i="19"/>
  <c r="D280" i="19"/>
  <c r="I281" i="19"/>
  <c r="D281" i="19"/>
  <c r="I152" i="19"/>
  <c r="D152" i="19"/>
  <c r="D153" i="19"/>
  <c r="I153" i="19"/>
  <c r="D154" i="19"/>
  <c r="I154" i="19"/>
  <c r="D155" i="19"/>
  <c r="I155" i="19"/>
  <c r="I156" i="19"/>
  <c r="D156" i="19"/>
  <c r="D157" i="19"/>
  <c r="I157" i="19"/>
  <c r="D158" i="19"/>
  <c r="I158" i="19"/>
  <c r="D159" i="19"/>
  <c r="I159" i="19"/>
  <c r="D160" i="19"/>
  <c r="I160" i="19"/>
  <c r="I161" i="19"/>
  <c r="D161" i="19"/>
  <c r="N171" i="18"/>
  <c r="J1592" i="19"/>
  <c r="J1593" i="19"/>
  <c r="J1594" i="19"/>
  <c r="J1595" i="19"/>
  <c r="J1596" i="19"/>
  <c r="J1597" i="19"/>
  <c r="J1598" i="19"/>
  <c r="J1599" i="19"/>
  <c r="J1600" i="19"/>
  <c r="J1601" i="19"/>
  <c r="N159" i="18"/>
  <c r="J1472" i="19"/>
  <c r="J1473" i="19"/>
  <c r="J1474" i="19"/>
  <c r="J1475" i="19"/>
  <c r="J1476" i="19"/>
  <c r="J1477" i="19"/>
  <c r="J1478" i="19"/>
  <c r="J1479" i="19"/>
  <c r="J1480" i="19"/>
  <c r="J1481" i="19"/>
  <c r="N147" i="18"/>
  <c r="J1352" i="19"/>
  <c r="J1353" i="19"/>
  <c r="J1354" i="19"/>
  <c r="J1355" i="19"/>
  <c r="N135" i="18"/>
  <c r="J1232" i="19"/>
  <c r="J1233" i="19"/>
  <c r="J1234" i="19"/>
  <c r="J1235" i="19"/>
  <c r="J1236" i="19"/>
  <c r="J1237" i="19"/>
  <c r="J1238" i="19"/>
  <c r="J1239" i="19"/>
  <c r="J1240" i="19"/>
  <c r="J1241" i="19"/>
  <c r="J1116" i="19"/>
  <c r="J1120" i="19"/>
  <c r="J1119" i="19"/>
  <c r="J1121" i="19"/>
  <c r="J877" i="19"/>
  <c r="J878" i="19"/>
  <c r="J881" i="19"/>
  <c r="N75" i="18"/>
  <c r="J632" i="19"/>
  <c r="J633" i="19"/>
  <c r="J634" i="19"/>
  <c r="J635" i="19"/>
  <c r="J636" i="19"/>
  <c r="J637" i="19"/>
  <c r="J638" i="19"/>
  <c r="J639" i="19"/>
  <c r="J640" i="19"/>
  <c r="J641" i="19"/>
  <c r="N63" i="18"/>
  <c r="J512" i="19"/>
  <c r="J513" i="19"/>
  <c r="J514" i="19"/>
  <c r="J515" i="19"/>
  <c r="J516" i="19"/>
  <c r="J517" i="19"/>
  <c r="J518" i="19"/>
  <c r="J519" i="19"/>
  <c r="J520" i="19"/>
  <c r="J521" i="19"/>
  <c r="N51" i="18"/>
  <c r="J392" i="19"/>
  <c r="J393" i="19"/>
  <c r="J394" i="19"/>
  <c r="J395" i="19"/>
  <c r="J396" i="19"/>
  <c r="J397" i="19"/>
  <c r="J398" i="19"/>
  <c r="J399" i="19"/>
  <c r="J401" i="19"/>
  <c r="J400" i="19"/>
  <c r="I1562" i="19"/>
  <c r="D1562" i="19"/>
  <c r="I1563" i="19"/>
  <c r="D1563" i="19"/>
  <c r="D1564" i="19"/>
  <c r="I1564" i="19"/>
  <c r="I1565" i="19"/>
  <c r="D1565" i="19"/>
  <c r="D1566" i="19"/>
  <c r="I1566" i="19"/>
  <c r="I1567" i="19"/>
  <c r="D1567" i="19"/>
  <c r="D1568" i="19"/>
  <c r="I1568" i="19"/>
  <c r="D1569" i="19"/>
  <c r="I1569" i="19"/>
  <c r="D1570" i="19"/>
  <c r="I1570" i="19"/>
  <c r="I1571" i="19"/>
  <c r="D1571" i="19"/>
  <c r="I1322" i="19"/>
  <c r="D1322" i="19"/>
  <c r="I1323" i="19"/>
  <c r="D1323" i="19"/>
  <c r="D1324" i="19"/>
  <c r="I1324" i="19"/>
  <c r="I1325" i="19"/>
  <c r="D1325" i="19"/>
  <c r="D1326" i="19"/>
  <c r="I1326" i="19"/>
  <c r="I1327" i="19"/>
  <c r="D1327" i="19"/>
  <c r="D1328" i="19"/>
  <c r="I1328" i="19"/>
  <c r="I1329" i="19"/>
  <c r="D1329" i="19"/>
  <c r="D1330" i="19"/>
  <c r="I1330" i="19"/>
  <c r="I1331" i="19"/>
  <c r="D1331" i="19"/>
  <c r="I1082" i="19"/>
  <c r="D1082" i="19"/>
  <c r="D1083" i="19"/>
  <c r="I1083" i="19"/>
  <c r="I1084" i="19"/>
  <c r="D1084" i="19"/>
  <c r="D1085" i="19"/>
  <c r="I1085" i="19"/>
  <c r="I1086" i="19"/>
  <c r="D1086" i="19"/>
  <c r="I1087" i="19"/>
  <c r="D1087" i="19"/>
  <c r="D1088" i="19"/>
  <c r="I1088" i="19"/>
  <c r="I1089" i="19"/>
  <c r="D1089" i="19"/>
  <c r="I1090" i="19"/>
  <c r="D1090" i="19"/>
  <c r="D1091" i="19"/>
  <c r="I1091" i="19"/>
  <c r="I842" i="19"/>
  <c r="D842" i="19"/>
  <c r="D843" i="19"/>
  <c r="I843" i="19"/>
  <c r="D844" i="19"/>
  <c r="I844" i="19"/>
  <c r="I845" i="19"/>
  <c r="D845" i="19"/>
  <c r="I846" i="19"/>
  <c r="D846" i="19"/>
  <c r="I847" i="19"/>
  <c r="D847" i="19"/>
  <c r="I848" i="19"/>
  <c r="D848" i="19"/>
  <c r="I849" i="19"/>
  <c r="D849" i="19"/>
  <c r="D850" i="19"/>
  <c r="I850" i="19"/>
  <c r="D851" i="19"/>
  <c r="I851" i="19"/>
  <c r="I602" i="19"/>
  <c r="D602" i="19"/>
  <c r="I604" i="19"/>
  <c r="D603" i="19"/>
  <c r="D604" i="19"/>
  <c r="I603" i="19"/>
  <c r="I605" i="19"/>
  <c r="D605" i="19"/>
  <c r="D606" i="19"/>
  <c r="I606" i="19"/>
  <c r="I607" i="19"/>
  <c r="D607" i="19"/>
  <c r="D608" i="19"/>
  <c r="I608" i="19"/>
  <c r="I609" i="19"/>
  <c r="D609" i="19"/>
  <c r="I610" i="19"/>
  <c r="D610" i="19"/>
  <c r="D611" i="19"/>
  <c r="I611" i="19"/>
  <c r="I482" i="19"/>
  <c r="D482" i="19"/>
  <c r="D483" i="19"/>
  <c r="I483" i="19"/>
  <c r="D484" i="19"/>
  <c r="I484" i="19"/>
  <c r="I485" i="19"/>
  <c r="D485" i="19"/>
  <c r="D486" i="19"/>
  <c r="I486" i="19"/>
  <c r="D487" i="19"/>
  <c r="I487" i="19"/>
  <c r="I488" i="19"/>
  <c r="D488" i="19"/>
  <c r="D489" i="19"/>
  <c r="I489" i="19"/>
  <c r="D490" i="19"/>
  <c r="I490" i="19"/>
  <c r="I491" i="19"/>
  <c r="D491" i="19"/>
  <c r="I362" i="19"/>
  <c r="D362" i="19"/>
  <c r="D363" i="19"/>
  <c r="I363" i="19"/>
  <c r="D364" i="19"/>
  <c r="I364" i="19"/>
  <c r="I365" i="19"/>
  <c r="D365" i="19"/>
  <c r="I366" i="19"/>
  <c r="D366" i="19"/>
  <c r="I367" i="19"/>
  <c r="D367" i="19"/>
  <c r="D368" i="19"/>
  <c r="I368" i="19"/>
  <c r="I369" i="19"/>
  <c r="D369" i="19"/>
  <c r="I370" i="19"/>
  <c r="D370" i="19"/>
  <c r="D371" i="19"/>
  <c r="I371" i="19"/>
  <c r="I242" i="19"/>
  <c r="D242" i="19"/>
  <c r="I244" i="19"/>
  <c r="I243" i="19"/>
  <c r="D244" i="19"/>
  <c r="D243" i="19"/>
  <c r="D245" i="19"/>
  <c r="I245" i="19"/>
  <c r="I246" i="19"/>
  <c r="D246" i="19"/>
  <c r="I247" i="19"/>
  <c r="D247" i="19"/>
  <c r="I248" i="19"/>
  <c r="D248" i="19"/>
  <c r="D249" i="19"/>
  <c r="I249" i="19"/>
  <c r="D250" i="19"/>
  <c r="I250" i="19"/>
  <c r="D251" i="19"/>
  <c r="I251" i="19"/>
  <c r="I1492" i="19"/>
  <c r="D1492" i="19"/>
  <c r="I1493" i="19"/>
  <c r="D1493" i="19"/>
  <c r="D1494" i="19"/>
  <c r="I1494" i="19"/>
  <c r="I1495" i="19"/>
  <c r="D1495" i="19"/>
  <c r="I1496" i="19"/>
  <c r="D1496" i="19"/>
  <c r="D1497" i="19"/>
  <c r="I1497" i="19"/>
  <c r="I1498" i="19"/>
  <c r="D1498" i="19"/>
  <c r="I1499" i="19"/>
  <c r="D1499" i="19"/>
  <c r="D1500" i="19"/>
  <c r="I1500" i="19"/>
  <c r="D1501" i="19"/>
  <c r="I1501" i="19"/>
  <c r="I1192" i="19"/>
  <c r="D1192" i="19"/>
  <c r="I1193" i="19"/>
  <c r="D1193" i="19"/>
  <c r="I1194" i="19"/>
  <c r="D1194" i="19"/>
  <c r="D1195" i="19"/>
  <c r="I1195" i="19"/>
  <c r="I1196" i="19"/>
  <c r="D1196" i="19"/>
  <c r="I1197" i="19"/>
  <c r="D1197" i="19"/>
  <c r="D1198" i="19"/>
  <c r="I1198" i="19"/>
  <c r="D1199" i="19"/>
  <c r="I1199" i="19"/>
  <c r="D1200" i="19"/>
  <c r="I1200" i="19"/>
  <c r="I1201" i="19"/>
  <c r="D1201" i="19"/>
  <c r="I1012" i="19"/>
  <c r="D1012" i="19"/>
  <c r="I1013" i="19"/>
  <c r="D1013" i="19"/>
  <c r="D1014" i="19"/>
  <c r="I1014" i="19"/>
  <c r="D1015" i="19"/>
  <c r="I1015" i="19"/>
  <c r="I1016" i="19"/>
  <c r="D1016" i="19"/>
  <c r="D1017" i="19"/>
  <c r="I1017" i="19"/>
  <c r="I1018" i="19"/>
  <c r="D1018" i="19"/>
  <c r="I1019" i="19"/>
  <c r="D1019" i="19"/>
  <c r="D1020" i="19"/>
  <c r="I1020" i="19"/>
  <c r="D1021" i="19"/>
  <c r="I1021" i="19"/>
  <c r="D832" i="19"/>
  <c r="I832" i="19"/>
  <c r="D833" i="19"/>
  <c r="I833" i="19"/>
  <c r="D834" i="19"/>
  <c r="I834" i="19"/>
  <c r="I835" i="19"/>
  <c r="D835" i="19"/>
  <c r="D836" i="19"/>
  <c r="I836" i="19"/>
  <c r="D837" i="19"/>
  <c r="I837" i="19"/>
  <c r="D839" i="19"/>
  <c r="D838" i="19"/>
  <c r="I838" i="19"/>
  <c r="D840" i="19"/>
  <c r="I840" i="19"/>
  <c r="I839" i="19"/>
  <c r="D841" i="19"/>
  <c r="I841" i="19"/>
  <c r="D652" i="19"/>
  <c r="I652" i="19"/>
  <c r="I653" i="19"/>
  <c r="D653" i="19"/>
  <c r="I654" i="19"/>
  <c r="D654" i="19"/>
  <c r="D655" i="19"/>
  <c r="I655" i="19"/>
  <c r="I656" i="19"/>
  <c r="D656" i="19"/>
  <c r="I657" i="19"/>
  <c r="D657" i="19"/>
  <c r="I658" i="19"/>
  <c r="D658" i="19"/>
  <c r="D659" i="19"/>
  <c r="I659" i="19"/>
  <c r="D660" i="19"/>
  <c r="I660" i="19"/>
  <c r="I661" i="19"/>
  <c r="D661" i="19"/>
  <c r="I472" i="19"/>
  <c r="D472" i="19"/>
  <c r="D473" i="19"/>
  <c r="I473" i="19"/>
  <c r="I474" i="19"/>
  <c r="D474" i="19"/>
  <c r="I475" i="19"/>
  <c r="D475" i="19"/>
  <c r="D476" i="19"/>
  <c r="I476" i="19"/>
  <c r="I477" i="19"/>
  <c r="D477" i="19"/>
  <c r="I478" i="19"/>
  <c r="D478" i="19"/>
  <c r="D479" i="19"/>
  <c r="I479" i="19"/>
  <c r="D480" i="19"/>
  <c r="I480" i="19"/>
  <c r="I481" i="19"/>
  <c r="D481" i="19"/>
  <c r="D352" i="19"/>
  <c r="I352" i="19"/>
  <c r="I353" i="19"/>
  <c r="D353" i="19"/>
  <c r="D354" i="19"/>
  <c r="I354" i="19"/>
  <c r="D355" i="19"/>
  <c r="I355" i="19"/>
  <c r="I356" i="19"/>
  <c r="D356" i="19"/>
  <c r="I357" i="19"/>
  <c r="D357" i="19"/>
  <c r="I358" i="19"/>
  <c r="D358" i="19"/>
  <c r="I359" i="19"/>
  <c r="D359" i="19"/>
  <c r="D360" i="19"/>
  <c r="I360" i="19"/>
  <c r="D361" i="19"/>
  <c r="I361" i="19"/>
  <c r="I232" i="19"/>
  <c r="D232" i="19"/>
  <c r="I233" i="19"/>
  <c r="D233" i="19"/>
  <c r="D234" i="19"/>
  <c r="I234" i="19"/>
  <c r="D235" i="19"/>
  <c r="I235" i="19"/>
  <c r="D236" i="19"/>
  <c r="I236" i="19"/>
  <c r="D237" i="19"/>
  <c r="I237" i="19"/>
  <c r="I238" i="19"/>
  <c r="D238" i="19"/>
  <c r="D239" i="19"/>
  <c r="I239" i="19"/>
  <c r="D240" i="19"/>
  <c r="I240" i="19"/>
  <c r="D241" i="19"/>
  <c r="I241" i="19"/>
  <c r="D112" i="19"/>
  <c r="I112" i="19"/>
  <c r="I113" i="19"/>
  <c r="D113" i="19"/>
  <c r="D114" i="19"/>
  <c r="I114" i="19"/>
  <c r="D115" i="19"/>
  <c r="I115" i="19"/>
  <c r="D116" i="19"/>
  <c r="I116" i="19"/>
  <c r="D117" i="19"/>
  <c r="I117" i="19"/>
  <c r="I118" i="19"/>
  <c r="D118" i="19"/>
  <c r="D119" i="19"/>
  <c r="I119" i="19"/>
  <c r="D120" i="19"/>
  <c r="I120" i="19"/>
  <c r="D121" i="19"/>
  <c r="I121" i="19"/>
  <c r="I1422" i="19"/>
  <c r="D1422" i="19"/>
  <c r="D1423" i="19"/>
  <c r="I1423" i="19"/>
  <c r="D1424" i="19"/>
  <c r="I1424" i="19"/>
  <c r="I1425" i="19"/>
  <c r="D1425" i="19"/>
  <c r="I1426" i="19"/>
  <c r="D1426" i="19"/>
  <c r="D1427" i="19"/>
  <c r="I1427" i="19"/>
  <c r="I1428" i="19"/>
  <c r="D1428" i="19"/>
  <c r="I1429" i="19"/>
  <c r="D1429" i="19"/>
  <c r="D1430" i="19"/>
  <c r="I1430" i="19"/>
  <c r="I1431" i="19"/>
  <c r="D1431" i="19"/>
  <c r="I1182" i="19"/>
  <c r="D1182" i="19"/>
  <c r="D1183" i="19"/>
  <c r="I1183" i="19"/>
  <c r="I1184" i="19"/>
  <c r="D1184" i="19"/>
  <c r="I1185" i="19"/>
  <c r="D1185" i="19"/>
  <c r="I1186" i="19"/>
  <c r="D1186" i="19"/>
  <c r="I1187" i="19"/>
  <c r="D1188" i="19"/>
  <c r="I1188" i="19"/>
  <c r="D1187" i="19"/>
  <c r="D1189" i="19"/>
  <c r="I1189" i="19"/>
  <c r="I1190" i="19"/>
  <c r="D1190" i="19"/>
  <c r="I1191" i="19"/>
  <c r="D1191" i="19"/>
  <c r="I942" i="19"/>
  <c r="D942" i="19"/>
  <c r="D943" i="19"/>
  <c r="I943" i="19"/>
  <c r="D944" i="19"/>
  <c r="I944" i="19"/>
  <c r="I945" i="19"/>
  <c r="D945" i="19"/>
  <c r="I946" i="19"/>
  <c r="D946" i="19"/>
  <c r="I947" i="19"/>
  <c r="D947" i="19"/>
  <c r="I948" i="19"/>
  <c r="D948" i="19"/>
  <c r="I949" i="19"/>
  <c r="D949" i="19"/>
  <c r="D950" i="19"/>
  <c r="I950" i="19"/>
  <c r="I951" i="19"/>
  <c r="D951" i="19"/>
  <c r="I702" i="19"/>
  <c r="D702" i="19"/>
  <c r="D703" i="19"/>
  <c r="I703" i="19"/>
  <c r="D704" i="19"/>
  <c r="I704" i="19"/>
  <c r="D705" i="19"/>
  <c r="I705" i="19"/>
  <c r="I706" i="19"/>
  <c r="D706" i="19"/>
  <c r="I707" i="19"/>
  <c r="D707" i="19"/>
  <c r="D708" i="19"/>
  <c r="I708" i="19"/>
  <c r="D709" i="19"/>
  <c r="I710" i="19"/>
  <c r="I709" i="19"/>
  <c r="D710" i="19"/>
  <c r="I711" i="19"/>
  <c r="D711" i="19"/>
  <c r="D402" i="19"/>
  <c r="I402" i="19"/>
  <c r="D403" i="19"/>
  <c r="I403" i="19"/>
  <c r="I404" i="19"/>
  <c r="D404" i="19"/>
  <c r="D405" i="19"/>
  <c r="I405" i="19"/>
  <c r="D406" i="19"/>
  <c r="I406" i="19"/>
  <c r="I407" i="19"/>
  <c r="D407" i="19"/>
  <c r="D408" i="19"/>
  <c r="I408" i="19"/>
  <c r="D409" i="19"/>
  <c r="I410" i="19"/>
  <c r="I409" i="19"/>
  <c r="D410" i="19"/>
  <c r="I411" i="19"/>
  <c r="D411" i="19"/>
  <c r="I222" i="19"/>
  <c r="D222" i="19"/>
  <c r="D223" i="19"/>
  <c r="I223" i="19"/>
  <c r="I224" i="19"/>
  <c r="D225" i="19"/>
  <c r="D224" i="19"/>
  <c r="I225" i="19"/>
  <c r="D226" i="19"/>
  <c r="I226" i="19"/>
  <c r="D227" i="19"/>
  <c r="I227" i="19"/>
  <c r="D228" i="19"/>
  <c r="I228" i="19"/>
  <c r="I229" i="19"/>
  <c r="D229" i="19"/>
  <c r="I230" i="19"/>
  <c r="D230" i="19"/>
  <c r="D231" i="19"/>
  <c r="I231" i="19"/>
  <c r="I1592" i="19"/>
  <c r="D1592" i="19"/>
  <c r="D1593" i="19"/>
  <c r="I1593" i="19"/>
  <c r="D1594" i="19"/>
  <c r="I1594" i="19"/>
  <c r="D1595" i="19"/>
  <c r="I1595" i="19"/>
  <c r="I1596" i="19"/>
  <c r="D1596" i="19"/>
  <c r="I1597" i="19"/>
  <c r="D1597" i="19"/>
  <c r="D1598" i="19"/>
  <c r="I1598" i="19"/>
  <c r="D1599" i="19"/>
  <c r="I1599" i="19"/>
  <c r="D1600" i="19"/>
  <c r="I1600" i="19"/>
  <c r="D1601" i="19"/>
  <c r="I1601" i="19"/>
  <c r="I1352" i="19"/>
  <c r="D1352" i="19"/>
  <c r="D1353" i="19"/>
  <c r="I1353" i="19"/>
  <c r="D1354" i="19"/>
  <c r="I1354" i="19"/>
  <c r="D1355" i="19"/>
  <c r="I1355" i="19"/>
  <c r="I1356" i="19"/>
  <c r="D1356" i="19"/>
  <c r="D1357" i="19"/>
  <c r="I1357" i="19"/>
  <c r="D1358" i="19"/>
  <c r="I1358" i="19"/>
  <c r="D1359" i="19"/>
  <c r="I1359" i="19"/>
  <c r="D1360" i="19"/>
  <c r="D1361" i="19"/>
  <c r="I1361" i="19"/>
  <c r="I1360" i="19"/>
  <c r="I1112" i="19"/>
  <c r="D1112" i="19"/>
  <c r="I1113" i="19"/>
  <c r="D1113" i="19"/>
  <c r="D1114" i="19"/>
  <c r="I1114" i="19"/>
  <c r="D1115" i="19"/>
  <c r="I1115" i="19"/>
  <c r="D1116" i="19"/>
  <c r="I1116" i="19"/>
  <c r="I1117" i="19"/>
  <c r="D1117" i="19"/>
  <c r="D1118" i="19"/>
  <c r="I1118" i="19"/>
  <c r="D1119" i="19"/>
  <c r="D1120" i="19"/>
  <c r="I1120" i="19"/>
  <c r="I1119" i="19"/>
  <c r="I1121" i="19"/>
  <c r="D1121" i="19"/>
  <c r="I872" i="19"/>
  <c r="D872" i="19"/>
  <c r="I873" i="19"/>
  <c r="D873" i="19"/>
  <c r="D874" i="19"/>
  <c r="I874" i="19"/>
  <c r="I875" i="19"/>
  <c r="D875" i="19"/>
  <c r="I876" i="19"/>
  <c r="D876" i="19"/>
  <c r="I877" i="19"/>
  <c r="D877" i="19"/>
  <c r="I878" i="19"/>
  <c r="D878" i="19"/>
  <c r="D879" i="19"/>
  <c r="I879" i="19"/>
  <c r="I880" i="19"/>
  <c r="D880" i="19"/>
  <c r="D881" i="19"/>
  <c r="I881" i="19"/>
  <c r="I512" i="19"/>
  <c r="D512" i="19"/>
  <c r="I513" i="19"/>
  <c r="D513" i="19"/>
  <c r="D514" i="19"/>
  <c r="I514" i="19"/>
  <c r="I515" i="19"/>
  <c r="D515" i="19"/>
  <c r="D516" i="19"/>
  <c r="I516" i="19"/>
  <c r="I517" i="19"/>
  <c r="D517" i="19"/>
  <c r="I518" i="19"/>
  <c r="D518" i="19"/>
  <c r="I520" i="19"/>
  <c r="D519" i="19"/>
  <c r="D520" i="19"/>
  <c r="I519" i="19"/>
  <c r="I521" i="19"/>
  <c r="D521" i="19"/>
  <c r="I32" i="19"/>
  <c r="D32" i="19"/>
  <c r="D33" i="19"/>
  <c r="I33" i="19"/>
  <c r="I34" i="19"/>
  <c r="D34" i="19"/>
  <c r="I35" i="19"/>
  <c r="D35" i="19"/>
  <c r="I36" i="19"/>
  <c r="D36" i="19"/>
  <c r="I37" i="19"/>
  <c r="D37" i="19"/>
  <c r="D38" i="19"/>
  <c r="D39" i="19"/>
  <c r="I39" i="19"/>
  <c r="I38" i="19"/>
  <c r="D40" i="19"/>
  <c r="I40" i="19"/>
  <c r="D41" i="19"/>
  <c r="I41" i="19"/>
  <c r="J982" i="19"/>
  <c r="J983" i="19"/>
  <c r="J984" i="19"/>
  <c r="J990" i="19"/>
  <c r="J991" i="19"/>
  <c r="I1572" i="19"/>
  <c r="D1572" i="19"/>
  <c r="I1573" i="19"/>
  <c r="D1573" i="19"/>
  <c r="D1574" i="19"/>
  <c r="I1574" i="19"/>
  <c r="D1575" i="19"/>
  <c r="I1575" i="19"/>
  <c r="I1576" i="19"/>
  <c r="D1576" i="19"/>
  <c r="I1577" i="19"/>
  <c r="D1577" i="19"/>
  <c r="I1578" i="19"/>
  <c r="D1578" i="19"/>
  <c r="I1579" i="19"/>
  <c r="D1579" i="19"/>
  <c r="I1581" i="19"/>
  <c r="I1580" i="19"/>
  <c r="D1580" i="19"/>
  <c r="D1581" i="19"/>
  <c r="D1512" i="19"/>
  <c r="I1512" i="19"/>
  <c r="D1513" i="19"/>
  <c r="I1513" i="19"/>
  <c r="D1514" i="19"/>
  <c r="I1514" i="19"/>
  <c r="I1515" i="19"/>
  <c r="D1515" i="19"/>
  <c r="I1516" i="19"/>
  <c r="D1516" i="19"/>
  <c r="I1517" i="19"/>
  <c r="D1517" i="19"/>
  <c r="I1518" i="19"/>
  <c r="D1518" i="19"/>
  <c r="I1519" i="19"/>
  <c r="D1519" i="19"/>
  <c r="D1520" i="19"/>
  <c r="I1520" i="19"/>
  <c r="I1521" i="19"/>
  <c r="D1521" i="19"/>
  <c r="I1452" i="19"/>
  <c r="D1452" i="19"/>
  <c r="D1453" i="19"/>
  <c r="I1453" i="19"/>
  <c r="I1454" i="19"/>
  <c r="D1454" i="19"/>
  <c r="I1455" i="19"/>
  <c r="D1455" i="19"/>
  <c r="I1456" i="19"/>
  <c r="D1456" i="19"/>
  <c r="I1457" i="19"/>
  <c r="D1457" i="19"/>
  <c r="I1458" i="19"/>
  <c r="D1458" i="19"/>
  <c r="D1459" i="19"/>
  <c r="I1459" i="19"/>
  <c r="I1460" i="19"/>
  <c r="D1460" i="19"/>
  <c r="D1461" i="19"/>
  <c r="I1461" i="19"/>
  <c r="D1392" i="19"/>
  <c r="I1392" i="19"/>
  <c r="I1393" i="19"/>
  <c r="D1393" i="19"/>
  <c r="D1394" i="19"/>
  <c r="I1394" i="19"/>
  <c r="D1395" i="19"/>
  <c r="I1395" i="19"/>
  <c r="D1396" i="19"/>
  <c r="I1396" i="19"/>
  <c r="I1397" i="19"/>
  <c r="D1397" i="19"/>
  <c r="I1398" i="19"/>
  <c r="D1398" i="19"/>
  <c r="I1399" i="19"/>
  <c r="D1399" i="19"/>
  <c r="I1400" i="19"/>
  <c r="D1400" i="19"/>
  <c r="D1401" i="19"/>
  <c r="I1401" i="19"/>
  <c r="I1332" i="19"/>
  <c r="D1332" i="19"/>
  <c r="D1333" i="19"/>
  <c r="I1333" i="19"/>
  <c r="D1334" i="19"/>
  <c r="I1334" i="19"/>
  <c r="I1335" i="19"/>
  <c r="D1335" i="19"/>
  <c r="D1336" i="19"/>
  <c r="I1336" i="19"/>
  <c r="I1337" i="19"/>
  <c r="D1337" i="19"/>
  <c r="I1338" i="19"/>
  <c r="D1338" i="19"/>
  <c r="I1339" i="19"/>
  <c r="D1339" i="19"/>
  <c r="D1340" i="19"/>
  <c r="I1340" i="19"/>
  <c r="D1341" i="19"/>
  <c r="I1341" i="19"/>
  <c r="D1272" i="19"/>
  <c r="I1272" i="19"/>
  <c r="D1273" i="19"/>
  <c r="I1273" i="19"/>
  <c r="D1274" i="19"/>
  <c r="I1274" i="19"/>
  <c r="D1275" i="19"/>
  <c r="I1275" i="19"/>
  <c r="D1276" i="19"/>
  <c r="I1276" i="19"/>
  <c r="D1277" i="19"/>
  <c r="I1277" i="19"/>
  <c r="D1278" i="19"/>
  <c r="I1278" i="19"/>
  <c r="I1279" i="19"/>
  <c r="D1279" i="19"/>
  <c r="D1280" i="19"/>
  <c r="I1280" i="19"/>
  <c r="I1281" i="19"/>
  <c r="D1281" i="19"/>
  <c r="I1212" i="19"/>
  <c r="D1212" i="19"/>
  <c r="I1213" i="19"/>
  <c r="D1213" i="19"/>
  <c r="I1214" i="19"/>
  <c r="D1214" i="19"/>
  <c r="D1215" i="19"/>
  <c r="I1215" i="19"/>
  <c r="D1217" i="19"/>
  <c r="I1216" i="19"/>
  <c r="D1216" i="19"/>
  <c r="I1218" i="19"/>
  <c r="I1217" i="19"/>
  <c r="D1218" i="19"/>
  <c r="D1219" i="19"/>
  <c r="I1219" i="19"/>
  <c r="I1220" i="19"/>
  <c r="D1220" i="19"/>
  <c r="D1221" i="19"/>
  <c r="I1221" i="19"/>
  <c r="D1152" i="19"/>
  <c r="I1152" i="19"/>
  <c r="I1153" i="19"/>
  <c r="D1153" i="19"/>
  <c r="D1154" i="19"/>
  <c r="I1154" i="19"/>
  <c r="D1155" i="19"/>
  <c r="I1155" i="19"/>
  <c r="D1156" i="19"/>
  <c r="I1156" i="19"/>
  <c r="D1157" i="19"/>
  <c r="I1157" i="19"/>
  <c r="I1158" i="19"/>
  <c r="D1158" i="19"/>
  <c r="I1159" i="19"/>
  <c r="D1159" i="19"/>
  <c r="D1160" i="19"/>
  <c r="I1160" i="19"/>
  <c r="I1161" i="19"/>
  <c r="D1161" i="19"/>
  <c r="I1092" i="19"/>
  <c r="D1092" i="19"/>
  <c r="D1093" i="19"/>
  <c r="I1093" i="19"/>
  <c r="D1094" i="19"/>
  <c r="I1094" i="19"/>
  <c r="D1095" i="19"/>
  <c r="I1095" i="19"/>
  <c r="D1096" i="19"/>
  <c r="I1096" i="19"/>
  <c r="D1097" i="19"/>
  <c r="I1097" i="19"/>
  <c r="D1098" i="19"/>
  <c r="I1098" i="19"/>
  <c r="I1099" i="19"/>
  <c r="D1099" i="19"/>
  <c r="I1100" i="19"/>
  <c r="D1100" i="19"/>
  <c r="I1101" i="19"/>
  <c r="D1101" i="19"/>
  <c r="D1032" i="19"/>
  <c r="I1032" i="19"/>
  <c r="D1033" i="19"/>
  <c r="I1033" i="19"/>
  <c r="I1034" i="19"/>
  <c r="D1034" i="19"/>
  <c r="I1035" i="19"/>
  <c r="D1035" i="19"/>
  <c r="I1036" i="19"/>
  <c r="D1036" i="19"/>
  <c r="I1037" i="19"/>
  <c r="D1037" i="19"/>
  <c r="D1038" i="19"/>
  <c r="I1038" i="19"/>
  <c r="I1039" i="19"/>
  <c r="D1039" i="19"/>
  <c r="I1040" i="19"/>
  <c r="D1040" i="19"/>
  <c r="D1041" i="19"/>
  <c r="I1041" i="19"/>
  <c r="I972" i="19"/>
  <c r="D972" i="19"/>
  <c r="I973" i="19"/>
  <c r="D973" i="19"/>
  <c r="D974" i="19"/>
  <c r="I974" i="19"/>
  <c r="I975" i="19"/>
  <c r="D975" i="19"/>
  <c r="I976" i="19"/>
  <c r="D976" i="19"/>
  <c r="D977" i="19"/>
  <c r="I977" i="19"/>
  <c r="I978" i="19"/>
  <c r="D978" i="19"/>
  <c r="I979" i="19"/>
  <c r="D979" i="19"/>
  <c r="I980" i="19"/>
  <c r="D980" i="19"/>
  <c r="I981" i="19"/>
  <c r="D981" i="19"/>
  <c r="D912" i="19"/>
  <c r="I912" i="19"/>
  <c r="D913" i="19"/>
  <c r="I913" i="19"/>
  <c r="I914" i="19"/>
  <c r="D914" i="19"/>
  <c r="I915" i="19"/>
  <c r="D915" i="19"/>
  <c r="I916" i="19"/>
  <c r="D916" i="19"/>
  <c r="I917" i="19"/>
  <c r="D918" i="19"/>
  <c r="D917" i="19"/>
  <c r="I918" i="19"/>
  <c r="I919" i="19"/>
  <c r="D919" i="19"/>
  <c r="D920" i="19"/>
  <c r="I920" i="19"/>
  <c r="I921" i="19"/>
  <c r="D921" i="19"/>
  <c r="I852" i="19"/>
  <c r="D852" i="19"/>
  <c r="D853" i="19"/>
  <c r="I853" i="19"/>
  <c r="I854" i="19"/>
  <c r="D854" i="19"/>
  <c r="I855" i="19"/>
  <c r="D855" i="19"/>
  <c r="I856" i="19"/>
  <c r="D856" i="19"/>
  <c r="D857" i="19"/>
  <c r="I857" i="19"/>
  <c r="D858" i="19"/>
  <c r="I858" i="19"/>
  <c r="D859" i="19"/>
  <c r="I859" i="19"/>
  <c r="D860" i="19"/>
  <c r="I860" i="19"/>
  <c r="D861" i="19"/>
  <c r="I861" i="19"/>
  <c r="D792" i="19"/>
  <c r="I792" i="19"/>
  <c r="D793" i="19"/>
  <c r="I793" i="19"/>
  <c r="D794" i="19"/>
  <c r="I794" i="19"/>
  <c r="D795" i="19"/>
  <c r="I795" i="19"/>
  <c r="D796" i="19"/>
  <c r="I796" i="19"/>
  <c r="I797" i="19"/>
  <c r="D797" i="19"/>
  <c r="I798" i="19"/>
  <c r="D798" i="19"/>
  <c r="D799" i="19"/>
  <c r="I799" i="19"/>
  <c r="D800" i="19"/>
  <c r="I800" i="19"/>
  <c r="I801" i="19"/>
  <c r="D801" i="19"/>
  <c r="I732" i="19"/>
  <c r="D732" i="19"/>
  <c r="D733" i="19"/>
  <c r="I733" i="19"/>
  <c r="I734" i="19"/>
  <c r="D734" i="19"/>
  <c r="D735" i="19"/>
  <c r="I735" i="19"/>
  <c r="I736" i="19"/>
  <c r="D736" i="19"/>
  <c r="I737" i="19"/>
  <c r="D737" i="19"/>
  <c r="D738" i="19"/>
  <c r="I738" i="19"/>
  <c r="I739" i="19"/>
  <c r="D739" i="19"/>
  <c r="I740" i="19"/>
  <c r="D740" i="19"/>
  <c r="D741" i="19"/>
  <c r="I741" i="19"/>
  <c r="D672" i="19"/>
  <c r="I672" i="19"/>
  <c r="I673" i="19"/>
  <c r="D673" i="19"/>
  <c r="D674" i="19"/>
  <c r="I674" i="19"/>
  <c r="I675" i="19"/>
  <c r="D675" i="19"/>
  <c r="D676" i="19"/>
  <c r="I676" i="19"/>
  <c r="I677" i="19"/>
  <c r="D677" i="19"/>
  <c r="D678" i="19"/>
  <c r="I678" i="19"/>
  <c r="I679" i="19"/>
  <c r="D679" i="19"/>
  <c r="D680" i="19"/>
  <c r="I680" i="19"/>
  <c r="I681" i="19"/>
  <c r="D681" i="19"/>
  <c r="I612" i="19"/>
  <c r="D612" i="19"/>
  <c r="D613" i="19"/>
  <c r="I613" i="19"/>
  <c r="D614" i="19"/>
  <c r="I614" i="19"/>
  <c r="D615" i="19"/>
  <c r="I615" i="19"/>
  <c r="D616" i="19"/>
  <c r="I616" i="19"/>
  <c r="I617" i="19"/>
  <c r="D617" i="19"/>
  <c r="I618" i="19"/>
  <c r="D618" i="19"/>
  <c r="I619" i="19"/>
  <c r="D619" i="19"/>
  <c r="I620" i="19"/>
  <c r="D620" i="19"/>
  <c r="D621" i="19"/>
  <c r="I621" i="19"/>
  <c r="D552" i="19"/>
  <c r="I552" i="19"/>
  <c r="D553" i="19"/>
  <c r="I553" i="19"/>
  <c r="I554" i="19"/>
  <c r="D554" i="19"/>
  <c r="D555" i="19"/>
  <c r="I555" i="19"/>
  <c r="I556" i="19"/>
  <c r="D556" i="19"/>
  <c r="D557" i="19"/>
  <c r="I557" i="19"/>
  <c r="D558" i="19"/>
  <c r="I558" i="19"/>
  <c r="I559" i="19"/>
  <c r="D559" i="19"/>
  <c r="I560" i="19"/>
  <c r="D560" i="19"/>
  <c r="D561" i="19"/>
  <c r="I561" i="19"/>
  <c r="I492" i="19"/>
  <c r="D492" i="19"/>
  <c r="D493" i="19"/>
  <c r="I493" i="19"/>
  <c r="D494" i="19"/>
  <c r="I494" i="19"/>
  <c r="D495" i="19"/>
  <c r="I495" i="19"/>
  <c r="I496" i="19"/>
  <c r="D496" i="19"/>
  <c r="I497" i="19"/>
  <c r="D497" i="19"/>
  <c r="I498" i="19"/>
  <c r="D498" i="19"/>
  <c r="I499" i="19"/>
  <c r="D499" i="19"/>
  <c r="I500" i="19"/>
  <c r="D500" i="19"/>
  <c r="I501" i="19"/>
  <c r="D501" i="19"/>
  <c r="D432" i="19"/>
  <c r="I432" i="19"/>
  <c r="I433" i="19"/>
  <c r="D433" i="19"/>
  <c r="D434" i="19"/>
  <c r="I434" i="19"/>
  <c r="D435" i="19"/>
  <c r="I435" i="19"/>
  <c r="I437" i="19"/>
  <c r="I436" i="19"/>
  <c r="D437" i="19"/>
  <c r="D436" i="19"/>
  <c r="I438" i="19"/>
  <c r="D438" i="19"/>
  <c r="I439" i="19"/>
  <c r="D439" i="19"/>
  <c r="I440" i="19"/>
  <c r="D440" i="19"/>
  <c r="D441" i="19"/>
  <c r="I441" i="19"/>
  <c r="I372" i="19"/>
  <c r="D372" i="19"/>
  <c r="I373" i="19"/>
  <c r="D373" i="19"/>
  <c r="I374" i="19"/>
  <c r="D374" i="19"/>
  <c r="D375" i="19"/>
  <c r="I375" i="19"/>
  <c r="D376" i="19"/>
  <c r="I376" i="19"/>
  <c r="D377" i="19"/>
  <c r="I377" i="19"/>
  <c r="D378" i="19"/>
  <c r="I378" i="19"/>
  <c r="I379" i="19"/>
  <c r="D379" i="19"/>
  <c r="I381" i="19"/>
  <c r="I380" i="19"/>
  <c r="D380" i="19"/>
  <c r="D381" i="19"/>
  <c r="D312" i="19"/>
  <c r="I312" i="19"/>
  <c r="I313" i="19"/>
  <c r="D313" i="19"/>
  <c r="I314" i="19"/>
  <c r="D314" i="19"/>
  <c r="D315" i="19"/>
  <c r="I315" i="19"/>
  <c r="D316" i="19"/>
  <c r="I316" i="19"/>
  <c r="D317" i="19"/>
  <c r="I317" i="19"/>
  <c r="I318" i="19"/>
  <c r="D318" i="19"/>
  <c r="D319" i="19"/>
  <c r="I319" i="19"/>
  <c r="I320" i="19"/>
  <c r="D320" i="19"/>
  <c r="D321" i="19"/>
  <c r="I321" i="19"/>
  <c r="I252" i="19"/>
  <c r="D252" i="19"/>
  <c r="I253" i="19"/>
  <c r="D253" i="19"/>
  <c r="D254" i="19"/>
  <c r="I254" i="19"/>
  <c r="D255" i="19"/>
  <c r="I255" i="19"/>
  <c r="D256" i="19"/>
  <c r="I256" i="19"/>
  <c r="D257" i="19"/>
  <c r="I257" i="19"/>
  <c r="I258" i="19"/>
  <c r="D258" i="19"/>
  <c r="D259" i="19"/>
  <c r="I259" i="19"/>
  <c r="D260" i="19"/>
  <c r="I260" i="19"/>
  <c r="D261" i="19"/>
  <c r="I261" i="19"/>
  <c r="D192" i="19"/>
  <c r="I192" i="19"/>
  <c r="D193" i="19"/>
  <c r="I193" i="19"/>
  <c r="I194" i="19"/>
  <c r="D194" i="19"/>
  <c r="D195" i="19"/>
  <c r="I196" i="19"/>
  <c r="I195" i="19"/>
  <c r="I197" i="19"/>
  <c r="D196" i="19"/>
  <c r="D197" i="19"/>
  <c r="D198" i="19"/>
  <c r="I198" i="19"/>
  <c r="I199" i="19"/>
  <c r="D199" i="19"/>
  <c r="I200" i="19"/>
  <c r="D200" i="19"/>
  <c r="I201" i="19"/>
  <c r="D201" i="19"/>
  <c r="I132" i="19"/>
  <c r="D132" i="19"/>
  <c r="D133" i="19"/>
  <c r="I133" i="19"/>
  <c r="I134" i="19"/>
  <c r="D134" i="19"/>
  <c r="I135" i="19"/>
  <c r="D135" i="19"/>
  <c r="I136" i="19"/>
  <c r="D136" i="19"/>
  <c r="D137" i="19"/>
  <c r="I137" i="19"/>
  <c r="D138" i="19"/>
  <c r="I138" i="19"/>
  <c r="I140" i="19"/>
  <c r="D139" i="19"/>
  <c r="I139" i="19"/>
  <c r="D140" i="19"/>
  <c r="I141" i="19"/>
  <c r="D141" i="19"/>
  <c r="D72" i="19"/>
  <c r="I72" i="19"/>
  <c r="D73" i="19"/>
  <c r="I73" i="19"/>
  <c r="D74" i="19"/>
  <c r="I74" i="19"/>
  <c r="D75" i="19"/>
  <c r="I75" i="19"/>
  <c r="I76" i="19"/>
  <c r="D76" i="19"/>
  <c r="I77" i="19"/>
  <c r="D77" i="19"/>
  <c r="D78" i="19"/>
  <c r="I78" i="19"/>
  <c r="I79" i="19"/>
  <c r="D79" i="19"/>
  <c r="I80" i="19"/>
  <c r="I81" i="19"/>
  <c r="D81" i="19"/>
  <c r="D80" i="19"/>
  <c r="I1442" i="19"/>
  <c r="D1442" i="19"/>
  <c r="D1443" i="19"/>
  <c r="I1443" i="19"/>
  <c r="D1444" i="19"/>
  <c r="I1444" i="19"/>
  <c r="D1445" i="19"/>
  <c r="I1445" i="19"/>
  <c r="I1446" i="19"/>
  <c r="D1446" i="19"/>
  <c r="D1447" i="19"/>
  <c r="I1447" i="19"/>
  <c r="D1448" i="19"/>
  <c r="I1448" i="19"/>
  <c r="D1449" i="19"/>
  <c r="I1449" i="19"/>
  <c r="I1450" i="19"/>
  <c r="D1450" i="19"/>
  <c r="D1451" i="19"/>
  <c r="I1451" i="19"/>
  <c r="I1202" i="19"/>
  <c r="D1202" i="19"/>
  <c r="I1203" i="19"/>
  <c r="D1203" i="19"/>
  <c r="I1204" i="19"/>
  <c r="D1204" i="19"/>
  <c r="D1205" i="19"/>
  <c r="I1205" i="19"/>
  <c r="I1206" i="19"/>
  <c r="D1206" i="19"/>
  <c r="D1207" i="19"/>
  <c r="I1207" i="19"/>
  <c r="D1208" i="19"/>
  <c r="I1209" i="19"/>
  <c r="I1208" i="19"/>
  <c r="D1209" i="19"/>
  <c r="D1210" i="19"/>
  <c r="I1211" i="19"/>
  <c r="I1210" i="19"/>
  <c r="D1211" i="19"/>
  <c r="I962" i="19"/>
  <c r="D962" i="19"/>
  <c r="D963" i="19"/>
  <c r="I963" i="19"/>
  <c r="D964" i="19"/>
  <c r="I964" i="19"/>
  <c r="D965" i="19"/>
  <c r="I965" i="19"/>
  <c r="D966" i="19"/>
  <c r="I966" i="19"/>
  <c r="I967" i="19"/>
  <c r="D967" i="19"/>
  <c r="I968" i="19"/>
  <c r="D968" i="19"/>
  <c r="D969" i="19"/>
  <c r="I969" i="19"/>
  <c r="D970" i="19"/>
  <c r="I970" i="19"/>
  <c r="D971" i="19"/>
  <c r="I971" i="19"/>
  <c r="I722" i="19"/>
  <c r="D722" i="19"/>
  <c r="I723" i="19"/>
  <c r="D723" i="19"/>
  <c r="I724" i="19"/>
  <c r="D724" i="19"/>
  <c r="D725" i="19"/>
  <c r="I725" i="19"/>
  <c r="D726" i="19"/>
  <c r="I726" i="19"/>
  <c r="I727" i="19"/>
  <c r="D727" i="19"/>
  <c r="D728" i="19"/>
  <c r="I728" i="19"/>
  <c r="D729" i="19"/>
  <c r="I729" i="19"/>
  <c r="D730" i="19"/>
  <c r="I730" i="19"/>
  <c r="I731" i="19"/>
  <c r="D731" i="19"/>
  <c r="D62" i="19"/>
  <c r="I62" i="19"/>
  <c r="I63" i="19"/>
  <c r="D63" i="19"/>
  <c r="D64" i="19"/>
  <c r="I64" i="19"/>
  <c r="I65" i="19"/>
  <c r="D65" i="19"/>
  <c r="D66" i="19"/>
  <c r="I66" i="19"/>
  <c r="I67" i="19"/>
  <c r="D67" i="19"/>
  <c r="D68" i="19"/>
  <c r="I68" i="19"/>
  <c r="I69" i="19"/>
  <c r="D69" i="19"/>
  <c r="D70" i="19"/>
  <c r="I70" i="19"/>
  <c r="D71" i="19"/>
  <c r="I71" i="19"/>
  <c r="D1482" i="19"/>
  <c r="I1482" i="19"/>
  <c r="I1483" i="19"/>
  <c r="D1483" i="19"/>
  <c r="I1484" i="19"/>
  <c r="D1484" i="19"/>
  <c r="I1486" i="19"/>
  <c r="I1485" i="19"/>
  <c r="D1485" i="19"/>
  <c r="D1486" i="19"/>
  <c r="I1487" i="19"/>
  <c r="D1487" i="19"/>
  <c r="I1488" i="19"/>
  <c r="D1489" i="19"/>
  <c r="I1489" i="19"/>
  <c r="D1488" i="19"/>
  <c r="I1490" i="19"/>
  <c r="D1490" i="19"/>
  <c r="D1491" i="19"/>
  <c r="I1491" i="19"/>
  <c r="D1242" i="19"/>
  <c r="I1242" i="19"/>
  <c r="I1243" i="19"/>
  <c r="D1243" i="19"/>
  <c r="D1244" i="19"/>
  <c r="I1244" i="19"/>
  <c r="I1245" i="19"/>
  <c r="D1245" i="19"/>
  <c r="D1246" i="19"/>
  <c r="I1246" i="19"/>
  <c r="D1247" i="19"/>
  <c r="I1247" i="19"/>
  <c r="I1249" i="19"/>
  <c r="D1249" i="19"/>
  <c r="D1248" i="19"/>
  <c r="I1248" i="19"/>
  <c r="I1250" i="19"/>
  <c r="D1250" i="19"/>
  <c r="I1251" i="19"/>
  <c r="D1251" i="19"/>
  <c r="D1002" i="19"/>
  <c r="I1002" i="19"/>
  <c r="I1003" i="19"/>
  <c r="D1003" i="19"/>
  <c r="D1004" i="19"/>
  <c r="I1004" i="19"/>
  <c r="I1005" i="19"/>
  <c r="D1005" i="19"/>
  <c r="I1006" i="19"/>
  <c r="D1006" i="19"/>
  <c r="I1007" i="19"/>
  <c r="D1007" i="19"/>
  <c r="I1009" i="19"/>
  <c r="D1009" i="19"/>
  <c r="I1008" i="19"/>
  <c r="D1008" i="19"/>
  <c r="I1010" i="19"/>
  <c r="D1010" i="19"/>
  <c r="D1011" i="19"/>
  <c r="I1011" i="19"/>
  <c r="D762" i="19"/>
  <c r="I762" i="19"/>
  <c r="D763" i="19"/>
  <c r="I763" i="19"/>
  <c r="I764" i="19"/>
  <c r="D764" i="19"/>
  <c r="D765" i="19"/>
  <c r="I765" i="19"/>
  <c r="I766" i="19"/>
  <c r="D766" i="19"/>
  <c r="I767" i="19"/>
  <c r="D767" i="19"/>
  <c r="I768" i="19"/>
  <c r="D768" i="19"/>
  <c r="D769" i="19"/>
  <c r="I769" i="19"/>
  <c r="I770" i="19"/>
  <c r="D770" i="19"/>
  <c r="I771" i="19"/>
  <c r="D771" i="19"/>
  <c r="D522" i="19"/>
  <c r="I522" i="19"/>
  <c r="I523" i="19"/>
  <c r="D523" i="19"/>
  <c r="D524" i="19"/>
  <c r="I524" i="19"/>
  <c r="I525" i="19"/>
  <c r="D525" i="19"/>
  <c r="I526" i="19"/>
  <c r="D526" i="19"/>
  <c r="D527" i="19"/>
  <c r="I527" i="19"/>
  <c r="D528" i="19"/>
  <c r="I528" i="19"/>
  <c r="I529" i="19"/>
  <c r="D529" i="19"/>
  <c r="I530" i="19"/>
  <c r="D530" i="19"/>
  <c r="I531" i="19"/>
  <c r="D531" i="19"/>
  <c r="I102" i="19"/>
  <c r="D102" i="19"/>
  <c r="D103" i="19"/>
  <c r="I103" i="19"/>
  <c r="I104" i="19"/>
  <c r="D104" i="19"/>
  <c r="D105" i="19"/>
  <c r="I106" i="19"/>
  <c r="I105" i="19"/>
  <c r="D106" i="19"/>
  <c r="I107" i="19"/>
  <c r="D107" i="19"/>
  <c r="D108" i="19"/>
  <c r="I108" i="19"/>
  <c r="I109" i="19"/>
  <c r="D109" i="19"/>
  <c r="I110" i="19"/>
  <c r="D110" i="19"/>
  <c r="I111" i="19"/>
  <c r="D111" i="19"/>
  <c r="D1532" i="19"/>
  <c r="I1532" i="19"/>
  <c r="I1533" i="19"/>
  <c r="D1533" i="19"/>
  <c r="I1534" i="19"/>
  <c r="D1534" i="19"/>
  <c r="D1535" i="19"/>
  <c r="I1535" i="19"/>
  <c r="I1536" i="19"/>
  <c r="D1536" i="19"/>
  <c r="I1537" i="19"/>
  <c r="D1537" i="19"/>
  <c r="D1538" i="19"/>
  <c r="I1538" i="19"/>
  <c r="I1539" i="19"/>
  <c r="D1539" i="19"/>
  <c r="D1540" i="19"/>
  <c r="I1540" i="19"/>
  <c r="D1541" i="19"/>
  <c r="I1541" i="19"/>
  <c r="D1292" i="19"/>
  <c r="I1292" i="19"/>
  <c r="I1293" i="19"/>
  <c r="D1293" i="19"/>
  <c r="D1294" i="19"/>
  <c r="I1294" i="19"/>
  <c r="D1295" i="19"/>
  <c r="I1295" i="19"/>
  <c r="D1296" i="19"/>
  <c r="I1296" i="19"/>
  <c r="D1297" i="19"/>
  <c r="I1297" i="19"/>
  <c r="D1298" i="19"/>
  <c r="I1298" i="19"/>
  <c r="I1299" i="19"/>
  <c r="D1299" i="19"/>
  <c r="D1300" i="19"/>
  <c r="I1300" i="19"/>
  <c r="I1301" i="19"/>
  <c r="D1301" i="19"/>
  <c r="D1052" i="19"/>
  <c r="I1052" i="19"/>
  <c r="D1053" i="19"/>
  <c r="I1053" i="19"/>
  <c r="D1054" i="19"/>
  <c r="I1054" i="19"/>
  <c r="I1055" i="19"/>
  <c r="D1055" i="19"/>
  <c r="D1056" i="19"/>
  <c r="I1056" i="19"/>
  <c r="D1057" i="19"/>
  <c r="I1057" i="19"/>
  <c r="D1058" i="19"/>
  <c r="I1058" i="19"/>
  <c r="I1059" i="19"/>
  <c r="D1059" i="19"/>
  <c r="D1060" i="19"/>
  <c r="I1060" i="19"/>
  <c r="D1061" i="19"/>
  <c r="I1061" i="19"/>
  <c r="D812" i="19"/>
  <c r="I812" i="19"/>
  <c r="I813" i="19"/>
  <c r="D813" i="19"/>
  <c r="I814" i="19"/>
  <c r="D814" i="19"/>
  <c r="I815" i="19"/>
  <c r="D815" i="19"/>
  <c r="I816" i="19"/>
  <c r="D816" i="19"/>
  <c r="D817" i="19"/>
  <c r="I817" i="19"/>
  <c r="I818" i="19"/>
  <c r="D818" i="19"/>
  <c r="I819" i="19"/>
  <c r="D819" i="19"/>
  <c r="I820" i="19"/>
  <c r="D820" i="19"/>
  <c r="D821" i="19"/>
  <c r="I821" i="19"/>
  <c r="I632" i="19"/>
  <c r="D632" i="19"/>
  <c r="I633" i="19"/>
  <c r="D633" i="19"/>
  <c r="I634" i="19"/>
  <c r="D634" i="19"/>
  <c r="D635" i="19"/>
  <c r="I635" i="19"/>
  <c r="D636" i="19"/>
  <c r="I636" i="19"/>
  <c r="D637" i="19"/>
  <c r="I637" i="19"/>
  <c r="I638" i="19"/>
  <c r="D638" i="19"/>
  <c r="I639" i="19"/>
  <c r="D639" i="19"/>
  <c r="I640" i="19"/>
  <c r="D640" i="19"/>
  <c r="D641" i="19"/>
  <c r="I641" i="19"/>
  <c r="D452" i="19"/>
  <c r="I452" i="19"/>
  <c r="I453" i="19"/>
  <c r="D453" i="19"/>
  <c r="D454" i="19"/>
  <c r="I454" i="19"/>
  <c r="D455" i="19"/>
  <c r="I455" i="19"/>
  <c r="D456" i="19"/>
  <c r="I456" i="19"/>
  <c r="D457" i="19"/>
  <c r="I457" i="19"/>
  <c r="I458" i="19"/>
  <c r="D458" i="19"/>
  <c r="D460" i="19"/>
  <c r="I460" i="19"/>
  <c r="I459" i="19"/>
  <c r="D459" i="19"/>
  <c r="D461" i="19"/>
  <c r="I461" i="19"/>
  <c r="D332" i="19"/>
  <c r="I332" i="19"/>
  <c r="I333" i="19"/>
  <c r="D333" i="19"/>
  <c r="D334" i="19"/>
  <c r="I334" i="19"/>
  <c r="D335" i="19"/>
  <c r="I335" i="19"/>
  <c r="I336" i="19"/>
  <c r="D336" i="19"/>
  <c r="D337" i="19"/>
  <c r="I337" i="19"/>
  <c r="I338" i="19"/>
  <c r="D338" i="19"/>
  <c r="I339" i="19"/>
  <c r="D339" i="19"/>
  <c r="I340" i="19"/>
  <c r="D340" i="19"/>
  <c r="D341" i="19"/>
  <c r="I341" i="19"/>
  <c r="D212" i="19"/>
  <c r="I212" i="19"/>
  <c r="D213" i="19"/>
  <c r="I213" i="19"/>
  <c r="I214" i="19"/>
  <c r="D214" i="19"/>
  <c r="I215" i="19"/>
  <c r="D215" i="19"/>
  <c r="I216" i="19"/>
  <c r="D216" i="19"/>
  <c r="D217" i="19"/>
  <c r="I217" i="19"/>
  <c r="D218" i="19"/>
  <c r="I218" i="19"/>
  <c r="I219" i="19"/>
  <c r="D219" i="19"/>
  <c r="I220" i="19"/>
  <c r="D220" i="19"/>
  <c r="D221" i="19"/>
  <c r="I221" i="19"/>
  <c r="I12" i="19"/>
  <c r="D13" i="19"/>
  <c r="I13" i="19"/>
  <c r="D14" i="19"/>
  <c r="I14" i="19"/>
  <c r="D15" i="19"/>
  <c r="I15" i="19"/>
  <c r="I16" i="19"/>
  <c r="D16" i="19"/>
  <c r="D17" i="19"/>
  <c r="I17" i="19"/>
  <c r="I18" i="19"/>
  <c r="D18" i="19"/>
  <c r="I19" i="19"/>
  <c r="D19" i="19"/>
  <c r="I20" i="19"/>
  <c r="D20" i="19"/>
  <c r="D21" i="19"/>
  <c r="I21" i="19"/>
  <c r="M48" i="18"/>
  <c r="M169" i="18"/>
  <c r="M157" i="18"/>
  <c r="M145" i="18"/>
  <c r="M133" i="18"/>
  <c r="M121" i="18"/>
  <c r="M109" i="18"/>
  <c r="M97" i="18"/>
  <c r="M85" i="18"/>
  <c r="M73" i="18"/>
  <c r="M61" i="18"/>
  <c r="M49" i="18"/>
  <c r="M37" i="18"/>
  <c r="M25" i="18"/>
  <c r="M17" i="18"/>
  <c r="M167" i="18"/>
  <c r="M143" i="18"/>
  <c r="M107" i="18"/>
  <c r="M83" i="18"/>
  <c r="M71" i="18"/>
  <c r="M47" i="18"/>
  <c r="M35" i="18"/>
  <c r="M68" i="18"/>
  <c r="M67" i="18"/>
  <c r="M103" i="18"/>
  <c r="M16" i="18"/>
  <c r="M165" i="18"/>
  <c r="M153" i="18"/>
  <c r="M141" i="18"/>
  <c r="M129" i="18"/>
  <c r="M117" i="18"/>
  <c r="M105" i="18"/>
  <c r="M93" i="18"/>
  <c r="M81" i="18"/>
  <c r="M69" i="18"/>
  <c r="M57" i="18"/>
  <c r="M45" i="18"/>
  <c r="M33" i="18"/>
  <c r="M21" i="18"/>
  <c r="M168" i="18"/>
  <c r="M162" i="18"/>
  <c r="M156" i="18"/>
  <c r="M150" i="18"/>
  <c r="M144" i="18"/>
  <c r="M138" i="18"/>
  <c r="M132" i="18"/>
  <c r="M126" i="18"/>
  <c r="M120" i="18"/>
  <c r="M114" i="18"/>
  <c r="M108" i="18"/>
  <c r="M102" i="18"/>
  <c r="M96" i="18"/>
  <c r="M90" i="18"/>
  <c r="M84" i="18"/>
  <c r="M78" i="18"/>
  <c r="M72" i="18"/>
  <c r="M66" i="18"/>
  <c r="M60" i="18"/>
  <c r="M54" i="18"/>
  <c r="M42" i="18"/>
  <c r="M36" i="18"/>
  <c r="M30" i="18"/>
  <c r="M24" i="18"/>
  <c r="M18" i="18"/>
  <c r="M164" i="18"/>
  <c r="M152" i="18"/>
  <c r="M140" i="18"/>
  <c r="M128" i="18"/>
  <c r="M116" i="18"/>
  <c r="M104" i="18"/>
  <c r="M92" i="18"/>
  <c r="M80" i="18"/>
  <c r="M56" i="18"/>
  <c r="M44" i="18"/>
  <c r="M32" i="18"/>
  <c r="M20" i="18"/>
  <c r="M163" i="18"/>
  <c r="M151" i="18"/>
  <c r="M139" i="18"/>
  <c r="M127" i="18"/>
  <c r="M115" i="18"/>
  <c r="M91" i="18"/>
  <c r="M79" i="18"/>
  <c r="M55" i="18"/>
  <c r="M43" i="18"/>
  <c r="M31" i="18"/>
  <c r="M161" i="18"/>
  <c r="M155" i="18"/>
  <c r="M149" i="18"/>
  <c r="M137" i="18"/>
  <c r="M131" i="18"/>
  <c r="M125" i="18"/>
  <c r="M119" i="18"/>
  <c r="M113" i="18"/>
  <c r="M101" i="18"/>
  <c r="M95" i="18"/>
  <c r="M89" i="18"/>
  <c r="M77" i="18"/>
  <c r="M65" i="18"/>
  <c r="M59" i="18"/>
  <c r="M53" i="18"/>
  <c r="M41" i="18"/>
  <c r="M29" i="18"/>
  <c r="M23" i="18"/>
  <c r="M136" i="18"/>
  <c r="M100" i="18"/>
  <c r="M52" i="18"/>
  <c r="M148" i="18"/>
  <c r="M76" i="18"/>
  <c r="M13" i="18"/>
  <c r="M124" i="18"/>
  <c r="M40" i="18"/>
  <c r="M172" i="18"/>
  <c r="M112" i="18"/>
  <c r="M64" i="18"/>
  <c r="M19" i="18"/>
  <c r="M160" i="18"/>
  <c r="M88" i="18"/>
  <c r="M28" i="18"/>
  <c r="M166" i="18"/>
  <c r="M154" i="18"/>
  <c r="M142" i="18"/>
  <c r="M130" i="18"/>
  <c r="M118" i="18"/>
  <c r="M106" i="18"/>
  <c r="M94" i="18"/>
  <c r="M82" i="18"/>
  <c r="M70" i="18"/>
  <c r="M58" i="18"/>
  <c r="M46" i="18"/>
  <c r="M34" i="18"/>
  <c r="M22" i="18"/>
  <c r="M87" i="18"/>
  <c r="B13" i="3"/>
  <c r="B14" i="3"/>
  <c r="B15" i="3"/>
  <c r="B16" i="3"/>
  <c r="B17" i="3"/>
  <c r="B18" i="3"/>
  <c r="B19" i="3"/>
  <c r="B20" i="3"/>
  <c r="B21" i="3"/>
  <c r="B22" i="3"/>
  <c r="B23" i="3"/>
  <c r="B24" i="3"/>
  <c r="B25" i="3"/>
  <c r="B26" i="3"/>
  <c r="B27" i="3"/>
  <c r="B28" i="3"/>
  <c r="B29" i="3"/>
  <c r="B30" i="3"/>
  <c r="E25" i="3" a="1"/>
  <c r="E25" i="3" s="1"/>
  <c r="F25" i="3" s="1"/>
  <c r="E26" i="3" a="1"/>
  <c r="E26" i="3" s="1"/>
  <c r="F26" i="3" s="1"/>
  <c r="E27" i="3" a="1"/>
  <c r="E27" i="3" s="1"/>
  <c r="F27" i="3" s="1"/>
  <c r="E28" i="3" a="1"/>
  <c r="E28" i="3" s="1"/>
  <c r="F28" i="3" s="1"/>
  <c r="E29" i="3" a="1"/>
  <c r="E29" i="3" s="1"/>
  <c r="F29" i="3" s="1"/>
  <c r="E30" i="3" a="1"/>
  <c r="E30" i="3" s="1"/>
  <c r="B12" i="3"/>
  <c r="D21" i="12"/>
  <c r="C1" i="12"/>
  <c r="D20" i="12"/>
  <c r="D19" i="12"/>
  <c r="D18" i="12"/>
  <c r="D17" i="12"/>
  <c r="D16" i="12"/>
  <c r="D15" i="12"/>
  <c r="D14" i="12"/>
  <c r="D13" i="12"/>
  <c r="D12" i="12"/>
  <c r="D11" i="12"/>
  <c r="D10" i="12"/>
  <c r="D9" i="12"/>
  <c r="D8" i="12"/>
  <c r="D7" i="12"/>
  <c r="D6" i="12"/>
  <c r="C1" i="16"/>
  <c r="J873" i="19" l="1"/>
  <c r="J1000" i="19"/>
  <c r="J999" i="19"/>
  <c r="J279" i="19"/>
  <c r="J998" i="19"/>
  <c r="J149" i="19"/>
  <c r="J278" i="19"/>
  <c r="J146" i="19"/>
  <c r="N39" i="18"/>
  <c r="J1360" i="19"/>
  <c r="J281" i="19"/>
  <c r="J280" i="19"/>
  <c r="J152" i="19"/>
  <c r="J150" i="19"/>
  <c r="J143" i="19"/>
  <c r="J147" i="19"/>
  <c r="J145" i="19"/>
  <c r="J41" i="19"/>
  <c r="N15" i="18"/>
  <c r="J1342" i="19"/>
  <c r="J1471" i="19"/>
  <c r="J154" i="19"/>
  <c r="J1118" i="19"/>
  <c r="J148" i="19"/>
  <c r="J1470" i="19"/>
  <c r="J153" i="19"/>
  <c r="J880" i="19"/>
  <c r="J1117" i="19"/>
  <c r="J1227" i="19"/>
  <c r="J1584" i="19"/>
  <c r="J1583" i="19"/>
  <c r="J1115" i="19"/>
  <c r="J1114" i="19"/>
  <c r="J872" i="19"/>
  <c r="N146" i="18"/>
  <c r="N27" i="18"/>
  <c r="J1582" i="19"/>
  <c r="N170" i="18"/>
  <c r="N99" i="18"/>
  <c r="J1112" i="19"/>
  <c r="J1359" i="19"/>
  <c r="J1113" i="19"/>
  <c r="J1001" i="19"/>
  <c r="J1358" i="19"/>
  <c r="J40" i="19"/>
  <c r="J35" i="19"/>
  <c r="J34" i="19"/>
  <c r="J36" i="19"/>
  <c r="J33" i="19"/>
  <c r="J39" i="19"/>
  <c r="J38" i="19"/>
  <c r="J32" i="19"/>
  <c r="J161" i="19"/>
  <c r="J277" i="19"/>
  <c r="J879" i="19"/>
  <c r="J996" i="19"/>
  <c r="J1361" i="19"/>
  <c r="J1222" i="19"/>
  <c r="J1350" i="19"/>
  <c r="J1349" i="19"/>
  <c r="J1591" i="19"/>
  <c r="J1347" i="19"/>
  <c r="J276" i="19"/>
  <c r="J1469" i="19"/>
  <c r="J1351" i="19"/>
  <c r="J1465" i="19"/>
  <c r="J144" i="19"/>
  <c r="J160" i="19"/>
  <c r="J997" i="19"/>
  <c r="J1348" i="19"/>
  <c r="J1589" i="19"/>
  <c r="J995" i="19"/>
  <c r="J1346" i="19"/>
  <c r="J275" i="19"/>
  <c r="J1587" i="19"/>
  <c r="J274" i="19"/>
  <c r="J876" i="19"/>
  <c r="N14" i="18"/>
  <c r="J1344" i="19"/>
  <c r="J1586" i="19"/>
  <c r="J156" i="19"/>
  <c r="J273" i="19"/>
  <c r="J875" i="19"/>
  <c r="J992" i="19"/>
  <c r="J1357" i="19"/>
  <c r="J1226" i="19"/>
  <c r="N134" i="18"/>
  <c r="J1467" i="19"/>
  <c r="J1464" i="19"/>
  <c r="J142" i="19"/>
  <c r="J31" i="19"/>
  <c r="N26" i="18"/>
  <c r="J159" i="19"/>
  <c r="J23" i="19"/>
  <c r="J1588" i="19"/>
  <c r="J158" i="19"/>
  <c r="J994" i="19"/>
  <c r="J22" i="19"/>
  <c r="J1345" i="19"/>
  <c r="J157" i="19"/>
  <c r="J993" i="19"/>
  <c r="J1585" i="19"/>
  <c r="J30" i="19"/>
  <c r="J29" i="19"/>
  <c r="J28" i="19"/>
  <c r="J24" i="19"/>
  <c r="J27" i="19"/>
  <c r="J26" i="19"/>
  <c r="J1468" i="19"/>
  <c r="J1103" i="19"/>
  <c r="J1466" i="19"/>
  <c r="J1463" i="19"/>
  <c r="J1231" i="19"/>
  <c r="J1462" i="19"/>
  <c r="J1102" i="19"/>
  <c r="J1230" i="19"/>
  <c r="N122" i="18"/>
  <c r="J1229" i="19"/>
  <c r="J1228" i="19"/>
  <c r="J627" i="19"/>
  <c r="J624" i="19"/>
  <c r="J746" i="19"/>
  <c r="J626" i="19"/>
  <c r="J862" i="19"/>
  <c r="J625" i="19"/>
  <c r="N98" i="18"/>
  <c r="J744" i="19"/>
  <c r="J389" i="19"/>
  <c r="N110" i="18"/>
  <c r="J745" i="19"/>
  <c r="J743" i="19"/>
  <c r="J508" i="19"/>
  <c r="J270" i="19"/>
  <c r="J1111" i="19"/>
  <c r="J1110" i="19"/>
  <c r="J864" i="19"/>
  <c r="L29" i="3"/>
  <c r="J388" i="19"/>
  <c r="J742" i="19"/>
  <c r="J865" i="19"/>
  <c r="J1225" i="19"/>
  <c r="J507" i="19"/>
  <c r="J1109" i="19"/>
  <c r="J1224" i="19"/>
  <c r="J506" i="19"/>
  <c r="J863" i="19"/>
  <c r="J1108" i="19"/>
  <c r="J269" i="19"/>
  <c r="J387" i="19"/>
  <c r="J386" i="19"/>
  <c r="J266" i="19"/>
  <c r="J504" i="19"/>
  <c r="J265" i="19"/>
  <c r="J622" i="19"/>
  <c r="J383" i="19"/>
  <c r="J502" i="19"/>
  <c r="N74" i="18"/>
  <c r="J382" i="19"/>
  <c r="J989" i="19"/>
  <c r="J262" i="19"/>
  <c r="N50" i="18"/>
  <c r="J631" i="19"/>
  <c r="J750" i="19"/>
  <c r="J869" i="19"/>
  <c r="J988" i="19"/>
  <c r="J1107" i="19"/>
  <c r="J267" i="19"/>
  <c r="J264" i="19"/>
  <c r="J871" i="19"/>
  <c r="N38" i="18"/>
  <c r="J511" i="19"/>
  <c r="J630" i="19"/>
  <c r="J749" i="19"/>
  <c r="J868" i="19"/>
  <c r="J987" i="19"/>
  <c r="J1106" i="19"/>
  <c r="J505" i="19"/>
  <c r="J385" i="19"/>
  <c r="J384" i="19"/>
  <c r="J503" i="19"/>
  <c r="N86" i="18"/>
  <c r="J263" i="19"/>
  <c r="J870" i="19"/>
  <c r="J391" i="19"/>
  <c r="J510" i="19"/>
  <c r="J629" i="19"/>
  <c r="J748" i="19"/>
  <c r="J867" i="19"/>
  <c r="J986" i="19"/>
  <c r="J1105" i="19"/>
  <c r="J268" i="19"/>
  <c r="J623" i="19"/>
  <c r="N62" i="18"/>
  <c r="J751" i="19"/>
  <c r="L28" i="3"/>
  <c r="L26" i="3"/>
  <c r="D19" i="25"/>
  <c r="D24" i="25"/>
  <c r="L25" i="3"/>
  <c r="L27" i="3"/>
  <c r="N128" i="18"/>
  <c r="J1162" i="19"/>
  <c r="J1163" i="19"/>
  <c r="J1164" i="19"/>
  <c r="J1165" i="19"/>
  <c r="J1166" i="19"/>
  <c r="J1167" i="19"/>
  <c r="J1168" i="19"/>
  <c r="J1169" i="19"/>
  <c r="J1170" i="19"/>
  <c r="J1171" i="19"/>
  <c r="N19" i="18"/>
  <c r="J72" i="19"/>
  <c r="J73" i="19"/>
  <c r="J74" i="19"/>
  <c r="J75" i="19"/>
  <c r="J76" i="19"/>
  <c r="J77" i="19"/>
  <c r="J78" i="19"/>
  <c r="J79" i="19"/>
  <c r="J80" i="19"/>
  <c r="J81" i="19"/>
  <c r="N82" i="18"/>
  <c r="J702" i="19"/>
  <c r="J703" i="19"/>
  <c r="J704" i="19"/>
  <c r="J705" i="19"/>
  <c r="J706" i="19"/>
  <c r="J707" i="19"/>
  <c r="J708" i="19"/>
  <c r="J710" i="19"/>
  <c r="J709" i="19"/>
  <c r="J711" i="19"/>
  <c r="N117" i="18"/>
  <c r="J1052" i="19"/>
  <c r="J1053" i="19"/>
  <c r="J1054" i="19"/>
  <c r="J1055" i="19"/>
  <c r="J1056" i="19"/>
  <c r="J1057" i="19"/>
  <c r="J1058" i="19"/>
  <c r="J1059" i="19"/>
  <c r="J1060" i="19"/>
  <c r="J1061" i="19"/>
  <c r="N41" i="18"/>
  <c r="J292" i="19"/>
  <c r="J293" i="19"/>
  <c r="J294" i="19"/>
  <c r="J295" i="19"/>
  <c r="J296" i="19"/>
  <c r="J297" i="19"/>
  <c r="J298" i="19"/>
  <c r="J299" i="19"/>
  <c r="J300" i="19"/>
  <c r="J301" i="19"/>
  <c r="N70" i="18"/>
  <c r="J582" i="19"/>
  <c r="J583" i="19"/>
  <c r="J584" i="19"/>
  <c r="J585" i="19"/>
  <c r="J586" i="19"/>
  <c r="J587" i="19"/>
  <c r="J588" i="19"/>
  <c r="J589" i="19"/>
  <c r="J590" i="19"/>
  <c r="J591" i="19"/>
  <c r="N125" i="18"/>
  <c r="J1132" i="19"/>
  <c r="J1133" i="19"/>
  <c r="J1134" i="19"/>
  <c r="J1135" i="19"/>
  <c r="J1136" i="19"/>
  <c r="J1137" i="19"/>
  <c r="J1138" i="19"/>
  <c r="J1139" i="19"/>
  <c r="J1140" i="19"/>
  <c r="J1141" i="19"/>
  <c r="N127" i="18"/>
  <c r="J1152" i="19"/>
  <c r="J1153" i="19"/>
  <c r="J1154" i="19"/>
  <c r="J1155" i="19"/>
  <c r="J1156" i="19"/>
  <c r="J1157" i="19"/>
  <c r="J1158" i="19"/>
  <c r="J1159" i="19"/>
  <c r="J1160" i="19"/>
  <c r="J1161" i="19"/>
  <c r="N105" i="18"/>
  <c r="J932" i="19"/>
  <c r="J933" i="19"/>
  <c r="J934" i="19"/>
  <c r="J935" i="19"/>
  <c r="J936" i="19"/>
  <c r="J937" i="19"/>
  <c r="J938" i="19"/>
  <c r="J939" i="19"/>
  <c r="J940" i="19"/>
  <c r="J941" i="19"/>
  <c r="N97" i="18"/>
  <c r="J852" i="19"/>
  <c r="J853" i="19"/>
  <c r="J854" i="19"/>
  <c r="J855" i="19"/>
  <c r="J856" i="19"/>
  <c r="J857" i="19"/>
  <c r="J858" i="19"/>
  <c r="J859" i="19"/>
  <c r="J860" i="19"/>
  <c r="J861" i="19"/>
  <c r="N131" i="18"/>
  <c r="J1192" i="19"/>
  <c r="J1193" i="19"/>
  <c r="J1194" i="19"/>
  <c r="J1195" i="19"/>
  <c r="J1196" i="19"/>
  <c r="J1197" i="19"/>
  <c r="J1198" i="19"/>
  <c r="J1199" i="19"/>
  <c r="J1200" i="19"/>
  <c r="J1201" i="19"/>
  <c r="N78" i="18"/>
  <c r="J662" i="19"/>
  <c r="J663" i="19"/>
  <c r="J664" i="19"/>
  <c r="J665" i="19"/>
  <c r="J666" i="19"/>
  <c r="J667" i="19"/>
  <c r="J668" i="19"/>
  <c r="J669" i="19"/>
  <c r="J670" i="19"/>
  <c r="J671" i="19"/>
  <c r="N137" i="18"/>
  <c r="J1252" i="19"/>
  <c r="J1253" i="19"/>
  <c r="J1254" i="19"/>
  <c r="J1255" i="19"/>
  <c r="J1256" i="19"/>
  <c r="J1257" i="19"/>
  <c r="J1258" i="19"/>
  <c r="J1259" i="19"/>
  <c r="J1260" i="19"/>
  <c r="J1261" i="19"/>
  <c r="N121" i="18"/>
  <c r="J1092" i="19"/>
  <c r="J1093" i="19"/>
  <c r="J1094" i="19"/>
  <c r="J1095" i="19"/>
  <c r="J1096" i="19"/>
  <c r="J1097" i="19"/>
  <c r="J1098" i="19"/>
  <c r="J1099" i="19"/>
  <c r="J1100" i="19"/>
  <c r="J1101" i="19"/>
  <c r="N23" i="18"/>
  <c r="J112" i="19"/>
  <c r="J113" i="19"/>
  <c r="J114" i="19"/>
  <c r="J115" i="19"/>
  <c r="J116" i="19"/>
  <c r="J117" i="19"/>
  <c r="J118" i="19"/>
  <c r="J119" i="19"/>
  <c r="J120" i="19"/>
  <c r="J121" i="19"/>
  <c r="N94" i="18"/>
  <c r="J822" i="19"/>
  <c r="J823" i="19"/>
  <c r="J824" i="19"/>
  <c r="J825" i="19"/>
  <c r="J826" i="19"/>
  <c r="J827" i="19"/>
  <c r="J828" i="19"/>
  <c r="J829" i="19"/>
  <c r="J830" i="19"/>
  <c r="J831" i="19"/>
  <c r="N143" i="18"/>
  <c r="J1312" i="19"/>
  <c r="J1313" i="19"/>
  <c r="J1314" i="19"/>
  <c r="J1315" i="19"/>
  <c r="J1316" i="19"/>
  <c r="J1317" i="19"/>
  <c r="J1318" i="19"/>
  <c r="J1319" i="19"/>
  <c r="J1320" i="19"/>
  <c r="J1321" i="19"/>
  <c r="N118" i="18"/>
  <c r="J1062" i="19"/>
  <c r="J1063" i="19"/>
  <c r="J1064" i="19"/>
  <c r="J1065" i="19"/>
  <c r="J1066" i="19"/>
  <c r="J1067" i="19"/>
  <c r="J1068" i="19"/>
  <c r="J1069" i="19"/>
  <c r="J1070" i="19"/>
  <c r="J1071" i="19"/>
  <c r="N40" i="18"/>
  <c r="J282" i="19"/>
  <c r="J283" i="19"/>
  <c r="J284" i="19"/>
  <c r="J285" i="19"/>
  <c r="J286" i="19"/>
  <c r="J287" i="19"/>
  <c r="J288" i="19"/>
  <c r="J289" i="19"/>
  <c r="J290" i="19"/>
  <c r="J291" i="19"/>
  <c r="N59" i="18"/>
  <c r="J472" i="19"/>
  <c r="J473" i="19"/>
  <c r="J474" i="19"/>
  <c r="J475" i="19"/>
  <c r="J476" i="19"/>
  <c r="J477" i="19"/>
  <c r="J478" i="19"/>
  <c r="J479" i="19"/>
  <c r="J480" i="19"/>
  <c r="J481" i="19"/>
  <c r="N155" i="18"/>
  <c r="J1432" i="19"/>
  <c r="J1433" i="19"/>
  <c r="J1434" i="19"/>
  <c r="J1435" i="19"/>
  <c r="J1436" i="19"/>
  <c r="J1437" i="19"/>
  <c r="J1438" i="19"/>
  <c r="J1439" i="19"/>
  <c r="J1440" i="19"/>
  <c r="J1441" i="19"/>
  <c r="N20" i="18"/>
  <c r="J82" i="19"/>
  <c r="J83" i="19"/>
  <c r="J84" i="19"/>
  <c r="J85" i="19"/>
  <c r="J86" i="19"/>
  <c r="J87" i="19"/>
  <c r="J88" i="19"/>
  <c r="J89" i="19"/>
  <c r="J90" i="19"/>
  <c r="J91" i="19"/>
  <c r="N18" i="18"/>
  <c r="J62" i="19"/>
  <c r="J63" i="19"/>
  <c r="J64" i="19"/>
  <c r="J65" i="19"/>
  <c r="J66" i="19"/>
  <c r="J67" i="19"/>
  <c r="J68" i="19"/>
  <c r="J69" i="19"/>
  <c r="J70" i="19"/>
  <c r="J71" i="19"/>
  <c r="N96" i="18"/>
  <c r="J842" i="19"/>
  <c r="J843" i="19"/>
  <c r="J844" i="19"/>
  <c r="J845" i="19"/>
  <c r="J846" i="19"/>
  <c r="J847" i="19"/>
  <c r="J848" i="19"/>
  <c r="J849" i="19"/>
  <c r="J850" i="19"/>
  <c r="J851" i="19"/>
  <c r="N168" i="18"/>
  <c r="J1562" i="19"/>
  <c r="J1563" i="19"/>
  <c r="J1564" i="19"/>
  <c r="J1565" i="19"/>
  <c r="J1566" i="19"/>
  <c r="J1567" i="19"/>
  <c r="J1568" i="19"/>
  <c r="J1569" i="19"/>
  <c r="J1570" i="19"/>
  <c r="J1571" i="19"/>
  <c r="N153" i="18"/>
  <c r="J1412" i="19"/>
  <c r="J1413" i="19"/>
  <c r="J1414" i="19"/>
  <c r="J1415" i="19"/>
  <c r="J1417" i="19"/>
  <c r="J1416" i="19"/>
  <c r="J1418" i="19"/>
  <c r="J1419" i="19"/>
  <c r="J1420" i="19"/>
  <c r="J1421" i="19"/>
  <c r="N167" i="18"/>
  <c r="J1552" i="19"/>
  <c r="J1553" i="19"/>
  <c r="J1554" i="19"/>
  <c r="J1555" i="19"/>
  <c r="J1556" i="19"/>
  <c r="J1557" i="19"/>
  <c r="J1558" i="19"/>
  <c r="J1559" i="19"/>
  <c r="J1560" i="19"/>
  <c r="J1561" i="19"/>
  <c r="N145" i="18"/>
  <c r="J1332" i="19"/>
  <c r="J1333" i="19"/>
  <c r="J1334" i="19"/>
  <c r="J1335" i="19"/>
  <c r="J1336" i="19"/>
  <c r="J1337" i="19"/>
  <c r="J1338" i="19"/>
  <c r="J1339" i="19"/>
  <c r="J1340" i="19"/>
  <c r="J1341" i="19"/>
  <c r="N129" i="18"/>
  <c r="J1172" i="19"/>
  <c r="J1173" i="19"/>
  <c r="J1174" i="19"/>
  <c r="J1175" i="19"/>
  <c r="J1176" i="19"/>
  <c r="J1177" i="19"/>
  <c r="J1178" i="19"/>
  <c r="J1179" i="19"/>
  <c r="J1180" i="19"/>
  <c r="J1181" i="19"/>
  <c r="N172" i="18"/>
  <c r="J1602" i="19"/>
  <c r="J1603" i="19"/>
  <c r="J1604" i="19"/>
  <c r="J1605" i="19"/>
  <c r="J1606" i="19"/>
  <c r="J1607" i="19"/>
  <c r="J1608" i="19"/>
  <c r="J1609" i="19"/>
  <c r="J1610" i="19"/>
  <c r="J1611" i="19"/>
  <c r="N162" i="18"/>
  <c r="J1502" i="19"/>
  <c r="J1503" i="19"/>
  <c r="J1504" i="19"/>
  <c r="J1505" i="19"/>
  <c r="J1506" i="19"/>
  <c r="J1507" i="19"/>
  <c r="J1508" i="19"/>
  <c r="J1509" i="19"/>
  <c r="J1510" i="19"/>
  <c r="J1511" i="19"/>
  <c r="N130" i="18"/>
  <c r="J1182" i="19"/>
  <c r="J1183" i="19"/>
  <c r="J1184" i="19"/>
  <c r="J1185" i="19"/>
  <c r="J1186" i="19"/>
  <c r="J1188" i="19"/>
  <c r="J1187" i="19"/>
  <c r="J1189" i="19"/>
  <c r="J1190" i="19"/>
  <c r="J1191" i="19"/>
  <c r="N124" i="18"/>
  <c r="J1122" i="19"/>
  <c r="J1123" i="19"/>
  <c r="J1124" i="19"/>
  <c r="J1125" i="19"/>
  <c r="J1126" i="19"/>
  <c r="J1127" i="19"/>
  <c r="J1128" i="19"/>
  <c r="J1129" i="19"/>
  <c r="J1130" i="19"/>
  <c r="J1131" i="19"/>
  <c r="N65" i="18"/>
  <c r="J532" i="19"/>
  <c r="J533" i="19"/>
  <c r="J534" i="19"/>
  <c r="J535" i="19"/>
  <c r="J536" i="19"/>
  <c r="J537" i="19"/>
  <c r="J538" i="19"/>
  <c r="J539" i="19"/>
  <c r="J540" i="19"/>
  <c r="J541" i="19"/>
  <c r="N161" i="18"/>
  <c r="J1492" i="19"/>
  <c r="J1493" i="19"/>
  <c r="J1494" i="19"/>
  <c r="J1495" i="19"/>
  <c r="J1496" i="19"/>
  <c r="J1497" i="19"/>
  <c r="J1498" i="19"/>
  <c r="J1499" i="19"/>
  <c r="J1500" i="19"/>
  <c r="J1501" i="19"/>
  <c r="N32" i="18"/>
  <c r="J202" i="19"/>
  <c r="J203" i="19"/>
  <c r="J204" i="19"/>
  <c r="J205" i="19"/>
  <c r="J206" i="19"/>
  <c r="J207" i="19"/>
  <c r="J208" i="19"/>
  <c r="J209" i="19"/>
  <c r="J210" i="19"/>
  <c r="J211" i="19"/>
  <c r="N24" i="18"/>
  <c r="J122" i="19"/>
  <c r="J123" i="19"/>
  <c r="J124" i="19"/>
  <c r="J125" i="19"/>
  <c r="J126" i="19"/>
  <c r="J127" i="19"/>
  <c r="J129" i="19"/>
  <c r="J128" i="19"/>
  <c r="J130" i="19"/>
  <c r="J131" i="19"/>
  <c r="N102" i="18"/>
  <c r="J902" i="19"/>
  <c r="J903" i="19"/>
  <c r="J904" i="19"/>
  <c r="J905" i="19"/>
  <c r="J906" i="19"/>
  <c r="J907" i="19"/>
  <c r="J908" i="19"/>
  <c r="J909" i="19"/>
  <c r="J910" i="19"/>
  <c r="J911" i="19"/>
  <c r="N21" i="18"/>
  <c r="J92" i="19"/>
  <c r="J93" i="19"/>
  <c r="J94" i="19"/>
  <c r="J95" i="19"/>
  <c r="J96" i="19"/>
  <c r="J97" i="19"/>
  <c r="J98" i="19"/>
  <c r="J99" i="19"/>
  <c r="J100" i="19"/>
  <c r="J101" i="19"/>
  <c r="N165" i="18"/>
  <c r="J1532" i="19"/>
  <c r="J1533" i="19"/>
  <c r="J1534" i="19"/>
  <c r="J1535" i="19"/>
  <c r="J1536" i="19"/>
  <c r="J1537" i="19"/>
  <c r="J1538" i="19"/>
  <c r="J1539" i="19"/>
  <c r="J1540" i="19"/>
  <c r="J1541" i="19"/>
  <c r="N17" i="18"/>
  <c r="J52" i="19"/>
  <c r="J53" i="19"/>
  <c r="J54" i="19"/>
  <c r="J55" i="19"/>
  <c r="J56" i="19"/>
  <c r="J57" i="19"/>
  <c r="J58" i="19"/>
  <c r="J59" i="19"/>
  <c r="J60" i="19"/>
  <c r="J61" i="19"/>
  <c r="N157" i="18"/>
  <c r="J1452" i="19"/>
  <c r="J1453" i="19"/>
  <c r="J1454" i="19"/>
  <c r="J1455" i="19"/>
  <c r="J1456" i="19"/>
  <c r="J1457" i="19"/>
  <c r="J1458" i="19"/>
  <c r="J1459" i="19"/>
  <c r="J1460" i="19"/>
  <c r="J1461" i="19"/>
  <c r="N72" i="18"/>
  <c r="J602" i="19"/>
  <c r="J604" i="19"/>
  <c r="J603" i="19"/>
  <c r="J605" i="19"/>
  <c r="J606" i="19"/>
  <c r="J607" i="19"/>
  <c r="J609" i="19"/>
  <c r="J608" i="19"/>
  <c r="J610" i="19"/>
  <c r="J611" i="19"/>
  <c r="N112" i="18"/>
  <c r="J1002" i="19"/>
  <c r="J1003" i="19"/>
  <c r="J1004" i="19"/>
  <c r="J1006" i="19"/>
  <c r="J1005" i="19"/>
  <c r="J1007" i="19"/>
  <c r="J1008" i="19"/>
  <c r="J1009" i="19"/>
  <c r="J1010" i="19"/>
  <c r="J1011" i="19"/>
  <c r="N151" i="18"/>
  <c r="J1392" i="19"/>
  <c r="J1393" i="19"/>
  <c r="J1394" i="19"/>
  <c r="J1395" i="19"/>
  <c r="J1396" i="19"/>
  <c r="J1397" i="19"/>
  <c r="J1398" i="19"/>
  <c r="J1399" i="19"/>
  <c r="J1400" i="19"/>
  <c r="J1401" i="19"/>
  <c r="N156" i="18"/>
  <c r="J1442" i="19"/>
  <c r="J1443" i="19"/>
  <c r="J1444" i="19"/>
  <c r="J1445" i="19"/>
  <c r="J1446" i="19"/>
  <c r="J1447" i="19"/>
  <c r="J1448" i="19"/>
  <c r="J1449" i="19"/>
  <c r="J1450" i="19"/>
  <c r="J1451" i="19"/>
  <c r="N107" i="18"/>
  <c r="J952" i="19"/>
  <c r="J953" i="19"/>
  <c r="J954" i="19"/>
  <c r="J955" i="19"/>
  <c r="J956" i="19"/>
  <c r="J957" i="19"/>
  <c r="J958" i="19"/>
  <c r="J959" i="19"/>
  <c r="J960" i="19"/>
  <c r="J961" i="19"/>
  <c r="N106" i="18"/>
  <c r="J942" i="19"/>
  <c r="J943" i="19"/>
  <c r="J944" i="19"/>
  <c r="J945" i="19"/>
  <c r="J946" i="19"/>
  <c r="J947" i="19"/>
  <c r="J948" i="19"/>
  <c r="J949" i="19"/>
  <c r="J950" i="19"/>
  <c r="J951" i="19"/>
  <c r="N77" i="18"/>
  <c r="J652" i="19"/>
  <c r="J653" i="19"/>
  <c r="J654" i="19"/>
  <c r="J655" i="19"/>
  <c r="J656" i="19"/>
  <c r="J657" i="19"/>
  <c r="J658" i="19"/>
  <c r="J659" i="19"/>
  <c r="J660" i="19"/>
  <c r="J661" i="19"/>
  <c r="N25" i="18"/>
  <c r="J132" i="19"/>
  <c r="J133" i="19"/>
  <c r="J134" i="19"/>
  <c r="J135" i="19"/>
  <c r="J136" i="19"/>
  <c r="J137" i="19"/>
  <c r="J138" i="19"/>
  <c r="J139" i="19"/>
  <c r="J140" i="19"/>
  <c r="J141" i="19"/>
  <c r="N144" i="18"/>
  <c r="J1322" i="19"/>
  <c r="J1323" i="19"/>
  <c r="J1324" i="19"/>
  <c r="J1325" i="19"/>
  <c r="J1326" i="19"/>
  <c r="J1327" i="19"/>
  <c r="J1328" i="19"/>
  <c r="J1329" i="19"/>
  <c r="J1330" i="19"/>
  <c r="J1331" i="19"/>
  <c r="N139" i="18"/>
  <c r="J1272" i="19"/>
  <c r="J1273" i="19"/>
  <c r="J1274" i="19"/>
  <c r="J1275" i="19"/>
  <c r="J1276" i="19"/>
  <c r="J1277" i="19"/>
  <c r="J1278" i="19"/>
  <c r="J1279" i="19"/>
  <c r="J1280" i="19"/>
  <c r="J1281" i="19"/>
  <c r="N109" i="18"/>
  <c r="J972" i="19"/>
  <c r="J973" i="19"/>
  <c r="J974" i="19"/>
  <c r="J975" i="19"/>
  <c r="J976" i="19"/>
  <c r="J977" i="19"/>
  <c r="J978" i="19"/>
  <c r="J979" i="19"/>
  <c r="J980" i="19"/>
  <c r="J981" i="19"/>
  <c r="N90" i="18"/>
  <c r="J782" i="19"/>
  <c r="J783" i="19"/>
  <c r="J784" i="19"/>
  <c r="J785" i="19"/>
  <c r="J786" i="19"/>
  <c r="J787" i="19"/>
  <c r="J788" i="19"/>
  <c r="J789" i="19"/>
  <c r="J790" i="19"/>
  <c r="J791" i="19"/>
  <c r="N31" i="18"/>
  <c r="J192" i="19"/>
  <c r="J193" i="19"/>
  <c r="J194" i="19"/>
  <c r="J196" i="19"/>
  <c r="J195" i="19"/>
  <c r="J197" i="19"/>
  <c r="J198" i="19"/>
  <c r="J199" i="19"/>
  <c r="J200" i="19"/>
  <c r="J201" i="19"/>
  <c r="N33" i="18"/>
  <c r="J212" i="19"/>
  <c r="J213" i="19"/>
  <c r="J214" i="19"/>
  <c r="J215" i="19"/>
  <c r="J217" i="19"/>
  <c r="J216" i="19"/>
  <c r="J218" i="19"/>
  <c r="J219" i="19"/>
  <c r="J220" i="19"/>
  <c r="J221" i="19"/>
  <c r="N87" i="18"/>
  <c r="J752" i="19"/>
  <c r="J753" i="19"/>
  <c r="J754" i="19"/>
  <c r="J755" i="19"/>
  <c r="J756" i="19"/>
  <c r="J757" i="19"/>
  <c r="J758" i="19"/>
  <c r="J759" i="19"/>
  <c r="J760" i="19"/>
  <c r="J761" i="19"/>
  <c r="N43" i="18"/>
  <c r="J312" i="19"/>
  <c r="J313" i="19"/>
  <c r="J314" i="19"/>
  <c r="J315" i="19"/>
  <c r="J316" i="19"/>
  <c r="J317" i="19"/>
  <c r="J318" i="19"/>
  <c r="J319" i="19"/>
  <c r="J320" i="19"/>
  <c r="J321" i="19"/>
  <c r="N45" i="18"/>
  <c r="J332" i="19"/>
  <c r="J333" i="19"/>
  <c r="J334" i="19"/>
  <c r="J335" i="19"/>
  <c r="J336" i="19"/>
  <c r="J337" i="19"/>
  <c r="J338" i="19"/>
  <c r="J339" i="19"/>
  <c r="J340" i="19"/>
  <c r="J341" i="19"/>
  <c r="N48" i="18"/>
  <c r="J362" i="19"/>
  <c r="J363" i="19"/>
  <c r="J364" i="19"/>
  <c r="J365" i="19"/>
  <c r="J366" i="19"/>
  <c r="J367" i="19"/>
  <c r="J368" i="19"/>
  <c r="J369" i="19"/>
  <c r="J370" i="19"/>
  <c r="J371" i="19"/>
  <c r="N71" i="18"/>
  <c r="J592" i="19"/>
  <c r="J593" i="19"/>
  <c r="J594" i="19"/>
  <c r="J595" i="19"/>
  <c r="J596" i="19"/>
  <c r="J597" i="19"/>
  <c r="J598" i="19"/>
  <c r="J599" i="19"/>
  <c r="J600" i="19"/>
  <c r="J601" i="19"/>
  <c r="N29" i="18"/>
  <c r="J172" i="19"/>
  <c r="J173" i="19"/>
  <c r="J174" i="19"/>
  <c r="J175" i="19"/>
  <c r="J176" i="19"/>
  <c r="J177" i="19"/>
  <c r="J178" i="19"/>
  <c r="J179" i="19"/>
  <c r="J180" i="19"/>
  <c r="J181" i="19"/>
  <c r="N83" i="18"/>
  <c r="J712" i="19"/>
  <c r="J713" i="19"/>
  <c r="J714" i="19"/>
  <c r="J715" i="19"/>
  <c r="J716" i="19"/>
  <c r="J717" i="19"/>
  <c r="J718" i="19"/>
  <c r="J719" i="19"/>
  <c r="J720" i="19"/>
  <c r="J721" i="19"/>
  <c r="N149" i="18"/>
  <c r="J1372" i="19"/>
  <c r="J1373" i="19"/>
  <c r="J1374" i="19"/>
  <c r="J1375" i="19"/>
  <c r="J1376" i="19"/>
  <c r="J1377" i="19"/>
  <c r="J1378" i="19"/>
  <c r="J1379" i="19"/>
  <c r="J1380" i="19"/>
  <c r="J1381" i="19"/>
  <c r="N142" i="18"/>
  <c r="J1302" i="19"/>
  <c r="J1303" i="19"/>
  <c r="J1304" i="19"/>
  <c r="J1305" i="19"/>
  <c r="J1306" i="19"/>
  <c r="J1307" i="19"/>
  <c r="J1308" i="19"/>
  <c r="J1309" i="19"/>
  <c r="J1310" i="19"/>
  <c r="J1311" i="19"/>
  <c r="N44" i="18"/>
  <c r="J322" i="19"/>
  <c r="J323" i="19"/>
  <c r="J324" i="19"/>
  <c r="J325" i="19"/>
  <c r="J326" i="19"/>
  <c r="J328" i="19"/>
  <c r="J327" i="19"/>
  <c r="J329" i="19"/>
  <c r="J330" i="19"/>
  <c r="J331" i="19"/>
  <c r="N30" i="18"/>
  <c r="J182" i="19"/>
  <c r="J183" i="19"/>
  <c r="J184" i="19"/>
  <c r="J185" i="19"/>
  <c r="J186" i="19"/>
  <c r="J187" i="19"/>
  <c r="J188" i="19"/>
  <c r="J189" i="19"/>
  <c r="J190" i="19"/>
  <c r="J191" i="19"/>
  <c r="N16" i="18"/>
  <c r="J42" i="19"/>
  <c r="J43" i="19"/>
  <c r="J44" i="19"/>
  <c r="J45" i="19"/>
  <c r="J46" i="19"/>
  <c r="J47" i="19"/>
  <c r="J48" i="19"/>
  <c r="J49" i="19"/>
  <c r="J50" i="19"/>
  <c r="J51" i="19"/>
  <c r="N169" i="18"/>
  <c r="J1572" i="19"/>
  <c r="J1573" i="19"/>
  <c r="J1574" i="19"/>
  <c r="J1575" i="19"/>
  <c r="J1576" i="19"/>
  <c r="J1577" i="19"/>
  <c r="J1578" i="19"/>
  <c r="J1579" i="19"/>
  <c r="J1581" i="19"/>
  <c r="J1580" i="19"/>
  <c r="N76" i="18"/>
  <c r="J642" i="19"/>
  <c r="J643" i="19"/>
  <c r="J644" i="19"/>
  <c r="J645" i="19"/>
  <c r="J646" i="19"/>
  <c r="J647" i="19"/>
  <c r="J648" i="19"/>
  <c r="J649" i="19"/>
  <c r="J650" i="19"/>
  <c r="J651" i="19"/>
  <c r="N36" i="18"/>
  <c r="J242" i="19"/>
  <c r="J243" i="19"/>
  <c r="J244" i="19"/>
  <c r="J245" i="19"/>
  <c r="J246" i="19"/>
  <c r="J247" i="19"/>
  <c r="J248" i="19"/>
  <c r="J249" i="19"/>
  <c r="J250" i="19"/>
  <c r="J251" i="19"/>
  <c r="N103" i="18"/>
  <c r="J912" i="19"/>
  <c r="J913" i="19"/>
  <c r="J914" i="19"/>
  <c r="J915" i="19"/>
  <c r="J916" i="19"/>
  <c r="J918" i="19"/>
  <c r="J917" i="19"/>
  <c r="J919" i="19"/>
  <c r="J920" i="19"/>
  <c r="J921" i="19"/>
  <c r="N22" i="18"/>
  <c r="J102" i="19"/>
  <c r="J103" i="19"/>
  <c r="J104" i="19"/>
  <c r="J105" i="19"/>
  <c r="J106" i="19"/>
  <c r="J107" i="19"/>
  <c r="J108" i="19"/>
  <c r="J109" i="19"/>
  <c r="J110" i="19"/>
  <c r="J111" i="19"/>
  <c r="N166" i="18"/>
  <c r="J1542" i="19"/>
  <c r="J1543" i="19"/>
  <c r="J1544" i="19"/>
  <c r="J1545" i="19"/>
  <c r="J1546" i="19"/>
  <c r="J1547" i="19"/>
  <c r="J1548" i="19"/>
  <c r="J1549" i="19"/>
  <c r="J1550" i="19"/>
  <c r="J1551" i="19"/>
  <c r="N148" i="18"/>
  <c r="J1362" i="19"/>
  <c r="J1363" i="19"/>
  <c r="J1364" i="19"/>
  <c r="J1365" i="19"/>
  <c r="J1366" i="19"/>
  <c r="J1367" i="19"/>
  <c r="J1368" i="19"/>
  <c r="J1369" i="19"/>
  <c r="J1370" i="19"/>
  <c r="J1371" i="19"/>
  <c r="N95" i="18"/>
  <c r="J832" i="19"/>
  <c r="J833" i="19"/>
  <c r="J834" i="19"/>
  <c r="J835" i="19"/>
  <c r="J836" i="19"/>
  <c r="J837" i="19"/>
  <c r="J838" i="19"/>
  <c r="J839" i="19"/>
  <c r="J840" i="19"/>
  <c r="J841" i="19"/>
  <c r="N55" i="18"/>
  <c r="J432" i="19"/>
  <c r="J433" i="19"/>
  <c r="J434" i="19"/>
  <c r="J435" i="19"/>
  <c r="J436" i="19"/>
  <c r="J437" i="19"/>
  <c r="J438" i="19"/>
  <c r="J439" i="19"/>
  <c r="J440" i="19"/>
  <c r="J441" i="19"/>
  <c r="N80" i="18"/>
  <c r="J682" i="19"/>
  <c r="J683" i="19"/>
  <c r="J684" i="19"/>
  <c r="J685" i="19"/>
  <c r="J686" i="19"/>
  <c r="J687" i="19"/>
  <c r="J689" i="19"/>
  <c r="J688" i="19"/>
  <c r="J690" i="19"/>
  <c r="J691" i="19"/>
  <c r="N42" i="18"/>
  <c r="J302" i="19"/>
  <c r="J303" i="19"/>
  <c r="J304" i="19"/>
  <c r="J305" i="19"/>
  <c r="J306" i="19"/>
  <c r="J307" i="19"/>
  <c r="J308" i="19"/>
  <c r="J309" i="19"/>
  <c r="J310" i="19"/>
  <c r="J311" i="19"/>
  <c r="N120" i="18"/>
  <c r="J1082" i="19"/>
  <c r="J1083" i="19"/>
  <c r="J1084" i="19"/>
  <c r="J1085" i="19"/>
  <c r="J1086" i="19"/>
  <c r="J1087" i="19"/>
  <c r="J1088" i="19"/>
  <c r="J1089" i="19"/>
  <c r="J1090" i="19"/>
  <c r="J1091" i="19"/>
  <c r="N57" i="18"/>
  <c r="J452" i="19"/>
  <c r="J453" i="19"/>
  <c r="J454" i="19"/>
  <c r="J455" i="19"/>
  <c r="J456" i="19"/>
  <c r="J457" i="19"/>
  <c r="J458" i="19"/>
  <c r="J459" i="19"/>
  <c r="J460" i="19"/>
  <c r="J461" i="19"/>
  <c r="N67" i="18"/>
  <c r="J552" i="19"/>
  <c r="J553" i="19"/>
  <c r="J554" i="19"/>
  <c r="J555" i="19"/>
  <c r="J556" i="19"/>
  <c r="J557" i="19"/>
  <c r="J558" i="19"/>
  <c r="J559" i="19"/>
  <c r="J560" i="19"/>
  <c r="J561" i="19"/>
  <c r="N49" i="18"/>
  <c r="J372" i="19"/>
  <c r="J373" i="19"/>
  <c r="J374" i="19"/>
  <c r="J375" i="19"/>
  <c r="J376" i="19"/>
  <c r="J377" i="19"/>
  <c r="J378" i="19"/>
  <c r="J379" i="19"/>
  <c r="J381" i="19"/>
  <c r="J380" i="19"/>
  <c r="N64" i="18"/>
  <c r="J522" i="19"/>
  <c r="J523" i="19"/>
  <c r="J524" i="19"/>
  <c r="J525" i="19"/>
  <c r="J526" i="19"/>
  <c r="J527" i="19"/>
  <c r="J528" i="19"/>
  <c r="J529" i="19"/>
  <c r="J530" i="19"/>
  <c r="J531" i="19"/>
  <c r="N150" i="18"/>
  <c r="J1382" i="19"/>
  <c r="J1383" i="19"/>
  <c r="J1384" i="19"/>
  <c r="J1385" i="19"/>
  <c r="J1386" i="19"/>
  <c r="J1387" i="19"/>
  <c r="J1388" i="19"/>
  <c r="J1389" i="19"/>
  <c r="J1390" i="19"/>
  <c r="J1391" i="19"/>
  <c r="N152" i="18"/>
  <c r="J1402" i="19"/>
  <c r="J1403" i="19"/>
  <c r="J1404" i="19"/>
  <c r="J1405" i="19"/>
  <c r="J1406" i="19"/>
  <c r="J1407" i="19"/>
  <c r="J1408" i="19"/>
  <c r="J1409" i="19"/>
  <c r="J1410" i="19"/>
  <c r="J1411" i="19"/>
  <c r="N53" i="18"/>
  <c r="J412" i="19"/>
  <c r="J413" i="19"/>
  <c r="J414" i="19"/>
  <c r="J415" i="19"/>
  <c r="J416" i="19"/>
  <c r="J417" i="19"/>
  <c r="J418" i="19"/>
  <c r="J419" i="19"/>
  <c r="J420" i="19"/>
  <c r="J421" i="19"/>
  <c r="N163" i="18"/>
  <c r="J1512" i="19"/>
  <c r="J1513" i="19"/>
  <c r="J1514" i="19"/>
  <c r="J1515" i="19"/>
  <c r="J1516" i="19"/>
  <c r="J1517" i="19"/>
  <c r="J1518" i="19"/>
  <c r="J1519" i="19"/>
  <c r="J1520" i="19"/>
  <c r="J1521" i="19"/>
  <c r="N141" i="18"/>
  <c r="J1292" i="19"/>
  <c r="J1293" i="19"/>
  <c r="J1294" i="19"/>
  <c r="J1295" i="19"/>
  <c r="J1296" i="19"/>
  <c r="J1297" i="19"/>
  <c r="J1298" i="19"/>
  <c r="J1299" i="19"/>
  <c r="J1300" i="19"/>
  <c r="J1301" i="19"/>
  <c r="N133" i="18"/>
  <c r="J1212" i="19"/>
  <c r="J1213" i="19"/>
  <c r="J1214" i="19"/>
  <c r="J1215" i="19"/>
  <c r="J1216" i="19"/>
  <c r="J1218" i="19"/>
  <c r="J1217" i="19"/>
  <c r="J1219" i="19"/>
  <c r="J1220" i="19"/>
  <c r="J1221" i="19"/>
  <c r="N108" i="18"/>
  <c r="J962" i="19"/>
  <c r="J963" i="19"/>
  <c r="J964" i="19"/>
  <c r="J965" i="19"/>
  <c r="J966" i="19"/>
  <c r="J967" i="19"/>
  <c r="J968" i="19"/>
  <c r="J969" i="19"/>
  <c r="J970" i="19"/>
  <c r="J971" i="19"/>
  <c r="N154" i="18"/>
  <c r="J1422" i="19"/>
  <c r="J1423" i="19"/>
  <c r="J1424" i="19"/>
  <c r="J1425" i="19"/>
  <c r="J1426" i="19"/>
  <c r="J1427" i="19"/>
  <c r="J1428" i="19"/>
  <c r="J1429" i="19"/>
  <c r="J1430" i="19"/>
  <c r="J1431" i="19"/>
  <c r="N89" i="18"/>
  <c r="J772" i="19"/>
  <c r="J773" i="19"/>
  <c r="J774" i="19"/>
  <c r="J776" i="19"/>
  <c r="J775" i="19"/>
  <c r="J777" i="19"/>
  <c r="J778" i="19"/>
  <c r="J779" i="19"/>
  <c r="J780" i="19"/>
  <c r="J781" i="19"/>
  <c r="N56" i="18"/>
  <c r="J442" i="19"/>
  <c r="J443" i="19"/>
  <c r="J444" i="19"/>
  <c r="J445" i="19"/>
  <c r="J446" i="19"/>
  <c r="J447" i="19"/>
  <c r="J448" i="19"/>
  <c r="J449" i="19"/>
  <c r="J450" i="19"/>
  <c r="J451" i="19"/>
  <c r="N114" i="18"/>
  <c r="J1022" i="19"/>
  <c r="J1023" i="19"/>
  <c r="J1024" i="19"/>
  <c r="J1025" i="19"/>
  <c r="J1026" i="19"/>
  <c r="J1027" i="19"/>
  <c r="J1028" i="19"/>
  <c r="J1029" i="19"/>
  <c r="J1030" i="19"/>
  <c r="J1031" i="19"/>
  <c r="N37" i="18"/>
  <c r="J252" i="19"/>
  <c r="J253" i="19"/>
  <c r="J254" i="19"/>
  <c r="J255" i="19"/>
  <c r="J256" i="19"/>
  <c r="J257" i="19"/>
  <c r="J258" i="19"/>
  <c r="J259" i="19"/>
  <c r="J260" i="19"/>
  <c r="J261" i="19"/>
  <c r="N34" i="18"/>
  <c r="J222" i="19"/>
  <c r="J224" i="19"/>
  <c r="J223" i="19"/>
  <c r="J225" i="19"/>
  <c r="J226" i="19"/>
  <c r="J227" i="19"/>
  <c r="J228" i="19"/>
  <c r="J229" i="19"/>
  <c r="J230" i="19"/>
  <c r="J231" i="19"/>
  <c r="N28" i="18"/>
  <c r="J162" i="19"/>
  <c r="J163" i="19"/>
  <c r="J164" i="19"/>
  <c r="J165" i="19"/>
  <c r="J166" i="19"/>
  <c r="J167" i="19"/>
  <c r="J168" i="19"/>
  <c r="J169" i="19"/>
  <c r="J170" i="19"/>
  <c r="J171" i="19"/>
  <c r="N52" i="18"/>
  <c r="J402" i="19"/>
  <c r="J403" i="19"/>
  <c r="J404" i="19"/>
  <c r="J405" i="19"/>
  <c r="J406" i="19"/>
  <c r="J407" i="19"/>
  <c r="J408" i="19"/>
  <c r="J410" i="19"/>
  <c r="J409" i="19"/>
  <c r="J411" i="19"/>
  <c r="N101" i="18"/>
  <c r="J892" i="19"/>
  <c r="J893" i="19"/>
  <c r="J894" i="19"/>
  <c r="J895" i="19"/>
  <c r="J896" i="19"/>
  <c r="J897" i="19"/>
  <c r="J898" i="19"/>
  <c r="J899" i="19"/>
  <c r="J900" i="19"/>
  <c r="J901" i="19"/>
  <c r="N79" i="18"/>
  <c r="J672" i="19"/>
  <c r="J673" i="19"/>
  <c r="J674" i="19"/>
  <c r="J675" i="19"/>
  <c r="J676" i="19"/>
  <c r="J677" i="19"/>
  <c r="J678" i="19"/>
  <c r="J679" i="19"/>
  <c r="J680" i="19"/>
  <c r="J681" i="19"/>
  <c r="N92" i="18"/>
  <c r="J802" i="19"/>
  <c r="J803" i="19"/>
  <c r="J804" i="19"/>
  <c r="J805" i="19"/>
  <c r="J806" i="19"/>
  <c r="J807" i="19"/>
  <c r="J808" i="19"/>
  <c r="J809" i="19"/>
  <c r="J810" i="19"/>
  <c r="J811" i="19"/>
  <c r="N54" i="18"/>
  <c r="J422" i="19"/>
  <c r="J423" i="19"/>
  <c r="J424" i="19"/>
  <c r="J425" i="19"/>
  <c r="J426" i="19"/>
  <c r="J427" i="19"/>
  <c r="J428" i="19"/>
  <c r="J429" i="19"/>
  <c r="J430" i="19"/>
  <c r="J431" i="19"/>
  <c r="N126" i="18"/>
  <c r="J1142" i="19"/>
  <c r="J1143" i="19"/>
  <c r="J1144" i="19"/>
  <c r="J1145" i="19"/>
  <c r="J1146" i="19"/>
  <c r="J1147" i="19"/>
  <c r="J1148" i="19"/>
  <c r="J1149" i="19"/>
  <c r="J1150" i="19"/>
  <c r="J1151" i="19"/>
  <c r="N69" i="18"/>
  <c r="J572" i="19"/>
  <c r="J573" i="19"/>
  <c r="J574" i="19"/>
  <c r="J575" i="19"/>
  <c r="J576" i="19"/>
  <c r="J577" i="19"/>
  <c r="J578" i="19"/>
  <c r="J579" i="19"/>
  <c r="J580" i="19"/>
  <c r="J581" i="19"/>
  <c r="N68" i="18"/>
  <c r="J562" i="19"/>
  <c r="J563" i="19"/>
  <c r="J564" i="19"/>
  <c r="J565" i="19"/>
  <c r="J566" i="19"/>
  <c r="J567" i="19"/>
  <c r="J568" i="19"/>
  <c r="J569" i="19"/>
  <c r="J570" i="19"/>
  <c r="J571" i="19"/>
  <c r="N61" i="18"/>
  <c r="J492" i="19"/>
  <c r="J493" i="19"/>
  <c r="J494" i="19"/>
  <c r="J495" i="19"/>
  <c r="J496" i="19"/>
  <c r="J497" i="19"/>
  <c r="J498" i="19"/>
  <c r="J499" i="19"/>
  <c r="J500" i="19"/>
  <c r="J501" i="19"/>
  <c r="N140" i="18"/>
  <c r="J1282" i="19"/>
  <c r="J1283" i="19"/>
  <c r="J1284" i="19"/>
  <c r="J1285" i="19"/>
  <c r="J1286" i="19"/>
  <c r="J1287" i="19"/>
  <c r="J1288" i="19"/>
  <c r="J1289" i="19"/>
  <c r="J1290" i="19"/>
  <c r="J1291" i="19"/>
  <c r="N84" i="18"/>
  <c r="J722" i="19"/>
  <c r="J723" i="19"/>
  <c r="J724" i="19"/>
  <c r="J725" i="19"/>
  <c r="J726" i="19"/>
  <c r="J727" i="19"/>
  <c r="J728" i="19"/>
  <c r="J729" i="19"/>
  <c r="J730" i="19"/>
  <c r="J731" i="19"/>
  <c r="N164" i="18"/>
  <c r="J1522" i="19"/>
  <c r="J1523" i="19"/>
  <c r="J1524" i="19"/>
  <c r="J1525" i="19"/>
  <c r="J1526" i="19"/>
  <c r="J1527" i="19"/>
  <c r="J1528" i="19"/>
  <c r="J1530" i="19"/>
  <c r="J1529" i="19"/>
  <c r="J1531" i="19"/>
  <c r="N46" i="18"/>
  <c r="J342" i="19"/>
  <c r="J343" i="19"/>
  <c r="J344" i="19"/>
  <c r="J345" i="19"/>
  <c r="J346" i="19"/>
  <c r="J347" i="19"/>
  <c r="J348" i="19"/>
  <c r="J349" i="19"/>
  <c r="J350" i="19"/>
  <c r="J351" i="19"/>
  <c r="N88" i="18"/>
  <c r="J762" i="19"/>
  <c r="J763" i="19"/>
  <c r="J764" i="19"/>
  <c r="J765" i="19"/>
  <c r="J766" i="19"/>
  <c r="J767" i="19"/>
  <c r="J768" i="19"/>
  <c r="J769" i="19"/>
  <c r="J770" i="19"/>
  <c r="J771" i="19"/>
  <c r="N100" i="18"/>
  <c r="J882" i="19"/>
  <c r="J883" i="19"/>
  <c r="J884" i="19"/>
  <c r="J885" i="19"/>
  <c r="J886" i="19"/>
  <c r="J887" i="19"/>
  <c r="J888" i="19"/>
  <c r="J890" i="19"/>
  <c r="J889" i="19"/>
  <c r="J891" i="19"/>
  <c r="N113" i="18"/>
  <c r="J1012" i="19"/>
  <c r="J1013" i="19"/>
  <c r="J1014" i="19"/>
  <c r="J1015" i="19"/>
  <c r="J1016" i="19"/>
  <c r="J1017" i="19"/>
  <c r="J1018" i="19"/>
  <c r="J1019" i="19"/>
  <c r="J1020" i="19"/>
  <c r="J1021" i="19"/>
  <c r="N91" i="18"/>
  <c r="J792" i="19"/>
  <c r="J793" i="19"/>
  <c r="J794" i="19"/>
  <c r="J795" i="19"/>
  <c r="J796" i="19"/>
  <c r="J797" i="19"/>
  <c r="J798" i="19"/>
  <c r="J799" i="19"/>
  <c r="J800" i="19"/>
  <c r="J801" i="19"/>
  <c r="N104" i="18"/>
  <c r="J922" i="19"/>
  <c r="J923" i="19"/>
  <c r="J924" i="19"/>
  <c r="J925" i="19"/>
  <c r="J926" i="19"/>
  <c r="J927" i="19"/>
  <c r="J928" i="19"/>
  <c r="J929" i="19"/>
  <c r="J930" i="19"/>
  <c r="J931" i="19"/>
  <c r="N60" i="18"/>
  <c r="J482" i="19"/>
  <c r="J483" i="19"/>
  <c r="J484" i="19"/>
  <c r="J485" i="19"/>
  <c r="J486" i="19"/>
  <c r="J487" i="19"/>
  <c r="J488" i="19"/>
  <c r="J489" i="19"/>
  <c r="J490" i="19"/>
  <c r="J491" i="19"/>
  <c r="N132" i="18"/>
  <c r="J1202" i="19"/>
  <c r="J1203" i="19"/>
  <c r="J1204" i="19"/>
  <c r="J1205" i="19"/>
  <c r="J1206" i="19"/>
  <c r="J1207" i="19"/>
  <c r="J1208" i="19"/>
  <c r="J1209" i="19"/>
  <c r="J1211" i="19"/>
  <c r="J1210" i="19"/>
  <c r="N81" i="18"/>
  <c r="J692" i="19"/>
  <c r="J693" i="19"/>
  <c r="J694" i="19"/>
  <c r="J695" i="19"/>
  <c r="J696" i="19"/>
  <c r="J697" i="19"/>
  <c r="J698" i="19"/>
  <c r="J699" i="19"/>
  <c r="J700" i="19"/>
  <c r="J701" i="19"/>
  <c r="N35" i="18"/>
  <c r="J232" i="19"/>
  <c r="J233" i="19"/>
  <c r="J234" i="19"/>
  <c r="J235" i="19"/>
  <c r="J236" i="19"/>
  <c r="J237" i="19"/>
  <c r="J238" i="19"/>
  <c r="J239" i="19"/>
  <c r="J240" i="19"/>
  <c r="J241" i="19"/>
  <c r="N73" i="18"/>
  <c r="J612" i="19"/>
  <c r="J613" i="19"/>
  <c r="J614" i="19"/>
  <c r="J615" i="19"/>
  <c r="J616" i="19"/>
  <c r="J617" i="19"/>
  <c r="J618" i="19"/>
  <c r="J619" i="19"/>
  <c r="J620" i="19"/>
  <c r="J621" i="19"/>
  <c r="N58" i="18"/>
  <c r="J462" i="19"/>
  <c r="J463" i="19"/>
  <c r="J464" i="19"/>
  <c r="J465" i="19"/>
  <c r="J466" i="19"/>
  <c r="J467" i="19"/>
  <c r="J468" i="19"/>
  <c r="J469" i="19"/>
  <c r="J470" i="19"/>
  <c r="J471" i="19"/>
  <c r="N160" i="18"/>
  <c r="J1482" i="19"/>
  <c r="J1483" i="19"/>
  <c r="J1484" i="19"/>
  <c r="J1485" i="19"/>
  <c r="J1486" i="19"/>
  <c r="J1487" i="19"/>
  <c r="J1489" i="19"/>
  <c r="J1488" i="19"/>
  <c r="J1490" i="19"/>
  <c r="J1491" i="19"/>
  <c r="N136" i="18"/>
  <c r="J1242" i="19"/>
  <c r="J1243" i="19"/>
  <c r="J1244" i="19"/>
  <c r="J1245" i="19"/>
  <c r="J1246" i="19"/>
  <c r="J1247" i="19"/>
  <c r="J1249" i="19"/>
  <c r="J1248" i="19"/>
  <c r="J1250" i="19"/>
  <c r="J1251" i="19"/>
  <c r="N119" i="18"/>
  <c r="J1072" i="19"/>
  <c r="J1073" i="19"/>
  <c r="J1074" i="19"/>
  <c r="J1075" i="19"/>
  <c r="J1076" i="19"/>
  <c r="J1077" i="19"/>
  <c r="J1078" i="19"/>
  <c r="J1080" i="19"/>
  <c r="J1079" i="19"/>
  <c r="J1081" i="19"/>
  <c r="N115" i="18"/>
  <c r="J1032" i="19"/>
  <c r="J1033" i="19"/>
  <c r="J1034" i="19"/>
  <c r="J1035" i="19"/>
  <c r="J1036" i="19"/>
  <c r="J1037" i="19"/>
  <c r="J1038" i="19"/>
  <c r="J1039" i="19"/>
  <c r="J1040" i="19"/>
  <c r="J1041" i="19"/>
  <c r="N116" i="18"/>
  <c r="J1042" i="19"/>
  <c r="J1043" i="19"/>
  <c r="J1044" i="19"/>
  <c r="J1045" i="19"/>
  <c r="J1046" i="19"/>
  <c r="J1047" i="19"/>
  <c r="J1048" i="19"/>
  <c r="J1049" i="19"/>
  <c r="J1050" i="19"/>
  <c r="J1051" i="19"/>
  <c r="N66" i="18"/>
  <c r="J542" i="19"/>
  <c r="J543" i="19"/>
  <c r="J544" i="19"/>
  <c r="J545" i="19"/>
  <c r="J546" i="19"/>
  <c r="J547" i="19"/>
  <c r="J548" i="19"/>
  <c r="J549" i="19"/>
  <c r="J551" i="19"/>
  <c r="J550" i="19"/>
  <c r="N138" i="18"/>
  <c r="J1262" i="19"/>
  <c r="J1263" i="19"/>
  <c r="J1264" i="19"/>
  <c r="J1265" i="19"/>
  <c r="J1266" i="19"/>
  <c r="J1267" i="19"/>
  <c r="J1268" i="19"/>
  <c r="J1269" i="19"/>
  <c r="J1270" i="19"/>
  <c r="J1271" i="19"/>
  <c r="N93" i="18"/>
  <c r="J812" i="19"/>
  <c r="J813" i="19"/>
  <c r="J814" i="19"/>
  <c r="J815" i="19"/>
  <c r="J816" i="19"/>
  <c r="J817" i="19"/>
  <c r="J818" i="19"/>
  <c r="J819" i="19"/>
  <c r="J820" i="19"/>
  <c r="J821" i="19"/>
  <c r="N47" i="18"/>
  <c r="J352" i="19"/>
  <c r="J353" i="19"/>
  <c r="J354" i="19"/>
  <c r="J355" i="19"/>
  <c r="J356" i="19"/>
  <c r="J357" i="19"/>
  <c r="J358" i="19"/>
  <c r="J359" i="19"/>
  <c r="J360" i="19"/>
  <c r="J361" i="19"/>
  <c r="N85" i="18"/>
  <c r="J732" i="19"/>
  <c r="J733" i="19"/>
  <c r="J734" i="19"/>
  <c r="J735" i="19"/>
  <c r="J736" i="19"/>
  <c r="J737" i="19"/>
  <c r="J738" i="19"/>
  <c r="J739" i="19"/>
  <c r="J740" i="19"/>
  <c r="J741" i="19"/>
  <c r="N13" i="18"/>
  <c r="J12" i="19"/>
  <c r="J13" i="19"/>
  <c r="J14" i="19"/>
  <c r="J15" i="19"/>
  <c r="J16" i="19"/>
  <c r="J17" i="19"/>
  <c r="J18" i="19"/>
  <c r="J19" i="19"/>
  <c r="J20" i="19"/>
  <c r="J21" i="19"/>
  <c r="E19" i="3" a="1"/>
  <c r="E19" i="3" s="1"/>
  <c r="F19" i="3" s="1"/>
  <c r="E20" i="3" a="1"/>
  <c r="E20" i="3" s="1"/>
  <c r="F20" i="3" s="1"/>
  <c r="E21" i="3" a="1"/>
  <c r="E21" i="3" s="1"/>
  <c r="F21" i="3" s="1"/>
  <c r="E22" i="3" a="1"/>
  <c r="E22" i="3" s="1"/>
  <c r="F22" i="3" s="1"/>
  <c r="E23" i="3" a="1"/>
  <c r="E23" i="3" s="1"/>
  <c r="F23" i="3" s="1"/>
  <c r="E18" i="3" a="1"/>
  <c r="E18" i="3" s="1"/>
  <c r="F18" i="3" s="1"/>
  <c r="E24" i="3" a="1"/>
  <c r="E24" i="3" s="1"/>
  <c r="F24" i="3" s="1"/>
  <c r="E12" i="3" a="1"/>
  <c r="E12" i="3" s="1"/>
  <c r="F12" i="3" s="1"/>
  <c r="F149" i="3"/>
  <c r="L149" i="3" s="1"/>
  <c r="F45" i="3"/>
  <c r="L45" i="3" s="1"/>
  <c r="F61" i="3"/>
  <c r="L61" i="3" s="1"/>
  <c r="F95" i="3"/>
  <c r="L95" i="3" s="1"/>
  <c r="F66" i="3"/>
  <c r="L66" i="3" s="1"/>
  <c r="F87" i="3"/>
  <c r="L87" i="3" s="1"/>
  <c r="F171" i="3"/>
  <c r="L171" i="3" s="1"/>
  <c r="F113" i="3"/>
  <c r="L113" i="3" s="1"/>
  <c r="F135" i="3"/>
  <c r="L135" i="3" s="1"/>
  <c r="F64" i="3"/>
  <c r="L64" i="3" s="1"/>
  <c r="F55" i="3"/>
  <c r="L55" i="3" s="1"/>
  <c r="F141" i="3"/>
  <c r="L141" i="3" s="1"/>
  <c r="F62" i="3"/>
  <c r="L62" i="3" s="1"/>
  <c r="F143" i="3"/>
  <c r="L143" i="3" s="1"/>
  <c r="F163" i="3"/>
  <c r="L163" i="3" s="1"/>
  <c r="F91" i="3"/>
  <c r="L91" i="3" s="1"/>
  <c r="F170" i="3"/>
  <c r="L170" i="3" s="1"/>
  <c r="F54" i="3"/>
  <c r="L54" i="3" s="1"/>
  <c r="F108" i="3"/>
  <c r="L108" i="3" s="1"/>
  <c r="F71" i="3"/>
  <c r="L71" i="3" s="1"/>
  <c r="F156" i="3"/>
  <c r="L156" i="3" s="1"/>
  <c r="F32" i="3"/>
  <c r="L32" i="3" s="1"/>
  <c r="F121" i="3"/>
  <c r="L121" i="3" s="1"/>
  <c r="F47" i="3"/>
  <c r="L47" i="3" s="1"/>
  <c r="F158" i="3"/>
  <c r="L158" i="3" s="1"/>
  <c r="F31" i="3"/>
  <c r="L31" i="3" s="1"/>
  <c r="F137" i="3"/>
  <c r="L137" i="3" s="1"/>
  <c r="F131" i="3"/>
  <c r="L131" i="3" s="1"/>
  <c r="F77" i="3"/>
  <c r="L77" i="3" s="1"/>
  <c r="F153" i="3"/>
  <c r="L153" i="3" s="1"/>
  <c r="F114" i="3"/>
  <c r="L114" i="3" s="1"/>
  <c r="F96" i="3"/>
  <c r="L96" i="3" s="1"/>
  <c r="F133" i="3"/>
  <c r="L133" i="3" s="1"/>
  <c r="F80" i="3"/>
  <c r="L80" i="3" s="1"/>
  <c r="F168" i="3"/>
  <c r="L168" i="3" s="1"/>
  <c r="F116" i="3"/>
  <c r="L116" i="3" s="1"/>
  <c r="F120" i="3"/>
  <c r="L120" i="3" s="1"/>
  <c r="F161" i="3"/>
  <c r="L161" i="3" s="1"/>
  <c r="F148" i="3"/>
  <c r="L148" i="3" s="1"/>
  <c r="F68" i="3"/>
  <c r="L68" i="3" s="1"/>
  <c r="F72" i="3"/>
  <c r="L72" i="3" s="1"/>
  <c r="F128" i="3"/>
  <c r="L128" i="3" s="1"/>
  <c r="F146" i="3"/>
  <c r="L146" i="3" s="1"/>
  <c r="F125" i="3"/>
  <c r="L125" i="3" s="1"/>
  <c r="F127" i="3"/>
  <c r="L127" i="3" s="1"/>
  <c r="F167" i="3"/>
  <c r="L167" i="3" s="1"/>
  <c r="F111" i="3"/>
  <c r="L111" i="3" s="1"/>
  <c r="F115" i="3"/>
  <c r="L115" i="3" s="1"/>
  <c r="F132" i="3"/>
  <c r="L132" i="3" s="1"/>
  <c r="F138" i="3"/>
  <c r="L138" i="3" s="1"/>
  <c r="F50" i="3"/>
  <c r="L50" i="3" s="1"/>
  <c r="F129" i="3"/>
  <c r="L129" i="3" s="1"/>
  <c r="F37" i="3"/>
  <c r="L37" i="3" s="1"/>
  <c r="F164" i="3"/>
  <c r="L164" i="3" s="1"/>
  <c r="F65" i="3"/>
  <c r="L65" i="3" s="1"/>
  <c r="F46" i="3"/>
  <c r="L46" i="3" s="1"/>
  <c r="F155" i="3"/>
  <c r="L155" i="3" s="1"/>
  <c r="F51" i="3"/>
  <c r="L51" i="3" s="1"/>
  <c r="F110" i="3"/>
  <c r="L110" i="3" s="1"/>
  <c r="F112" i="3"/>
  <c r="L112" i="3" s="1"/>
  <c r="F85" i="3"/>
  <c r="L85" i="3" s="1"/>
  <c r="F145" i="3"/>
  <c r="L145" i="3" s="1"/>
  <c r="F48" i="3"/>
  <c r="L48" i="3" s="1"/>
  <c r="D23" i="25" s="1"/>
  <c r="F97" i="3"/>
  <c r="L97" i="3" s="1"/>
  <c r="F109" i="3"/>
  <c r="L109" i="3" s="1"/>
  <c r="F105" i="3"/>
  <c r="L105" i="3" s="1"/>
  <c r="F150" i="3"/>
  <c r="L150" i="3" s="1"/>
  <c r="F75" i="3"/>
  <c r="L75" i="3" s="1"/>
  <c r="F52" i="3"/>
  <c r="L52" i="3" s="1"/>
  <c r="F104" i="3"/>
  <c r="L104" i="3" s="1"/>
  <c r="F76" i="3"/>
  <c r="L76" i="3" s="1"/>
  <c r="F98" i="3"/>
  <c r="L98" i="3" s="1"/>
  <c r="F101" i="3"/>
  <c r="L101" i="3" s="1"/>
  <c r="F151" i="3"/>
  <c r="L151" i="3" s="1"/>
  <c r="F117" i="3"/>
  <c r="L117" i="3" s="1"/>
  <c r="F81" i="3"/>
  <c r="L81" i="3" s="1"/>
  <c r="F86" i="3"/>
  <c r="L86" i="3" s="1"/>
  <c r="F93" i="3"/>
  <c r="L93" i="3" s="1"/>
  <c r="F84" i="3"/>
  <c r="L84" i="3" s="1"/>
  <c r="F43" i="3"/>
  <c r="L43" i="3" s="1"/>
  <c r="F73" i="3"/>
  <c r="L73" i="3" s="1"/>
  <c r="F160" i="3"/>
  <c r="L160" i="3" s="1"/>
  <c r="F34" i="3"/>
  <c r="L34" i="3" s="1"/>
  <c r="F122" i="3"/>
  <c r="L122" i="3" s="1"/>
  <c r="F53" i="3"/>
  <c r="L53" i="3" s="1"/>
  <c r="F88" i="3"/>
  <c r="L88" i="3" s="1"/>
  <c r="F78" i="3"/>
  <c r="L78" i="3" s="1"/>
  <c r="F130" i="3"/>
  <c r="L130" i="3" s="1"/>
  <c r="F70" i="3"/>
  <c r="L70" i="3" s="1"/>
  <c r="F99" i="3"/>
  <c r="L99" i="3" s="1"/>
  <c r="F83" i="3"/>
  <c r="L83" i="3" s="1"/>
  <c r="F42" i="3"/>
  <c r="L42" i="3" s="1"/>
  <c r="F124" i="3"/>
  <c r="L124" i="3" s="1"/>
  <c r="F40" i="3"/>
  <c r="L40" i="3" s="1"/>
  <c r="F162" i="3"/>
  <c r="L162" i="3" s="1"/>
  <c r="F119" i="3"/>
  <c r="L119" i="3" s="1"/>
  <c r="F118" i="3"/>
  <c r="L118" i="3" s="1"/>
  <c r="F140" i="3"/>
  <c r="L140" i="3" s="1"/>
  <c r="F67" i="3"/>
  <c r="L67" i="3" s="1"/>
  <c r="F57" i="3"/>
  <c r="L57" i="3" s="1"/>
  <c r="F166" i="3"/>
  <c r="L166" i="3" s="1"/>
  <c r="F33" i="3"/>
  <c r="L33" i="3" s="1"/>
  <c r="F169" i="3"/>
  <c r="L169" i="3" s="1"/>
  <c r="F136" i="3"/>
  <c r="L136" i="3" s="1"/>
  <c r="F82" i="3"/>
  <c r="L82" i="3" s="1"/>
  <c r="F107" i="3"/>
  <c r="L107" i="3" s="1"/>
  <c r="F123" i="3"/>
  <c r="L123" i="3" s="1"/>
  <c r="F69" i="3"/>
  <c r="L69" i="3" s="1"/>
  <c r="F139" i="3"/>
  <c r="L139" i="3" s="1"/>
  <c r="F79" i="3"/>
  <c r="L79" i="3" s="1"/>
  <c r="F144" i="3"/>
  <c r="L144" i="3" s="1"/>
  <c r="F157" i="3"/>
  <c r="L157" i="3" s="1"/>
  <c r="F90" i="3"/>
  <c r="L90" i="3" s="1"/>
  <c r="F89" i="3"/>
  <c r="L89" i="3" s="1"/>
  <c r="F59" i="3"/>
  <c r="L59" i="3" s="1"/>
  <c r="F103" i="3"/>
  <c r="L103" i="3" s="1"/>
  <c r="F56" i="3"/>
  <c r="L56" i="3" s="1"/>
  <c r="F154" i="3"/>
  <c r="L154" i="3" s="1"/>
  <c r="F142" i="3"/>
  <c r="L142" i="3" s="1"/>
  <c r="F35" i="3"/>
  <c r="L35" i="3" s="1"/>
  <c r="F152" i="3"/>
  <c r="L152" i="3" s="1"/>
  <c r="F92" i="3"/>
  <c r="L92" i="3" s="1"/>
  <c r="F49" i="3"/>
  <c r="L49" i="3" s="1"/>
  <c r="F100" i="3"/>
  <c r="L100" i="3" s="1"/>
  <c r="F106" i="3"/>
  <c r="L106" i="3" s="1"/>
  <c r="F38" i="3"/>
  <c r="L38" i="3" s="1"/>
  <c r="F74" i="3"/>
  <c r="L74" i="3" s="1"/>
  <c r="F58" i="3"/>
  <c r="L58" i="3" s="1"/>
  <c r="F63" i="3"/>
  <c r="L63" i="3" s="1"/>
  <c r="F165" i="3"/>
  <c r="L165" i="3" s="1"/>
  <c r="F94" i="3"/>
  <c r="L94" i="3" s="1"/>
  <c r="F159" i="3"/>
  <c r="L159" i="3" s="1"/>
  <c r="F60" i="3"/>
  <c r="L60" i="3" s="1"/>
  <c r="F39" i="3"/>
  <c r="L39" i="3" s="1"/>
  <c r="F44" i="3"/>
  <c r="L44" i="3" s="1"/>
  <c r="F102" i="3"/>
  <c r="L102" i="3" s="1"/>
  <c r="F36" i="3"/>
  <c r="L36" i="3" s="1"/>
  <c r="F41" i="3"/>
  <c r="L41" i="3" s="1"/>
  <c r="F126" i="3"/>
  <c r="L126" i="3" s="1"/>
  <c r="F147" i="3"/>
  <c r="L147" i="3" s="1"/>
  <c r="F134" i="3"/>
  <c r="L134" i="3" s="1"/>
  <c r="F30" i="3"/>
  <c r="L30" i="3" s="1"/>
  <c r="D17" i="25" l="1"/>
  <c r="R19" i="25"/>
  <c r="T19" i="25"/>
  <c r="U19" i="25"/>
  <c r="S19" i="25"/>
  <c r="R24" i="25"/>
  <c r="S24" i="25"/>
  <c r="T24" i="25"/>
  <c r="U24" i="25"/>
  <c r="M19" i="25"/>
  <c r="N19" i="25"/>
  <c r="O19" i="25"/>
  <c r="P19" i="25"/>
  <c r="P24" i="25"/>
  <c r="O24" i="25"/>
  <c r="M24" i="25"/>
  <c r="N24" i="25"/>
  <c r="L23" i="3"/>
  <c r="L15" i="3"/>
  <c r="L12" i="3"/>
  <c r="L20" i="3"/>
  <c r="L14" i="3"/>
  <c r="L24" i="3"/>
  <c r="L16" i="3"/>
  <c r="L18" i="3"/>
  <c r="L21" i="3"/>
  <c r="L17" i="3"/>
  <c r="L13" i="3"/>
  <c r="L19" i="3"/>
  <c r="L22" i="3"/>
  <c r="B124" i="18"/>
  <c r="P124" i="18" s="1"/>
  <c r="B35" i="18"/>
  <c r="C35" i="18" s="1"/>
  <c r="B111" i="18"/>
  <c r="P111" i="18" s="1"/>
  <c r="B166" i="18"/>
  <c r="C166" i="18" s="1"/>
  <c r="B108" i="18"/>
  <c r="C108" i="18" s="1"/>
  <c r="B161" i="18"/>
  <c r="P161" i="18" s="1"/>
  <c r="B52" i="18"/>
  <c r="C52" i="18" s="1"/>
  <c r="B81" i="18"/>
  <c r="C81" i="18" s="1"/>
  <c r="B33" i="18"/>
  <c r="P33" i="18" s="1"/>
  <c r="B65" i="18"/>
  <c r="P65" i="18" s="1"/>
  <c r="B64" i="18"/>
  <c r="P64" i="18" s="1"/>
  <c r="B83" i="18"/>
  <c r="C83" i="18" s="1"/>
  <c r="B53" i="18"/>
  <c r="P53" i="18" s="1"/>
  <c r="B128" i="18"/>
  <c r="P128" i="18" s="1"/>
  <c r="B31" i="18"/>
  <c r="C31" i="18" s="1"/>
  <c r="B59" i="18"/>
  <c r="C59" i="18" s="1"/>
  <c r="B137" i="18"/>
  <c r="C137" i="18" s="1"/>
  <c r="B44" i="18"/>
  <c r="C44" i="18" s="1"/>
  <c r="B47" i="18"/>
  <c r="P47" i="18" s="1"/>
  <c r="B97" i="18"/>
  <c r="C97" i="18" s="1"/>
  <c r="B72" i="18"/>
  <c r="C72" i="18" s="1"/>
  <c r="B114" i="18"/>
  <c r="P114" i="18" s="1"/>
  <c r="B127" i="18"/>
  <c r="P127" i="18" s="1"/>
  <c r="B75" i="18"/>
  <c r="C75" i="18" s="1"/>
  <c r="B170" i="18"/>
  <c r="C170" i="18" s="1"/>
  <c r="B85" i="18"/>
  <c r="P85" i="18" s="1"/>
  <c r="B66" i="18"/>
  <c r="P66" i="18" s="1"/>
  <c r="B115" i="18"/>
  <c r="P115" i="18" s="1"/>
  <c r="B109" i="18"/>
  <c r="P109" i="18" s="1"/>
  <c r="B172" i="18"/>
  <c r="P172" i="18" s="1"/>
  <c r="B42" i="18"/>
  <c r="C42" i="18" s="1"/>
  <c r="B90" i="18"/>
  <c r="C90" i="18" s="1"/>
  <c r="B100" i="18"/>
  <c r="P100" i="18" s="1"/>
  <c r="B106" i="18"/>
  <c r="C106" i="18" s="1"/>
  <c r="B165" i="18"/>
  <c r="C165" i="18" s="1"/>
  <c r="B154" i="18"/>
  <c r="P154" i="18" s="1"/>
  <c r="B55" i="18"/>
  <c r="C55" i="18" s="1"/>
  <c r="B88" i="18"/>
  <c r="C88" i="18" s="1"/>
  <c r="B37" i="18"/>
  <c r="C37" i="18" s="1"/>
  <c r="B91" i="18"/>
  <c r="P91" i="18" s="1"/>
  <c r="B71" i="18"/>
  <c r="P71" i="18" s="1"/>
  <c r="B110" i="18"/>
  <c r="P110" i="18" s="1"/>
  <c r="B38" i="18"/>
  <c r="P38" i="18" s="1"/>
  <c r="B78" i="18"/>
  <c r="C78" i="18" s="1"/>
  <c r="B171" i="18"/>
  <c r="C171" i="18" s="1"/>
  <c r="B67" i="18"/>
  <c r="C67" i="18" s="1"/>
  <c r="B103" i="18"/>
  <c r="C103" i="18" s="1"/>
  <c r="B158" i="18"/>
  <c r="C158" i="18" s="1"/>
  <c r="B58" i="18"/>
  <c r="P58" i="18" s="1"/>
  <c r="B82" i="18"/>
  <c r="P82" i="18" s="1"/>
  <c r="B130" i="18"/>
  <c r="C130" i="18" s="1"/>
  <c r="B132" i="18"/>
  <c r="C132" i="18" s="1"/>
  <c r="B92" i="18"/>
  <c r="C92" i="18" s="1"/>
  <c r="B96" i="18"/>
  <c r="P96" i="18" s="1"/>
  <c r="B27" i="18"/>
  <c r="C27" i="18" s="1"/>
  <c r="B50" i="18"/>
  <c r="P50" i="18" s="1"/>
  <c r="B68" i="18"/>
  <c r="C68" i="18" s="1"/>
  <c r="B49" i="18"/>
  <c r="C49" i="18" s="1"/>
  <c r="B93" i="18"/>
  <c r="P93" i="18" s="1"/>
  <c r="B141" i="18"/>
  <c r="C141" i="18" s="1"/>
  <c r="B152" i="18"/>
  <c r="P152" i="18" s="1"/>
  <c r="B146" i="18"/>
  <c r="P146" i="18" s="1"/>
  <c r="B162" i="18"/>
  <c r="P162" i="18" s="1"/>
  <c r="B32" i="18"/>
  <c r="P32" i="18" s="1"/>
  <c r="B144" i="18"/>
  <c r="C144" i="18" s="1"/>
  <c r="B46" i="18"/>
  <c r="C46" i="18" s="1"/>
  <c r="B30" i="18"/>
  <c r="P30" i="18" s="1"/>
  <c r="B61" i="18"/>
  <c r="C61" i="18" s="1"/>
  <c r="B153" i="18"/>
  <c r="P153" i="18" s="1"/>
  <c r="B140" i="18"/>
  <c r="P140" i="18" s="1"/>
  <c r="B119" i="18"/>
  <c r="C119" i="18" s="1"/>
  <c r="B54" i="18"/>
  <c r="P54" i="18" s="1"/>
  <c r="B102" i="18"/>
  <c r="P102" i="18" s="1"/>
  <c r="B86" i="18"/>
  <c r="P86" i="18" s="1"/>
  <c r="B133" i="18"/>
  <c r="P133" i="18" s="1"/>
  <c r="B121" i="18"/>
  <c r="P121" i="18" s="1"/>
  <c r="B159" i="18"/>
  <c r="C159" i="18" s="1"/>
  <c r="B63" i="18"/>
  <c r="P63" i="18" s="1"/>
  <c r="B150" i="18"/>
  <c r="P150" i="18" s="1"/>
  <c r="B95" i="18"/>
  <c r="C95" i="18" s="1"/>
  <c r="B143" i="18"/>
  <c r="C143" i="18" s="1"/>
  <c r="B163" i="18"/>
  <c r="P163" i="18" s="1"/>
  <c r="B77" i="18"/>
  <c r="P77" i="18" s="1"/>
  <c r="B112" i="18"/>
  <c r="P112" i="18" s="1"/>
  <c r="B169" i="18"/>
  <c r="C169" i="18" s="1"/>
  <c r="B122" i="18"/>
  <c r="P122" i="18" s="1"/>
  <c r="B56" i="18"/>
  <c r="P56" i="18" s="1"/>
  <c r="B155" i="18"/>
  <c r="C155" i="18" s="1"/>
  <c r="B41" i="18"/>
  <c r="P41" i="18" s="1"/>
  <c r="B105" i="18"/>
  <c r="P105" i="18" s="1"/>
  <c r="B168" i="18"/>
  <c r="C168" i="18" s="1"/>
  <c r="B135" i="18"/>
  <c r="P135" i="18" s="1"/>
  <c r="B57" i="18"/>
  <c r="P57" i="18" s="1"/>
  <c r="B125" i="18"/>
  <c r="P125" i="18" s="1"/>
  <c r="B74" i="18"/>
  <c r="P74" i="18" s="1"/>
  <c r="B156" i="18"/>
  <c r="C156" i="18" s="1"/>
  <c r="B134" i="18"/>
  <c r="P134" i="18" s="1"/>
  <c r="B157" i="18"/>
  <c r="C157" i="18" s="1"/>
  <c r="B136" i="18"/>
  <c r="P136" i="18" s="1"/>
  <c r="B148" i="18"/>
  <c r="C148" i="18" s="1"/>
  <c r="B104" i="18"/>
  <c r="C104" i="18" s="1"/>
  <c r="B43" i="18"/>
  <c r="P43" i="18" s="1"/>
  <c r="B76" i="18"/>
  <c r="P76" i="18" s="1"/>
  <c r="B126" i="18"/>
  <c r="P126" i="18" s="1"/>
  <c r="B26" i="18"/>
  <c r="P26" i="18" s="1"/>
  <c r="B60" i="18"/>
  <c r="P60" i="18" s="1"/>
  <c r="B84" i="18"/>
  <c r="P84" i="18" s="1"/>
  <c r="B151" i="18"/>
  <c r="C151" i="18" s="1"/>
  <c r="B147" i="18"/>
  <c r="P147" i="18" s="1"/>
  <c r="B39" i="18"/>
  <c r="C39" i="18" s="1"/>
  <c r="B34" i="18"/>
  <c r="P34" i="18" s="1"/>
  <c r="B94" i="18"/>
  <c r="P94" i="18" s="1"/>
  <c r="B129" i="18"/>
  <c r="P129" i="18" s="1"/>
  <c r="B29" i="18"/>
  <c r="P29" i="18" s="1"/>
  <c r="B107" i="18"/>
  <c r="C107" i="18" s="1"/>
  <c r="B167" i="18"/>
  <c r="P167" i="18" s="1"/>
  <c r="B87" i="18"/>
  <c r="P87" i="18" s="1"/>
  <c r="B73" i="18"/>
  <c r="C73" i="18" s="1"/>
  <c r="B28" i="18"/>
  <c r="P28" i="18" s="1"/>
  <c r="B101" i="18"/>
  <c r="P101" i="18" s="1"/>
  <c r="B131" i="18"/>
  <c r="C131" i="18" s="1"/>
  <c r="B98" i="18"/>
  <c r="P98" i="18" s="1"/>
  <c r="B69" i="18"/>
  <c r="C69" i="18" s="1"/>
  <c r="B45" i="18"/>
  <c r="C45" i="18" s="1"/>
  <c r="B145" i="18"/>
  <c r="C145" i="18" s="1"/>
  <c r="B79" i="18"/>
  <c r="C79" i="18" s="1"/>
  <c r="B118" i="18"/>
  <c r="P118" i="18" s="1"/>
  <c r="B51" i="18"/>
  <c r="C51" i="18" s="1"/>
  <c r="B149" i="18"/>
  <c r="P149" i="18" s="1"/>
  <c r="B138" i="18"/>
  <c r="C138" i="18" s="1"/>
  <c r="B164" i="18"/>
  <c r="P164" i="18" s="1"/>
  <c r="B62" i="18"/>
  <c r="C62" i="18" s="1"/>
  <c r="B40" i="18"/>
  <c r="C40" i="18" s="1"/>
  <c r="B80" i="18"/>
  <c r="P80" i="18" s="1"/>
  <c r="B89" i="18"/>
  <c r="P89" i="18" s="1"/>
  <c r="B139" i="18"/>
  <c r="C139" i="18" s="1"/>
  <c r="B160" i="18"/>
  <c r="P160" i="18" s="1"/>
  <c r="B36" i="18"/>
  <c r="C36" i="18" s="1"/>
  <c r="B70" i="18"/>
  <c r="C70" i="18" s="1"/>
  <c r="B120" i="18"/>
  <c r="P120" i="18" s="1"/>
  <c r="B123" i="18"/>
  <c r="P123" i="18" s="1"/>
  <c r="B99" i="18"/>
  <c r="P99" i="18" s="1"/>
  <c r="B113" i="18"/>
  <c r="P113" i="18" s="1"/>
  <c r="B116" i="18"/>
  <c r="C116" i="18" s="1"/>
  <c r="B117" i="18"/>
  <c r="C117" i="18" s="1"/>
  <c r="B48" i="18"/>
  <c r="C48" i="18" s="1"/>
  <c r="B142" i="18"/>
  <c r="C142" i="18" s="1"/>
  <c r="D26" i="25" l="1"/>
  <c r="D14" i="25"/>
  <c r="D15" i="25"/>
  <c r="D25" i="25"/>
  <c r="D13" i="25"/>
  <c r="D22" i="25"/>
  <c r="B21" i="18"/>
  <c r="C21" i="18" s="1"/>
  <c r="D21" i="25"/>
  <c r="B20" i="18"/>
  <c r="P20" i="18" s="1"/>
  <c r="G82" i="19" s="1"/>
  <c r="AH82" i="19" s="1"/>
  <c r="D18" i="25"/>
  <c r="D20" i="25"/>
  <c r="D16" i="25"/>
  <c r="D12" i="25"/>
  <c r="D11" i="25"/>
  <c r="P171" i="18"/>
  <c r="G1600" i="19" s="1"/>
  <c r="C64" i="18"/>
  <c r="P79" i="18"/>
  <c r="G679" i="19" s="1"/>
  <c r="B14" i="18"/>
  <c r="C14" i="18" s="1"/>
  <c r="B22" i="18"/>
  <c r="C22" i="18" s="1"/>
  <c r="B15" i="18"/>
  <c r="C15" i="18" s="1"/>
  <c r="B13" i="18"/>
  <c r="P13" i="18" s="1"/>
  <c r="O13" i="18" s="1"/>
  <c r="P68" i="18"/>
  <c r="C153" i="18"/>
  <c r="C85" i="18"/>
  <c r="P61" i="18"/>
  <c r="P107" i="18"/>
  <c r="P106" i="18"/>
  <c r="C114" i="18"/>
  <c r="C167" i="18"/>
  <c r="C126" i="18"/>
  <c r="C100" i="18"/>
  <c r="C127" i="18"/>
  <c r="P36" i="18"/>
  <c r="C76" i="18"/>
  <c r="P119" i="18"/>
  <c r="P49" i="18"/>
  <c r="P168" i="18"/>
  <c r="P67" i="18"/>
  <c r="P95" i="18"/>
  <c r="C124" i="18"/>
  <c r="P70" i="18"/>
  <c r="C111" i="18"/>
  <c r="C120" i="18"/>
  <c r="P158" i="18"/>
  <c r="C54" i="18"/>
  <c r="C135" i="18"/>
  <c r="C58" i="18"/>
  <c r="P165" i="18"/>
  <c r="P169" i="18"/>
  <c r="P143" i="18"/>
  <c r="C140" i="18"/>
  <c r="C118" i="18"/>
  <c r="C146" i="18"/>
  <c r="C82" i="18"/>
  <c r="P75" i="18"/>
  <c r="C154" i="18"/>
  <c r="C98" i="18"/>
  <c r="P116" i="18"/>
  <c r="C150" i="18"/>
  <c r="C129" i="18"/>
  <c r="C63" i="18"/>
  <c r="P117" i="18"/>
  <c r="P131" i="18"/>
  <c r="C53" i="18"/>
  <c r="P92" i="18"/>
  <c r="P73" i="18"/>
  <c r="P130" i="18"/>
  <c r="P55" i="18"/>
  <c r="P78" i="18"/>
  <c r="O118" i="18"/>
  <c r="G1066" i="19"/>
  <c r="G1062" i="19"/>
  <c r="AH1062" i="19" s="1"/>
  <c r="AC1062" i="19" s="1" a="1"/>
  <c r="AC1062" i="19" s="1"/>
  <c r="G1065" i="19"/>
  <c r="G1067" i="19"/>
  <c r="G1068" i="19"/>
  <c r="G1063" i="19"/>
  <c r="G1064" i="19"/>
  <c r="G1069" i="19"/>
  <c r="G1070" i="19"/>
  <c r="G1071" i="19"/>
  <c r="O63" i="18"/>
  <c r="G512" i="19"/>
  <c r="AH512" i="19" s="1"/>
  <c r="AC512" i="19" s="1" a="1"/>
  <c r="AC512" i="19" s="1"/>
  <c r="G513" i="19"/>
  <c r="G514" i="19"/>
  <c r="G515" i="19"/>
  <c r="G516" i="19"/>
  <c r="G517" i="19"/>
  <c r="G518" i="19"/>
  <c r="G519" i="19"/>
  <c r="G520" i="19"/>
  <c r="G521" i="19"/>
  <c r="O136" i="18"/>
  <c r="G1242" i="19"/>
  <c r="AH1242" i="19" s="1"/>
  <c r="AC1242" i="19" s="1" a="1"/>
  <c r="AC1242" i="19" s="1"/>
  <c r="G1243" i="19"/>
  <c r="G1244" i="19"/>
  <c r="G1245" i="19"/>
  <c r="G1246" i="19"/>
  <c r="G1247" i="19"/>
  <c r="G1248" i="19"/>
  <c r="G1249" i="19"/>
  <c r="G1250" i="19"/>
  <c r="G1251" i="19"/>
  <c r="O71" i="18"/>
  <c r="G592" i="19"/>
  <c r="AH592" i="19" s="1"/>
  <c r="AC592" i="19" s="1" a="1"/>
  <c r="AC592" i="19" s="1"/>
  <c r="G593" i="19"/>
  <c r="G594" i="19"/>
  <c r="G595" i="19"/>
  <c r="G596" i="19"/>
  <c r="G597" i="19"/>
  <c r="G598" i="19"/>
  <c r="G599" i="19"/>
  <c r="G600" i="19"/>
  <c r="G601" i="19"/>
  <c r="O133" i="18"/>
  <c r="G1213" i="19"/>
  <c r="G1212" i="19"/>
  <c r="AH1212" i="19" s="1"/>
  <c r="AC1212" i="19" s="1" a="1"/>
  <c r="AC1212" i="19" s="1"/>
  <c r="G1214" i="19"/>
  <c r="G1215" i="19"/>
  <c r="G1216" i="19"/>
  <c r="G1217" i="19"/>
  <c r="G1218" i="19"/>
  <c r="G1219" i="19"/>
  <c r="G1220" i="19"/>
  <c r="G1221" i="19"/>
  <c r="O161" i="18"/>
  <c r="G1492" i="19"/>
  <c r="AH1492" i="19" s="1"/>
  <c r="AC1492" i="19" s="1" a="1"/>
  <c r="AC1492" i="19" s="1"/>
  <c r="G1493" i="19"/>
  <c r="G1494" i="19"/>
  <c r="G1495" i="19"/>
  <c r="G1496" i="19"/>
  <c r="G1497" i="19"/>
  <c r="G1498" i="19"/>
  <c r="G1499" i="19"/>
  <c r="G1500" i="19"/>
  <c r="G1501" i="19"/>
  <c r="O146" i="18"/>
  <c r="G1342" i="19"/>
  <c r="AH1342" i="19" s="1"/>
  <c r="AC1342" i="19" s="1" a="1"/>
  <c r="AC1342" i="19" s="1"/>
  <c r="G1343" i="19"/>
  <c r="G1344" i="19"/>
  <c r="G1345" i="19"/>
  <c r="G1346" i="19"/>
  <c r="G1347" i="19"/>
  <c r="G1348" i="19"/>
  <c r="G1349" i="19"/>
  <c r="G1350" i="19"/>
  <c r="G1351" i="19"/>
  <c r="O102" i="18"/>
  <c r="G902" i="19"/>
  <c r="AH902" i="19" s="1"/>
  <c r="AC902" i="19" s="1" a="1"/>
  <c r="AC902" i="19" s="1"/>
  <c r="G903" i="19"/>
  <c r="G904" i="19"/>
  <c r="G905" i="19"/>
  <c r="G906" i="19"/>
  <c r="G907" i="19"/>
  <c r="G908" i="19"/>
  <c r="G909" i="19"/>
  <c r="G910" i="19"/>
  <c r="G911" i="19"/>
  <c r="O34" i="18"/>
  <c r="G222" i="19"/>
  <c r="AH222" i="19" s="1"/>
  <c r="G223" i="19"/>
  <c r="G224" i="19"/>
  <c r="G225" i="19"/>
  <c r="G226" i="19"/>
  <c r="G227" i="19"/>
  <c r="G228" i="19"/>
  <c r="G229" i="19"/>
  <c r="G230" i="19"/>
  <c r="G231" i="19"/>
  <c r="O121" i="18"/>
  <c r="G1092" i="19"/>
  <c r="AH1092" i="19" s="1"/>
  <c r="AC1092" i="19" s="1" a="1"/>
  <c r="AC1092" i="19" s="1"/>
  <c r="G1094" i="19"/>
  <c r="G1095" i="19"/>
  <c r="G1093" i="19"/>
  <c r="G1096" i="19"/>
  <c r="G1097" i="19"/>
  <c r="G1098" i="19"/>
  <c r="G1099" i="19"/>
  <c r="G1100" i="19"/>
  <c r="G1101" i="19"/>
  <c r="O172" i="18"/>
  <c r="G1602" i="19"/>
  <c r="AH1602" i="19" s="1"/>
  <c r="AC1602" i="19" s="1" a="1"/>
  <c r="AC1602" i="19" s="1"/>
  <c r="G1603" i="19"/>
  <c r="G1604" i="19"/>
  <c r="G1605" i="19"/>
  <c r="G1606" i="19"/>
  <c r="G1607" i="19"/>
  <c r="G1608" i="19"/>
  <c r="G1609" i="19"/>
  <c r="G1610" i="19"/>
  <c r="G1611" i="19"/>
  <c r="O147" i="18"/>
  <c r="G1352" i="19"/>
  <c r="AH1352" i="19" s="1"/>
  <c r="AC1352" i="19" s="1" a="1"/>
  <c r="AC1352" i="19" s="1"/>
  <c r="G1354" i="19"/>
  <c r="G1353" i="19"/>
  <c r="G1355" i="19"/>
  <c r="G1356" i="19"/>
  <c r="G1357" i="19"/>
  <c r="G1358" i="19"/>
  <c r="G1359" i="19"/>
  <c r="G1360" i="19"/>
  <c r="G1361" i="19"/>
  <c r="O134" i="18"/>
  <c r="G1222" i="19"/>
  <c r="AH1222" i="19" s="1"/>
  <c r="AC1222" i="19" s="1" a="1"/>
  <c r="AC1222" i="19" s="1"/>
  <c r="G1223" i="19"/>
  <c r="G1224" i="19"/>
  <c r="G1225" i="19"/>
  <c r="G1226" i="19"/>
  <c r="G1227" i="19"/>
  <c r="G1228" i="19"/>
  <c r="G1229" i="19"/>
  <c r="G1230" i="19"/>
  <c r="G1231" i="19"/>
  <c r="O91" i="18"/>
  <c r="G792" i="19"/>
  <c r="AH792" i="19" s="1"/>
  <c r="AC792" i="19" s="1" a="1"/>
  <c r="AC792" i="19" s="1"/>
  <c r="G793" i="19"/>
  <c r="G794" i="19"/>
  <c r="G795" i="19"/>
  <c r="G796" i="19"/>
  <c r="G797" i="19"/>
  <c r="G798" i="19"/>
  <c r="G799" i="19"/>
  <c r="G800" i="19"/>
  <c r="G801" i="19"/>
  <c r="O86" i="18"/>
  <c r="G742" i="19"/>
  <c r="AH742" i="19" s="1"/>
  <c r="AC742" i="19" s="1" a="1"/>
  <c r="AC742" i="19" s="1"/>
  <c r="G743" i="19"/>
  <c r="G744" i="19"/>
  <c r="G745" i="19"/>
  <c r="G746" i="19"/>
  <c r="G747" i="19"/>
  <c r="G748" i="19"/>
  <c r="G749" i="19"/>
  <c r="G750" i="19"/>
  <c r="G751" i="19"/>
  <c r="O115" i="18"/>
  <c r="G1033" i="19"/>
  <c r="G1032" i="19"/>
  <c r="AH1032" i="19" s="1"/>
  <c r="AC1032" i="19" s="1" a="1"/>
  <c r="AC1032" i="19" s="1"/>
  <c r="G1039" i="19"/>
  <c r="G1035" i="19"/>
  <c r="G1038" i="19"/>
  <c r="G1036" i="19"/>
  <c r="G1037" i="19"/>
  <c r="G1034" i="19"/>
  <c r="G1040" i="19"/>
  <c r="G1041" i="19"/>
  <c r="O87" i="18"/>
  <c r="G752" i="19"/>
  <c r="AH752" i="19" s="1"/>
  <c r="AC752" i="19" s="1" a="1"/>
  <c r="AC752" i="19" s="1"/>
  <c r="G753" i="19"/>
  <c r="G754" i="19"/>
  <c r="G755" i="19"/>
  <c r="G756" i="19"/>
  <c r="G757" i="19"/>
  <c r="G758" i="19"/>
  <c r="G759" i="19"/>
  <c r="G760" i="19"/>
  <c r="G761" i="19"/>
  <c r="O33" i="18"/>
  <c r="G212" i="19"/>
  <c r="AH212" i="19" s="1"/>
  <c r="G213" i="19"/>
  <c r="G214" i="19"/>
  <c r="G215" i="19"/>
  <c r="G216" i="19"/>
  <c r="G217" i="19"/>
  <c r="G218" i="19"/>
  <c r="G219" i="19"/>
  <c r="G220" i="19"/>
  <c r="G221" i="19"/>
  <c r="O54" i="18"/>
  <c r="G422" i="19"/>
  <c r="AH422" i="19" s="1"/>
  <c r="AC422" i="19" s="1" a="1"/>
  <c r="AC422" i="19" s="1"/>
  <c r="G423" i="19"/>
  <c r="G424" i="19"/>
  <c r="G425" i="19"/>
  <c r="G426" i="19"/>
  <c r="G427" i="19"/>
  <c r="G428" i="19"/>
  <c r="G429" i="19"/>
  <c r="G430" i="19"/>
  <c r="G431" i="19"/>
  <c r="O96" i="18"/>
  <c r="G842" i="19"/>
  <c r="AH842" i="19" s="1"/>
  <c r="AC842" i="19" s="1" a="1"/>
  <c r="AC842" i="19" s="1"/>
  <c r="G843" i="19"/>
  <c r="G845" i="19"/>
  <c r="G844" i="19"/>
  <c r="G846" i="19"/>
  <c r="G847" i="19"/>
  <c r="G848" i="19"/>
  <c r="G849" i="19"/>
  <c r="G850" i="19"/>
  <c r="G851" i="19"/>
  <c r="O47" i="18"/>
  <c r="G352" i="19"/>
  <c r="AH352" i="19" s="1"/>
  <c r="G353" i="19"/>
  <c r="G354" i="19"/>
  <c r="G355" i="19"/>
  <c r="G356" i="19"/>
  <c r="G357" i="19"/>
  <c r="G358" i="19"/>
  <c r="G359" i="19"/>
  <c r="G360" i="19"/>
  <c r="G361" i="19"/>
  <c r="O80" i="18"/>
  <c r="G682" i="19"/>
  <c r="AH682" i="19" s="1"/>
  <c r="AC682" i="19" s="1" a="1"/>
  <c r="AC682" i="19" s="1"/>
  <c r="G683" i="19"/>
  <c r="G685" i="19"/>
  <c r="G684" i="19"/>
  <c r="G686" i="19"/>
  <c r="G687" i="19"/>
  <c r="G688" i="19"/>
  <c r="G689" i="19"/>
  <c r="G690" i="19"/>
  <c r="G691" i="19"/>
  <c r="O56" i="18"/>
  <c r="G442" i="19"/>
  <c r="AH442" i="19" s="1"/>
  <c r="AC442" i="19" s="1" a="1"/>
  <c r="AC442" i="19" s="1"/>
  <c r="G444" i="19"/>
  <c r="G443" i="19"/>
  <c r="G445" i="19"/>
  <c r="G446" i="19"/>
  <c r="G447" i="19"/>
  <c r="G448" i="19"/>
  <c r="G449" i="19"/>
  <c r="G450" i="19"/>
  <c r="G451" i="19"/>
  <c r="O109" i="18"/>
  <c r="G972" i="19"/>
  <c r="AH972" i="19" s="1"/>
  <c r="AC972" i="19" s="1" a="1"/>
  <c r="AC972" i="19" s="1"/>
  <c r="G973" i="19"/>
  <c r="G974" i="19"/>
  <c r="G975" i="19"/>
  <c r="G976" i="19"/>
  <c r="G977" i="19"/>
  <c r="G978" i="19"/>
  <c r="G979" i="19"/>
  <c r="G980" i="19"/>
  <c r="G981" i="19"/>
  <c r="O124" i="18"/>
  <c r="G1122" i="19"/>
  <c r="AH1122" i="19" s="1"/>
  <c r="AC1122" i="19" s="1" a="1"/>
  <c r="AC1122" i="19" s="1"/>
  <c r="G1124" i="19"/>
  <c r="G1125" i="19"/>
  <c r="G1123" i="19"/>
  <c r="G1126" i="19"/>
  <c r="G1127" i="19"/>
  <c r="G1128" i="19"/>
  <c r="G1129" i="19"/>
  <c r="G1130" i="19"/>
  <c r="G1131" i="19"/>
  <c r="O140" i="18"/>
  <c r="G1282" i="19"/>
  <c r="AH1282" i="19" s="1"/>
  <c r="AC1282" i="19" s="1" a="1"/>
  <c r="AC1282" i="19" s="1"/>
  <c r="G1284" i="19"/>
  <c r="G1283" i="19"/>
  <c r="G1285" i="19"/>
  <c r="G1286" i="19"/>
  <c r="G1287" i="19"/>
  <c r="G1288" i="19"/>
  <c r="G1289" i="19"/>
  <c r="G1290" i="19"/>
  <c r="G1291" i="19"/>
  <c r="C110" i="18"/>
  <c r="P42" i="18"/>
  <c r="P137" i="18"/>
  <c r="P59" i="18"/>
  <c r="O84" i="18"/>
  <c r="G722" i="19"/>
  <c r="AH722" i="19" s="1"/>
  <c r="AC722" i="19" s="1" a="1"/>
  <c r="AC722" i="19" s="1"/>
  <c r="G724" i="19"/>
  <c r="G723" i="19"/>
  <c r="G725" i="19"/>
  <c r="G726" i="19"/>
  <c r="G727" i="19"/>
  <c r="G728" i="19"/>
  <c r="G729" i="19"/>
  <c r="G730" i="19"/>
  <c r="G731" i="19"/>
  <c r="O26" i="18"/>
  <c r="G142" i="19"/>
  <c r="AH142" i="19" s="1"/>
  <c r="G144" i="19"/>
  <c r="G143" i="19"/>
  <c r="G145" i="19"/>
  <c r="G146" i="19"/>
  <c r="G147" i="19"/>
  <c r="G148" i="19"/>
  <c r="G149" i="19"/>
  <c r="G150" i="19"/>
  <c r="G151" i="19"/>
  <c r="P108" i="18"/>
  <c r="C86" i="18"/>
  <c r="C115" i="18"/>
  <c r="O53" i="18"/>
  <c r="G412" i="19"/>
  <c r="AH412" i="19" s="1"/>
  <c r="AC412" i="19" s="1" a="1"/>
  <c r="AC412" i="19" s="1"/>
  <c r="G414" i="19"/>
  <c r="G413" i="19"/>
  <c r="G415" i="19"/>
  <c r="G416" i="19"/>
  <c r="G417" i="19"/>
  <c r="G418" i="19"/>
  <c r="G419" i="19"/>
  <c r="G420" i="19"/>
  <c r="G421" i="19"/>
  <c r="P40" i="18"/>
  <c r="P37" i="18"/>
  <c r="C71" i="18"/>
  <c r="P155" i="18"/>
  <c r="P48" i="18"/>
  <c r="C102" i="18"/>
  <c r="P88" i="18"/>
  <c r="P132" i="18"/>
  <c r="C91" i="18"/>
  <c r="C147" i="18"/>
  <c r="O64" i="18"/>
  <c r="G522" i="19"/>
  <c r="AH522" i="19" s="1"/>
  <c r="AC522" i="19" s="1" a="1"/>
  <c r="AC522" i="19" s="1"/>
  <c r="G523" i="19"/>
  <c r="G524" i="19"/>
  <c r="G525" i="19"/>
  <c r="G526" i="19"/>
  <c r="G527" i="19"/>
  <c r="G528" i="19"/>
  <c r="G529" i="19"/>
  <c r="G530" i="19"/>
  <c r="G531" i="19"/>
  <c r="O150" i="18"/>
  <c r="G1382" i="19"/>
  <c r="AH1382" i="19" s="1"/>
  <c r="AC1382" i="19" s="1" a="1"/>
  <c r="AC1382" i="19" s="1"/>
  <c r="G1385" i="19"/>
  <c r="G1384" i="19"/>
  <c r="G1386" i="19"/>
  <c r="G1383" i="19"/>
  <c r="G1387" i="19"/>
  <c r="G1388" i="19"/>
  <c r="G1389" i="19"/>
  <c r="G1390" i="19"/>
  <c r="G1391" i="19"/>
  <c r="O41" i="18"/>
  <c r="G292" i="19"/>
  <c r="AH292" i="19" s="1"/>
  <c r="G293" i="19"/>
  <c r="G295" i="19"/>
  <c r="G294" i="19"/>
  <c r="G297" i="19"/>
  <c r="G296" i="19"/>
  <c r="G298" i="19"/>
  <c r="G299" i="19"/>
  <c r="G300" i="19"/>
  <c r="G301" i="19"/>
  <c r="O30" i="18"/>
  <c r="G182" i="19"/>
  <c r="AH182" i="19" s="1"/>
  <c r="G183" i="19"/>
  <c r="G184" i="19"/>
  <c r="G185" i="19"/>
  <c r="G186" i="19"/>
  <c r="G187" i="19"/>
  <c r="G188" i="19"/>
  <c r="G189" i="19"/>
  <c r="G190" i="19"/>
  <c r="G191" i="19"/>
  <c r="O50" i="18"/>
  <c r="G382" i="19"/>
  <c r="AH382" i="19" s="1"/>
  <c r="AC382" i="19" s="1" a="1"/>
  <c r="AC382" i="19" s="1"/>
  <c r="G383" i="19"/>
  <c r="G384" i="19"/>
  <c r="G385" i="19"/>
  <c r="G386" i="19"/>
  <c r="G387" i="19"/>
  <c r="G388" i="19"/>
  <c r="G389" i="19"/>
  <c r="G390" i="19"/>
  <c r="G391" i="19"/>
  <c r="O65" i="18"/>
  <c r="G532" i="19"/>
  <c r="AH532" i="19" s="1"/>
  <c r="AC532" i="19" s="1" a="1"/>
  <c r="AC532" i="19" s="1"/>
  <c r="G533" i="19"/>
  <c r="G534" i="19"/>
  <c r="G535" i="19"/>
  <c r="G536" i="19"/>
  <c r="G537" i="19"/>
  <c r="G538" i="19"/>
  <c r="G539" i="19"/>
  <c r="G540" i="19"/>
  <c r="G541" i="19"/>
  <c r="C136" i="18"/>
  <c r="O89" i="18"/>
  <c r="G772" i="19"/>
  <c r="AH772" i="19" s="1"/>
  <c r="AC772" i="19" s="1" a="1"/>
  <c r="AC772" i="19" s="1"/>
  <c r="G773" i="19"/>
  <c r="G775" i="19"/>
  <c r="G774" i="19"/>
  <c r="G776" i="19"/>
  <c r="G777" i="19"/>
  <c r="G778" i="19"/>
  <c r="G779" i="19"/>
  <c r="G780" i="19"/>
  <c r="G781" i="19"/>
  <c r="O110" i="18"/>
  <c r="G982" i="19"/>
  <c r="AH982" i="19" s="1"/>
  <c r="AC982" i="19" s="1" a="1"/>
  <c r="AC982" i="19" s="1"/>
  <c r="G983" i="19"/>
  <c r="G984" i="19"/>
  <c r="G985" i="19"/>
  <c r="G986" i="19"/>
  <c r="G987" i="19"/>
  <c r="G988" i="19"/>
  <c r="G989" i="19"/>
  <c r="G990" i="19"/>
  <c r="G991" i="19"/>
  <c r="O111" i="18"/>
  <c r="G995" i="19"/>
  <c r="G992" i="19"/>
  <c r="AH992" i="19" s="1"/>
  <c r="AC992" i="19" s="1" a="1"/>
  <c r="AC992" i="19" s="1"/>
  <c r="G993" i="19"/>
  <c r="G994" i="19"/>
  <c r="G996" i="19"/>
  <c r="G997" i="19"/>
  <c r="G998" i="19"/>
  <c r="G999" i="19"/>
  <c r="G1000" i="19"/>
  <c r="G1001" i="19"/>
  <c r="P44" i="18"/>
  <c r="O162" i="18"/>
  <c r="G1502" i="19"/>
  <c r="AH1502" i="19" s="1"/>
  <c r="AC1502" i="19" s="1" a="1"/>
  <c r="AC1502" i="19" s="1"/>
  <c r="G1503" i="19"/>
  <c r="G1504" i="19"/>
  <c r="G1505" i="19"/>
  <c r="G1506" i="19"/>
  <c r="G1507" i="19"/>
  <c r="G1508" i="19"/>
  <c r="G1509" i="19"/>
  <c r="G1510" i="19"/>
  <c r="G1511" i="19"/>
  <c r="C134" i="18"/>
  <c r="P52" i="18"/>
  <c r="C121" i="18"/>
  <c r="C161" i="18"/>
  <c r="C133" i="18"/>
  <c r="C89" i="18"/>
  <c r="O58" i="18"/>
  <c r="G462" i="19"/>
  <c r="AH462" i="19" s="1"/>
  <c r="AC462" i="19" s="1" a="1"/>
  <c r="AC462" i="19" s="1"/>
  <c r="G463" i="19"/>
  <c r="G464" i="19"/>
  <c r="G465" i="19"/>
  <c r="G466" i="19"/>
  <c r="G467" i="19"/>
  <c r="G468" i="19"/>
  <c r="G469" i="19"/>
  <c r="G470" i="19"/>
  <c r="G471" i="19"/>
  <c r="O167" i="18"/>
  <c r="G1552" i="19"/>
  <c r="AH1552" i="19" s="1"/>
  <c r="AC1552" i="19" s="1" a="1"/>
  <c r="AC1552" i="19" s="1"/>
  <c r="G1554" i="19"/>
  <c r="G1553" i="19"/>
  <c r="G1557" i="19"/>
  <c r="G1555" i="19"/>
  <c r="G1556" i="19"/>
  <c r="G1558" i="19"/>
  <c r="G1559" i="19"/>
  <c r="G1560" i="19"/>
  <c r="G1561" i="19"/>
  <c r="C172" i="18"/>
  <c r="C87" i="18"/>
  <c r="O123" i="18"/>
  <c r="G1112" i="19"/>
  <c r="AH1112" i="19" s="1"/>
  <c r="AC1112" i="19" s="1" a="1"/>
  <c r="AC1112" i="19" s="1"/>
  <c r="G1113" i="19"/>
  <c r="G1114" i="19"/>
  <c r="G1115" i="19"/>
  <c r="G1116" i="19"/>
  <c r="G1117" i="19"/>
  <c r="G1118" i="19"/>
  <c r="G1119" i="19"/>
  <c r="G1120" i="19"/>
  <c r="G1121" i="19"/>
  <c r="O60" i="18"/>
  <c r="G482" i="19"/>
  <c r="AH482" i="19" s="1"/>
  <c r="AC482" i="19" s="1" a="1"/>
  <c r="AC482" i="19" s="1"/>
  <c r="G483" i="19"/>
  <c r="G484" i="19"/>
  <c r="G485" i="19"/>
  <c r="G487" i="19"/>
  <c r="G486" i="19"/>
  <c r="G488" i="19"/>
  <c r="G489" i="19"/>
  <c r="G490" i="19"/>
  <c r="G491" i="19"/>
  <c r="O125" i="18"/>
  <c r="G1132" i="19"/>
  <c r="AH1132" i="19" s="1"/>
  <c r="AC1132" i="19" s="1" a="1"/>
  <c r="AC1132" i="19" s="1"/>
  <c r="G1133" i="19"/>
  <c r="G1134" i="19"/>
  <c r="G1135" i="19"/>
  <c r="G1137" i="19"/>
  <c r="G1136" i="19"/>
  <c r="G1138" i="19"/>
  <c r="G1139" i="19"/>
  <c r="G1140" i="19"/>
  <c r="G1141" i="19"/>
  <c r="O77" i="18"/>
  <c r="G652" i="19"/>
  <c r="AH652" i="19" s="1"/>
  <c r="AC652" i="19" s="1" a="1"/>
  <c r="AC652" i="19" s="1"/>
  <c r="G654" i="19"/>
  <c r="G653" i="19"/>
  <c r="G655" i="19"/>
  <c r="G656" i="19"/>
  <c r="G657" i="19"/>
  <c r="G658" i="19"/>
  <c r="G659" i="19"/>
  <c r="G660" i="19"/>
  <c r="G661" i="19"/>
  <c r="O85" i="18"/>
  <c r="G732" i="19"/>
  <c r="AH732" i="19" s="1"/>
  <c r="AC732" i="19" s="1" a="1"/>
  <c r="AC732" i="19" s="1"/>
  <c r="G733" i="19"/>
  <c r="G734" i="19"/>
  <c r="G735" i="19"/>
  <c r="G736" i="19"/>
  <c r="G737" i="19"/>
  <c r="G738" i="19"/>
  <c r="G739" i="19"/>
  <c r="G740" i="19"/>
  <c r="G741" i="19"/>
  <c r="O128" i="18"/>
  <c r="G1162" i="19"/>
  <c r="AH1162" i="19" s="1"/>
  <c r="AC1162" i="19" s="1" a="1"/>
  <c r="AC1162" i="19" s="1"/>
  <c r="G1163" i="19"/>
  <c r="G1164" i="19"/>
  <c r="G1165" i="19"/>
  <c r="G1166" i="19"/>
  <c r="G1167" i="19"/>
  <c r="G1168" i="19"/>
  <c r="G1169" i="19"/>
  <c r="G1170" i="19"/>
  <c r="G1171" i="19"/>
  <c r="O38" i="18"/>
  <c r="G262" i="19"/>
  <c r="AH262" i="19" s="1"/>
  <c r="G263" i="19"/>
  <c r="G264" i="19"/>
  <c r="G265" i="19"/>
  <c r="G266" i="19"/>
  <c r="G267" i="19"/>
  <c r="G268" i="19"/>
  <c r="G269" i="19"/>
  <c r="G270" i="19"/>
  <c r="G271" i="19"/>
  <c r="O135" i="18"/>
  <c r="G1232" i="19"/>
  <c r="AH1232" i="19" s="1"/>
  <c r="AC1232" i="19" s="1" a="1"/>
  <c r="AC1232" i="19" s="1"/>
  <c r="G1233" i="19"/>
  <c r="G1234" i="19"/>
  <c r="G1235" i="19"/>
  <c r="G1236" i="19"/>
  <c r="G1237" i="19"/>
  <c r="G1238" i="19"/>
  <c r="G1239" i="19"/>
  <c r="G1240" i="19"/>
  <c r="G1241" i="19"/>
  <c r="O98" i="18"/>
  <c r="G862" i="19"/>
  <c r="AH862" i="19" s="1"/>
  <c r="AC862" i="19" s="1" a="1"/>
  <c r="AC862" i="19" s="1"/>
  <c r="G863" i="19"/>
  <c r="G864" i="19"/>
  <c r="G865" i="19"/>
  <c r="G866" i="19"/>
  <c r="G867" i="19"/>
  <c r="G868" i="19"/>
  <c r="G869" i="19"/>
  <c r="G870" i="19"/>
  <c r="G871" i="19"/>
  <c r="P139" i="18"/>
  <c r="O154" i="18"/>
  <c r="G1422" i="19"/>
  <c r="AH1422" i="19" s="1"/>
  <c r="AC1422" i="19" s="1" a="1"/>
  <c r="AC1422" i="19" s="1"/>
  <c r="G1423" i="19"/>
  <c r="G1424" i="19"/>
  <c r="G1425" i="19"/>
  <c r="G1426" i="19"/>
  <c r="G1427" i="19"/>
  <c r="G1428" i="19"/>
  <c r="G1429" i="19"/>
  <c r="G1430" i="19"/>
  <c r="G1431" i="19"/>
  <c r="O122" i="18"/>
  <c r="G1102" i="19"/>
  <c r="AH1102" i="19" s="1"/>
  <c r="AC1102" i="19" s="1" a="1"/>
  <c r="AC1102" i="19" s="1"/>
  <c r="G1103" i="19"/>
  <c r="G1104" i="19"/>
  <c r="G1105" i="19"/>
  <c r="G1106" i="19"/>
  <c r="G1107" i="19"/>
  <c r="G1108" i="19"/>
  <c r="G1109" i="19"/>
  <c r="G1110" i="19"/>
  <c r="G1111" i="19"/>
  <c r="O113" i="18"/>
  <c r="G1012" i="19"/>
  <c r="AH1012" i="19" s="1"/>
  <c r="AC1012" i="19" s="1" a="1"/>
  <c r="AC1012" i="19" s="1"/>
  <c r="G1013" i="19"/>
  <c r="G1014" i="19"/>
  <c r="G1015" i="19"/>
  <c r="G1016" i="19"/>
  <c r="G1017" i="19"/>
  <c r="G1018" i="19"/>
  <c r="G1019" i="19"/>
  <c r="G1020" i="19"/>
  <c r="G1021" i="19"/>
  <c r="O101" i="18"/>
  <c r="G892" i="19"/>
  <c r="AH892" i="19" s="1"/>
  <c r="AC892" i="19" s="1" a="1"/>
  <c r="AC892" i="19" s="1"/>
  <c r="G893" i="19"/>
  <c r="G894" i="19"/>
  <c r="G895" i="19"/>
  <c r="G896" i="19"/>
  <c r="G897" i="19"/>
  <c r="G898" i="19"/>
  <c r="G899" i="19"/>
  <c r="G900" i="19"/>
  <c r="G901" i="19"/>
  <c r="O152" i="18"/>
  <c r="G1402" i="19"/>
  <c r="AH1402" i="19" s="1"/>
  <c r="AC1402" i="19" s="1" a="1"/>
  <c r="AC1402" i="19" s="1"/>
  <c r="G1403" i="19"/>
  <c r="G1404" i="19"/>
  <c r="G1405" i="19"/>
  <c r="G1408" i="19"/>
  <c r="G1410" i="19"/>
  <c r="G1406" i="19"/>
  <c r="G1407" i="19"/>
  <c r="G1409" i="19"/>
  <c r="G1411" i="19"/>
  <c r="O163" i="18"/>
  <c r="G1512" i="19"/>
  <c r="AH1512" i="19" s="1"/>
  <c r="AC1512" i="19" s="1" a="1"/>
  <c r="AC1512" i="19" s="1"/>
  <c r="G1513" i="19"/>
  <c r="G1514" i="19"/>
  <c r="G1515" i="19"/>
  <c r="G1516" i="19"/>
  <c r="G1517" i="19"/>
  <c r="G1518" i="19"/>
  <c r="G1519" i="19"/>
  <c r="G1520" i="19"/>
  <c r="G1521" i="19"/>
  <c r="O93" i="18"/>
  <c r="G812" i="19"/>
  <c r="AH812" i="19" s="1"/>
  <c r="AC812" i="19" s="1" a="1"/>
  <c r="AC812" i="19" s="1"/>
  <c r="G813" i="19"/>
  <c r="G814" i="19"/>
  <c r="G815" i="19"/>
  <c r="G816" i="19"/>
  <c r="G817" i="19"/>
  <c r="G818" i="19"/>
  <c r="G819" i="19"/>
  <c r="G820" i="19"/>
  <c r="G821" i="19"/>
  <c r="O94" i="18"/>
  <c r="G822" i="19"/>
  <c r="AH822" i="19" s="1"/>
  <c r="AC822" i="19" s="1" a="1"/>
  <c r="AC822" i="19" s="1"/>
  <c r="G824" i="19"/>
  <c r="G823" i="19"/>
  <c r="G825" i="19"/>
  <c r="G826" i="19"/>
  <c r="G827" i="19"/>
  <c r="G828" i="19"/>
  <c r="G829" i="19"/>
  <c r="G830" i="19"/>
  <c r="G831" i="19"/>
  <c r="P157" i="18"/>
  <c r="P159" i="18"/>
  <c r="O164" i="18"/>
  <c r="G1522" i="19"/>
  <c r="AH1522" i="19" s="1"/>
  <c r="AC1522" i="19" s="1" a="1"/>
  <c r="AC1522" i="19" s="1"/>
  <c r="G1523" i="19"/>
  <c r="G1524" i="19"/>
  <c r="G1525" i="19"/>
  <c r="G1526" i="19"/>
  <c r="G1527" i="19"/>
  <c r="G1528" i="19"/>
  <c r="G1529" i="19"/>
  <c r="G1530" i="19"/>
  <c r="G1531" i="19"/>
  <c r="O28" i="18"/>
  <c r="G162" i="19"/>
  <c r="AH162" i="19" s="1"/>
  <c r="G163" i="19"/>
  <c r="G164" i="19"/>
  <c r="G165" i="19"/>
  <c r="G166" i="19"/>
  <c r="G167" i="19"/>
  <c r="G168" i="19"/>
  <c r="G169" i="19"/>
  <c r="G170" i="19"/>
  <c r="G171" i="19"/>
  <c r="O153" i="18"/>
  <c r="G1412" i="19"/>
  <c r="AH1412" i="19" s="1"/>
  <c r="AC1412" i="19" s="1" a="1"/>
  <c r="AC1412" i="19" s="1"/>
  <c r="G1414" i="19"/>
  <c r="G1413" i="19"/>
  <c r="G1415" i="19"/>
  <c r="G1416" i="19"/>
  <c r="G1417" i="19"/>
  <c r="G1418" i="19"/>
  <c r="G1419" i="19"/>
  <c r="G1420" i="19"/>
  <c r="G1421" i="19"/>
  <c r="C34" i="18"/>
  <c r="O129" i="18"/>
  <c r="G1173" i="19"/>
  <c r="G1172" i="19"/>
  <c r="AH1172" i="19" s="1"/>
  <c r="AC1172" i="19" s="1" a="1"/>
  <c r="AC1172" i="19" s="1"/>
  <c r="G1174" i="19"/>
  <c r="G1175" i="19"/>
  <c r="G1176" i="19"/>
  <c r="G1177" i="19"/>
  <c r="G1178" i="19"/>
  <c r="G1179" i="19"/>
  <c r="G1180" i="19"/>
  <c r="G1181" i="19"/>
  <c r="O127" i="18"/>
  <c r="G1152" i="19"/>
  <c r="AH1152" i="19" s="1"/>
  <c r="AC1152" i="19" s="1" a="1"/>
  <c r="AC1152" i="19" s="1"/>
  <c r="G1154" i="19"/>
  <c r="G1155" i="19"/>
  <c r="G1156" i="19"/>
  <c r="G1153" i="19"/>
  <c r="G1157" i="19"/>
  <c r="G1158" i="19"/>
  <c r="G1159" i="19"/>
  <c r="G1160" i="19"/>
  <c r="G1161" i="19"/>
  <c r="O76" i="18"/>
  <c r="G642" i="19"/>
  <c r="AH642" i="19" s="1"/>
  <c r="AC642" i="19" s="1" a="1"/>
  <c r="AC642" i="19" s="1"/>
  <c r="G643" i="19"/>
  <c r="G645" i="19"/>
  <c r="G648" i="19"/>
  <c r="G649" i="19"/>
  <c r="G646" i="19"/>
  <c r="G644" i="19"/>
  <c r="G647" i="19"/>
  <c r="G650" i="19"/>
  <c r="G651" i="19"/>
  <c r="O114" i="18"/>
  <c r="G1022" i="19"/>
  <c r="AH1022" i="19" s="1"/>
  <c r="AC1022" i="19" s="1" a="1"/>
  <c r="AC1022" i="19" s="1"/>
  <c r="G1023" i="19"/>
  <c r="G1024" i="19"/>
  <c r="G1025" i="19"/>
  <c r="G1026" i="19"/>
  <c r="G1027" i="19"/>
  <c r="G1028" i="19"/>
  <c r="G1029" i="19"/>
  <c r="G1030" i="19"/>
  <c r="G1031" i="19"/>
  <c r="O112" i="18"/>
  <c r="G1002" i="19"/>
  <c r="AH1002" i="19" s="1"/>
  <c r="AC1002" i="19" s="1" a="1"/>
  <c r="AC1002" i="19" s="1"/>
  <c r="G1003" i="19"/>
  <c r="G1004" i="19"/>
  <c r="G1005" i="19"/>
  <c r="G1006" i="19"/>
  <c r="G1007" i="19"/>
  <c r="G1008" i="19"/>
  <c r="G1009" i="19"/>
  <c r="G1010" i="19"/>
  <c r="G1011" i="19"/>
  <c r="O82" i="18"/>
  <c r="G702" i="19"/>
  <c r="AH702" i="19" s="1"/>
  <c r="AC702" i="19" s="1" a="1"/>
  <c r="AC702" i="19" s="1"/>
  <c r="G703" i="19"/>
  <c r="G704" i="19"/>
  <c r="G705" i="19"/>
  <c r="G706" i="19"/>
  <c r="G707" i="19"/>
  <c r="G708" i="19"/>
  <c r="G709" i="19"/>
  <c r="G710" i="19"/>
  <c r="G711" i="19"/>
  <c r="O66" i="18"/>
  <c r="G542" i="19"/>
  <c r="AH542" i="19" s="1"/>
  <c r="AC542" i="19" s="1" a="1"/>
  <c r="AC542" i="19" s="1"/>
  <c r="G543" i="19"/>
  <c r="G544" i="19"/>
  <c r="G545" i="19"/>
  <c r="G546" i="19"/>
  <c r="G547" i="19"/>
  <c r="G548" i="19"/>
  <c r="G549" i="19"/>
  <c r="G550" i="19"/>
  <c r="G551" i="19"/>
  <c r="P156" i="18"/>
  <c r="C80" i="18"/>
  <c r="O57" i="18"/>
  <c r="G452" i="19"/>
  <c r="AH452" i="19" s="1"/>
  <c r="AC452" i="19" s="1" a="1"/>
  <c r="AC452" i="19" s="1"/>
  <c r="G453" i="19"/>
  <c r="G454" i="19"/>
  <c r="G455" i="19"/>
  <c r="G456" i="19"/>
  <c r="G457" i="19"/>
  <c r="G458" i="19"/>
  <c r="G459" i="19"/>
  <c r="G460" i="19"/>
  <c r="G461" i="19"/>
  <c r="C96" i="18"/>
  <c r="C109" i="18"/>
  <c r="O32" i="18"/>
  <c r="G202" i="19"/>
  <c r="AH202" i="19" s="1"/>
  <c r="G203" i="19"/>
  <c r="G205" i="19"/>
  <c r="G204" i="19"/>
  <c r="G206" i="19"/>
  <c r="G208" i="19"/>
  <c r="G207" i="19"/>
  <c r="G209" i="19"/>
  <c r="G210" i="19"/>
  <c r="G211" i="19"/>
  <c r="O120" i="18"/>
  <c r="G1082" i="19"/>
  <c r="AH1082" i="19" s="1"/>
  <c r="AC1082" i="19" s="1" a="1"/>
  <c r="AC1082" i="19" s="1"/>
  <c r="G1083" i="19"/>
  <c r="G1084" i="19"/>
  <c r="G1085" i="19"/>
  <c r="G1086" i="19"/>
  <c r="G1087" i="19"/>
  <c r="G1088" i="19"/>
  <c r="G1089" i="19"/>
  <c r="G1090" i="19"/>
  <c r="G1091" i="19"/>
  <c r="C38" i="18"/>
  <c r="O100" i="18"/>
  <c r="G882" i="19"/>
  <c r="AH882" i="19" s="1"/>
  <c r="AC882" i="19" s="1" a="1"/>
  <c r="AC882" i="19" s="1"/>
  <c r="G883" i="19"/>
  <c r="G885" i="19"/>
  <c r="G884" i="19"/>
  <c r="G886" i="19"/>
  <c r="G887" i="19"/>
  <c r="G888" i="19"/>
  <c r="G889" i="19"/>
  <c r="G890" i="19"/>
  <c r="G891" i="19"/>
  <c r="O126" i="18"/>
  <c r="G1142" i="19"/>
  <c r="AH1142" i="19" s="1"/>
  <c r="AC1142" i="19" s="1" a="1"/>
  <c r="AC1142" i="19" s="1"/>
  <c r="G1143" i="19"/>
  <c r="G1144" i="19"/>
  <c r="G1145" i="19"/>
  <c r="G1146" i="19"/>
  <c r="G1147" i="19"/>
  <c r="G1148" i="19"/>
  <c r="G1149" i="19"/>
  <c r="G1150" i="19"/>
  <c r="G1151" i="19"/>
  <c r="O99" i="18"/>
  <c r="G873" i="19"/>
  <c r="G872" i="19"/>
  <c r="AH872" i="19" s="1"/>
  <c r="AC872" i="19" s="1" a="1"/>
  <c r="AC872" i="19" s="1"/>
  <c r="G874" i="19"/>
  <c r="G875" i="19"/>
  <c r="G876" i="19"/>
  <c r="G877" i="19"/>
  <c r="G878" i="19"/>
  <c r="G879" i="19"/>
  <c r="G880" i="19"/>
  <c r="G881" i="19"/>
  <c r="O74" i="18"/>
  <c r="G622" i="19"/>
  <c r="AH622" i="19" s="1"/>
  <c r="AC622" i="19" s="1" a="1"/>
  <c r="AC622" i="19" s="1"/>
  <c r="G623" i="19"/>
  <c r="G624" i="19"/>
  <c r="G625" i="19"/>
  <c r="G626" i="19"/>
  <c r="G627" i="19"/>
  <c r="G628" i="19"/>
  <c r="G629" i="19"/>
  <c r="G630" i="19"/>
  <c r="G631" i="19"/>
  <c r="O149" i="18"/>
  <c r="G1372" i="19"/>
  <c r="AH1372" i="19" s="1"/>
  <c r="AC1372" i="19" s="1" a="1"/>
  <c r="AC1372" i="19" s="1"/>
  <c r="G1373" i="19"/>
  <c r="G1374" i="19"/>
  <c r="G1375" i="19"/>
  <c r="G1376" i="19"/>
  <c r="G1377" i="19"/>
  <c r="G1378" i="19"/>
  <c r="G1379" i="19"/>
  <c r="G1380" i="19"/>
  <c r="G1381" i="19"/>
  <c r="O160" i="18"/>
  <c r="G1482" i="19"/>
  <c r="AH1482" i="19" s="1"/>
  <c r="AC1482" i="19" s="1" a="1"/>
  <c r="AC1482" i="19" s="1"/>
  <c r="G1483" i="19"/>
  <c r="G1484" i="19"/>
  <c r="G1485" i="19"/>
  <c r="G1486" i="19"/>
  <c r="G1487" i="19"/>
  <c r="G1488" i="19"/>
  <c r="G1489" i="19"/>
  <c r="G1490" i="19"/>
  <c r="G1491" i="19"/>
  <c r="O29" i="18"/>
  <c r="G172" i="19"/>
  <c r="AH172" i="19" s="1"/>
  <c r="G174" i="19"/>
  <c r="G173" i="19"/>
  <c r="G175" i="19"/>
  <c r="G176" i="19"/>
  <c r="G177" i="19"/>
  <c r="G178" i="19"/>
  <c r="G179" i="19"/>
  <c r="G180" i="19"/>
  <c r="G181" i="19"/>
  <c r="O43" i="18"/>
  <c r="G312" i="19"/>
  <c r="AH312" i="19" s="1"/>
  <c r="G313" i="19"/>
  <c r="G314" i="19"/>
  <c r="G315" i="19"/>
  <c r="G316" i="19"/>
  <c r="G317" i="19"/>
  <c r="G318" i="19"/>
  <c r="G319" i="19"/>
  <c r="G320" i="19"/>
  <c r="G321" i="19"/>
  <c r="O105" i="18"/>
  <c r="G932" i="19"/>
  <c r="AH932" i="19" s="1"/>
  <c r="AC932" i="19" s="1" a="1"/>
  <c r="AC932" i="19" s="1"/>
  <c r="G934" i="19"/>
  <c r="G935" i="19"/>
  <c r="G933" i="19"/>
  <c r="G936" i="19"/>
  <c r="G937" i="19"/>
  <c r="G938" i="19"/>
  <c r="G939" i="19"/>
  <c r="G940" i="19"/>
  <c r="G941" i="19"/>
  <c r="B24" i="18"/>
  <c r="P166" i="18"/>
  <c r="C112" i="18"/>
  <c r="B23" i="18"/>
  <c r="B17" i="18"/>
  <c r="P145" i="18"/>
  <c r="P72" i="18"/>
  <c r="C28" i="18"/>
  <c r="C50" i="18"/>
  <c r="C43" i="18"/>
  <c r="B18" i="18"/>
  <c r="C74" i="18"/>
  <c r="C29" i="18"/>
  <c r="C105" i="18"/>
  <c r="P46" i="18"/>
  <c r="C152" i="18"/>
  <c r="B25" i="18"/>
  <c r="C125" i="18"/>
  <c r="C65" i="18"/>
  <c r="C113" i="18"/>
  <c r="C160" i="18"/>
  <c r="P144" i="18"/>
  <c r="P62" i="18"/>
  <c r="C94" i="18"/>
  <c r="C66" i="18"/>
  <c r="P97" i="18"/>
  <c r="P141" i="18"/>
  <c r="P45" i="18"/>
  <c r="C84" i="18"/>
  <c r="P104" i="18"/>
  <c r="P83" i="18"/>
  <c r="C33" i="18"/>
  <c r="C41" i="18"/>
  <c r="C56" i="18"/>
  <c r="P35" i="18"/>
  <c r="C26" i="18"/>
  <c r="C99" i="18"/>
  <c r="C32" i="18"/>
  <c r="P138" i="18"/>
  <c r="P69" i="18"/>
  <c r="P151" i="18"/>
  <c r="C47" i="18"/>
  <c r="C164" i="18"/>
  <c r="C101" i="18"/>
  <c r="P90" i="18"/>
  <c r="P170" i="18"/>
  <c r="C128" i="18"/>
  <c r="C57" i="18"/>
  <c r="P81" i="18"/>
  <c r="C122" i="18"/>
  <c r="C163" i="18"/>
  <c r="P142" i="18"/>
  <c r="C123" i="18"/>
  <c r="P31" i="18"/>
  <c r="C162" i="18"/>
  <c r="C93" i="18"/>
  <c r="P51" i="18"/>
  <c r="P39" i="18"/>
  <c r="C60" i="18"/>
  <c r="C149" i="18"/>
  <c r="P103" i="18"/>
  <c r="C30" i="18"/>
  <c r="P27" i="18"/>
  <c r="P148" i="18"/>
  <c r="B19" i="18"/>
  <c r="C77" i="18"/>
  <c r="B16" i="18"/>
  <c r="G90" i="19" l="1"/>
  <c r="AH90" i="19" s="1"/>
  <c r="G89" i="19"/>
  <c r="C89" i="19" s="1"/>
  <c r="E89" i="19" s="1"/>
  <c r="C20" i="18"/>
  <c r="G86" i="19"/>
  <c r="C86" i="19" s="1"/>
  <c r="E86" i="19" s="1"/>
  <c r="G84" i="19"/>
  <c r="C84" i="19" s="1"/>
  <c r="E84" i="19" s="1"/>
  <c r="P21" i="18"/>
  <c r="O21" i="18" s="1"/>
  <c r="G91" i="19"/>
  <c r="C91" i="19" s="1"/>
  <c r="E91" i="19" s="1"/>
  <c r="G87" i="19"/>
  <c r="AH87" i="19" s="1"/>
  <c r="G88" i="19"/>
  <c r="C88" i="19" s="1"/>
  <c r="E88" i="19" s="1"/>
  <c r="G85" i="19"/>
  <c r="H85" i="19" s="1"/>
  <c r="B85" i="19" s="1"/>
  <c r="O20" i="18"/>
  <c r="G83" i="19"/>
  <c r="AH83" i="19" s="1"/>
  <c r="G1599" i="19"/>
  <c r="AH1599" i="19" s="1"/>
  <c r="AC1599" i="19" s="1" a="1"/>
  <c r="AC1599" i="19" s="1"/>
  <c r="G1598" i="19"/>
  <c r="C1598" i="19" s="1"/>
  <c r="E1598" i="19" s="1"/>
  <c r="G1597" i="19"/>
  <c r="H1597" i="19" s="1"/>
  <c r="B1597" i="19" s="1"/>
  <c r="P14" i="18"/>
  <c r="O14" i="18" s="1"/>
  <c r="G1596" i="19"/>
  <c r="C1596" i="19" s="1"/>
  <c r="E1596" i="19" s="1"/>
  <c r="G1593" i="19"/>
  <c r="H1593" i="19" s="1"/>
  <c r="B1593" i="19" s="1"/>
  <c r="G1595" i="19"/>
  <c r="AH1595" i="19" s="1"/>
  <c r="G1592" i="19"/>
  <c r="AH1592" i="19" s="1"/>
  <c r="AC1592" i="19" s="1" a="1"/>
  <c r="AC1592" i="19" s="1"/>
  <c r="O171" i="18"/>
  <c r="G1594" i="19"/>
  <c r="AH1594" i="19" s="1"/>
  <c r="G1601" i="19"/>
  <c r="C1601" i="19" s="1"/>
  <c r="E1601" i="19" s="1"/>
  <c r="G678" i="19"/>
  <c r="AH678" i="19" s="1"/>
  <c r="G677" i="19"/>
  <c r="AH677" i="19" s="1"/>
  <c r="G676" i="19"/>
  <c r="C676" i="19" s="1"/>
  <c r="E676" i="19" s="1"/>
  <c r="G675" i="19"/>
  <c r="C675" i="19" s="1"/>
  <c r="E675" i="19" s="1"/>
  <c r="G674" i="19"/>
  <c r="C674" i="19" s="1"/>
  <c r="E674" i="19" s="1"/>
  <c r="G673" i="19"/>
  <c r="AH673" i="19" s="1"/>
  <c r="G672" i="19"/>
  <c r="AH672" i="19" s="1"/>
  <c r="AC672" i="19" s="1" a="1"/>
  <c r="AC672" i="19" s="1"/>
  <c r="O79" i="18"/>
  <c r="G681" i="19"/>
  <c r="C681" i="19" s="1"/>
  <c r="E681" i="19" s="1"/>
  <c r="G680" i="19"/>
  <c r="H680" i="19" s="1"/>
  <c r="B680" i="19" s="1"/>
  <c r="P15" i="18"/>
  <c r="G40" i="19" s="1"/>
  <c r="AH40" i="19" s="1"/>
  <c r="P22" i="18"/>
  <c r="G106" i="19" s="1"/>
  <c r="AB1002" i="19" a="1"/>
  <c r="AB1002" i="19" s="1"/>
  <c r="AB1382" i="19" a="1"/>
  <c r="AB1382" i="19" s="1"/>
  <c r="AB1032" i="19" a="1"/>
  <c r="AB1032" i="19" s="1"/>
  <c r="AB742" i="19" a="1"/>
  <c r="AB742" i="19" s="1"/>
  <c r="AB1242" i="19" a="1"/>
  <c r="AB1242" i="19" s="1"/>
  <c r="AB1082" i="19" a="1"/>
  <c r="AB1082" i="19" s="1"/>
  <c r="AB1142" i="19" a="1"/>
  <c r="AB1142" i="19" s="1"/>
  <c r="AB542" i="19" a="1"/>
  <c r="AB542" i="19" s="1"/>
  <c r="AB892" i="19" a="1"/>
  <c r="AB892" i="19" s="1"/>
  <c r="AB462" i="19" a="1"/>
  <c r="AB462" i="19" s="1"/>
  <c r="AB1212" i="19" a="1"/>
  <c r="AB1212" i="19" s="1"/>
  <c r="AB592" i="19" a="1"/>
  <c r="AB592" i="19" s="1"/>
  <c r="AB522" i="19" a="1"/>
  <c r="AB522" i="19" s="1"/>
  <c r="AB792" i="19" a="1"/>
  <c r="AB792" i="19" s="1"/>
  <c r="AB872" i="19" a="1"/>
  <c r="AB872" i="19" s="1"/>
  <c r="AB1402" i="19" a="1"/>
  <c r="AB1402" i="19" s="1"/>
  <c r="AB1112" i="19" a="1"/>
  <c r="AB1112" i="19" s="1"/>
  <c r="AB1552" i="19" a="1"/>
  <c r="AB1552" i="19" s="1"/>
  <c r="AB752" i="19" a="1"/>
  <c r="AB752" i="19" s="1"/>
  <c r="AB622" i="19" a="1"/>
  <c r="AB622" i="19" s="1"/>
  <c r="AB1512" i="19" a="1"/>
  <c r="AB1512" i="19" s="1"/>
  <c r="AB482" i="19" a="1"/>
  <c r="AB482" i="19" s="1"/>
  <c r="AB382" i="19" a="1"/>
  <c r="AB382" i="19" s="1"/>
  <c r="AB1492" i="19" a="1"/>
  <c r="AB1492" i="19" s="1"/>
  <c r="AB1372" i="19" a="1"/>
  <c r="AB1372" i="19" s="1"/>
  <c r="AB1522" i="19" a="1"/>
  <c r="AB1522" i="19" s="1"/>
  <c r="AB812" i="19" a="1"/>
  <c r="AB812" i="19" s="1"/>
  <c r="AB1132" i="19" a="1"/>
  <c r="AB1132" i="19" s="1"/>
  <c r="AB772" i="19" a="1"/>
  <c r="AB772" i="19" s="1"/>
  <c r="AB532" i="19" a="1"/>
  <c r="AB532" i="19" s="1"/>
  <c r="AB422" i="19" a="1"/>
  <c r="AB422" i="19" s="1"/>
  <c r="AB1342" i="19" a="1"/>
  <c r="AB1342" i="19" s="1"/>
  <c r="AB512" i="19" a="1"/>
  <c r="AB512" i="19" s="1"/>
  <c r="AB882" i="19" a="1"/>
  <c r="AB882" i="19" s="1"/>
  <c r="AB1482" i="19" a="1"/>
  <c r="AB1482" i="19" s="1"/>
  <c r="AB822" i="19" a="1"/>
  <c r="AB822" i="19" s="1"/>
  <c r="AB652" i="19" a="1"/>
  <c r="AB652" i="19" s="1"/>
  <c r="AB992" i="19" a="1"/>
  <c r="AB992" i="19" s="1"/>
  <c r="AB982" i="19" a="1"/>
  <c r="AB982" i="19" s="1"/>
  <c r="AB842" i="19" a="1"/>
  <c r="AB842" i="19" s="1"/>
  <c r="AB902" i="19" a="1"/>
  <c r="AB902" i="19" s="1"/>
  <c r="AB1282" i="19" a="1"/>
  <c r="AB1282" i="19" s="1"/>
  <c r="AB1012" i="19" a="1"/>
  <c r="AB1012" i="19" s="1"/>
  <c r="AB1172" i="19" a="1"/>
  <c r="AB1172" i="19" s="1"/>
  <c r="AB1412" i="19" a="1"/>
  <c r="AB1412" i="19" s="1"/>
  <c r="AB732" i="19" a="1"/>
  <c r="AB732" i="19" s="1"/>
  <c r="AB1502" i="19" a="1"/>
  <c r="AB1502" i="19" s="1"/>
  <c r="AB1102" i="19" a="1"/>
  <c r="AB1102" i="19" s="1"/>
  <c r="AB1162" i="19" a="1"/>
  <c r="AB1162" i="19" s="1"/>
  <c r="AB682" i="19" a="1"/>
  <c r="AB682" i="19" s="1"/>
  <c r="AB1092" i="19" a="1"/>
  <c r="AB1092" i="19" s="1"/>
  <c r="AB452" i="19" a="1"/>
  <c r="AB452" i="19" s="1"/>
  <c r="AB932" i="19" a="1"/>
  <c r="AB932" i="19" s="1"/>
  <c r="AB1152" i="19" a="1"/>
  <c r="AB1152" i="19" s="1"/>
  <c r="AB412" i="19" a="1"/>
  <c r="AB412" i="19" s="1"/>
  <c r="AB442" i="19" a="1"/>
  <c r="AB442" i="19" s="1"/>
  <c r="AB1602" i="19" a="1"/>
  <c r="AB1602" i="19" s="1"/>
  <c r="AB702" i="19" a="1"/>
  <c r="AB702" i="19" s="1"/>
  <c r="AB642" i="19" a="1"/>
  <c r="AB642" i="19" s="1"/>
  <c r="AB1232" i="19" a="1"/>
  <c r="AB1232" i="19" s="1"/>
  <c r="AB722" i="19" a="1"/>
  <c r="AB722" i="19" s="1"/>
  <c r="AB972" i="19" a="1"/>
  <c r="AB972" i="19" s="1"/>
  <c r="AB1352" i="19" a="1"/>
  <c r="AB1352" i="19" s="1"/>
  <c r="AB1062" i="19" a="1"/>
  <c r="AB1062" i="19" s="1"/>
  <c r="AB1022" i="19" a="1"/>
  <c r="AB1022" i="19" s="1"/>
  <c r="AB1422" i="19" a="1"/>
  <c r="AB1422" i="19" s="1"/>
  <c r="AB862" i="19" a="1"/>
  <c r="AB862" i="19" s="1"/>
  <c r="AB1122" i="19" a="1"/>
  <c r="AB1122" i="19" s="1"/>
  <c r="AB1222" i="19" a="1"/>
  <c r="AB1222" i="19" s="1"/>
  <c r="AH1007" i="19"/>
  <c r="AH1107" i="19"/>
  <c r="AH264" i="19"/>
  <c r="AH299" i="19"/>
  <c r="AH147" i="19"/>
  <c r="AH445" i="19"/>
  <c r="AH798" i="19"/>
  <c r="AH1120" i="19"/>
  <c r="AH391" i="19"/>
  <c r="AH1356" i="19"/>
  <c r="AH1381" i="19"/>
  <c r="AH1154" i="19"/>
  <c r="AH1234" i="19"/>
  <c r="AH1126" i="19"/>
  <c r="AH1226" i="19"/>
  <c r="AH599" i="19"/>
  <c r="AH1149" i="19"/>
  <c r="AH708" i="19"/>
  <c r="AH1426" i="19"/>
  <c r="AH491" i="19"/>
  <c r="AH1063" i="19"/>
  <c r="AH630" i="19"/>
  <c r="AH1025" i="19"/>
  <c r="AH1017" i="19"/>
  <c r="AH263" i="19"/>
  <c r="AH468" i="19"/>
  <c r="AH189" i="19"/>
  <c r="AH146" i="19"/>
  <c r="AH1604" i="19"/>
  <c r="AH1086" i="19"/>
  <c r="AH706" i="19"/>
  <c r="AH171" i="19"/>
  <c r="AH1233" i="19"/>
  <c r="AH991" i="19"/>
  <c r="AH525" i="19"/>
  <c r="AH444" i="19"/>
  <c r="AH1225" i="19"/>
  <c r="AH598" i="19"/>
  <c r="AH880" i="19"/>
  <c r="AH1409" i="19"/>
  <c r="AH866" i="19"/>
  <c r="AH995" i="19"/>
  <c r="AH976" i="19"/>
  <c r="AH1221" i="19"/>
  <c r="AH934" i="19"/>
  <c r="AH1006" i="19"/>
  <c r="AH1425" i="19"/>
  <c r="AH1287" i="19"/>
  <c r="AH1355" i="19"/>
  <c r="AH878" i="19"/>
  <c r="AH204" i="19"/>
  <c r="AH547" i="19"/>
  <c r="AH1424" i="19"/>
  <c r="AH489" i="19"/>
  <c r="AH1286" i="19"/>
  <c r="AH1603" i="19"/>
  <c r="AH1490" i="19"/>
  <c r="AH1421" i="19"/>
  <c r="AH830" i="19"/>
  <c r="AH1139" i="19"/>
  <c r="AH990" i="19"/>
  <c r="AH1354" i="19"/>
  <c r="AH1026" i="19"/>
  <c r="AH415" i="19"/>
  <c r="AH1605" i="19"/>
  <c r="AH518" i="19"/>
  <c r="AH887" i="19"/>
  <c r="AH206" i="19"/>
  <c r="AH645" i="19"/>
  <c r="AH781" i="19"/>
  <c r="AH298" i="19"/>
  <c r="AH1220" i="19"/>
  <c r="AH1380" i="19"/>
  <c r="AH1530" i="19"/>
  <c r="AH1140" i="19"/>
  <c r="AH780" i="19"/>
  <c r="AH220" i="19"/>
  <c r="AH747" i="19"/>
  <c r="AH1067" i="19"/>
  <c r="G954" i="19"/>
  <c r="C954" i="19" s="1"/>
  <c r="E954" i="19" s="1"/>
  <c r="AH1085" i="19"/>
  <c r="AH1529" i="19"/>
  <c r="AH896" i="19"/>
  <c r="AH1511" i="19"/>
  <c r="AH388" i="19"/>
  <c r="AH524" i="19"/>
  <c r="AH143" i="19"/>
  <c r="AH219" i="19"/>
  <c r="AH1350" i="19"/>
  <c r="AH313" i="19"/>
  <c r="AH1155" i="19"/>
  <c r="AH1163" i="19"/>
  <c r="AH469" i="19"/>
  <c r="AH190" i="19"/>
  <c r="AH1040" i="19"/>
  <c r="AH1148" i="19"/>
  <c r="AH457" i="19"/>
  <c r="AH898" i="19"/>
  <c r="AH865" i="19"/>
  <c r="AH490" i="19"/>
  <c r="AH390" i="19"/>
  <c r="AH1034" i="19"/>
  <c r="AH1068" i="19"/>
  <c r="AH629" i="19"/>
  <c r="AH456" i="19"/>
  <c r="AH643" i="19"/>
  <c r="AH1105" i="19"/>
  <c r="AH661" i="19"/>
  <c r="AH467" i="19"/>
  <c r="AH296" i="19"/>
  <c r="AH1037" i="19"/>
  <c r="AH1219" i="19"/>
  <c r="AH181" i="19"/>
  <c r="AH1004" i="19"/>
  <c r="AH1410" i="19"/>
  <c r="AH863" i="19"/>
  <c r="AH488" i="19"/>
  <c r="AH466" i="19"/>
  <c r="AH539" i="19"/>
  <c r="AH187" i="19"/>
  <c r="AH724" i="19"/>
  <c r="AH851" i="19"/>
  <c r="AH1499" i="19"/>
  <c r="AH1088" i="19"/>
  <c r="AH208" i="19"/>
  <c r="AH648" i="19"/>
  <c r="AH1560" i="19"/>
  <c r="AH726" i="19"/>
  <c r="AH1227" i="19"/>
  <c r="AH223" i="19"/>
  <c r="AH1087" i="19"/>
  <c r="AH707" i="19"/>
  <c r="AH821" i="19"/>
  <c r="AH1559" i="19"/>
  <c r="AH526" i="19"/>
  <c r="AH683" i="19"/>
  <c r="AH1094" i="19"/>
  <c r="AH517" i="19"/>
  <c r="AH1491" i="19"/>
  <c r="AH1024" i="19"/>
  <c r="AH831" i="19"/>
  <c r="AH1558" i="19"/>
  <c r="AH188" i="19"/>
  <c r="AH974" i="19"/>
  <c r="AH516" i="19"/>
  <c r="AH1146" i="19"/>
  <c r="AH170" i="19"/>
  <c r="AH1104" i="19"/>
  <c r="AH741" i="19"/>
  <c r="AH779" i="19"/>
  <c r="AH297" i="19"/>
  <c r="AH1036" i="19"/>
  <c r="AH795" i="19"/>
  <c r="AH911" i="19"/>
  <c r="AH515" i="19"/>
  <c r="G496" i="19"/>
  <c r="C496" i="19" s="1"/>
  <c r="E496" i="19" s="1"/>
  <c r="AH935" i="19"/>
  <c r="AH631" i="19"/>
  <c r="AH549" i="19"/>
  <c r="AH1235" i="19"/>
  <c r="AH1127" i="19"/>
  <c r="AH1249" i="19"/>
  <c r="AH1531" i="19"/>
  <c r="AH1141" i="19"/>
  <c r="AH541" i="19"/>
  <c r="AH413" i="19"/>
  <c r="AH443" i="19"/>
  <c r="AH221" i="19"/>
  <c r="AH797" i="19"/>
  <c r="AH1147" i="19"/>
  <c r="AH1519" i="19"/>
  <c r="AH1118" i="19"/>
  <c r="AH540" i="19"/>
  <c r="AH723" i="19"/>
  <c r="AH1353" i="19"/>
  <c r="AH628" i="19"/>
  <c r="AH205" i="19"/>
  <c r="AH1518" i="19"/>
  <c r="AH1556" i="19"/>
  <c r="AH1285" i="19"/>
  <c r="AH1145" i="19"/>
  <c r="AH203" i="19"/>
  <c r="AH1003" i="19"/>
  <c r="AH1517" i="19"/>
  <c r="AH895" i="19"/>
  <c r="AH1555" i="19"/>
  <c r="AH1384" i="19"/>
  <c r="AH850" i="19"/>
  <c r="AH757" i="19"/>
  <c r="AH794" i="19"/>
  <c r="AH910" i="19"/>
  <c r="AH1245" i="19"/>
  <c r="AH320" i="19"/>
  <c r="AH1083" i="19"/>
  <c r="AH453" i="19"/>
  <c r="AH1376" i="19"/>
  <c r="AH625" i="19"/>
  <c r="AH1179" i="19"/>
  <c r="AH827" i="19"/>
  <c r="AH816" i="19"/>
  <c r="AH1169" i="19"/>
  <c r="AH1114" i="19"/>
  <c r="AH463" i="19"/>
  <c r="AH987" i="19"/>
  <c r="AH385" i="19"/>
  <c r="AH421" i="19"/>
  <c r="AH848" i="19"/>
  <c r="AH1611" i="19"/>
  <c r="AH229" i="19"/>
  <c r="AH1243" i="19"/>
  <c r="AH939" i="19"/>
  <c r="AH318" i="19"/>
  <c r="AH177" i="19"/>
  <c r="AH1486" i="19"/>
  <c r="AH1375" i="19"/>
  <c r="AH624" i="19"/>
  <c r="AH1031" i="19"/>
  <c r="AH650" i="19"/>
  <c r="AH1159" i="19"/>
  <c r="AH1178" i="19"/>
  <c r="AH1417" i="19"/>
  <c r="AH166" i="19"/>
  <c r="AH1525" i="19"/>
  <c r="AH826" i="19"/>
  <c r="AH815" i="19"/>
  <c r="AH1514" i="19"/>
  <c r="AH1403" i="19"/>
  <c r="AH1431" i="19"/>
  <c r="AH871" i="19"/>
  <c r="AH1240" i="19"/>
  <c r="AH269" i="19"/>
  <c r="AH1168" i="19"/>
  <c r="AH737" i="19"/>
  <c r="AH656" i="19"/>
  <c r="AH1135" i="19"/>
  <c r="AH484" i="19"/>
  <c r="AH1113" i="19"/>
  <c r="AH1554" i="19"/>
  <c r="AH1507" i="19"/>
  <c r="AH997" i="19"/>
  <c r="AH986" i="19"/>
  <c r="AH774" i="19"/>
  <c r="AH535" i="19"/>
  <c r="AH384" i="19"/>
  <c r="AH183" i="19"/>
  <c r="AH420" i="19"/>
  <c r="AH731" i="19"/>
  <c r="AH981" i="19"/>
  <c r="AH450" i="19"/>
  <c r="AH689" i="19"/>
  <c r="AH358" i="19"/>
  <c r="AH847" i="19"/>
  <c r="AH426" i="19"/>
  <c r="AH215" i="19"/>
  <c r="AH754" i="19"/>
  <c r="AH1361" i="19"/>
  <c r="AH1610" i="19"/>
  <c r="AH1099" i="19"/>
  <c r="AH228" i="19"/>
  <c r="AH907" i="19"/>
  <c r="AH1346" i="19"/>
  <c r="AH1495" i="19"/>
  <c r="AH1214" i="19"/>
  <c r="AH593" i="19"/>
  <c r="AH1388" i="19"/>
  <c r="AH685" i="19"/>
  <c r="AH749" i="19"/>
  <c r="AH600" i="19"/>
  <c r="AH1520" i="19"/>
  <c r="AH1387" i="19"/>
  <c r="AH1501" i="19"/>
  <c r="AH1005" i="19"/>
  <c r="AH820" i="19"/>
  <c r="AH864" i="19"/>
  <c r="AH389" i="19"/>
  <c r="AH414" i="19"/>
  <c r="AH431" i="19"/>
  <c r="AH1247" i="19"/>
  <c r="AH877" i="19"/>
  <c r="AH705" i="19"/>
  <c r="AH1015" i="19"/>
  <c r="AH660" i="19"/>
  <c r="AH1001" i="19"/>
  <c r="AH1218" i="19"/>
  <c r="AH1378" i="19"/>
  <c r="AH627" i="19"/>
  <c r="AH454" i="19"/>
  <c r="AH1181" i="19"/>
  <c r="AH829" i="19"/>
  <c r="AH1014" i="19"/>
  <c r="AH1138" i="19"/>
  <c r="AH989" i="19"/>
  <c r="AH387" i="19"/>
  <c r="AH1283" i="19"/>
  <c r="AH1217" i="19"/>
  <c r="AH941" i="19"/>
  <c r="AH179" i="19"/>
  <c r="AH626" i="19"/>
  <c r="AH883" i="19"/>
  <c r="AH544" i="19"/>
  <c r="AH1419" i="19"/>
  <c r="AH168" i="19"/>
  <c r="AH828" i="19"/>
  <c r="AH271" i="19"/>
  <c r="AH739" i="19"/>
  <c r="AH487" i="19"/>
  <c r="AH1509" i="19"/>
  <c r="AH1385" i="19"/>
  <c r="AH849" i="19"/>
  <c r="AH909" i="19"/>
  <c r="AH1244" i="19"/>
  <c r="AH1143" i="19"/>
  <c r="AH651" i="19"/>
  <c r="AH1515" i="19"/>
  <c r="AH893" i="19"/>
  <c r="AH1553" i="19"/>
  <c r="AH998" i="19"/>
  <c r="AH536" i="19"/>
  <c r="AH184" i="19"/>
  <c r="AH1039" i="19"/>
  <c r="AH1347" i="19"/>
  <c r="AH938" i="19"/>
  <c r="AH317" i="19"/>
  <c r="AH176" i="19"/>
  <c r="AH1485" i="19"/>
  <c r="AH1374" i="19"/>
  <c r="AH623" i="19"/>
  <c r="AH873" i="19"/>
  <c r="AH211" i="19"/>
  <c r="AH1011" i="19"/>
  <c r="AH1030" i="19"/>
  <c r="AH647" i="19"/>
  <c r="AH1158" i="19"/>
  <c r="AH1177" i="19"/>
  <c r="AH1416" i="19"/>
  <c r="AH165" i="19"/>
  <c r="AH1524" i="19"/>
  <c r="AH825" i="19"/>
  <c r="AH814" i="19"/>
  <c r="AH1513" i="19"/>
  <c r="AH1111" i="19"/>
  <c r="AH1430" i="19"/>
  <c r="AH870" i="19"/>
  <c r="AH1239" i="19"/>
  <c r="AH268" i="19"/>
  <c r="AH1167" i="19"/>
  <c r="AH736" i="19"/>
  <c r="AH655" i="19"/>
  <c r="AH1134" i="19"/>
  <c r="AH483" i="19"/>
  <c r="AH1506" i="19"/>
  <c r="AH996" i="19"/>
  <c r="AH985" i="19"/>
  <c r="AH775" i="19"/>
  <c r="AH534" i="19"/>
  <c r="AH383" i="19"/>
  <c r="AH531" i="19"/>
  <c r="AH419" i="19"/>
  <c r="AH151" i="19"/>
  <c r="AH730" i="19"/>
  <c r="AH1600" i="19"/>
  <c r="AH1131" i="19"/>
  <c r="AH980" i="19"/>
  <c r="AH449" i="19"/>
  <c r="AH688" i="19"/>
  <c r="AH357" i="19"/>
  <c r="AH846" i="19"/>
  <c r="AH425" i="19"/>
  <c r="AH214" i="19"/>
  <c r="AH753" i="19"/>
  <c r="AH1033" i="19"/>
  <c r="AH1231" i="19"/>
  <c r="AH1360" i="19"/>
  <c r="AH1609" i="19"/>
  <c r="AH1098" i="19"/>
  <c r="AH227" i="19"/>
  <c r="AH906" i="19"/>
  <c r="AH1345" i="19"/>
  <c r="AH1494" i="19"/>
  <c r="AH1071" i="19"/>
  <c r="G567" i="19"/>
  <c r="C567" i="19" s="1"/>
  <c r="E567" i="19" s="1"/>
  <c r="AH888" i="19"/>
  <c r="AH458" i="19"/>
  <c r="AH899" i="19"/>
  <c r="AH527" i="19"/>
  <c r="AH1095" i="19"/>
  <c r="AH1173" i="19"/>
  <c r="AH1119" i="19"/>
  <c r="AH725" i="19"/>
  <c r="AH760" i="19"/>
  <c r="AH897" i="19"/>
  <c r="AH1123" i="19"/>
  <c r="AH1351" i="19"/>
  <c r="AH1023" i="19"/>
  <c r="AH819" i="19"/>
  <c r="AH1117" i="19"/>
  <c r="AH1125" i="19"/>
  <c r="AH430" i="19"/>
  <c r="AH746" i="19"/>
  <c r="AH1065" i="19"/>
  <c r="O168" i="18"/>
  <c r="AH321" i="19"/>
  <c r="AH180" i="19"/>
  <c r="AH876" i="19"/>
  <c r="AH545" i="19"/>
  <c r="AH1420" i="19"/>
  <c r="AH169" i="19"/>
  <c r="AH818" i="19"/>
  <c r="AH1103" i="19"/>
  <c r="AH740" i="19"/>
  <c r="AH659" i="19"/>
  <c r="AH486" i="19"/>
  <c r="AH465" i="19"/>
  <c r="AH778" i="19"/>
  <c r="AH186" i="19"/>
  <c r="AH523" i="19"/>
  <c r="AH144" i="19"/>
  <c r="AH429" i="19"/>
  <c r="AH218" i="19"/>
  <c r="AH745" i="19"/>
  <c r="AH1498" i="19"/>
  <c r="AH514" i="19"/>
  <c r="AH1377" i="19"/>
  <c r="AH1527" i="19"/>
  <c r="AH817" i="19"/>
  <c r="AH1013" i="19"/>
  <c r="AH464" i="19"/>
  <c r="AH777" i="19"/>
  <c r="AH360" i="19"/>
  <c r="AH756" i="19"/>
  <c r="AH1101" i="19"/>
  <c r="AH230" i="19"/>
  <c r="AH1216" i="19"/>
  <c r="AH513" i="19"/>
  <c r="AH1487" i="19"/>
  <c r="AH874" i="19"/>
  <c r="AH1160" i="19"/>
  <c r="AH1404" i="19"/>
  <c r="AH1137" i="19"/>
  <c r="AH359" i="19"/>
  <c r="AH216" i="19"/>
  <c r="AH743" i="19"/>
  <c r="AH1215" i="19"/>
  <c r="AH316" i="19"/>
  <c r="AH1373" i="19"/>
  <c r="AC1373" i="19" s="1" a="1"/>
  <c r="AC1373" i="19" s="1"/>
  <c r="AH891" i="19"/>
  <c r="AH1091" i="19"/>
  <c r="AH210" i="19"/>
  <c r="AH461" i="19"/>
  <c r="AH711" i="19"/>
  <c r="AH1010" i="19"/>
  <c r="AC1010" i="19" s="1" a="1"/>
  <c r="AC1010" i="19" s="1"/>
  <c r="AH1029" i="19"/>
  <c r="AC1029" i="19" s="1" a="1"/>
  <c r="AC1029" i="19" s="1"/>
  <c r="AH644" i="19"/>
  <c r="AH1157" i="19"/>
  <c r="AH1176" i="19"/>
  <c r="AC1176" i="19" s="1" a="1"/>
  <c r="AC1176" i="19" s="1"/>
  <c r="AH1415" i="19"/>
  <c r="AC1415" i="19" s="1" a="1"/>
  <c r="AC1415" i="19" s="1"/>
  <c r="AH164" i="19"/>
  <c r="AC164" i="19" s="1" a="1"/>
  <c r="AC164" i="19" s="1"/>
  <c r="AH1523" i="19"/>
  <c r="AH823" i="19"/>
  <c r="AH813" i="19"/>
  <c r="AC813" i="19" s="1" a="1"/>
  <c r="AC813" i="19" s="1"/>
  <c r="AH1021" i="19"/>
  <c r="AH1110" i="19"/>
  <c r="AC1110" i="19" s="1" a="1"/>
  <c r="AC1110" i="19" s="1"/>
  <c r="AH1429" i="19"/>
  <c r="AC1429" i="19" s="1" a="1"/>
  <c r="AC1429" i="19" s="1"/>
  <c r="AH869" i="19"/>
  <c r="AH1238" i="19"/>
  <c r="AH267" i="19"/>
  <c r="AC267" i="19" s="1" a="1"/>
  <c r="AC267" i="19" s="1"/>
  <c r="AH1166" i="19"/>
  <c r="AH735" i="19"/>
  <c r="AC735" i="19" s="1" a="1"/>
  <c r="AC735" i="19" s="1"/>
  <c r="AH653" i="19"/>
  <c r="AC653" i="19" s="1" a="1"/>
  <c r="AC653" i="19" s="1"/>
  <c r="AH1133" i="19"/>
  <c r="AH1505" i="19"/>
  <c r="AH994" i="19"/>
  <c r="AC994" i="19" s="1" a="1"/>
  <c r="AC994" i="19" s="1"/>
  <c r="AH984" i="19"/>
  <c r="AH773" i="19"/>
  <c r="AC773" i="19" s="1" a="1"/>
  <c r="AC773" i="19" s="1"/>
  <c r="AH533" i="19"/>
  <c r="AC533" i="19" s="1" a="1"/>
  <c r="AC533" i="19" s="1"/>
  <c r="AH1391" i="19"/>
  <c r="AH530" i="19"/>
  <c r="AH418" i="19"/>
  <c r="AH150" i="19"/>
  <c r="AC150" i="19" s="1" a="1"/>
  <c r="AC150" i="19" s="1"/>
  <c r="AH729" i="19"/>
  <c r="AH1291" i="19"/>
  <c r="AC1291" i="19" s="1" a="1"/>
  <c r="AC1291" i="19" s="1"/>
  <c r="AH1130" i="19"/>
  <c r="AH979" i="19"/>
  <c r="AH448" i="19"/>
  <c r="AC448" i="19" s="1" a="1"/>
  <c r="AC448" i="19" s="1"/>
  <c r="AH687" i="19"/>
  <c r="AH356" i="19"/>
  <c r="AC356" i="19" s="1" a="1"/>
  <c r="AC356" i="19" s="1"/>
  <c r="AH844" i="19"/>
  <c r="AC844" i="19" s="1" a="1"/>
  <c r="AC844" i="19" s="1"/>
  <c r="AH424" i="19"/>
  <c r="AH213" i="19"/>
  <c r="AH801" i="19"/>
  <c r="AC801" i="19" s="1" a="1"/>
  <c r="AC801" i="19" s="1"/>
  <c r="AH1230" i="19"/>
  <c r="AH1359" i="19"/>
  <c r="AC1359" i="19" s="1" a="1"/>
  <c r="AC1359" i="19" s="1"/>
  <c r="AH1608" i="19"/>
  <c r="AC1608" i="19" s="1" a="1"/>
  <c r="AC1608" i="19" s="1"/>
  <c r="AH1097" i="19"/>
  <c r="AH226" i="19"/>
  <c r="AH905" i="19"/>
  <c r="AC905" i="19" s="1" a="1"/>
  <c r="AC905" i="19" s="1"/>
  <c r="AH1344" i="19"/>
  <c r="AH1493" i="19"/>
  <c r="AC1493" i="19" s="1" a="1"/>
  <c r="AC1493" i="19" s="1"/>
  <c r="AH1213" i="19"/>
  <c r="AC1213" i="19" s="1" a="1"/>
  <c r="AC1213" i="19" s="1"/>
  <c r="AH521" i="19"/>
  <c r="AH1070" i="19"/>
  <c r="AH1521" i="19"/>
  <c r="AH353" i="19"/>
  <c r="AH879" i="19"/>
  <c r="AH548" i="19"/>
  <c r="AH1106" i="19"/>
  <c r="AH679" i="19"/>
  <c r="AC679" i="19" s="1" a="1"/>
  <c r="AC679" i="19" s="1"/>
  <c r="AH975" i="19"/>
  <c r="AC975" i="19" s="1" a="1"/>
  <c r="AC975" i="19" s="1"/>
  <c r="AH1248" i="19"/>
  <c r="AH886" i="19"/>
  <c r="AH1016" i="19"/>
  <c r="AH1500" i="19"/>
  <c r="AC1500" i="19" s="1" a="1"/>
  <c r="AC1500" i="19" s="1"/>
  <c r="AH1379" i="19"/>
  <c r="AC1379" i="19" s="1" a="1"/>
  <c r="AC1379" i="19" s="1"/>
  <c r="AH455" i="19"/>
  <c r="AH1423" i="19"/>
  <c r="AC1423" i="19" s="1" a="1"/>
  <c r="AC1423" i="19" s="1"/>
  <c r="AH1386" i="19"/>
  <c r="AH973" i="19"/>
  <c r="AH758" i="19"/>
  <c r="AH1246" i="19"/>
  <c r="AC1246" i="19" s="1" a="1"/>
  <c r="AC1246" i="19" s="1"/>
  <c r="AH1084" i="19"/>
  <c r="AH704" i="19"/>
  <c r="AC704" i="19" s="1" a="1"/>
  <c r="AC704" i="19" s="1"/>
  <c r="AH1528" i="19"/>
  <c r="AC1528" i="19" s="1" a="1"/>
  <c r="AC1528" i="19" s="1"/>
  <c r="AH1116" i="19"/>
  <c r="AH1000" i="19"/>
  <c r="AH361" i="19"/>
  <c r="AH1223" i="19"/>
  <c r="AH231" i="19"/>
  <c r="AC231" i="19" s="1" a="1"/>
  <c r="AC231" i="19" s="1"/>
  <c r="AH1144" i="19"/>
  <c r="AC1144" i="19" s="1" a="1"/>
  <c r="AC1144" i="19" s="1"/>
  <c r="AH703" i="19"/>
  <c r="AH1180" i="19"/>
  <c r="AH1405" i="19"/>
  <c r="AH894" i="19"/>
  <c r="AC894" i="19" s="1" a="1"/>
  <c r="AC894" i="19" s="1"/>
  <c r="AH1136" i="19"/>
  <c r="AH1557" i="19"/>
  <c r="AC1557" i="19" s="1" a="1"/>
  <c r="AC1557" i="19" s="1"/>
  <c r="AH988" i="19"/>
  <c r="AH386" i="19"/>
  <c r="AH185" i="19"/>
  <c r="AH295" i="19"/>
  <c r="AC295" i="19" s="1" a="1"/>
  <c r="AC295" i="19" s="1"/>
  <c r="AH691" i="19"/>
  <c r="AC691" i="19" s="1" a="1"/>
  <c r="AC691" i="19" s="1"/>
  <c r="AH428" i="19"/>
  <c r="AH217" i="19"/>
  <c r="AC217" i="19" s="1" a="1"/>
  <c r="AC217" i="19" s="1"/>
  <c r="AH744" i="19"/>
  <c r="AH1348" i="19"/>
  <c r="AH1066" i="19"/>
  <c r="AH319" i="19"/>
  <c r="AH178" i="19"/>
  <c r="AH543" i="19"/>
  <c r="AH1526" i="19"/>
  <c r="AC1526" i="19" s="1" a="1"/>
  <c r="AC1526" i="19" s="1"/>
  <c r="AH1241" i="19"/>
  <c r="AH270" i="19"/>
  <c r="AC270" i="19" s="1" a="1"/>
  <c r="AC270" i="19" s="1"/>
  <c r="AH657" i="19"/>
  <c r="AH485" i="19"/>
  <c r="AH451" i="19"/>
  <c r="AH755" i="19"/>
  <c r="AC755" i="19" s="1" a="1"/>
  <c r="AC755" i="19" s="1"/>
  <c r="AH1100" i="19"/>
  <c r="AH908" i="19"/>
  <c r="AC908" i="19" s="1" a="1"/>
  <c r="AC908" i="19" s="1"/>
  <c r="AH594" i="19"/>
  <c r="AH937" i="19"/>
  <c r="AH175" i="19"/>
  <c r="AH936" i="19"/>
  <c r="AC936" i="19" s="1" a="1"/>
  <c r="AC936" i="19" s="1"/>
  <c r="AH315" i="19"/>
  <c r="AH173" i="19"/>
  <c r="AC173" i="19" s="1" a="1"/>
  <c r="AC173" i="19" s="1"/>
  <c r="AH1151" i="19"/>
  <c r="AH890" i="19"/>
  <c r="AH1090" i="19"/>
  <c r="AH209" i="19"/>
  <c r="AC209" i="19" s="1" a="1"/>
  <c r="AC209" i="19" s="1"/>
  <c r="AH460" i="19"/>
  <c r="AH551" i="19"/>
  <c r="AC551" i="19" s="1" a="1"/>
  <c r="AC551" i="19" s="1"/>
  <c r="AH710" i="19"/>
  <c r="AH1009" i="19"/>
  <c r="AH1028" i="19"/>
  <c r="AH646" i="19"/>
  <c r="AC646" i="19" s="1" a="1"/>
  <c r="AC646" i="19" s="1"/>
  <c r="AH1153" i="19"/>
  <c r="AH1175" i="19"/>
  <c r="AC1175" i="19" s="1" a="1"/>
  <c r="AC1175" i="19" s="1"/>
  <c r="AH1413" i="19"/>
  <c r="AH163" i="19"/>
  <c r="AH824" i="19"/>
  <c r="AC824" i="19" s="1" a="1"/>
  <c r="AC824" i="19" s="1"/>
  <c r="AH901" i="19"/>
  <c r="AH1020" i="19"/>
  <c r="AC1020" i="19" s="1" a="1"/>
  <c r="AC1020" i="19" s="1"/>
  <c r="AH1109" i="19"/>
  <c r="AH1428" i="19"/>
  <c r="AH868" i="19"/>
  <c r="AH1237" i="19"/>
  <c r="AC1237" i="19" s="1" a="1"/>
  <c r="AC1237" i="19" s="1"/>
  <c r="AH266" i="19"/>
  <c r="AH1165" i="19"/>
  <c r="AC1165" i="19" s="1" a="1"/>
  <c r="AC1165" i="19" s="1"/>
  <c r="AH734" i="19"/>
  <c r="AH654" i="19"/>
  <c r="AH471" i="19"/>
  <c r="AH1504" i="19"/>
  <c r="AC1504" i="19" s="1" a="1"/>
  <c r="AC1504" i="19" s="1"/>
  <c r="AH993" i="19"/>
  <c r="AH983" i="19"/>
  <c r="AC983" i="19" s="1" a="1"/>
  <c r="AC983" i="19" s="1"/>
  <c r="AH301" i="19"/>
  <c r="AH1390" i="19"/>
  <c r="AH529" i="19"/>
  <c r="AH417" i="19"/>
  <c r="AH149" i="19"/>
  <c r="AC149" i="19" s="1" a="1"/>
  <c r="AC149" i="19" s="1"/>
  <c r="AH728" i="19"/>
  <c r="AH1290" i="19"/>
  <c r="AH1129" i="19"/>
  <c r="AH978" i="19"/>
  <c r="AH447" i="19"/>
  <c r="AC447" i="19" s="1" a="1"/>
  <c r="AC447" i="19" s="1"/>
  <c r="AH686" i="19"/>
  <c r="AH355" i="19"/>
  <c r="AC355" i="19" s="1" a="1"/>
  <c r="AC355" i="19" s="1"/>
  <c r="AH845" i="19"/>
  <c r="AH423" i="19"/>
  <c r="AH751" i="19"/>
  <c r="AH800" i="19"/>
  <c r="AC800" i="19" s="1" a="1"/>
  <c r="AC800" i="19" s="1"/>
  <c r="AH1229" i="19"/>
  <c r="AH1358" i="19"/>
  <c r="AC1358" i="19" s="1" a="1"/>
  <c r="AC1358" i="19" s="1"/>
  <c r="AH1607" i="19"/>
  <c r="AH1096" i="19"/>
  <c r="AH225" i="19"/>
  <c r="AH904" i="19"/>
  <c r="AC904" i="19" s="1" a="1"/>
  <c r="AC904" i="19" s="1"/>
  <c r="AH1343" i="19"/>
  <c r="AH1251" i="19"/>
  <c r="AC1251" i="19" s="1" a="1"/>
  <c r="AC1251" i="19" s="1"/>
  <c r="AH520" i="19"/>
  <c r="AH1069" i="19"/>
  <c r="AH1018" i="19"/>
  <c r="AH1288" i="19"/>
  <c r="AC1288" i="19" s="1" a="1"/>
  <c r="AC1288" i="19" s="1"/>
  <c r="AH761" i="19"/>
  <c r="AH1407" i="19"/>
  <c r="AH748" i="19"/>
  <c r="AC748" i="19" s="1" a="1"/>
  <c r="AC748" i="19" s="1"/>
  <c r="AH1406" i="19"/>
  <c r="AH1383" i="19"/>
  <c r="AH145" i="19"/>
  <c r="AH759" i="19"/>
  <c r="AH796" i="19"/>
  <c r="AH884" i="19"/>
  <c r="AH546" i="19"/>
  <c r="AH1224" i="19"/>
  <c r="AH597" i="19"/>
  <c r="AH1489" i="19"/>
  <c r="AH885" i="19"/>
  <c r="AH1408" i="19"/>
  <c r="AH1171" i="19"/>
  <c r="AH1510" i="19"/>
  <c r="AH538" i="19"/>
  <c r="AH294" i="19"/>
  <c r="AH1124" i="19"/>
  <c r="AH1038" i="19"/>
  <c r="AH1349" i="19"/>
  <c r="AH596" i="19"/>
  <c r="AH1488" i="19"/>
  <c r="AH875" i="19"/>
  <c r="AH1161" i="19"/>
  <c r="AH1516" i="19"/>
  <c r="AH1170" i="19"/>
  <c r="AH658" i="19"/>
  <c r="AH1115" i="19"/>
  <c r="AH999" i="19"/>
  <c r="AH537" i="19"/>
  <c r="AH1284" i="19"/>
  <c r="AH1035" i="19"/>
  <c r="AH793" i="19"/>
  <c r="AH1497" i="19"/>
  <c r="AH595" i="19"/>
  <c r="AH940" i="19"/>
  <c r="AH1418" i="19"/>
  <c r="AH167" i="19"/>
  <c r="AH738" i="19"/>
  <c r="AH1508" i="19"/>
  <c r="AH776" i="19"/>
  <c r="AH293" i="19"/>
  <c r="AH690" i="19"/>
  <c r="AH427" i="19"/>
  <c r="AH1496" i="19"/>
  <c r="AH1484" i="19"/>
  <c r="AH1483" i="19"/>
  <c r="AH933" i="19"/>
  <c r="AH314" i="19"/>
  <c r="AH174" i="19"/>
  <c r="AH881" i="19"/>
  <c r="AH1150" i="19"/>
  <c r="AH889" i="19"/>
  <c r="AH1089" i="19"/>
  <c r="AH207" i="19"/>
  <c r="AH459" i="19"/>
  <c r="AH550" i="19"/>
  <c r="AH709" i="19"/>
  <c r="AH1008" i="19"/>
  <c r="AH1027" i="19"/>
  <c r="AH649" i="19"/>
  <c r="AH1156" i="19"/>
  <c r="AH1174" i="19"/>
  <c r="AH1414" i="19"/>
  <c r="AH1411" i="19"/>
  <c r="AH900" i="19"/>
  <c r="AH1019" i="19"/>
  <c r="AH1108" i="19"/>
  <c r="AH1427" i="19"/>
  <c r="AH867" i="19"/>
  <c r="AH1236" i="19"/>
  <c r="AH265" i="19"/>
  <c r="AH1164" i="19"/>
  <c r="AH733" i="19"/>
  <c r="AH1121" i="19"/>
  <c r="AH1561" i="19"/>
  <c r="AH470" i="19"/>
  <c r="AH1503" i="19"/>
  <c r="AH191" i="19"/>
  <c r="AH300" i="19"/>
  <c r="AH1389" i="19"/>
  <c r="AH528" i="19"/>
  <c r="AH416" i="19"/>
  <c r="AH148" i="19"/>
  <c r="AH727" i="19"/>
  <c r="AH1289" i="19"/>
  <c r="AH1128" i="19"/>
  <c r="AH977" i="19"/>
  <c r="AH446" i="19"/>
  <c r="AH684" i="19"/>
  <c r="AH354" i="19"/>
  <c r="AH843" i="19"/>
  <c r="AH1041" i="19"/>
  <c r="AH750" i="19"/>
  <c r="AH799" i="19"/>
  <c r="AH1228" i="19"/>
  <c r="AH1357" i="19"/>
  <c r="AH1606" i="19"/>
  <c r="AH1093" i="19"/>
  <c r="AH224" i="19"/>
  <c r="AH903" i="19"/>
  <c r="AH601" i="19"/>
  <c r="AH1250" i="19"/>
  <c r="AH519" i="19"/>
  <c r="AH1064" i="19"/>
  <c r="G563" i="19"/>
  <c r="C563" i="19" s="1"/>
  <c r="E563" i="19" s="1"/>
  <c r="G562" i="19"/>
  <c r="AH562" i="19" s="1"/>
  <c r="AC562" i="19" s="1" a="1"/>
  <c r="AC562" i="19" s="1"/>
  <c r="G565" i="19"/>
  <c r="C565" i="19" s="1"/>
  <c r="E565" i="19" s="1"/>
  <c r="G566" i="19"/>
  <c r="C566" i="19" s="1"/>
  <c r="E566" i="19" s="1"/>
  <c r="G564" i="19"/>
  <c r="G1562" i="19"/>
  <c r="C1562" i="19" s="1"/>
  <c r="E1562" i="19" s="1"/>
  <c r="C13" i="18"/>
  <c r="G1316" i="19"/>
  <c r="G560" i="19"/>
  <c r="G1194" i="19"/>
  <c r="AH1194" i="19" s="1"/>
  <c r="G1575" i="19"/>
  <c r="G1568" i="19"/>
  <c r="G1537" i="19"/>
  <c r="G374" i="19"/>
  <c r="AH374" i="19" s="1"/>
  <c r="G1047" i="19"/>
  <c r="AH1047" i="19" s="1"/>
  <c r="G955" i="19"/>
  <c r="G620" i="19"/>
  <c r="G809" i="19"/>
  <c r="G832" i="19"/>
  <c r="G499" i="19"/>
  <c r="G498" i="19"/>
  <c r="AH498" i="19" s="1"/>
  <c r="O119" i="18"/>
  <c r="G568" i="19"/>
  <c r="O68" i="18"/>
  <c r="G248" i="19"/>
  <c r="AH248" i="19" s="1"/>
  <c r="G1467" i="19"/>
  <c r="G381" i="19"/>
  <c r="G668" i="19"/>
  <c r="G641" i="19"/>
  <c r="G497" i="19"/>
  <c r="G1055" i="19"/>
  <c r="O55" i="18"/>
  <c r="G956" i="19"/>
  <c r="G380" i="19"/>
  <c r="AH380" i="19" s="1"/>
  <c r="G1184" i="19"/>
  <c r="G582" i="19"/>
  <c r="O106" i="18"/>
  <c r="G960" i="19"/>
  <c r="G945" i="19"/>
  <c r="G943" i="19"/>
  <c r="AH943" i="19" s="1"/>
  <c r="G242" i="19"/>
  <c r="AH242" i="19" s="1"/>
  <c r="G570" i="19"/>
  <c r="G958" i="19"/>
  <c r="G501" i="19"/>
  <c r="G944" i="19"/>
  <c r="G953" i="19"/>
  <c r="G952" i="19"/>
  <c r="O107" i="18"/>
  <c r="G494" i="19"/>
  <c r="AH494" i="19" s="1"/>
  <c r="G950" i="19"/>
  <c r="AH950" i="19" s="1"/>
  <c r="O61" i="18"/>
  <c r="G947" i="19"/>
  <c r="AH947" i="19" s="1"/>
  <c r="G569" i="19"/>
  <c r="AH569" i="19" s="1"/>
  <c r="G500" i="19"/>
  <c r="AH500" i="19" s="1"/>
  <c r="G942" i="19"/>
  <c r="G495" i="19"/>
  <c r="G951" i="19"/>
  <c r="G493" i="19"/>
  <c r="G949" i="19"/>
  <c r="AH949" i="19" s="1"/>
  <c r="G492" i="19"/>
  <c r="G948" i="19"/>
  <c r="G961" i="19"/>
  <c r="G946" i="19"/>
  <c r="G571" i="19"/>
  <c r="G959" i="19"/>
  <c r="O36" i="18"/>
  <c r="G957" i="19"/>
  <c r="G375" i="19"/>
  <c r="G373" i="19"/>
  <c r="AH373" i="19" s="1"/>
  <c r="G1567" i="19"/>
  <c r="G379" i="19"/>
  <c r="G378" i="19"/>
  <c r="AH378" i="19" s="1"/>
  <c r="G372" i="19"/>
  <c r="G1566" i="19"/>
  <c r="G559" i="19"/>
  <c r="G376" i="19"/>
  <c r="G247" i="19"/>
  <c r="G246" i="19"/>
  <c r="G1081" i="19"/>
  <c r="O49" i="18"/>
  <c r="G1565" i="19"/>
  <c r="G377" i="19"/>
  <c r="G556" i="19"/>
  <c r="G251" i="19"/>
  <c r="G554" i="19"/>
  <c r="G245" i="19"/>
  <c r="G1079" i="19"/>
  <c r="AH1079" i="19" s="1"/>
  <c r="G1564" i="19"/>
  <c r="G558" i="19"/>
  <c r="G557" i="19"/>
  <c r="G243" i="19"/>
  <c r="G1078" i="19"/>
  <c r="G1563" i="19"/>
  <c r="G244" i="19"/>
  <c r="G1080" i="19"/>
  <c r="G1075" i="19"/>
  <c r="AH1075" i="19" s="1"/>
  <c r="G555" i="19"/>
  <c r="AH555" i="19" s="1"/>
  <c r="G1074" i="19"/>
  <c r="G1077" i="19"/>
  <c r="G1076" i="19"/>
  <c r="G1073" i="19"/>
  <c r="G553" i="19"/>
  <c r="G250" i="19"/>
  <c r="G1072" i="19"/>
  <c r="G552" i="19"/>
  <c r="G249" i="19"/>
  <c r="G19" i="19"/>
  <c r="C932" i="19"/>
  <c r="E932" i="19" s="1"/>
  <c r="C1022" i="19"/>
  <c r="E1022" i="19" s="1"/>
  <c r="C162" i="19"/>
  <c r="E162" i="19" s="1"/>
  <c r="C822" i="19"/>
  <c r="E822" i="19" s="1"/>
  <c r="C732" i="19"/>
  <c r="E732" i="19" s="1"/>
  <c r="C1502" i="19"/>
  <c r="E1502" i="19" s="1"/>
  <c r="C722" i="19"/>
  <c r="E722" i="19" s="1"/>
  <c r="C972" i="19"/>
  <c r="E972" i="19" s="1"/>
  <c r="C752" i="19"/>
  <c r="E752" i="19" s="1"/>
  <c r="C202" i="19"/>
  <c r="E202" i="19" s="1"/>
  <c r="C522" i="19"/>
  <c r="E522" i="19" s="1"/>
  <c r="C352" i="19"/>
  <c r="E352" i="19" s="1"/>
  <c r="C222" i="19"/>
  <c r="E222" i="19" s="1"/>
  <c r="C1122" i="19"/>
  <c r="E1122" i="19" s="1"/>
  <c r="C452" i="19"/>
  <c r="E452" i="19" s="1"/>
  <c r="C842" i="19"/>
  <c r="E842" i="19" s="1"/>
  <c r="C1422" i="19"/>
  <c r="E1422" i="19" s="1"/>
  <c r="C862" i="19"/>
  <c r="E862" i="19" s="1"/>
  <c r="C1382" i="19"/>
  <c r="E1382" i="19" s="1"/>
  <c r="C1092" i="19"/>
  <c r="E1092" i="19" s="1"/>
  <c r="C262" i="19"/>
  <c r="E262" i="19" s="1"/>
  <c r="C1232" i="19"/>
  <c r="E1232" i="19" s="1"/>
  <c r="C872" i="19"/>
  <c r="E872" i="19" s="1"/>
  <c r="C1172" i="19"/>
  <c r="E1172" i="19" s="1"/>
  <c r="C1102" i="19"/>
  <c r="E1102" i="19" s="1"/>
  <c r="C1602" i="19"/>
  <c r="E1602" i="19" s="1"/>
  <c r="C1412" i="19"/>
  <c r="E1412" i="19" s="1"/>
  <c r="C702" i="19"/>
  <c r="E702" i="19" s="1"/>
  <c r="C542" i="19"/>
  <c r="E542" i="19" s="1"/>
  <c r="C1082" i="19"/>
  <c r="E1082" i="19" s="1"/>
  <c r="C622" i="19"/>
  <c r="E622" i="19" s="1"/>
  <c r="C1012" i="19"/>
  <c r="E1012" i="19" s="1"/>
  <c r="C462" i="19"/>
  <c r="E462" i="19" s="1"/>
  <c r="C292" i="19"/>
  <c r="E292" i="19" s="1"/>
  <c r="C1352" i="19"/>
  <c r="E1352" i="19" s="1"/>
  <c r="C1062" i="19"/>
  <c r="E1062" i="19" s="1"/>
  <c r="C212" i="19"/>
  <c r="E212" i="19" s="1"/>
  <c r="C1492" i="19"/>
  <c r="E1492" i="19" s="1"/>
  <c r="C882" i="19"/>
  <c r="E882" i="19" s="1"/>
  <c r="C1372" i="19"/>
  <c r="E1372" i="19" s="1"/>
  <c r="C1152" i="19"/>
  <c r="E1152" i="19" s="1"/>
  <c r="C892" i="19"/>
  <c r="E892" i="19" s="1"/>
  <c r="C1112" i="19"/>
  <c r="E1112" i="19" s="1"/>
  <c r="C1552" i="19"/>
  <c r="E1552" i="19" s="1"/>
  <c r="C182" i="19"/>
  <c r="E182" i="19" s="1"/>
  <c r="C1222" i="19"/>
  <c r="E1222" i="19" s="1"/>
  <c r="C1002" i="19"/>
  <c r="E1002" i="19" s="1"/>
  <c r="C902" i="19"/>
  <c r="E902" i="19" s="1"/>
  <c r="C1482" i="19"/>
  <c r="E1482" i="19" s="1"/>
  <c r="C1402" i="19"/>
  <c r="E1402" i="19" s="1"/>
  <c r="C482" i="19"/>
  <c r="E482" i="19" s="1"/>
  <c r="C382" i="19"/>
  <c r="E382" i="19" s="1"/>
  <c r="C792" i="19"/>
  <c r="E792" i="19" s="1"/>
  <c r="C512" i="19"/>
  <c r="E512" i="19" s="1"/>
  <c r="C142" i="19"/>
  <c r="E142" i="19" s="1"/>
  <c r="C1282" i="19"/>
  <c r="E1282" i="19" s="1"/>
  <c r="C1342" i="19"/>
  <c r="E1342" i="19" s="1"/>
  <c r="C1142" i="19"/>
  <c r="E1142" i="19" s="1"/>
  <c r="C172" i="19"/>
  <c r="E172" i="19" s="1"/>
  <c r="C1512" i="19"/>
  <c r="E1512" i="19" s="1"/>
  <c r="C1132" i="19"/>
  <c r="E1132" i="19" s="1"/>
  <c r="C772" i="19"/>
  <c r="E772" i="19" s="1"/>
  <c r="C532" i="19"/>
  <c r="E532" i="19" s="1"/>
  <c r="C682" i="19"/>
  <c r="E682" i="19" s="1"/>
  <c r="C1032" i="19"/>
  <c r="E1032" i="19" s="1"/>
  <c r="C742" i="19"/>
  <c r="E742" i="19" s="1"/>
  <c r="C1242" i="19"/>
  <c r="E1242" i="19" s="1"/>
  <c r="C1162" i="19"/>
  <c r="E1162" i="19" s="1"/>
  <c r="C82" i="19"/>
  <c r="E82" i="19" s="1"/>
  <c r="C422" i="19"/>
  <c r="E422" i="19" s="1"/>
  <c r="C312" i="19"/>
  <c r="E312" i="19" s="1"/>
  <c r="C642" i="19"/>
  <c r="E642" i="19" s="1"/>
  <c r="C1522" i="19"/>
  <c r="E1522" i="19" s="1"/>
  <c r="C812" i="19"/>
  <c r="E812" i="19" s="1"/>
  <c r="C652" i="19"/>
  <c r="E652" i="19" s="1"/>
  <c r="C992" i="19"/>
  <c r="E992" i="19" s="1"/>
  <c r="C982" i="19"/>
  <c r="E982" i="19" s="1"/>
  <c r="C412" i="19"/>
  <c r="E412" i="19" s="1"/>
  <c r="C442" i="19"/>
  <c r="E442" i="19" s="1"/>
  <c r="C1212" i="19"/>
  <c r="E1212" i="19" s="1"/>
  <c r="C592" i="19"/>
  <c r="E592" i="19" s="1"/>
  <c r="G590" i="19"/>
  <c r="G589" i="19"/>
  <c r="G1571" i="19"/>
  <c r="AH1571" i="19" s="1"/>
  <c r="G588" i="19"/>
  <c r="G586" i="19"/>
  <c r="AH586" i="19" s="1"/>
  <c r="O67" i="18"/>
  <c r="G1570" i="19"/>
  <c r="G1569" i="19"/>
  <c r="AH1569" i="19" s="1"/>
  <c r="G561" i="19"/>
  <c r="AH561" i="19" s="1"/>
  <c r="G841" i="19"/>
  <c r="AH841" i="19" s="1"/>
  <c r="G839" i="19"/>
  <c r="AH839" i="19" s="1"/>
  <c r="G838" i="19"/>
  <c r="AH838" i="19" s="1"/>
  <c r="G591" i="19"/>
  <c r="AH591" i="19" s="1"/>
  <c r="G840" i="19"/>
  <c r="AH840" i="19" s="1"/>
  <c r="G837" i="19"/>
  <c r="AH837" i="19" s="1"/>
  <c r="G806" i="19"/>
  <c r="AH806" i="19" s="1"/>
  <c r="G836" i="19"/>
  <c r="AH836" i="19" s="1"/>
  <c r="G835" i="19"/>
  <c r="AH835" i="19" s="1"/>
  <c r="O95" i="18"/>
  <c r="G640" i="19"/>
  <c r="AH640" i="19" s="1"/>
  <c r="O143" i="18"/>
  <c r="G833" i="19"/>
  <c r="AH833" i="19" s="1"/>
  <c r="G834" i="19"/>
  <c r="AH834" i="19" s="1"/>
  <c r="O70" i="18"/>
  <c r="G15" i="19"/>
  <c r="AH15" i="19" s="1"/>
  <c r="G638" i="19"/>
  <c r="AH638" i="19" s="1"/>
  <c r="G1466" i="19"/>
  <c r="AH1466" i="19" s="1"/>
  <c r="G805" i="19"/>
  <c r="AH805" i="19" s="1"/>
  <c r="G13" i="19"/>
  <c r="AH13" i="19" s="1"/>
  <c r="G587" i="19"/>
  <c r="AH587" i="19" s="1"/>
  <c r="G1185" i="19"/>
  <c r="AH1185" i="19" s="1"/>
  <c r="G637" i="19"/>
  <c r="AH637" i="19" s="1"/>
  <c r="G16" i="19"/>
  <c r="AH16" i="19" s="1"/>
  <c r="G639" i="19"/>
  <c r="AH639" i="19" s="1"/>
  <c r="G1464" i="19"/>
  <c r="AH1464" i="19" s="1"/>
  <c r="G12" i="19"/>
  <c r="AH12" i="19" s="1"/>
  <c r="G1463" i="19"/>
  <c r="G635" i="19"/>
  <c r="AH635" i="19" s="1"/>
  <c r="G1465" i="19"/>
  <c r="AH1465" i="19" s="1"/>
  <c r="G584" i="19"/>
  <c r="AH584" i="19" s="1"/>
  <c r="G585" i="19"/>
  <c r="AH585" i="19" s="1"/>
  <c r="G1462" i="19"/>
  <c r="AH1462" i="19" s="1"/>
  <c r="AC1462" i="19" s="1" a="1"/>
  <c r="AC1462" i="19" s="1"/>
  <c r="G583" i="19"/>
  <c r="AH583" i="19" s="1"/>
  <c r="G1183" i="19"/>
  <c r="AH1183" i="19" s="1"/>
  <c r="G636" i="19"/>
  <c r="AH636" i="19" s="1"/>
  <c r="G14" i="19"/>
  <c r="AH14" i="19" s="1"/>
  <c r="G1182" i="19"/>
  <c r="AH1182" i="19" s="1"/>
  <c r="AC1182" i="19" s="1" a="1"/>
  <c r="AC1182" i="19" s="1"/>
  <c r="O158" i="18"/>
  <c r="G1470" i="19"/>
  <c r="AH1470" i="19" s="1"/>
  <c r="G632" i="19"/>
  <c r="AH632" i="19" s="1"/>
  <c r="AC632" i="19" s="1" a="1"/>
  <c r="AC632" i="19" s="1"/>
  <c r="G1469" i="19"/>
  <c r="AH1469" i="19" s="1"/>
  <c r="O75" i="18"/>
  <c r="G667" i="19"/>
  <c r="AH667" i="19" s="1"/>
  <c r="G634" i="19"/>
  <c r="AH634" i="19" s="1"/>
  <c r="H742" i="19"/>
  <c r="B742" i="19" s="1"/>
  <c r="G1471" i="19"/>
  <c r="AH1471" i="19" s="1"/>
  <c r="G1468" i="19"/>
  <c r="AH1468" i="19" s="1"/>
  <c r="G18" i="19"/>
  <c r="AH18" i="19" s="1"/>
  <c r="G633" i="19"/>
  <c r="AH633" i="19" s="1"/>
  <c r="G17" i="19"/>
  <c r="AH17" i="19" s="1"/>
  <c r="G441" i="19"/>
  <c r="AH441" i="19" s="1"/>
  <c r="H1232" i="19"/>
  <c r="B1232" i="19" s="1"/>
  <c r="G1048" i="19"/>
  <c r="AH1048" i="19" s="1"/>
  <c r="G21" i="19"/>
  <c r="AH21" i="19" s="1"/>
  <c r="H262" i="19"/>
  <c r="B262" i="19" s="1"/>
  <c r="H1222" i="19"/>
  <c r="B1222" i="19" s="1"/>
  <c r="G1046" i="19"/>
  <c r="AH1046" i="19" s="1"/>
  <c r="G20" i="19"/>
  <c r="AH20" i="19" s="1"/>
  <c r="H162" i="19"/>
  <c r="B162" i="19" s="1"/>
  <c r="G1044" i="19"/>
  <c r="AH1044" i="19" s="1"/>
  <c r="G1312" i="19"/>
  <c r="AH1312" i="19" s="1"/>
  <c r="AC1312" i="19" s="1" a="1"/>
  <c r="AC1312" i="19" s="1"/>
  <c r="H822" i="19"/>
  <c r="B822" i="19" s="1"/>
  <c r="H682" i="19"/>
  <c r="B682" i="19" s="1"/>
  <c r="H1602" i="19"/>
  <c r="B1602" i="19" s="1"/>
  <c r="G1043" i="19"/>
  <c r="AH1043" i="19" s="1"/>
  <c r="G1045" i="19"/>
  <c r="AH1045" i="19" s="1"/>
  <c r="H1062" i="19"/>
  <c r="B1062" i="19" s="1"/>
  <c r="G1042" i="19"/>
  <c r="AH1042" i="19" s="1"/>
  <c r="AC1042" i="19" s="1" a="1"/>
  <c r="AC1042" i="19" s="1"/>
  <c r="O116" i="18"/>
  <c r="O169" i="18"/>
  <c r="H792" i="19"/>
  <c r="B792" i="19" s="1"/>
  <c r="H1412" i="19"/>
  <c r="B1412" i="19" s="1"/>
  <c r="G1541" i="19"/>
  <c r="AH1541" i="19" s="1"/>
  <c r="G1200" i="19"/>
  <c r="AH1200" i="19" s="1"/>
  <c r="G1535" i="19"/>
  <c r="AH1535" i="19" s="1"/>
  <c r="G1533" i="19"/>
  <c r="AH1533" i="19" s="1"/>
  <c r="H442" i="19"/>
  <c r="B442" i="19" s="1"/>
  <c r="H1092" i="19"/>
  <c r="B1092" i="19" s="1"/>
  <c r="G1199" i="19"/>
  <c r="AH1199" i="19" s="1"/>
  <c r="H512" i="19"/>
  <c r="B512" i="19" s="1"/>
  <c r="G1051" i="19"/>
  <c r="AH1051" i="19" s="1"/>
  <c r="G1060" i="19"/>
  <c r="AH1060" i="19" s="1"/>
  <c r="G1580" i="19"/>
  <c r="AH1580" i="19" s="1"/>
  <c r="G1532" i="19"/>
  <c r="AH1532" i="19" s="1"/>
  <c r="AC1532" i="19" s="1" a="1"/>
  <c r="AC1532" i="19" s="1"/>
  <c r="G1581" i="19"/>
  <c r="AH1581" i="19" s="1"/>
  <c r="H652" i="19"/>
  <c r="B652" i="19" s="1"/>
  <c r="G1050" i="19"/>
  <c r="AH1050" i="19" s="1"/>
  <c r="G1056" i="19"/>
  <c r="AH1056" i="19" s="1"/>
  <c r="G1579" i="19"/>
  <c r="AH1579" i="19" s="1"/>
  <c r="O165" i="18"/>
  <c r="G1061" i="19"/>
  <c r="AH1061" i="19" s="1"/>
  <c r="H172" i="19"/>
  <c r="B172" i="19" s="1"/>
  <c r="H1022" i="19"/>
  <c r="B1022" i="19" s="1"/>
  <c r="G1049" i="19"/>
  <c r="AH1049" i="19" s="1"/>
  <c r="G1053" i="19"/>
  <c r="AH1053" i="19" s="1"/>
  <c r="G1573" i="19"/>
  <c r="AH1573" i="19" s="1"/>
  <c r="G1314" i="19"/>
  <c r="AH1314" i="19" s="1"/>
  <c r="H1002" i="19"/>
  <c r="B1002" i="19" s="1"/>
  <c r="G1201" i="19"/>
  <c r="AH1201" i="19" s="1"/>
  <c r="H772" i="19"/>
  <c r="B772" i="19" s="1"/>
  <c r="G1534" i="19"/>
  <c r="AH1534" i="19" s="1"/>
  <c r="G1198" i="19"/>
  <c r="AH1198" i="19" s="1"/>
  <c r="H872" i="19"/>
  <c r="B872" i="19" s="1"/>
  <c r="G1572" i="19"/>
  <c r="AH1572" i="19" s="1"/>
  <c r="AC1572" i="19" s="1" a="1"/>
  <c r="AC1572" i="19" s="1"/>
  <c r="G1313" i="19"/>
  <c r="AH1313" i="19" s="1"/>
  <c r="H722" i="19"/>
  <c r="B722" i="19" s="1"/>
  <c r="H1012" i="19"/>
  <c r="B1012" i="19" s="1"/>
  <c r="G807" i="19"/>
  <c r="AH807" i="19" s="1"/>
  <c r="G1574" i="19"/>
  <c r="AH1574" i="19" s="1"/>
  <c r="G1536" i="19"/>
  <c r="AH1536" i="19" s="1"/>
  <c r="G1315" i="19"/>
  <c r="AH1315" i="19" s="1"/>
  <c r="H82" i="19"/>
  <c r="B82" i="19" s="1"/>
  <c r="G804" i="19"/>
  <c r="AH804" i="19" s="1"/>
  <c r="G1054" i="19"/>
  <c r="AH1054" i="19" s="1"/>
  <c r="H1152" i="19"/>
  <c r="B1152" i="19" s="1"/>
  <c r="H1172" i="19"/>
  <c r="B1172" i="19" s="1"/>
  <c r="G1196" i="19"/>
  <c r="AH1196" i="19" s="1"/>
  <c r="G1052" i="19"/>
  <c r="AH1052" i="19" s="1"/>
  <c r="AC1052" i="19" s="1" a="1"/>
  <c r="AC1052" i="19" s="1"/>
  <c r="H642" i="19"/>
  <c r="B642" i="19" s="1"/>
  <c r="H412" i="19"/>
  <c r="B412" i="19" s="1"/>
  <c r="H532" i="19"/>
  <c r="B532" i="19" s="1"/>
  <c r="G618" i="19"/>
  <c r="AH618" i="19" s="1"/>
  <c r="O117" i="18"/>
  <c r="G1578" i="19"/>
  <c r="AH1578" i="19" s="1"/>
  <c r="G1540" i="19"/>
  <c r="AH1540" i="19" s="1"/>
  <c r="G1319" i="19"/>
  <c r="AH1319" i="19" s="1"/>
  <c r="G1195" i="19"/>
  <c r="AH1195" i="19" s="1"/>
  <c r="H1352" i="19"/>
  <c r="B1352" i="19" s="1"/>
  <c r="H382" i="19"/>
  <c r="B382" i="19" s="1"/>
  <c r="G617" i="19"/>
  <c r="AH617" i="19" s="1"/>
  <c r="G1577" i="19"/>
  <c r="AH1577" i="19" s="1"/>
  <c r="G1539" i="19"/>
  <c r="AH1539" i="19" s="1"/>
  <c r="G1318" i="19"/>
  <c r="AH1318" i="19" s="1"/>
  <c r="G1197" i="19"/>
  <c r="AH1197" i="19" s="1"/>
  <c r="G619" i="19"/>
  <c r="AH619" i="19" s="1"/>
  <c r="G1320" i="19"/>
  <c r="AH1320" i="19" s="1"/>
  <c r="H292" i="19"/>
  <c r="B292" i="19" s="1"/>
  <c r="H1372" i="19"/>
  <c r="B1372" i="19" s="1"/>
  <c r="H182" i="19"/>
  <c r="B182" i="19" s="1"/>
  <c r="G616" i="19"/>
  <c r="AH616" i="19" s="1"/>
  <c r="G1576" i="19"/>
  <c r="AH1576" i="19" s="1"/>
  <c r="G1538" i="19"/>
  <c r="AH1538" i="19" s="1"/>
  <c r="G1317" i="19"/>
  <c r="AH1317" i="19" s="1"/>
  <c r="H222" i="19"/>
  <c r="B222" i="19" s="1"/>
  <c r="G1321" i="19"/>
  <c r="AH1321" i="19" s="1"/>
  <c r="H972" i="19"/>
  <c r="B972" i="19" s="1"/>
  <c r="H622" i="19"/>
  <c r="B622" i="19" s="1"/>
  <c r="H462" i="19"/>
  <c r="B462" i="19" s="1"/>
  <c r="G808" i="19"/>
  <c r="AH808" i="19" s="1"/>
  <c r="G666" i="19"/>
  <c r="AH666" i="19" s="1"/>
  <c r="G664" i="19"/>
  <c r="AH664" i="19" s="1"/>
  <c r="G663" i="19"/>
  <c r="AH663" i="19" s="1"/>
  <c r="G437" i="19"/>
  <c r="AH437" i="19" s="1"/>
  <c r="G614" i="19"/>
  <c r="AH614" i="19" s="1"/>
  <c r="G1191" i="19"/>
  <c r="AH1191" i="19" s="1"/>
  <c r="H932" i="19"/>
  <c r="B932" i="19" s="1"/>
  <c r="H992" i="19"/>
  <c r="B992" i="19" s="1"/>
  <c r="H1242" i="19"/>
  <c r="B1242" i="19" s="1"/>
  <c r="G435" i="19"/>
  <c r="AH435" i="19" s="1"/>
  <c r="G1189" i="19"/>
  <c r="AH1189" i="19" s="1"/>
  <c r="H892" i="19"/>
  <c r="B892" i="19" s="1"/>
  <c r="H352" i="19"/>
  <c r="B352" i="19" s="1"/>
  <c r="H982" i="19"/>
  <c r="B982" i="19" s="1"/>
  <c r="H542" i="19"/>
  <c r="B542" i="19" s="1"/>
  <c r="G434" i="19"/>
  <c r="AH434" i="19" s="1"/>
  <c r="G1193" i="19"/>
  <c r="AH1193" i="19" s="1"/>
  <c r="O73" i="18"/>
  <c r="G1059" i="19"/>
  <c r="AH1059" i="19" s="1"/>
  <c r="G1188" i="19"/>
  <c r="AH1188" i="19" s="1"/>
  <c r="G671" i="19"/>
  <c r="AH671" i="19" s="1"/>
  <c r="H142" i="19"/>
  <c r="B142" i="19" s="1"/>
  <c r="G439" i="19"/>
  <c r="AH439" i="19" s="1"/>
  <c r="G438" i="19"/>
  <c r="AH438" i="19" s="1"/>
  <c r="G615" i="19"/>
  <c r="AH615" i="19" s="1"/>
  <c r="G662" i="19"/>
  <c r="G1190" i="19"/>
  <c r="AH1190" i="19" s="1"/>
  <c r="O78" i="18"/>
  <c r="H1552" i="19"/>
  <c r="B1552" i="19" s="1"/>
  <c r="H1422" i="19"/>
  <c r="B1422" i="19" s="1"/>
  <c r="H1032" i="19"/>
  <c r="B1032" i="19" s="1"/>
  <c r="G432" i="19"/>
  <c r="G1192" i="19"/>
  <c r="G811" i="19"/>
  <c r="AH811" i="19" s="1"/>
  <c r="G1057" i="19"/>
  <c r="AH1057" i="19" s="1"/>
  <c r="G1187" i="19"/>
  <c r="AH1187" i="19" s="1"/>
  <c r="G670" i="19"/>
  <c r="AH670" i="19" s="1"/>
  <c r="G440" i="19"/>
  <c r="AH440" i="19" s="1"/>
  <c r="G803" i="19"/>
  <c r="AH803" i="19" s="1"/>
  <c r="G436" i="19"/>
  <c r="AH436" i="19" s="1"/>
  <c r="G613" i="19"/>
  <c r="AH613" i="19" s="1"/>
  <c r="H212" i="19"/>
  <c r="B212" i="19" s="1"/>
  <c r="H862" i="19"/>
  <c r="B862" i="19" s="1"/>
  <c r="G433" i="19"/>
  <c r="AH433" i="19" s="1"/>
  <c r="O131" i="18"/>
  <c r="G621" i="19"/>
  <c r="AH621" i="19" s="1"/>
  <c r="G810" i="19"/>
  <c r="AH810" i="19" s="1"/>
  <c r="G1058" i="19"/>
  <c r="AH1058" i="19" s="1"/>
  <c r="G1186" i="19"/>
  <c r="AH1186" i="19" s="1"/>
  <c r="G669" i="19"/>
  <c r="AH669" i="19" s="1"/>
  <c r="G665" i="19"/>
  <c r="AH665" i="19" s="1"/>
  <c r="H1122" i="19"/>
  <c r="B1122" i="19" s="1"/>
  <c r="O130" i="18"/>
  <c r="G802" i="19"/>
  <c r="AH802" i="19" s="1"/>
  <c r="AC802" i="19" s="1" a="1"/>
  <c r="AC802" i="19" s="1"/>
  <c r="G612" i="19"/>
  <c r="O92" i="18"/>
  <c r="H732" i="19"/>
  <c r="B732" i="19" s="1"/>
  <c r="C1419" i="19"/>
  <c r="E1419" i="19" s="1"/>
  <c r="H1419" i="19"/>
  <c r="B1419" i="19" s="1"/>
  <c r="C1503" i="19"/>
  <c r="E1503" i="19" s="1"/>
  <c r="H1503" i="19"/>
  <c r="B1503" i="19" s="1"/>
  <c r="C391" i="19"/>
  <c r="E391" i="19" s="1"/>
  <c r="H391" i="19"/>
  <c r="B391" i="19" s="1"/>
  <c r="C451" i="19"/>
  <c r="E451" i="19" s="1"/>
  <c r="H451" i="19"/>
  <c r="B451" i="19" s="1"/>
  <c r="C1033" i="19"/>
  <c r="E1033" i="19" s="1"/>
  <c r="H1033" i="19"/>
  <c r="B1033" i="19" s="1"/>
  <c r="C1494" i="19"/>
  <c r="E1494" i="19" s="1"/>
  <c r="H1494" i="19"/>
  <c r="B1494" i="19" s="1"/>
  <c r="C321" i="19"/>
  <c r="E321" i="19" s="1"/>
  <c r="H321" i="19"/>
  <c r="B321" i="19" s="1"/>
  <c r="C1418" i="19"/>
  <c r="E1418" i="19" s="1"/>
  <c r="H1418" i="19"/>
  <c r="B1418" i="19" s="1"/>
  <c r="C816" i="19"/>
  <c r="E816" i="19" s="1"/>
  <c r="H816" i="19"/>
  <c r="B816" i="19" s="1"/>
  <c r="C893" i="19"/>
  <c r="E893" i="19" s="1"/>
  <c r="H893" i="19"/>
  <c r="B893" i="19" s="1"/>
  <c r="C267" i="19"/>
  <c r="E267" i="19" s="1"/>
  <c r="H267" i="19"/>
  <c r="B267" i="19" s="1"/>
  <c r="C653" i="19"/>
  <c r="E653" i="19" s="1"/>
  <c r="H653" i="19"/>
  <c r="B653" i="19" s="1"/>
  <c r="C1383" i="19"/>
  <c r="E1383" i="19" s="1"/>
  <c r="H1383" i="19"/>
  <c r="B1383" i="19" s="1"/>
  <c r="C421" i="19"/>
  <c r="E421" i="19" s="1"/>
  <c r="H421" i="19"/>
  <c r="B421" i="19" s="1"/>
  <c r="O108" i="18"/>
  <c r="G962" i="19"/>
  <c r="G963" i="19"/>
  <c r="G964" i="19"/>
  <c r="G965" i="19"/>
  <c r="G966" i="19"/>
  <c r="G967" i="19"/>
  <c r="G968" i="19"/>
  <c r="G969" i="19"/>
  <c r="G970" i="19"/>
  <c r="G971" i="19"/>
  <c r="C450" i="19"/>
  <c r="E450" i="19" s="1"/>
  <c r="H450" i="19"/>
  <c r="B450" i="19" s="1"/>
  <c r="C1359" i="19"/>
  <c r="E1359" i="19" s="1"/>
  <c r="H1359" i="19"/>
  <c r="B1359" i="19" s="1"/>
  <c r="C1070" i="19"/>
  <c r="E1070" i="19" s="1"/>
  <c r="H1070" i="19"/>
  <c r="B1070" i="19" s="1"/>
  <c r="O69" i="18"/>
  <c r="G575" i="19"/>
  <c r="G572" i="19"/>
  <c r="G574" i="19"/>
  <c r="G573" i="19"/>
  <c r="G576" i="19"/>
  <c r="G577" i="19"/>
  <c r="G578" i="19"/>
  <c r="G579" i="19"/>
  <c r="G580" i="19"/>
  <c r="G581" i="19"/>
  <c r="H320" i="19"/>
  <c r="B320" i="19" s="1"/>
  <c r="C320" i="19"/>
  <c r="E320" i="19" s="1"/>
  <c r="C875" i="19"/>
  <c r="E875" i="19" s="1"/>
  <c r="H875" i="19"/>
  <c r="B875" i="19" s="1"/>
  <c r="C1181" i="19"/>
  <c r="E1181" i="19" s="1"/>
  <c r="H1181" i="19"/>
  <c r="B1181" i="19" s="1"/>
  <c r="C826" i="19"/>
  <c r="E826" i="19" s="1"/>
  <c r="H826" i="19"/>
  <c r="B826" i="19" s="1"/>
  <c r="C389" i="19"/>
  <c r="E389" i="19" s="1"/>
  <c r="H389" i="19"/>
  <c r="B389" i="19" s="1"/>
  <c r="C730" i="19"/>
  <c r="E730" i="19" s="1"/>
  <c r="H730" i="19"/>
  <c r="B730" i="19" s="1"/>
  <c r="C449" i="19"/>
  <c r="E449" i="19" s="1"/>
  <c r="H449" i="19"/>
  <c r="B449" i="19" s="1"/>
  <c r="C1358" i="19"/>
  <c r="E1358" i="19" s="1"/>
  <c r="H1358" i="19"/>
  <c r="B1358" i="19" s="1"/>
  <c r="C1069" i="19"/>
  <c r="E1069" i="19" s="1"/>
  <c r="H1069" i="19"/>
  <c r="B1069" i="19" s="1"/>
  <c r="C319" i="19"/>
  <c r="E319" i="19" s="1"/>
  <c r="H319" i="19"/>
  <c r="B319" i="19" s="1"/>
  <c r="C874" i="19"/>
  <c r="E874" i="19" s="1"/>
  <c r="H874" i="19"/>
  <c r="B874" i="19" s="1"/>
  <c r="C1161" i="19"/>
  <c r="E1161" i="19" s="1"/>
  <c r="H1161" i="19"/>
  <c r="B1161" i="19" s="1"/>
  <c r="C1513" i="19"/>
  <c r="E1513" i="19" s="1"/>
  <c r="H1513" i="19"/>
  <c r="B1513" i="19" s="1"/>
  <c r="C265" i="19"/>
  <c r="E265" i="19" s="1"/>
  <c r="H265" i="19"/>
  <c r="B265" i="19" s="1"/>
  <c r="O44" i="18"/>
  <c r="G322" i="19"/>
  <c r="G324" i="19"/>
  <c r="G323" i="19"/>
  <c r="G325" i="19"/>
  <c r="G326" i="19"/>
  <c r="G327" i="19"/>
  <c r="G328" i="19"/>
  <c r="G329" i="19"/>
  <c r="G330" i="19"/>
  <c r="G331" i="19"/>
  <c r="C388" i="19"/>
  <c r="E388" i="19" s="1"/>
  <c r="H388" i="19"/>
  <c r="B388" i="19" s="1"/>
  <c r="C523" i="19"/>
  <c r="E523" i="19" s="1"/>
  <c r="H523" i="19"/>
  <c r="B523" i="19" s="1"/>
  <c r="C1130" i="19"/>
  <c r="E1130" i="19" s="1"/>
  <c r="H1130" i="19"/>
  <c r="B1130" i="19" s="1"/>
  <c r="C845" i="19"/>
  <c r="E845" i="19" s="1"/>
  <c r="H845" i="19"/>
  <c r="B845" i="19" s="1"/>
  <c r="C1606" i="19"/>
  <c r="E1606" i="19" s="1"/>
  <c r="H1606" i="19"/>
  <c r="B1606" i="19" s="1"/>
  <c r="H224" i="19"/>
  <c r="B224" i="19" s="1"/>
  <c r="C224" i="19"/>
  <c r="E224" i="19" s="1"/>
  <c r="C601" i="19"/>
  <c r="E601" i="19" s="1"/>
  <c r="H601" i="19"/>
  <c r="B601" i="19" s="1"/>
  <c r="C939" i="19"/>
  <c r="E939" i="19" s="1"/>
  <c r="H939" i="19"/>
  <c r="B939" i="19" s="1"/>
  <c r="C624" i="19"/>
  <c r="E624" i="19" s="1"/>
  <c r="H624" i="19"/>
  <c r="B624" i="19" s="1"/>
  <c r="C648" i="19"/>
  <c r="E648" i="19" s="1"/>
  <c r="H648" i="19"/>
  <c r="B648" i="19" s="1"/>
  <c r="C1429" i="19"/>
  <c r="E1429" i="19" s="1"/>
  <c r="H1429" i="19"/>
  <c r="B1429" i="19" s="1"/>
  <c r="C468" i="19"/>
  <c r="E468" i="19" s="1"/>
  <c r="H468" i="19"/>
  <c r="B468" i="19" s="1"/>
  <c r="C1000" i="19"/>
  <c r="E1000" i="19" s="1"/>
  <c r="H1000" i="19"/>
  <c r="B1000" i="19" s="1"/>
  <c r="C686" i="19"/>
  <c r="E686" i="19" s="1"/>
  <c r="H686" i="19"/>
  <c r="B686" i="19" s="1"/>
  <c r="C1227" i="19"/>
  <c r="E1227" i="19" s="1"/>
  <c r="H1227" i="19"/>
  <c r="B1227" i="19" s="1"/>
  <c r="C1063" i="19"/>
  <c r="E1063" i="19" s="1"/>
  <c r="H1063" i="19"/>
  <c r="B1063" i="19" s="1"/>
  <c r="H1212" i="19"/>
  <c r="B1212" i="19" s="1"/>
  <c r="O72" i="18"/>
  <c r="G602" i="19"/>
  <c r="G603" i="19"/>
  <c r="G604" i="19"/>
  <c r="G605" i="19"/>
  <c r="G607" i="19"/>
  <c r="G606" i="19"/>
  <c r="G608" i="19"/>
  <c r="G609" i="19"/>
  <c r="G610" i="19"/>
  <c r="G611" i="19"/>
  <c r="C623" i="19"/>
  <c r="E623" i="19" s="1"/>
  <c r="H623" i="19"/>
  <c r="B623" i="19" s="1"/>
  <c r="C211" i="19"/>
  <c r="E211" i="19" s="1"/>
  <c r="H211" i="19"/>
  <c r="B211" i="19" s="1"/>
  <c r="C1109" i="19"/>
  <c r="E1109" i="19" s="1"/>
  <c r="H1109" i="19"/>
  <c r="B1109" i="19" s="1"/>
  <c r="C1141" i="19"/>
  <c r="E1141" i="19" s="1"/>
  <c r="H1141" i="19"/>
  <c r="B1141" i="19" s="1"/>
  <c r="H977" i="19"/>
  <c r="B977" i="19" s="1"/>
  <c r="C977" i="19"/>
  <c r="E977" i="19" s="1"/>
  <c r="O35" i="18"/>
  <c r="G232" i="19"/>
  <c r="G233" i="19"/>
  <c r="G234" i="19"/>
  <c r="G236" i="19"/>
  <c r="G235" i="19"/>
  <c r="G237" i="19"/>
  <c r="G238" i="19"/>
  <c r="G239" i="19"/>
  <c r="G240" i="19"/>
  <c r="G241" i="19"/>
  <c r="C1381" i="19"/>
  <c r="E1381" i="19" s="1"/>
  <c r="H1381" i="19"/>
  <c r="B1381" i="19" s="1"/>
  <c r="H882" i="19"/>
  <c r="B882" i="19" s="1"/>
  <c r="O148" i="18"/>
  <c r="G1362" i="19"/>
  <c r="G1364" i="19"/>
  <c r="G1365" i="19"/>
  <c r="G1363" i="19"/>
  <c r="G1366" i="19"/>
  <c r="G1367" i="19"/>
  <c r="G1368" i="19"/>
  <c r="G1369" i="19"/>
  <c r="G1370" i="19"/>
  <c r="G1371" i="19"/>
  <c r="O31" i="18"/>
  <c r="G192" i="19"/>
  <c r="G194" i="19"/>
  <c r="G193" i="19"/>
  <c r="G196" i="19"/>
  <c r="G195" i="19"/>
  <c r="G197" i="19"/>
  <c r="G198" i="19"/>
  <c r="G199" i="19"/>
  <c r="G200" i="19"/>
  <c r="G201" i="19"/>
  <c r="H1492" i="19"/>
  <c r="B1492" i="19" s="1"/>
  <c r="O83" i="18"/>
  <c r="G712" i="19"/>
  <c r="G713" i="19"/>
  <c r="G714" i="19"/>
  <c r="G715" i="19"/>
  <c r="G716" i="19"/>
  <c r="G717" i="19"/>
  <c r="G718" i="19"/>
  <c r="G719" i="19"/>
  <c r="G720" i="19"/>
  <c r="G721" i="19"/>
  <c r="H422" i="19"/>
  <c r="B422" i="19" s="1"/>
  <c r="H1482" i="19"/>
  <c r="B1482" i="19" s="1"/>
  <c r="C1491" i="19"/>
  <c r="E1491" i="19" s="1"/>
  <c r="H1491" i="19"/>
  <c r="B1491" i="19" s="1"/>
  <c r="C1380" i="19"/>
  <c r="E1380" i="19" s="1"/>
  <c r="H1380" i="19"/>
  <c r="B1380" i="19" s="1"/>
  <c r="C629" i="19"/>
  <c r="E629" i="19" s="1"/>
  <c r="H629" i="19"/>
  <c r="B629" i="19" s="1"/>
  <c r="C878" i="19"/>
  <c r="E878" i="19" s="1"/>
  <c r="H878" i="19"/>
  <c r="B878" i="19" s="1"/>
  <c r="C1147" i="19"/>
  <c r="E1147" i="19" s="1"/>
  <c r="H1147" i="19"/>
  <c r="B1147" i="19" s="1"/>
  <c r="C886" i="19"/>
  <c r="E886" i="19" s="1"/>
  <c r="H886" i="19"/>
  <c r="B886" i="19" s="1"/>
  <c r="C1086" i="19"/>
  <c r="E1086" i="19" s="1"/>
  <c r="H1086" i="19"/>
  <c r="B1086" i="19" s="1"/>
  <c r="C204" i="19"/>
  <c r="E204" i="19" s="1"/>
  <c r="H204" i="19"/>
  <c r="B204" i="19" s="1"/>
  <c r="C454" i="19"/>
  <c r="E454" i="19" s="1"/>
  <c r="H454" i="19"/>
  <c r="B454" i="19" s="1"/>
  <c r="C544" i="19"/>
  <c r="E544" i="19" s="1"/>
  <c r="H544" i="19"/>
  <c r="B544" i="19" s="1"/>
  <c r="C703" i="19"/>
  <c r="E703" i="19" s="1"/>
  <c r="H703" i="19"/>
  <c r="B703" i="19" s="1"/>
  <c r="C650" i="19"/>
  <c r="E650" i="19" s="1"/>
  <c r="H650" i="19"/>
  <c r="B650" i="19" s="1"/>
  <c r="C1154" i="19"/>
  <c r="E1154" i="19" s="1"/>
  <c r="H1154" i="19"/>
  <c r="B1154" i="19" s="1"/>
  <c r="C1173" i="19"/>
  <c r="E1173" i="19" s="1"/>
  <c r="H1173" i="19"/>
  <c r="B1173" i="19" s="1"/>
  <c r="C1420" i="19"/>
  <c r="E1420" i="19" s="1"/>
  <c r="H1420" i="19"/>
  <c r="B1420" i="19" s="1"/>
  <c r="C169" i="19"/>
  <c r="E169" i="19" s="1"/>
  <c r="H169" i="19"/>
  <c r="B169" i="19" s="1"/>
  <c r="C1528" i="19"/>
  <c r="E1528" i="19" s="1"/>
  <c r="H1528" i="19"/>
  <c r="B1528" i="19" s="1"/>
  <c r="C829" i="19"/>
  <c r="E829" i="19" s="1"/>
  <c r="H829" i="19"/>
  <c r="B829" i="19" s="1"/>
  <c r="C818" i="19"/>
  <c r="E818" i="19" s="1"/>
  <c r="H818" i="19"/>
  <c r="B818" i="19" s="1"/>
  <c r="C1517" i="19"/>
  <c r="E1517" i="19" s="1"/>
  <c r="H1517" i="19"/>
  <c r="B1517" i="19" s="1"/>
  <c r="C1408" i="19"/>
  <c r="E1408" i="19" s="1"/>
  <c r="H1408" i="19"/>
  <c r="B1408" i="19" s="1"/>
  <c r="C895" i="19"/>
  <c r="E895" i="19" s="1"/>
  <c r="H895" i="19"/>
  <c r="B895" i="19" s="1"/>
  <c r="C1014" i="19"/>
  <c r="E1014" i="19" s="1"/>
  <c r="H1014" i="19"/>
  <c r="B1014" i="19" s="1"/>
  <c r="C1103" i="19"/>
  <c r="E1103" i="19" s="1"/>
  <c r="H1103" i="19"/>
  <c r="B1103" i="19" s="1"/>
  <c r="C1240" i="19"/>
  <c r="E1240" i="19" s="1"/>
  <c r="H1240" i="19"/>
  <c r="B1240" i="19" s="1"/>
  <c r="C269" i="19"/>
  <c r="E269" i="19" s="1"/>
  <c r="H269" i="19"/>
  <c r="B269" i="19" s="1"/>
  <c r="C1168" i="19"/>
  <c r="E1168" i="19" s="1"/>
  <c r="H1168" i="19"/>
  <c r="B1168" i="19" s="1"/>
  <c r="C737" i="19"/>
  <c r="E737" i="19" s="1"/>
  <c r="H737" i="19"/>
  <c r="B737" i="19" s="1"/>
  <c r="C656" i="19"/>
  <c r="E656" i="19" s="1"/>
  <c r="H656" i="19"/>
  <c r="B656" i="19" s="1"/>
  <c r="C1135" i="19"/>
  <c r="E1135" i="19" s="1"/>
  <c r="H1135" i="19"/>
  <c r="B1135" i="19" s="1"/>
  <c r="C484" i="19"/>
  <c r="E484" i="19" s="1"/>
  <c r="H484" i="19"/>
  <c r="B484" i="19" s="1"/>
  <c r="H1113" i="19"/>
  <c r="B1113" i="19" s="1"/>
  <c r="C1113" i="19"/>
  <c r="E1113" i="19" s="1"/>
  <c r="C1504" i="19"/>
  <c r="E1504" i="19" s="1"/>
  <c r="H1504" i="19"/>
  <c r="B1504" i="19" s="1"/>
  <c r="C191" i="19"/>
  <c r="E191" i="19" s="1"/>
  <c r="H191" i="19"/>
  <c r="B191" i="19" s="1"/>
  <c r="C300" i="19"/>
  <c r="E300" i="19" s="1"/>
  <c r="H300" i="19"/>
  <c r="B300" i="19" s="1"/>
  <c r="C1388" i="19"/>
  <c r="E1388" i="19" s="1"/>
  <c r="H1388" i="19"/>
  <c r="B1388" i="19" s="1"/>
  <c r="C527" i="19"/>
  <c r="E527" i="19" s="1"/>
  <c r="H527" i="19"/>
  <c r="B527" i="19" s="1"/>
  <c r="O37" i="18"/>
  <c r="G252" i="19"/>
  <c r="G253" i="19"/>
  <c r="G255" i="19"/>
  <c r="G254" i="19"/>
  <c r="G256" i="19"/>
  <c r="G257" i="19"/>
  <c r="G258" i="19"/>
  <c r="G259" i="19"/>
  <c r="G260" i="19"/>
  <c r="G261" i="19"/>
  <c r="C1284" i="19"/>
  <c r="E1284" i="19" s="1"/>
  <c r="H1284" i="19"/>
  <c r="B1284" i="19" s="1"/>
  <c r="C691" i="19"/>
  <c r="E691" i="19" s="1"/>
  <c r="H691" i="19"/>
  <c r="B691" i="19" s="1"/>
  <c r="C359" i="19"/>
  <c r="E359" i="19" s="1"/>
  <c r="H359" i="19"/>
  <c r="B359" i="19" s="1"/>
  <c r="C848" i="19"/>
  <c r="E848" i="19" s="1"/>
  <c r="H848" i="19"/>
  <c r="B848" i="19" s="1"/>
  <c r="C426" i="19"/>
  <c r="E426" i="19" s="1"/>
  <c r="H426" i="19"/>
  <c r="B426" i="19" s="1"/>
  <c r="C215" i="19"/>
  <c r="E215" i="19" s="1"/>
  <c r="H215" i="19"/>
  <c r="B215" i="19" s="1"/>
  <c r="C754" i="19"/>
  <c r="E754" i="19" s="1"/>
  <c r="H754" i="19"/>
  <c r="B754" i="19" s="1"/>
  <c r="C1361" i="19"/>
  <c r="E1361" i="19" s="1"/>
  <c r="H1361" i="19"/>
  <c r="B1361" i="19" s="1"/>
  <c r="H1610" i="19"/>
  <c r="B1610" i="19" s="1"/>
  <c r="C1610" i="19"/>
  <c r="E1610" i="19" s="1"/>
  <c r="C1099" i="19"/>
  <c r="E1099" i="19" s="1"/>
  <c r="H1099" i="19"/>
  <c r="B1099" i="19" s="1"/>
  <c r="C228" i="19"/>
  <c r="E228" i="19" s="1"/>
  <c r="H228" i="19"/>
  <c r="B228" i="19" s="1"/>
  <c r="C907" i="19"/>
  <c r="E907" i="19" s="1"/>
  <c r="H907" i="19"/>
  <c r="B907" i="19" s="1"/>
  <c r="C1346" i="19"/>
  <c r="E1346" i="19" s="1"/>
  <c r="H1346" i="19"/>
  <c r="B1346" i="19" s="1"/>
  <c r="C1495" i="19"/>
  <c r="E1495" i="19" s="1"/>
  <c r="H1495" i="19"/>
  <c r="B1495" i="19" s="1"/>
  <c r="C1214" i="19"/>
  <c r="E1214" i="19" s="1"/>
  <c r="H1214" i="19"/>
  <c r="B1214" i="19" s="1"/>
  <c r="C593" i="19"/>
  <c r="E593" i="19" s="1"/>
  <c r="H593" i="19"/>
  <c r="B593" i="19" s="1"/>
  <c r="C181" i="19"/>
  <c r="E181" i="19" s="1"/>
  <c r="H181" i="19"/>
  <c r="B181" i="19" s="1"/>
  <c r="C628" i="19"/>
  <c r="E628" i="19" s="1"/>
  <c r="H628" i="19"/>
  <c r="B628" i="19" s="1"/>
  <c r="C884" i="19"/>
  <c r="E884" i="19" s="1"/>
  <c r="H884" i="19"/>
  <c r="B884" i="19" s="1"/>
  <c r="C543" i="19"/>
  <c r="E543" i="19" s="1"/>
  <c r="H543" i="19"/>
  <c r="B543" i="19" s="1"/>
  <c r="C647" i="19"/>
  <c r="E647" i="19" s="1"/>
  <c r="H647" i="19"/>
  <c r="B647" i="19" s="1"/>
  <c r="C1516" i="19"/>
  <c r="E1516" i="19" s="1"/>
  <c r="H1516" i="19"/>
  <c r="B1516" i="19" s="1"/>
  <c r="C1167" i="19"/>
  <c r="E1167" i="19" s="1"/>
  <c r="H1167" i="19"/>
  <c r="B1167" i="19" s="1"/>
  <c r="C655" i="19"/>
  <c r="E655" i="19" s="1"/>
  <c r="H655" i="19"/>
  <c r="B655" i="19" s="1"/>
  <c r="C1387" i="19"/>
  <c r="E1387" i="19" s="1"/>
  <c r="H1387" i="19"/>
  <c r="B1387" i="19" s="1"/>
  <c r="O59" i="18"/>
  <c r="G472" i="19"/>
  <c r="G473" i="19"/>
  <c r="G474" i="19"/>
  <c r="G475" i="19"/>
  <c r="G476" i="19"/>
  <c r="G477" i="19"/>
  <c r="G478" i="19"/>
  <c r="G479" i="19"/>
  <c r="G480" i="19"/>
  <c r="G481" i="19"/>
  <c r="O137" i="18"/>
  <c r="G1252" i="19"/>
  <c r="G1253" i="19"/>
  <c r="G1254" i="19"/>
  <c r="G1255" i="19"/>
  <c r="G1256" i="19"/>
  <c r="G1257" i="19"/>
  <c r="G1258" i="19"/>
  <c r="G1259" i="19"/>
  <c r="G1260" i="19"/>
  <c r="G1261" i="19"/>
  <c r="C1231" i="19"/>
  <c r="E1231" i="19" s="1"/>
  <c r="H1231" i="19"/>
  <c r="B1231" i="19" s="1"/>
  <c r="O104" i="18"/>
  <c r="G922" i="19"/>
  <c r="G923" i="19"/>
  <c r="G924" i="19"/>
  <c r="G925" i="19"/>
  <c r="G926" i="19"/>
  <c r="G927" i="19"/>
  <c r="G928" i="19"/>
  <c r="G929" i="19"/>
  <c r="G930" i="19"/>
  <c r="G931" i="19"/>
  <c r="C1145" i="19"/>
  <c r="E1145" i="19" s="1"/>
  <c r="H1145" i="19"/>
  <c r="B1145" i="19" s="1"/>
  <c r="H203" i="19"/>
  <c r="B203" i="19" s="1"/>
  <c r="C203" i="19"/>
  <c r="E203" i="19" s="1"/>
  <c r="H644" i="19"/>
  <c r="B644" i="19" s="1"/>
  <c r="C644" i="19"/>
  <c r="E644" i="19" s="1"/>
  <c r="C1404" i="19"/>
  <c r="E1404" i="19" s="1"/>
  <c r="H1404" i="19"/>
  <c r="B1404" i="19" s="1"/>
  <c r="C1133" i="19"/>
  <c r="E1133" i="19" s="1"/>
  <c r="H1133" i="19"/>
  <c r="B1133" i="19" s="1"/>
  <c r="C471" i="19"/>
  <c r="E471" i="19" s="1"/>
  <c r="H471" i="19"/>
  <c r="B471" i="19" s="1"/>
  <c r="C781" i="19"/>
  <c r="E781" i="19" s="1"/>
  <c r="H781" i="19"/>
  <c r="B781" i="19" s="1"/>
  <c r="C298" i="19"/>
  <c r="E298" i="19" s="1"/>
  <c r="H298" i="19"/>
  <c r="B298" i="19" s="1"/>
  <c r="C981" i="19"/>
  <c r="E981" i="19" s="1"/>
  <c r="H981" i="19"/>
  <c r="B981" i="19" s="1"/>
  <c r="C846" i="19"/>
  <c r="E846" i="19" s="1"/>
  <c r="H846" i="19"/>
  <c r="B846" i="19" s="1"/>
  <c r="C1097" i="19"/>
  <c r="E1097" i="19" s="1"/>
  <c r="H1097" i="19"/>
  <c r="B1097" i="19" s="1"/>
  <c r="C226" i="19"/>
  <c r="E226" i="19" s="1"/>
  <c r="H226" i="19"/>
  <c r="B226" i="19" s="1"/>
  <c r="C521" i="19"/>
  <c r="E521" i="19" s="1"/>
  <c r="H521" i="19"/>
  <c r="B521" i="19" s="1"/>
  <c r="C1144" i="19"/>
  <c r="E1144" i="19" s="1"/>
  <c r="H1144" i="19"/>
  <c r="B1144" i="19" s="1"/>
  <c r="C883" i="19"/>
  <c r="E883" i="19" s="1"/>
  <c r="H883" i="19"/>
  <c r="B883" i="19" s="1"/>
  <c r="C1417" i="19"/>
  <c r="E1417" i="19" s="1"/>
  <c r="H1417" i="19"/>
  <c r="B1417" i="19" s="1"/>
  <c r="C166" i="19"/>
  <c r="E166" i="19" s="1"/>
  <c r="H166" i="19"/>
  <c r="B166" i="19" s="1"/>
  <c r="C815" i="19"/>
  <c r="E815" i="19" s="1"/>
  <c r="H815" i="19"/>
  <c r="B815" i="19" s="1"/>
  <c r="C1165" i="19"/>
  <c r="E1165" i="19" s="1"/>
  <c r="H1165" i="19"/>
  <c r="B1165" i="19" s="1"/>
  <c r="C654" i="19"/>
  <c r="E654" i="19" s="1"/>
  <c r="H654" i="19"/>
  <c r="B654" i="19" s="1"/>
  <c r="C991" i="19"/>
  <c r="E991" i="19" s="1"/>
  <c r="H991" i="19"/>
  <c r="B991" i="19" s="1"/>
  <c r="C188" i="19"/>
  <c r="E188" i="19" s="1"/>
  <c r="H188" i="19"/>
  <c r="B188" i="19" s="1"/>
  <c r="C524" i="19"/>
  <c r="E524" i="19" s="1"/>
  <c r="H524" i="19"/>
  <c r="B524" i="19" s="1"/>
  <c r="C151" i="19"/>
  <c r="E151" i="19" s="1"/>
  <c r="H151" i="19"/>
  <c r="B151" i="19" s="1"/>
  <c r="C688" i="19"/>
  <c r="E688" i="19" s="1"/>
  <c r="H688" i="19"/>
  <c r="B688" i="19" s="1"/>
  <c r="C1096" i="19"/>
  <c r="E1096" i="19" s="1"/>
  <c r="H1096" i="19"/>
  <c r="B1096" i="19" s="1"/>
  <c r="C225" i="19"/>
  <c r="E225" i="19" s="1"/>
  <c r="H225" i="19"/>
  <c r="B225" i="19" s="1"/>
  <c r="C1487" i="19"/>
  <c r="E1487" i="19" s="1"/>
  <c r="H1487" i="19"/>
  <c r="B1487" i="19" s="1"/>
  <c r="C711" i="19"/>
  <c r="E711" i="19" s="1"/>
  <c r="H711" i="19"/>
  <c r="B711" i="19" s="1"/>
  <c r="C1524" i="19"/>
  <c r="E1524" i="19" s="1"/>
  <c r="H1524" i="19"/>
  <c r="B1524" i="19" s="1"/>
  <c r="C1430" i="19"/>
  <c r="E1430" i="19" s="1"/>
  <c r="H1430" i="19"/>
  <c r="B1430" i="19" s="1"/>
  <c r="C1121" i="19"/>
  <c r="E1121" i="19" s="1"/>
  <c r="H1121" i="19"/>
  <c r="B1121" i="19" s="1"/>
  <c r="C469" i="19"/>
  <c r="E469" i="19" s="1"/>
  <c r="H469" i="19"/>
  <c r="B469" i="19" s="1"/>
  <c r="C779" i="19"/>
  <c r="E779" i="19" s="1"/>
  <c r="H779" i="19"/>
  <c r="B779" i="19" s="1"/>
  <c r="C448" i="19"/>
  <c r="E448" i="19" s="1"/>
  <c r="H448" i="19"/>
  <c r="B448" i="19" s="1"/>
  <c r="H355" i="19"/>
  <c r="B355" i="19" s="1"/>
  <c r="C355" i="19"/>
  <c r="E355" i="19" s="1"/>
  <c r="C750" i="19"/>
  <c r="E750" i="19" s="1"/>
  <c r="H750" i="19"/>
  <c r="B750" i="19" s="1"/>
  <c r="C519" i="19"/>
  <c r="E519" i="19" s="1"/>
  <c r="H519" i="19"/>
  <c r="B519" i="19" s="1"/>
  <c r="H1502" i="19"/>
  <c r="B1502" i="19" s="1"/>
  <c r="H702" i="19"/>
  <c r="B702" i="19" s="1"/>
  <c r="C461" i="19"/>
  <c r="E461" i="19" s="1"/>
  <c r="H461" i="19"/>
  <c r="B461" i="19" s="1"/>
  <c r="C710" i="19"/>
  <c r="E710" i="19" s="1"/>
  <c r="H710" i="19"/>
  <c r="B710" i="19" s="1"/>
  <c r="C1415" i="19"/>
  <c r="E1415" i="19" s="1"/>
  <c r="H1415" i="19"/>
  <c r="B1415" i="19" s="1"/>
  <c r="C1110" i="19"/>
  <c r="E1110" i="19" s="1"/>
  <c r="H1110" i="19"/>
  <c r="B1110" i="19" s="1"/>
  <c r="C869" i="19"/>
  <c r="E869" i="19" s="1"/>
  <c r="H869" i="19"/>
  <c r="B869" i="19" s="1"/>
  <c r="C1559" i="19"/>
  <c r="E1559" i="19" s="1"/>
  <c r="H1559" i="19"/>
  <c r="B1559" i="19" s="1"/>
  <c r="C1385" i="19"/>
  <c r="E1385" i="19" s="1"/>
  <c r="H1385" i="19"/>
  <c r="B1385" i="19" s="1"/>
  <c r="C149" i="19"/>
  <c r="E149" i="19" s="1"/>
  <c r="H149" i="19"/>
  <c r="B149" i="19" s="1"/>
  <c r="C978" i="19"/>
  <c r="E978" i="19" s="1"/>
  <c r="H978" i="19"/>
  <c r="B978" i="19" s="1"/>
  <c r="C843" i="19"/>
  <c r="E843" i="19" s="1"/>
  <c r="H843" i="19"/>
  <c r="B843" i="19" s="1"/>
  <c r="H1605" i="19"/>
  <c r="B1605" i="19" s="1"/>
  <c r="C1605" i="19"/>
  <c r="E1605" i="19" s="1"/>
  <c r="C223" i="19"/>
  <c r="E223" i="19" s="1"/>
  <c r="H223" i="19"/>
  <c r="B223" i="19" s="1"/>
  <c r="C1485" i="19"/>
  <c r="E1485" i="19" s="1"/>
  <c r="H1485" i="19"/>
  <c r="B1485" i="19" s="1"/>
  <c r="C1413" i="19"/>
  <c r="E1413" i="19" s="1"/>
  <c r="H1413" i="19"/>
  <c r="B1413" i="19" s="1"/>
  <c r="C1020" i="19"/>
  <c r="E1020" i="19" s="1"/>
  <c r="H1020" i="19"/>
  <c r="B1020" i="19" s="1"/>
  <c r="C1558" i="19"/>
  <c r="E1558" i="19" s="1"/>
  <c r="H1558" i="19"/>
  <c r="B1558" i="19" s="1"/>
  <c r="C467" i="19"/>
  <c r="E467" i="19" s="1"/>
  <c r="H467" i="19"/>
  <c r="B467" i="19" s="1"/>
  <c r="C999" i="19"/>
  <c r="E999" i="19" s="1"/>
  <c r="H999" i="19"/>
  <c r="B999" i="19" s="1"/>
  <c r="C353" i="19"/>
  <c r="E353" i="19" s="1"/>
  <c r="H353" i="19"/>
  <c r="B353" i="19" s="1"/>
  <c r="C221" i="19"/>
  <c r="E221" i="19" s="1"/>
  <c r="H221" i="19"/>
  <c r="B221" i="19" s="1"/>
  <c r="C760" i="19"/>
  <c r="E760" i="19" s="1"/>
  <c r="H760" i="19"/>
  <c r="B760" i="19" s="1"/>
  <c r="C1034" i="19"/>
  <c r="E1034" i="19" s="1"/>
  <c r="H1034" i="19"/>
  <c r="B1034" i="19" s="1"/>
  <c r="C748" i="19"/>
  <c r="E748" i="19" s="1"/>
  <c r="H748" i="19"/>
  <c r="B748" i="19" s="1"/>
  <c r="C797" i="19"/>
  <c r="E797" i="19" s="1"/>
  <c r="H797" i="19"/>
  <c r="B797" i="19" s="1"/>
  <c r="C1226" i="19"/>
  <c r="E1226" i="19" s="1"/>
  <c r="H1226" i="19"/>
  <c r="B1226" i="19" s="1"/>
  <c r="H1355" i="19"/>
  <c r="B1355" i="19" s="1"/>
  <c r="C1355" i="19"/>
  <c r="E1355" i="19" s="1"/>
  <c r="H1604" i="19"/>
  <c r="B1604" i="19" s="1"/>
  <c r="C1604" i="19"/>
  <c r="E1604" i="19" s="1"/>
  <c r="H1094" i="19"/>
  <c r="B1094" i="19" s="1"/>
  <c r="C1094" i="19"/>
  <c r="E1094" i="19" s="1"/>
  <c r="C1501" i="19"/>
  <c r="E1501" i="19" s="1"/>
  <c r="H1501" i="19"/>
  <c r="B1501" i="19" s="1"/>
  <c r="C1220" i="19"/>
  <c r="E1220" i="19" s="1"/>
  <c r="H1220" i="19"/>
  <c r="B1220" i="19" s="1"/>
  <c r="C599" i="19"/>
  <c r="E599" i="19" s="1"/>
  <c r="H599" i="19"/>
  <c r="B599" i="19" s="1"/>
  <c r="H1248" i="19"/>
  <c r="B1248" i="19" s="1"/>
  <c r="C1248" i="19"/>
  <c r="E1248" i="19" s="1"/>
  <c r="C517" i="19"/>
  <c r="E517" i="19" s="1"/>
  <c r="H517" i="19"/>
  <c r="B517" i="19" s="1"/>
  <c r="C1068" i="19"/>
  <c r="E1068" i="19" s="1"/>
  <c r="H1068" i="19"/>
  <c r="B1068" i="19" s="1"/>
  <c r="H1142" i="19"/>
  <c r="B1142" i="19" s="1"/>
  <c r="H1102" i="19"/>
  <c r="B1102" i="19" s="1"/>
  <c r="O145" i="18"/>
  <c r="G1332" i="19"/>
  <c r="G1334" i="19"/>
  <c r="G1333" i="19"/>
  <c r="G1335" i="19"/>
  <c r="G1336" i="19"/>
  <c r="G1337" i="19"/>
  <c r="G1338" i="19"/>
  <c r="G1339" i="19"/>
  <c r="G1340" i="19"/>
  <c r="G1341" i="19"/>
  <c r="O166" i="18"/>
  <c r="G1542" i="19"/>
  <c r="G1543" i="19"/>
  <c r="G1544" i="19"/>
  <c r="G1545" i="19"/>
  <c r="G1546" i="19"/>
  <c r="G1547" i="19"/>
  <c r="G1548" i="19"/>
  <c r="G1549" i="19"/>
  <c r="G1550" i="19"/>
  <c r="G1551" i="19"/>
  <c r="H1402" i="19"/>
  <c r="B1402" i="19" s="1"/>
  <c r="C937" i="19"/>
  <c r="E937" i="19" s="1"/>
  <c r="H937" i="19"/>
  <c r="B937" i="19" s="1"/>
  <c r="C316" i="19"/>
  <c r="E316" i="19" s="1"/>
  <c r="H316" i="19"/>
  <c r="B316" i="19" s="1"/>
  <c r="C175" i="19"/>
  <c r="E175" i="19" s="1"/>
  <c r="H175" i="19"/>
  <c r="B175" i="19" s="1"/>
  <c r="C1484" i="19"/>
  <c r="E1484" i="19" s="1"/>
  <c r="H1484" i="19"/>
  <c r="B1484" i="19" s="1"/>
  <c r="C1373" i="19"/>
  <c r="E1373" i="19" s="1"/>
  <c r="H1373" i="19"/>
  <c r="B1373" i="19" s="1"/>
  <c r="C891" i="19"/>
  <c r="E891" i="19" s="1"/>
  <c r="H891" i="19"/>
  <c r="B891" i="19" s="1"/>
  <c r="C1091" i="19"/>
  <c r="E1091" i="19" s="1"/>
  <c r="H1091" i="19"/>
  <c r="B1091" i="19" s="1"/>
  <c r="C210" i="19"/>
  <c r="E210" i="19" s="1"/>
  <c r="H210" i="19"/>
  <c r="B210" i="19" s="1"/>
  <c r="C459" i="19"/>
  <c r="E459" i="19" s="1"/>
  <c r="H459" i="19"/>
  <c r="B459" i="19" s="1"/>
  <c r="C549" i="19"/>
  <c r="E549" i="19" s="1"/>
  <c r="H549" i="19"/>
  <c r="B549" i="19" s="1"/>
  <c r="C708" i="19"/>
  <c r="E708" i="19" s="1"/>
  <c r="H708" i="19"/>
  <c r="B708" i="19" s="1"/>
  <c r="C1007" i="19"/>
  <c r="E1007" i="19" s="1"/>
  <c r="H1007" i="19"/>
  <c r="B1007" i="19" s="1"/>
  <c r="C1026" i="19"/>
  <c r="E1026" i="19" s="1"/>
  <c r="H1026" i="19"/>
  <c r="B1026" i="19" s="1"/>
  <c r="C643" i="19"/>
  <c r="E643" i="19" s="1"/>
  <c r="H643" i="19"/>
  <c r="B643" i="19" s="1"/>
  <c r="C1158" i="19"/>
  <c r="E1158" i="19" s="1"/>
  <c r="H1158" i="19"/>
  <c r="B1158" i="19" s="1"/>
  <c r="C1177" i="19"/>
  <c r="E1177" i="19" s="1"/>
  <c r="H1177" i="19"/>
  <c r="B1177" i="19" s="1"/>
  <c r="H1414" i="19"/>
  <c r="B1414" i="19" s="1"/>
  <c r="C1414" i="19"/>
  <c r="E1414" i="19" s="1"/>
  <c r="C1411" i="19"/>
  <c r="E1411" i="19" s="1"/>
  <c r="H1411" i="19"/>
  <c r="B1411" i="19" s="1"/>
  <c r="C900" i="19"/>
  <c r="E900" i="19" s="1"/>
  <c r="H900" i="19"/>
  <c r="B900" i="19" s="1"/>
  <c r="C1019" i="19"/>
  <c r="E1019" i="19" s="1"/>
  <c r="H1019" i="19"/>
  <c r="B1019" i="19" s="1"/>
  <c r="C1108" i="19"/>
  <c r="E1108" i="19" s="1"/>
  <c r="H1108" i="19"/>
  <c r="B1108" i="19" s="1"/>
  <c r="C1427" i="19"/>
  <c r="E1427" i="19" s="1"/>
  <c r="H1427" i="19"/>
  <c r="B1427" i="19" s="1"/>
  <c r="C867" i="19"/>
  <c r="E867" i="19" s="1"/>
  <c r="H867" i="19"/>
  <c r="B867" i="19" s="1"/>
  <c r="C1233" i="19"/>
  <c r="E1233" i="19" s="1"/>
  <c r="H1233" i="19"/>
  <c r="B1233" i="19" s="1"/>
  <c r="C661" i="19"/>
  <c r="E661" i="19" s="1"/>
  <c r="H661" i="19"/>
  <c r="B661" i="19" s="1"/>
  <c r="C1140" i="19"/>
  <c r="E1140" i="19" s="1"/>
  <c r="H1140" i="19"/>
  <c r="B1140" i="19" s="1"/>
  <c r="C489" i="19"/>
  <c r="E489" i="19" s="1"/>
  <c r="H489" i="19"/>
  <c r="B489" i="19" s="1"/>
  <c r="C1118" i="19"/>
  <c r="E1118" i="19" s="1"/>
  <c r="H1118" i="19"/>
  <c r="B1118" i="19" s="1"/>
  <c r="H1556" i="19"/>
  <c r="B1556" i="19" s="1"/>
  <c r="C1556" i="19"/>
  <c r="E1556" i="19" s="1"/>
  <c r="C466" i="19"/>
  <c r="E466" i="19" s="1"/>
  <c r="H466" i="19"/>
  <c r="B466" i="19" s="1"/>
  <c r="C1509" i="19"/>
  <c r="E1509" i="19" s="1"/>
  <c r="H1509" i="19"/>
  <c r="B1509" i="19" s="1"/>
  <c r="C998" i="19"/>
  <c r="E998" i="19" s="1"/>
  <c r="H998" i="19"/>
  <c r="B998" i="19" s="1"/>
  <c r="C987" i="19"/>
  <c r="E987" i="19" s="1"/>
  <c r="H987" i="19"/>
  <c r="B987" i="19" s="1"/>
  <c r="C776" i="19"/>
  <c r="E776" i="19" s="1"/>
  <c r="H776" i="19"/>
  <c r="B776" i="19" s="1"/>
  <c r="C536" i="19"/>
  <c r="E536" i="19" s="1"/>
  <c r="H536" i="19"/>
  <c r="B536" i="19" s="1"/>
  <c r="C385" i="19"/>
  <c r="E385" i="19" s="1"/>
  <c r="H385" i="19"/>
  <c r="B385" i="19" s="1"/>
  <c r="C184" i="19"/>
  <c r="E184" i="19" s="1"/>
  <c r="H184" i="19"/>
  <c r="B184" i="19" s="1"/>
  <c r="C293" i="19"/>
  <c r="E293" i="19" s="1"/>
  <c r="H293" i="19"/>
  <c r="B293" i="19" s="1"/>
  <c r="C416" i="19"/>
  <c r="E416" i="19" s="1"/>
  <c r="H416" i="19"/>
  <c r="B416" i="19" s="1"/>
  <c r="C147" i="19"/>
  <c r="E147" i="19" s="1"/>
  <c r="H147" i="19"/>
  <c r="B147" i="19" s="1"/>
  <c r="C726" i="19"/>
  <c r="E726" i="19" s="1"/>
  <c r="H726" i="19"/>
  <c r="B726" i="19" s="1"/>
  <c r="H1288" i="19"/>
  <c r="B1288" i="19" s="1"/>
  <c r="C1288" i="19"/>
  <c r="E1288" i="19" s="1"/>
  <c r="C1127" i="19"/>
  <c r="E1127" i="19" s="1"/>
  <c r="H1127" i="19"/>
  <c r="B1127" i="19" s="1"/>
  <c r="H976" i="19"/>
  <c r="B976" i="19" s="1"/>
  <c r="C976" i="19"/>
  <c r="E976" i="19" s="1"/>
  <c r="C445" i="19"/>
  <c r="E445" i="19" s="1"/>
  <c r="H445" i="19"/>
  <c r="B445" i="19" s="1"/>
  <c r="C685" i="19"/>
  <c r="E685" i="19" s="1"/>
  <c r="H685" i="19"/>
  <c r="B685" i="19" s="1"/>
  <c r="C431" i="19"/>
  <c r="E431" i="19" s="1"/>
  <c r="H431" i="19"/>
  <c r="B431" i="19" s="1"/>
  <c r="C220" i="19"/>
  <c r="E220" i="19" s="1"/>
  <c r="H220" i="19"/>
  <c r="B220" i="19" s="1"/>
  <c r="C759" i="19"/>
  <c r="E759" i="19" s="1"/>
  <c r="H759" i="19"/>
  <c r="B759" i="19" s="1"/>
  <c r="C1037" i="19"/>
  <c r="E1037" i="19" s="1"/>
  <c r="H1037" i="19"/>
  <c r="B1037" i="19" s="1"/>
  <c r="C747" i="19"/>
  <c r="E747" i="19" s="1"/>
  <c r="H747" i="19"/>
  <c r="B747" i="19" s="1"/>
  <c r="C796" i="19"/>
  <c r="E796" i="19" s="1"/>
  <c r="H796" i="19"/>
  <c r="B796" i="19" s="1"/>
  <c r="C1225" i="19"/>
  <c r="E1225" i="19" s="1"/>
  <c r="H1225" i="19"/>
  <c r="B1225" i="19" s="1"/>
  <c r="C1353" i="19"/>
  <c r="E1353" i="19" s="1"/>
  <c r="H1353" i="19"/>
  <c r="B1353" i="19" s="1"/>
  <c r="C1603" i="19"/>
  <c r="E1603" i="19" s="1"/>
  <c r="H1603" i="19"/>
  <c r="B1603" i="19" s="1"/>
  <c r="C1351" i="19"/>
  <c r="E1351" i="19" s="1"/>
  <c r="H1351" i="19"/>
  <c r="B1351" i="19" s="1"/>
  <c r="C1500" i="19"/>
  <c r="E1500" i="19" s="1"/>
  <c r="H1500" i="19"/>
  <c r="B1500" i="19" s="1"/>
  <c r="H1219" i="19"/>
  <c r="B1219" i="19" s="1"/>
  <c r="C1219" i="19"/>
  <c r="E1219" i="19" s="1"/>
  <c r="C598" i="19"/>
  <c r="E598" i="19" s="1"/>
  <c r="H598" i="19"/>
  <c r="B598" i="19" s="1"/>
  <c r="H1247" i="19"/>
  <c r="B1247" i="19" s="1"/>
  <c r="C1247" i="19"/>
  <c r="E1247" i="19" s="1"/>
  <c r="C516" i="19"/>
  <c r="E516" i="19" s="1"/>
  <c r="H516" i="19"/>
  <c r="B516" i="19" s="1"/>
  <c r="C1067" i="19"/>
  <c r="E1067" i="19" s="1"/>
  <c r="H1067" i="19"/>
  <c r="B1067" i="19" s="1"/>
  <c r="C1146" i="19"/>
  <c r="E1146" i="19" s="1"/>
  <c r="H1146" i="19"/>
  <c r="B1146" i="19" s="1"/>
  <c r="H453" i="19"/>
  <c r="B453" i="19" s="1"/>
  <c r="C453" i="19"/>
  <c r="E453" i="19" s="1"/>
  <c r="C168" i="19"/>
  <c r="E168" i="19" s="1"/>
  <c r="H168" i="19"/>
  <c r="B168" i="19" s="1"/>
  <c r="C817" i="19"/>
  <c r="E817" i="19" s="1"/>
  <c r="H817" i="19"/>
  <c r="B817" i="19" s="1"/>
  <c r="C894" i="19"/>
  <c r="E894" i="19" s="1"/>
  <c r="H894" i="19"/>
  <c r="B894" i="19" s="1"/>
  <c r="C268" i="19"/>
  <c r="E268" i="19" s="1"/>
  <c r="H268" i="19"/>
  <c r="B268" i="19" s="1"/>
  <c r="C299" i="19"/>
  <c r="E299" i="19" s="1"/>
  <c r="H299" i="19"/>
  <c r="B299" i="19" s="1"/>
  <c r="O40" i="18"/>
  <c r="G282" i="19"/>
  <c r="G285" i="19"/>
  <c r="G284" i="19"/>
  <c r="G283" i="19"/>
  <c r="G286" i="19"/>
  <c r="G287" i="19"/>
  <c r="G288" i="19"/>
  <c r="G289" i="19"/>
  <c r="G290" i="19"/>
  <c r="G291" i="19"/>
  <c r="C847" i="19"/>
  <c r="E847" i="19" s="1"/>
  <c r="H847" i="19"/>
  <c r="B847" i="19" s="1"/>
  <c r="C753" i="19"/>
  <c r="E753" i="19" s="1"/>
  <c r="H753" i="19"/>
  <c r="B753" i="19" s="1"/>
  <c r="C1345" i="19"/>
  <c r="E1345" i="19" s="1"/>
  <c r="H1345" i="19"/>
  <c r="B1345" i="19" s="1"/>
  <c r="C1378" i="19"/>
  <c r="E1378" i="19" s="1"/>
  <c r="H1378" i="19"/>
  <c r="B1378" i="19" s="1"/>
  <c r="C827" i="19"/>
  <c r="E827" i="19" s="1"/>
  <c r="H827" i="19"/>
  <c r="B827" i="19" s="1"/>
  <c r="C1166" i="19"/>
  <c r="E1166" i="19" s="1"/>
  <c r="H1166" i="19"/>
  <c r="B1166" i="19" s="1"/>
  <c r="C189" i="19"/>
  <c r="E189" i="19" s="1"/>
  <c r="H189" i="19"/>
  <c r="B189" i="19" s="1"/>
  <c r="C689" i="19"/>
  <c r="E689" i="19" s="1"/>
  <c r="H689" i="19"/>
  <c r="B689" i="19" s="1"/>
  <c r="H213" i="19"/>
  <c r="B213" i="19" s="1"/>
  <c r="C213" i="19"/>
  <c r="E213" i="19" s="1"/>
  <c r="C1344" i="19"/>
  <c r="E1344" i="19" s="1"/>
  <c r="H1344" i="19"/>
  <c r="B1344" i="19" s="1"/>
  <c r="C1377" i="19"/>
  <c r="E1377" i="19" s="1"/>
  <c r="H1377" i="19"/>
  <c r="B1377" i="19" s="1"/>
  <c r="C1011" i="19"/>
  <c r="E1011" i="19" s="1"/>
  <c r="H1011" i="19"/>
  <c r="B1011" i="19" s="1"/>
  <c r="C1525" i="19"/>
  <c r="E1525" i="19" s="1"/>
  <c r="H1525" i="19"/>
  <c r="B1525" i="19" s="1"/>
  <c r="C1237" i="19"/>
  <c r="E1237" i="19" s="1"/>
  <c r="H1237" i="19"/>
  <c r="B1237" i="19" s="1"/>
  <c r="C734" i="19"/>
  <c r="E734" i="19" s="1"/>
  <c r="H734" i="19"/>
  <c r="B734" i="19" s="1"/>
  <c r="C1386" i="19"/>
  <c r="E1386" i="19" s="1"/>
  <c r="H1386" i="19"/>
  <c r="B1386" i="19" s="1"/>
  <c r="C420" i="19"/>
  <c r="E420" i="19" s="1"/>
  <c r="H420" i="19"/>
  <c r="B420" i="19" s="1"/>
  <c r="C980" i="19"/>
  <c r="E980" i="19" s="1"/>
  <c r="H980" i="19"/>
  <c r="B980" i="19" s="1"/>
  <c r="C356" i="19"/>
  <c r="E356" i="19" s="1"/>
  <c r="H356" i="19"/>
  <c r="B356" i="19" s="1"/>
  <c r="C751" i="19"/>
  <c r="E751" i="19" s="1"/>
  <c r="H751" i="19"/>
  <c r="B751" i="19" s="1"/>
  <c r="C1343" i="19"/>
  <c r="E1343" i="19" s="1"/>
  <c r="H1343" i="19"/>
  <c r="B1343" i="19" s="1"/>
  <c r="C1376" i="19"/>
  <c r="E1376" i="19" s="1"/>
  <c r="H1376" i="19"/>
  <c r="B1376" i="19" s="1"/>
  <c r="C649" i="19"/>
  <c r="E649" i="19" s="1"/>
  <c r="H649" i="19"/>
  <c r="B649" i="19" s="1"/>
  <c r="C1180" i="19"/>
  <c r="E1180" i="19" s="1"/>
  <c r="H1180" i="19"/>
  <c r="B1180" i="19" s="1"/>
  <c r="C165" i="19"/>
  <c r="E165" i="19" s="1"/>
  <c r="H165" i="19"/>
  <c r="B165" i="19" s="1"/>
  <c r="C814" i="19"/>
  <c r="E814" i="19" s="1"/>
  <c r="H814" i="19"/>
  <c r="B814" i="19" s="1"/>
  <c r="C1164" i="19"/>
  <c r="E1164" i="19" s="1"/>
  <c r="H1164" i="19"/>
  <c r="B1164" i="19" s="1"/>
  <c r="C1384" i="19"/>
  <c r="E1384" i="19" s="1"/>
  <c r="H1384" i="19"/>
  <c r="B1384" i="19" s="1"/>
  <c r="C419" i="19"/>
  <c r="E419" i="19" s="1"/>
  <c r="H419" i="19"/>
  <c r="B419" i="19" s="1"/>
  <c r="C150" i="19"/>
  <c r="E150" i="19" s="1"/>
  <c r="H150" i="19"/>
  <c r="B150" i="19" s="1"/>
  <c r="H979" i="19"/>
  <c r="B979" i="19" s="1"/>
  <c r="C979" i="19"/>
  <c r="E979" i="19" s="1"/>
  <c r="C1228" i="19"/>
  <c r="E1228" i="19" s="1"/>
  <c r="H1228" i="19"/>
  <c r="B1228" i="19" s="1"/>
  <c r="C903" i="19"/>
  <c r="E903" i="19" s="1"/>
  <c r="H903" i="19"/>
  <c r="B903" i="19" s="1"/>
  <c r="C1486" i="19"/>
  <c r="E1486" i="19" s="1"/>
  <c r="H1486" i="19"/>
  <c r="B1486" i="19" s="1"/>
  <c r="C1009" i="19"/>
  <c r="E1009" i="19" s="1"/>
  <c r="H1009" i="19"/>
  <c r="B1009" i="19" s="1"/>
  <c r="C1160" i="19"/>
  <c r="E1160" i="19" s="1"/>
  <c r="H1160" i="19"/>
  <c r="B1160" i="19" s="1"/>
  <c r="C264" i="19"/>
  <c r="E264" i="19" s="1"/>
  <c r="H264" i="19"/>
  <c r="B264" i="19" s="1"/>
  <c r="C491" i="19"/>
  <c r="E491" i="19" s="1"/>
  <c r="H491" i="19"/>
  <c r="B491" i="19" s="1"/>
  <c r="C679" i="19"/>
  <c r="E679" i="19" s="1"/>
  <c r="H679" i="19"/>
  <c r="B679" i="19" s="1"/>
  <c r="C989" i="19"/>
  <c r="E989" i="19" s="1"/>
  <c r="H989" i="19"/>
  <c r="B989" i="19" s="1"/>
  <c r="C761" i="19"/>
  <c r="E761" i="19" s="1"/>
  <c r="H761" i="19"/>
  <c r="B761" i="19" s="1"/>
  <c r="C1095" i="19"/>
  <c r="E1095" i="19" s="1"/>
  <c r="H1095" i="19"/>
  <c r="B1095" i="19" s="1"/>
  <c r="C600" i="19"/>
  <c r="E600" i="19" s="1"/>
  <c r="H600" i="19"/>
  <c r="B600" i="19" s="1"/>
  <c r="C938" i="19"/>
  <c r="E938" i="19" s="1"/>
  <c r="H938" i="19"/>
  <c r="B938" i="19" s="1"/>
  <c r="C176" i="19"/>
  <c r="E176" i="19" s="1"/>
  <c r="H176" i="19"/>
  <c r="B176" i="19" s="1"/>
  <c r="C1027" i="19"/>
  <c r="E1027" i="19" s="1"/>
  <c r="H1027" i="19"/>
  <c r="B1027" i="19" s="1"/>
  <c r="C1159" i="19"/>
  <c r="E1159" i="19" s="1"/>
  <c r="H1159" i="19"/>
  <c r="B1159" i="19" s="1"/>
  <c r="C163" i="19"/>
  <c r="E163" i="19" s="1"/>
  <c r="H163" i="19"/>
  <c r="B163" i="19" s="1"/>
  <c r="C868" i="19"/>
  <c r="E868" i="19" s="1"/>
  <c r="H868" i="19"/>
  <c r="B868" i="19" s="1"/>
  <c r="H988" i="19"/>
  <c r="B988" i="19" s="1"/>
  <c r="C988" i="19"/>
  <c r="E988" i="19" s="1"/>
  <c r="C1289" i="19"/>
  <c r="E1289" i="19" s="1"/>
  <c r="H1289" i="19"/>
  <c r="B1289" i="19" s="1"/>
  <c r="C936" i="19"/>
  <c r="E936" i="19" s="1"/>
  <c r="H936" i="19"/>
  <c r="B936" i="19" s="1"/>
  <c r="C315" i="19"/>
  <c r="E315" i="19" s="1"/>
  <c r="H315" i="19"/>
  <c r="B315" i="19" s="1"/>
  <c r="C173" i="19"/>
  <c r="E173" i="19" s="1"/>
  <c r="H173" i="19"/>
  <c r="B173" i="19" s="1"/>
  <c r="C1483" i="19"/>
  <c r="E1483" i="19" s="1"/>
  <c r="H1483" i="19"/>
  <c r="B1483" i="19" s="1"/>
  <c r="C1151" i="19"/>
  <c r="E1151" i="19" s="1"/>
  <c r="H1151" i="19"/>
  <c r="B1151" i="19" s="1"/>
  <c r="C890" i="19"/>
  <c r="E890" i="19" s="1"/>
  <c r="H890" i="19"/>
  <c r="B890" i="19" s="1"/>
  <c r="C1090" i="19"/>
  <c r="E1090" i="19" s="1"/>
  <c r="H1090" i="19"/>
  <c r="B1090" i="19" s="1"/>
  <c r="C209" i="19"/>
  <c r="E209" i="19" s="1"/>
  <c r="H209" i="19"/>
  <c r="B209" i="19" s="1"/>
  <c r="C458" i="19"/>
  <c r="E458" i="19" s="1"/>
  <c r="H458" i="19"/>
  <c r="B458" i="19" s="1"/>
  <c r="C548" i="19"/>
  <c r="E548" i="19" s="1"/>
  <c r="H548" i="19"/>
  <c r="B548" i="19" s="1"/>
  <c r="C707" i="19"/>
  <c r="E707" i="19" s="1"/>
  <c r="H707" i="19"/>
  <c r="B707" i="19" s="1"/>
  <c r="C1006" i="19"/>
  <c r="E1006" i="19" s="1"/>
  <c r="H1006" i="19"/>
  <c r="B1006" i="19" s="1"/>
  <c r="C1025" i="19"/>
  <c r="E1025" i="19" s="1"/>
  <c r="H1025" i="19"/>
  <c r="B1025" i="19" s="1"/>
  <c r="C1157" i="19"/>
  <c r="E1157" i="19" s="1"/>
  <c r="H1157" i="19"/>
  <c r="B1157" i="19" s="1"/>
  <c r="C1176" i="19"/>
  <c r="E1176" i="19" s="1"/>
  <c r="H1176" i="19"/>
  <c r="B1176" i="19" s="1"/>
  <c r="O159" i="18"/>
  <c r="G1472" i="19"/>
  <c r="G1474" i="19"/>
  <c r="G1473" i="19"/>
  <c r="G1475" i="19"/>
  <c r="G1476" i="19"/>
  <c r="G1477" i="19"/>
  <c r="G1478" i="19"/>
  <c r="G1479" i="19"/>
  <c r="G1480" i="19"/>
  <c r="G1481" i="19"/>
  <c r="C1521" i="19"/>
  <c r="E1521" i="19" s="1"/>
  <c r="H1521" i="19"/>
  <c r="B1521" i="19" s="1"/>
  <c r="H1409" i="19"/>
  <c r="B1409" i="19" s="1"/>
  <c r="C1409" i="19"/>
  <c r="E1409" i="19" s="1"/>
  <c r="C899" i="19"/>
  <c r="E899" i="19" s="1"/>
  <c r="H899" i="19"/>
  <c r="B899" i="19" s="1"/>
  <c r="C1018" i="19"/>
  <c r="E1018" i="19" s="1"/>
  <c r="H1018" i="19"/>
  <c r="B1018" i="19" s="1"/>
  <c r="C1107" i="19"/>
  <c r="E1107" i="19" s="1"/>
  <c r="H1107" i="19"/>
  <c r="B1107" i="19" s="1"/>
  <c r="C1426" i="19"/>
  <c r="E1426" i="19" s="1"/>
  <c r="H1426" i="19"/>
  <c r="B1426" i="19" s="1"/>
  <c r="C866" i="19"/>
  <c r="E866" i="19" s="1"/>
  <c r="H866" i="19"/>
  <c r="B866" i="19" s="1"/>
  <c r="C741" i="19"/>
  <c r="E741" i="19" s="1"/>
  <c r="H741" i="19"/>
  <c r="B741" i="19" s="1"/>
  <c r="C660" i="19"/>
  <c r="E660" i="19" s="1"/>
  <c r="H660" i="19"/>
  <c r="B660" i="19" s="1"/>
  <c r="C1139" i="19"/>
  <c r="E1139" i="19" s="1"/>
  <c r="H1139" i="19"/>
  <c r="B1139" i="19" s="1"/>
  <c r="C488" i="19"/>
  <c r="E488" i="19" s="1"/>
  <c r="H488" i="19"/>
  <c r="B488" i="19" s="1"/>
  <c r="C1117" i="19"/>
  <c r="E1117" i="19" s="1"/>
  <c r="H1117" i="19"/>
  <c r="B1117" i="19" s="1"/>
  <c r="H1555" i="19"/>
  <c r="B1555" i="19" s="1"/>
  <c r="C1555" i="19"/>
  <c r="E1555" i="19" s="1"/>
  <c r="C465" i="19"/>
  <c r="E465" i="19" s="1"/>
  <c r="H465" i="19"/>
  <c r="B465" i="19" s="1"/>
  <c r="C1508" i="19"/>
  <c r="E1508" i="19" s="1"/>
  <c r="H1508" i="19"/>
  <c r="B1508" i="19" s="1"/>
  <c r="C997" i="19"/>
  <c r="E997" i="19" s="1"/>
  <c r="H997" i="19"/>
  <c r="B997" i="19" s="1"/>
  <c r="H986" i="19"/>
  <c r="B986" i="19" s="1"/>
  <c r="C986" i="19"/>
  <c r="E986" i="19" s="1"/>
  <c r="C774" i="19"/>
  <c r="E774" i="19" s="1"/>
  <c r="H774" i="19"/>
  <c r="B774" i="19" s="1"/>
  <c r="C535" i="19"/>
  <c r="E535" i="19" s="1"/>
  <c r="H535" i="19"/>
  <c r="B535" i="19" s="1"/>
  <c r="C384" i="19"/>
  <c r="E384" i="19" s="1"/>
  <c r="H384" i="19"/>
  <c r="B384" i="19" s="1"/>
  <c r="C183" i="19"/>
  <c r="E183" i="19" s="1"/>
  <c r="H183" i="19"/>
  <c r="B183" i="19" s="1"/>
  <c r="C531" i="19"/>
  <c r="E531" i="19" s="1"/>
  <c r="H531" i="19"/>
  <c r="B531" i="19" s="1"/>
  <c r="C415" i="19"/>
  <c r="E415" i="19" s="1"/>
  <c r="H415" i="19"/>
  <c r="B415" i="19" s="1"/>
  <c r="C146" i="19"/>
  <c r="E146" i="19" s="1"/>
  <c r="H146" i="19"/>
  <c r="B146" i="19" s="1"/>
  <c r="C725" i="19"/>
  <c r="E725" i="19" s="1"/>
  <c r="H725" i="19"/>
  <c r="B725" i="19" s="1"/>
  <c r="C1287" i="19"/>
  <c r="E1287" i="19" s="1"/>
  <c r="H1287" i="19"/>
  <c r="B1287" i="19" s="1"/>
  <c r="C1126" i="19"/>
  <c r="E1126" i="19" s="1"/>
  <c r="H1126" i="19"/>
  <c r="B1126" i="19" s="1"/>
  <c r="C975" i="19"/>
  <c r="E975" i="19" s="1"/>
  <c r="H975" i="19"/>
  <c r="B975" i="19" s="1"/>
  <c r="H443" i="19"/>
  <c r="B443" i="19" s="1"/>
  <c r="C443" i="19"/>
  <c r="E443" i="19" s="1"/>
  <c r="C683" i="19"/>
  <c r="E683" i="19" s="1"/>
  <c r="H683" i="19"/>
  <c r="B683" i="19" s="1"/>
  <c r="C430" i="19"/>
  <c r="E430" i="19" s="1"/>
  <c r="H430" i="19"/>
  <c r="B430" i="19" s="1"/>
  <c r="C219" i="19"/>
  <c r="E219" i="19" s="1"/>
  <c r="H219" i="19"/>
  <c r="B219" i="19" s="1"/>
  <c r="C758" i="19"/>
  <c r="E758" i="19" s="1"/>
  <c r="H758" i="19"/>
  <c r="B758" i="19" s="1"/>
  <c r="C1036" i="19"/>
  <c r="E1036" i="19" s="1"/>
  <c r="H1036" i="19"/>
  <c r="B1036" i="19" s="1"/>
  <c r="C746" i="19"/>
  <c r="E746" i="19" s="1"/>
  <c r="H746" i="19"/>
  <c r="B746" i="19" s="1"/>
  <c r="C795" i="19"/>
  <c r="E795" i="19" s="1"/>
  <c r="H795" i="19"/>
  <c r="B795" i="19" s="1"/>
  <c r="C1224" i="19"/>
  <c r="E1224" i="19" s="1"/>
  <c r="H1224" i="19"/>
  <c r="B1224" i="19" s="1"/>
  <c r="C1354" i="19"/>
  <c r="E1354" i="19" s="1"/>
  <c r="H1354" i="19"/>
  <c r="B1354" i="19" s="1"/>
  <c r="C911" i="19"/>
  <c r="E911" i="19" s="1"/>
  <c r="H911" i="19"/>
  <c r="B911" i="19" s="1"/>
  <c r="C1350" i="19"/>
  <c r="E1350" i="19" s="1"/>
  <c r="H1350" i="19"/>
  <c r="B1350" i="19" s="1"/>
  <c r="C1499" i="19"/>
  <c r="E1499" i="19" s="1"/>
  <c r="H1499" i="19"/>
  <c r="B1499" i="19" s="1"/>
  <c r="C1218" i="19"/>
  <c r="E1218" i="19" s="1"/>
  <c r="H1218" i="19"/>
  <c r="B1218" i="19" s="1"/>
  <c r="C597" i="19"/>
  <c r="E597" i="19" s="1"/>
  <c r="H597" i="19"/>
  <c r="B597" i="19" s="1"/>
  <c r="H1246" i="19"/>
  <c r="B1246" i="19" s="1"/>
  <c r="C1246" i="19"/>
  <c r="E1246" i="19" s="1"/>
  <c r="C515" i="19"/>
  <c r="E515" i="19" s="1"/>
  <c r="H515" i="19"/>
  <c r="B515" i="19" s="1"/>
  <c r="H1065" i="19"/>
  <c r="B1065" i="19" s="1"/>
  <c r="C1065" i="19"/>
  <c r="E1065" i="19" s="1"/>
  <c r="C1379" i="19"/>
  <c r="E1379" i="19" s="1"/>
  <c r="H1379" i="19"/>
  <c r="B1379" i="19" s="1"/>
  <c r="C1405" i="19"/>
  <c r="E1405" i="19" s="1"/>
  <c r="H1405" i="19"/>
  <c r="B1405" i="19" s="1"/>
  <c r="C1360" i="19"/>
  <c r="E1360" i="19" s="1"/>
  <c r="H1360" i="19"/>
  <c r="B1360" i="19" s="1"/>
  <c r="C1071" i="19"/>
  <c r="E1071" i="19" s="1"/>
  <c r="H1071" i="19"/>
  <c r="B1071" i="19" s="1"/>
  <c r="C180" i="19"/>
  <c r="E180" i="19" s="1"/>
  <c r="H180" i="19"/>
  <c r="B180" i="19" s="1"/>
  <c r="C627" i="19"/>
  <c r="E627" i="19" s="1"/>
  <c r="H627" i="19"/>
  <c r="B627" i="19" s="1"/>
  <c r="C885" i="19"/>
  <c r="E885" i="19" s="1"/>
  <c r="H885" i="19"/>
  <c r="B885" i="19" s="1"/>
  <c r="C1515" i="19"/>
  <c r="E1515" i="19" s="1"/>
  <c r="H1515" i="19"/>
  <c r="B1515" i="19" s="1"/>
  <c r="H390" i="19"/>
  <c r="B390" i="19" s="1"/>
  <c r="C390" i="19"/>
  <c r="E390" i="19" s="1"/>
  <c r="H525" i="19"/>
  <c r="B525" i="19" s="1"/>
  <c r="C525" i="19"/>
  <c r="E525" i="19" s="1"/>
  <c r="C731" i="19"/>
  <c r="E731" i="19" s="1"/>
  <c r="H731" i="19"/>
  <c r="B731" i="19" s="1"/>
  <c r="O42" i="18"/>
  <c r="G302" i="19"/>
  <c r="G303" i="19"/>
  <c r="G304" i="19"/>
  <c r="G305" i="19"/>
  <c r="G306" i="19"/>
  <c r="G307" i="19"/>
  <c r="G308" i="19"/>
  <c r="G309" i="19"/>
  <c r="G310" i="19"/>
  <c r="G311" i="19"/>
  <c r="C357" i="19"/>
  <c r="E357" i="19" s="1"/>
  <c r="H357" i="19"/>
  <c r="B357" i="19" s="1"/>
  <c r="C424" i="19"/>
  <c r="E424" i="19" s="1"/>
  <c r="H424" i="19"/>
  <c r="B424" i="19" s="1"/>
  <c r="C801" i="19"/>
  <c r="E801" i="19" s="1"/>
  <c r="H801" i="19"/>
  <c r="B801" i="19" s="1"/>
  <c r="C1493" i="19"/>
  <c r="E1493" i="19" s="1"/>
  <c r="H1493" i="19"/>
  <c r="B1493" i="19" s="1"/>
  <c r="C179" i="19"/>
  <c r="E179" i="19" s="1"/>
  <c r="H179" i="19"/>
  <c r="B179" i="19" s="1"/>
  <c r="C626" i="19"/>
  <c r="E626" i="19" s="1"/>
  <c r="H626" i="19"/>
  <c r="B626" i="19" s="1"/>
  <c r="C1030" i="19"/>
  <c r="E1030" i="19" s="1"/>
  <c r="H1030" i="19"/>
  <c r="B1030" i="19" s="1"/>
  <c r="C1514" i="19"/>
  <c r="E1514" i="19" s="1"/>
  <c r="H1514" i="19"/>
  <c r="B1514" i="19" s="1"/>
  <c r="C266" i="19"/>
  <c r="E266" i="19" s="1"/>
  <c r="H266" i="19"/>
  <c r="B266" i="19" s="1"/>
  <c r="O52" i="18"/>
  <c r="G402" i="19"/>
  <c r="G404" i="19"/>
  <c r="G403" i="19"/>
  <c r="G405" i="19"/>
  <c r="G406" i="19"/>
  <c r="G407" i="19"/>
  <c r="G408" i="19"/>
  <c r="G409" i="19"/>
  <c r="G410" i="19"/>
  <c r="G411" i="19"/>
  <c r="C296" i="19"/>
  <c r="E296" i="19" s="1"/>
  <c r="H296" i="19"/>
  <c r="B296" i="19" s="1"/>
  <c r="C1131" i="19"/>
  <c r="E1131" i="19" s="1"/>
  <c r="H1131" i="19"/>
  <c r="B1131" i="19" s="1"/>
  <c r="C1229" i="19"/>
  <c r="E1229" i="19" s="1"/>
  <c r="H1229" i="19"/>
  <c r="B1229" i="19" s="1"/>
  <c r="C1251" i="19"/>
  <c r="E1251" i="19" s="1"/>
  <c r="H1251" i="19"/>
  <c r="B1251" i="19" s="1"/>
  <c r="H1282" i="19"/>
  <c r="B1282" i="19" s="1"/>
  <c r="O103" i="18"/>
  <c r="G912" i="19"/>
  <c r="G914" i="19"/>
  <c r="G913" i="19"/>
  <c r="G915" i="19"/>
  <c r="G916" i="19"/>
  <c r="G917" i="19"/>
  <c r="G918" i="19"/>
  <c r="G919" i="19"/>
  <c r="G920" i="19"/>
  <c r="G921" i="19"/>
  <c r="O45" i="18"/>
  <c r="G332" i="19"/>
  <c r="G333" i="19"/>
  <c r="G334" i="19"/>
  <c r="G335" i="19"/>
  <c r="G336" i="19"/>
  <c r="G337" i="19"/>
  <c r="G338" i="19"/>
  <c r="G339" i="19"/>
  <c r="G340" i="19"/>
  <c r="G341" i="19"/>
  <c r="O46" i="18"/>
  <c r="G342" i="19"/>
  <c r="G344" i="19"/>
  <c r="G343" i="19"/>
  <c r="G345" i="19"/>
  <c r="G346" i="19"/>
  <c r="G347" i="19"/>
  <c r="G348" i="19"/>
  <c r="G349" i="19"/>
  <c r="G350" i="19"/>
  <c r="G351" i="19"/>
  <c r="C178" i="19"/>
  <c r="E178" i="19" s="1"/>
  <c r="H178" i="19"/>
  <c r="B178" i="19" s="1"/>
  <c r="C625" i="19"/>
  <c r="E625" i="19" s="1"/>
  <c r="H625" i="19"/>
  <c r="B625" i="19" s="1"/>
  <c r="C1010" i="19"/>
  <c r="E1010" i="19" s="1"/>
  <c r="H1010" i="19"/>
  <c r="B1010" i="19" s="1"/>
  <c r="C1416" i="19"/>
  <c r="E1416" i="19" s="1"/>
  <c r="H1416" i="19"/>
  <c r="B1416" i="19" s="1"/>
  <c r="C1111" i="19"/>
  <c r="E1111" i="19" s="1"/>
  <c r="H1111" i="19"/>
  <c r="B1111" i="19" s="1"/>
  <c r="C539" i="19"/>
  <c r="E539" i="19" s="1"/>
  <c r="H539" i="19"/>
  <c r="B539" i="19" s="1"/>
  <c r="C1291" i="19"/>
  <c r="E1291" i="19" s="1"/>
  <c r="H1291" i="19"/>
  <c r="B1291" i="19" s="1"/>
  <c r="C1041" i="19"/>
  <c r="E1041" i="19" s="1"/>
  <c r="H1041" i="19"/>
  <c r="B1041" i="19" s="1"/>
  <c r="C1093" i="19"/>
  <c r="E1093" i="19" s="1"/>
  <c r="H1093" i="19"/>
  <c r="B1093" i="19" s="1"/>
  <c r="C1375" i="19"/>
  <c r="E1375" i="19" s="1"/>
  <c r="H1375" i="19"/>
  <c r="B1375" i="19" s="1"/>
  <c r="C1028" i="19"/>
  <c r="E1028" i="19" s="1"/>
  <c r="H1028" i="19"/>
  <c r="B1028" i="19" s="1"/>
  <c r="C1179" i="19"/>
  <c r="E1179" i="19" s="1"/>
  <c r="H1179" i="19"/>
  <c r="B1179" i="19" s="1"/>
  <c r="C1021" i="19"/>
  <c r="E1021" i="19" s="1"/>
  <c r="H1021" i="19"/>
  <c r="B1021" i="19" s="1"/>
  <c r="C1120" i="19"/>
  <c r="E1120" i="19" s="1"/>
  <c r="H1120" i="19"/>
  <c r="B1120" i="19" s="1"/>
  <c r="H387" i="19"/>
  <c r="B387" i="19" s="1"/>
  <c r="C387" i="19"/>
  <c r="E387" i="19" s="1"/>
  <c r="C1129" i="19"/>
  <c r="E1129" i="19" s="1"/>
  <c r="H1129" i="19"/>
  <c r="B1129" i="19" s="1"/>
  <c r="H354" i="19"/>
  <c r="B354" i="19" s="1"/>
  <c r="C354" i="19"/>
  <c r="E354" i="19" s="1"/>
  <c r="H1356" i="19"/>
  <c r="B1356" i="19" s="1"/>
  <c r="C1356" i="19"/>
  <c r="E1356" i="19" s="1"/>
  <c r="C518" i="19"/>
  <c r="E518" i="19" s="1"/>
  <c r="H518" i="19"/>
  <c r="B518" i="19" s="1"/>
  <c r="C873" i="19"/>
  <c r="E873" i="19" s="1"/>
  <c r="H873" i="19"/>
  <c r="B873" i="19" s="1"/>
  <c r="C550" i="19"/>
  <c r="E550" i="19" s="1"/>
  <c r="H550" i="19"/>
  <c r="B550" i="19" s="1"/>
  <c r="C645" i="19"/>
  <c r="E645" i="19" s="1"/>
  <c r="H645" i="19"/>
  <c r="B645" i="19" s="1"/>
  <c r="C1178" i="19"/>
  <c r="E1178" i="19" s="1"/>
  <c r="H1178" i="19"/>
  <c r="B1178" i="19" s="1"/>
  <c r="C1428" i="19"/>
  <c r="E1428" i="19" s="1"/>
  <c r="H1428" i="19"/>
  <c r="B1428" i="19" s="1"/>
  <c r="C1119" i="19"/>
  <c r="E1119" i="19" s="1"/>
  <c r="H1119" i="19"/>
  <c r="B1119" i="19" s="1"/>
  <c r="C386" i="19"/>
  <c r="E386" i="19" s="1"/>
  <c r="H386" i="19"/>
  <c r="B386" i="19" s="1"/>
  <c r="C417" i="19"/>
  <c r="E417" i="19" s="1"/>
  <c r="H417" i="19"/>
  <c r="B417" i="19" s="1"/>
  <c r="C148" i="19"/>
  <c r="E148" i="19" s="1"/>
  <c r="H148" i="19"/>
  <c r="B148" i="19" s="1"/>
  <c r="C684" i="19"/>
  <c r="E684" i="19" s="1"/>
  <c r="H684" i="19"/>
  <c r="B684" i="19" s="1"/>
  <c r="O39" i="18"/>
  <c r="G272" i="19"/>
  <c r="G273" i="19"/>
  <c r="G274" i="19"/>
  <c r="G275" i="19"/>
  <c r="G276" i="19"/>
  <c r="G277" i="19"/>
  <c r="G278" i="19"/>
  <c r="G279" i="19"/>
  <c r="G280" i="19"/>
  <c r="G281" i="19"/>
  <c r="H1512" i="19"/>
  <c r="B1512" i="19" s="1"/>
  <c r="O170" i="18"/>
  <c r="G1582" i="19"/>
  <c r="G1583" i="19"/>
  <c r="G1584" i="19"/>
  <c r="G1585" i="19"/>
  <c r="G1586" i="19"/>
  <c r="G1587" i="19"/>
  <c r="G1588" i="19"/>
  <c r="G1589" i="19"/>
  <c r="G1590" i="19"/>
  <c r="G1591" i="19"/>
  <c r="C933" i="19"/>
  <c r="E933" i="19" s="1"/>
  <c r="H933" i="19"/>
  <c r="B933" i="19" s="1"/>
  <c r="C314" i="19"/>
  <c r="E314" i="19" s="1"/>
  <c r="H314" i="19"/>
  <c r="B314" i="19" s="1"/>
  <c r="C174" i="19"/>
  <c r="E174" i="19" s="1"/>
  <c r="H174" i="19"/>
  <c r="B174" i="19" s="1"/>
  <c r="C1150" i="19"/>
  <c r="E1150" i="19" s="1"/>
  <c r="H1150" i="19"/>
  <c r="B1150" i="19" s="1"/>
  <c r="C1089" i="19"/>
  <c r="E1089" i="19" s="1"/>
  <c r="H1089" i="19"/>
  <c r="B1089" i="19" s="1"/>
  <c r="C207" i="19"/>
  <c r="E207" i="19" s="1"/>
  <c r="H207" i="19"/>
  <c r="B207" i="19" s="1"/>
  <c r="C547" i="19"/>
  <c r="E547" i="19" s="1"/>
  <c r="H547" i="19"/>
  <c r="B547" i="19" s="1"/>
  <c r="C1005" i="19"/>
  <c r="E1005" i="19" s="1"/>
  <c r="H1005" i="19"/>
  <c r="B1005" i="19" s="1"/>
  <c r="C1024" i="19"/>
  <c r="E1024" i="19" s="1"/>
  <c r="H1024" i="19"/>
  <c r="B1024" i="19" s="1"/>
  <c r="C1153" i="19"/>
  <c r="E1153" i="19" s="1"/>
  <c r="H1153" i="19"/>
  <c r="B1153" i="19" s="1"/>
  <c r="C1175" i="19"/>
  <c r="E1175" i="19" s="1"/>
  <c r="H1175" i="19"/>
  <c r="B1175" i="19" s="1"/>
  <c r="C1531" i="19"/>
  <c r="E1531" i="19" s="1"/>
  <c r="H1531" i="19"/>
  <c r="B1531" i="19" s="1"/>
  <c r="O157" i="18"/>
  <c r="G1452" i="19"/>
  <c r="G1453" i="19"/>
  <c r="G1454" i="19"/>
  <c r="G1455" i="19"/>
  <c r="G1456" i="19"/>
  <c r="G1457" i="19"/>
  <c r="G1458" i="19"/>
  <c r="G1459" i="19"/>
  <c r="G1460" i="19"/>
  <c r="G1461" i="19"/>
  <c r="C821" i="19"/>
  <c r="E821" i="19" s="1"/>
  <c r="H821" i="19"/>
  <c r="B821" i="19" s="1"/>
  <c r="C1520" i="19"/>
  <c r="E1520" i="19" s="1"/>
  <c r="H1520" i="19"/>
  <c r="B1520" i="19" s="1"/>
  <c r="C1407" i="19"/>
  <c r="E1407" i="19" s="1"/>
  <c r="H1407" i="19"/>
  <c r="B1407" i="19" s="1"/>
  <c r="C898" i="19"/>
  <c r="E898" i="19" s="1"/>
  <c r="H898" i="19"/>
  <c r="B898" i="19" s="1"/>
  <c r="C1017" i="19"/>
  <c r="E1017" i="19" s="1"/>
  <c r="H1017" i="19"/>
  <c r="B1017" i="19" s="1"/>
  <c r="C1106" i="19"/>
  <c r="E1106" i="19" s="1"/>
  <c r="H1106" i="19"/>
  <c r="B1106" i="19" s="1"/>
  <c r="C1425" i="19"/>
  <c r="E1425" i="19" s="1"/>
  <c r="H1425" i="19"/>
  <c r="B1425" i="19" s="1"/>
  <c r="C865" i="19"/>
  <c r="E865" i="19" s="1"/>
  <c r="H865" i="19"/>
  <c r="B865" i="19" s="1"/>
  <c r="C1171" i="19"/>
  <c r="E1171" i="19" s="1"/>
  <c r="H1171" i="19"/>
  <c r="B1171" i="19" s="1"/>
  <c r="C740" i="19"/>
  <c r="E740" i="19" s="1"/>
  <c r="H740" i="19"/>
  <c r="B740" i="19" s="1"/>
  <c r="C659" i="19"/>
  <c r="E659" i="19" s="1"/>
  <c r="H659" i="19"/>
  <c r="B659" i="19" s="1"/>
  <c r="C1138" i="19"/>
  <c r="E1138" i="19" s="1"/>
  <c r="H1138" i="19"/>
  <c r="B1138" i="19" s="1"/>
  <c r="C486" i="19"/>
  <c r="E486" i="19" s="1"/>
  <c r="H486" i="19"/>
  <c r="B486" i="19" s="1"/>
  <c r="C1116" i="19"/>
  <c r="E1116" i="19" s="1"/>
  <c r="H1116" i="19"/>
  <c r="B1116" i="19" s="1"/>
  <c r="H1557" i="19"/>
  <c r="B1557" i="19" s="1"/>
  <c r="C1557" i="19"/>
  <c r="E1557" i="19" s="1"/>
  <c r="C464" i="19"/>
  <c r="E464" i="19" s="1"/>
  <c r="H464" i="19"/>
  <c r="B464" i="19" s="1"/>
  <c r="C1507" i="19"/>
  <c r="E1507" i="19" s="1"/>
  <c r="H1507" i="19"/>
  <c r="B1507" i="19" s="1"/>
  <c r="H996" i="19"/>
  <c r="B996" i="19" s="1"/>
  <c r="C996" i="19"/>
  <c r="E996" i="19" s="1"/>
  <c r="H985" i="19"/>
  <c r="B985" i="19" s="1"/>
  <c r="C985" i="19"/>
  <c r="E985" i="19" s="1"/>
  <c r="C775" i="19"/>
  <c r="E775" i="19" s="1"/>
  <c r="H775" i="19"/>
  <c r="B775" i="19" s="1"/>
  <c r="H534" i="19"/>
  <c r="B534" i="19" s="1"/>
  <c r="C534" i="19"/>
  <c r="E534" i="19" s="1"/>
  <c r="H383" i="19"/>
  <c r="B383" i="19" s="1"/>
  <c r="C383" i="19"/>
  <c r="E383" i="19" s="1"/>
  <c r="C1391" i="19"/>
  <c r="E1391" i="19" s="1"/>
  <c r="H1391" i="19"/>
  <c r="B1391" i="19" s="1"/>
  <c r="C530" i="19"/>
  <c r="E530" i="19" s="1"/>
  <c r="H530" i="19"/>
  <c r="B530" i="19" s="1"/>
  <c r="O132" i="18"/>
  <c r="G1202" i="19"/>
  <c r="G1203" i="19"/>
  <c r="G1204" i="19"/>
  <c r="G1205" i="19"/>
  <c r="G1206" i="19"/>
  <c r="G1207" i="19"/>
  <c r="G1208" i="19"/>
  <c r="G1209" i="19"/>
  <c r="G1210" i="19"/>
  <c r="G1211" i="19"/>
  <c r="O88" i="18"/>
  <c r="G762" i="19"/>
  <c r="G763" i="19"/>
  <c r="G764" i="19"/>
  <c r="G765" i="19"/>
  <c r="G766" i="19"/>
  <c r="G767" i="19"/>
  <c r="G768" i="19"/>
  <c r="G769" i="19"/>
  <c r="G770" i="19"/>
  <c r="G771" i="19"/>
  <c r="O48" i="18"/>
  <c r="G362" i="19"/>
  <c r="G363" i="19"/>
  <c r="G365" i="19"/>
  <c r="G364" i="19"/>
  <c r="G366" i="19"/>
  <c r="G367" i="19"/>
  <c r="G368" i="19"/>
  <c r="G369" i="19"/>
  <c r="G370" i="19"/>
  <c r="G371" i="19"/>
  <c r="C413" i="19"/>
  <c r="E413" i="19" s="1"/>
  <c r="H413" i="19"/>
  <c r="B413" i="19" s="1"/>
  <c r="H145" i="19"/>
  <c r="B145" i="19" s="1"/>
  <c r="C145" i="19"/>
  <c r="E145" i="19" s="1"/>
  <c r="C723" i="19"/>
  <c r="E723" i="19" s="1"/>
  <c r="H723" i="19"/>
  <c r="B723" i="19" s="1"/>
  <c r="C1286" i="19"/>
  <c r="E1286" i="19" s="1"/>
  <c r="H1286" i="19"/>
  <c r="B1286" i="19" s="1"/>
  <c r="H1123" i="19"/>
  <c r="B1123" i="19" s="1"/>
  <c r="C1123" i="19"/>
  <c r="E1123" i="19" s="1"/>
  <c r="H974" i="19"/>
  <c r="B974" i="19" s="1"/>
  <c r="C974" i="19"/>
  <c r="E974" i="19" s="1"/>
  <c r="C444" i="19"/>
  <c r="E444" i="19" s="1"/>
  <c r="H444" i="19"/>
  <c r="B444" i="19" s="1"/>
  <c r="C851" i="19"/>
  <c r="E851" i="19" s="1"/>
  <c r="H851" i="19"/>
  <c r="B851" i="19" s="1"/>
  <c r="C429" i="19"/>
  <c r="E429" i="19" s="1"/>
  <c r="H429" i="19"/>
  <c r="B429" i="19" s="1"/>
  <c r="C218" i="19"/>
  <c r="E218" i="19" s="1"/>
  <c r="H218" i="19"/>
  <c r="B218" i="19" s="1"/>
  <c r="C757" i="19"/>
  <c r="E757" i="19" s="1"/>
  <c r="H757" i="19"/>
  <c r="B757" i="19" s="1"/>
  <c r="C1038" i="19"/>
  <c r="E1038" i="19" s="1"/>
  <c r="H1038" i="19"/>
  <c r="B1038" i="19" s="1"/>
  <c r="C745" i="19"/>
  <c r="E745" i="19" s="1"/>
  <c r="H745" i="19"/>
  <c r="B745" i="19" s="1"/>
  <c r="C794" i="19"/>
  <c r="E794" i="19" s="1"/>
  <c r="H794" i="19"/>
  <c r="B794" i="19" s="1"/>
  <c r="C1223" i="19"/>
  <c r="E1223" i="19" s="1"/>
  <c r="H1223" i="19"/>
  <c r="B1223" i="19" s="1"/>
  <c r="C231" i="19"/>
  <c r="E231" i="19" s="1"/>
  <c r="H231" i="19"/>
  <c r="B231" i="19" s="1"/>
  <c r="C910" i="19"/>
  <c r="E910" i="19" s="1"/>
  <c r="H910" i="19"/>
  <c r="B910" i="19" s="1"/>
  <c r="C1349" i="19"/>
  <c r="E1349" i="19" s="1"/>
  <c r="H1349" i="19"/>
  <c r="B1349" i="19" s="1"/>
  <c r="C1498" i="19"/>
  <c r="E1498" i="19" s="1"/>
  <c r="H1498" i="19"/>
  <c r="B1498" i="19" s="1"/>
  <c r="C1217" i="19"/>
  <c r="E1217" i="19" s="1"/>
  <c r="H1217" i="19"/>
  <c r="B1217" i="19" s="1"/>
  <c r="C596" i="19"/>
  <c r="E596" i="19" s="1"/>
  <c r="H596" i="19"/>
  <c r="B596" i="19" s="1"/>
  <c r="C1245" i="19"/>
  <c r="E1245" i="19" s="1"/>
  <c r="H1245" i="19"/>
  <c r="B1245" i="19" s="1"/>
  <c r="C514" i="19"/>
  <c r="E514" i="19" s="1"/>
  <c r="H514" i="19"/>
  <c r="B514" i="19" s="1"/>
  <c r="O27" i="18"/>
  <c r="G152" i="19"/>
  <c r="G154" i="19"/>
  <c r="G153" i="19"/>
  <c r="G155" i="19"/>
  <c r="G156" i="19"/>
  <c r="G157" i="19"/>
  <c r="G158" i="19"/>
  <c r="G159" i="19"/>
  <c r="G160" i="19"/>
  <c r="G161" i="19"/>
  <c r="C1085" i="19"/>
  <c r="E1085" i="19" s="1"/>
  <c r="H1085" i="19"/>
  <c r="B1085" i="19" s="1"/>
  <c r="C828" i="19"/>
  <c r="E828" i="19" s="1"/>
  <c r="H828" i="19"/>
  <c r="B828" i="19" s="1"/>
  <c r="C1013" i="19"/>
  <c r="E1013" i="19" s="1"/>
  <c r="H1013" i="19"/>
  <c r="B1013" i="19" s="1"/>
  <c r="C1134" i="19"/>
  <c r="E1134" i="19" s="1"/>
  <c r="H1134" i="19"/>
  <c r="B1134" i="19" s="1"/>
  <c r="C995" i="19"/>
  <c r="E995" i="19" s="1"/>
  <c r="H995" i="19"/>
  <c r="B995" i="19" s="1"/>
  <c r="C190" i="19"/>
  <c r="E190" i="19" s="1"/>
  <c r="H190" i="19"/>
  <c r="B190" i="19" s="1"/>
  <c r="H526" i="19"/>
  <c r="B526" i="19" s="1"/>
  <c r="C526" i="19"/>
  <c r="E526" i="19" s="1"/>
  <c r="C690" i="19"/>
  <c r="E690" i="19" s="1"/>
  <c r="H690" i="19"/>
  <c r="B690" i="19" s="1"/>
  <c r="C425" i="19"/>
  <c r="E425" i="19" s="1"/>
  <c r="H425" i="19"/>
  <c r="B425" i="19" s="1"/>
  <c r="H1609" i="19"/>
  <c r="B1609" i="19" s="1"/>
  <c r="C1609" i="19"/>
  <c r="E1609" i="19" s="1"/>
  <c r="C227" i="19"/>
  <c r="E227" i="19" s="1"/>
  <c r="H227" i="19"/>
  <c r="B227" i="19" s="1"/>
  <c r="C1489" i="19"/>
  <c r="E1489" i="19" s="1"/>
  <c r="H1489" i="19"/>
  <c r="B1489" i="19" s="1"/>
  <c r="C1084" i="19"/>
  <c r="E1084" i="19" s="1"/>
  <c r="H1084" i="19"/>
  <c r="B1084" i="19" s="1"/>
  <c r="C167" i="19"/>
  <c r="E167" i="19" s="1"/>
  <c r="H167" i="19"/>
  <c r="B167" i="19" s="1"/>
  <c r="O139" i="18"/>
  <c r="G1272" i="19"/>
  <c r="G1273" i="19"/>
  <c r="G1274" i="19"/>
  <c r="G1275" i="19"/>
  <c r="G1276" i="19"/>
  <c r="G1277" i="19"/>
  <c r="G1278" i="19"/>
  <c r="G1279" i="19"/>
  <c r="G1280" i="19"/>
  <c r="G1281" i="19"/>
  <c r="C541" i="19"/>
  <c r="E541" i="19" s="1"/>
  <c r="H541" i="19"/>
  <c r="B541" i="19" s="1"/>
  <c r="C1608" i="19"/>
  <c r="E1608" i="19" s="1"/>
  <c r="H1608" i="19"/>
  <c r="B1608" i="19" s="1"/>
  <c r="C905" i="19"/>
  <c r="E905" i="19" s="1"/>
  <c r="H905" i="19"/>
  <c r="B905" i="19" s="1"/>
  <c r="C1488" i="19"/>
  <c r="E1488" i="19" s="1"/>
  <c r="H1488" i="19"/>
  <c r="B1488" i="19" s="1"/>
  <c r="H1083" i="19"/>
  <c r="B1083" i="19" s="1"/>
  <c r="C1083" i="19"/>
  <c r="E1083" i="19" s="1"/>
  <c r="C1403" i="19"/>
  <c r="E1403" i="19" s="1"/>
  <c r="H1403" i="19"/>
  <c r="B1403" i="19" s="1"/>
  <c r="C871" i="19"/>
  <c r="E871" i="19" s="1"/>
  <c r="H871" i="19"/>
  <c r="B871" i="19" s="1"/>
  <c r="C1561" i="19"/>
  <c r="E1561" i="19" s="1"/>
  <c r="H1561" i="19"/>
  <c r="B1561" i="19" s="1"/>
  <c r="C780" i="19"/>
  <c r="E780" i="19" s="1"/>
  <c r="H780" i="19"/>
  <c r="B780" i="19" s="1"/>
  <c r="C1600" i="19"/>
  <c r="E1600" i="19" s="1"/>
  <c r="H1600" i="19"/>
  <c r="B1600" i="19" s="1"/>
  <c r="C844" i="19"/>
  <c r="E844" i="19" s="1"/>
  <c r="H844" i="19"/>
  <c r="B844" i="19" s="1"/>
  <c r="C1607" i="19"/>
  <c r="E1607" i="19" s="1"/>
  <c r="H1607" i="19"/>
  <c r="B1607" i="19" s="1"/>
  <c r="C904" i="19"/>
  <c r="E904" i="19" s="1"/>
  <c r="H904" i="19"/>
  <c r="B904" i="19" s="1"/>
  <c r="C520" i="19"/>
  <c r="E520" i="19" s="1"/>
  <c r="H520" i="19"/>
  <c r="B520" i="19" s="1"/>
  <c r="O138" i="18"/>
  <c r="G1262" i="19"/>
  <c r="G1263" i="19"/>
  <c r="G1264" i="19"/>
  <c r="G1265" i="19"/>
  <c r="G1266" i="19"/>
  <c r="G1267" i="19"/>
  <c r="G1268" i="19"/>
  <c r="G1269" i="19"/>
  <c r="G1270" i="19"/>
  <c r="G1271" i="19"/>
  <c r="C1143" i="19"/>
  <c r="E1143" i="19" s="1"/>
  <c r="H1143" i="19"/>
  <c r="B1143" i="19" s="1"/>
  <c r="C1029" i="19"/>
  <c r="E1029" i="19" s="1"/>
  <c r="H1029" i="19"/>
  <c r="B1029" i="19" s="1"/>
  <c r="C870" i="19"/>
  <c r="E870" i="19" s="1"/>
  <c r="H870" i="19"/>
  <c r="B870" i="19" s="1"/>
  <c r="C1560" i="19"/>
  <c r="E1560" i="19" s="1"/>
  <c r="H1560" i="19"/>
  <c r="B1560" i="19" s="1"/>
  <c r="H990" i="19"/>
  <c r="B990" i="19" s="1"/>
  <c r="C990" i="19"/>
  <c r="E990" i="19" s="1"/>
  <c r="C297" i="19"/>
  <c r="E297" i="19" s="1"/>
  <c r="H297" i="19"/>
  <c r="B297" i="19" s="1"/>
  <c r="C799" i="19"/>
  <c r="E799" i="19" s="1"/>
  <c r="H799" i="19"/>
  <c r="B799" i="19" s="1"/>
  <c r="C1250" i="19"/>
  <c r="E1250" i="19" s="1"/>
  <c r="H1250" i="19"/>
  <c r="B1250" i="19" s="1"/>
  <c r="C551" i="19"/>
  <c r="E551" i="19" s="1"/>
  <c r="H551" i="19"/>
  <c r="B551" i="19" s="1"/>
  <c r="C1523" i="19"/>
  <c r="E1523" i="19" s="1"/>
  <c r="H1523" i="19"/>
  <c r="B1523" i="19" s="1"/>
  <c r="C823" i="19"/>
  <c r="E823" i="19" s="1"/>
  <c r="H823" i="19"/>
  <c r="B823" i="19" s="1"/>
  <c r="C1235" i="19"/>
  <c r="E1235" i="19" s="1"/>
  <c r="H1235" i="19"/>
  <c r="B1235" i="19" s="1"/>
  <c r="C1511" i="19"/>
  <c r="E1511" i="19" s="1"/>
  <c r="H1511" i="19"/>
  <c r="B1511" i="19" s="1"/>
  <c r="C538" i="19"/>
  <c r="E538" i="19" s="1"/>
  <c r="H538" i="19"/>
  <c r="B538" i="19" s="1"/>
  <c r="C294" i="19"/>
  <c r="E294" i="19" s="1"/>
  <c r="H294" i="19"/>
  <c r="B294" i="19" s="1"/>
  <c r="C1290" i="19"/>
  <c r="E1290" i="19" s="1"/>
  <c r="H1290" i="19"/>
  <c r="B1290" i="19" s="1"/>
  <c r="C447" i="19"/>
  <c r="E447" i="19" s="1"/>
  <c r="H447" i="19"/>
  <c r="B447" i="19" s="1"/>
  <c r="C749" i="19"/>
  <c r="E749" i="19" s="1"/>
  <c r="H749" i="19"/>
  <c r="B749" i="19" s="1"/>
  <c r="H1221" i="19"/>
  <c r="B1221" i="19" s="1"/>
  <c r="C1221" i="19"/>
  <c r="E1221" i="19" s="1"/>
  <c r="C1374" i="19"/>
  <c r="E1374" i="19" s="1"/>
  <c r="H1374" i="19"/>
  <c r="B1374" i="19" s="1"/>
  <c r="C460" i="19"/>
  <c r="E460" i="19" s="1"/>
  <c r="H460" i="19"/>
  <c r="B460" i="19" s="1"/>
  <c r="C709" i="19"/>
  <c r="E709" i="19" s="1"/>
  <c r="H709" i="19"/>
  <c r="B709" i="19" s="1"/>
  <c r="C901" i="19"/>
  <c r="E901" i="19" s="1"/>
  <c r="H901" i="19"/>
  <c r="B901" i="19" s="1"/>
  <c r="C490" i="19"/>
  <c r="E490" i="19" s="1"/>
  <c r="H490" i="19"/>
  <c r="B490" i="19" s="1"/>
  <c r="C1510" i="19"/>
  <c r="E1510" i="19" s="1"/>
  <c r="H1510" i="19"/>
  <c r="B1510" i="19" s="1"/>
  <c r="C537" i="19"/>
  <c r="E537" i="19" s="1"/>
  <c r="H537" i="19"/>
  <c r="B537" i="19" s="1"/>
  <c r="H185" i="19"/>
  <c r="B185" i="19" s="1"/>
  <c r="C185" i="19"/>
  <c r="E185" i="19" s="1"/>
  <c r="C727" i="19"/>
  <c r="E727" i="19" s="1"/>
  <c r="H727" i="19"/>
  <c r="B727" i="19" s="1"/>
  <c r="C446" i="19"/>
  <c r="E446" i="19" s="1"/>
  <c r="H446" i="19"/>
  <c r="B446" i="19" s="1"/>
  <c r="H452" i="19"/>
  <c r="B452" i="19" s="1"/>
  <c r="H592" i="19"/>
  <c r="B592" i="19" s="1"/>
  <c r="H1132" i="19"/>
  <c r="B1132" i="19" s="1"/>
  <c r="O51" i="18"/>
  <c r="G392" i="19"/>
  <c r="G393" i="19"/>
  <c r="G394" i="19"/>
  <c r="G395" i="19"/>
  <c r="G396" i="19"/>
  <c r="G397" i="19"/>
  <c r="G398" i="19"/>
  <c r="G399" i="19"/>
  <c r="G400" i="19"/>
  <c r="G401" i="19"/>
  <c r="O62" i="18"/>
  <c r="G502" i="19"/>
  <c r="G503" i="19"/>
  <c r="G504" i="19"/>
  <c r="G505" i="19"/>
  <c r="G506" i="19"/>
  <c r="G507" i="19"/>
  <c r="G508" i="19"/>
  <c r="G509" i="19"/>
  <c r="G510" i="19"/>
  <c r="G511" i="19"/>
  <c r="H482" i="19"/>
  <c r="B482" i="19" s="1"/>
  <c r="H1162" i="19"/>
  <c r="B1162" i="19" s="1"/>
  <c r="H902" i="19"/>
  <c r="B902" i="19" s="1"/>
  <c r="C881" i="19"/>
  <c r="E881" i="19" s="1"/>
  <c r="H881" i="19"/>
  <c r="B881" i="19" s="1"/>
  <c r="C889" i="19"/>
  <c r="E889" i="19" s="1"/>
  <c r="H889" i="19"/>
  <c r="B889" i="19" s="1"/>
  <c r="C457" i="19"/>
  <c r="E457" i="19" s="1"/>
  <c r="H457" i="19"/>
  <c r="B457" i="19" s="1"/>
  <c r="C706" i="19"/>
  <c r="E706" i="19" s="1"/>
  <c r="H706" i="19"/>
  <c r="B706" i="19" s="1"/>
  <c r="H312" i="19"/>
  <c r="B312" i="19" s="1"/>
  <c r="H522" i="19"/>
  <c r="B522" i="19" s="1"/>
  <c r="O90" i="18"/>
  <c r="G782" i="19"/>
  <c r="G783" i="19"/>
  <c r="G784" i="19"/>
  <c r="G785" i="19"/>
  <c r="G787" i="19"/>
  <c r="G786" i="19"/>
  <c r="G788" i="19"/>
  <c r="G789" i="19"/>
  <c r="G790" i="19"/>
  <c r="G791" i="19"/>
  <c r="H202" i="19"/>
  <c r="B202" i="19" s="1"/>
  <c r="O144" i="18"/>
  <c r="G1322" i="19"/>
  <c r="G1323" i="19"/>
  <c r="G1324" i="19"/>
  <c r="G1325" i="19"/>
  <c r="G1326" i="19"/>
  <c r="G1327" i="19"/>
  <c r="G1328" i="19"/>
  <c r="G1329" i="19"/>
  <c r="G1330" i="19"/>
  <c r="G1331" i="19"/>
  <c r="H842" i="19"/>
  <c r="B842" i="19" s="1"/>
  <c r="H1522" i="19"/>
  <c r="B1522" i="19" s="1"/>
  <c r="H1382" i="19"/>
  <c r="B1382" i="19" s="1"/>
  <c r="C935" i="19"/>
  <c r="E935" i="19" s="1"/>
  <c r="H935" i="19"/>
  <c r="B935" i="19" s="1"/>
  <c r="C313" i="19"/>
  <c r="E313" i="19" s="1"/>
  <c r="H313" i="19"/>
  <c r="B313" i="19" s="1"/>
  <c r="C631" i="19"/>
  <c r="E631" i="19" s="1"/>
  <c r="H631" i="19"/>
  <c r="B631" i="19" s="1"/>
  <c r="C880" i="19"/>
  <c r="E880" i="19" s="1"/>
  <c r="H880" i="19"/>
  <c r="B880" i="19" s="1"/>
  <c r="C1149" i="19"/>
  <c r="E1149" i="19" s="1"/>
  <c r="H1149" i="19"/>
  <c r="B1149" i="19" s="1"/>
  <c r="C888" i="19"/>
  <c r="E888" i="19" s="1"/>
  <c r="H888" i="19"/>
  <c r="B888" i="19" s="1"/>
  <c r="C1088" i="19"/>
  <c r="E1088" i="19" s="1"/>
  <c r="H1088" i="19"/>
  <c r="B1088" i="19" s="1"/>
  <c r="C208" i="19"/>
  <c r="E208" i="19" s="1"/>
  <c r="H208" i="19"/>
  <c r="B208" i="19" s="1"/>
  <c r="C456" i="19"/>
  <c r="E456" i="19" s="1"/>
  <c r="H456" i="19"/>
  <c r="B456" i="19" s="1"/>
  <c r="C546" i="19"/>
  <c r="E546" i="19" s="1"/>
  <c r="H546" i="19"/>
  <c r="B546" i="19" s="1"/>
  <c r="C705" i="19"/>
  <c r="E705" i="19" s="1"/>
  <c r="H705" i="19"/>
  <c r="B705" i="19" s="1"/>
  <c r="C1004" i="19"/>
  <c r="E1004" i="19" s="1"/>
  <c r="H1004" i="19"/>
  <c r="B1004" i="19" s="1"/>
  <c r="C1023" i="19"/>
  <c r="E1023" i="19" s="1"/>
  <c r="H1023" i="19"/>
  <c r="B1023" i="19" s="1"/>
  <c r="C1156" i="19"/>
  <c r="E1156" i="19" s="1"/>
  <c r="H1156" i="19"/>
  <c r="B1156" i="19" s="1"/>
  <c r="H1174" i="19"/>
  <c r="B1174" i="19" s="1"/>
  <c r="C1174" i="19"/>
  <c r="E1174" i="19" s="1"/>
  <c r="C171" i="19"/>
  <c r="E171" i="19" s="1"/>
  <c r="H171" i="19"/>
  <c r="B171" i="19" s="1"/>
  <c r="C1530" i="19"/>
  <c r="E1530" i="19" s="1"/>
  <c r="H1530" i="19"/>
  <c r="B1530" i="19" s="1"/>
  <c r="C831" i="19"/>
  <c r="E831" i="19" s="1"/>
  <c r="H831" i="19"/>
  <c r="B831" i="19" s="1"/>
  <c r="C820" i="19"/>
  <c r="E820" i="19" s="1"/>
  <c r="H820" i="19"/>
  <c r="B820" i="19" s="1"/>
  <c r="C1519" i="19"/>
  <c r="E1519" i="19" s="1"/>
  <c r="H1519" i="19"/>
  <c r="B1519" i="19" s="1"/>
  <c r="H1406" i="19"/>
  <c r="B1406" i="19" s="1"/>
  <c r="C1406" i="19"/>
  <c r="E1406" i="19" s="1"/>
  <c r="C897" i="19"/>
  <c r="E897" i="19" s="1"/>
  <c r="H897" i="19"/>
  <c r="B897" i="19" s="1"/>
  <c r="C1016" i="19"/>
  <c r="E1016" i="19" s="1"/>
  <c r="H1016" i="19"/>
  <c r="B1016" i="19" s="1"/>
  <c r="C1105" i="19"/>
  <c r="E1105" i="19" s="1"/>
  <c r="H1105" i="19"/>
  <c r="B1105" i="19" s="1"/>
  <c r="C1424" i="19"/>
  <c r="E1424" i="19" s="1"/>
  <c r="H1424" i="19"/>
  <c r="B1424" i="19" s="1"/>
  <c r="C864" i="19"/>
  <c r="E864" i="19" s="1"/>
  <c r="H864" i="19"/>
  <c r="B864" i="19" s="1"/>
  <c r="C271" i="19"/>
  <c r="E271" i="19" s="1"/>
  <c r="H271" i="19"/>
  <c r="B271" i="19" s="1"/>
  <c r="C1170" i="19"/>
  <c r="E1170" i="19" s="1"/>
  <c r="H1170" i="19"/>
  <c r="B1170" i="19" s="1"/>
  <c r="C739" i="19"/>
  <c r="E739" i="19" s="1"/>
  <c r="H739" i="19"/>
  <c r="B739" i="19" s="1"/>
  <c r="C658" i="19"/>
  <c r="E658" i="19" s="1"/>
  <c r="H658" i="19"/>
  <c r="B658" i="19" s="1"/>
  <c r="C1136" i="19"/>
  <c r="E1136" i="19" s="1"/>
  <c r="H1136" i="19"/>
  <c r="B1136" i="19" s="1"/>
  <c r="C487" i="19"/>
  <c r="E487" i="19" s="1"/>
  <c r="H487" i="19"/>
  <c r="B487" i="19" s="1"/>
  <c r="C1115" i="19"/>
  <c r="E1115" i="19" s="1"/>
  <c r="H1115" i="19"/>
  <c r="B1115" i="19" s="1"/>
  <c r="C1553" i="19"/>
  <c r="E1553" i="19" s="1"/>
  <c r="H1553" i="19"/>
  <c r="B1553" i="19" s="1"/>
  <c r="C463" i="19"/>
  <c r="E463" i="19" s="1"/>
  <c r="H463" i="19"/>
  <c r="B463" i="19" s="1"/>
  <c r="C1506" i="19"/>
  <c r="E1506" i="19" s="1"/>
  <c r="H1506" i="19"/>
  <c r="B1506" i="19" s="1"/>
  <c r="C994" i="19"/>
  <c r="E994" i="19" s="1"/>
  <c r="H994" i="19"/>
  <c r="B994" i="19" s="1"/>
  <c r="H984" i="19"/>
  <c r="B984" i="19" s="1"/>
  <c r="C984" i="19"/>
  <c r="E984" i="19" s="1"/>
  <c r="C773" i="19"/>
  <c r="E773" i="19" s="1"/>
  <c r="H773" i="19"/>
  <c r="B773" i="19" s="1"/>
  <c r="C533" i="19"/>
  <c r="E533" i="19" s="1"/>
  <c r="H533" i="19"/>
  <c r="B533" i="19" s="1"/>
  <c r="C1390" i="19"/>
  <c r="E1390" i="19" s="1"/>
  <c r="H1390" i="19"/>
  <c r="B1390" i="19" s="1"/>
  <c r="C529" i="19"/>
  <c r="E529" i="19" s="1"/>
  <c r="H529" i="19"/>
  <c r="B529" i="19" s="1"/>
  <c r="O155" i="18"/>
  <c r="G1432" i="19"/>
  <c r="G1434" i="19"/>
  <c r="G1433" i="19"/>
  <c r="G1435" i="19"/>
  <c r="G1436" i="19"/>
  <c r="G1437" i="19"/>
  <c r="G1438" i="19"/>
  <c r="G1439" i="19"/>
  <c r="G1440" i="19"/>
  <c r="G1441" i="19"/>
  <c r="C414" i="19"/>
  <c r="E414" i="19" s="1"/>
  <c r="H414" i="19"/>
  <c r="B414" i="19" s="1"/>
  <c r="C143" i="19"/>
  <c r="E143" i="19" s="1"/>
  <c r="H143" i="19"/>
  <c r="B143" i="19" s="1"/>
  <c r="C724" i="19"/>
  <c r="E724" i="19" s="1"/>
  <c r="H724" i="19"/>
  <c r="B724" i="19" s="1"/>
  <c r="H1285" i="19"/>
  <c r="B1285" i="19" s="1"/>
  <c r="C1285" i="19"/>
  <c r="E1285" i="19" s="1"/>
  <c r="C1125" i="19"/>
  <c r="E1125" i="19" s="1"/>
  <c r="H1125" i="19"/>
  <c r="B1125" i="19" s="1"/>
  <c r="C973" i="19"/>
  <c r="E973" i="19" s="1"/>
  <c r="H973" i="19"/>
  <c r="B973" i="19" s="1"/>
  <c r="C361" i="19"/>
  <c r="E361" i="19" s="1"/>
  <c r="H361" i="19"/>
  <c r="B361" i="19" s="1"/>
  <c r="C850" i="19"/>
  <c r="E850" i="19" s="1"/>
  <c r="H850" i="19"/>
  <c r="B850" i="19" s="1"/>
  <c r="C428" i="19"/>
  <c r="E428" i="19" s="1"/>
  <c r="H428" i="19"/>
  <c r="B428" i="19" s="1"/>
  <c r="C217" i="19"/>
  <c r="E217" i="19" s="1"/>
  <c r="H217" i="19"/>
  <c r="B217" i="19" s="1"/>
  <c r="C756" i="19"/>
  <c r="E756" i="19" s="1"/>
  <c r="H756" i="19"/>
  <c r="B756" i="19" s="1"/>
  <c r="C1035" i="19"/>
  <c r="E1035" i="19" s="1"/>
  <c r="H1035" i="19"/>
  <c r="B1035" i="19" s="1"/>
  <c r="C744" i="19"/>
  <c r="E744" i="19" s="1"/>
  <c r="H744" i="19"/>
  <c r="B744" i="19" s="1"/>
  <c r="C793" i="19"/>
  <c r="E793" i="19" s="1"/>
  <c r="H793" i="19"/>
  <c r="B793" i="19" s="1"/>
  <c r="C1101" i="19"/>
  <c r="E1101" i="19" s="1"/>
  <c r="H1101" i="19"/>
  <c r="B1101" i="19" s="1"/>
  <c r="C230" i="19"/>
  <c r="E230" i="19" s="1"/>
  <c r="H230" i="19"/>
  <c r="B230" i="19" s="1"/>
  <c r="C909" i="19"/>
  <c r="E909" i="19" s="1"/>
  <c r="H909" i="19"/>
  <c r="B909" i="19" s="1"/>
  <c r="C1348" i="19"/>
  <c r="E1348" i="19" s="1"/>
  <c r="H1348" i="19"/>
  <c r="B1348" i="19" s="1"/>
  <c r="C1497" i="19"/>
  <c r="E1497" i="19" s="1"/>
  <c r="H1497" i="19"/>
  <c r="B1497" i="19" s="1"/>
  <c r="H1216" i="19"/>
  <c r="B1216" i="19" s="1"/>
  <c r="C1216" i="19"/>
  <c r="E1216" i="19" s="1"/>
  <c r="C595" i="19"/>
  <c r="E595" i="19" s="1"/>
  <c r="H595" i="19"/>
  <c r="B595" i="19" s="1"/>
  <c r="H1244" i="19"/>
  <c r="B1244" i="19" s="1"/>
  <c r="C1244" i="19"/>
  <c r="E1244" i="19" s="1"/>
  <c r="C513" i="19"/>
  <c r="E513" i="19" s="1"/>
  <c r="H513" i="19"/>
  <c r="B513" i="19" s="1"/>
  <c r="H1066" i="19"/>
  <c r="B1066" i="19" s="1"/>
  <c r="C1066" i="19"/>
  <c r="E1066" i="19" s="1"/>
  <c r="C1490" i="19"/>
  <c r="E1490" i="19" s="1"/>
  <c r="H1490" i="19"/>
  <c r="B1490" i="19" s="1"/>
  <c r="C877" i="19"/>
  <c r="E877" i="19" s="1"/>
  <c r="H877" i="19"/>
  <c r="B877" i="19" s="1"/>
  <c r="C205" i="19"/>
  <c r="E205" i="19" s="1"/>
  <c r="H205" i="19"/>
  <c r="B205" i="19" s="1"/>
  <c r="C1527" i="19"/>
  <c r="E1527" i="19" s="1"/>
  <c r="H1527" i="19"/>
  <c r="B1527" i="19" s="1"/>
  <c r="C1239" i="19"/>
  <c r="E1239" i="19" s="1"/>
  <c r="H1239" i="19"/>
  <c r="B1239" i="19" s="1"/>
  <c r="C736" i="19"/>
  <c r="E736" i="19" s="1"/>
  <c r="H736" i="19"/>
  <c r="B736" i="19" s="1"/>
  <c r="C483" i="19"/>
  <c r="E483" i="19" s="1"/>
  <c r="H483" i="19"/>
  <c r="B483" i="19" s="1"/>
  <c r="C358" i="19"/>
  <c r="E358" i="19" s="1"/>
  <c r="H358" i="19"/>
  <c r="B358" i="19" s="1"/>
  <c r="H214" i="19"/>
  <c r="B214" i="19" s="1"/>
  <c r="C214" i="19"/>
  <c r="E214" i="19" s="1"/>
  <c r="C1098" i="19"/>
  <c r="E1098" i="19" s="1"/>
  <c r="H1098" i="19"/>
  <c r="B1098" i="19" s="1"/>
  <c r="C906" i="19"/>
  <c r="E906" i="19" s="1"/>
  <c r="H906" i="19"/>
  <c r="B906" i="19" s="1"/>
  <c r="O142" i="18"/>
  <c r="G1302" i="19"/>
  <c r="G1303" i="19"/>
  <c r="G1304" i="19"/>
  <c r="G1305" i="19"/>
  <c r="G1306" i="19"/>
  <c r="G1307" i="19"/>
  <c r="G1308" i="19"/>
  <c r="G1309" i="19"/>
  <c r="G1310" i="19"/>
  <c r="G1311" i="19"/>
  <c r="O151" i="18"/>
  <c r="G1392" i="19"/>
  <c r="G1393" i="19"/>
  <c r="G1394" i="19"/>
  <c r="G1395" i="19"/>
  <c r="G1396" i="19"/>
  <c r="G1397" i="19"/>
  <c r="G1398" i="19"/>
  <c r="G1399" i="19"/>
  <c r="G1400" i="19"/>
  <c r="G1401" i="19"/>
  <c r="H1112" i="19"/>
  <c r="B1112" i="19" s="1"/>
  <c r="C876" i="19"/>
  <c r="E876" i="19" s="1"/>
  <c r="H876" i="19"/>
  <c r="B876" i="19" s="1"/>
  <c r="C1031" i="19"/>
  <c r="E1031" i="19" s="1"/>
  <c r="H1031" i="19"/>
  <c r="B1031" i="19" s="1"/>
  <c r="C1526" i="19"/>
  <c r="E1526" i="19" s="1"/>
  <c r="H1526" i="19"/>
  <c r="B1526" i="19" s="1"/>
  <c r="C1238" i="19"/>
  <c r="E1238" i="19" s="1"/>
  <c r="H1238" i="19"/>
  <c r="B1238" i="19" s="1"/>
  <c r="C735" i="19"/>
  <c r="E735" i="19" s="1"/>
  <c r="H735" i="19"/>
  <c r="B735" i="19" s="1"/>
  <c r="C1230" i="19"/>
  <c r="E1230" i="19" s="1"/>
  <c r="H1230" i="19"/>
  <c r="B1230" i="19" s="1"/>
  <c r="H1213" i="19"/>
  <c r="B1213" i="19" s="1"/>
  <c r="C1213" i="19"/>
  <c r="E1213" i="19" s="1"/>
  <c r="C941" i="19"/>
  <c r="E941" i="19" s="1"/>
  <c r="H941" i="19"/>
  <c r="B941" i="19" s="1"/>
  <c r="H646" i="19"/>
  <c r="B646" i="19" s="1"/>
  <c r="C646" i="19"/>
  <c r="E646" i="19" s="1"/>
  <c r="C1431" i="19"/>
  <c r="E1431" i="19" s="1"/>
  <c r="H1431" i="19"/>
  <c r="B1431" i="19" s="1"/>
  <c r="C470" i="19"/>
  <c r="E470" i="19" s="1"/>
  <c r="H470" i="19"/>
  <c r="B470" i="19" s="1"/>
  <c r="C540" i="19"/>
  <c r="E540" i="19" s="1"/>
  <c r="H540" i="19"/>
  <c r="B540" i="19" s="1"/>
  <c r="C423" i="19"/>
  <c r="E423" i="19" s="1"/>
  <c r="H423" i="19"/>
  <c r="B423" i="19" s="1"/>
  <c r="C800" i="19"/>
  <c r="E800" i="19" s="1"/>
  <c r="H800" i="19"/>
  <c r="B800" i="19" s="1"/>
  <c r="C940" i="19"/>
  <c r="E940" i="19" s="1"/>
  <c r="H940" i="19"/>
  <c r="B940" i="19" s="1"/>
  <c r="O156" i="18"/>
  <c r="G1446" i="19"/>
  <c r="G1442" i="19"/>
  <c r="G1443" i="19"/>
  <c r="G1445" i="19"/>
  <c r="G1444" i="19"/>
  <c r="G1447" i="19"/>
  <c r="G1448" i="19"/>
  <c r="G1449" i="19"/>
  <c r="G1450" i="19"/>
  <c r="G1451" i="19"/>
  <c r="C825" i="19"/>
  <c r="E825" i="19" s="1"/>
  <c r="H825" i="19"/>
  <c r="B825" i="19" s="1"/>
  <c r="C1236" i="19"/>
  <c r="E1236" i="19" s="1"/>
  <c r="H1236" i="19"/>
  <c r="B1236" i="19" s="1"/>
  <c r="C733" i="19"/>
  <c r="E733" i="19" s="1"/>
  <c r="H733" i="19"/>
  <c r="B733" i="19" s="1"/>
  <c r="C1001" i="19"/>
  <c r="E1001" i="19" s="1"/>
  <c r="H1001" i="19"/>
  <c r="B1001" i="19" s="1"/>
  <c r="H187" i="19"/>
  <c r="B187" i="19" s="1"/>
  <c r="C187" i="19"/>
  <c r="E187" i="19" s="1"/>
  <c r="C729" i="19"/>
  <c r="E729" i="19" s="1"/>
  <c r="H729" i="19"/>
  <c r="B729" i="19" s="1"/>
  <c r="C687" i="19"/>
  <c r="E687" i="19" s="1"/>
  <c r="H687" i="19"/>
  <c r="B687" i="19" s="1"/>
  <c r="C1357" i="19"/>
  <c r="E1357" i="19" s="1"/>
  <c r="H1357" i="19"/>
  <c r="B1357" i="19" s="1"/>
  <c r="H1064" i="19"/>
  <c r="B1064" i="19" s="1"/>
  <c r="C1064" i="19"/>
  <c r="E1064" i="19" s="1"/>
  <c r="H1342" i="19"/>
  <c r="B1342" i="19" s="1"/>
  <c r="O81" i="18"/>
  <c r="G692" i="19"/>
  <c r="G693" i="19"/>
  <c r="G694" i="19"/>
  <c r="G695" i="19"/>
  <c r="G696" i="19"/>
  <c r="G697" i="19"/>
  <c r="G698" i="19"/>
  <c r="G699" i="19"/>
  <c r="G700" i="19"/>
  <c r="G701" i="19"/>
  <c r="O141" i="18"/>
  <c r="G1292" i="19"/>
  <c r="G1293" i="19"/>
  <c r="G1294" i="19"/>
  <c r="G1295" i="19"/>
  <c r="G1296" i="19"/>
  <c r="G1297" i="19"/>
  <c r="G1298" i="19"/>
  <c r="G1299" i="19"/>
  <c r="G1300" i="19"/>
  <c r="G1301" i="19"/>
  <c r="C318" i="19"/>
  <c r="E318" i="19" s="1"/>
  <c r="H318" i="19"/>
  <c r="B318" i="19" s="1"/>
  <c r="C177" i="19"/>
  <c r="E177" i="19" s="1"/>
  <c r="H177" i="19"/>
  <c r="B177" i="19" s="1"/>
  <c r="C164" i="19"/>
  <c r="E164" i="19" s="1"/>
  <c r="H164" i="19"/>
  <c r="B164" i="19" s="1"/>
  <c r="H813" i="19"/>
  <c r="B813" i="19" s="1"/>
  <c r="C813" i="19"/>
  <c r="E813" i="19" s="1"/>
  <c r="C1163" i="19"/>
  <c r="E1163" i="19" s="1"/>
  <c r="H1163" i="19"/>
  <c r="B1163" i="19" s="1"/>
  <c r="C778" i="19"/>
  <c r="E778" i="19" s="1"/>
  <c r="H778" i="19"/>
  <c r="B778" i="19" s="1"/>
  <c r="H186" i="19"/>
  <c r="B186" i="19" s="1"/>
  <c r="C186" i="19"/>
  <c r="E186" i="19" s="1"/>
  <c r="C418" i="19"/>
  <c r="E418" i="19" s="1"/>
  <c r="H418" i="19"/>
  <c r="B418" i="19" s="1"/>
  <c r="C728" i="19"/>
  <c r="E728" i="19" s="1"/>
  <c r="H728" i="19"/>
  <c r="B728" i="19" s="1"/>
  <c r="C1040" i="19"/>
  <c r="E1040" i="19" s="1"/>
  <c r="H1040" i="19"/>
  <c r="B1040" i="19" s="1"/>
  <c r="C798" i="19"/>
  <c r="E798" i="19" s="1"/>
  <c r="H798" i="19"/>
  <c r="B798" i="19" s="1"/>
  <c r="C1249" i="19"/>
  <c r="E1249" i="19" s="1"/>
  <c r="H1249" i="19"/>
  <c r="B1249" i="19" s="1"/>
  <c r="H1082" i="19"/>
  <c r="B1082" i="19" s="1"/>
  <c r="O97" i="18"/>
  <c r="G852" i="19"/>
  <c r="G853" i="19"/>
  <c r="G854" i="19"/>
  <c r="G855" i="19"/>
  <c r="G856" i="19"/>
  <c r="G857" i="19"/>
  <c r="G858" i="19"/>
  <c r="G859" i="19"/>
  <c r="G860" i="19"/>
  <c r="G861" i="19"/>
  <c r="H317" i="19"/>
  <c r="B317" i="19" s="1"/>
  <c r="C317" i="19"/>
  <c r="E317" i="19" s="1"/>
  <c r="C1008" i="19"/>
  <c r="E1008" i="19" s="1"/>
  <c r="H1008" i="19"/>
  <c r="B1008" i="19" s="1"/>
  <c r="C824" i="19"/>
  <c r="E824" i="19" s="1"/>
  <c r="H824" i="19"/>
  <c r="B824" i="19" s="1"/>
  <c r="C1234" i="19"/>
  <c r="E1234" i="19" s="1"/>
  <c r="H1234" i="19"/>
  <c r="B1234" i="19" s="1"/>
  <c r="C263" i="19"/>
  <c r="E263" i="19" s="1"/>
  <c r="H263" i="19"/>
  <c r="B263" i="19" s="1"/>
  <c r="C777" i="19"/>
  <c r="E777" i="19" s="1"/>
  <c r="H777" i="19"/>
  <c r="B777" i="19" s="1"/>
  <c r="C295" i="19"/>
  <c r="E295" i="19" s="1"/>
  <c r="H295" i="19"/>
  <c r="B295" i="19" s="1"/>
  <c r="C1128" i="19"/>
  <c r="E1128" i="19" s="1"/>
  <c r="H1128" i="19"/>
  <c r="B1128" i="19" s="1"/>
  <c r="H752" i="19"/>
  <c r="B752" i="19" s="1"/>
  <c r="H812" i="19"/>
  <c r="B812" i="19" s="1"/>
  <c r="H934" i="19"/>
  <c r="B934" i="19" s="1"/>
  <c r="C934" i="19"/>
  <c r="E934" i="19" s="1"/>
  <c r="C630" i="19"/>
  <c r="E630" i="19" s="1"/>
  <c r="H630" i="19"/>
  <c r="B630" i="19" s="1"/>
  <c r="C879" i="19"/>
  <c r="E879" i="19" s="1"/>
  <c r="H879" i="19"/>
  <c r="B879" i="19" s="1"/>
  <c r="H1148" i="19"/>
  <c r="B1148" i="19" s="1"/>
  <c r="C1148" i="19"/>
  <c r="E1148" i="19" s="1"/>
  <c r="C887" i="19"/>
  <c r="E887" i="19" s="1"/>
  <c r="H887" i="19"/>
  <c r="B887" i="19" s="1"/>
  <c r="C1087" i="19"/>
  <c r="E1087" i="19" s="1"/>
  <c r="H1087" i="19"/>
  <c r="B1087" i="19" s="1"/>
  <c r="C206" i="19"/>
  <c r="E206" i="19" s="1"/>
  <c r="H206" i="19"/>
  <c r="B206" i="19" s="1"/>
  <c r="C455" i="19"/>
  <c r="E455" i="19" s="1"/>
  <c r="H455" i="19"/>
  <c r="B455" i="19" s="1"/>
  <c r="C545" i="19"/>
  <c r="E545" i="19" s="1"/>
  <c r="H545" i="19"/>
  <c r="B545" i="19" s="1"/>
  <c r="C704" i="19"/>
  <c r="E704" i="19" s="1"/>
  <c r="H704" i="19"/>
  <c r="B704" i="19" s="1"/>
  <c r="C1003" i="19"/>
  <c r="E1003" i="19" s="1"/>
  <c r="H1003" i="19"/>
  <c r="B1003" i="19" s="1"/>
  <c r="C651" i="19"/>
  <c r="E651" i="19" s="1"/>
  <c r="H651" i="19"/>
  <c r="B651" i="19" s="1"/>
  <c r="C1155" i="19"/>
  <c r="E1155" i="19" s="1"/>
  <c r="H1155" i="19"/>
  <c r="B1155" i="19" s="1"/>
  <c r="C1421" i="19"/>
  <c r="E1421" i="19" s="1"/>
  <c r="H1421" i="19"/>
  <c r="B1421" i="19" s="1"/>
  <c r="C170" i="19"/>
  <c r="E170" i="19" s="1"/>
  <c r="H170" i="19"/>
  <c r="B170" i="19" s="1"/>
  <c r="C1529" i="19"/>
  <c r="E1529" i="19" s="1"/>
  <c r="H1529" i="19"/>
  <c r="B1529" i="19" s="1"/>
  <c r="C830" i="19"/>
  <c r="E830" i="19" s="1"/>
  <c r="H830" i="19"/>
  <c r="B830" i="19" s="1"/>
  <c r="C819" i="19"/>
  <c r="E819" i="19" s="1"/>
  <c r="H819" i="19"/>
  <c r="B819" i="19" s="1"/>
  <c r="C1518" i="19"/>
  <c r="E1518" i="19" s="1"/>
  <c r="H1518" i="19"/>
  <c r="B1518" i="19" s="1"/>
  <c r="C1410" i="19"/>
  <c r="E1410" i="19" s="1"/>
  <c r="H1410" i="19"/>
  <c r="B1410" i="19" s="1"/>
  <c r="C896" i="19"/>
  <c r="E896" i="19" s="1"/>
  <c r="H896" i="19"/>
  <c r="B896" i="19" s="1"/>
  <c r="C1015" i="19"/>
  <c r="E1015" i="19" s="1"/>
  <c r="H1015" i="19"/>
  <c r="B1015" i="19" s="1"/>
  <c r="H1104" i="19"/>
  <c r="B1104" i="19" s="1"/>
  <c r="C1104" i="19"/>
  <c r="E1104" i="19" s="1"/>
  <c r="H1423" i="19"/>
  <c r="B1423" i="19" s="1"/>
  <c r="C1423" i="19"/>
  <c r="E1423" i="19" s="1"/>
  <c r="C863" i="19"/>
  <c r="E863" i="19" s="1"/>
  <c r="H863" i="19"/>
  <c r="B863" i="19" s="1"/>
  <c r="C1241" i="19"/>
  <c r="E1241" i="19" s="1"/>
  <c r="H1241" i="19"/>
  <c r="B1241" i="19" s="1"/>
  <c r="C270" i="19"/>
  <c r="E270" i="19" s="1"/>
  <c r="H270" i="19"/>
  <c r="B270" i="19" s="1"/>
  <c r="C1169" i="19"/>
  <c r="E1169" i="19" s="1"/>
  <c r="H1169" i="19"/>
  <c r="B1169" i="19" s="1"/>
  <c r="C738" i="19"/>
  <c r="E738" i="19" s="1"/>
  <c r="H738" i="19"/>
  <c r="B738" i="19" s="1"/>
  <c r="C657" i="19"/>
  <c r="E657" i="19" s="1"/>
  <c r="H657" i="19"/>
  <c r="B657" i="19" s="1"/>
  <c r="C1137" i="19"/>
  <c r="E1137" i="19" s="1"/>
  <c r="H1137" i="19"/>
  <c r="B1137" i="19" s="1"/>
  <c r="C485" i="19"/>
  <c r="E485" i="19" s="1"/>
  <c r="H485" i="19"/>
  <c r="B485" i="19" s="1"/>
  <c r="C1114" i="19"/>
  <c r="E1114" i="19" s="1"/>
  <c r="H1114" i="19"/>
  <c r="B1114" i="19" s="1"/>
  <c r="H1554" i="19"/>
  <c r="B1554" i="19" s="1"/>
  <c r="C1554" i="19"/>
  <c r="E1554" i="19" s="1"/>
  <c r="C1505" i="19"/>
  <c r="E1505" i="19" s="1"/>
  <c r="H1505" i="19"/>
  <c r="B1505" i="19" s="1"/>
  <c r="C993" i="19"/>
  <c r="E993" i="19" s="1"/>
  <c r="H993" i="19"/>
  <c r="B993" i="19" s="1"/>
  <c r="C983" i="19"/>
  <c r="E983" i="19" s="1"/>
  <c r="H983" i="19"/>
  <c r="B983" i="19" s="1"/>
  <c r="C301" i="19"/>
  <c r="E301" i="19" s="1"/>
  <c r="H301" i="19"/>
  <c r="B301" i="19" s="1"/>
  <c r="C1389" i="19"/>
  <c r="E1389" i="19" s="1"/>
  <c r="H1389" i="19"/>
  <c r="B1389" i="19" s="1"/>
  <c r="C528" i="19"/>
  <c r="E528" i="19" s="1"/>
  <c r="H528" i="19"/>
  <c r="B528" i="19" s="1"/>
  <c r="C144" i="19"/>
  <c r="E144" i="19" s="1"/>
  <c r="H144" i="19"/>
  <c r="B144" i="19" s="1"/>
  <c r="C1283" i="19"/>
  <c r="E1283" i="19" s="1"/>
  <c r="H1283" i="19"/>
  <c r="B1283" i="19" s="1"/>
  <c r="H1124" i="19"/>
  <c r="B1124" i="19" s="1"/>
  <c r="C1124" i="19"/>
  <c r="E1124" i="19" s="1"/>
  <c r="C360" i="19"/>
  <c r="E360" i="19" s="1"/>
  <c r="H360" i="19"/>
  <c r="B360" i="19" s="1"/>
  <c r="C849" i="19"/>
  <c r="E849" i="19" s="1"/>
  <c r="H849" i="19"/>
  <c r="B849" i="19" s="1"/>
  <c r="C427" i="19"/>
  <c r="E427" i="19" s="1"/>
  <c r="H427" i="19"/>
  <c r="B427" i="19" s="1"/>
  <c r="C216" i="19"/>
  <c r="E216" i="19" s="1"/>
  <c r="H216" i="19"/>
  <c r="B216" i="19" s="1"/>
  <c r="C755" i="19"/>
  <c r="E755" i="19" s="1"/>
  <c r="H755" i="19"/>
  <c r="B755" i="19" s="1"/>
  <c r="C1039" i="19"/>
  <c r="E1039" i="19" s="1"/>
  <c r="H1039" i="19"/>
  <c r="B1039" i="19" s="1"/>
  <c r="C743" i="19"/>
  <c r="E743" i="19" s="1"/>
  <c r="H743" i="19"/>
  <c r="B743" i="19" s="1"/>
  <c r="C1611" i="19"/>
  <c r="E1611" i="19" s="1"/>
  <c r="H1611" i="19"/>
  <c r="B1611" i="19" s="1"/>
  <c r="C1100" i="19"/>
  <c r="E1100" i="19" s="1"/>
  <c r="H1100" i="19"/>
  <c r="B1100" i="19" s="1"/>
  <c r="C229" i="19"/>
  <c r="E229" i="19" s="1"/>
  <c r="H229" i="19"/>
  <c r="B229" i="19" s="1"/>
  <c r="C908" i="19"/>
  <c r="E908" i="19" s="1"/>
  <c r="H908" i="19"/>
  <c r="B908" i="19" s="1"/>
  <c r="C1347" i="19"/>
  <c r="E1347" i="19" s="1"/>
  <c r="H1347" i="19"/>
  <c r="B1347" i="19" s="1"/>
  <c r="C1496" i="19"/>
  <c r="E1496" i="19" s="1"/>
  <c r="H1496" i="19"/>
  <c r="B1496" i="19" s="1"/>
  <c r="C1215" i="19"/>
  <c r="E1215" i="19" s="1"/>
  <c r="H1215" i="19"/>
  <c r="B1215" i="19" s="1"/>
  <c r="C594" i="19"/>
  <c r="E594" i="19" s="1"/>
  <c r="H594" i="19"/>
  <c r="B594" i="19" s="1"/>
  <c r="C1243" i="19"/>
  <c r="E1243" i="19" s="1"/>
  <c r="H1243" i="19"/>
  <c r="B1243" i="19" s="1"/>
  <c r="C17" i="18"/>
  <c r="P17" i="18"/>
  <c r="P19" i="18"/>
  <c r="C19" i="18"/>
  <c r="C25" i="18"/>
  <c r="P25" i="18"/>
  <c r="C16" i="18"/>
  <c r="P16" i="18"/>
  <c r="C18" i="18"/>
  <c r="P18" i="18"/>
  <c r="C23" i="18"/>
  <c r="P23" i="18"/>
  <c r="C24" i="18"/>
  <c r="P24" i="18"/>
  <c r="AH91" i="19" l="1"/>
  <c r="AB91" i="19" s="1" a="1"/>
  <c r="AB91" i="19" s="1"/>
  <c r="H90" i="19"/>
  <c r="B90" i="19" s="1"/>
  <c r="C90" i="19"/>
  <c r="E90" i="19" s="1"/>
  <c r="AB808" i="19" a="1"/>
  <c r="AB808" i="19" s="1"/>
  <c r="AC808" i="19" a="1"/>
  <c r="AC808" i="19" s="1"/>
  <c r="AB1199" i="19" a="1"/>
  <c r="AB1199" i="19" s="1"/>
  <c r="AC1199" i="19" a="1"/>
  <c r="AC1199" i="19" s="1"/>
  <c r="AB16" i="19" a="1"/>
  <c r="AB16" i="19" s="1"/>
  <c r="AC16" i="19" a="1"/>
  <c r="AC16" i="19" s="1"/>
  <c r="AB601" i="19" a="1"/>
  <c r="AB601" i="19" s="1"/>
  <c r="AC601" i="19" a="1"/>
  <c r="AC601" i="19" s="1"/>
  <c r="AB1027" i="19" a="1"/>
  <c r="AB1027" i="19" s="1"/>
  <c r="AC1027" i="19" a="1"/>
  <c r="AC1027" i="19" s="1"/>
  <c r="AB145" i="19" a="1"/>
  <c r="AB145" i="19" s="1"/>
  <c r="AC145" i="19" a="1"/>
  <c r="AC145" i="19" s="1"/>
  <c r="AB710" i="19" a="1"/>
  <c r="AB710" i="19" s="1"/>
  <c r="AC710" i="19" a="1"/>
  <c r="AC710" i="19" s="1"/>
  <c r="AB687" i="19" a="1"/>
  <c r="AB687" i="19" s="1"/>
  <c r="AC687" i="19" a="1"/>
  <c r="AC687" i="19" s="1"/>
  <c r="AB360" i="19" a="1"/>
  <c r="AB360" i="19" s="1"/>
  <c r="AC360" i="19" a="1"/>
  <c r="AC360" i="19" s="1"/>
  <c r="AB730" i="19" a="1"/>
  <c r="AB730" i="19" s="1"/>
  <c r="AC730" i="19" a="1"/>
  <c r="AC730" i="19" s="1"/>
  <c r="AB271" i="19" a="1"/>
  <c r="AB271" i="19" s="1"/>
  <c r="AC271" i="19" a="1"/>
  <c r="AC271" i="19" s="1"/>
  <c r="AB981" i="19" a="1"/>
  <c r="AB981" i="19" s="1"/>
  <c r="AC981" i="19" a="1"/>
  <c r="AC981" i="19" s="1"/>
  <c r="AB421" i="19" a="1"/>
  <c r="AB421" i="19" s="1"/>
  <c r="AC421" i="19" a="1"/>
  <c r="AC421" i="19" s="1"/>
  <c r="AB1141" i="19" a="1"/>
  <c r="AB1141" i="19" s="1"/>
  <c r="AC1141" i="19" a="1"/>
  <c r="AC1141" i="19" s="1"/>
  <c r="AB851" i="19" a="1"/>
  <c r="AB851" i="19" s="1"/>
  <c r="AC851" i="19" a="1"/>
  <c r="AC851" i="19" s="1"/>
  <c r="AB547" i="19" a="1"/>
  <c r="AB547" i="19" s="1"/>
  <c r="AC547" i="19" a="1"/>
  <c r="AC547" i="19" s="1"/>
  <c r="AB1197" i="19" a="1"/>
  <c r="AB1197" i="19" s="1"/>
  <c r="AC1197" i="19" a="1"/>
  <c r="AC1197" i="19" s="1"/>
  <c r="AB637" i="19" a="1"/>
  <c r="AB637" i="19" s="1"/>
  <c r="AC637" i="19" a="1"/>
  <c r="AC637" i="19" s="1"/>
  <c r="AB1128" i="19" a="1"/>
  <c r="AB1128" i="19" s="1"/>
  <c r="AC1128" i="19" a="1"/>
  <c r="AC1128" i="19" s="1"/>
  <c r="AB1284" i="19" a="1"/>
  <c r="AB1284" i="19" s="1"/>
  <c r="AC1284" i="19" a="1"/>
  <c r="AC1284" i="19" s="1"/>
  <c r="AB1607" i="19" a="1"/>
  <c r="AB1607" i="19" s="1"/>
  <c r="AC1607" i="19" a="1"/>
  <c r="AC1607" i="19" s="1"/>
  <c r="AB868" i="19" a="1"/>
  <c r="AB868" i="19" s="1"/>
  <c r="AC868" i="19" a="1"/>
  <c r="AC868" i="19" s="1"/>
  <c r="AB428" i="19" a="1"/>
  <c r="AB428" i="19" s="1"/>
  <c r="AC428" i="19" a="1"/>
  <c r="AC428" i="19" s="1"/>
  <c r="AB777" i="19" a="1"/>
  <c r="AB777" i="19" s="1"/>
  <c r="AC777" i="19" a="1"/>
  <c r="AC777" i="19" s="1"/>
  <c r="AB1065" i="19" a="1"/>
  <c r="AB1065" i="19" s="1"/>
  <c r="AC1065" i="19" a="1"/>
  <c r="AC1065" i="19" s="1"/>
  <c r="AB1360" i="19" a="1"/>
  <c r="AB1360" i="19" s="1"/>
  <c r="AC1360" i="19" a="1"/>
  <c r="AC1360" i="19" s="1"/>
  <c r="AB268" i="19" a="1"/>
  <c r="AB268" i="19" s="1"/>
  <c r="AC268" i="19" a="1"/>
  <c r="AC268" i="19" s="1"/>
  <c r="AB998" i="19" a="1"/>
  <c r="AB998" i="19" s="1"/>
  <c r="AC998" i="19" a="1"/>
  <c r="AC998" i="19" s="1"/>
  <c r="AB828" i="19" a="1"/>
  <c r="AB828" i="19" s="1"/>
  <c r="AC828" i="19" a="1"/>
  <c r="AC828" i="19" s="1"/>
  <c r="AB389" i="19" a="1"/>
  <c r="AB389" i="19" s="1"/>
  <c r="AC389" i="19" a="1"/>
  <c r="AC389" i="19" s="1"/>
  <c r="AB731" i="19" a="1"/>
  <c r="AB731" i="19" s="1"/>
  <c r="AC731" i="19" a="1"/>
  <c r="AC731" i="19" s="1"/>
  <c r="AB1159" i="19" a="1"/>
  <c r="AB1159" i="19" s="1"/>
  <c r="AC1159" i="19" a="1"/>
  <c r="AC1159" i="19" s="1"/>
  <c r="AB910" i="19" a="1"/>
  <c r="AB910" i="19" s="1"/>
  <c r="AC910" i="19" a="1"/>
  <c r="AC910" i="19" s="1"/>
  <c r="AB1531" i="19" a="1"/>
  <c r="AB1531" i="19" s="1"/>
  <c r="AC1531" i="19" a="1"/>
  <c r="AC1531" i="19" s="1"/>
  <c r="AB526" i="19" a="1"/>
  <c r="AB526" i="19" s="1"/>
  <c r="AC526" i="19" a="1"/>
  <c r="AC526" i="19" s="1"/>
  <c r="AB1105" i="19" a="1"/>
  <c r="AB1105" i="19" s="1"/>
  <c r="AC1105" i="19" a="1"/>
  <c r="AC1105" i="19" s="1"/>
  <c r="AB1067" i="19" a="1"/>
  <c r="AB1067" i="19" s="1"/>
  <c r="AC1067" i="19" a="1"/>
  <c r="AC1067" i="19" s="1"/>
  <c r="AB204" i="19" a="1"/>
  <c r="AB204" i="19" s="1"/>
  <c r="AC204" i="19" a="1"/>
  <c r="AC204" i="19" s="1"/>
  <c r="AB1025" i="19" a="1"/>
  <c r="AB1025" i="19" s="1"/>
  <c r="AC1025" i="19" a="1"/>
  <c r="AC1025" i="19" s="1"/>
  <c r="AB436" i="19" a="1"/>
  <c r="AB436" i="19" s="1"/>
  <c r="AC436" i="19" a="1"/>
  <c r="AC436" i="19" s="1"/>
  <c r="AB1318" i="19" a="1"/>
  <c r="AB1318" i="19" s="1"/>
  <c r="AC1318" i="19" a="1"/>
  <c r="AC1318" i="19" s="1"/>
  <c r="AB1061" i="19" a="1"/>
  <c r="AB1061" i="19" s="1"/>
  <c r="AC1061" i="19" a="1"/>
  <c r="AC1061" i="19" s="1"/>
  <c r="AB633" i="19" a="1"/>
  <c r="AB633" i="19" s="1"/>
  <c r="AC633" i="19" a="1"/>
  <c r="AC633" i="19" s="1"/>
  <c r="AB636" i="19" a="1"/>
  <c r="AB636" i="19" s="1"/>
  <c r="AC636" i="19" a="1"/>
  <c r="AC636" i="19" s="1"/>
  <c r="AB1185" i="19" a="1"/>
  <c r="AB1185" i="19" s="1"/>
  <c r="AC1185" i="19" a="1"/>
  <c r="AC1185" i="19" s="1"/>
  <c r="AB836" i="19" a="1"/>
  <c r="AB836" i="19" s="1"/>
  <c r="AC836" i="19" a="1"/>
  <c r="AC836" i="19" s="1"/>
  <c r="AB1571" i="19" a="1"/>
  <c r="AB1571" i="19" s="1"/>
  <c r="AC1571" i="19" a="1"/>
  <c r="AC1571" i="19" s="1"/>
  <c r="AB224" i="19" a="1"/>
  <c r="AB224" i="19" s="1"/>
  <c r="AC224" i="19" a="1"/>
  <c r="AC224" i="19" s="1"/>
  <c r="AB1289" i="19" a="1"/>
  <c r="AB1289" i="19" s="1"/>
  <c r="AC1289" i="19" a="1"/>
  <c r="AC1289" i="19" s="1"/>
  <c r="AB709" i="19" a="1"/>
  <c r="AB709" i="19" s="1"/>
  <c r="AC709" i="19" a="1"/>
  <c r="AC709" i="19" s="1"/>
  <c r="AB427" i="19" a="1"/>
  <c r="AB427" i="19" s="1"/>
  <c r="AC427" i="19" a="1"/>
  <c r="AC427" i="19" s="1"/>
  <c r="AB537" i="19" a="1"/>
  <c r="AB537" i="19" s="1"/>
  <c r="AC537" i="19" a="1"/>
  <c r="AC537" i="19" s="1"/>
  <c r="AB538" i="19" a="1"/>
  <c r="AB538" i="19" s="1"/>
  <c r="AC538" i="19" a="1"/>
  <c r="AC538" i="19" s="1"/>
  <c r="AB1406" i="19" a="1"/>
  <c r="AB1406" i="19" s="1"/>
  <c r="AC1406" i="19" a="1"/>
  <c r="AC1406" i="19" s="1"/>
  <c r="AB417" i="19" a="1"/>
  <c r="AB417" i="19" s="1"/>
  <c r="AC417" i="19" a="1"/>
  <c r="AC417" i="19" s="1"/>
  <c r="AB1428" i="19" a="1"/>
  <c r="AB1428" i="19" s="1"/>
  <c r="AC1428" i="19" a="1"/>
  <c r="AC1428" i="19" s="1"/>
  <c r="AB460" i="19" a="1"/>
  <c r="AB460" i="19" s="1"/>
  <c r="AC460" i="19" a="1"/>
  <c r="AC460" i="19" s="1"/>
  <c r="AB451" i="19" a="1"/>
  <c r="AB451" i="19" s="1"/>
  <c r="AC451" i="19" a="1"/>
  <c r="AC451" i="19" s="1"/>
  <c r="AB361" i="19" a="1"/>
  <c r="AB361" i="19" s="1"/>
  <c r="AC361" i="19" a="1"/>
  <c r="AC361" i="19" s="1"/>
  <c r="AB1016" i="19" a="1"/>
  <c r="AB1016" i="19" s="1"/>
  <c r="AC1016" i="19" a="1"/>
  <c r="AC1016" i="19" s="1"/>
  <c r="AB1344" i="19" a="1"/>
  <c r="AB1344" i="19" s="1"/>
  <c r="AC1344" i="19" a="1"/>
  <c r="AC1344" i="19" s="1"/>
  <c r="AB979" i="19" a="1"/>
  <c r="AB979" i="19" s="1"/>
  <c r="AC979" i="19" a="1"/>
  <c r="AC979" i="19" s="1"/>
  <c r="AB216" i="19" a="1"/>
  <c r="AB216" i="19" s="1"/>
  <c r="AC216" i="19" a="1"/>
  <c r="AC216" i="19" s="1"/>
  <c r="AB464" i="19" a="1"/>
  <c r="AB464" i="19" s="1"/>
  <c r="AC464" i="19" a="1"/>
  <c r="AC464" i="19" s="1"/>
  <c r="AB465" i="19" a="1"/>
  <c r="AB465" i="19" s="1"/>
  <c r="AC465" i="19" a="1"/>
  <c r="AC465" i="19" s="1"/>
  <c r="AB746" i="19" a="1"/>
  <c r="AB746" i="19" s="1"/>
  <c r="AC746" i="19" a="1"/>
  <c r="AC746" i="19" s="1"/>
  <c r="AB1095" i="19" a="1"/>
  <c r="AB1095" i="19" s="1"/>
  <c r="AC1095" i="19" a="1"/>
  <c r="AC1095" i="19" s="1"/>
  <c r="AB1231" i="19" a="1"/>
  <c r="AB1231" i="19" s="1"/>
  <c r="AC1231" i="19" a="1"/>
  <c r="AC1231" i="19" s="1"/>
  <c r="AB419" i="19" a="1"/>
  <c r="AB419" i="19" s="1"/>
  <c r="AC419" i="19" a="1"/>
  <c r="AC419" i="19" s="1"/>
  <c r="AB1239" i="19" a="1"/>
  <c r="AB1239" i="19" s="1"/>
  <c r="AC1239" i="19" a="1"/>
  <c r="AC1239" i="19" s="1"/>
  <c r="AB1011" i="19" a="1"/>
  <c r="AB1011" i="19" s="1"/>
  <c r="AC1011" i="19" a="1"/>
  <c r="AC1011" i="19" s="1"/>
  <c r="AB1553" i="19" a="1"/>
  <c r="AB1553" i="19" s="1"/>
  <c r="AC1553" i="19" a="1"/>
  <c r="AC1553" i="19" s="1"/>
  <c r="AB168" i="19" a="1"/>
  <c r="AB168" i="19" s="1"/>
  <c r="AC168" i="19" a="1"/>
  <c r="AC168" i="19" s="1"/>
  <c r="AB1181" i="19" a="1"/>
  <c r="AB1181" i="19" s="1"/>
  <c r="AC1181" i="19" a="1"/>
  <c r="AC1181" i="19" s="1"/>
  <c r="AB864" i="19" a="1"/>
  <c r="AB864" i="19" s="1"/>
  <c r="AC864" i="19" a="1"/>
  <c r="AC864" i="19" s="1"/>
  <c r="AB907" i="19" a="1"/>
  <c r="AB907" i="19" s="1"/>
  <c r="AC907" i="19" a="1"/>
  <c r="AC907" i="19" s="1"/>
  <c r="AB420" i="19" a="1"/>
  <c r="AB420" i="19" s="1"/>
  <c r="AC420" i="19" a="1"/>
  <c r="AC420" i="19" s="1"/>
  <c r="AB1168" i="19" a="1"/>
  <c r="AB1168" i="19" s="1"/>
  <c r="AC1168" i="19" a="1"/>
  <c r="AC1168" i="19" s="1"/>
  <c r="AB650" i="19" a="1"/>
  <c r="AB650" i="19" s="1"/>
  <c r="AC650" i="19" a="1"/>
  <c r="AC650" i="19" s="1"/>
  <c r="AB987" i="19" a="1"/>
  <c r="AB987" i="19" s="1"/>
  <c r="AC987" i="19" a="1"/>
  <c r="AC987" i="19" s="1"/>
  <c r="AB794" i="19" a="1"/>
  <c r="AB794" i="19" s="1"/>
  <c r="AC794" i="19" a="1"/>
  <c r="AC794" i="19" s="1"/>
  <c r="AB628" i="19" a="1"/>
  <c r="AB628" i="19" s="1"/>
  <c r="AC628" i="19" a="1"/>
  <c r="AC628" i="19" s="1"/>
  <c r="AB1249" i="19" a="1"/>
  <c r="AB1249" i="19" s="1"/>
  <c r="AC1249" i="19" a="1"/>
  <c r="AC1249" i="19" s="1"/>
  <c r="AB1104" i="19" a="1"/>
  <c r="AB1104" i="19" s="1"/>
  <c r="AC1104" i="19" a="1"/>
  <c r="AC1104" i="19" s="1"/>
  <c r="AB1559" i="19" a="1"/>
  <c r="AB1559" i="19" s="1"/>
  <c r="AC1559" i="19" a="1"/>
  <c r="AC1559" i="19" s="1"/>
  <c r="AB187" i="19" a="1"/>
  <c r="AB187" i="19" s="1"/>
  <c r="AC187" i="19" a="1"/>
  <c r="AC187" i="19" s="1"/>
  <c r="AB643" i="19" a="1"/>
  <c r="AB643" i="19" s="1"/>
  <c r="AC643" i="19" a="1"/>
  <c r="AC643" i="19" s="1"/>
  <c r="AB1163" i="19" a="1"/>
  <c r="AB1163" i="19" s="1"/>
  <c r="AC1163" i="19" a="1"/>
  <c r="AC1163" i="19" s="1"/>
  <c r="AB747" i="19" a="1"/>
  <c r="AB747" i="19" s="1"/>
  <c r="AC747" i="19" a="1"/>
  <c r="AC747" i="19" s="1"/>
  <c r="AB415" i="19" a="1"/>
  <c r="AB415" i="19" s="1"/>
  <c r="AC415" i="19" a="1"/>
  <c r="AC415" i="19" s="1"/>
  <c r="AB878" i="19" a="1"/>
  <c r="AB878" i="19" s="1"/>
  <c r="AC878" i="19" a="1"/>
  <c r="AC878" i="19" s="1"/>
  <c r="AB444" i="19" a="1"/>
  <c r="AB444" i="19" s="1"/>
  <c r="AC444" i="19" a="1"/>
  <c r="AC444" i="19" s="1"/>
  <c r="AB630" i="19" a="1"/>
  <c r="AB630" i="19" s="1"/>
  <c r="AC630" i="19" a="1"/>
  <c r="AC630" i="19" s="1"/>
  <c r="AB1120" i="19" a="1"/>
  <c r="AB1120" i="19" s="1"/>
  <c r="AC1120" i="19" a="1"/>
  <c r="AC1120" i="19" s="1"/>
  <c r="AB803" i="19" a="1"/>
  <c r="AB803" i="19" s="1"/>
  <c r="AC803" i="19" a="1"/>
  <c r="AC803" i="19" s="1"/>
  <c r="AB615" i="19" a="1"/>
  <c r="AB615" i="19" s="1"/>
  <c r="AC615" i="19" a="1"/>
  <c r="AC615" i="19" s="1"/>
  <c r="AB1189" i="19" a="1"/>
  <c r="AB1189" i="19" s="1"/>
  <c r="AC1189" i="19" a="1"/>
  <c r="AC1189" i="19" s="1"/>
  <c r="AB1539" i="19" a="1"/>
  <c r="AB1539" i="19" s="1"/>
  <c r="AC1539" i="19" a="1"/>
  <c r="AC1539" i="19" s="1"/>
  <c r="AB1533" i="19" a="1"/>
  <c r="AB1533" i="19" s="1"/>
  <c r="AC1533" i="19" a="1"/>
  <c r="AC1533" i="19" s="1"/>
  <c r="AB18" i="19" a="1"/>
  <c r="AB18" i="19" s="1"/>
  <c r="AC18" i="19" a="1"/>
  <c r="AC18" i="19" s="1"/>
  <c r="AB1183" i="19" a="1"/>
  <c r="AB1183" i="19" s="1"/>
  <c r="AC1183" i="19" a="1"/>
  <c r="AC1183" i="19" s="1"/>
  <c r="AB587" i="19" a="1"/>
  <c r="AB587" i="19" s="1"/>
  <c r="AC587" i="19" a="1"/>
  <c r="AC587" i="19" s="1"/>
  <c r="AB806" i="19" a="1"/>
  <c r="AB806" i="19" s="1"/>
  <c r="AC806" i="19" a="1"/>
  <c r="AC806" i="19" s="1"/>
  <c r="AB950" i="19" a="1"/>
  <c r="AB950" i="19" s="1"/>
  <c r="AC950" i="19" a="1"/>
  <c r="AC950" i="19" s="1"/>
  <c r="AB1093" i="19" a="1"/>
  <c r="AB1093" i="19" s="1"/>
  <c r="AC1093" i="19" a="1"/>
  <c r="AC1093" i="19" s="1"/>
  <c r="AB727" i="19" a="1"/>
  <c r="AB727" i="19" s="1"/>
  <c r="AC727" i="19" a="1"/>
  <c r="AC727" i="19" s="1"/>
  <c r="AB1236" i="19" a="1"/>
  <c r="AB1236" i="19" s="1"/>
  <c r="AC1236" i="19" a="1"/>
  <c r="AC1236" i="19" s="1"/>
  <c r="AB550" i="19" a="1"/>
  <c r="AB550" i="19" s="1"/>
  <c r="AC550" i="19" a="1"/>
  <c r="AC550" i="19" s="1"/>
  <c r="AB690" i="19" a="1"/>
  <c r="AB690" i="19" s="1"/>
  <c r="AC690" i="19" a="1"/>
  <c r="AC690" i="19" s="1"/>
  <c r="AB999" i="19" a="1"/>
  <c r="AB999" i="19" s="1"/>
  <c r="AC999" i="19" a="1"/>
  <c r="AC999" i="19" s="1"/>
  <c r="AB1510" i="19" a="1"/>
  <c r="AB1510" i="19" s="1"/>
  <c r="AC1510" i="19" a="1"/>
  <c r="AC1510" i="19" s="1"/>
  <c r="AB1229" i="19" a="1"/>
  <c r="AB1229" i="19" s="1"/>
  <c r="AC1229" i="19" a="1"/>
  <c r="AC1229" i="19" s="1"/>
  <c r="AB529" i="19" a="1"/>
  <c r="AB529" i="19" s="1"/>
  <c r="AC529" i="19" a="1"/>
  <c r="AC529" i="19" s="1"/>
  <c r="AB1109" i="19" a="1"/>
  <c r="AB1109" i="19" s="1"/>
  <c r="AC1109" i="19" a="1"/>
  <c r="AC1109" i="19" s="1"/>
  <c r="AB485" i="19" a="1"/>
  <c r="AB485" i="19" s="1"/>
  <c r="AC485" i="19" a="1"/>
  <c r="AC485" i="19" s="1"/>
  <c r="AB1000" i="19" a="1"/>
  <c r="AB1000" i="19" s="1"/>
  <c r="AC1000" i="19" a="1"/>
  <c r="AC1000" i="19" s="1"/>
  <c r="AB886" i="19" a="1"/>
  <c r="AB886" i="19" s="1"/>
  <c r="AC886" i="19" a="1"/>
  <c r="AC886" i="19" s="1"/>
  <c r="AB1130" i="19" a="1"/>
  <c r="AB1130" i="19" s="1"/>
  <c r="AC1130" i="19" a="1"/>
  <c r="AC1130" i="19" s="1"/>
  <c r="AB1157" i="19" a="1"/>
  <c r="AB1157" i="19" s="1"/>
  <c r="AC1157" i="19" a="1"/>
  <c r="AC1157" i="19" s="1"/>
  <c r="AB359" i="19" a="1"/>
  <c r="AB359" i="19" s="1"/>
  <c r="AC359" i="19" a="1"/>
  <c r="AC359" i="19" s="1"/>
  <c r="AB1013" i="19" a="1"/>
  <c r="AB1013" i="19" s="1"/>
  <c r="AC1013" i="19" a="1"/>
  <c r="AC1013" i="19" s="1"/>
  <c r="AB486" i="19" a="1"/>
  <c r="AB486" i="19" s="1"/>
  <c r="AC486" i="19" a="1"/>
  <c r="AC486" i="19" s="1"/>
  <c r="AB430" i="19" a="1"/>
  <c r="AB430" i="19" s="1"/>
  <c r="AC430" i="19" a="1"/>
  <c r="AC430" i="19" s="1"/>
  <c r="AB527" i="19" a="1"/>
  <c r="AB527" i="19" s="1"/>
  <c r="AC527" i="19" a="1"/>
  <c r="AC527" i="19" s="1"/>
  <c r="AB1033" i="19" a="1"/>
  <c r="AB1033" i="19" s="1"/>
  <c r="AC1033" i="19" a="1"/>
  <c r="AC1033" i="19" s="1"/>
  <c r="AB531" i="19" a="1"/>
  <c r="AB531" i="19" s="1"/>
  <c r="AC531" i="19" a="1"/>
  <c r="AC531" i="19" s="1"/>
  <c r="AB870" i="19" a="1"/>
  <c r="AB870" i="19" s="1"/>
  <c r="AC870" i="19" a="1"/>
  <c r="AC870" i="19" s="1"/>
  <c r="AB211" i="19" a="1"/>
  <c r="AB211" i="19" s="1"/>
  <c r="AB212" i="19" s="1" a="1"/>
  <c r="AB212" i="19" s="1"/>
  <c r="AB213" i="19" s="1" a="1"/>
  <c r="AB213" i="19" s="1"/>
  <c r="AC211" i="19" a="1"/>
  <c r="AC211" i="19" s="1"/>
  <c r="AC212" i="19" s="1" a="1"/>
  <c r="AC212" i="19" s="1"/>
  <c r="AC213" i="19" s="1" a="1"/>
  <c r="AC213" i="19" s="1"/>
  <c r="AB893" i="19" a="1"/>
  <c r="AB893" i="19" s="1"/>
  <c r="AC893" i="19" a="1"/>
  <c r="AC893" i="19" s="1"/>
  <c r="AB1419" i="19" a="1"/>
  <c r="AB1419" i="19" s="1"/>
  <c r="AC1419" i="19" a="1"/>
  <c r="AC1419" i="19" s="1"/>
  <c r="AB454" i="19" a="1"/>
  <c r="AB454" i="19" s="1"/>
  <c r="AC454" i="19" a="1"/>
  <c r="AC454" i="19" s="1"/>
  <c r="AB820" i="19" a="1"/>
  <c r="AB820" i="19" s="1"/>
  <c r="AC820" i="19" a="1"/>
  <c r="AC820" i="19" s="1"/>
  <c r="AB228" i="19" a="1"/>
  <c r="AB228" i="19" s="1"/>
  <c r="AC228" i="19" a="1"/>
  <c r="AC228" i="19" s="1"/>
  <c r="AB269" i="19" a="1"/>
  <c r="AB269" i="19" s="1"/>
  <c r="AC269" i="19" a="1"/>
  <c r="AC269" i="19" s="1"/>
  <c r="AB1031" i="19" a="1"/>
  <c r="AB1031" i="19" s="1"/>
  <c r="AC1031" i="19" a="1"/>
  <c r="AC1031" i="19" s="1"/>
  <c r="AB463" i="19" a="1"/>
  <c r="AB463" i="19" s="1"/>
  <c r="AC463" i="19" a="1"/>
  <c r="AC463" i="19" s="1"/>
  <c r="AB757" i="19" a="1"/>
  <c r="AB757" i="19" s="1"/>
  <c r="AC757" i="19" a="1"/>
  <c r="AC757" i="19" s="1"/>
  <c r="AB1353" i="19" a="1"/>
  <c r="AB1353" i="19" s="1"/>
  <c r="AC1353" i="19" a="1"/>
  <c r="AC1353" i="19" s="1"/>
  <c r="AB1127" i="19" a="1"/>
  <c r="AB1127" i="19" s="1"/>
  <c r="AC1127" i="19" a="1"/>
  <c r="AC1127" i="19" s="1"/>
  <c r="AB170" i="19" a="1"/>
  <c r="AB170" i="19" s="1"/>
  <c r="AC170" i="19" a="1"/>
  <c r="AC170" i="19" s="1"/>
  <c r="AB821" i="19" a="1"/>
  <c r="AB821" i="19" s="1"/>
  <c r="AC821" i="19" a="1"/>
  <c r="AC821" i="19" s="1"/>
  <c r="AB539" i="19" a="1"/>
  <c r="AB539" i="19" s="1"/>
  <c r="AC539" i="19" a="1"/>
  <c r="AC539" i="19" s="1"/>
  <c r="AB456" i="19" a="1"/>
  <c r="AB456" i="19" s="1"/>
  <c r="AC456" i="19" a="1"/>
  <c r="AC456" i="19" s="1"/>
  <c r="AB1155" i="19" a="1"/>
  <c r="AB1155" i="19" s="1"/>
  <c r="AC1155" i="19" a="1"/>
  <c r="AC1155" i="19" s="1"/>
  <c r="AB220" i="19" a="1"/>
  <c r="AB220" i="19" s="1"/>
  <c r="AC220" i="19" a="1"/>
  <c r="AC220" i="19" s="1"/>
  <c r="AB1026" i="19" a="1"/>
  <c r="AB1026" i="19" s="1"/>
  <c r="AC1026" i="19" a="1"/>
  <c r="AC1026" i="19" s="1"/>
  <c r="AB1355" i="19" a="1"/>
  <c r="AB1355" i="19" s="1"/>
  <c r="AC1355" i="19" a="1"/>
  <c r="AC1355" i="19" s="1"/>
  <c r="AB525" i="19" a="1"/>
  <c r="AB525" i="19" s="1"/>
  <c r="AC525" i="19" a="1"/>
  <c r="AC525" i="19" s="1"/>
  <c r="AB1063" i="19" a="1"/>
  <c r="AB1063" i="19" s="1"/>
  <c r="AC1063" i="19" a="1"/>
  <c r="AC1063" i="19" s="1"/>
  <c r="AB798" i="19" a="1"/>
  <c r="AB798" i="19" s="1"/>
  <c r="AC798" i="19" a="1"/>
  <c r="AC798" i="19" s="1"/>
  <c r="AB677" i="19" a="1"/>
  <c r="AB677" i="19" s="1"/>
  <c r="AC677" i="19" a="1"/>
  <c r="AC677" i="19" s="1"/>
  <c r="AB440" i="19" a="1"/>
  <c r="AB440" i="19" s="1"/>
  <c r="AC440" i="19" a="1"/>
  <c r="AC440" i="19" s="1"/>
  <c r="AB438" i="19" a="1"/>
  <c r="AB438" i="19" s="1"/>
  <c r="AC438" i="19" a="1"/>
  <c r="AC438" i="19" s="1"/>
  <c r="AB435" i="19" a="1"/>
  <c r="AB435" i="19" s="1"/>
  <c r="AC435" i="19" a="1"/>
  <c r="AC435" i="19" s="1"/>
  <c r="AB1321" i="19" a="1"/>
  <c r="AB1321" i="19" s="1"/>
  <c r="AC1321" i="19" a="1"/>
  <c r="AC1321" i="19" s="1"/>
  <c r="AB1577" i="19" a="1"/>
  <c r="AB1577" i="19" s="1"/>
  <c r="AC1577" i="19" a="1"/>
  <c r="AC1577" i="19" s="1"/>
  <c r="AB1196" i="19" a="1"/>
  <c r="AB1196" i="19" s="1"/>
  <c r="AC1196" i="19" a="1"/>
  <c r="AC1196" i="19" s="1"/>
  <c r="AB1579" i="19" a="1"/>
  <c r="AB1579" i="19" s="1"/>
  <c r="AC1579" i="19" a="1"/>
  <c r="AC1579" i="19" s="1"/>
  <c r="AB1535" i="19" a="1"/>
  <c r="AB1535" i="19" s="1"/>
  <c r="AC1535" i="19" a="1"/>
  <c r="AC1535" i="19" s="1"/>
  <c r="AB1468" i="19" a="1"/>
  <c r="AB1468" i="19" s="1"/>
  <c r="AC1468" i="19" a="1"/>
  <c r="AC1468" i="19" s="1"/>
  <c r="AB583" i="19" a="1"/>
  <c r="AB583" i="19" s="1"/>
  <c r="AC583" i="19" a="1"/>
  <c r="AC583" i="19" s="1"/>
  <c r="AB837" i="19" a="1"/>
  <c r="AB837" i="19" s="1"/>
  <c r="AC837" i="19" a="1"/>
  <c r="AC837" i="19" s="1"/>
  <c r="AB494" i="19" a="1"/>
  <c r="AB494" i="19" s="1"/>
  <c r="AC494" i="19" a="1"/>
  <c r="AC494" i="19" s="1"/>
  <c r="AB498" i="19" a="1"/>
  <c r="AB498" i="19" s="1"/>
  <c r="AC498" i="19" a="1"/>
  <c r="AC498" i="19" s="1"/>
  <c r="AB1606" i="19" a="1"/>
  <c r="AB1606" i="19" s="1"/>
  <c r="AC1606" i="19" a="1"/>
  <c r="AC1606" i="19" s="1"/>
  <c r="AB148" i="19" a="1"/>
  <c r="AB148" i="19" s="1"/>
  <c r="AC148" i="19" a="1"/>
  <c r="AC148" i="19" s="1"/>
  <c r="AB867" i="19" a="1"/>
  <c r="AB867" i="19" s="1"/>
  <c r="AC867" i="19" a="1"/>
  <c r="AC867" i="19" s="1"/>
  <c r="AB459" i="19" a="1"/>
  <c r="AB459" i="19" s="1"/>
  <c r="AC459" i="19" a="1"/>
  <c r="AC459" i="19" s="1"/>
  <c r="AB1115" i="19" a="1"/>
  <c r="AB1115" i="19" s="1"/>
  <c r="AC1115" i="19" a="1"/>
  <c r="AC1115" i="19" s="1"/>
  <c r="AB1171" i="19" a="1"/>
  <c r="AB1171" i="19" s="1"/>
  <c r="AC1171" i="19" a="1"/>
  <c r="AC1171" i="19" s="1"/>
  <c r="AB1407" i="19" a="1"/>
  <c r="AB1407" i="19" s="1"/>
  <c r="AC1407" i="19" a="1"/>
  <c r="AC1407" i="19" s="1"/>
  <c r="AB1390" i="19" a="1"/>
  <c r="AB1390" i="19" s="1"/>
  <c r="AC1390" i="19" a="1"/>
  <c r="AC1390" i="19" s="1"/>
  <c r="AB1090" i="19" a="1"/>
  <c r="AB1090" i="19" s="1"/>
  <c r="AC1090" i="19" a="1"/>
  <c r="AC1090" i="19" s="1"/>
  <c r="AB657" i="19" a="1"/>
  <c r="AB657" i="19" s="1"/>
  <c r="AC657" i="19" a="1"/>
  <c r="AC657" i="19" s="1"/>
  <c r="AB185" i="19" a="1"/>
  <c r="AB185" i="19" s="1"/>
  <c r="AC185" i="19" a="1"/>
  <c r="AC185" i="19" s="1"/>
  <c r="AB1116" i="19" a="1"/>
  <c r="AB1116" i="19" s="1"/>
  <c r="AC1116" i="19" a="1"/>
  <c r="AC1116" i="19" s="1"/>
  <c r="AB1248" i="19" a="1"/>
  <c r="AB1248" i="19" s="1"/>
  <c r="AC1248" i="19" a="1"/>
  <c r="AC1248" i="19" s="1"/>
  <c r="AB226" i="19" a="1"/>
  <c r="AB226" i="19" s="1"/>
  <c r="AC226" i="19" a="1"/>
  <c r="AC226" i="19" s="1"/>
  <c r="AB1166" i="19" a="1"/>
  <c r="AB1166" i="19" s="1"/>
  <c r="AC1166" i="19" a="1"/>
  <c r="AC1166" i="19" s="1"/>
  <c r="AB644" i="19" a="1"/>
  <c r="AB644" i="19" s="1"/>
  <c r="AC644" i="19" a="1"/>
  <c r="AC644" i="19" s="1"/>
  <c r="AB1137" i="19" a="1"/>
  <c r="AB1137" i="19" s="1"/>
  <c r="AC1137" i="19" a="1"/>
  <c r="AC1137" i="19" s="1"/>
  <c r="AB817" i="19" a="1"/>
  <c r="AB817" i="19" s="1"/>
  <c r="AC817" i="19" a="1"/>
  <c r="AC817" i="19" s="1"/>
  <c r="AB659" i="19" a="1"/>
  <c r="AB659" i="19" s="1"/>
  <c r="AC659" i="19" a="1"/>
  <c r="AC659" i="19" s="1"/>
  <c r="AB1125" i="19" a="1"/>
  <c r="AB1125" i="19" s="1"/>
  <c r="AC1125" i="19" a="1"/>
  <c r="AC1125" i="19" s="1"/>
  <c r="AB899" i="19" a="1"/>
  <c r="AB899" i="19" s="1"/>
  <c r="AC899" i="19" a="1"/>
  <c r="AC899" i="19" s="1"/>
  <c r="AB753" i="19" a="1"/>
  <c r="AB753" i="19" s="1"/>
  <c r="AC753" i="19" a="1"/>
  <c r="AC753" i="19" s="1"/>
  <c r="AB383" i="19" a="1"/>
  <c r="AB383" i="19" s="1"/>
  <c r="AC383" i="19" a="1"/>
  <c r="AC383" i="19" s="1"/>
  <c r="AB1430" i="19" a="1"/>
  <c r="AB1430" i="19" s="1"/>
  <c r="AC1430" i="19" a="1"/>
  <c r="AC1430" i="19" s="1"/>
  <c r="AB873" i="19" a="1"/>
  <c r="AB873" i="19" s="1"/>
  <c r="AC873" i="19" a="1"/>
  <c r="AC873" i="19" s="1"/>
  <c r="AB1515" i="19" a="1"/>
  <c r="AB1515" i="19" s="1"/>
  <c r="AC1515" i="19" a="1"/>
  <c r="AC1515" i="19" s="1"/>
  <c r="AB544" i="19" a="1"/>
  <c r="AB544" i="19" s="1"/>
  <c r="AC544" i="19" a="1"/>
  <c r="AC544" i="19" s="1"/>
  <c r="AB627" i="19" a="1"/>
  <c r="AB627" i="19" s="1"/>
  <c r="AC627" i="19" a="1"/>
  <c r="AC627" i="19" s="1"/>
  <c r="AB1005" i="19" a="1"/>
  <c r="AB1005" i="19" s="1"/>
  <c r="AC1005" i="19" a="1"/>
  <c r="AC1005" i="19" s="1"/>
  <c r="AB1099" i="19" a="1"/>
  <c r="AB1099" i="19" s="1"/>
  <c r="AC1099" i="19" a="1"/>
  <c r="AC1099" i="19" s="1"/>
  <c r="AB384" i="19" a="1"/>
  <c r="AB384" i="19" s="1"/>
  <c r="AC384" i="19" a="1"/>
  <c r="AC384" i="19" s="1"/>
  <c r="AB1240" i="19" a="1"/>
  <c r="AB1240" i="19" s="1"/>
  <c r="AC1240" i="19" a="1"/>
  <c r="AC1240" i="19" s="1"/>
  <c r="AB624" i="19" a="1"/>
  <c r="AB624" i="19" s="1"/>
  <c r="AC624" i="19" a="1"/>
  <c r="AC624" i="19" s="1"/>
  <c r="AB1114" i="19" a="1"/>
  <c r="AB1114" i="19" s="1"/>
  <c r="AC1114" i="19" a="1"/>
  <c r="AC1114" i="19" s="1"/>
  <c r="AB850" i="19" a="1"/>
  <c r="AB850" i="19" s="1"/>
  <c r="AC850" i="19" a="1"/>
  <c r="AC850" i="19" s="1"/>
  <c r="AB723" i="19" a="1"/>
  <c r="AB723" i="19" s="1"/>
  <c r="AC723" i="19" a="1"/>
  <c r="AC723" i="19" s="1"/>
  <c r="AB1235" i="19" a="1"/>
  <c r="AB1235" i="19" s="1"/>
  <c r="AC1235" i="19" a="1"/>
  <c r="AC1235" i="19" s="1"/>
  <c r="AB1146" i="19" a="1"/>
  <c r="AB1146" i="19" s="1"/>
  <c r="AC1146" i="19" a="1"/>
  <c r="AC1146" i="19" s="1"/>
  <c r="AB707" i="19" a="1"/>
  <c r="AB707" i="19" s="1"/>
  <c r="AC707" i="19" a="1"/>
  <c r="AC707" i="19" s="1"/>
  <c r="AB466" i="19" a="1"/>
  <c r="AB466" i="19" s="1"/>
  <c r="AC466" i="19" a="1"/>
  <c r="AC466" i="19" s="1"/>
  <c r="AB629" i="19" a="1"/>
  <c r="AB629" i="19" s="1"/>
  <c r="AC629" i="19" a="1"/>
  <c r="AC629" i="19" s="1"/>
  <c r="AB313" i="19" a="1"/>
  <c r="AB313" i="19" s="1"/>
  <c r="AC313" i="19" a="1"/>
  <c r="AC313" i="19" s="1"/>
  <c r="AB780" i="19" a="1"/>
  <c r="AB780" i="19" s="1"/>
  <c r="AC780" i="19" a="1"/>
  <c r="AC780" i="19" s="1"/>
  <c r="AB1354" i="19" a="1"/>
  <c r="AB1354" i="19" s="1"/>
  <c r="AC1354" i="19" a="1"/>
  <c r="AC1354" i="19" s="1"/>
  <c r="AB1287" i="19" a="1"/>
  <c r="AB1287" i="19" s="1"/>
  <c r="AC1287" i="19" a="1"/>
  <c r="AC1287" i="19" s="1"/>
  <c r="AB991" i="19" a="1"/>
  <c r="AB991" i="19" s="1"/>
  <c r="AC991" i="19" a="1"/>
  <c r="AC991" i="19" s="1"/>
  <c r="AB491" i="19" a="1"/>
  <c r="AB491" i="19" s="1"/>
  <c r="AC491" i="19" a="1"/>
  <c r="AC491" i="19" s="1"/>
  <c r="AB445" i="19" a="1"/>
  <c r="AB445" i="19" s="1"/>
  <c r="AC445" i="19" a="1"/>
  <c r="AC445" i="19" s="1"/>
  <c r="AB678" i="19" a="1"/>
  <c r="AB678" i="19" s="1"/>
  <c r="AC678" i="19" a="1"/>
  <c r="AC678" i="19" s="1"/>
  <c r="AB569" i="19" a="1"/>
  <c r="AB569" i="19" s="1"/>
  <c r="AC569" i="19" a="1"/>
  <c r="AC569" i="19" s="1"/>
  <c r="AB733" i="19" a="1"/>
  <c r="AB733" i="19" s="1"/>
  <c r="AC733" i="19" a="1"/>
  <c r="AC733" i="19" s="1"/>
  <c r="AB1035" i="19" a="1"/>
  <c r="AB1035" i="19" s="1"/>
  <c r="AC1035" i="19" a="1"/>
  <c r="AC1035" i="19" s="1"/>
  <c r="AB728" i="19" a="1"/>
  <c r="AB728" i="19" s="1"/>
  <c r="AC728" i="19" a="1"/>
  <c r="AC728" i="19" s="1"/>
  <c r="AB1119" i="19" a="1"/>
  <c r="AB1119" i="19" s="1"/>
  <c r="AC1119" i="19" a="1"/>
  <c r="AC1119" i="19" s="1"/>
  <c r="AB647" i="19" a="1"/>
  <c r="AB647" i="19" s="1"/>
  <c r="AC647" i="19" a="1"/>
  <c r="AC647" i="19" s="1"/>
  <c r="AB414" i="19" a="1"/>
  <c r="AB414" i="19" s="1"/>
  <c r="AC414" i="19" a="1"/>
  <c r="AC414" i="19" s="1"/>
  <c r="AB1245" i="19" a="1"/>
  <c r="AB1245" i="19" s="1"/>
  <c r="AC1245" i="19" a="1"/>
  <c r="AC1245" i="19" s="1"/>
  <c r="AB1190" i="19" a="1"/>
  <c r="AB1190" i="19" s="1"/>
  <c r="AC1190" i="19" a="1"/>
  <c r="AC1190" i="19" s="1"/>
  <c r="AB14" i="19" a="1"/>
  <c r="AB14" i="19" s="1"/>
  <c r="AC14" i="19" a="1"/>
  <c r="AC14" i="19" s="1"/>
  <c r="AB1164" i="19" a="1"/>
  <c r="AB1164" i="19" s="1"/>
  <c r="AC1164" i="19" a="1"/>
  <c r="AC1164" i="19" s="1"/>
  <c r="AB294" i="19" a="1"/>
  <c r="AB294" i="19" s="1"/>
  <c r="AC294" i="19" a="1"/>
  <c r="AC294" i="19" s="1"/>
  <c r="AB1223" i="19" a="1"/>
  <c r="AB1223" i="19" s="1"/>
  <c r="AC1223" i="19" a="1"/>
  <c r="AC1223" i="19" s="1"/>
  <c r="AB1133" i="19" a="1"/>
  <c r="AB1133" i="19" s="1"/>
  <c r="AC1133" i="19" a="1"/>
  <c r="AC1133" i="19" s="1"/>
  <c r="AB743" i="19" a="1"/>
  <c r="AB743" i="19" s="1"/>
  <c r="AC743" i="19" a="1"/>
  <c r="AC743" i="19" s="1"/>
  <c r="AB778" i="19" a="1"/>
  <c r="AB778" i="19" s="1"/>
  <c r="AC778" i="19" a="1"/>
  <c r="AC778" i="19" s="1"/>
  <c r="AB1173" i="19" a="1"/>
  <c r="AB1173" i="19" s="1"/>
  <c r="AC1173" i="19" a="1"/>
  <c r="AC1173" i="19" s="1"/>
  <c r="AB151" i="19" a="1"/>
  <c r="AB151" i="19" s="1"/>
  <c r="AC151" i="19" a="1"/>
  <c r="AC151" i="19" s="1"/>
  <c r="AB1030" i="19" a="1"/>
  <c r="AB1030" i="19" s="1"/>
  <c r="AC1030" i="19" a="1"/>
  <c r="AC1030" i="19" s="1"/>
  <c r="AB829" i="19" a="1"/>
  <c r="AB829" i="19" s="1"/>
  <c r="AC829" i="19" a="1"/>
  <c r="AC829" i="19" s="1"/>
  <c r="AB1346" i="19" a="1"/>
  <c r="AB1346" i="19" s="1"/>
  <c r="AC1346" i="19" a="1"/>
  <c r="AC1346" i="19" s="1"/>
  <c r="AB737" i="19" a="1"/>
  <c r="AB737" i="19" s="1"/>
  <c r="AC737" i="19" a="1"/>
  <c r="AC737" i="19" s="1"/>
  <c r="AB385" i="19" a="1"/>
  <c r="AB385" i="19" s="1"/>
  <c r="AC385" i="19" a="1"/>
  <c r="AC385" i="19" s="1"/>
  <c r="AB205" i="19" a="1"/>
  <c r="AB205" i="19" s="1"/>
  <c r="AC205" i="19" a="1"/>
  <c r="AC205" i="19" s="1"/>
  <c r="AB741" i="19" a="1"/>
  <c r="AB741" i="19" s="1"/>
  <c r="AC741" i="19" a="1"/>
  <c r="AC741" i="19" s="1"/>
  <c r="AB724" i="19" a="1"/>
  <c r="AB724" i="19" s="1"/>
  <c r="AC724" i="19" a="1"/>
  <c r="AC724" i="19" s="1"/>
  <c r="AB469" i="19" a="1"/>
  <c r="AB469" i="19" s="1"/>
  <c r="AC469" i="19" a="1"/>
  <c r="AC469" i="19" s="1"/>
  <c r="AB1605" i="19" a="1"/>
  <c r="AB1605" i="19" s="1"/>
  <c r="AC1605" i="19" a="1"/>
  <c r="AC1605" i="19" s="1"/>
  <c r="AB1225" i="19" a="1"/>
  <c r="AB1225" i="19" s="1"/>
  <c r="AC1225" i="19" a="1"/>
  <c r="AC1225" i="19" s="1"/>
  <c r="AB391" i="19" a="1"/>
  <c r="AB391" i="19" s="1"/>
  <c r="AC391" i="19" a="1"/>
  <c r="AC391" i="19" s="1"/>
  <c r="AB1313" i="19" a="1"/>
  <c r="AB1313" i="19" s="1"/>
  <c r="AC1313" i="19" a="1"/>
  <c r="AC1313" i="19" s="1"/>
  <c r="AB265" i="19" a="1"/>
  <c r="AB265" i="19" s="1"/>
  <c r="AC265" i="19" a="1"/>
  <c r="AC265" i="19" s="1"/>
  <c r="AB665" i="19" a="1"/>
  <c r="AB665" i="19" s="1"/>
  <c r="AC665" i="19" a="1"/>
  <c r="AC665" i="19" s="1"/>
  <c r="AB670" i="19" a="1"/>
  <c r="AB670" i="19" s="1"/>
  <c r="AC670" i="19" a="1"/>
  <c r="AC670" i="19" s="1"/>
  <c r="AB439" i="19" a="1"/>
  <c r="AB439" i="19" s="1"/>
  <c r="AC439" i="19" a="1"/>
  <c r="AC439" i="19" s="1"/>
  <c r="AB617" i="19" a="1"/>
  <c r="AB617" i="19" s="1"/>
  <c r="AC617" i="19" a="1"/>
  <c r="AC617" i="19" s="1"/>
  <c r="AB1198" i="19" a="1"/>
  <c r="AB1198" i="19" s="1"/>
  <c r="AC1198" i="19" a="1"/>
  <c r="AC1198" i="19" s="1"/>
  <c r="AB1056" i="19" a="1"/>
  <c r="AB1056" i="19" s="1"/>
  <c r="AC1056" i="19" a="1"/>
  <c r="AC1056" i="19" s="1"/>
  <c r="AB1200" i="19" a="1"/>
  <c r="AB1200" i="19" s="1"/>
  <c r="AC1200" i="19" a="1"/>
  <c r="AC1200" i="19" s="1"/>
  <c r="AB1044" i="19" a="1"/>
  <c r="AB1044" i="19" s="1"/>
  <c r="AC1044" i="19" a="1"/>
  <c r="AC1044" i="19" s="1"/>
  <c r="AB1471" i="19" a="1"/>
  <c r="AB1471" i="19" s="1"/>
  <c r="AC1471" i="19" a="1"/>
  <c r="AC1471" i="19" s="1"/>
  <c r="AB805" i="19" a="1"/>
  <c r="AB805" i="19" s="1"/>
  <c r="AC805" i="19" a="1"/>
  <c r="AC805" i="19" s="1"/>
  <c r="AB840" i="19" a="1"/>
  <c r="AB840" i="19" s="1"/>
  <c r="AC840" i="19" a="1"/>
  <c r="AC840" i="19" s="1"/>
  <c r="AB380" i="19" a="1"/>
  <c r="AB380" i="19" s="1"/>
  <c r="AC380" i="19" a="1"/>
  <c r="AC380" i="19" s="1"/>
  <c r="AB1357" i="19" a="1"/>
  <c r="AB1357" i="19" s="1"/>
  <c r="AC1357" i="19" a="1"/>
  <c r="AC1357" i="19" s="1"/>
  <c r="AB416" i="19" a="1"/>
  <c r="AB416" i="19" s="1"/>
  <c r="AC416" i="19" a="1"/>
  <c r="AC416" i="19" s="1"/>
  <c r="AB1427" i="19" a="1"/>
  <c r="AB1427" i="19" s="1"/>
  <c r="AC1427" i="19" a="1"/>
  <c r="AC1427" i="19" s="1"/>
  <c r="AB207" i="19" a="1"/>
  <c r="AB207" i="19" s="1"/>
  <c r="AC207" i="19" a="1"/>
  <c r="AC207" i="19" s="1"/>
  <c r="AB776" i="19" a="1"/>
  <c r="AB776" i="19" s="1"/>
  <c r="AC776" i="19" a="1"/>
  <c r="AC776" i="19" s="1"/>
  <c r="AB658" i="19" a="1"/>
  <c r="AB658" i="19" s="1"/>
  <c r="AC658" i="19" a="1"/>
  <c r="AC658" i="19" s="1"/>
  <c r="AB1408" i="19" a="1"/>
  <c r="AB1408" i="19" s="1"/>
  <c r="AC1408" i="19" a="1"/>
  <c r="AC1408" i="19" s="1"/>
  <c r="AB761" i="19" a="1"/>
  <c r="AB761" i="19" s="1"/>
  <c r="AC761" i="19" a="1"/>
  <c r="AC761" i="19" s="1"/>
  <c r="AB751" i="19" a="1"/>
  <c r="AB751" i="19" s="1"/>
  <c r="AC751" i="19" a="1"/>
  <c r="AC751" i="19" s="1"/>
  <c r="AB301" i="19" a="1"/>
  <c r="AB301" i="19" s="1"/>
  <c r="AC301" i="19" a="1"/>
  <c r="AC301" i="19" s="1"/>
  <c r="AB901" i="19" a="1"/>
  <c r="AB901" i="19" s="1"/>
  <c r="AC901" i="19" a="1"/>
  <c r="AC901" i="19" s="1"/>
  <c r="AB890" i="19" a="1"/>
  <c r="AB890" i="19" s="1"/>
  <c r="AC890" i="19" a="1"/>
  <c r="AC890" i="19" s="1"/>
  <c r="AB386" i="19" a="1"/>
  <c r="AB386" i="19" s="1"/>
  <c r="AC386" i="19" a="1"/>
  <c r="AC386" i="19" s="1"/>
  <c r="AB1097" i="19" a="1"/>
  <c r="AB1097" i="19" s="1"/>
  <c r="AC1097" i="19" a="1"/>
  <c r="AC1097" i="19" s="1"/>
  <c r="AB729" i="19" a="1"/>
  <c r="AB729" i="19" s="1"/>
  <c r="AC729" i="19" a="1"/>
  <c r="AC729" i="19" s="1"/>
  <c r="AB1404" i="19" a="1"/>
  <c r="AB1404" i="19" s="1"/>
  <c r="AC1404" i="19" a="1"/>
  <c r="AC1404" i="19" s="1"/>
  <c r="AB1527" i="19" a="1"/>
  <c r="AB1527" i="19" s="1"/>
  <c r="AC1527" i="19" a="1"/>
  <c r="AC1527" i="19" s="1"/>
  <c r="AB740" i="19" a="1"/>
  <c r="AB740" i="19" s="1"/>
  <c r="AC740" i="19" a="1"/>
  <c r="AC740" i="19" s="1"/>
  <c r="AB1117" i="19" a="1"/>
  <c r="AB1117" i="19" s="1"/>
  <c r="AC1117" i="19" a="1"/>
  <c r="AC1117" i="19" s="1"/>
  <c r="AB458" i="19" a="1"/>
  <c r="AB458" i="19" s="1"/>
  <c r="AC458" i="19" a="1"/>
  <c r="AC458" i="19" s="1"/>
  <c r="AB214" i="19" a="1"/>
  <c r="AB214" i="19" s="1"/>
  <c r="AC214" i="19" a="1"/>
  <c r="AC214" i="19" s="1"/>
  <c r="AB534" i="19" a="1"/>
  <c r="AB534" i="19" s="1"/>
  <c r="AC534" i="19" a="1"/>
  <c r="AC534" i="19" s="1"/>
  <c r="AB1111" i="19" a="1"/>
  <c r="AB1111" i="19" s="1"/>
  <c r="AC1111" i="19" a="1"/>
  <c r="AC1111" i="19" s="1"/>
  <c r="AB623" i="19" a="1"/>
  <c r="AB623" i="19" s="1"/>
  <c r="AC623" i="19" a="1"/>
  <c r="AC623" i="19" s="1"/>
  <c r="AB651" i="19" a="1"/>
  <c r="AB651" i="19" s="1"/>
  <c r="AC651" i="19" a="1"/>
  <c r="AC651" i="19" s="1"/>
  <c r="AB883" i="19" a="1"/>
  <c r="AB883" i="19" s="1"/>
  <c r="AC883" i="19" a="1"/>
  <c r="AC883" i="19" s="1"/>
  <c r="AB1378" i="19" a="1"/>
  <c r="AB1378" i="19" s="1"/>
  <c r="AC1378" i="19" a="1"/>
  <c r="AC1378" i="19" s="1"/>
  <c r="AB1501" i="19" a="1"/>
  <c r="AB1501" i="19" s="1"/>
  <c r="AC1501" i="19" a="1"/>
  <c r="AC1501" i="19" s="1"/>
  <c r="AB1610" i="19" a="1"/>
  <c r="AB1610" i="19" s="1"/>
  <c r="AC1610" i="19" a="1"/>
  <c r="AC1610" i="19" s="1"/>
  <c r="AB535" i="19" a="1"/>
  <c r="AB535" i="19" s="1"/>
  <c r="AC535" i="19" a="1"/>
  <c r="AC535" i="19" s="1"/>
  <c r="AB871" i="19" a="1"/>
  <c r="AB871" i="19" s="1"/>
  <c r="AC871" i="19" a="1"/>
  <c r="AC871" i="19" s="1"/>
  <c r="AB1375" i="19" a="1"/>
  <c r="AB1375" i="19" s="1"/>
  <c r="AC1375" i="19" a="1"/>
  <c r="AC1375" i="19" s="1"/>
  <c r="AB1169" i="19" a="1"/>
  <c r="AB1169" i="19" s="1"/>
  <c r="AC1169" i="19" a="1"/>
  <c r="AC1169" i="19" s="1"/>
  <c r="AB1384" i="19" a="1"/>
  <c r="AB1384" i="19" s="1"/>
  <c r="AC1384" i="19" a="1"/>
  <c r="AC1384" i="19" s="1"/>
  <c r="AB540" i="19" a="1"/>
  <c r="AB540" i="19" s="1"/>
  <c r="AC540" i="19" a="1"/>
  <c r="AC540" i="19" s="1"/>
  <c r="AB549" i="19" a="1"/>
  <c r="AB549" i="19" s="1"/>
  <c r="AC549" i="19" a="1"/>
  <c r="AC549" i="19" s="1"/>
  <c r="AB516" i="19" a="1"/>
  <c r="AB516" i="19" s="1"/>
  <c r="AC516" i="19" a="1"/>
  <c r="AC516" i="19" s="1"/>
  <c r="AB1087" i="19" a="1"/>
  <c r="AB1087" i="19" s="1"/>
  <c r="AC1087" i="19" a="1"/>
  <c r="AC1087" i="19" s="1"/>
  <c r="AB488" i="19" a="1"/>
  <c r="AB488" i="19" s="1"/>
  <c r="AC488" i="19" a="1"/>
  <c r="AC488" i="19" s="1"/>
  <c r="AB1068" i="19" a="1"/>
  <c r="AB1068" i="19" s="1"/>
  <c r="AC1068" i="19" a="1"/>
  <c r="AC1068" i="19" s="1"/>
  <c r="AB1350" i="19" a="1"/>
  <c r="AB1350" i="19" s="1"/>
  <c r="AC1350" i="19" a="1"/>
  <c r="AC1350" i="19" s="1"/>
  <c r="AB1140" i="19" a="1"/>
  <c r="AB1140" i="19" s="1"/>
  <c r="AC1140" i="19" a="1"/>
  <c r="AC1140" i="19" s="1"/>
  <c r="AB990" i="19" a="1"/>
  <c r="AB990" i="19" s="1"/>
  <c r="AC990" i="19" a="1"/>
  <c r="AC990" i="19" s="1"/>
  <c r="AB1425" i="19" a="1"/>
  <c r="AB1425" i="19" s="1"/>
  <c r="AC1425" i="19" a="1"/>
  <c r="AC1425" i="19" s="1"/>
  <c r="AB1233" i="19" a="1"/>
  <c r="AB1233" i="19" s="1"/>
  <c r="AC1233" i="19" a="1"/>
  <c r="AC1233" i="19" s="1"/>
  <c r="AB1426" i="19" a="1"/>
  <c r="AB1426" i="19" s="1"/>
  <c r="AC1426" i="19" a="1"/>
  <c r="AC1426" i="19" s="1"/>
  <c r="AB147" i="19" a="1"/>
  <c r="AB147" i="19" s="1"/>
  <c r="AC147" i="19" a="1"/>
  <c r="AC147" i="19" s="1"/>
  <c r="AB669" i="19" a="1"/>
  <c r="AB669" i="19" s="1"/>
  <c r="AC669" i="19" a="1"/>
  <c r="AC669" i="19" s="1"/>
  <c r="AB1187" i="19" a="1"/>
  <c r="AB1187" i="19" s="1"/>
  <c r="AC1187" i="19" a="1"/>
  <c r="AC1187" i="19" s="1"/>
  <c r="AB1317" i="19" a="1"/>
  <c r="AB1317" i="19" s="1"/>
  <c r="AC1317" i="19" a="1"/>
  <c r="AC1317" i="19" s="1"/>
  <c r="AB1534" i="19" a="1"/>
  <c r="AB1534" i="19" s="1"/>
  <c r="AC1534" i="19" a="1"/>
  <c r="AC1534" i="19" s="1"/>
  <c r="AB1050" i="19" a="1"/>
  <c r="AB1050" i="19" s="1"/>
  <c r="AC1050" i="19" a="1"/>
  <c r="AC1050" i="19" s="1"/>
  <c r="AB1541" i="19" a="1"/>
  <c r="AB1541" i="19" s="1"/>
  <c r="AC1541" i="19" a="1"/>
  <c r="AC1541" i="19" s="1"/>
  <c r="AB585" i="19" a="1"/>
  <c r="AB585" i="19" s="1"/>
  <c r="AC585" i="19" a="1"/>
  <c r="AC585" i="19" s="1"/>
  <c r="AB1466" i="19" a="1"/>
  <c r="AB1466" i="19" s="1"/>
  <c r="AC1466" i="19" a="1"/>
  <c r="AC1466" i="19" s="1"/>
  <c r="AB591" i="19" a="1"/>
  <c r="AB591" i="19" s="1"/>
  <c r="AC591" i="19" a="1"/>
  <c r="AC591" i="19" s="1"/>
  <c r="AB1228" i="19" a="1"/>
  <c r="AB1228" i="19" s="1"/>
  <c r="AC1228" i="19" a="1"/>
  <c r="AC1228" i="19" s="1"/>
  <c r="AB528" i="19" a="1"/>
  <c r="AB528" i="19" s="1"/>
  <c r="AC528" i="19" a="1"/>
  <c r="AC528" i="19" s="1"/>
  <c r="AB1108" i="19" a="1"/>
  <c r="AB1108" i="19" s="1"/>
  <c r="AC1108" i="19" a="1"/>
  <c r="AC1108" i="19" s="1"/>
  <c r="AB1089" i="19" a="1"/>
  <c r="AB1089" i="19" s="1"/>
  <c r="AC1089" i="19" a="1"/>
  <c r="AC1089" i="19" s="1"/>
  <c r="AB1508" i="19" a="1"/>
  <c r="AB1508" i="19" s="1"/>
  <c r="AC1508" i="19" a="1"/>
  <c r="AC1508" i="19" s="1"/>
  <c r="AB1170" i="19" a="1"/>
  <c r="AB1170" i="19" s="1"/>
  <c r="AC1170" i="19" a="1"/>
  <c r="AC1170" i="19" s="1"/>
  <c r="AB885" i="19" a="1"/>
  <c r="AB885" i="19" s="1"/>
  <c r="AC885" i="19" a="1"/>
  <c r="AC885" i="19" s="1"/>
  <c r="AB423" i="19" a="1"/>
  <c r="AB423" i="19" s="1"/>
  <c r="AC423" i="19" a="1"/>
  <c r="AC423" i="19" s="1"/>
  <c r="AB1151" i="19" a="1"/>
  <c r="AB1151" i="19" s="1"/>
  <c r="AC1151" i="19" a="1"/>
  <c r="AC1151" i="19" s="1"/>
  <c r="AB1241" i="19" a="1"/>
  <c r="AB1241" i="19" s="1"/>
  <c r="AC1241" i="19" a="1"/>
  <c r="AC1241" i="19" s="1"/>
  <c r="AB988" i="19" a="1"/>
  <c r="AB988" i="19" s="1"/>
  <c r="AC988" i="19" a="1"/>
  <c r="AC988" i="19" s="1"/>
  <c r="AB1238" i="19" a="1"/>
  <c r="AB1238" i="19" s="1"/>
  <c r="AC1238" i="19" a="1"/>
  <c r="AC1238" i="19" s="1"/>
  <c r="AB1160" i="19" a="1"/>
  <c r="AB1160" i="19" s="1"/>
  <c r="AC1160" i="19" a="1"/>
  <c r="AC1160" i="19" s="1"/>
  <c r="AB1377" i="19" a="1"/>
  <c r="AB1377" i="19" s="1"/>
  <c r="AC1377" i="19" a="1"/>
  <c r="AC1377" i="19" s="1"/>
  <c r="AB1103" i="19" a="1"/>
  <c r="AB1103" i="19" s="1"/>
  <c r="AC1103" i="19" a="1"/>
  <c r="AC1103" i="19" s="1"/>
  <c r="AB819" i="19" a="1"/>
  <c r="AB819" i="19" s="1"/>
  <c r="AC819" i="19" a="1"/>
  <c r="AC819" i="19" s="1"/>
  <c r="AB888" i="19" a="1"/>
  <c r="AB888" i="19" s="1"/>
  <c r="AC888" i="19" a="1"/>
  <c r="AC888" i="19" s="1"/>
  <c r="AB425" i="19" a="1"/>
  <c r="AB425" i="19" s="1"/>
  <c r="AC425" i="19" a="1"/>
  <c r="AC425" i="19" s="1"/>
  <c r="AB775" i="19" a="1"/>
  <c r="AB775" i="19" s="1"/>
  <c r="AC775" i="19" a="1"/>
  <c r="AC775" i="19" s="1"/>
  <c r="AB1513" i="19" a="1"/>
  <c r="AB1513" i="19" s="1"/>
  <c r="AC1513" i="19" a="1"/>
  <c r="AC1513" i="19" s="1"/>
  <c r="AB1374" i="19" a="1"/>
  <c r="AB1374" i="19" s="1"/>
  <c r="AC1374" i="19" a="1"/>
  <c r="AC1374" i="19" s="1"/>
  <c r="AB1143" i="19" a="1"/>
  <c r="AB1143" i="19" s="1"/>
  <c r="AC1143" i="19" a="1"/>
  <c r="AC1143" i="19" s="1"/>
  <c r="AB626" i="19" a="1"/>
  <c r="AB626" i="19" s="1"/>
  <c r="AC626" i="19" a="1"/>
  <c r="AC626" i="19" s="1"/>
  <c r="AB1218" i="19" a="1"/>
  <c r="AB1218" i="19" s="1"/>
  <c r="AC1218" i="19" a="1"/>
  <c r="AC1218" i="19" s="1"/>
  <c r="AB1387" i="19" a="1"/>
  <c r="AB1387" i="19" s="1"/>
  <c r="AC1387" i="19" a="1"/>
  <c r="AC1387" i="19" s="1"/>
  <c r="AB1361" i="19" a="1"/>
  <c r="AB1361" i="19" s="1"/>
  <c r="AC1361" i="19" a="1"/>
  <c r="AC1361" i="19" s="1"/>
  <c r="AB774" i="19" a="1"/>
  <c r="AB774" i="19" s="1"/>
  <c r="AC774" i="19" a="1"/>
  <c r="AC774" i="19" s="1"/>
  <c r="AB1431" i="19" a="1"/>
  <c r="AB1431" i="19" s="1"/>
  <c r="AC1431" i="19" a="1"/>
  <c r="AC1431" i="19" s="1"/>
  <c r="AB1486" i="19" a="1"/>
  <c r="AB1486" i="19" s="1"/>
  <c r="AC1486" i="19" a="1"/>
  <c r="AC1486" i="19" s="1"/>
  <c r="AB816" i="19" a="1"/>
  <c r="AB816" i="19" s="1"/>
  <c r="AC816" i="19" a="1"/>
  <c r="AC816" i="19" s="1"/>
  <c r="AB1555" i="19" a="1"/>
  <c r="AB1555" i="19" s="1"/>
  <c r="AC1555" i="19" a="1"/>
  <c r="AC1555" i="19" s="1"/>
  <c r="AB1118" i="19" a="1"/>
  <c r="AB1118" i="19" s="1"/>
  <c r="AC1118" i="19" a="1"/>
  <c r="AC1118" i="19" s="1"/>
  <c r="AB631" i="19" a="1"/>
  <c r="AB631" i="19" s="1"/>
  <c r="AC631" i="19" a="1"/>
  <c r="AC631" i="19" s="1"/>
  <c r="AB974" i="19" a="1"/>
  <c r="AB974" i="19" s="1"/>
  <c r="AC974" i="19" a="1"/>
  <c r="AC974" i="19" s="1"/>
  <c r="AB863" i="19" a="1"/>
  <c r="AB863" i="19" s="1"/>
  <c r="AC863" i="19" a="1"/>
  <c r="AC863" i="19" s="1"/>
  <c r="AB1034" i="19" a="1"/>
  <c r="AB1034" i="19" s="1"/>
  <c r="AC1034" i="19" a="1"/>
  <c r="AC1034" i="19" s="1"/>
  <c r="AB219" i="19" a="1"/>
  <c r="AB219" i="19" s="1"/>
  <c r="AC219" i="19" a="1"/>
  <c r="AC219" i="19" s="1"/>
  <c r="AB1530" i="19" a="1"/>
  <c r="AB1530" i="19" s="1"/>
  <c r="AC1530" i="19" a="1"/>
  <c r="AC1530" i="19" s="1"/>
  <c r="AB1139" i="19" a="1"/>
  <c r="AB1139" i="19" s="1"/>
  <c r="AC1139" i="19" a="1"/>
  <c r="AC1139" i="19" s="1"/>
  <c r="AB1006" i="19" a="1"/>
  <c r="AB1006" i="19" s="1"/>
  <c r="AC1006" i="19" a="1"/>
  <c r="AC1006" i="19" s="1"/>
  <c r="AB171" i="19" a="1"/>
  <c r="AB171" i="19" s="1"/>
  <c r="AB172" i="19" s="1" a="1"/>
  <c r="AB172" i="19" s="1"/>
  <c r="AC171" i="19" a="1"/>
  <c r="AC171" i="19" s="1"/>
  <c r="AC172" i="19" s="1" a="1"/>
  <c r="AC172" i="19" s="1"/>
  <c r="AB708" i="19" a="1"/>
  <c r="AB708" i="19" s="1"/>
  <c r="AC708" i="19" a="1"/>
  <c r="AC708" i="19" s="1"/>
  <c r="AB299" i="19" a="1"/>
  <c r="AB299" i="19" s="1"/>
  <c r="AC299" i="19" a="1"/>
  <c r="AC299" i="19" s="1"/>
  <c r="AB1594" i="19" a="1"/>
  <c r="AB1594" i="19" s="1"/>
  <c r="AC1594" i="19" a="1"/>
  <c r="AC1594" i="19" s="1"/>
  <c r="AB87" i="19" a="1"/>
  <c r="AB87" i="19" s="1"/>
  <c r="AC87" i="19" a="1"/>
  <c r="AC87" i="19" s="1"/>
  <c r="AB1186" i="19" a="1"/>
  <c r="AB1186" i="19" s="1"/>
  <c r="AC1186" i="19" a="1"/>
  <c r="AC1186" i="19" s="1"/>
  <c r="AB1057" i="19" a="1"/>
  <c r="AB1057" i="19" s="1"/>
  <c r="AC1057" i="19" a="1"/>
  <c r="AC1057" i="19" s="1"/>
  <c r="AB671" i="19" a="1"/>
  <c r="AB671" i="19" s="1"/>
  <c r="AC671" i="19" a="1"/>
  <c r="AC671" i="19" s="1"/>
  <c r="AB1538" i="19" a="1"/>
  <c r="AB1538" i="19" s="1"/>
  <c r="AC1538" i="19" a="1"/>
  <c r="AC1538" i="19" s="1"/>
  <c r="AB1054" i="19" a="1"/>
  <c r="AB1054" i="19" s="1"/>
  <c r="AC1054" i="19" a="1"/>
  <c r="AC1054" i="19" s="1"/>
  <c r="AB20" i="19" a="1"/>
  <c r="AB20" i="19" s="1"/>
  <c r="AC20" i="19" a="1"/>
  <c r="AC20" i="19" s="1"/>
  <c r="AB634" i="19" a="1"/>
  <c r="AB634" i="19" s="1"/>
  <c r="AC634" i="19" a="1"/>
  <c r="AC634" i="19" s="1"/>
  <c r="AB584" i="19" a="1"/>
  <c r="AB584" i="19" s="1"/>
  <c r="AC584" i="19" a="1"/>
  <c r="AC584" i="19" s="1"/>
  <c r="AB638" i="19" a="1"/>
  <c r="AB638" i="19" s="1"/>
  <c r="AC638" i="19" a="1"/>
  <c r="AC638" i="19" s="1"/>
  <c r="AB838" i="19" a="1"/>
  <c r="AB838" i="19" s="1"/>
  <c r="AC838" i="19" a="1"/>
  <c r="AC838" i="19" s="1"/>
  <c r="AB799" i="19" a="1"/>
  <c r="AB799" i="19" s="1"/>
  <c r="AC799" i="19" a="1"/>
  <c r="AC799" i="19" s="1"/>
  <c r="AB1389" i="19" a="1"/>
  <c r="AB1389" i="19" s="1"/>
  <c r="AC1389" i="19" a="1"/>
  <c r="AC1389" i="19" s="1"/>
  <c r="AB1019" i="19" a="1"/>
  <c r="AB1019" i="19" s="1"/>
  <c r="AC1019" i="19" a="1"/>
  <c r="AC1019" i="19" s="1"/>
  <c r="AB889" i="19" a="1"/>
  <c r="AB889" i="19" s="1"/>
  <c r="AC889" i="19" a="1"/>
  <c r="AC889" i="19" s="1"/>
  <c r="AB738" i="19" a="1"/>
  <c r="AB738" i="19" s="1"/>
  <c r="AC738" i="19" a="1"/>
  <c r="AC738" i="19" s="1"/>
  <c r="AB1516" i="19" a="1"/>
  <c r="AB1516" i="19" s="1"/>
  <c r="AC1516" i="19" a="1"/>
  <c r="AC1516" i="19" s="1"/>
  <c r="AB1489" i="19" a="1"/>
  <c r="AB1489" i="19" s="1"/>
  <c r="AC1489" i="19" a="1"/>
  <c r="AC1489" i="19" s="1"/>
  <c r="AB1018" i="19" a="1"/>
  <c r="AB1018" i="19" s="1"/>
  <c r="AC1018" i="19" a="1"/>
  <c r="AC1018" i="19" s="1"/>
  <c r="AB845" i="19" a="1"/>
  <c r="AB845" i="19" s="1"/>
  <c r="AC845" i="19" a="1"/>
  <c r="AC845" i="19" s="1"/>
  <c r="AB993" i="19" a="1"/>
  <c r="AB993" i="19" s="1"/>
  <c r="AC993" i="19" a="1"/>
  <c r="AC993" i="19" s="1"/>
  <c r="AB163" i="19" a="1"/>
  <c r="AB163" i="19" s="1"/>
  <c r="AC163" i="19" a="1"/>
  <c r="AC163" i="19" s="1"/>
  <c r="AB1084" i="19" a="1"/>
  <c r="AB1084" i="19" s="1"/>
  <c r="AC1084" i="19" a="1"/>
  <c r="AC1084" i="19" s="1"/>
  <c r="AB1106" i="19" a="1"/>
  <c r="AB1106" i="19" s="1"/>
  <c r="AC1106" i="19" a="1"/>
  <c r="AC1106" i="19" s="1"/>
  <c r="AB418" i="19" a="1"/>
  <c r="AB418" i="19" s="1"/>
  <c r="AC418" i="19" a="1"/>
  <c r="AC418" i="19" s="1"/>
  <c r="AB869" i="19" a="1"/>
  <c r="AB869" i="19" s="1"/>
  <c r="AC869" i="19" a="1"/>
  <c r="AC869" i="19" s="1"/>
  <c r="AB711" i="19" a="1"/>
  <c r="AB711" i="19" s="1"/>
  <c r="AC711" i="19" a="1"/>
  <c r="AC711" i="19" s="1"/>
  <c r="AB874" i="19" a="1"/>
  <c r="AB874" i="19" s="1"/>
  <c r="AC874" i="19" a="1"/>
  <c r="AC874" i="19" s="1"/>
  <c r="AB514" i="19" a="1"/>
  <c r="AB514" i="19" s="1"/>
  <c r="AC514" i="19" a="1"/>
  <c r="AC514" i="19" s="1"/>
  <c r="AB818" i="19" a="1"/>
  <c r="AB818" i="19" s="1"/>
  <c r="AC818" i="19" a="1"/>
  <c r="AC818" i="19" s="1"/>
  <c r="AB846" i="19" a="1"/>
  <c r="AB846" i="19" s="1"/>
  <c r="AC846" i="19" a="1"/>
  <c r="AC846" i="19" s="1"/>
  <c r="AB985" i="19" a="1"/>
  <c r="AB985" i="19" s="1"/>
  <c r="AC985" i="19" a="1"/>
  <c r="AC985" i="19" s="1"/>
  <c r="AB814" i="19" a="1"/>
  <c r="AB814" i="19" s="1"/>
  <c r="AC814" i="19" a="1"/>
  <c r="AC814" i="19" s="1"/>
  <c r="AB1485" i="19" a="1"/>
  <c r="AB1485" i="19" s="1"/>
  <c r="AC1485" i="19" a="1"/>
  <c r="AC1485" i="19" s="1"/>
  <c r="AB1244" i="19" a="1"/>
  <c r="AB1244" i="19" s="1"/>
  <c r="AC1244" i="19" a="1"/>
  <c r="AC1244" i="19" s="1"/>
  <c r="AB179" i="19" a="1"/>
  <c r="AB179" i="19" s="1"/>
  <c r="AC179" i="19" a="1"/>
  <c r="AC179" i="19" s="1"/>
  <c r="AB1001" i="19" a="1"/>
  <c r="AB1001" i="19" s="1"/>
  <c r="AC1001" i="19" a="1"/>
  <c r="AC1001" i="19" s="1"/>
  <c r="AB1520" i="19" a="1"/>
  <c r="AB1520" i="19" s="1"/>
  <c r="AC1520" i="19" a="1"/>
  <c r="AC1520" i="19" s="1"/>
  <c r="AB754" i="19" a="1"/>
  <c r="AB754" i="19" s="1"/>
  <c r="AC754" i="19" a="1"/>
  <c r="AC754" i="19" s="1"/>
  <c r="AB986" i="19" a="1"/>
  <c r="AB986" i="19" s="1"/>
  <c r="AC986" i="19" a="1"/>
  <c r="AC986" i="19" s="1"/>
  <c r="AB1403" i="19" a="1"/>
  <c r="AB1403" i="19" s="1"/>
  <c r="AC1403" i="19" a="1"/>
  <c r="AC1403" i="19" s="1"/>
  <c r="AB177" i="19" a="1"/>
  <c r="AB177" i="19" s="1"/>
  <c r="AC177" i="19" a="1"/>
  <c r="AC177" i="19" s="1"/>
  <c r="AB827" i="19" a="1"/>
  <c r="AB827" i="19" s="1"/>
  <c r="AC827" i="19" a="1"/>
  <c r="AC827" i="19" s="1"/>
  <c r="AB895" i="19" a="1"/>
  <c r="AB895" i="19" s="1"/>
  <c r="AC895" i="19" a="1"/>
  <c r="AC895" i="19" s="1"/>
  <c r="AB1519" i="19" a="1"/>
  <c r="AB1519" i="19" s="1"/>
  <c r="AC1519" i="19" a="1"/>
  <c r="AC1519" i="19" s="1"/>
  <c r="AB935" i="19" a="1"/>
  <c r="AB935" i="19" s="1"/>
  <c r="AC935" i="19" a="1"/>
  <c r="AC935" i="19" s="1"/>
  <c r="AB188" i="19" a="1"/>
  <c r="AB188" i="19" s="1"/>
  <c r="AC188" i="19" a="1"/>
  <c r="AC188" i="19" s="1"/>
  <c r="AB1227" i="19" a="1"/>
  <c r="AB1227" i="19" s="1"/>
  <c r="AC1227" i="19" a="1"/>
  <c r="AC1227" i="19" s="1"/>
  <c r="AB1410" i="19" a="1"/>
  <c r="AB1410" i="19" s="1"/>
  <c r="AC1410" i="19" a="1"/>
  <c r="AC1410" i="19" s="1"/>
  <c r="AB390" i="19" a="1"/>
  <c r="AB390" i="19" s="1"/>
  <c r="AC390" i="19" a="1"/>
  <c r="AC390" i="19" s="1"/>
  <c r="AB1380" i="19" a="1"/>
  <c r="AB1380" i="19" s="1"/>
  <c r="AC1380" i="19" a="1"/>
  <c r="AC1380" i="19" s="1"/>
  <c r="AB830" i="19" a="1"/>
  <c r="AB830" i="19" s="1"/>
  <c r="AC830" i="19" a="1"/>
  <c r="AC830" i="19" s="1"/>
  <c r="AB934" i="19" a="1"/>
  <c r="AB934" i="19" s="1"/>
  <c r="AC934" i="19" a="1"/>
  <c r="AC934" i="19" s="1"/>
  <c r="AB706" i="19" a="1"/>
  <c r="AB706" i="19" s="1"/>
  <c r="AC706" i="19" a="1"/>
  <c r="AC706" i="19" s="1"/>
  <c r="AB1149" i="19" a="1"/>
  <c r="AB1149" i="19" s="1"/>
  <c r="AC1149" i="19" a="1"/>
  <c r="AC1149" i="19" s="1"/>
  <c r="AB264" i="19" a="1"/>
  <c r="AB264" i="19" s="1"/>
  <c r="AC264" i="19" a="1"/>
  <c r="AC264" i="19" s="1"/>
  <c r="AB619" i="19" a="1"/>
  <c r="AB619" i="19" s="1"/>
  <c r="AC619" i="19" a="1"/>
  <c r="AC619" i="19" s="1"/>
  <c r="AB1043" i="19" a="1"/>
  <c r="AB1043" i="19" s="1"/>
  <c r="AC1043" i="19" a="1"/>
  <c r="AC1043" i="19" s="1"/>
  <c r="AB441" i="19" a="1"/>
  <c r="AB441" i="19" s="1"/>
  <c r="AC441" i="19" a="1"/>
  <c r="AC441" i="19" s="1"/>
  <c r="AB586" i="19" a="1"/>
  <c r="AB586" i="19" s="1"/>
  <c r="AC586" i="19" a="1"/>
  <c r="AC586" i="19" s="1"/>
  <c r="AB248" i="19" a="1"/>
  <c r="AB248" i="19" s="1"/>
  <c r="AC248" i="19" a="1"/>
  <c r="AC248" i="19" s="1"/>
  <c r="AB977" i="19" a="1"/>
  <c r="AB977" i="19" s="1"/>
  <c r="AC977" i="19" a="1"/>
  <c r="AC977" i="19" s="1"/>
  <c r="AB1484" i="19" a="1"/>
  <c r="AB1484" i="19" s="1"/>
  <c r="AC1484" i="19" a="1"/>
  <c r="AC1484" i="19" s="1"/>
  <c r="AB1124" i="19" a="1"/>
  <c r="AB1124" i="19" s="1"/>
  <c r="AC1124" i="19" a="1"/>
  <c r="AC1124" i="19" s="1"/>
  <c r="AB1096" i="19" a="1"/>
  <c r="AB1096" i="19" s="1"/>
  <c r="AC1096" i="19" a="1"/>
  <c r="AC1096" i="19" s="1"/>
  <c r="AB1100" i="19" a="1"/>
  <c r="AB1100" i="19" s="1"/>
  <c r="AC1100" i="19" a="1"/>
  <c r="AC1100" i="19" s="1"/>
  <c r="AB1505" i="19" a="1"/>
  <c r="AB1505" i="19" s="1"/>
  <c r="AC1505" i="19" a="1"/>
  <c r="AC1505" i="19" s="1"/>
  <c r="AB1215" i="19" a="1"/>
  <c r="AB1215" i="19" s="1"/>
  <c r="AC1215" i="19" a="1"/>
  <c r="AC1215" i="19" s="1"/>
  <c r="AB186" i="19" a="1"/>
  <c r="AB186" i="19" s="1"/>
  <c r="AC186" i="19" a="1"/>
  <c r="AC186" i="19" s="1"/>
  <c r="AB1609" i="19" a="1"/>
  <c r="AB1609" i="19" s="1"/>
  <c r="AC1609" i="19" a="1"/>
  <c r="AC1609" i="19" s="1"/>
  <c r="AB1167" i="19" a="1"/>
  <c r="AB1167" i="19" s="1"/>
  <c r="AC1167" i="19" a="1"/>
  <c r="AC1167" i="19" s="1"/>
  <c r="AB536" i="19" a="1"/>
  <c r="AB536" i="19" s="1"/>
  <c r="AC536" i="19" a="1"/>
  <c r="AC536" i="19" s="1"/>
  <c r="AB1014" i="19" a="1"/>
  <c r="AB1014" i="19" s="1"/>
  <c r="AC1014" i="19" a="1"/>
  <c r="AC1014" i="19" s="1"/>
  <c r="AB1495" i="19" a="1"/>
  <c r="AB1495" i="19" s="1"/>
  <c r="AC1495" i="19" a="1"/>
  <c r="AC1495" i="19" s="1"/>
  <c r="AB656" i="19" a="1"/>
  <c r="AB656" i="19" s="1"/>
  <c r="AC656" i="19" a="1"/>
  <c r="AC656" i="19" s="1"/>
  <c r="AB1178" i="19" a="1"/>
  <c r="AB1178" i="19" s="1"/>
  <c r="AC1178" i="19" a="1"/>
  <c r="AC1178" i="19" s="1"/>
  <c r="AB1518" i="19" a="1"/>
  <c r="AB1518" i="19" s="1"/>
  <c r="AC1518" i="19" a="1"/>
  <c r="AC1518" i="19" s="1"/>
  <c r="AB779" i="19" a="1"/>
  <c r="AB779" i="19" s="1"/>
  <c r="AC779" i="19" a="1"/>
  <c r="AC779" i="19" s="1"/>
  <c r="AB683" i="19" a="1"/>
  <c r="AB683" i="19" s="1"/>
  <c r="AC683" i="19" a="1"/>
  <c r="AC683" i="19" s="1"/>
  <c r="AB661" i="19" a="1"/>
  <c r="AB661" i="19" s="1"/>
  <c r="AC661" i="19" a="1"/>
  <c r="AC661" i="19" s="1"/>
  <c r="AB190" i="19" a="1"/>
  <c r="AB190" i="19" s="1"/>
  <c r="AC190" i="19" a="1"/>
  <c r="AC190" i="19" s="1"/>
  <c r="AB518" i="19" a="1"/>
  <c r="AB518" i="19" s="1"/>
  <c r="AC518" i="19" a="1"/>
  <c r="AC518" i="19" s="1"/>
  <c r="AB598" i="19" a="1"/>
  <c r="AB598" i="19" s="1"/>
  <c r="AC598" i="19" a="1"/>
  <c r="AC598" i="19" s="1"/>
  <c r="AB1017" i="19" a="1"/>
  <c r="AB1017" i="19" s="1"/>
  <c r="AC1017" i="19" a="1"/>
  <c r="AC1017" i="19" s="1"/>
  <c r="AB1356" i="19" a="1"/>
  <c r="AB1356" i="19" s="1"/>
  <c r="AC1356" i="19" a="1"/>
  <c r="AC1356" i="19" s="1"/>
  <c r="AB613" i="19" a="1"/>
  <c r="AB613" i="19" s="1"/>
  <c r="AC613" i="19" a="1"/>
  <c r="AC613" i="19" s="1"/>
  <c r="AB17" i="19" a="1"/>
  <c r="AB17" i="19" s="1"/>
  <c r="AC17" i="19" a="1"/>
  <c r="AC17" i="19" s="1"/>
  <c r="AB835" i="19" a="1"/>
  <c r="AB835" i="19" s="1"/>
  <c r="AC835" i="19" a="1"/>
  <c r="AC835" i="19" s="1"/>
  <c r="AB947" i="19" a="1"/>
  <c r="AB947" i="19" s="1"/>
  <c r="AC947" i="19" a="1"/>
  <c r="AC947" i="19" s="1"/>
  <c r="AB1194" i="19" a="1"/>
  <c r="AB1194" i="19" s="1"/>
  <c r="AC1194" i="19" a="1"/>
  <c r="AC1194" i="19" s="1"/>
  <c r="AB903" i="19" a="1"/>
  <c r="AB903" i="19" s="1"/>
  <c r="AC903" i="19" a="1"/>
  <c r="AC903" i="19" s="1"/>
  <c r="AB1008" i="19" a="1"/>
  <c r="AB1008" i="19" s="1"/>
  <c r="AC1008" i="19" a="1"/>
  <c r="AC1008" i="19" s="1"/>
  <c r="AB1496" i="19" a="1"/>
  <c r="AB1496" i="19" s="1"/>
  <c r="AC1496" i="19" a="1"/>
  <c r="AC1496" i="19" s="1"/>
  <c r="AB1383" i="19" a="1"/>
  <c r="AB1383" i="19" s="1"/>
  <c r="AC1383" i="19" a="1"/>
  <c r="AC1383" i="19" s="1"/>
  <c r="AB1058" i="19" a="1"/>
  <c r="AB1058" i="19" s="1"/>
  <c r="AC1058" i="19" a="1"/>
  <c r="AC1058" i="19" s="1"/>
  <c r="AB811" i="19" a="1"/>
  <c r="AB811" i="19" s="1"/>
  <c r="AC811" i="19" a="1"/>
  <c r="AC811" i="19" s="1"/>
  <c r="AB1188" i="19" a="1"/>
  <c r="AB1188" i="19" s="1"/>
  <c r="AC1188" i="19" a="1"/>
  <c r="AC1188" i="19" s="1"/>
  <c r="AB1191" i="19" a="1"/>
  <c r="AB1191" i="19" s="1"/>
  <c r="AC1191" i="19" a="1"/>
  <c r="AC1191" i="19" s="1"/>
  <c r="AB1576" i="19" a="1"/>
  <c r="AB1576" i="19" s="1"/>
  <c r="AC1576" i="19" a="1"/>
  <c r="AC1576" i="19" s="1"/>
  <c r="AB1195" i="19" a="1"/>
  <c r="AB1195" i="19" s="1"/>
  <c r="AC1195" i="19" a="1"/>
  <c r="AC1195" i="19" s="1"/>
  <c r="AB804" i="19" a="1"/>
  <c r="AB804" i="19" s="1"/>
  <c r="AC804" i="19" a="1"/>
  <c r="AC804" i="19" s="1"/>
  <c r="AB1201" i="19" a="1"/>
  <c r="AB1201" i="19" s="1"/>
  <c r="AC1201" i="19" a="1"/>
  <c r="AC1201" i="19" s="1"/>
  <c r="AB1581" i="19" a="1"/>
  <c r="AB1581" i="19" s="1"/>
  <c r="AC1581" i="19" a="1"/>
  <c r="AC1581" i="19" s="1"/>
  <c r="AB1046" i="19" a="1"/>
  <c r="AB1046" i="19" s="1"/>
  <c r="AC1046" i="19" a="1"/>
  <c r="AC1046" i="19" s="1"/>
  <c r="AB667" i="19" a="1"/>
  <c r="AB667" i="19" s="1"/>
  <c r="AC667" i="19" a="1"/>
  <c r="AC667" i="19" s="1"/>
  <c r="AB1465" i="19" a="1"/>
  <c r="AB1465" i="19" s="1"/>
  <c r="AC1465" i="19" a="1"/>
  <c r="AC1465" i="19" s="1"/>
  <c r="AB15" i="19" a="1"/>
  <c r="AB15" i="19" s="1"/>
  <c r="AC15" i="19" a="1"/>
  <c r="AC15" i="19" s="1"/>
  <c r="AB839" i="19" a="1"/>
  <c r="AB839" i="19" s="1"/>
  <c r="AC839" i="19" a="1"/>
  <c r="AC839" i="19" s="1"/>
  <c r="AB1079" i="19" a="1"/>
  <c r="AB1079" i="19" s="1"/>
  <c r="AC1079" i="19" a="1"/>
  <c r="AC1079" i="19" s="1"/>
  <c r="AB949" i="19" a="1"/>
  <c r="AB949" i="19" s="1"/>
  <c r="AC949" i="19" a="1"/>
  <c r="AC949" i="19" s="1"/>
  <c r="AB750" i="19" a="1"/>
  <c r="AB750" i="19" s="1"/>
  <c r="AC750" i="19" a="1"/>
  <c r="AC750" i="19" s="1"/>
  <c r="AB300" i="19" a="1"/>
  <c r="AB300" i="19" s="1"/>
  <c r="AC300" i="19" a="1"/>
  <c r="AC300" i="19" s="1"/>
  <c r="AB900" i="19" a="1"/>
  <c r="AB900" i="19" s="1"/>
  <c r="AC900" i="19" a="1"/>
  <c r="AC900" i="19" s="1"/>
  <c r="AB1150" i="19" a="1"/>
  <c r="AB1150" i="19" s="1"/>
  <c r="AC1150" i="19" a="1"/>
  <c r="AC1150" i="19" s="1"/>
  <c r="AB167" i="19" a="1"/>
  <c r="AB167" i="19" s="1"/>
  <c r="AC167" i="19" a="1"/>
  <c r="AC167" i="19" s="1"/>
  <c r="AB1161" i="19" a="1"/>
  <c r="AB1161" i="19" s="1"/>
  <c r="AC1161" i="19" a="1"/>
  <c r="AC1161" i="19" s="1"/>
  <c r="AB597" i="19" a="1"/>
  <c r="AB597" i="19" s="1"/>
  <c r="AC597" i="19" a="1"/>
  <c r="AC597" i="19" s="1"/>
  <c r="AB1069" i="19" a="1"/>
  <c r="AB1069" i="19" s="1"/>
  <c r="AC1069" i="19" a="1"/>
  <c r="AC1069" i="19" s="1"/>
  <c r="AB1413" i="19" a="1"/>
  <c r="AB1413" i="19" s="1"/>
  <c r="AC1413" i="19" a="1"/>
  <c r="AC1413" i="19" s="1"/>
  <c r="AB315" i="19" a="1"/>
  <c r="AB315" i="19" s="1"/>
  <c r="AC315" i="19" a="1"/>
  <c r="AC315" i="19" s="1"/>
  <c r="AB543" i="19" a="1"/>
  <c r="AB543" i="19" s="1"/>
  <c r="AC543" i="19" a="1"/>
  <c r="AC543" i="19" s="1"/>
  <c r="AB1136" i="19" a="1"/>
  <c r="AB1136" i="19" s="1"/>
  <c r="AC1136" i="19" a="1"/>
  <c r="AC1136" i="19" s="1"/>
  <c r="AB548" i="19" a="1"/>
  <c r="AB548" i="19" s="1"/>
  <c r="AC548" i="19" a="1"/>
  <c r="AC548" i="19" s="1"/>
  <c r="AB1230" i="19" a="1"/>
  <c r="AB1230" i="19" s="1"/>
  <c r="AC1230" i="19" a="1"/>
  <c r="AC1230" i="19" s="1"/>
  <c r="AB530" i="19" a="1"/>
  <c r="AB530" i="19" s="1"/>
  <c r="AC530" i="19" a="1"/>
  <c r="AC530" i="19" s="1"/>
  <c r="AB461" i="19" a="1"/>
  <c r="AB461" i="19" s="1"/>
  <c r="AC461" i="19" a="1"/>
  <c r="AC461" i="19" s="1"/>
  <c r="AB1487" i="19" a="1"/>
  <c r="AB1487" i="19" s="1"/>
  <c r="AC1487" i="19" a="1"/>
  <c r="AC1487" i="19" s="1"/>
  <c r="AB1498" i="19" a="1"/>
  <c r="AB1498" i="19" s="1"/>
  <c r="AC1498" i="19" a="1"/>
  <c r="AC1498" i="19" s="1"/>
  <c r="AB169" i="19" a="1"/>
  <c r="AB169" i="19" s="1"/>
  <c r="AC169" i="19" a="1"/>
  <c r="AC169" i="19" s="1"/>
  <c r="AB1023" i="19" a="1"/>
  <c r="AB1023" i="19" s="1"/>
  <c r="AC1023" i="19" a="1"/>
  <c r="AC1023" i="19" s="1"/>
  <c r="AB1071" i="19" a="1"/>
  <c r="AB1071" i="19" s="1"/>
  <c r="AC1071" i="19" a="1"/>
  <c r="AC1071" i="19" s="1"/>
  <c r="AB357" i="19" a="1"/>
  <c r="AB357" i="19" s="1"/>
  <c r="AC357" i="19" a="1"/>
  <c r="AC357" i="19" s="1"/>
  <c r="AB996" i="19" a="1"/>
  <c r="AB996" i="19" s="1"/>
  <c r="AC996" i="19" a="1"/>
  <c r="AC996" i="19" s="1"/>
  <c r="AB825" i="19" a="1"/>
  <c r="AB825" i="19" s="1"/>
  <c r="AC825" i="19" a="1"/>
  <c r="AC825" i="19" s="1"/>
  <c r="AB176" i="19" a="1"/>
  <c r="AB176" i="19" s="1"/>
  <c r="AC176" i="19" a="1"/>
  <c r="AC176" i="19" s="1"/>
  <c r="AB909" i="19" a="1"/>
  <c r="AB909" i="19" s="1"/>
  <c r="AC909" i="19" a="1"/>
  <c r="AC909" i="19" s="1"/>
  <c r="AB941" i="19" a="1"/>
  <c r="AB941" i="19" s="1"/>
  <c r="AC941" i="19" a="1"/>
  <c r="AC941" i="19" s="1"/>
  <c r="AB660" i="19" a="1"/>
  <c r="AB660" i="19" s="1"/>
  <c r="AC660" i="19" a="1"/>
  <c r="AC660" i="19" s="1"/>
  <c r="AB600" i="19" a="1"/>
  <c r="AB600" i="19" s="1"/>
  <c r="AC600" i="19" a="1"/>
  <c r="AC600" i="19" s="1"/>
  <c r="AB215" i="19" a="1"/>
  <c r="AB215" i="19" s="1"/>
  <c r="AC215" i="19" a="1"/>
  <c r="AC215" i="19" s="1"/>
  <c r="AB997" i="19" a="1"/>
  <c r="AB997" i="19" s="1"/>
  <c r="AC997" i="19" a="1"/>
  <c r="AC997" i="19" s="1"/>
  <c r="AB1514" i="19" a="1"/>
  <c r="AB1514" i="19" s="1"/>
  <c r="AC1514" i="19" a="1"/>
  <c r="AC1514" i="19" s="1"/>
  <c r="AB318" i="19" a="1"/>
  <c r="AB318" i="19" s="1"/>
  <c r="AC318" i="19" a="1"/>
  <c r="AC318" i="19" s="1"/>
  <c r="AB1179" i="19" a="1"/>
  <c r="AB1179" i="19" s="1"/>
  <c r="AC1179" i="19" a="1"/>
  <c r="AC1179" i="19" s="1"/>
  <c r="AB1517" i="19" a="1"/>
  <c r="AB1517" i="19" s="1"/>
  <c r="AC1517" i="19" a="1"/>
  <c r="AC1517" i="19" s="1"/>
  <c r="AB1147" i="19" a="1"/>
  <c r="AB1147" i="19" s="1"/>
  <c r="AC1147" i="19" a="1"/>
  <c r="AC1147" i="19" s="1"/>
  <c r="AB1558" i="19" a="1"/>
  <c r="AB1558" i="19" s="1"/>
  <c r="AC1558" i="19" a="1"/>
  <c r="AC1558" i="19" s="1"/>
  <c r="AB726" i="19" a="1"/>
  <c r="AB726" i="19" s="1"/>
  <c r="AC726" i="19" a="1"/>
  <c r="AC726" i="19" s="1"/>
  <c r="AB1004" i="19" a="1"/>
  <c r="AB1004" i="19" s="1"/>
  <c r="AC1004" i="19" a="1"/>
  <c r="AC1004" i="19" s="1"/>
  <c r="AB490" i="19" a="1"/>
  <c r="AB490" i="19" s="1"/>
  <c r="AC490" i="19" a="1"/>
  <c r="AC490" i="19" s="1"/>
  <c r="AB524" i="19" a="1"/>
  <c r="AB524" i="19" s="1"/>
  <c r="AC524" i="19" a="1"/>
  <c r="AC524" i="19" s="1"/>
  <c r="AB1220" i="19" a="1"/>
  <c r="AB1220" i="19" s="1"/>
  <c r="AC1220" i="19" a="1"/>
  <c r="AC1220" i="19" s="1"/>
  <c r="AB1421" i="19" a="1"/>
  <c r="AB1421" i="19" s="1"/>
  <c r="AC1421" i="19" a="1"/>
  <c r="AC1421" i="19" s="1"/>
  <c r="AB1221" i="19" a="1"/>
  <c r="AB1221" i="19" s="1"/>
  <c r="AC1221" i="19" a="1"/>
  <c r="AC1221" i="19" s="1"/>
  <c r="AB1086" i="19" a="1"/>
  <c r="AB1086" i="19" s="1"/>
  <c r="AC1086" i="19" a="1"/>
  <c r="AC1086" i="19" s="1"/>
  <c r="AB599" i="19" a="1"/>
  <c r="AB599" i="19" s="1"/>
  <c r="AC599" i="19" a="1"/>
  <c r="AC599" i="19" s="1"/>
  <c r="AB1107" i="19" a="1"/>
  <c r="AB1107" i="19" s="1"/>
  <c r="AC1107" i="19" a="1"/>
  <c r="AC1107" i="19" s="1"/>
  <c r="AB40" i="19" a="1"/>
  <c r="AB40" i="19" s="1"/>
  <c r="AC40" i="19" a="1"/>
  <c r="AC40" i="19" s="1"/>
  <c r="AB810" i="19" a="1"/>
  <c r="AB810" i="19" s="1"/>
  <c r="AC810" i="19" a="1"/>
  <c r="AC810" i="19" s="1"/>
  <c r="AB1059" i="19" a="1"/>
  <c r="AB1059" i="19" s="1"/>
  <c r="AC1059" i="19" a="1"/>
  <c r="AC1059" i="19" s="1"/>
  <c r="AB614" i="19" a="1"/>
  <c r="AB614" i="19" s="1"/>
  <c r="AC614" i="19" a="1"/>
  <c r="AC614" i="19" s="1"/>
  <c r="AB616" i="19" a="1"/>
  <c r="AB616" i="19" s="1"/>
  <c r="AC616" i="19" a="1"/>
  <c r="AC616" i="19" s="1"/>
  <c r="AB1319" i="19" a="1"/>
  <c r="AB1319" i="19" s="1"/>
  <c r="AC1319" i="19" a="1"/>
  <c r="AC1319" i="19" s="1"/>
  <c r="AB635" i="19" a="1"/>
  <c r="AB635" i="19" s="1"/>
  <c r="AC635" i="19" a="1"/>
  <c r="AC635" i="19" s="1"/>
  <c r="AB841" i="19" a="1"/>
  <c r="AB841" i="19" s="1"/>
  <c r="AC841" i="19" a="1"/>
  <c r="AC841" i="19" s="1"/>
  <c r="AB378" i="19" a="1"/>
  <c r="AB378" i="19" s="1"/>
  <c r="AC378" i="19" a="1"/>
  <c r="AC378" i="19" s="1"/>
  <c r="AB1041" i="19" a="1"/>
  <c r="AB1041" i="19" s="1"/>
  <c r="AC1041" i="19" a="1"/>
  <c r="AC1041" i="19" s="1"/>
  <c r="AB191" i="19" a="1"/>
  <c r="AB191" i="19" s="1"/>
  <c r="AC191" i="19" a="1"/>
  <c r="AC191" i="19" s="1"/>
  <c r="AB1411" i="19" a="1"/>
  <c r="AB1411" i="19" s="1"/>
  <c r="AC1411" i="19" a="1"/>
  <c r="AC1411" i="19" s="1"/>
  <c r="AB881" i="19" a="1"/>
  <c r="AB881" i="19" s="1"/>
  <c r="AC881" i="19" a="1"/>
  <c r="AC881" i="19" s="1"/>
  <c r="AB1418" i="19" a="1"/>
  <c r="AB1418" i="19" s="1"/>
  <c r="AC1418" i="19" a="1"/>
  <c r="AC1418" i="19" s="1"/>
  <c r="AB875" i="19" a="1"/>
  <c r="AB875" i="19" s="1"/>
  <c r="AC875" i="19" a="1"/>
  <c r="AC875" i="19" s="1"/>
  <c r="AB1224" i="19" a="1"/>
  <c r="AB1224" i="19" s="1"/>
  <c r="AC1224" i="19" a="1"/>
  <c r="AC1224" i="19" s="1"/>
  <c r="AB520" i="19" a="1"/>
  <c r="AB520" i="19" s="1"/>
  <c r="AC520" i="19" a="1"/>
  <c r="AC520" i="19" s="1"/>
  <c r="AB686" i="19" a="1"/>
  <c r="AB686" i="19" s="1"/>
  <c r="AC686" i="19" a="1"/>
  <c r="AC686" i="19" s="1"/>
  <c r="AB471" i="19" a="1"/>
  <c r="AB471" i="19" s="1"/>
  <c r="AC471" i="19" a="1"/>
  <c r="AC471" i="19" s="1"/>
  <c r="AB178" i="19" a="1"/>
  <c r="AB178" i="19" s="1"/>
  <c r="AC178" i="19" a="1"/>
  <c r="AC178" i="19" s="1"/>
  <c r="AB758" i="19" a="1"/>
  <c r="AB758" i="19" s="1"/>
  <c r="AC758" i="19" a="1"/>
  <c r="AC758" i="19" s="1"/>
  <c r="AB879" i="19" a="1"/>
  <c r="AB879" i="19" s="1"/>
  <c r="AC879" i="19" a="1"/>
  <c r="AC879" i="19" s="1"/>
  <c r="AB1391" i="19" a="1"/>
  <c r="AB1391" i="19" s="1"/>
  <c r="AC1391" i="19" a="1"/>
  <c r="AC1391" i="19" s="1"/>
  <c r="AB210" i="19" a="1"/>
  <c r="AB210" i="19" s="1"/>
  <c r="AC210" i="19" a="1"/>
  <c r="AC210" i="19" s="1"/>
  <c r="AB513" i="19" a="1"/>
  <c r="AB513" i="19" s="1"/>
  <c r="AC513" i="19" a="1"/>
  <c r="AC513" i="19" s="1"/>
  <c r="AB745" i="19" a="1"/>
  <c r="AB745" i="19" s="1"/>
  <c r="AC745" i="19" a="1"/>
  <c r="AC745" i="19" s="1"/>
  <c r="AB1420" i="19" a="1"/>
  <c r="AB1420" i="19" s="1"/>
  <c r="AC1420" i="19" a="1"/>
  <c r="AC1420" i="19" s="1"/>
  <c r="AB1351" i="19" a="1"/>
  <c r="AB1351" i="19" s="1"/>
  <c r="AC1351" i="19" a="1"/>
  <c r="AC1351" i="19" s="1"/>
  <c r="AB1494" i="19" a="1"/>
  <c r="AB1494" i="19" s="1"/>
  <c r="AC1494" i="19" a="1"/>
  <c r="AC1494" i="19" s="1"/>
  <c r="AB688" i="19" a="1"/>
  <c r="AB688" i="19" s="1"/>
  <c r="AC688" i="19" a="1"/>
  <c r="AC688" i="19" s="1"/>
  <c r="AB1506" i="19" a="1"/>
  <c r="AB1506" i="19" s="1"/>
  <c r="AC1506" i="19" a="1"/>
  <c r="AC1506" i="19" s="1"/>
  <c r="AB1524" i="19" a="1"/>
  <c r="AB1524" i="19" s="1"/>
  <c r="AC1524" i="19" a="1"/>
  <c r="AC1524" i="19" s="1"/>
  <c r="AB317" i="19" a="1"/>
  <c r="AB317" i="19" s="1"/>
  <c r="AC317" i="19" a="1"/>
  <c r="AC317" i="19" s="1"/>
  <c r="AB849" i="19" a="1"/>
  <c r="AB849" i="19" s="1"/>
  <c r="AC849" i="19" a="1"/>
  <c r="AC849" i="19" s="1"/>
  <c r="AB1217" i="19" a="1"/>
  <c r="AB1217" i="19" s="1"/>
  <c r="AC1217" i="19" a="1"/>
  <c r="AC1217" i="19" s="1"/>
  <c r="AB1015" i="19" a="1"/>
  <c r="AB1015" i="19" s="1"/>
  <c r="AC1015" i="19" a="1"/>
  <c r="AC1015" i="19" s="1"/>
  <c r="AB749" i="19" a="1"/>
  <c r="AB749" i="19" s="1"/>
  <c r="AC749" i="19" a="1"/>
  <c r="AC749" i="19" s="1"/>
  <c r="AB426" i="19" a="1"/>
  <c r="AB426" i="19" s="1"/>
  <c r="AC426" i="19" a="1"/>
  <c r="AC426" i="19" s="1"/>
  <c r="AB1507" i="19" a="1"/>
  <c r="AB1507" i="19" s="1"/>
  <c r="AC1507" i="19" a="1"/>
  <c r="AC1507" i="19" s="1"/>
  <c r="AB815" i="19" a="1"/>
  <c r="AB815" i="19" s="1"/>
  <c r="AC815" i="19" a="1"/>
  <c r="AC815" i="19" s="1"/>
  <c r="AB939" i="19" a="1"/>
  <c r="AB939" i="19" s="1"/>
  <c r="AC939" i="19" a="1"/>
  <c r="AC939" i="19" s="1"/>
  <c r="AB625" i="19" a="1"/>
  <c r="AB625" i="19" s="1"/>
  <c r="AC625" i="19" a="1"/>
  <c r="AC625" i="19" s="1"/>
  <c r="AB1003" i="19" a="1"/>
  <c r="AB1003" i="19" s="1"/>
  <c r="AC1003" i="19" a="1"/>
  <c r="AC1003" i="19" s="1"/>
  <c r="AB797" i="19" a="1"/>
  <c r="AB797" i="19" s="1"/>
  <c r="AC797" i="19" a="1"/>
  <c r="AC797" i="19" s="1"/>
  <c r="AB515" i="19" a="1"/>
  <c r="AB515" i="19" s="1"/>
  <c r="AC515" i="19" a="1"/>
  <c r="AC515" i="19" s="1"/>
  <c r="AB831" i="19" a="1"/>
  <c r="AB831" i="19" s="1"/>
  <c r="AC831" i="19" a="1"/>
  <c r="AC831" i="19" s="1"/>
  <c r="AB1560" i="19" a="1"/>
  <c r="AB1560" i="19" s="1"/>
  <c r="AC1560" i="19" a="1"/>
  <c r="AC1560" i="19" s="1"/>
  <c r="AB181" i="19" a="1"/>
  <c r="AB181" i="19" s="1"/>
  <c r="AB182" i="19" s="1" a="1"/>
  <c r="AB182" i="19" s="1"/>
  <c r="AB183" i="19" s="1" a="1"/>
  <c r="AB183" i="19" s="1"/>
  <c r="AC181" i="19" a="1"/>
  <c r="AC181" i="19" s="1"/>
  <c r="AC182" i="19" s="1" a="1"/>
  <c r="AC182" i="19" s="1"/>
  <c r="AC183" i="19" s="1" a="1"/>
  <c r="AC183" i="19" s="1"/>
  <c r="AB865" i="19" a="1"/>
  <c r="AB865" i="19" s="1"/>
  <c r="AC865" i="19" a="1"/>
  <c r="AC865" i="19" s="1"/>
  <c r="AB388" i="19" a="1"/>
  <c r="AB388" i="19" s="1"/>
  <c r="AC388" i="19" a="1"/>
  <c r="AC388" i="19" s="1"/>
  <c r="AB298" i="19" a="1"/>
  <c r="AB298" i="19" s="1"/>
  <c r="AC298" i="19" a="1"/>
  <c r="AC298" i="19" s="1"/>
  <c r="AB1490" i="19" a="1"/>
  <c r="AB1490" i="19" s="1"/>
  <c r="AC1490" i="19" a="1"/>
  <c r="AC1490" i="19" s="1"/>
  <c r="AB976" i="19" a="1"/>
  <c r="AB976" i="19" s="1"/>
  <c r="AC976" i="19" a="1"/>
  <c r="AC976" i="19" s="1"/>
  <c r="AB1604" i="19" a="1"/>
  <c r="AB1604" i="19" s="1"/>
  <c r="AC1604" i="19" a="1"/>
  <c r="AC1604" i="19" s="1"/>
  <c r="AB1226" i="19" a="1"/>
  <c r="AB1226" i="19" s="1"/>
  <c r="AC1226" i="19" a="1"/>
  <c r="AC1226" i="19" s="1"/>
  <c r="AB1007" i="19" a="1"/>
  <c r="AB1007" i="19" s="1"/>
  <c r="AC1007" i="19" a="1"/>
  <c r="AC1007" i="19" s="1"/>
  <c r="AB1595" i="19" a="1"/>
  <c r="AB1595" i="19" s="1"/>
  <c r="AC1595" i="19" a="1"/>
  <c r="AC1595" i="19" s="1"/>
  <c r="AB621" i="19" a="1"/>
  <c r="AB621" i="19" s="1"/>
  <c r="AC621" i="19" a="1"/>
  <c r="AC621" i="19" s="1"/>
  <c r="AB437" i="19" a="1"/>
  <c r="AB437" i="19" s="1"/>
  <c r="AC437" i="19" a="1"/>
  <c r="AC437" i="19" s="1"/>
  <c r="AB1540" i="19" a="1"/>
  <c r="AB1540" i="19" s="1"/>
  <c r="AC1540" i="19" a="1"/>
  <c r="AC1540" i="19" s="1"/>
  <c r="AB1315" i="19" a="1"/>
  <c r="AB1315" i="19" s="1"/>
  <c r="AC1315" i="19" a="1"/>
  <c r="AC1315" i="19" s="1"/>
  <c r="AB1314" i="19" a="1"/>
  <c r="AB1314" i="19" s="1"/>
  <c r="AC1314" i="19" a="1"/>
  <c r="AC1314" i="19" s="1"/>
  <c r="AB1580" i="19" a="1"/>
  <c r="AB1580" i="19" s="1"/>
  <c r="AC1580" i="19" a="1"/>
  <c r="AC1580" i="19" s="1"/>
  <c r="AB1469" i="19" a="1"/>
  <c r="AB1469" i="19" s="1"/>
  <c r="AC1469" i="19" a="1"/>
  <c r="AC1469" i="19" s="1"/>
  <c r="AB834" i="19" a="1"/>
  <c r="AB834" i="19" s="1"/>
  <c r="AC834" i="19" a="1"/>
  <c r="AC834" i="19" s="1"/>
  <c r="AB561" i="19" a="1"/>
  <c r="AB561" i="19" s="1"/>
  <c r="AC561" i="19" a="1"/>
  <c r="AC561" i="19" s="1"/>
  <c r="AB1047" i="19" a="1"/>
  <c r="AB1047" i="19" s="1"/>
  <c r="AC1047" i="19" a="1"/>
  <c r="AC1047" i="19" s="1"/>
  <c r="AB843" i="19" a="1"/>
  <c r="AB843" i="19" s="1"/>
  <c r="AC843" i="19" a="1"/>
  <c r="AC843" i="19" s="1"/>
  <c r="AB1503" i="19" a="1"/>
  <c r="AB1503" i="19" s="1"/>
  <c r="AC1503" i="19" a="1"/>
  <c r="AC1503" i="19" s="1"/>
  <c r="AB1414" i="19" a="1"/>
  <c r="AB1414" i="19" s="1"/>
  <c r="AC1414" i="19" a="1"/>
  <c r="AC1414" i="19" s="1"/>
  <c r="AB174" i="19" a="1"/>
  <c r="AB174" i="19" s="1"/>
  <c r="AC174" i="19" a="1"/>
  <c r="AC174" i="19" s="1"/>
  <c r="AB940" i="19" a="1"/>
  <c r="AB940" i="19" s="1"/>
  <c r="AC940" i="19" a="1"/>
  <c r="AC940" i="19" s="1"/>
  <c r="AB1488" i="19" a="1"/>
  <c r="AB1488" i="19" s="1"/>
  <c r="AC1488" i="19" a="1"/>
  <c r="AC1488" i="19" s="1"/>
  <c r="AB546" i="19" a="1"/>
  <c r="AB546" i="19" s="1"/>
  <c r="AC546" i="19" a="1"/>
  <c r="AC546" i="19" s="1"/>
  <c r="AB654" i="19" a="1"/>
  <c r="AB654" i="19" s="1"/>
  <c r="AC654" i="19" a="1"/>
  <c r="AC654" i="19" s="1"/>
  <c r="AB1153" i="19" a="1"/>
  <c r="AB1153" i="19" s="1"/>
  <c r="AC1153" i="19" a="1"/>
  <c r="AC1153" i="19" s="1"/>
  <c r="AB175" i="19" a="1"/>
  <c r="AB175" i="19" s="1"/>
  <c r="AC175" i="19" a="1"/>
  <c r="AC175" i="19" s="1"/>
  <c r="AB319" i="19" a="1"/>
  <c r="AB319" i="19" s="1"/>
  <c r="AC319" i="19" a="1"/>
  <c r="AC319" i="19" s="1"/>
  <c r="AB1405" i="19" a="1"/>
  <c r="AB1405" i="19" s="1"/>
  <c r="AC1405" i="19" a="1"/>
  <c r="AC1405" i="19" s="1"/>
  <c r="AB973" i="19" a="1"/>
  <c r="AB973" i="19" s="1"/>
  <c r="AC973" i="19" a="1"/>
  <c r="AC973" i="19" s="1"/>
  <c r="AB353" i="19" a="1"/>
  <c r="AB353" i="19" s="1"/>
  <c r="AC353" i="19" a="1"/>
  <c r="AC353" i="19" s="1"/>
  <c r="AB1021" i="19" a="1"/>
  <c r="AB1021" i="19" s="1"/>
  <c r="AC1021" i="19" a="1"/>
  <c r="AC1021" i="19" s="1"/>
  <c r="AB1091" i="19" a="1"/>
  <c r="AB1091" i="19" s="1"/>
  <c r="AC1091" i="19" a="1"/>
  <c r="AC1091" i="19" s="1"/>
  <c r="AB1216" i="19" a="1"/>
  <c r="AB1216" i="19" s="1"/>
  <c r="AC1216" i="19" a="1"/>
  <c r="AC1216" i="19" s="1"/>
  <c r="AB218" i="19" a="1"/>
  <c r="AB218" i="19" s="1"/>
  <c r="AC218" i="19" a="1"/>
  <c r="AC218" i="19" s="1"/>
  <c r="AB545" i="19" a="1"/>
  <c r="AB545" i="19" s="1"/>
  <c r="AC545" i="19" a="1"/>
  <c r="AC545" i="19" s="1"/>
  <c r="AB1123" i="19" a="1"/>
  <c r="AB1123" i="19" s="1"/>
  <c r="AC1123" i="19" a="1"/>
  <c r="AC1123" i="19" s="1"/>
  <c r="AB1345" i="19" a="1"/>
  <c r="AB1345" i="19" s="1"/>
  <c r="AC1345" i="19" a="1"/>
  <c r="AC1345" i="19" s="1"/>
  <c r="AB449" i="19" a="1"/>
  <c r="AB449" i="19" s="1"/>
  <c r="AC449" i="19" a="1"/>
  <c r="AC449" i="19" s="1"/>
  <c r="AB483" i="19" a="1"/>
  <c r="AB483" i="19" s="1"/>
  <c r="AC483" i="19" a="1"/>
  <c r="AC483" i="19" s="1"/>
  <c r="AB165" i="19" a="1"/>
  <c r="AB165" i="19" s="1"/>
  <c r="AC165" i="19" a="1"/>
  <c r="AC165" i="19" s="1"/>
  <c r="AB938" i="19" a="1"/>
  <c r="AB938" i="19" s="1"/>
  <c r="AC938" i="19" a="1"/>
  <c r="AC938" i="19" s="1"/>
  <c r="AB1385" i="19" a="1"/>
  <c r="AB1385" i="19" s="1"/>
  <c r="AC1385" i="19" a="1"/>
  <c r="AC1385" i="19" s="1"/>
  <c r="AB1283" i="19" a="1"/>
  <c r="AB1283" i="19" s="1"/>
  <c r="AC1283" i="19" a="1"/>
  <c r="AC1283" i="19" s="1"/>
  <c r="AB705" i="19" a="1"/>
  <c r="AB705" i="19" s="1"/>
  <c r="AC705" i="19" a="1"/>
  <c r="AC705" i="19" s="1"/>
  <c r="AB685" i="19" a="1"/>
  <c r="AB685" i="19" s="1"/>
  <c r="AC685" i="19" a="1"/>
  <c r="AC685" i="19" s="1"/>
  <c r="AB847" i="19" a="1"/>
  <c r="AB847" i="19" s="1"/>
  <c r="AC847" i="19" a="1"/>
  <c r="AC847" i="19" s="1"/>
  <c r="AB1554" i="19" a="1"/>
  <c r="AB1554" i="19" s="1"/>
  <c r="AC1554" i="19" a="1"/>
  <c r="AC1554" i="19" s="1"/>
  <c r="AB826" i="19" a="1"/>
  <c r="AB826" i="19" s="1"/>
  <c r="AC826" i="19" a="1"/>
  <c r="AC826" i="19" s="1"/>
  <c r="AB1243" i="19" a="1"/>
  <c r="AB1243" i="19" s="1"/>
  <c r="AC1243" i="19" a="1"/>
  <c r="AC1243" i="19" s="1"/>
  <c r="AB1376" i="19" a="1"/>
  <c r="AB1376" i="19" s="1"/>
  <c r="AC1376" i="19" a="1"/>
  <c r="AC1376" i="19" s="1"/>
  <c r="AB221" i="19" a="1"/>
  <c r="AB221" i="19" s="1"/>
  <c r="AB222" i="19" s="1" a="1"/>
  <c r="AB222" i="19" s="1"/>
  <c r="AB223" i="19" s="1" a="1"/>
  <c r="AB223" i="19" s="1"/>
  <c r="AC221" i="19" a="1"/>
  <c r="AC221" i="19" s="1"/>
  <c r="AC222" i="19" s="1" a="1"/>
  <c r="AC222" i="19" s="1"/>
  <c r="AC223" i="19" s="1" a="1"/>
  <c r="AC223" i="19" s="1"/>
  <c r="AB911" i="19" a="1"/>
  <c r="AB911" i="19" s="1"/>
  <c r="AC911" i="19" a="1"/>
  <c r="AC911" i="19" s="1"/>
  <c r="AB1024" i="19" a="1"/>
  <c r="AB1024" i="19" s="1"/>
  <c r="AC1024" i="19" a="1"/>
  <c r="AC1024" i="19" s="1"/>
  <c r="AB648" i="19" a="1"/>
  <c r="AB648" i="19" s="1"/>
  <c r="AC648" i="19" a="1"/>
  <c r="AC648" i="19" s="1"/>
  <c r="AB1219" i="19" a="1"/>
  <c r="AB1219" i="19" s="1"/>
  <c r="AC1219" i="19" a="1"/>
  <c r="AC1219" i="19" s="1"/>
  <c r="AB898" i="19" a="1"/>
  <c r="AB898" i="19" s="1"/>
  <c r="AC898" i="19" a="1"/>
  <c r="AC898" i="19" s="1"/>
  <c r="AB1511" i="19" a="1"/>
  <c r="AB1511" i="19" s="1"/>
  <c r="AC1511" i="19" a="1"/>
  <c r="AC1511" i="19" s="1"/>
  <c r="AB781" i="19" a="1"/>
  <c r="AB781" i="19" s="1"/>
  <c r="AC781" i="19" a="1"/>
  <c r="AC781" i="19" s="1"/>
  <c r="AB1603" i="19" a="1"/>
  <c r="AB1603" i="19" s="1"/>
  <c r="AC1603" i="19" a="1"/>
  <c r="AC1603" i="19" s="1"/>
  <c r="AB995" i="19" a="1"/>
  <c r="AB995" i="19" s="1"/>
  <c r="AC995" i="19" a="1"/>
  <c r="AC995" i="19" s="1"/>
  <c r="AB146" i="19" a="1"/>
  <c r="AB146" i="19" s="1"/>
  <c r="AC146" i="19" a="1"/>
  <c r="AC146" i="19" s="1"/>
  <c r="AB1126" i="19" a="1"/>
  <c r="AB1126" i="19" s="1"/>
  <c r="AC1126" i="19" a="1"/>
  <c r="AC1126" i="19" s="1"/>
  <c r="AB1193" i="19" a="1"/>
  <c r="AB1193" i="19" s="1"/>
  <c r="AC1193" i="19" a="1"/>
  <c r="AC1193" i="19" s="1"/>
  <c r="AB663" i="19" a="1"/>
  <c r="AB663" i="19" s="1"/>
  <c r="AC663" i="19" a="1"/>
  <c r="AC663" i="19" s="1"/>
  <c r="AB1578" i="19" a="1"/>
  <c r="AB1578" i="19" s="1"/>
  <c r="AC1578" i="19" a="1"/>
  <c r="AC1578" i="19" s="1"/>
  <c r="AB1536" i="19" a="1"/>
  <c r="AB1536" i="19" s="1"/>
  <c r="AC1536" i="19" a="1"/>
  <c r="AC1536" i="19" s="1"/>
  <c r="AB1573" i="19" a="1"/>
  <c r="AB1573" i="19" s="1"/>
  <c r="AC1573" i="19" a="1"/>
  <c r="AC1573" i="19" s="1"/>
  <c r="AB1060" i="19" a="1"/>
  <c r="AB1060" i="19" s="1"/>
  <c r="AC1060" i="19" a="1"/>
  <c r="AC1060" i="19" s="1"/>
  <c r="AB21" i="19" a="1"/>
  <c r="AB21" i="19" s="1"/>
  <c r="AC21" i="19" a="1"/>
  <c r="AC21" i="19" s="1"/>
  <c r="AB833" i="19" a="1"/>
  <c r="AB833" i="19" s="1"/>
  <c r="AC833" i="19" a="1"/>
  <c r="AC833" i="19" s="1"/>
  <c r="AB1569" i="19" a="1"/>
  <c r="AB1569" i="19" s="1"/>
  <c r="AC1569" i="19" a="1"/>
  <c r="AC1569" i="19" s="1"/>
  <c r="AB374" i="19" a="1"/>
  <c r="AB374" i="19" s="1"/>
  <c r="AC374" i="19" a="1"/>
  <c r="AC374" i="19" s="1"/>
  <c r="AB1064" i="19" a="1"/>
  <c r="AB1064" i="19" s="1"/>
  <c r="AC1064" i="19" a="1"/>
  <c r="AC1064" i="19" s="1"/>
  <c r="AB354" i="19" a="1"/>
  <c r="AB354" i="19" s="1"/>
  <c r="AC354" i="19" a="1"/>
  <c r="AC354" i="19" s="1"/>
  <c r="AB470" i="19" a="1"/>
  <c r="AB470" i="19" s="1"/>
  <c r="AC470" i="19" a="1"/>
  <c r="AC470" i="19" s="1"/>
  <c r="AB1174" i="19" a="1"/>
  <c r="AB1174" i="19" s="1"/>
  <c r="AC1174" i="19" a="1"/>
  <c r="AC1174" i="19" s="1"/>
  <c r="AB314" i="19" a="1"/>
  <c r="AB314" i="19" s="1"/>
  <c r="AC314" i="19" a="1"/>
  <c r="AC314" i="19" s="1"/>
  <c r="AB595" i="19" a="1"/>
  <c r="AB595" i="19" s="1"/>
  <c r="AC595" i="19" a="1"/>
  <c r="AC595" i="19" s="1"/>
  <c r="AB596" i="19" a="1"/>
  <c r="AB596" i="19" s="1"/>
  <c r="AC596" i="19" a="1"/>
  <c r="AC596" i="19" s="1"/>
  <c r="AB884" i="19" a="1"/>
  <c r="AB884" i="19" s="1"/>
  <c r="AC884" i="19" a="1"/>
  <c r="AC884" i="19" s="1"/>
  <c r="AB1343" i="19" a="1"/>
  <c r="AB1343" i="19" s="1"/>
  <c r="AC1343" i="19" a="1"/>
  <c r="AC1343" i="19" s="1"/>
  <c r="AB978" i="19" a="1"/>
  <c r="AB978" i="19" s="1"/>
  <c r="AC978" i="19" a="1"/>
  <c r="AC978" i="19" s="1"/>
  <c r="AB734" i="19" a="1"/>
  <c r="AB734" i="19" s="1"/>
  <c r="AC734" i="19" a="1"/>
  <c r="AC734" i="19" s="1"/>
  <c r="AB937" i="19" a="1"/>
  <c r="AB937" i="19" s="1"/>
  <c r="AC937" i="19" a="1"/>
  <c r="AC937" i="19" s="1"/>
  <c r="AB1066" i="19" a="1"/>
  <c r="AB1066" i="19" s="1"/>
  <c r="AC1066" i="19" a="1"/>
  <c r="AC1066" i="19" s="1"/>
  <c r="AB1180" i="19" a="1"/>
  <c r="AB1180" i="19" s="1"/>
  <c r="AC1180" i="19" a="1"/>
  <c r="AC1180" i="19" s="1"/>
  <c r="AB1386" i="19" a="1"/>
  <c r="AB1386" i="19" s="1"/>
  <c r="AC1386" i="19" a="1"/>
  <c r="AC1386" i="19" s="1"/>
  <c r="AB1521" i="19" a="1"/>
  <c r="AB1521" i="19" s="1"/>
  <c r="AC1521" i="19" a="1"/>
  <c r="AC1521" i="19" s="1"/>
  <c r="AB424" i="19" a="1"/>
  <c r="AB424" i="19" s="1"/>
  <c r="AC424" i="19" a="1"/>
  <c r="AC424" i="19" s="1"/>
  <c r="AB891" i="19" a="1"/>
  <c r="AB891" i="19" s="1"/>
  <c r="AC891" i="19" a="1"/>
  <c r="AC891" i="19" s="1"/>
  <c r="AB230" i="19" a="1"/>
  <c r="AB230" i="19" s="1"/>
  <c r="AC230" i="19" a="1"/>
  <c r="AC230" i="19" s="1"/>
  <c r="AB429" i="19" a="1"/>
  <c r="AB429" i="19" s="1"/>
  <c r="AC429" i="19" a="1"/>
  <c r="AC429" i="19" s="1"/>
  <c r="AB876" i="19" a="1"/>
  <c r="AB876" i="19" s="1"/>
  <c r="AC876" i="19" a="1"/>
  <c r="AC876" i="19" s="1"/>
  <c r="AB897" i="19" a="1"/>
  <c r="AB897" i="19" s="1"/>
  <c r="AC897" i="19" a="1"/>
  <c r="AC897" i="19" s="1"/>
  <c r="AB906" i="19" a="1"/>
  <c r="AB906" i="19" s="1"/>
  <c r="AC906" i="19" a="1"/>
  <c r="AC906" i="19" s="1"/>
  <c r="AB980" i="19" a="1"/>
  <c r="AB980" i="19" s="1"/>
  <c r="AC980" i="19" a="1"/>
  <c r="AC980" i="19" s="1"/>
  <c r="AB1134" i="19" a="1"/>
  <c r="AB1134" i="19" s="1"/>
  <c r="AC1134" i="19" a="1"/>
  <c r="AC1134" i="19" s="1"/>
  <c r="AB1416" i="19" a="1"/>
  <c r="AB1416" i="19" s="1"/>
  <c r="AC1416" i="19" a="1"/>
  <c r="AC1416" i="19" s="1"/>
  <c r="AB1347" i="19" a="1"/>
  <c r="AB1347" i="19" s="1"/>
  <c r="AC1347" i="19" a="1"/>
  <c r="AC1347" i="19" s="1"/>
  <c r="AB1509" i="19" a="1"/>
  <c r="AB1509" i="19" s="1"/>
  <c r="AC1509" i="19" a="1"/>
  <c r="AC1509" i="19" s="1"/>
  <c r="AB387" i="19" a="1"/>
  <c r="AB387" i="19" s="1"/>
  <c r="AC387" i="19" a="1"/>
  <c r="AC387" i="19" s="1"/>
  <c r="AB877" i="19" a="1"/>
  <c r="AB877" i="19" s="1"/>
  <c r="AC877" i="19" a="1"/>
  <c r="AC877" i="19" s="1"/>
  <c r="AB1388" i="19" a="1"/>
  <c r="AB1388" i="19" s="1"/>
  <c r="AC1388" i="19" a="1"/>
  <c r="AC1388" i="19" s="1"/>
  <c r="AB358" i="19" a="1"/>
  <c r="AB358" i="19" s="1"/>
  <c r="AC358" i="19" a="1"/>
  <c r="AC358" i="19" s="1"/>
  <c r="AB1113" i="19" a="1"/>
  <c r="AB1113" i="19" s="1"/>
  <c r="AC1113" i="19" a="1"/>
  <c r="AC1113" i="19" s="1"/>
  <c r="AB1525" i="19" a="1"/>
  <c r="AB1525" i="19" s="1"/>
  <c r="AC1525" i="19" a="1"/>
  <c r="AC1525" i="19" s="1"/>
  <c r="AB229" i="19" a="1"/>
  <c r="AB229" i="19" s="1"/>
  <c r="AC229" i="19" a="1"/>
  <c r="AC229" i="19" s="1"/>
  <c r="AB453" i="19" a="1"/>
  <c r="AB453" i="19" s="1"/>
  <c r="AC453" i="19" a="1"/>
  <c r="AC453" i="19" s="1"/>
  <c r="AB1145" i="19" a="1"/>
  <c r="AB1145" i="19" s="1"/>
  <c r="AC1145" i="19" a="1"/>
  <c r="AC1145" i="19" s="1"/>
  <c r="AB443" i="19" a="1"/>
  <c r="AB443" i="19" s="1"/>
  <c r="AC443" i="19" a="1"/>
  <c r="AC443" i="19" s="1"/>
  <c r="AB795" i="19" a="1"/>
  <c r="AB795" i="19" s="1"/>
  <c r="AC795" i="19" a="1"/>
  <c r="AC795" i="19" s="1"/>
  <c r="AB1491" i="19" a="1"/>
  <c r="AB1491" i="19" s="1"/>
  <c r="AC1491" i="19" a="1"/>
  <c r="AC1491" i="19" s="1"/>
  <c r="AB208" i="19" a="1"/>
  <c r="AB208" i="19" s="1"/>
  <c r="AC208" i="19" a="1"/>
  <c r="AC208" i="19" s="1"/>
  <c r="AB1037" i="19" a="1"/>
  <c r="AB1037" i="19" s="1"/>
  <c r="AC1037" i="19" a="1"/>
  <c r="AC1037" i="19" s="1"/>
  <c r="AB457" i="19" a="1"/>
  <c r="AB457" i="19" s="1"/>
  <c r="AC457" i="19" a="1"/>
  <c r="AC457" i="19" s="1"/>
  <c r="AB896" i="19" a="1"/>
  <c r="AB896" i="19" s="1"/>
  <c r="AC896" i="19" a="1"/>
  <c r="AC896" i="19" s="1"/>
  <c r="AB645" i="19" a="1"/>
  <c r="AB645" i="19" s="1"/>
  <c r="AC645" i="19" a="1"/>
  <c r="AC645" i="19" s="1"/>
  <c r="AB1286" i="19" a="1"/>
  <c r="AB1286" i="19" s="1"/>
  <c r="AC1286" i="19" a="1"/>
  <c r="AC1286" i="19" s="1"/>
  <c r="AB866" i="19" a="1"/>
  <c r="AB866" i="19" s="1"/>
  <c r="AC866" i="19" a="1"/>
  <c r="AC866" i="19" s="1"/>
  <c r="AB189" i="19" a="1"/>
  <c r="AB189" i="19" s="1"/>
  <c r="AC189" i="19" a="1"/>
  <c r="AC189" i="19" s="1"/>
  <c r="AB1234" i="19" a="1"/>
  <c r="AB1234" i="19" s="1"/>
  <c r="AC1234" i="19" a="1"/>
  <c r="AC1234" i="19" s="1"/>
  <c r="AB433" i="19" a="1"/>
  <c r="AB433" i="19" s="1"/>
  <c r="AC433" i="19" a="1"/>
  <c r="AC433" i="19" s="1"/>
  <c r="AB434" i="19" a="1"/>
  <c r="AB434" i="19" s="1"/>
  <c r="AC434" i="19" a="1"/>
  <c r="AC434" i="19" s="1"/>
  <c r="AB664" i="19" a="1"/>
  <c r="AB664" i="19" s="1"/>
  <c r="AC664" i="19" a="1"/>
  <c r="AC664" i="19" s="1"/>
  <c r="AB1574" i="19" a="1"/>
  <c r="AB1574" i="19" s="1"/>
  <c r="AC1574" i="19" a="1"/>
  <c r="AC1574" i="19" s="1"/>
  <c r="AB1053" i="19" a="1"/>
  <c r="AB1053" i="19" s="1"/>
  <c r="AC1053" i="19" a="1"/>
  <c r="AC1053" i="19" s="1"/>
  <c r="AB1051" i="19" a="1"/>
  <c r="AB1051" i="19" s="1"/>
  <c r="AC1051" i="19" a="1"/>
  <c r="AC1051" i="19" s="1"/>
  <c r="AB1048" i="19" a="1"/>
  <c r="AB1048" i="19" s="1"/>
  <c r="AC1048" i="19" a="1"/>
  <c r="AC1048" i="19" s="1"/>
  <c r="AB1470" i="19" a="1"/>
  <c r="AB1470" i="19" s="1"/>
  <c r="AC1470" i="19" a="1"/>
  <c r="AC1470" i="19" s="1"/>
  <c r="AB1464" i="19" a="1"/>
  <c r="AB1464" i="19" s="1"/>
  <c r="AC1464" i="19" a="1"/>
  <c r="AC1464" i="19" s="1"/>
  <c r="AB555" i="19" a="1"/>
  <c r="AB555" i="19" s="1"/>
  <c r="AC555" i="19" a="1"/>
  <c r="AC555" i="19" s="1"/>
  <c r="AB373" i="19" a="1"/>
  <c r="AB373" i="19" s="1"/>
  <c r="AC373" i="19" a="1"/>
  <c r="AC373" i="19" s="1"/>
  <c r="AB519" i="19" a="1"/>
  <c r="AB519" i="19" s="1"/>
  <c r="AC519" i="19" a="1"/>
  <c r="AC519" i="19" s="1"/>
  <c r="AB684" i="19" a="1"/>
  <c r="AB684" i="19" s="1"/>
  <c r="AC684" i="19" a="1"/>
  <c r="AC684" i="19" s="1"/>
  <c r="AB1561" i="19" a="1"/>
  <c r="AB1561" i="19" s="1"/>
  <c r="AC1561" i="19" a="1"/>
  <c r="AC1561" i="19" s="1"/>
  <c r="AB1156" i="19" a="1"/>
  <c r="AB1156" i="19" s="1"/>
  <c r="AC1156" i="19" a="1"/>
  <c r="AC1156" i="19" s="1"/>
  <c r="AB933" i="19" a="1"/>
  <c r="AB933" i="19" s="1"/>
  <c r="AC933" i="19" a="1"/>
  <c r="AC933" i="19" s="1"/>
  <c r="AB1497" i="19" a="1"/>
  <c r="AB1497" i="19" s="1"/>
  <c r="AC1497" i="19" a="1"/>
  <c r="AC1497" i="19" s="1"/>
  <c r="AB1349" i="19" a="1"/>
  <c r="AB1349" i="19" s="1"/>
  <c r="AC1349" i="19" a="1"/>
  <c r="AC1349" i="19" s="1"/>
  <c r="AB796" i="19" a="1"/>
  <c r="AB796" i="19" s="1"/>
  <c r="AC796" i="19" a="1"/>
  <c r="AC796" i="19" s="1"/>
  <c r="AB1129" i="19" a="1"/>
  <c r="AB1129" i="19" s="1"/>
  <c r="AC1129" i="19" a="1"/>
  <c r="AC1129" i="19" s="1"/>
  <c r="AB1028" i="19" a="1"/>
  <c r="AB1028" i="19" s="1"/>
  <c r="AC1028" i="19" a="1"/>
  <c r="AC1028" i="19" s="1"/>
  <c r="AB594" i="19" a="1"/>
  <c r="AB594" i="19" s="1"/>
  <c r="AC594" i="19" a="1"/>
  <c r="AC594" i="19" s="1"/>
  <c r="AB1348" i="19" a="1"/>
  <c r="AB1348" i="19" s="1"/>
  <c r="AC1348" i="19" a="1"/>
  <c r="AC1348" i="19" s="1"/>
  <c r="AB703" i="19" a="1"/>
  <c r="AB703" i="19" s="1"/>
  <c r="AC703" i="19" a="1"/>
  <c r="AC703" i="19" s="1"/>
  <c r="AB1070" i="19" a="1"/>
  <c r="AB1070" i="19" s="1"/>
  <c r="AC1070" i="19" a="1"/>
  <c r="AC1070" i="19" s="1"/>
  <c r="AB984" i="19" a="1"/>
  <c r="AB984" i="19" s="1"/>
  <c r="AC984" i="19" a="1"/>
  <c r="AC984" i="19" s="1"/>
  <c r="AB823" i="19" a="1"/>
  <c r="AB823" i="19" s="1"/>
  <c r="AC823" i="19" a="1"/>
  <c r="AC823" i="19" s="1"/>
  <c r="AB1101" i="19" a="1"/>
  <c r="AB1101" i="19" s="1"/>
  <c r="AC1101" i="19" a="1"/>
  <c r="AC1101" i="19" s="1"/>
  <c r="AB144" i="19" a="1"/>
  <c r="AB144" i="19" s="1"/>
  <c r="AC144" i="19" a="1"/>
  <c r="AC144" i="19" s="1"/>
  <c r="AB180" i="19" a="1"/>
  <c r="AB180" i="19" s="1"/>
  <c r="AC180" i="19" a="1"/>
  <c r="AC180" i="19" s="1"/>
  <c r="AB760" i="19" a="1"/>
  <c r="AB760" i="19" s="1"/>
  <c r="AC760" i="19" a="1"/>
  <c r="AC760" i="19" s="1"/>
  <c r="AB227" i="19" a="1"/>
  <c r="AB227" i="19" s="1"/>
  <c r="AC227" i="19" a="1"/>
  <c r="AC227" i="19" s="1"/>
  <c r="AB1131" i="19" a="1"/>
  <c r="AB1131" i="19" s="1"/>
  <c r="AC1131" i="19" a="1"/>
  <c r="AC1131" i="19" s="1"/>
  <c r="AB655" i="19" a="1"/>
  <c r="AB655" i="19" s="1"/>
  <c r="AC655" i="19" a="1"/>
  <c r="AC655" i="19" s="1"/>
  <c r="AB1177" i="19" a="1"/>
  <c r="AB1177" i="19" s="1"/>
  <c r="AC1177" i="19" a="1"/>
  <c r="AC1177" i="19" s="1"/>
  <c r="AB1039" i="19" a="1"/>
  <c r="AB1039" i="19" s="1"/>
  <c r="AC1039" i="19" a="1"/>
  <c r="AC1039" i="19" s="1"/>
  <c r="AB487" i="19" a="1"/>
  <c r="AB487" i="19" s="1"/>
  <c r="AC487" i="19" a="1"/>
  <c r="AC487" i="19" s="1"/>
  <c r="AB989" i="19" a="1"/>
  <c r="AB989" i="19" s="1"/>
  <c r="AC989" i="19" a="1"/>
  <c r="AC989" i="19" s="1"/>
  <c r="AB1247" i="19" a="1"/>
  <c r="AB1247" i="19" s="1"/>
  <c r="AC1247" i="19" a="1"/>
  <c r="AC1247" i="19" s="1"/>
  <c r="AB593" i="19" a="1"/>
  <c r="AB593" i="19" s="1"/>
  <c r="AC593" i="19" a="1"/>
  <c r="AC593" i="19" s="1"/>
  <c r="AB689" i="19" a="1"/>
  <c r="AB689" i="19" s="1"/>
  <c r="AC689" i="19" a="1"/>
  <c r="AC689" i="19" s="1"/>
  <c r="AB484" i="19" a="1"/>
  <c r="AB484" i="19" s="1"/>
  <c r="AC484" i="19" a="1"/>
  <c r="AC484" i="19" s="1"/>
  <c r="AB166" i="19" a="1"/>
  <c r="AB166" i="19" s="1"/>
  <c r="AC166" i="19" a="1"/>
  <c r="AC166" i="19" s="1"/>
  <c r="AB1611" i="19" a="1"/>
  <c r="AB1611" i="19" s="1"/>
  <c r="AC1611" i="19" a="1"/>
  <c r="AC1611" i="19" s="1"/>
  <c r="AB1083" i="19" a="1"/>
  <c r="AB1083" i="19" s="1"/>
  <c r="AC1083" i="19" a="1"/>
  <c r="AC1083" i="19" s="1"/>
  <c r="AB1285" i="19" a="1"/>
  <c r="AB1285" i="19" s="1"/>
  <c r="AC1285" i="19" a="1"/>
  <c r="AC1285" i="19" s="1"/>
  <c r="AB413" i="19" a="1"/>
  <c r="AB413" i="19" s="1"/>
  <c r="AC413" i="19" a="1"/>
  <c r="AC413" i="19" s="1"/>
  <c r="AB1036" i="19" a="1"/>
  <c r="AB1036" i="19" s="1"/>
  <c r="AC1036" i="19" a="1"/>
  <c r="AC1036" i="19" s="1"/>
  <c r="AB517" i="19" a="1"/>
  <c r="AB517" i="19" s="1"/>
  <c r="AC517" i="19" a="1"/>
  <c r="AC517" i="19" s="1"/>
  <c r="AB1088" i="19" a="1"/>
  <c r="AB1088" i="19" s="1"/>
  <c r="AC1088" i="19" a="1"/>
  <c r="AC1088" i="19" s="1"/>
  <c r="AB296" i="19" a="1"/>
  <c r="AB296" i="19" s="1"/>
  <c r="AC296" i="19" a="1"/>
  <c r="AC296" i="19" s="1"/>
  <c r="AB1148" i="19" a="1"/>
  <c r="AB1148" i="19" s="1"/>
  <c r="AC1148" i="19" a="1"/>
  <c r="AC1148" i="19" s="1"/>
  <c r="AB1529" i="19" a="1"/>
  <c r="AB1529" i="19" s="1"/>
  <c r="AC1529" i="19" a="1"/>
  <c r="AC1529" i="19" s="1"/>
  <c r="AB206" i="19" a="1"/>
  <c r="AB206" i="19" s="1"/>
  <c r="AC206" i="19" a="1"/>
  <c r="AC206" i="19" s="1"/>
  <c r="AB489" i="19" a="1"/>
  <c r="AB489" i="19" s="1"/>
  <c r="AC489" i="19" a="1"/>
  <c r="AC489" i="19" s="1"/>
  <c r="AB1409" i="19" a="1"/>
  <c r="AB1409" i="19" s="1"/>
  <c r="AC1409" i="19" a="1"/>
  <c r="AC1409" i="19" s="1"/>
  <c r="AB468" i="19" a="1"/>
  <c r="AB468" i="19" s="1"/>
  <c r="AC468" i="19" a="1"/>
  <c r="AC468" i="19" s="1"/>
  <c r="AB1154" i="19" a="1"/>
  <c r="AB1154" i="19" s="1"/>
  <c r="AC1154" i="19" a="1"/>
  <c r="AC1154" i="19" s="1"/>
  <c r="AB666" i="19" a="1"/>
  <c r="AB666" i="19" s="1"/>
  <c r="AC666" i="19" a="1"/>
  <c r="AC666" i="19" s="1"/>
  <c r="AB1320" i="19" a="1"/>
  <c r="AB1320" i="19" s="1"/>
  <c r="AC1320" i="19" a="1"/>
  <c r="AC1320" i="19" s="1"/>
  <c r="AB618" i="19" a="1"/>
  <c r="AB618" i="19" s="1"/>
  <c r="AC618" i="19" a="1"/>
  <c r="AC618" i="19" s="1"/>
  <c r="AB807" i="19" a="1"/>
  <c r="AB807" i="19" s="1"/>
  <c r="AC807" i="19" a="1"/>
  <c r="AC807" i="19" s="1"/>
  <c r="AB1049" i="19" a="1"/>
  <c r="AB1049" i="19" s="1"/>
  <c r="AC1049" i="19" a="1"/>
  <c r="AC1049" i="19" s="1"/>
  <c r="AB1045" i="19" a="1"/>
  <c r="AB1045" i="19" s="1"/>
  <c r="AC1045" i="19" a="1"/>
  <c r="AC1045" i="19" s="1"/>
  <c r="AB639" i="19" a="1"/>
  <c r="AB639" i="19" s="1"/>
  <c r="AC639" i="19" a="1"/>
  <c r="AC639" i="19" s="1"/>
  <c r="AB640" i="19" a="1"/>
  <c r="AB640" i="19" s="1"/>
  <c r="AC640" i="19" a="1"/>
  <c r="AC640" i="19" s="1"/>
  <c r="AB1075" i="19" a="1"/>
  <c r="AB1075" i="19" s="1"/>
  <c r="AC1075" i="19" a="1"/>
  <c r="AC1075" i="19" s="1"/>
  <c r="AB500" i="19" a="1"/>
  <c r="AB500" i="19" s="1"/>
  <c r="AC500" i="19" a="1"/>
  <c r="AC500" i="19" s="1"/>
  <c r="AB943" i="19" a="1"/>
  <c r="AB943" i="19" s="1"/>
  <c r="AC943" i="19" a="1"/>
  <c r="AC943" i="19" s="1"/>
  <c r="AB1250" i="19" a="1"/>
  <c r="AB1250" i="19" s="1"/>
  <c r="AC1250" i="19" a="1"/>
  <c r="AC1250" i="19" s="1"/>
  <c r="AB446" i="19" a="1"/>
  <c r="AB446" i="19" s="1"/>
  <c r="AC446" i="19" a="1"/>
  <c r="AC446" i="19" s="1"/>
  <c r="AB1121" i="19" a="1"/>
  <c r="AB1121" i="19" s="1"/>
  <c r="AC1121" i="19" a="1"/>
  <c r="AC1121" i="19" s="1"/>
  <c r="AB649" i="19" a="1"/>
  <c r="AB649" i="19" s="1"/>
  <c r="AC649" i="19" a="1"/>
  <c r="AC649" i="19" s="1"/>
  <c r="AB1483" i="19" a="1"/>
  <c r="AB1483" i="19" s="1"/>
  <c r="AC1483" i="19" a="1"/>
  <c r="AC1483" i="19" s="1"/>
  <c r="AB793" i="19" a="1"/>
  <c r="AB793" i="19" s="1"/>
  <c r="AC793" i="19" a="1"/>
  <c r="AC793" i="19" s="1"/>
  <c r="AB1038" i="19" a="1"/>
  <c r="AB1038" i="19" s="1"/>
  <c r="AC1038" i="19" a="1"/>
  <c r="AC1038" i="19" s="1"/>
  <c r="AB759" i="19" a="1"/>
  <c r="AB759" i="19" s="1"/>
  <c r="AC759" i="19" a="1"/>
  <c r="AC759" i="19" s="1"/>
  <c r="AB225" i="19" a="1"/>
  <c r="AB225" i="19" s="1"/>
  <c r="AC225" i="19" a="1"/>
  <c r="AC225" i="19" s="1"/>
  <c r="AB1290" i="19" a="1"/>
  <c r="AB1290" i="19" s="1"/>
  <c r="AC1290" i="19" a="1"/>
  <c r="AC1290" i="19" s="1"/>
  <c r="AB266" i="19" a="1"/>
  <c r="AB266" i="19" s="1"/>
  <c r="AC266" i="19" a="1"/>
  <c r="AC266" i="19" s="1"/>
  <c r="AB1009" i="19" a="1"/>
  <c r="AB1009" i="19" s="1"/>
  <c r="AC1009" i="19" a="1"/>
  <c r="AC1009" i="19" s="1"/>
  <c r="AB744" i="19" a="1"/>
  <c r="AB744" i="19" s="1"/>
  <c r="AC744" i="19" a="1"/>
  <c r="AC744" i="19" s="1"/>
  <c r="AB455" i="19" a="1"/>
  <c r="AB455" i="19" s="1"/>
  <c r="AC455" i="19" a="1"/>
  <c r="AC455" i="19" s="1"/>
  <c r="AB521" i="19" a="1"/>
  <c r="AB521" i="19" s="1"/>
  <c r="AC521" i="19" a="1"/>
  <c r="AC521" i="19" s="1"/>
  <c r="AB1523" i="19" a="1"/>
  <c r="AB1523" i="19" s="1"/>
  <c r="AC1523" i="19" a="1"/>
  <c r="AC1523" i="19" s="1"/>
  <c r="AB316" i="19" a="1"/>
  <c r="AB316" i="19" s="1"/>
  <c r="AC316" i="19" a="1"/>
  <c r="AC316" i="19" s="1"/>
  <c r="AB756" i="19" a="1"/>
  <c r="AB756" i="19" s="1"/>
  <c r="AC756" i="19" a="1"/>
  <c r="AC756" i="19" s="1"/>
  <c r="AB523" i="19" a="1"/>
  <c r="AB523" i="19" s="1"/>
  <c r="AC523" i="19" a="1"/>
  <c r="AC523" i="19" s="1"/>
  <c r="AB321" i="19" a="1"/>
  <c r="AB321" i="19" s="1"/>
  <c r="AC321" i="19" a="1"/>
  <c r="AC321" i="19" s="1"/>
  <c r="AB725" i="19" a="1"/>
  <c r="AB725" i="19" s="1"/>
  <c r="AC725" i="19" a="1"/>
  <c r="AC725" i="19" s="1"/>
  <c r="AB1098" i="19" a="1"/>
  <c r="AB1098" i="19" s="1"/>
  <c r="AC1098" i="19" a="1"/>
  <c r="AC1098" i="19" s="1"/>
  <c r="AB1600" i="19" a="1"/>
  <c r="AB1600" i="19" s="1"/>
  <c r="AC1600" i="19" a="1"/>
  <c r="AC1600" i="19" s="1"/>
  <c r="AB736" i="19" a="1"/>
  <c r="AB736" i="19" s="1"/>
  <c r="AC736" i="19" a="1"/>
  <c r="AC736" i="19" s="1"/>
  <c r="AB1158" i="19" a="1"/>
  <c r="AB1158" i="19" s="1"/>
  <c r="AC1158" i="19" a="1"/>
  <c r="AC1158" i="19" s="1"/>
  <c r="AB184" i="19" a="1"/>
  <c r="AB184" i="19" s="1"/>
  <c r="AC184" i="19" a="1"/>
  <c r="AC184" i="19" s="1"/>
  <c r="AB739" i="19" a="1"/>
  <c r="AB739" i="19" s="1"/>
  <c r="AC739" i="19" a="1"/>
  <c r="AC739" i="19" s="1"/>
  <c r="AB1138" i="19" a="1"/>
  <c r="AB1138" i="19" s="1"/>
  <c r="AC1138" i="19" a="1"/>
  <c r="AC1138" i="19" s="1"/>
  <c r="AB431" i="19" a="1"/>
  <c r="AB431" i="19" s="1"/>
  <c r="AC431" i="19" a="1"/>
  <c r="AC431" i="19" s="1"/>
  <c r="AB1214" i="19" a="1"/>
  <c r="AB1214" i="19" s="1"/>
  <c r="AC1214" i="19" a="1"/>
  <c r="AC1214" i="19" s="1"/>
  <c r="AB450" i="19" a="1"/>
  <c r="AB450" i="19" s="1"/>
  <c r="AC450" i="19" a="1"/>
  <c r="AC450" i="19" s="1"/>
  <c r="AB1135" i="19" a="1"/>
  <c r="AB1135" i="19" s="1"/>
  <c r="AC1135" i="19" a="1"/>
  <c r="AC1135" i="19" s="1"/>
  <c r="AB1417" i="19" a="1"/>
  <c r="AB1417" i="19" s="1"/>
  <c r="AC1417" i="19" a="1"/>
  <c r="AC1417" i="19" s="1"/>
  <c r="AB848" i="19" a="1"/>
  <c r="AB848" i="19" s="1"/>
  <c r="AC848" i="19" a="1"/>
  <c r="AC848" i="19" s="1"/>
  <c r="AB320" i="19" a="1"/>
  <c r="AB320" i="19" s="1"/>
  <c r="AC320" i="19" a="1"/>
  <c r="AC320" i="19" s="1"/>
  <c r="AB1556" i="19" a="1"/>
  <c r="AB1556" i="19" s="1"/>
  <c r="AC1556" i="19" a="1"/>
  <c r="AC1556" i="19" s="1"/>
  <c r="AB541" i="19" a="1"/>
  <c r="AB541" i="19" s="1"/>
  <c r="AC541" i="19" a="1"/>
  <c r="AC541" i="19" s="1"/>
  <c r="AB297" i="19" a="1"/>
  <c r="AB297" i="19" s="1"/>
  <c r="AC297" i="19" a="1"/>
  <c r="AC297" i="19" s="1"/>
  <c r="AB1094" i="19" a="1"/>
  <c r="AB1094" i="19" s="1"/>
  <c r="AC1094" i="19" a="1"/>
  <c r="AC1094" i="19" s="1"/>
  <c r="AB1499" i="19" a="1"/>
  <c r="AB1499" i="19" s="1"/>
  <c r="AC1499" i="19" a="1"/>
  <c r="AC1499" i="19" s="1"/>
  <c r="AB467" i="19" a="1"/>
  <c r="AB467" i="19" s="1"/>
  <c r="AC467" i="19" a="1"/>
  <c r="AC467" i="19" s="1"/>
  <c r="AB1040" i="19" a="1"/>
  <c r="AB1040" i="19" s="1"/>
  <c r="AC1040" i="19" a="1"/>
  <c r="AC1040" i="19" s="1"/>
  <c r="AB1085" i="19" a="1"/>
  <c r="AB1085" i="19" s="1"/>
  <c r="AC1085" i="19" a="1"/>
  <c r="AC1085" i="19" s="1"/>
  <c r="AB887" i="19" a="1"/>
  <c r="AB887" i="19" s="1"/>
  <c r="AC887" i="19" a="1"/>
  <c r="AC887" i="19" s="1"/>
  <c r="AB1424" i="19" a="1"/>
  <c r="AB1424" i="19" s="1"/>
  <c r="AC1424" i="19" a="1"/>
  <c r="AC1424" i="19" s="1"/>
  <c r="AB880" i="19" a="1"/>
  <c r="AB880" i="19" s="1"/>
  <c r="AC880" i="19" a="1"/>
  <c r="AC880" i="19" s="1"/>
  <c r="AB263" i="19" a="1"/>
  <c r="AB263" i="19" s="1"/>
  <c r="AC263" i="19" a="1"/>
  <c r="AC263" i="19" s="1"/>
  <c r="AB1381" i="19" a="1"/>
  <c r="AB1381" i="19" s="1"/>
  <c r="AC1381" i="19" a="1"/>
  <c r="AC1381" i="19" s="1"/>
  <c r="AB673" i="19" a="1"/>
  <c r="AB673" i="19" s="1"/>
  <c r="AC673" i="19" a="1"/>
  <c r="AC673" i="19" s="1"/>
  <c r="AB90" i="19" a="1"/>
  <c r="AB90" i="19" s="1"/>
  <c r="AC90" i="19" a="1"/>
  <c r="AC90" i="19" s="1"/>
  <c r="H87" i="19"/>
  <c r="B87" i="19" s="1"/>
  <c r="AH84" i="19"/>
  <c r="C87" i="19"/>
  <c r="E87" i="19" s="1"/>
  <c r="G99" i="19"/>
  <c r="H99" i="19" s="1"/>
  <c r="B99" i="19" s="1"/>
  <c r="AH89" i="19"/>
  <c r="G101" i="19"/>
  <c r="H101" i="19" s="1"/>
  <c r="B101" i="19" s="1"/>
  <c r="H91" i="19"/>
  <c r="B91" i="19" s="1"/>
  <c r="G98" i="19"/>
  <c r="AH98" i="19" s="1"/>
  <c r="H84" i="19"/>
  <c r="B84" i="19" s="1"/>
  <c r="G100" i="19"/>
  <c r="C100" i="19" s="1"/>
  <c r="E100" i="19" s="1"/>
  <c r="G97" i="19"/>
  <c r="AH97" i="19" s="1"/>
  <c r="AH86" i="19"/>
  <c r="G93" i="19"/>
  <c r="C93" i="19" s="1"/>
  <c r="E93" i="19" s="1"/>
  <c r="G96" i="19"/>
  <c r="AH96" i="19" s="1"/>
  <c r="H86" i="19"/>
  <c r="B86" i="19" s="1"/>
  <c r="G95" i="19"/>
  <c r="C95" i="19" s="1"/>
  <c r="E95" i="19" s="1"/>
  <c r="H89" i="19"/>
  <c r="B89" i="19" s="1"/>
  <c r="G92" i="19"/>
  <c r="C92" i="19" s="1"/>
  <c r="E92" i="19" s="1"/>
  <c r="G94" i="19"/>
  <c r="AH94" i="19" s="1"/>
  <c r="C83" i="19"/>
  <c r="E83" i="19" s="1"/>
  <c r="AH85" i="19"/>
  <c r="H88" i="19"/>
  <c r="B88" i="19" s="1"/>
  <c r="AH88" i="19"/>
  <c r="C85" i="19"/>
  <c r="E85" i="19" s="1"/>
  <c r="H83" i="19"/>
  <c r="B83" i="19" s="1"/>
  <c r="H1599" i="19"/>
  <c r="B1599" i="19" s="1"/>
  <c r="C1599" i="19"/>
  <c r="E1599" i="19" s="1"/>
  <c r="H1598" i="19"/>
  <c r="B1598" i="19" s="1"/>
  <c r="G31" i="19"/>
  <c r="H31" i="19" s="1"/>
  <c r="B31" i="19" s="1"/>
  <c r="C1597" i="19"/>
  <c r="E1597" i="19" s="1"/>
  <c r="AH1598" i="19"/>
  <c r="C1593" i="19"/>
  <c r="E1593" i="19" s="1"/>
  <c r="AH1597" i="19"/>
  <c r="H681" i="19"/>
  <c r="B681" i="19" s="1"/>
  <c r="C1595" i="19"/>
  <c r="E1595" i="19" s="1"/>
  <c r="C1592" i="19"/>
  <c r="E1592" i="19" s="1"/>
  <c r="AH1596" i="19"/>
  <c r="G23" i="19"/>
  <c r="C23" i="19" s="1"/>
  <c r="E23" i="19" s="1"/>
  <c r="H1596" i="19"/>
  <c r="B1596" i="19" s="1"/>
  <c r="G30" i="19"/>
  <c r="AH30" i="19" s="1"/>
  <c r="G29" i="19"/>
  <c r="AH29" i="19" s="1"/>
  <c r="G25" i="19"/>
  <c r="C25" i="19" s="1"/>
  <c r="E25" i="19" s="1"/>
  <c r="G24" i="19"/>
  <c r="AH24" i="19" s="1"/>
  <c r="G28" i="19"/>
  <c r="C28" i="19" s="1"/>
  <c r="E28" i="19" s="1"/>
  <c r="G27" i="19"/>
  <c r="AH27" i="19" s="1"/>
  <c r="G26" i="19"/>
  <c r="H26" i="19" s="1"/>
  <c r="B26" i="19" s="1"/>
  <c r="G22" i="19"/>
  <c r="C22" i="19" s="1"/>
  <c r="E22" i="19" s="1"/>
  <c r="AH1593" i="19"/>
  <c r="H1592" i="19"/>
  <c r="B1592" i="19" s="1"/>
  <c r="AB1592" i="19" a="1"/>
  <c r="AB1592" i="19" s="1"/>
  <c r="H1595" i="19"/>
  <c r="B1595" i="19" s="1"/>
  <c r="AH681" i="19"/>
  <c r="C1594" i="19"/>
  <c r="E1594" i="19" s="1"/>
  <c r="H1594" i="19"/>
  <c r="B1594" i="19" s="1"/>
  <c r="H677" i="19"/>
  <c r="B677" i="19" s="1"/>
  <c r="AH674" i="19"/>
  <c r="AH675" i="19"/>
  <c r="AH676" i="19"/>
  <c r="H678" i="19"/>
  <c r="B678" i="19" s="1"/>
  <c r="H1601" i="19"/>
  <c r="B1601" i="19" s="1"/>
  <c r="C678" i="19"/>
  <c r="E678" i="19" s="1"/>
  <c r="AH1601" i="19"/>
  <c r="H673" i="19"/>
  <c r="B673" i="19" s="1"/>
  <c r="C673" i="19"/>
  <c r="E673" i="19" s="1"/>
  <c r="H674" i="19"/>
  <c r="B674" i="19" s="1"/>
  <c r="C677" i="19"/>
  <c r="E677" i="19" s="1"/>
  <c r="H672" i="19"/>
  <c r="B672" i="19" s="1"/>
  <c r="C672" i="19"/>
  <c r="E672" i="19" s="1"/>
  <c r="AB672" i="19" a="1"/>
  <c r="AB672" i="19" s="1"/>
  <c r="H675" i="19"/>
  <c r="B675" i="19" s="1"/>
  <c r="C680" i="19"/>
  <c r="E680" i="19" s="1"/>
  <c r="H676" i="19"/>
  <c r="B676" i="19" s="1"/>
  <c r="G32" i="19"/>
  <c r="C32" i="19" s="1"/>
  <c r="E32" i="19" s="1"/>
  <c r="H496" i="19"/>
  <c r="B496" i="19" s="1"/>
  <c r="G33" i="19"/>
  <c r="AH33" i="19" s="1"/>
  <c r="G35" i="19"/>
  <c r="AH35" i="19" s="1"/>
  <c r="G41" i="19"/>
  <c r="H41" i="19" s="1"/>
  <c r="B41" i="19" s="1"/>
  <c r="G39" i="19"/>
  <c r="C39" i="19" s="1"/>
  <c r="E39" i="19" s="1"/>
  <c r="G38" i="19"/>
  <c r="AH38" i="19" s="1"/>
  <c r="G102" i="19"/>
  <c r="H102" i="19" s="1"/>
  <c r="B102" i="19" s="1"/>
  <c r="G36" i="19"/>
  <c r="AH36" i="19" s="1"/>
  <c r="G110" i="19"/>
  <c r="H110" i="19" s="1"/>
  <c r="B110" i="19" s="1"/>
  <c r="G34" i="19"/>
  <c r="AH34" i="19" s="1"/>
  <c r="G37" i="19"/>
  <c r="AH37" i="19" s="1"/>
  <c r="O15" i="18"/>
  <c r="O22" i="18"/>
  <c r="AH680" i="19"/>
  <c r="G111" i="19"/>
  <c r="AH111" i="19" s="1"/>
  <c r="G107" i="19"/>
  <c r="AH107" i="19" s="1"/>
  <c r="G103" i="19"/>
  <c r="C103" i="19" s="1"/>
  <c r="E103" i="19" s="1"/>
  <c r="G104" i="19"/>
  <c r="C104" i="19" s="1"/>
  <c r="E104" i="19" s="1"/>
  <c r="G109" i="19"/>
  <c r="C109" i="19" s="1"/>
  <c r="E109" i="19" s="1"/>
  <c r="G108" i="19"/>
  <c r="AH108" i="19" s="1"/>
  <c r="G105" i="19"/>
  <c r="AH105" i="19" s="1"/>
  <c r="H565" i="19"/>
  <c r="B565" i="19" s="1"/>
  <c r="H566" i="19"/>
  <c r="B566" i="19" s="1"/>
  <c r="B25" i="23"/>
  <c r="B132" i="23"/>
  <c r="B37" i="23"/>
  <c r="B122" i="23"/>
  <c r="B109" i="23"/>
  <c r="B160" i="23"/>
  <c r="B64" i="23"/>
  <c r="B88" i="23"/>
  <c r="H1075" i="19"/>
  <c r="B1075" i="19" s="1"/>
  <c r="B133" i="23"/>
  <c r="B92" i="23"/>
  <c r="B162" i="23"/>
  <c r="AB1042" i="19" a="1"/>
  <c r="AB1042" i="19" s="1"/>
  <c r="B115" i="23"/>
  <c r="C115" i="23" s="1"/>
  <c r="AB1462" i="19" a="1"/>
  <c r="AB1462" i="19" s="1"/>
  <c r="B113" i="23"/>
  <c r="C113" i="23" s="1"/>
  <c r="B134" i="23"/>
  <c r="C134" i="23" s="1"/>
  <c r="B120" i="23"/>
  <c r="C120" i="23" s="1"/>
  <c r="B161" i="23"/>
  <c r="C161" i="23" s="1"/>
  <c r="B112" i="23"/>
  <c r="C112" i="23" s="1"/>
  <c r="B76" i="23"/>
  <c r="C76" i="23" s="1"/>
  <c r="B145" i="23"/>
  <c r="C145" i="23" s="1"/>
  <c r="B163" i="23"/>
  <c r="C163" i="23" s="1"/>
  <c r="B119" i="23"/>
  <c r="C119" i="23" s="1"/>
  <c r="B117" i="23"/>
  <c r="C117" i="23" s="1"/>
  <c r="B75" i="23"/>
  <c r="C75" i="23" s="1"/>
  <c r="B126" i="23"/>
  <c r="C126" i="23" s="1"/>
  <c r="B79" i="23"/>
  <c r="C79" i="23" s="1"/>
  <c r="B84" i="23"/>
  <c r="C84" i="23" s="1"/>
  <c r="B139" i="23"/>
  <c r="C139" i="23" s="1"/>
  <c r="B93" i="23"/>
  <c r="C93" i="23" s="1"/>
  <c r="B53" i="23"/>
  <c r="C53" i="23" s="1"/>
  <c r="B148" i="23"/>
  <c r="C148" i="23" s="1"/>
  <c r="B73" i="23"/>
  <c r="C73" i="23" s="1"/>
  <c r="B151" i="23"/>
  <c r="C151" i="23" s="1"/>
  <c r="B40" i="23"/>
  <c r="C40" i="23" s="1"/>
  <c r="B135" i="23"/>
  <c r="C135" i="23" s="1"/>
  <c r="AB632" i="19" a="1"/>
  <c r="AB632" i="19" s="1"/>
  <c r="B123" i="23"/>
  <c r="C123" i="23" s="1"/>
  <c r="B146" i="23"/>
  <c r="C146" i="23" s="1"/>
  <c r="B81" i="23"/>
  <c r="C81" i="23" s="1"/>
  <c r="B104" i="23"/>
  <c r="C104" i="23" s="1"/>
  <c r="B127" i="23"/>
  <c r="C127" i="23" s="1"/>
  <c r="B152" i="23"/>
  <c r="C152" i="23" s="1"/>
  <c r="B101" i="23"/>
  <c r="C101" i="23" s="1"/>
  <c r="B27" i="23"/>
  <c r="C27" i="23" s="1"/>
  <c r="B86" i="23"/>
  <c r="C86" i="23" s="1"/>
  <c r="B98" i="23"/>
  <c r="C98" i="23" s="1"/>
  <c r="B57" i="23"/>
  <c r="C57" i="23" s="1"/>
  <c r="B85" i="23"/>
  <c r="C85" i="23" s="1"/>
  <c r="B108" i="23"/>
  <c r="C108" i="23" s="1"/>
  <c r="B171" i="23"/>
  <c r="C171" i="23" s="1"/>
  <c r="B42" i="23"/>
  <c r="C42" i="23" s="1"/>
  <c r="B121" i="23"/>
  <c r="C121" i="23" s="1"/>
  <c r="B95" i="23"/>
  <c r="C95" i="23" s="1"/>
  <c r="B159" i="23"/>
  <c r="C159" i="23" s="1"/>
  <c r="B32" i="23"/>
  <c r="C32" i="23" s="1"/>
  <c r="B29" i="23"/>
  <c r="C29" i="23" s="1"/>
  <c r="B90" i="23"/>
  <c r="C90" i="23" s="1"/>
  <c r="B100" i="23"/>
  <c r="C100" i="23" s="1"/>
  <c r="B114" i="23"/>
  <c r="C114" i="23" s="1"/>
  <c r="AB802" i="19" a="1"/>
  <c r="AB802" i="19" s="1"/>
  <c r="AB1312" i="19" a="1"/>
  <c r="AB1312" i="19" s="1"/>
  <c r="AB1182" i="19" a="1"/>
  <c r="AB1182" i="19" s="1"/>
  <c r="AB1532" i="19" a="1"/>
  <c r="AB1532" i="19" s="1"/>
  <c r="B97" i="23"/>
  <c r="C97" i="23" s="1"/>
  <c r="B55" i="23"/>
  <c r="C55" i="23" s="1"/>
  <c r="B56" i="23"/>
  <c r="C56" i="23" s="1"/>
  <c r="B33" i="23"/>
  <c r="C33" i="23" s="1"/>
  <c r="B128" i="23"/>
  <c r="C128" i="23" s="1"/>
  <c r="B99" i="23"/>
  <c r="C99" i="23" s="1"/>
  <c r="B124" i="23"/>
  <c r="C124" i="23" s="1"/>
  <c r="B49" i="23"/>
  <c r="C49" i="23" s="1"/>
  <c r="B166" i="23"/>
  <c r="C166" i="23" s="1"/>
  <c r="B63" i="23"/>
  <c r="C63" i="23" s="1"/>
  <c r="B65" i="23"/>
  <c r="C65" i="23" s="1"/>
  <c r="B149" i="23"/>
  <c r="C149" i="23" s="1"/>
  <c r="AB1052" i="19" a="1"/>
  <c r="AB1052" i="19" s="1"/>
  <c r="AB562" i="19" a="1"/>
  <c r="AB562" i="19" s="1"/>
  <c r="B153" i="23"/>
  <c r="C153" i="23" s="1"/>
  <c r="B83" i="23"/>
  <c r="C83" i="23" s="1"/>
  <c r="B52" i="23"/>
  <c r="C52" i="23" s="1"/>
  <c r="B31" i="23"/>
  <c r="C31" i="23" s="1"/>
  <c r="B46" i="23"/>
  <c r="C46" i="23" s="1"/>
  <c r="B28" i="23"/>
  <c r="C28" i="23" s="1"/>
  <c r="B110" i="23"/>
  <c r="C110" i="23" s="1"/>
  <c r="B62" i="23"/>
  <c r="C62" i="23" s="1"/>
  <c r="B59" i="23"/>
  <c r="C59" i="23" s="1"/>
  <c r="B70" i="23"/>
  <c r="C70" i="23" s="1"/>
  <c r="B125" i="23"/>
  <c r="C125" i="23" s="1"/>
  <c r="B111" i="23"/>
  <c r="C111" i="23" s="1"/>
  <c r="AB1572" i="19" a="1"/>
  <c r="AB1572" i="19" s="1"/>
  <c r="H562" i="19"/>
  <c r="B562" i="19" s="1"/>
  <c r="C562" i="19"/>
  <c r="E562" i="19" s="1"/>
  <c r="H954" i="19"/>
  <c r="B954" i="19" s="1"/>
  <c r="H563" i="19"/>
  <c r="B563" i="19" s="1"/>
  <c r="H567" i="19"/>
  <c r="B567" i="19" s="1"/>
  <c r="C40" i="19"/>
  <c r="E40" i="19" s="1"/>
  <c r="AH1331" i="19"/>
  <c r="AH1301" i="19"/>
  <c r="AH1396" i="19"/>
  <c r="AH858" i="19"/>
  <c r="AH1447" i="19"/>
  <c r="AH1395" i="19"/>
  <c r="AH1304" i="19"/>
  <c r="AH1434" i="19"/>
  <c r="AH1329" i="19"/>
  <c r="AH789" i="19"/>
  <c r="AH509" i="19"/>
  <c r="AH398" i="19"/>
  <c r="AH1270" i="19"/>
  <c r="AH157" i="19"/>
  <c r="AH366" i="19"/>
  <c r="AH765" i="19"/>
  <c r="AH1204" i="19"/>
  <c r="AH1455" i="19"/>
  <c r="AH1586" i="19"/>
  <c r="AH276" i="19"/>
  <c r="AH345" i="19"/>
  <c r="AC345" i="19" s="1" a="1"/>
  <c r="AC345" i="19" s="1"/>
  <c r="AH334" i="19"/>
  <c r="AH914" i="19"/>
  <c r="AH305" i="19"/>
  <c r="AH1472" i="19"/>
  <c r="AC1472" i="19" s="1" a="1"/>
  <c r="AC1472" i="19" s="1"/>
  <c r="AH283" i="19"/>
  <c r="AH1545" i="19"/>
  <c r="AH1333" i="19"/>
  <c r="AH922" i="19"/>
  <c r="AC922" i="19" s="1" a="1"/>
  <c r="AC922" i="19" s="1"/>
  <c r="AH1253" i="19"/>
  <c r="AH472" i="19"/>
  <c r="AC472" i="19" s="1" a="1"/>
  <c r="AC472" i="19" s="1"/>
  <c r="AH252" i="19"/>
  <c r="AH721" i="19"/>
  <c r="AH201" i="19"/>
  <c r="AH1370" i="19"/>
  <c r="AH611" i="19"/>
  <c r="AH329" i="19"/>
  <c r="AH965" i="19"/>
  <c r="AH1074" i="19"/>
  <c r="AH245" i="19"/>
  <c r="AH1566" i="19"/>
  <c r="AH951" i="19"/>
  <c r="H952" i="19"/>
  <c r="B952" i="19" s="1"/>
  <c r="AH952" i="19"/>
  <c r="AC952" i="19" s="1" a="1"/>
  <c r="AC952" i="19" s="1"/>
  <c r="AH1055" i="19"/>
  <c r="AB748" i="19" a="1"/>
  <c r="AB748" i="19" s="1"/>
  <c r="AB173" i="19" a="1"/>
  <c r="AB173" i="19" s="1"/>
  <c r="AB975" i="19" a="1"/>
  <c r="AB975" i="19" s="1"/>
  <c r="AH1449" i="19"/>
  <c r="AH511" i="19"/>
  <c r="AH700" i="19"/>
  <c r="AH1305" i="19"/>
  <c r="AH699" i="19"/>
  <c r="AH1299" i="19"/>
  <c r="AH698" i="19"/>
  <c r="AH1444" i="19"/>
  <c r="AH1394" i="19"/>
  <c r="AH1303" i="19"/>
  <c r="AH1432" i="19"/>
  <c r="AC1432" i="19" s="1" a="1"/>
  <c r="AC1432" i="19" s="1"/>
  <c r="AH1328" i="19"/>
  <c r="AH788" i="19"/>
  <c r="AH508" i="19"/>
  <c r="AH397" i="19"/>
  <c r="AH1269" i="19"/>
  <c r="AH156" i="19"/>
  <c r="AH364" i="19"/>
  <c r="AH764" i="19"/>
  <c r="AH1203" i="19"/>
  <c r="AH1454" i="19"/>
  <c r="AH1585" i="19"/>
  <c r="AH275" i="19"/>
  <c r="AH343" i="19"/>
  <c r="AH333" i="19"/>
  <c r="AH912" i="19"/>
  <c r="AC912" i="19" s="1" a="1"/>
  <c r="AC912" i="19" s="1"/>
  <c r="AH411" i="19"/>
  <c r="AH304" i="19"/>
  <c r="AH284" i="19"/>
  <c r="AH1544" i="19"/>
  <c r="AH1334" i="19"/>
  <c r="AH1252" i="19"/>
  <c r="AC1252" i="19" s="1" a="1"/>
  <c r="AC1252" i="19" s="1"/>
  <c r="AH720" i="19"/>
  <c r="AH200" i="19"/>
  <c r="AH1369" i="19"/>
  <c r="AH241" i="19"/>
  <c r="AH610" i="19"/>
  <c r="AH328" i="19"/>
  <c r="AH581" i="19"/>
  <c r="AH964" i="19"/>
  <c r="AH554" i="19"/>
  <c r="C372" i="19"/>
  <c r="E372" i="19" s="1"/>
  <c r="AH372" i="19"/>
  <c r="AH946" i="19"/>
  <c r="AH495" i="19"/>
  <c r="AH953" i="19"/>
  <c r="AH945" i="19"/>
  <c r="AH497" i="19"/>
  <c r="AH499" i="19"/>
  <c r="AH560" i="19"/>
  <c r="AB1504" i="19" a="1"/>
  <c r="AB1504" i="19" s="1"/>
  <c r="AB755" i="19" a="1"/>
  <c r="AB755" i="19" s="1"/>
  <c r="AB1144" i="19" a="1"/>
  <c r="AB1144" i="19" s="1"/>
  <c r="AB1246" i="19" a="1"/>
  <c r="AB1246" i="19" s="1"/>
  <c r="AB679" i="19" a="1"/>
  <c r="AB679" i="19" s="1"/>
  <c r="AH860" i="19"/>
  <c r="AH791" i="19"/>
  <c r="AH1448" i="19"/>
  <c r="AH1300" i="19"/>
  <c r="AH857" i="19"/>
  <c r="AH856" i="19"/>
  <c r="AH1298" i="19"/>
  <c r="AH697" i="19"/>
  <c r="AH1445" i="19"/>
  <c r="AH1393" i="19"/>
  <c r="AH1302" i="19"/>
  <c r="AC1302" i="19" s="1" a="1"/>
  <c r="AC1302" i="19" s="1"/>
  <c r="AH1327" i="19"/>
  <c r="AH786" i="19"/>
  <c r="AH507" i="19"/>
  <c r="AH396" i="19"/>
  <c r="AH1268" i="19"/>
  <c r="AH1281" i="19"/>
  <c r="AH155" i="19"/>
  <c r="AH365" i="19"/>
  <c r="AH763" i="19"/>
  <c r="AH1202" i="19"/>
  <c r="AC1202" i="19" s="1" a="1"/>
  <c r="AC1202" i="19" s="1"/>
  <c r="AH1453" i="19"/>
  <c r="AH1584" i="19"/>
  <c r="AH274" i="19"/>
  <c r="AC274" i="19" s="1" a="1"/>
  <c r="AC274" i="19" s="1"/>
  <c r="AH344" i="19"/>
  <c r="AH332" i="19"/>
  <c r="AH410" i="19"/>
  <c r="AH303" i="19"/>
  <c r="AH285" i="19"/>
  <c r="AH1543" i="19"/>
  <c r="AH1332" i="19"/>
  <c r="AC1332" i="19" s="1" a="1"/>
  <c r="AC1332" i="19" s="1"/>
  <c r="AH719" i="19"/>
  <c r="AH199" i="19"/>
  <c r="AH1368" i="19"/>
  <c r="AH240" i="19"/>
  <c r="AH609" i="19"/>
  <c r="AC609" i="19" s="1" a="1"/>
  <c r="AC609" i="19" s="1"/>
  <c r="AH327" i="19"/>
  <c r="AH580" i="19"/>
  <c r="AH963" i="19"/>
  <c r="AH251" i="19"/>
  <c r="AH961" i="19"/>
  <c r="AH106" i="19"/>
  <c r="AC106" i="19" s="1" a="1"/>
  <c r="AC106" i="19" s="1"/>
  <c r="AH960" i="19"/>
  <c r="AH641" i="19"/>
  <c r="C832" i="19"/>
  <c r="E832" i="19" s="1"/>
  <c r="AH832" i="19"/>
  <c r="AH1316" i="19"/>
  <c r="AB355" i="19" a="1"/>
  <c r="AB355" i="19" s="1"/>
  <c r="AB551" i="19" a="1"/>
  <c r="AB551" i="19" s="1"/>
  <c r="AB905" i="19" a="1"/>
  <c r="AB905" i="19" s="1"/>
  <c r="AB844" i="19" a="1"/>
  <c r="AB844" i="19" s="1"/>
  <c r="AB150" i="19" a="1"/>
  <c r="AB150" i="19" s="1"/>
  <c r="AB653" i="19" a="1"/>
  <c r="AB653" i="19" s="1"/>
  <c r="AB813" i="19" a="1"/>
  <c r="AB813" i="19" s="1"/>
  <c r="AB1029" i="19" a="1"/>
  <c r="AB1029" i="19" s="1"/>
  <c r="AH701" i="19"/>
  <c r="AH787" i="19"/>
  <c r="AH506" i="19"/>
  <c r="AH395" i="19"/>
  <c r="AH1267" i="19"/>
  <c r="AH1280" i="19"/>
  <c r="AH153" i="19"/>
  <c r="AH363" i="19"/>
  <c r="AH762" i="19"/>
  <c r="AC762" i="19" s="1" a="1"/>
  <c r="AC762" i="19" s="1"/>
  <c r="AH1452" i="19"/>
  <c r="AC1452" i="19" s="1" a="1"/>
  <c r="AC1452" i="19" s="1"/>
  <c r="AH1583" i="19"/>
  <c r="AH273" i="19"/>
  <c r="AH342" i="19"/>
  <c r="AH409" i="19"/>
  <c r="AH302" i="19"/>
  <c r="AH1481" i="19"/>
  <c r="AH282" i="19"/>
  <c r="AH1542" i="19"/>
  <c r="AC1542" i="19" s="1" a="1"/>
  <c r="AC1542" i="19" s="1"/>
  <c r="AH931" i="19"/>
  <c r="AC931" i="19" s="1" a="1"/>
  <c r="AC931" i="19" s="1"/>
  <c r="AH481" i="19"/>
  <c r="AC481" i="19" s="1" a="1"/>
  <c r="AC481" i="19" s="1"/>
  <c r="AH261" i="19"/>
  <c r="AH718" i="19"/>
  <c r="AH198" i="19"/>
  <c r="AH1367" i="19"/>
  <c r="AH239" i="19"/>
  <c r="AC239" i="19" s="1" a="1"/>
  <c r="AC239" i="19" s="1"/>
  <c r="AH608" i="19"/>
  <c r="AH326" i="19"/>
  <c r="AH579" i="19"/>
  <c r="AH962" i="19"/>
  <c r="AC962" i="19" s="1" a="1"/>
  <c r="AC962" i="19" s="1"/>
  <c r="AH19" i="19"/>
  <c r="AH1080" i="19"/>
  <c r="AH556" i="19"/>
  <c r="AC556" i="19" s="1" a="1"/>
  <c r="AC556" i="19" s="1"/>
  <c r="AH379" i="19"/>
  <c r="AH668" i="19"/>
  <c r="AH809" i="19"/>
  <c r="AB149" i="19" a="1"/>
  <c r="AB149" i="19" s="1"/>
  <c r="AB936" i="19" a="1"/>
  <c r="AB936" i="19" s="1"/>
  <c r="AB1557" i="19" a="1"/>
  <c r="AB1557" i="19" s="1"/>
  <c r="AB1500" i="19" a="1"/>
  <c r="AB1500" i="19" s="1"/>
  <c r="AB356" i="19" a="1"/>
  <c r="AB356" i="19" s="1"/>
  <c r="AB735" i="19" a="1"/>
  <c r="AB735" i="19" s="1"/>
  <c r="AB1010" i="19" a="1"/>
  <c r="AB1010" i="19" s="1"/>
  <c r="AH1297" i="19"/>
  <c r="AH854" i="19"/>
  <c r="AH1325" i="19"/>
  <c r="AH505" i="19"/>
  <c r="AH1266" i="19"/>
  <c r="AH1279" i="19"/>
  <c r="AH154" i="19"/>
  <c r="AC154" i="19" s="1" a="1"/>
  <c r="AC154" i="19" s="1"/>
  <c r="AH362" i="19"/>
  <c r="AH1582" i="19"/>
  <c r="AC1582" i="19" s="1" a="1"/>
  <c r="AC1582" i="19" s="1"/>
  <c r="AH272" i="19"/>
  <c r="AH921" i="19"/>
  <c r="AH408" i="19"/>
  <c r="AH1480" i="19"/>
  <c r="AH930" i="19"/>
  <c r="AH1261" i="19"/>
  <c r="AH480" i="19"/>
  <c r="AH260" i="19"/>
  <c r="AH717" i="19"/>
  <c r="AH197" i="19"/>
  <c r="AH1366" i="19"/>
  <c r="AH238" i="19"/>
  <c r="AH606" i="19"/>
  <c r="AH325" i="19"/>
  <c r="AH578" i="19"/>
  <c r="AC578" i="19" s="1" a="1"/>
  <c r="AC578" i="19" s="1"/>
  <c r="AH249" i="19"/>
  <c r="AH244" i="19"/>
  <c r="H377" i="19"/>
  <c r="B377" i="19" s="1"/>
  <c r="AH377" i="19"/>
  <c r="AH1567" i="19"/>
  <c r="H942" i="19"/>
  <c r="B942" i="19" s="1"/>
  <c r="AH942" i="19"/>
  <c r="AC942" i="19" s="1" a="1"/>
  <c r="AC942" i="19" s="1"/>
  <c r="AH944" i="19"/>
  <c r="H582" i="19"/>
  <c r="B582" i="19" s="1"/>
  <c r="AH582" i="19"/>
  <c r="AC582" i="19" s="1" a="1"/>
  <c r="AC582" i="19" s="1"/>
  <c r="AH381" i="19"/>
  <c r="AH620" i="19"/>
  <c r="H1562" i="19"/>
  <c r="B1562" i="19" s="1"/>
  <c r="AH1562" i="19"/>
  <c r="AC1562" i="19" s="1" a="1"/>
  <c r="AC1562" i="19" s="1"/>
  <c r="AB1358" i="19" a="1"/>
  <c r="AB1358" i="19" s="1"/>
  <c r="AB1175" i="19" a="1"/>
  <c r="AB1175" i="19" s="1"/>
  <c r="AH855" i="19"/>
  <c r="AH696" i="19"/>
  <c r="AH1442" i="19"/>
  <c r="AC1442" i="19" s="1" a="1"/>
  <c r="AC1442" i="19" s="1"/>
  <c r="AH1441" i="19"/>
  <c r="AH785" i="19"/>
  <c r="AH394" i="19"/>
  <c r="AH853" i="19"/>
  <c r="AH1295" i="19"/>
  <c r="AH694" i="19"/>
  <c r="AH1446" i="19"/>
  <c r="AH1311" i="19"/>
  <c r="AH1440" i="19"/>
  <c r="AH1324" i="19"/>
  <c r="AH784" i="19"/>
  <c r="AH504" i="19"/>
  <c r="AH393" i="19"/>
  <c r="AH1265" i="19"/>
  <c r="AH1278" i="19"/>
  <c r="AH152" i="19"/>
  <c r="AH1211" i="19"/>
  <c r="AH341" i="19"/>
  <c r="AH920" i="19"/>
  <c r="AH407" i="19"/>
  <c r="AH1479" i="19"/>
  <c r="AH1341" i="19"/>
  <c r="AC1341" i="19" s="1" a="1"/>
  <c r="AC1341" i="19" s="1"/>
  <c r="AH929" i="19"/>
  <c r="AH1260" i="19"/>
  <c r="AH479" i="19"/>
  <c r="AH259" i="19"/>
  <c r="AH716" i="19"/>
  <c r="AH195" i="19"/>
  <c r="AH1363" i="19"/>
  <c r="AH237" i="19"/>
  <c r="AH607" i="19"/>
  <c r="AH323" i="19"/>
  <c r="AH577" i="19"/>
  <c r="AH662" i="19"/>
  <c r="AC662" i="19" s="1" a="1"/>
  <c r="AC662" i="19" s="1"/>
  <c r="C1570" i="19"/>
  <c r="E1570" i="19" s="1"/>
  <c r="AH1570" i="19"/>
  <c r="H552" i="19"/>
  <c r="B552" i="19" s="1"/>
  <c r="AH552" i="19"/>
  <c r="AC552" i="19" s="1" a="1"/>
  <c r="AC552" i="19" s="1"/>
  <c r="AH1563" i="19"/>
  <c r="AH1565" i="19"/>
  <c r="AH948" i="19"/>
  <c r="AH501" i="19"/>
  <c r="AH1184" i="19"/>
  <c r="AH955" i="19"/>
  <c r="AH564" i="19"/>
  <c r="AB447" i="19" a="1"/>
  <c r="AB447" i="19" s="1"/>
  <c r="AB209" i="19" a="1"/>
  <c r="AB209" i="19" s="1"/>
  <c r="AH1435" i="19"/>
  <c r="AH1326" i="19"/>
  <c r="AH852" i="19"/>
  <c r="AC852" i="19" s="1" a="1"/>
  <c r="AC852" i="19" s="1"/>
  <c r="AH693" i="19"/>
  <c r="AH1401" i="19"/>
  <c r="AH1310" i="19"/>
  <c r="AH1439" i="19"/>
  <c r="AH1323" i="19"/>
  <c r="AH783" i="19"/>
  <c r="AH503" i="19"/>
  <c r="AH392" i="19"/>
  <c r="AC392" i="19" s="1" a="1"/>
  <c r="AC392" i="19" s="1"/>
  <c r="AH1264" i="19"/>
  <c r="AH1277" i="19"/>
  <c r="AH771" i="19"/>
  <c r="AH1210" i="19"/>
  <c r="AH1461" i="19"/>
  <c r="AH351" i="19"/>
  <c r="AH340" i="19"/>
  <c r="AH919" i="19"/>
  <c r="AH406" i="19"/>
  <c r="AH311" i="19"/>
  <c r="AC311" i="19" s="1" a="1"/>
  <c r="AC311" i="19" s="1"/>
  <c r="AC312" i="19" s="1" a="1"/>
  <c r="AC312" i="19" s="1"/>
  <c r="AH1478" i="19"/>
  <c r="AH291" i="19"/>
  <c r="AH1551" i="19"/>
  <c r="AH1340" i="19"/>
  <c r="AH928" i="19"/>
  <c r="AH1259" i="19"/>
  <c r="AH478" i="19"/>
  <c r="AH258" i="19"/>
  <c r="AH715" i="19"/>
  <c r="AH196" i="19"/>
  <c r="AH1365" i="19"/>
  <c r="AH235" i="19"/>
  <c r="AH605" i="19"/>
  <c r="AH324" i="19"/>
  <c r="AH576" i="19"/>
  <c r="AH971" i="19"/>
  <c r="AC971" i="19" s="1" a="1"/>
  <c r="AC971" i="19" s="1"/>
  <c r="H1072" i="19"/>
  <c r="B1072" i="19" s="1"/>
  <c r="AH1072" i="19"/>
  <c r="AC1072" i="19" s="1" a="1"/>
  <c r="AC1072" i="19" s="1"/>
  <c r="AH1078" i="19"/>
  <c r="AH375" i="19"/>
  <c r="H492" i="19"/>
  <c r="B492" i="19" s="1"/>
  <c r="AH492" i="19"/>
  <c r="AC492" i="19" s="1" a="1"/>
  <c r="AC492" i="19" s="1"/>
  <c r="AH958" i="19"/>
  <c r="AH1467" i="19"/>
  <c r="AH566" i="19"/>
  <c r="AB1251" i="19" a="1"/>
  <c r="AB1251" i="19" s="1"/>
  <c r="AB1020" i="19" a="1"/>
  <c r="AB1020" i="19" s="1"/>
  <c r="AB217" i="19" a="1"/>
  <c r="AB217" i="19" s="1"/>
  <c r="AB894" i="19" a="1"/>
  <c r="AB894" i="19" s="1"/>
  <c r="AB1528" i="19" a="1"/>
  <c r="AB1528" i="19" s="1"/>
  <c r="AB1608" i="19" a="1"/>
  <c r="AB1608" i="19" s="1"/>
  <c r="AB448" i="19" a="1"/>
  <c r="AB448" i="19" s="1"/>
  <c r="AB533" i="19" a="1"/>
  <c r="AB533" i="19" s="1"/>
  <c r="AB267" i="19" a="1"/>
  <c r="AB267" i="19" s="1"/>
  <c r="AB164" i="19" a="1"/>
  <c r="AB164" i="19" s="1"/>
  <c r="AH1397" i="19"/>
  <c r="AH1392" i="19"/>
  <c r="AC1392" i="19" s="1" a="1"/>
  <c r="AC1392" i="19" s="1"/>
  <c r="AH695" i="19"/>
  <c r="AH1293" i="19"/>
  <c r="AH692" i="19"/>
  <c r="AC692" i="19" s="1" a="1"/>
  <c r="AC692" i="19" s="1"/>
  <c r="AH1400" i="19"/>
  <c r="AH1309" i="19"/>
  <c r="AH1438" i="19"/>
  <c r="AH1322" i="19"/>
  <c r="AC1322" i="19" s="1" a="1"/>
  <c r="AC1322" i="19" s="1"/>
  <c r="AH782" i="19"/>
  <c r="AC782" i="19" s="1" a="1"/>
  <c r="AC782" i="19" s="1"/>
  <c r="AH502" i="19"/>
  <c r="AC502" i="19" s="1" a="1"/>
  <c r="AC502" i="19" s="1"/>
  <c r="AH1263" i="19"/>
  <c r="AH1276" i="19"/>
  <c r="AH371" i="19"/>
  <c r="AH770" i="19"/>
  <c r="AH1209" i="19"/>
  <c r="AH1460" i="19"/>
  <c r="AH1591" i="19"/>
  <c r="AH281" i="19"/>
  <c r="AH350" i="19"/>
  <c r="AH339" i="19"/>
  <c r="AH918" i="19"/>
  <c r="AH405" i="19"/>
  <c r="AH310" i="19"/>
  <c r="AH1477" i="19"/>
  <c r="AH290" i="19"/>
  <c r="AH1550" i="19"/>
  <c r="AH1339" i="19"/>
  <c r="AH927" i="19"/>
  <c r="AH1258" i="19"/>
  <c r="AH477" i="19"/>
  <c r="AH257" i="19"/>
  <c r="AH714" i="19"/>
  <c r="AH193" i="19"/>
  <c r="AH1364" i="19"/>
  <c r="AH236" i="19"/>
  <c r="AH604" i="19"/>
  <c r="AH322" i="19"/>
  <c r="AH573" i="19"/>
  <c r="AH970" i="19"/>
  <c r="AH250" i="19"/>
  <c r="AH243" i="19"/>
  <c r="AH1081" i="19"/>
  <c r="AH957" i="19"/>
  <c r="AH570" i="19"/>
  <c r="AH565" i="19"/>
  <c r="AB1288" i="19" a="1"/>
  <c r="AB1288" i="19" s="1"/>
  <c r="AB800" i="19" a="1"/>
  <c r="AB800" i="19" s="1"/>
  <c r="AB646" i="19" a="1"/>
  <c r="AB646" i="19" s="1"/>
  <c r="AB704" i="19" a="1"/>
  <c r="AB704" i="19" s="1"/>
  <c r="AB1359" i="19" a="1"/>
  <c r="AB1359" i="19" s="1"/>
  <c r="AB773" i="19" a="1"/>
  <c r="AB773" i="19" s="1"/>
  <c r="AB1415" i="19" a="1"/>
  <c r="AB1415" i="19" s="1"/>
  <c r="AH1306" i="19"/>
  <c r="AH1443" i="19"/>
  <c r="AH1294" i="19"/>
  <c r="AH1451" i="19"/>
  <c r="AH1308" i="19"/>
  <c r="AH1437" i="19"/>
  <c r="AH1262" i="19"/>
  <c r="AC1262" i="19" s="1" a="1"/>
  <c r="AC1262" i="19" s="1"/>
  <c r="AH1275" i="19"/>
  <c r="AH161" i="19"/>
  <c r="AH370" i="19"/>
  <c r="AH769" i="19"/>
  <c r="AH1208" i="19"/>
  <c r="AH1459" i="19"/>
  <c r="AH1590" i="19"/>
  <c r="AH280" i="19"/>
  <c r="AH349" i="19"/>
  <c r="AH338" i="19"/>
  <c r="AH917" i="19"/>
  <c r="AH403" i="19"/>
  <c r="AH309" i="19"/>
  <c r="AH1476" i="19"/>
  <c r="AH289" i="19"/>
  <c r="AH1549" i="19"/>
  <c r="AH1338" i="19"/>
  <c r="AH926" i="19"/>
  <c r="AH1257" i="19"/>
  <c r="AH476" i="19"/>
  <c r="AH256" i="19"/>
  <c r="AH713" i="19"/>
  <c r="AH194" i="19"/>
  <c r="AH1362" i="19"/>
  <c r="AC1362" i="19" s="1" a="1"/>
  <c r="AC1362" i="19" s="1"/>
  <c r="AH234" i="19"/>
  <c r="AH603" i="19"/>
  <c r="AH574" i="19"/>
  <c r="AH969" i="19"/>
  <c r="AH588" i="19"/>
  <c r="AH553" i="19"/>
  <c r="AH557" i="19"/>
  <c r="AH246" i="19"/>
  <c r="AH1537" i="19"/>
  <c r="AB1165" i="19" a="1"/>
  <c r="AB1165" i="19" s="1"/>
  <c r="AB270" i="19" a="1"/>
  <c r="AB270" i="19" s="1"/>
  <c r="AB295" i="19" a="1"/>
  <c r="AB295" i="19" s="1"/>
  <c r="AB1423" i="19" a="1"/>
  <c r="AB1423" i="19" s="1"/>
  <c r="AH1296" i="19"/>
  <c r="AH1292" i="19"/>
  <c r="AC1292" i="19" s="1" a="1"/>
  <c r="AC1292" i="19" s="1"/>
  <c r="AH1399" i="19"/>
  <c r="AH861" i="19"/>
  <c r="AH1450" i="19"/>
  <c r="AH1398" i="19"/>
  <c r="AH1307" i="19"/>
  <c r="AH1436" i="19"/>
  <c r="AH401" i="19"/>
  <c r="AH1274" i="19"/>
  <c r="AH160" i="19"/>
  <c r="AH369" i="19"/>
  <c r="AH768" i="19"/>
  <c r="AH1207" i="19"/>
  <c r="AH1458" i="19"/>
  <c r="AH1589" i="19"/>
  <c r="AH279" i="19"/>
  <c r="AC279" i="19" s="1" a="1"/>
  <c r="AC279" i="19" s="1"/>
  <c r="AH348" i="19"/>
  <c r="AH337" i="19"/>
  <c r="AH916" i="19"/>
  <c r="AH404" i="19"/>
  <c r="AH308" i="19"/>
  <c r="AH1475" i="19"/>
  <c r="AH288" i="19"/>
  <c r="AH1548" i="19"/>
  <c r="AH1337" i="19"/>
  <c r="AH925" i="19"/>
  <c r="AH1256" i="19"/>
  <c r="AH475" i="19"/>
  <c r="AH254" i="19"/>
  <c r="AH712" i="19"/>
  <c r="AC712" i="19" s="1" a="1"/>
  <c r="AC712" i="19" s="1"/>
  <c r="AH192" i="19"/>
  <c r="AH233" i="19"/>
  <c r="AH602" i="19"/>
  <c r="AC602" i="19" s="1" a="1"/>
  <c r="AC602" i="19" s="1"/>
  <c r="AH572" i="19"/>
  <c r="AC572" i="19" s="1" a="1"/>
  <c r="AC572" i="19" s="1"/>
  <c r="AH968" i="19"/>
  <c r="AH1192" i="19"/>
  <c r="AH1073" i="19"/>
  <c r="AH558" i="19"/>
  <c r="AH247" i="19"/>
  <c r="AH959" i="19"/>
  <c r="AH493" i="19"/>
  <c r="AH956" i="19"/>
  <c r="AH563" i="19"/>
  <c r="AB904" i="19" a="1"/>
  <c r="AB904" i="19" s="1"/>
  <c r="AB824" i="19" a="1"/>
  <c r="AB824" i="19" s="1"/>
  <c r="AB691" i="19" a="1"/>
  <c r="AB691" i="19" s="1"/>
  <c r="AB231" i="19" a="1"/>
  <c r="AB231" i="19" s="1"/>
  <c r="AH1273" i="19"/>
  <c r="AH159" i="19"/>
  <c r="AH368" i="19"/>
  <c r="AH767" i="19"/>
  <c r="AH1206" i="19"/>
  <c r="AH1457" i="19"/>
  <c r="AC1457" i="19" s="1" a="1"/>
  <c r="AC1457" i="19" s="1"/>
  <c r="AH1588" i="19"/>
  <c r="AH278" i="19"/>
  <c r="AH347" i="19"/>
  <c r="AH336" i="19"/>
  <c r="AH915" i="19"/>
  <c r="AH402" i="19"/>
  <c r="AC402" i="19" s="1" a="1"/>
  <c r="AC402" i="19" s="1"/>
  <c r="AH307" i="19"/>
  <c r="AH1473" i="19"/>
  <c r="AC1473" i="19" s="1" a="1"/>
  <c r="AC1473" i="19" s="1"/>
  <c r="AH287" i="19"/>
  <c r="AH1547" i="19"/>
  <c r="AH1336" i="19"/>
  <c r="AH924" i="19"/>
  <c r="AH1255" i="19"/>
  <c r="AH474" i="19"/>
  <c r="AH255" i="19"/>
  <c r="AH232" i="19"/>
  <c r="AH331" i="19"/>
  <c r="AH575" i="19"/>
  <c r="AH967" i="19"/>
  <c r="AH432" i="19"/>
  <c r="H1463" i="19"/>
  <c r="B1463" i="19" s="1"/>
  <c r="AH1463" i="19"/>
  <c r="AH589" i="19"/>
  <c r="AC589" i="19" s="1" a="1"/>
  <c r="AC589" i="19" s="1"/>
  <c r="AH1076" i="19"/>
  <c r="AH1564" i="19"/>
  <c r="AH376" i="19"/>
  <c r="AH571" i="19"/>
  <c r="AH568" i="19"/>
  <c r="AH1568" i="19"/>
  <c r="AB983" i="19" a="1"/>
  <c r="AB983" i="19" s="1"/>
  <c r="AB908" i="19" a="1"/>
  <c r="AB908" i="19" s="1"/>
  <c r="AB1213" i="19" a="1"/>
  <c r="AB1213" i="19" s="1"/>
  <c r="AB801" i="19" a="1"/>
  <c r="AB801" i="19" s="1"/>
  <c r="AB1291" i="19" a="1"/>
  <c r="AB1291" i="19" s="1"/>
  <c r="AB994" i="19" a="1"/>
  <c r="AB994" i="19" s="1"/>
  <c r="AB1429" i="19" a="1"/>
  <c r="AB1429" i="19" s="1"/>
  <c r="AB1176" i="19" a="1"/>
  <c r="AB1176" i="19" s="1"/>
  <c r="AB1373" i="19" a="1"/>
  <c r="AB1373" i="19" s="1"/>
  <c r="AH400" i="19"/>
  <c r="AH859" i="19"/>
  <c r="AH1433" i="19"/>
  <c r="AH1330" i="19"/>
  <c r="AH790" i="19"/>
  <c r="AH510" i="19"/>
  <c r="AH399" i="19"/>
  <c r="AH1271" i="19"/>
  <c r="AH1272" i="19"/>
  <c r="AC1272" i="19" s="1" a="1"/>
  <c r="AC1272" i="19" s="1"/>
  <c r="AH158" i="19"/>
  <c r="AH367" i="19"/>
  <c r="AH766" i="19"/>
  <c r="AH1205" i="19"/>
  <c r="AH1456" i="19"/>
  <c r="AH1587" i="19"/>
  <c r="AH277" i="19"/>
  <c r="AH346" i="19"/>
  <c r="AH335" i="19"/>
  <c r="AH913" i="19"/>
  <c r="AH306" i="19"/>
  <c r="AH1474" i="19"/>
  <c r="AH286" i="19"/>
  <c r="AH1546" i="19"/>
  <c r="AH1335" i="19"/>
  <c r="AH923" i="19"/>
  <c r="AH1254" i="19"/>
  <c r="AH473" i="19"/>
  <c r="AH253" i="19"/>
  <c r="AH1371" i="19"/>
  <c r="AH330" i="19"/>
  <c r="AH966" i="19"/>
  <c r="AH612" i="19"/>
  <c r="AC612" i="19" s="1" a="1"/>
  <c r="AC612" i="19" s="1"/>
  <c r="AH590" i="19"/>
  <c r="AH1077" i="19"/>
  <c r="AH559" i="19"/>
  <c r="AH1575" i="19"/>
  <c r="AB1237" i="19" a="1"/>
  <c r="AB1237" i="19" s="1"/>
  <c r="AB1526" i="19" a="1"/>
  <c r="AB1526" i="19" s="1"/>
  <c r="AB1379" i="19" a="1"/>
  <c r="AB1379" i="19" s="1"/>
  <c r="AB1493" i="19" a="1"/>
  <c r="AB1493" i="19" s="1"/>
  <c r="AB1599" i="19" a="1"/>
  <c r="AB1599" i="19" s="1"/>
  <c r="AB1110" i="19" a="1"/>
  <c r="AB1110" i="19" s="1"/>
  <c r="AH567" i="19"/>
  <c r="AH954" i="19"/>
  <c r="AH496" i="19"/>
  <c r="H564" i="19"/>
  <c r="B564" i="19" s="1"/>
  <c r="C582" i="19"/>
  <c r="E582" i="19" s="1"/>
  <c r="H501" i="19"/>
  <c r="B501" i="19" s="1"/>
  <c r="C564" i="19"/>
  <c r="E564" i="19" s="1"/>
  <c r="C1537" i="19"/>
  <c r="E1537" i="19" s="1"/>
  <c r="H945" i="19"/>
  <c r="B945" i="19" s="1"/>
  <c r="C493" i="19"/>
  <c r="E493" i="19" s="1"/>
  <c r="C945" i="19"/>
  <c r="E945" i="19" s="1"/>
  <c r="C957" i="19"/>
  <c r="E957" i="19" s="1"/>
  <c r="C1078" i="19"/>
  <c r="E1078" i="19" s="1"/>
  <c r="C1316" i="19"/>
  <c r="E1316" i="19" s="1"/>
  <c r="H832" i="19"/>
  <c r="B832" i="19" s="1"/>
  <c r="H641" i="19"/>
  <c r="B641" i="19" s="1"/>
  <c r="H493" i="19"/>
  <c r="B493" i="19" s="1"/>
  <c r="H955" i="19"/>
  <c r="B955" i="19" s="1"/>
  <c r="H1078" i="19"/>
  <c r="B1078" i="19" s="1"/>
  <c r="H1316" i="19"/>
  <c r="B1316" i="19" s="1"/>
  <c r="H809" i="19"/>
  <c r="B809" i="19" s="1"/>
  <c r="C809" i="19"/>
  <c r="E809" i="19" s="1"/>
  <c r="C958" i="19"/>
  <c r="E958" i="19" s="1"/>
  <c r="H1184" i="19"/>
  <c r="B1184" i="19" s="1"/>
  <c r="C1184" i="19"/>
  <c r="E1184" i="19" s="1"/>
  <c r="C641" i="19"/>
  <c r="E641" i="19" s="1"/>
  <c r="C946" i="19"/>
  <c r="E946" i="19" s="1"/>
  <c r="H568" i="19"/>
  <c r="B568" i="19" s="1"/>
  <c r="C955" i="19"/>
  <c r="E955" i="19" s="1"/>
  <c r="H951" i="19"/>
  <c r="B951" i="19" s="1"/>
  <c r="C568" i="19"/>
  <c r="E568" i="19" s="1"/>
  <c r="C952" i="19"/>
  <c r="E952" i="19" s="1"/>
  <c r="H1055" i="19"/>
  <c r="B1055" i="19" s="1"/>
  <c r="H381" i="19"/>
  <c r="B381" i="19" s="1"/>
  <c r="C951" i="19"/>
  <c r="E951" i="19" s="1"/>
  <c r="H571" i="19"/>
  <c r="B571" i="19" s="1"/>
  <c r="H959" i="19"/>
  <c r="B959" i="19" s="1"/>
  <c r="C1055" i="19"/>
  <c r="E1055" i="19" s="1"/>
  <c r="C381" i="19"/>
  <c r="E381" i="19" s="1"/>
  <c r="C571" i="19"/>
  <c r="E571" i="19" s="1"/>
  <c r="C959" i="19"/>
  <c r="E959" i="19" s="1"/>
  <c r="C1568" i="19"/>
  <c r="E1568" i="19" s="1"/>
  <c r="H1537" i="19"/>
  <c r="B1537" i="19" s="1"/>
  <c r="C942" i="19"/>
  <c r="E942" i="19" s="1"/>
  <c r="H246" i="19"/>
  <c r="B246" i="19" s="1"/>
  <c r="H1563" i="19"/>
  <c r="B1563" i="19" s="1"/>
  <c r="H620" i="19"/>
  <c r="B620" i="19" s="1"/>
  <c r="H1568" i="19"/>
  <c r="B1568" i="19" s="1"/>
  <c r="C1563" i="19"/>
  <c r="E1563" i="19" s="1"/>
  <c r="H960" i="19"/>
  <c r="B960" i="19" s="1"/>
  <c r="H956" i="19"/>
  <c r="B956" i="19" s="1"/>
  <c r="H497" i="19"/>
  <c r="B497" i="19" s="1"/>
  <c r="H556" i="19"/>
  <c r="B556" i="19" s="1"/>
  <c r="C1074" i="19"/>
  <c r="E1074" i="19" s="1"/>
  <c r="C960" i="19"/>
  <c r="E960" i="19" s="1"/>
  <c r="C956" i="19"/>
  <c r="E956" i="19" s="1"/>
  <c r="H499" i="19"/>
  <c r="B499" i="19" s="1"/>
  <c r="H1081" i="19"/>
  <c r="B1081" i="19" s="1"/>
  <c r="C497" i="19"/>
  <c r="E497" i="19" s="1"/>
  <c r="C556" i="19"/>
  <c r="E556" i="19" s="1"/>
  <c r="H1079" i="19"/>
  <c r="B1079" i="19" s="1"/>
  <c r="C1079" i="19"/>
  <c r="E1079" i="19" s="1"/>
  <c r="C947" i="19"/>
  <c r="E947" i="19" s="1"/>
  <c r="H947" i="19"/>
  <c r="B947" i="19" s="1"/>
  <c r="C560" i="19"/>
  <c r="E560" i="19" s="1"/>
  <c r="C555" i="19"/>
  <c r="E555" i="19" s="1"/>
  <c r="H555" i="19"/>
  <c r="B555" i="19" s="1"/>
  <c r="H948" i="19"/>
  <c r="B948" i="19" s="1"/>
  <c r="C569" i="19"/>
  <c r="E569" i="19" s="1"/>
  <c r="H569" i="19"/>
  <c r="B569" i="19" s="1"/>
  <c r="H374" i="19"/>
  <c r="B374" i="19" s="1"/>
  <c r="C374" i="19"/>
  <c r="E374" i="19" s="1"/>
  <c r="C499" i="19"/>
  <c r="E499" i="19" s="1"/>
  <c r="H373" i="19"/>
  <c r="B373" i="19" s="1"/>
  <c r="C373" i="19"/>
  <c r="E373" i="19" s="1"/>
  <c r="H943" i="19"/>
  <c r="B943" i="19" s="1"/>
  <c r="C943" i="19"/>
  <c r="E943" i="19" s="1"/>
  <c r="C380" i="19"/>
  <c r="E380" i="19" s="1"/>
  <c r="H380" i="19"/>
  <c r="B380" i="19" s="1"/>
  <c r="H949" i="19"/>
  <c r="B949" i="19" s="1"/>
  <c r="C949" i="19"/>
  <c r="E949" i="19" s="1"/>
  <c r="H498" i="19"/>
  <c r="B498" i="19" s="1"/>
  <c r="C498" i="19"/>
  <c r="E498" i="19" s="1"/>
  <c r="C492" i="19"/>
  <c r="E492" i="19" s="1"/>
  <c r="H375" i="19"/>
  <c r="B375" i="19" s="1"/>
  <c r="H1194" i="19"/>
  <c r="B1194" i="19" s="1"/>
  <c r="C1194" i="19"/>
  <c r="E1194" i="19" s="1"/>
  <c r="H1047" i="19"/>
  <c r="B1047" i="19" s="1"/>
  <c r="C1047" i="19"/>
  <c r="E1047" i="19" s="1"/>
  <c r="C500" i="19"/>
  <c r="E500" i="19" s="1"/>
  <c r="H500" i="19"/>
  <c r="B500" i="19" s="1"/>
  <c r="C378" i="19"/>
  <c r="E378" i="19" s="1"/>
  <c r="H378" i="19"/>
  <c r="B378" i="19" s="1"/>
  <c r="C242" i="19"/>
  <c r="E242" i="19" s="1"/>
  <c r="H242" i="19"/>
  <c r="B242" i="19" s="1"/>
  <c r="C248" i="19"/>
  <c r="E248" i="19" s="1"/>
  <c r="H248" i="19"/>
  <c r="B248" i="19" s="1"/>
  <c r="H560" i="19"/>
  <c r="B560" i="19" s="1"/>
  <c r="C950" i="19"/>
  <c r="E950" i="19" s="1"/>
  <c r="C1075" i="19"/>
  <c r="E1075" i="19" s="1"/>
  <c r="C377" i="19"/>
  <c r="E377" i="19" s="1"/>
  <c r="C494" i="19"/>
  <c r="E494" i="19" s="1"/>
  <c r="H494" i="19"/>
  <c r="B494" i="19" s="1"/>
  <c r="C375" i="19"/>
  <c r="E375" i="19" s="1"/>
  <c r="H40" i="19"/>
  <c r="B40" i="19" s="1"/>
  <c r="H668" i="19"/>
  <c r="B668" i="19" s="1"/>
  <c r="C620" i="19"/>
  <c r="E620" i="19" s="1"/>
  <c r="C246" i="19"/>
  <c r="E246" i="19" s="1"/>
  <c r="H953" i="19"/>
  <c r="B953" i="19" s="1"/>
  <c r="H1467" i="19"/>
  <c r="B1467" i="19" s="1"/>
  <c r="C668" i="19"/>
  <c r="E668" i="19" s="1"/>
  <c r="H106" i="19"/>
  <c r="B106" i="19" s="1"/>
  <c r="C953" i="19"/>
  <c r="E953" i="19" s="1"/>
  <c r="H1575" i="19"/>
  <c r="B1575" i="19" s="1"/>
  <c r="C1467" i="19"/>
  <c r="E1467" i="19" s="1"/>
  <c r="C106" i="19"/>
  <c r="E106" i="19" s="1"/>
  <c r="C1575" i="19"/>
  <c r="E1575" i="19" s="1"/>
  <c r="H250" i="19"/>
  <c r="B250" i="19" s="1"/>
  <c r="C250" i="19"/>
  <c r="E250" i="19" s="1"/>
  <c r="H554" i="19"/>
  <c r="B554" i="19" s="1"/>
  <c r="C948" i="19"/>
  <c r="E948" i="19" s="1"/>
  <c r="H950" i="19"/>
  <c r="B950" i="19" s="1"/>
  <c r="H379" i="19"/>
  <c r="B379" i="19" s="1"/>
  <c r="H570" i="19"/>
  <c r="B570" i="19" s="1"/>
  <c r="C553" i="19"/>
  <c r="E553" i="19" s="1"/>
  <c r="C554" i="19"/>
  <c r="E554" i="19" s="1"/>
  <c r="C251" i="19"/>
  <c r="E251" i="19" s="1"/>
  <c r="C1564" i="19"/>
  <c r="E1564" i="19" s="1"/>
  <c r="H944" i="19"/>
  <c r="B944" i="19" s="1"/>
  <c r="H495" i="19"/>
  <c r="B495" i="19" s="1"/>
  <c r="H245" i="19"/>
  <c r="B245" i="19" s="1"/>
  <c r="C570" i="19"/>
  <c r="E570" i="19" s="1"/>
  <c r="C495" i="19"/>
  <c r="E495" i="19" s="1"/>
  <c r="C961" i="19"/>
  <c r="E961" i="19" s="1"/>
  <c r="C1073" i="19"/>
  <c r="E1073" i="19" s="1"/>
  <c r="H1077" i="19"/>
  <c r="B1077" i="19" s="1"/>
  <c r="C501" i="19"/>
  <c r="E501" i="19" s="1"/>
  <c r="H372" i="19"/>
  <c r="B372" i="19" s="1"/>
  <c r="H961" i="19"/>
  <c r="B961" i="19" s="1"/>
  <c r="C1567" i="19"/>
  <c r="E1567" i="19" s="1"/>
  <c r="H1076" i="19"/>
  <c r="B1076" i="19" s="1"/>
  <c r="C944" i="19"/>
  <c r="E944" i="19" s="1"/>
  <c r="C1566" i="19"/>
  <c r="E1566" i="19" s="1"/>
  <c r="C245" i="19"/>
  <c r="E245" i="19" s="1"/>
  <c r="C1076" i="19"/>
  <c r="E1076" i="19" s="1"/>
  <c r="H957" i="19"/>
  <c r="B957" i="19" s="1"/>
  <c r="H958" i="19"/>
  <c r="B958" i="19" s="1"/>
  <c r="H946" i="19"/>
  <c r="B946" i="19" s="1"/>
  <c r="C1077" i="19"/>
  <c r="E1077" i="19" s="1"/>
  <c r="H1566" i="19"/>
  <c r="B1566" i="19" s="1"/>
  <c r="H251" i="19"/>
  <c r="B251" i="19" s="1"/>
  <c r="H1074" i="19"/>
  <c r="B1074" i="19" s="1"/>
  <c r="C379" i="19"/>
  <c r="E379" i="19" s="1"/>
  <c r="H557" i="19"/>
  <c r="B557" i="19" s="1"/>
  <c r="C557" i="19"/>
  <c r="E557" i="19" s="1"/>
  <c r="H559" i="19"/>
  <c r="B559" i="19" s="1"/>
  <c r="H1080" i="19"/>
  <c r="B1080" i="19" s="1"/>
  <c r="H244" i="19"/>
  <c r="B244" i="19" s="1"/>
  <c r="H558" i="19"/>
  <c r="B558" i="19" s="1"/>
  <c r="C559" i="19"/>
  <c r="E559" i="19" s="1"/>
  <c r="H553" i="19"/>
  <c r="B553" i="19" s="1"/>
  <c r="C1080" i="19"/>
  <c r="E1080" i="19" s="1"/>
  <c r="H1565" i="19"/>
  <c r="B1565" i="19" s="1"/>
  <c r="H1564" i="19"/>
  <c r="B1564" i="19" s="1"/>
  <c r="C243" i="19"/>
  <c r="E243" i="19" s="1"/>
  <c r="C244" i="19"/>
  <c r="E244" i="19" s="1"/>
  <c r="H376" i="19"/>
  <c r="B376" i="19" s="1"/>
  <c r="H247" i="19"/>
  <c r="B247" i="19" s="1"/>
  <c r="C247" i="19"/>
  <c r="E247" i="19" s="1"/>
  <c r="C558" i="19"/>
  <c r="E558" i="19" s="1"/>
  <c r="C1565" i="19"/>
  <c r="E1565" i="19" s="1"/>
  <c r="H243" i="19"/>
  <c r="B243" i="19" s="1"/>
  <c r="C1081" i="19"/>
  <c r="E1081" i="19" s="1"/>
  <c r="C376" i="19"/>
  <c r="E376" i="19" s="1"/>
  <c r="H1567" i="19"/>
  <c r="B1567" i="19" s="1"/>
  <c r="C1072" i="19"/>
  <c r="E1072" i="19" s="1"/>
  <c r="H249" i="19"/>
  <c r="B249" i="19" s="1"/>
  <c r="C19" i="19"/>
  <c r="E19" i="19" s="1"/>
  <c r="C249" i="19"/>
  <c r="E249" i="19" s="1"/>
  <c r="C589" i="19"/>
  <c r="E589" i="19" s="1"/>
  <c r="C552" i="19"/>
  <c r="E552" i="19" s="1"/>
  <c r="H19" i="19"/>
  <c r="B19" i="19" s="1"/>
  <c r="H11" i="21" a="1"/>
  <c r="H11" i="21" s="1"/>
  <c r="H590" i="19"/>
  <c r="B590" i="19" s="1"/>
  <c r="C590" i="19"/>
  <c r="E590" i="19" s="1"/>
  <c r="H1073" i="19"/>
  <c r="B1073" i="19" s="1"/>
  <c r="H8" i="21" a="1"/>
  <c r="H8" i="21" s="1"/>
  <c r="F8" i="21" a="1"/>
  <c r="F8" i="21" s="1"/>
  <c r="D12" i="21" a="1"/>
  <c r="D12" i="21" s="1"/>
  <c r="G10" i="21" a="1"/>
  <c r="G10" i="21" s="1"/>
  <c r="E11" i="21" a="1"/>
  <c r="E11" i="21" s="1"/>
  <c r="H12" i="21" a="1"/>
  <c r="H12" i="21" s="1"/>
  <c r="F11" i="21" a="1"/>
  <c r="F11" i="21" s="1"/>
  <c r="H9" i="21" a="1"/>
  <c r="H9" i="21" s="1"/>
  <c r="G12" i="21" a="1"/>
  <c r="G12" i="21" s="1"/>
  <c r="D11" i="21" a="1"/>
  <c r="D11" i="21" s="1"/>
  <c r="F9" i="21" a="1"/>
  <c r="F9" i="21" s="1"/>
  <c r="D10" i="21" a="1"/>
  <c r="D10" i="21" s="1"/>
  <c r="G11" i="21" a="1"/>
  <c r="G11" i="21" s="1"/>
  <c r="E10" i="21" a="1"/>
  <c r="E10" i="21" s="1"/>
  <c r="G8" i="21" a="1"/>
  <c r="G8" i="21" s="1"/>
  <c r="F12" i="21" a="1"/>
  <c r="F12" i="21" s="1"/>
  <c r="E12" i="21" a="1"/>
  <c r="E12" i="21" s="1"/>
  <c r="E9" i="21" a="1"/>
  <c r="E9" i="21" s="1"/>
  <c r="D9" i="21" a="1"/>
  <c r="D9" i="21" s="1"/>
  <c r="E8" i="21" a="1"/>
  <c r="E8" i="21" s="1"/>
  <c r="D8" i="21" a="1"/>
  <c r="D8" i="21" s="1"/>
  <c r="G9" i="21" a="1"/>
  <c r="G9" i="21" s="1"/>
  <c r="H10" i="21" a="1"/>
  <c r="H10" i="21" s="1"/>
  <c r="F10" i="21" a="1"/>
  <c r="F10" i="21" s="1"/>
  <c r="H588" i="19"/>
  <c r="B588" i="19" s="1"/>
  <c r="C588" i="19"/>
  <c r="E588" i="19" s="1"/>
  <c r="H589" i="19"/>
  <c r="B589" i="19" s="1"/>
  <c r="C1532" i="19"/>
  <c r="E1532" i="19" s="1"/>
  <c r="H810" i="19"/>
  <c r="B810" i="19" s="1"/>
  <c r="C1057" i="19"/>
  <c r="E1057" i="19" s="1"/>
  <c r="H438" i="19"/>
  <c r="B438" i="19" s="1"/>
  <c r="H666" i="19"/>
  <c r="B666" i="19" s="1"/>
  <c r="C1052" i="19"/>
  <c r="E1052" i="19" s="1"/>
  <c r="C807" i="19"/>
  <c r="E807" i="19" s="1"/>
  <c r="C1314" i="19"/>
  <c r="E1314" i="19" s="1"/>
  <c r="C1581" i="19"/>
  <c r="E1581" i="19" s="1"/>
  <c r="C1541" i="19"/>
  <c r="E1541" i="19" s="1"/>
  <c r="C1312" i="19"/>
  <c r="E1312" i="19" s="1"/>
  <c r="H633" i="19"/>
  <c r="B633" i="19" s="1"/>
  <c r="C1182" i="19"/>
  <c r="E1182" i="19" s="1"/>
  <c r="C1464" i="19"/>
  <c r="E1464" i="19" s="1"/>
  <c r="H838" i="19"/>
  <c r="B838" i="19" s="1"/>
  <c r="H1195" i="19"/>
  <c r="B1195" i="19" s="1"/>
  <c r="C639" i="19"/>
  <c r="E639" i="19" s="1"/>
  <c r="H433" i="19"/>
  <c r="B433" i="19" s="1"/>
  <c r="H671" i="19"/>
  <c r="B671" i="19" s="1"/>
  <c r="C1320" i="19"/>
  <c r="E1320" i="19" s="1"/>
  <c r="C1540" i="19"/>
  <c r="E1540" i="19" s="1"/>
  <c r="H1313" i="19"/>
  <c r="B1313" i="19" s="1"/>
  <c r="C1049" i="19"/>
  <c r="E1049" i="19" s="1"/>
  <c r="C1060" i="19"/>
  <c r="E1060" i="19" s="1"/>
  <c r="C20" i="19"/>
  <c r="E20" i="19" s="1"/>
  <c r="C1471" i="19"/>
  <c r="E1471" i="19" s="1"/>
  <c r="C1183" i="19"/>
  <c r="E1183" i="19" s="1"/>
  <c r="H16" i="19"/>
  <c r="B16" i="19" s="1"/>
  <c r="C561" i="19"/>
  <c r="E561" i="19" s="1"/>
  <c r="C1044" i="19"/>
  <c r="E1044" i="19" s="1"/>
  <c r="C841" i="19"/>
  <c r="E841" i="19" s="1"/>
  <c r="C802" i="19"/>
  <c r="E802" i="19" s="1"/>
  <c r="C1188" i="19"/>
  <c r="E1188" i="19" s="1"/>
  <c r="C619" i="19"/>
  <c r="E619" i="19" s="1"/>
  <c r="C1578" i="19"/>
  <c r="E1578" i="19" s="1"/>
  <c r="C1572" i="19"/>
  <c r="E1572" i="19" s="1"/>
  <c r="C1051" i="19"/>
  <c r="E1051" i="19" s="1"/>
  <c r="C1046" i="19"/>
  <c r="E1046" i="19" s="1"/>
  <c r="H583" i="19"/>
  <c r="B583" i="19" s="1"/>
  <c r="C637" i="19"/>
  <c r="E637" i="19" s="1"/>
  <c r="H640" i="19"/>
  <c r="B640" i="19" s="1"/>
  <c r="C1569" i="19"/>
  <c r="E1569" i="19" s="1"/>
  <c r="H834" i="19"/>
  <c r="B834" i="19" s="1"/>
  <c r="H435" i="19"/>
  <c r="B435" i="19" s="1"/>
  <c r="C636" i="19"/>
  <c r="E636" i="19" s="1"/>
  <c r="C1059" i="19"/>
  <c r="E1059" i="19" s="1"/>
  <c r="H1321" i="19"/>
  <c r="B1321" i="19" s="1"/>
  <c r="C1197" i="19"/>
  <c r="E1197" i="19" s="1"/>
  <c r="C1042" i="19"/>
  <c r="E1042" i="19" s="1"/>
  <c r="C634" i="19"/>
  <c r="E634" i="19" s="1"/>
  <c r="C1462" i="19"/>
  <c r="E1462" i="19" s="1"/>
  <c r="C1185" i="19"/>
  <c r="E1185" i="19" s="1"/>
  <c r="H1570" i="19"/>
  <c r="B1570" i="19" s="1"/>
  <c r="H1189" i="19"/>
  <c r="B1189" i="19" s="1"/>
  <c r="H839" i="19"/>
  <c r="B839" i="19" s="1"/>
  <c r="C833" i="19"/>
  <c r="E833" i="19" s="1"/>
  <c r="C613" i="19"/>
  <c r="E613" i="19" s="1"/>
  <c r="C1318" i="19"/>
  <c r="E1318" i="19" s="1"/>
  <c r="C618" i="19"/>
  <c r="E618" i="19" s="1"/>
  <c r="H1054" i="19"/>
  <c r="B1054" i="19" s="1"/>
  <c r="C1061" i="19"/>
  <c r="E1061" i="19" s="1"/>
  <c r="H1199" i="19"/>
  <c r="B1199" i="19" s="1"/>
  <c r="H667" i="19"/>
  <c r="B667" i="19" s="1"/>
  <c r="C585" i="19"/>
  <c r="E585" i="19" s="1"/>
  <c r="C587" i="19"/>
  <c r="E587" i="19" s="1"/>
  <c r="H835" i="19"/>
  <c r="B835" i="19" s="1"/>
  <c r="C1196" i="19"/>
  <c r="E1196" i="19" s="1"/>
  <c r="H18" i="19"/>
  <c r="B18" i="19" s="1"/>
  <c r="C1468" i="19"/>
  <c r="E1468" i="19" s="1"/>
  <c r="C436" i="19"/>
  <c r="E436" i="19" s="1"/>
  <c r="C1193" i="19"/>
  <c r="E1193" i="19" s="1"/>
  <c r="C1191" i="19"/>
  <c r="E1191" i="19" s="1"/>
  <c r="C1317" i="19"/>
  <c r="E1317" i="19" s="1"/>
  <c r="C1539" i="19"/>
  <c r="E1539" i="19" s="1"/>
  <c r="C804" i="19"/>
  <c r="E804" i="19" s="1"/>
  <c r="H1198" i="19"/>
  <c r="B1198" i="19" s="1"/>
  <c r="H1045" i="19"/>
  <c r="B1045" i="19" s="1"/>
  <c r="H21" i="19"/>
  <c r="B21" i="19" s="1"/>
  <c r="H584" i="19"/>
  <c r="B584" i="19" s="1"/>
  <c r="H13" i="19"/>
  <c r="B13" i="19" s="1"/>
  <c r="C836" i="19"/>
  <c r="E836" i="19" s="1"/>
  <c r="C586" i="19"/>
  <c r="E586" i="19" s="1"/>
  <c r="C439" i="19"/>
  <c r="E439" i="19" s="1"/>
  <c r="C1053" i="19"/>
  <c r="E1053" i="19" s="1"/>
  <c r="C665" i="19"/>
  <c r="E665" i="19" s="1"/>
  <c r="H803" i="19"/>
  <c r="B803" i="19" s="1"/>
  <c r="C434" i="19"/>
  <c r="E434" i="19" s="1"/>
  <c r="C614" i="19"/>
  <c r="E614" i="19" s="1"/>
  <c r="H1538" i="19"/>
  <c r="B1538" i="19" s="1"/>
  <c r="H1577" i="19"/>
  <c r="B1577" i="19" s="1"/>
  <c r="C1534" i="19"/>
  <c r="E1534" i="19" s="1"/>
  <c r="C1579" i="19"/>
  <c r="E1579" i="19" s="1"/>
  <c r="C1043" i="19"/>
  <c r="E1043" i="19" s="1"/>
  <c r="C1048" i="19"/>
  <c r="E1048" i="19" s="1"/>
  <c r="H1469" i="19"/>
  <c r="B1469" i="19" s="1"/>
  <c r="C1465" i="19"/>
  <c r="E1465" i="19" s="1"/>
  <c r="C805" i="19"/>
  <c r="E805" i="19" s="1"/>
  <c r="H806" i="19"/>
  <c r="B806" i="19" s="1"/>
  <c r="C621" i="19"/>
  <c r="E621" i="19" s="1"/>
  <c r="H808" i="19"/>
  <c r="B808" i="19" s="1"/>
  <c r="C669" i="19"/>
  <c r="E669" i="19" s="1"/>
  <c r="C440" i="19"/>
  <c r="E440" i="19" s="1"/>
  <c r="H1190" i="19"/>
  <c r="B1190" i="19" s="1"/>
  <c r="C437" i="19"/>
  <c r="E437" i="19" s="1"/>
  <c r="H1576" i="19"/>
  <c r="B1576" i="19" s="1"/>
  <c r="C617" i="19"/>
  <c r="E617" i="19" s="1"/>
  <c r="C1315" i="19"/>
  <c r="E1315" i="19" s="1"/>
  <c r="H1056" i="19"/>
  <c r="B1056" i="19" s="1"/>
  <c r="H1533" i="19"/>
  <c r="B1533" i="19" s="1"/>
  <c r="C632" i="19"/>
  <c r="E632" i="19" s="1"/>
  <c r="C635" i="19"/>
  <c r="E635" i="19" s="1"/>
  <c r="H1466" i="19"/>
  <c r="B1466" i="19" s="1"/>
  <c r="C837" i="19"/>
  <c r="E837" i="19" s="1"/>
  <c r="H1571" i="19"/>
  <c r="B1571" i="19" s="1"/>
  <c r="C1573" i="19"/>
  <c r="E1573" i="19" s="1"/>
  <c r="C14" i="19"/>
  <c r="E14" i="19" s="1"/>
  <c r="C1319" i="19"/>
  <c r="E1319" i="19" s="1"/>
  <c r="C1186" i="19"/>
  <c r="E1186" i="19" s="1"/>
  <c r="C670" i="19"/>
  <c r="E670" i="19" s="1"/>
  <c r="C663" i="19"/>
  <c r="E663" i="19" s="1"/>
  <c r="C616" i="19"/>
  <c r="E616" i="19" s="1"/>
  <c r="H1536" i="19"/>
  <c r="B1536" i="19" s="1"/>
  <c r="H1201" i="19"/>
  <c r="B1201" i="19" s="1"/>
  <c r="C1050" i="19"/>
  <c r="E1050" i="19" s="1"/>
  <c r="C1535" i="19"/>
  <c r="E1535" i="19" s="1"/>
  <c r="H441" i="19"/>
  <c r="B441" i="19" s="1"/>
  <c r="C1470" i="19"/>
  <c r="E1470" i="19" s="1"/>
  <c r="C1463" i="19"/>
  <c r="E1463" i="19" s="1"/>
  <c r="C638" i="19"/>
  <c r="E638" i="19" s="1"/>
  <c r="C840" i="19"/>
  <c r="E840" i="19" s="1"/>
  <c r="H811" i="19"/>
  <c r="B811" i="19" s="1"/>
  <c r="C1580" i="19"/>
  <c r="E1580" i="19" s="1"/>
  <c r="C1058" i="19"/>
  <c r="E1058" i="19" s="1"/>
  <c r="C1187" i="19"/>
  <c r="E1187" i="19" s="1"/>
  <c r="H615" i="19"/>
  <c r="B615" i="19" s="1"/>
  <c r="H664" i="19"/>
  <c r="B664" i="19" s="1"/>
  <c r="H1574" i="19"/>
  <c r="B1574" i="19" s="1"/>
  <c r="C1200" i="19"/>
  <c r="E1200" i="19" s="1"/>
  <c r="C17" i="19"/>
  <c r="E17" i="19" s="1"/>
  <c r="C12" i="19"/>
  <c r="E12" i="19" s="1"/>
  <c r="AC12" i="19" s="1" a="1"/>
  <c r="AC12" i="19" s="1"/>
  <c r="H15" i="19"/>
  <c r="B15" i="19" s="1"/>
  <c r="C591" i="19"/>
  <c r="E591" i="19" s="1"/>
  <c r="H561" i="19"/>
  <c r="B561" i="19" s="1"/>
  <c r="C1571" i="19"/>
  <c r="E1571" i="19" s="1"/>
  <c r="H586" i="19"/>
  <c r="B586" i="19" s="1"/>
  <c r="H1569" i="19"/>
  <c r="B1569" i="19" s="1"/>
  <c r="H833" i="19"/>
  <c r="B833" i="19" s="1"/>
  <c r="C838" i="19"/>
  <c r="E838" i="19" s="1"/>
  <c r="C839" i="19"/>
  <c r="E839" i="19" s="1"/>
  <c r="H591" i="19"/>
  <c r="B591" i="19" s="1"/>
  <c r="H1187" i="19"/>
  <c r="B1187" i="19" s="1"/>
  <c r="C834" i="19"/>
  <c r="E834" i="19" s="1"/>
  <c r="H841" i="19"/>
  <c r="B841" i="19" s="1"/>
  <c r="C1466" i="19"/>
  <c r="E1466" i="19" s="1"/>
  <c r="C1201" i="19"/>
  <c r="E1201" i="19" s="1"/>
  <c r="C615" i="19"/>
  <c r="E615" i="19" s="1"/>
  <c r="C441" i="19"/>
  <c r="E441" i="19" s="1"/>
  <c r="H840" i="19"/>
  <c r="B840" i="19" s="1"/>
  <c r="H1315" i="19"/>
  <c r="B1315" i="19" s="1"/>
  <c r="H635" i="19"/>
  <c r="B635" i="19" s="1"/>
  <c r="H1465" i="19"/>
  <c r="B1465" i="19" s="1"/>
  <c r="C664" i="19"/>
  <c r="E664" i="19" s="1"/>
  <c r="C584" i="19"/>
  <c r="E584" i="19" s="1"/>
  <c r="C806" i="19"/>
  <c r="E806" i="19" s="1"/>
  <c r="C1533" i="19"/>
  <c r="E1533" i="19" s="1"/>
  <c r="H837" i="19"/>
  <c r="B837" i="19" s="1"/>
  <c r="C1536" i="19"/>
  <c r="E1536" i="19" s="1"/>
  <c r="H1050" i="19"/>
  <c r="B1050" i="19" s="1"/>
  <c r="C640" i="19"/>
  <c r="E640" i="19" s="1"/>
  <c r="H1535" i="19"/>
  <c r="B1535" i="19" s="1"/>
  <c r="C1045" i="19"/>
  <c r="E1045" i="19" s="1"/>
  <c r="C13" i="19"/>
  <c r="E13" i="19" s="1"/>
  <c r="AC13" i="19" s="1" a="1"/>
  <c r="AC13" i="19" s="1"/>
  <c r="C835" i="19"/>
  <c r="E835" i="19" s="1"/>
  <c r="H637" i="19"/>
  <c r="B637" i="19" s="1"/>
  <c r="H836" i="19"/>
  <c r="B836" i="19" s="1"/>
  <c r="C1198" i="19"/>
  <c r="E1198" i="19" s="1"/>
  <c r="H1043" i="19"/>
  <c r="B1043" i="19" s="1"/>
  <c r="H587" i="19"/>
  <c r="B587" i="19" s="1"/>
  <c r="H1048" i="19"/>
  <c r="B1048" i="19" s="1"/>
  <c r="H12" i="19"/>
  <c r="B12" i="19" s="1"/>
  <c r="C810" i="19"/>
  <c r="E810" i="19" s="1"/>
  <c r="H636" i="19"/>
  <c r="B636" i="19" s="1"/>
  <c r="H805" i="19"/>
  <c r="B805" i="19" s="1"/>
  <c r="H804" i="19"/>
  <c r="B804" i="19" s="1"/>
  <c r="C1469" i="19"/>
  <c r="E1469" i="19" s="1"/>
  <c r="C667" i="19"/>
  <c r="E667" i="19" s="1"/>
  <c r="H1534" i="19"/>
  <c r="B1534" i="19" s="1"/>
  <c r="C21" i="19"/>
  <c r="E21" i="19" s="1"/>
  <c r="C15" i="19"/>
  <c r="E15" i="19" s="1"/>
  <c r="H1185" i="19"/>
  <c r="B1185" i="19" s="1"/>
  <c r="C1056" i="19"/>
  <c r="E1056" i="19" s="1"/>
  <c r="H1579" i="19"/>
  <c r="B1579" i="19" s="1"/>
  <c r="H634" i="19"/>
  <c r="B634" i="19" s="1"/>
  <c r="C1577" i="19"/>
  <c r="E1577" i="19" s="1"/>
  <c r="H1470" i="19"/>
  <c r="B1470" i="19" s="1"/>
  <c r="C1538" i="19"/>
  <c r="E1538" i="19" s="1"/>
  <c r="H638" i="19"/>
  <c r="B638" i="19" s="1"/>
  <c r="H617" i="19"/>
  <c r="B617" i="19" s="1"/>
  <c r="H632" i="19"/>
  <c r="B632" i="19" s="1"/>
  <c r="H1462" i="19"/>
  <c r="B1462" i="19" s="1"/>
  <c r="C16" i="19"/>
  <c r="E16" i="19" s="1"/>
  <c r="H639" i="19"/>
  <c r="B639" i="19" s="1"/>
  <c r="C583" i="19"/>
  <c r="E583" i="19" s="1"/>
  <c r="H585" i="19"/>
  <c r="B585" i="19" s="1"/>
  <c r="H1182" i="19"/>
  <c r="B1182" i="19" s="1"/>
  <c r="H1464" i="19"/>
  <c r="B1464" i="19" s="1"/>
  <c r="H14" i="19"/>
  <c r="B14" i="19" s="1"/>
  <c r="H1183" i="19"/>
  <c r="B1183" i="19" s="1"/>
  <c r="H1042" i="19"/>
  <c r="B1042" i="19" s="1"/>
  <c r="C633" i="19"/>
  <c r="E633" i="19" s="1"/>
  <c r="C1199" i="19"/>
  <c r="E1199" i="19" s="1"/>
  <c r="H17" i="19"/>
  <c r="B17" i="19" s="1"/>
  <c r="C1054" i="19"/>
  <c r="E1054" i="19" s="1"/>
  <c r="C438" i="19"/>
  <c r="E438" i="19" s="1"/>
  <c r="C18" i="19"/>
  <c r="E18" i="19" s="1"/>
  <c r="H1471" i="19"/>
  <c r="B1471" i="19" s="1"/>
  <c r="H1057" i="19"/>
  <c r="B1057" i="19" s="1"/>
  <c r="C666" i="19"/>
  <c r="E666" i="19" s="1"/>
  <c r="H1468" i="19"/>
  <c r="B1468" i="19" s="1"/>
  <c r="H1044" i="19"/>
  <c r="B1044" i="19" s="1"/>
  <c r="H621" i="19"/>
  <c r="B621" i="19" s="1"/>
  <c r="H1046" i="19"/>
  <c r="B1046" i="19" s="1"/>
  <c r="H1200" i="19"/>
  <c r="B1200" i="19" s="1"/>
  <c r="H20" i="19"/>
  <c r="B20" i="19" s="1"/>
  <c r="H1312" i="19"/>
  <c r="B1312" i="19" s="1"/>
  <c r="C1574" i="19"/>
  <c r="E1574" i="19" s="1"/>
  <c r="H1061" i="19"/>
  <c r="B1061" i="19" s="1"/>
  <c r="C433" i="19"/>
  <c r="E433" i="19" s="1"/>
  <c r="H1578" i="19"/>
  <c r="B1578" i="19" s="1"/>
  <c r="H1541" i="19"/>
  <c r="B1541" i="19" s="1"/>
  <c r="C1313" i="19"/>
  <c r="E1313" i="19" s="1"/>
  <c r="H1051" i="19"/>
  <c r="B1051" i="19" s="1"/>
  <c r="H1320" i="19"/>
  <c r="B1320" i="19" s="1"/>
  <c r="H807" i="19"/>
  <c r="B807" i="19" s="1"/>
  <c r="H1188" i="19"/>
  <c r="B1188" i="19" s="1"/>
  <c r="H1319" i="19"/>
  <c r="B1319" i="19" s="1"/>
  <c r="C671" i="19"/>
  <c r="E671" i="19" s="1"/>
  <c r="H613" i="19"/>
  <c r="B613" i="19" s="1"/>
  <c r="H1314" i="19"/>
  <c r="B1314" i="19" s="1"/>
  <c r="C1195" i="19"/>
  <c r="E1195" i="19" s="1"/>
  <c r="H1540" i="19"/>
  <c r="B1540" i="19" s="1"/>
  <c r="H669" i="19"/>
  <c r="B669" i="19" s="1"/>
  <c r="C1321" i="19"/>
  <c r="E1321" i="19" s="1"/>
  <c r="H1196" i="19"/>
  <c r="B1196" i="19" s="1"/>
  <c r="H1053" i="19"/>
  <c r="B1053" i="19" s="1"/>
  <c r="C808" i="19"/>
  <c r="E808" i="19" s="1"/>
  <c r="H1581" i="19"/>
  <c r="B1581" i="19" s="1"/>
  <c r="H1580" i="19"/>
  <c r="B1580" i="19" s="1"/>
  <c r="H1197" i="19"/>
  <c r="B1197" i="19" s="1"/>
  <c r="H619" i="19"/>
  <c r="B619" i="19" s="1"/>
  <c r="H1532" i="19"/>
  <c r="B1532" i="19" s="1"/>
  <c r="H1573" i="19"/>
  <c r="B1573" i="19" s="1"/>
  <c r="H1049" i="19"/>
  <c r="B1049" i="19" s="1"/>
  <c r="H1060" i="19"/>
  <c r="B1060" i="19" s="1"/>
  <c r="H1052" i="19"/>
  <c r="B1052" i="19" s="1"/>
  <c r="H802" i="19"/>
  <c r="B802" i="19" s="1"/>
  <c r="H1572" i="19"/>
  <c r="B1572" i="19" s="1"/>
  <c r="C1576" i="19"/>
  <c r="E1576" i="19" s="1"/>
  <c r="H436" i="19"/>
  <c r="B436" i="19" s="1"/>
  <c r="C1190" i="19"/>
  <c r="E1190" i="19" s="1"/>
  <c r="H1193" i="19"/>
  <c r="B1193" i="19" s="1"/>
  <c r="H1191" i="19"/>
  <c r="B1191" i="19" s="1"/>
  <c r="C803" i="19"/>
  <c r="E803" i="19" s="1"/>
  <c r="H1318" i="19"/>
  <c r="B1318" i="19" s="1"/>
  <c r="H616" i="19"/>
  <c r="B616" i="19" s="1"/>
  <c r="H670" i="19"/>
  <c r="B670" i="19" s="1"/>
  <c r="H434" i="19"/>
  <c r="B434" i="19" s="1"/>
  <c r="H665" i="19"/>
  <c r="B665" i="19" s="1"/>
  <c r="H1058" i="19"/>
  <c r="B1058" i="19" s="1"/>
  <c r="H663" i="19"/>
  <c r="B663" i="19" s="1"/>
  <c r="H618" i="19"/>
  <c r="B618" i="19" s="1"/>
  <c r="H437" i="19"/>
  <c r="B437" i="19" s="1"/>
  <c r="H1317" i="19"/>
  <c r="B1317" i="19" s="1"/>
  <c r="H614" i="19"/>
  <c r="B614" i="19" s="1"/>
  <c r="H1539" i="19"/>
  <c r="B1539" i="19" s="1"/>
  <c r="C432" i="19"/>
  <c r="E432" i="19" s="1"/>
  <c r="H432" i="19"/>
  <c r="B432" i="19" s="1"/>
  <c r="C612" i="19"/>
  <c r="E612" i="19" s="1"/>
  <c r="H612" i="19"/>
  <c r="B612" i="19" s="1"/>
  <c r="C435" i="19"/>
  <c r="E435" i="19" s="1"/>
  <c r="C811" i="19"/>
  <c r="E811" i="19" s="1"/>
  <c r="H1186" i="19"/>
  <c r="B1186" i="19" s="1"/>
  <c r="H1059" i="19"/>
  <c r="B1059" i="19" s="1"/>
  <c r="H439" i="19"/>
  <c r="B439" i="19" s="1"/>
  <c r="C1189" i="19"/>
  <c r="E1189" i="19" s="1"/>
  <c r="C662" i="19"/>
  <c r="E662" i="19" s="1"/>
  <c r="H662" i="19"/>
  <c r="B662" i="19" s="1"/>
  <c r="H440" i="19"/>
  <c r="B440" i="19" s="1"/>
  <c r="C1192" i="19"/>
  <c r="E1192" i="19" s="1"/>
  <c r="H1192" i="19"/>
  <c r="B1192" i="19" s="1"/>
  <c r="C1322" i="19"/>
  <c r="E1322" i="19" s="1"/>
  <c r="H1322" i="19"/>
  <c r="B1322" i="19" s="1"/>
  <c r="C857" i="19"/>
  <c r="E857" i="19" s="1"/>
  <c r="H857" i="19"/>
  <c r="B857" i="19" s="1"/>
  <c r="C1299" i="19"/>
  <c r="E1299" i="19" s="1"/>
  <c r="H1299" i="19"/>
  <c r="B1299" i="19" s="1"/>
  <c r="C698" i="19"/>
  <c r="E698" i="19" s="1"/>
  <c r="H698" i="19"/>
  <c r="B698" i="19" s="1"/>
  <c r="C1442" i="19"/>
  <c r="E1442" i="19" s="1"/>
  <c r="H1442" i="19"/>
  <c r="B1442" i="19" s="1"/>
  <c r="C1401" i="19"/>
  <c r="E1401" i="19" s="1"/>
  <c r="H1401" i="19"/>
  <c r="B1401" i="19" s="1"/>
  <c r="C1310" i="19"/>
  <c r="E1310" i="19" s="1"/>
  <c r="H1310" i="19"/>
  <c r="B1310" i="19" s="1"/>
  <c r="C1434" i="19"/>
  <c r="E1434" i="19" s="1"/>
  <c r="H1434" i="19"/>
  <c r="B1434" i="19" s="1"/>
  <c r="C504" i="19"/>
  <c r="E504" i="19" s="1"/>
  <c r="H504" i="19"/>
  <c r="B504" i="19" s="1"/>
  <c r="C395" i="19"/>
  <c r="E395" i="19" s="1"/>
  <c r="H395" i="19"/>
  <c r="B395" i="19" s="1"/>
  <c r="C1263" i="19"/>
  <c r="E1263" i="19" s="1"/>
  <c r="H1263" i="19"/>
  <c r="B1263" i="19" s="1"/>
  <c r="C1278" i="19"/>
  <c r="E1278" i="19" s="1"/>
  <c r="H1278" i="19"/>
  <c r="B1278" i="19" s="1"/>
  <c r="C159" i="19"/>
  <c r="E159" i="19" s="1"/>
  <c r="H159" i="19"/>
  <c r="B159" i="19" s="1"/>
  <c r="C1461" i="19"/>
  <c r="E1461" i="19" s="1"/>
  <c r="H1461" i="19"/>
  <c r="B1461" i="19" s="1"/>
  <c r="C1584" i="19"/>
  <c r="E1584" i="19" s="1"/>
  <c r="H1584" i="19"/>
  <c r="B1584" i="19" s="1"/>
  <c r="C274" i="19"/>
  <c r="E274" i="19" s="1"/>
  <c r="H274" i="19"/>
  <c r="B274" i="19" s="1"/>
  <c r="C345" i="19"/>
  <c r="E345" i="19" s="1"/>
  <c r="H345" i="19"/>
  <c r="B345" i="19" s="1"/>
  <c r="C334" i="19"/>
  <c r="E334" i="19" s="1"/>
  <c r="H334" i="19"/>
  <c r="B334" i="19" s="1"/>
  <c r="C914" i="19"/>
  <c r="E914" i="19" s="1"/>
  <c r="H914" i="19"/>
  <c r="B914" i="19" s="1"/>
  <c r="C310" i="19"/>
  <c r="E310" i="19" s="1"/>
  <c r="H310" i="19"/>
  <c r="B310" i="19" s="1"/>
  <c r="C1479" i="19"/>
  <c r="E1479" i="19" s="1"/>
  <c r="H1479" i="19"/>
  <c r="B1479" i="19" s="1"/>
  <c r="C290" i="19"/>
  <c r="E290" i="19" s="1"/>
  <c r="H290" i="19"/>
  <c r="B290" i="19" s="1"/>
  <c r="C1542" i="19"/>
  <c r="E1542" i="19" s="1"/>
  <c r="H1542" i="19"/>
  <c r="B1542" i="19" s="1"/>
  <c r="C922" i="19"/>
  <c r="E922" i="19" s="1"/>
  <c r="H922" i="19"/>
  <c r="B922" i="19" s="1"/>
  <c r="H1255" i="19"/>
  <c r="B1255" i="19" s="1"/>
  <c r="C1255" i="19"/>
  <c r="E1255" i="19" s="1"/>
  <c r="H474" i="19"/>
  <c r="B474" i="19" s="1"/>
  <c r="C474" i="19"/>
  <c r="E474" i="19" s="1"/>
  <c r="C252" i="19"/>
  <c r="E252" i="19" s="1"/>
  <c r="H252" i="19"/>
  <c r="B252" i="19" s="1"/>
  <c r="C714" i="19"/>
  <c r="E714" i="19" s="1"/>
  <c r="H714" i="19"/>
  <c r="B714" i="19" s="1"/>
  <c r="C193" i="19"/>
  <c r="E193" i="19" s="1"/>
  <c r="H193" i="19"/>
  <c r="B193" i="19" s="1"/>
  <c r="C1364" i="19"/>
  <c r="E1364" i="19" s="1"/>
  <c r="H1364" i="19"/>
  <c r="B1364" i="19" s="1"/>
  <c r="C235" i="19"/>
  <c r="E235" i="19" s="1"/>
  <c r="H235" i="19"/>
  <c r="B235" i="19" s="1"/>
  <c r="C326" i="19"/>
  <c r="E326" i="19" s="1"/>
  <c r="H326" i="19"/>
  <c r="B326" i="19" s="1"/>
  <c r="C572" i="19"/>
  <c r="E572" i="19" s="1"/>
  <c r="H572" i="19"/>
  <c r="B572" i="19" s="1"/>
  <c r="H968" i="19"/>
  <c r="B968" i="19" s="1"/>
  <c r="C968" i="19"/>
  <c r="E968" i="19" s="1"/>
  <c r="C699" i="19"/>
  <c r="E699" i="19" s="1"/>
  <c r="H699" i="19"/>
  <c r="B699" i="19" s="1"/>
  <c r="C396" i="19"/>
  <c r="E396" i="19" s="1"/>
  <c r="H396" i="19"/>
  <c r="B396" i="19" s="1"/>
  <c r="O18" i="18"/>
  <c r="G63" i="19"/>
  <c r="G62" i="19"/>
  <c r="G64" i="19"/>
  <c r="G65" i="19"/>
  <c r="G66" i="19"/>
  <c r="G67" i="19"/>
  <c r="G68" i="19"/>
  <c r="G69" i="19"/>
  <c r="G70" i="19"/>
  <c r="G71" i="19"/>
  <c r="C856" i="19"/>
  <c r="E856" i="19" s="1"/>
  <c r="H856" i="19"/>
  <c r="B856" i="19" s="1"/>
  <c r="C1262" i="19"/>
  <c r="E1262" i="19" s="1"/>
  <c r="H1262" i="19"/>
  <c r="B1262" i="19" s="1"/>
  <c r="C371" i="19"/>
  <c r="E371" i="19" s="1"/>
  <c r="H371" i="19"/>
  <c r="B371" i="19" s="1"/>
  <c r="H333" i="19"/>
  <c r="B333" i="19" s="1"/>
  <c r="C333" i="19"/>
  <c r="E333" i="19" s="1"/>
  <c r="C289" i="19"/>
  <c r="E289" i="19" s="1"/>
  <c r="H289" i="19"/>
  <c r="B289" i="19" s="1"/>
  <c r="C713" i="19"/>
  <c r="E713" i="19" s="1"/>
  <c r="H713" i="19"/>
  <c r="B713" i="19" s="1"/>
  <c r="C1308" i="19"/>
  <c r="E1308" i="19" s="1"/>
  <c r="H1308" i="19"/>
  <c r="B1308" i="19" s="1"/>
  <c r="C791" i="19"/>
  <c r="E791" i="19" s="1"/>
  <c r="H791" i="19"/>
  <c r="B791" i="19" s="1"/>
  <c r="C502" i="19"/>
  <c r="E502" i="19" s="1"/>
  <c r="H502" i="19"/>
  <c r="B502" i="19" s="1"/>
  <c r="C393" i="19"/>
  <c r="E393" i="19" s="1"/>
  <c r="H393" i="19"/>
  <c r="B393" i="19" s="1"/>
  <c r="C1276" i="19"/>
  <c r="E1276" i="19" s="1"/>
  <c r="H1276" i="19"/>
  <c r="B1276" i="19" s="1"/>
  <c r="C157" i="19"/>
  <c r="E157" i="19" s="1"/>
  <c r="H157" i="19"/>
  <c r="B157" i="19" s="1"/>
  <c r="C370" i="19"/>
  <c r="E370" i="19" s="1"/>
  <c r="H370" i="19"/>
  <c r="B370" i="19" s="1"/>
  <c r="C771" i="19"/>
  <c r="E771" i="19" s="1"/>
  <c r="H771" i="19"/>
  <c r="B771" i="19" s="1"/>
  <c r="C1210" i="19"/>
  <c r="E1210" i="19" s="1"/>
  <c r="H1210" i="19"/>
  <c r="B1210" i="19" s="1"/>
  <c r="C1459" i="19"/>
  <c r="E1459" i="19" s="1"/>
  <c r="H1459" i="19"/>
  <c r="B1459" i="19" s="1"/>
  <c r="C1582" i="19"/>
  <c r="E1582" i="19" s="1"/>
  <c r="H1582" i="19"/>
  <c r="B1582" i="19" s="1"/>
  <c r="C272" i="19"/>
  <c r="E272" i="19" s="1"/>
  <c r="H272" i="19"/>
  <c r="B272" i="19" s="1"/>
  <c r="C344" i="19"/>
  <c r="E344" i="19" s="1"/>
  <c r="H344" i="19"/>
  <c r="B344" i="19" s="1"/>
  <c r="C332" i="19"/>
  <c r="E332" i="19" s="1"/>
  <c r="H332" i="19"/>
  <c r="B332" i="19" s="1"/>
  <c r="C410" i="19"/>
  <c r="E410" i="19" s="1"/>
  <c r="H410" i="19"/>
  <c r="B410" i="19" s="1"/>
  <c r="C308" i="19"/>
  <c r="E308" i="19" s="1"/>
  <c r="H308" i="19"/>
  <c r="B308" i="19" s="1"/>
  <c r="C1477" i="19"/>
  <c r="E1477" i="19" s="1"/>
  <c r="H1477" i="19"/>
  <c r="B1477" i="19" s="1"/>
  <c r="C288" i="19"/>
  <c r="E288" i="19" s="1"/>
  <c r="H288" i="19"/>
  <c r="B288" i="19" s="1"/>
  <c r="C1341" i="19"/>
  <c r="E1341" i="19" s="1"/>
  <c r="H1341" i="19"/>
  <c r="B1341" i="19" s="1"/>
  <c r="C1253" i="19"/>
  <c r="E1253" i="19" s="1"/>
  <c r="H1253" i="19"/>
  <c r="B1253" i="19" s="1"/>
  <c r="C472" i="19"/>
  <c r="E472" i="19" s="1"/>
  <c r="H472" i="19"/>
  <c r="B472" i="19" s="1"/>
  <c r="C712" i="19"/>
  <c r="E712" i="19" s="1"/>
  <c r="H712" i="19"/>
  <c r="B712" i="19" s="1"/>
  <c r="C192" i="19"/>
  <c r="E192" i="19" s="1"/>
  <c r="H192" i="19"/>
  <c r="B192" i="19" s="1"/>
  <c r="H234" i="19"/>
  <c r="B234" i="19" s="1"/>
  <c r="C234" i="19"/>
  <c r="E234" i="19" s="1"/>
  <c r="C611" i="19"/>
  <c r="E611" i="19" s="1"/>
  <c r="H611" i="19"/>
  <c r="B611" i="19" s="1"/>
  <c r="C323" i="19"/>
  <c r="E323" i="19" s="1"/>
  <c r="H323" i="19"/>
  <c r="B323" i="19" s="1"/>
  <c r="C966" i="19"/>
  <c r="E966" i="19" s="1"/>
  <c r="H966" i="19"/>
  <c r="B966" i="19" s="1"/>
  <c r="C1433" i="19"/>
  <c r="E1433" i="19" s="1"/>
  <c r="H1433" i="19"/>
  <c r="B1433" i="19" s="1"/>
  <c r="C1446" i="19"/>
  <c r="E1446" i="19" s="1"/>
  <c r="H1446" i="19"/>
  <c r="B1446" i="19" s="1"/>
  <c r="C1460" i="19"/>
  <c r="E1460" i="19" s="1"/>
  <c r="H1460" i="19"/>
  <c r="B1460" i="19" s="1"/>
  <c r="C411" i="19"/>
  <c r="E411" i="19" s="1"/>
  <c r="H411" i="19"/>
  <c r="B411" i="19" s="1"/>
  <c r="H473" i="19"/>
  <c r="B473" i="19" s="1"/>
  <c r="C473" i="19"/>
  <c r="E473" i="19" s="1"/>
  <c r="C575" i="19"/>
  <c r="E575" i="19" s="1"/>
  <c r="H575" i="19"/>
  <c r="B575" i="19" s="1"/>
  <c r="C1331" i="19"/>
  <c r="E1331" i="19" s="1"/>
  <c r="H1331" i="19"/>
  <c r="B1331" i="19" s="1"/>
  <c r="G42" i="19"/>
  <c r="G44" i="19"/>
  <c r="G45" i="19"/>
  <c r="G43" i="19"/>
  <c r="G46" i="19"/>
  <c r="G47" i="19"/>
  <c r="G48" i="19"/>
  <c r="G49" i="19"/>
  <c r="G50" i="19"/>
  <c r="G51" i="19"/>
  <c r="C854" i="19"/>
  <c r="E854" i="19" s="1"/>
  <c r="H854" i="19"/>
  <c r="B854" i="19" s="1"/>
  <c r="C1296" i="19"/>
  <c r="E1296" i="19" s="1"/>
  <c r="H1296" i="19"/>
  <c r="B1296" i="19" s="1"/>
  <c r="C695" i="19"/>
  <c r="E695" i="19" s="1"/>
  <c r="H695" i="19"/>
  <c r="B695" i="19" s="1"/>
  <c r="C1398" i="19"/>
  <c r="E1398" i="19" s="1"/>
  <c r="H1398" i="19"/>
  <c r="B1398" i="19" s="1"/>
  <c r="C1307" i="19"/>
  <c r="E1307" i="19" s="1"/>
  <c r="H1307" i="19"/>
  <c r="B1307" i="19" s="1"/>
  <c r="H1330" i="19"/>
  <c r="B1330" i="19" s="1"/>
  <c r="C1330" i="19"/>
  <c r="E1330" i="19" s="1"/>
  <c r="C790" i="19"/>
  <c r="E790" i="19" s="1"/>
  <c r="H790" i="19"/>
  <c r="B790" i="19" s="1"/>
  <c r="C392" i="19"/>
  <c r="E392" i="19" s="1"/>
  <c r="H392" i="19"/>
  <c r="B392" i="19" s="1"/>
  <c r="C1275" i="19"/>
  <c r="E1275" i="19" s="1"/>
  <c r="H1275" i="19"/>
  <c r="B1275" i="19" s="1"/>
  <c r="C156" i="19"/>
  <c r="E156" i="19" s="1"/>
  <c r="H156" i="19"/>
  <c r="B156" i="19" s="1"/>
  <c r="C369" i="19"/>
  <c r="E369" i="19" s="1"/>
  <c r="H369" i="19"/>
  <c r="B369" i="19" s="1"/>
  <c r="C770" i="19"/>
  <c r="E770" i="19" s="1"/>
  <c r="H770" i="19"/>
  <c r="B770" i="19" s="1"/>
  <c r="C1209" i="19"/>
  <c r="E1209" i="19" s="1"/>
  <c r="H1209" i="19"/>
  <c r="B1209" i="19" s="1"/>
  <c r="C1458" i="19"/>
  <c r="E1458" i="19" s="1"/>
  <c r="H1458" i="19"/>
  <c r="B1458" i="19" s="1"/>
  <c r="C342" i="19"/>
  <c r="E342" i="19" s="1"/>
  <c r="H342" i="19"/>
  <c r="B342" i="19" s="1"/>
  <c r="C409" i="19"/>
  <c r="E409" i="19" s="1"/>
  <c r="H409" i="19"/>
  <c r="B409" i="19" s="1"/>
  <c r="H307" i="19"/>
  <c r="B307" i="19" s="1"/>
  <c r="C307" i="19"/>
  <c r="E307" i="19" s="1"/>
  <c r="C1476" i="19"/>
  <c r="E1476" i="19" s="1"/>
  <c r="H1476" i="19"/>
  <c r="B1476" i="19" s="1"/>
  <c r="C287" i="19"/>
  <c r="E287" i="19" s="1"/>
  <c r="H287" i="19"/>
  <c r="B287" i="19" s="1"/>
  <c r="C1551" i="19"/>
  <c r="E1551" i="19" s="1"/>
  <c r="H1551" i="19"/>
  <c r="B1551" i="19" s="1"/>
  <c r="C1340" i="19"/>
  <c r="E1340" i="19" s="1"/>
  <c r="H1340" i="19"/>
  <c r="B1340" i="19" s="1"/>
  <c r="C931" i="19"/>
  <c r="E931" i="19" s="1"/>
  <c r="H931" i="19"/>
  <c r="B931" i="19" s="1"/>
  <c r="C1252" i="19"/>
  <c r="E1252" i="19" s="1"/>
  <c r="H1252" i="19"/>
  <c r="B1252" i="19" s="1"/>
  <c r="C261" i="19"/>
  <c r="E261" i="19" s="1"/>
  <c r="H261" i="19"/>
  <c r="B261" i="19" s="1"/>
  <c r="H233" i="19"/>
  <c r="B233" i="19" s="1"/>
  <c r="C233" i="19"/>
  <c r="E233" i="19" s="1"/>
  <c r="C610" i="19"/>
  <c r="E610" i="19" s="1"/>
  <c r="H610" i="19"/>
  <c r="B610" i="19" s="1"/>
  <c r="C324" i="19"/>
  <c r="E324" i="19" s="1"/>
  <c r="H324" i="19"/>
  <c r="B324" i="19" s="1"/>
  <c r="C965" i="19"/>
  <c r="E965" i="19" s="1"/>
  <c r="H965" i="19"/>
  <c r="B965" i="19" s="1"/>
  <c r="C858" i="19"/>
  <c r="E858" i="19" s="1"/>
  <c r="H858" i="19"/>
  <c r="B858" i="19" s="1"/>
  <c r="O17" i="18"/>
  <c r="G52" i="19"/>
  <c r="G57" i="19"/>
  <c r="G56" i="19"/>
  <c r="G55" i="19"/>
  <c r="G54" i="19"/>
  <c r="G53" i="19"/>
  <c r="G58" i="19"/>
  <c r="G59" i="19"/>
  <c r="G60" i="19"/>
  <c r="G61" i="19"/>
  <c r="C1432" i="19"/>
  <c r="E1432" i="19" s="1"/>
  <c r="H1432" i="19"/>
  <c r="B1432" i="19" s="1"/>
  <c r="C1478" i="19"/>
  <c r="E1478" i="19" s="1"/>
  <c r="H1478" i="19"/>
  <c r="B1478" i="19" s="1"/>
  <c r="C967" i="19"/>
  <c r="E967" i="19" s="1"/>
  <c r="H967" i="19"/>
  <c r="B967" i="19" s="1"/>
  <c r="C855" i="19"/>
  <c r="E855" i="19" s="1"/>
  <c r="H855" i="19"/>
  <c r="B855" i="19" s="1"/>
  <c r="C1451" i="19"/>
  <c r="E1451" i="19" s="1"/>
  <c r="H1451" i="19"/>
  <c r="B1451" i="19" s="1"/>
  <c r="C1397" i="19"/>
  <c r="E1397" i="19" s="1"/>
  <c r="H1397" i="19"/>
  <c r="B1397" i="19" s="1"/>
  <c r="C1306" i="19"/>
  <c r="E1306" i="19" s="1"/>
  <c r="H1306" i="19"/>
  <c r="B1306" i="19" s="1"/>
  <c r="C1441" i="19"/>
  <c r="E1441" i="19" s="1"/>
  <c r="H1441" i="19"/>
  <c r="B1441" i="19" s="1"/>
  <c r="C1329" i="19"/>
  <c r="E1329" i="19" s="1"/>
  <c r="H1329" i="19"/>
  <c r="B1329" i="19" s="1"/>
  <c r="C789" i="19"/>
  <c r="E789" i="19" s="1"/>
  <c r="H789" i="19"/>
  <c r="B789" i="19" s="1"/>
  <c r="C1271" i="19"/>
  <c r="E1271" i="19" s="1"/>
  <c r="H1271" i="19"/>
  <c r="B1271" i="19" s="1"/>
  <c r="C1274" i="19"/>
  <c r="E1274" i="19" s="1"/>
  <c r="H1274" i="19"/>
  <c r="B1274" i="19" s="1"/>
  <c r="C155" i="19"/>
  <c r="E155" i="19" s="1"/>
  <c r="H155" i="19"/>
  <c r="B155" i="19" s="1"/>
  <c r="C368" i="19"/>
  <c r="E368" i="19" s="1"/>
  <c r="H368" i="19"/>
  <c r="B368" i="19" s="1"/>
  <c r="C769" i="19"/>
  <c r="E769" i="19" s="1"/>
  <c r="H769" i="19"/>
  <c r="B769" i="19" s="1"/>
  <c r="C1208" i="19"/>
  <c r="E1208" i="19" s="1"/>
  <c r="H1208" i="19"/>
  <c r="B1208" i="19" s="1"/>
  <c r="C1457" i="19"/>
  <c r="E1457" i="19" s="1"/>
  <c r="H1457" i="19"/>
  <c r="B1457" i="19" s="1"/>
  <c r="C921" i="19"/>
  <c r="E921" i="19" s="1"/>
  <c r="H921" i="19"/>
  <c r="B921" i="19" s="1"/>
  <c r="C408" i="19"/>
  <c r="E408" i="19" s="1"/>
  <c r="H408" i="19"/>
  <c r="B408" i="19" s="1"/>
  <c r="C306" i="19"/>
  <c r="E306" i="19" s="1"/>
  <c r="H306" i="19"/>
  <c r="B306" i="19" s="1"/>
  <c r="C1475" i="19"/>
  <c r="E1475" i="19" s="1"/>
  <c r="H1475" i="19"/>
  <c r="B1475" i="19" s="1"/>
  <c r="C286" i="19"/>
  <c r="E286" i="19" s="1"/>
  <c r="H286" i="19"/>
  <c r="B286" i="19" s="1"/>
  <c r="C1550" i="19"/>
  <c r="E1550" i="19" s="1"/>
  <c r="H1550" i="19"/>
  <c r="B1550" i="19" s="1"/>
  <c r="C1339" i="19"/>
  <c r="E1339" i="19" s="1"/>
  <c r="H1339" i="19"/>
  <c r="B1339" i="19" s="1"/>
  <c r="C930" i="19"/>
  <c r="E930" i="19" s="1"/>
  <c r="H930" i="19"/>
  <c r="B930" i="19" s="1"/>
  <c r="C260" i="19"/>
  <c r="E260" i="19" s="1"/>
  <c r="H260" i="19"/>
  <c r="B260" i="19" s="1"/>
  <c r="C1371" i="19"/>
  <c r="E1371" i="19" s="1"/>
  <c r="H1371" i="19"/>
  <c r="B1371" i="19" s="1"/>
  <c r="C232" i="19"/>
  <c r="E232" i="19" s="1"/>
  <c r="H232" i="19"/>
  <c r="B232" i="19" s="1"/>
  <c r="C609" i="19"/>
  <c r="E609" i="19" s="1"/>
  <c r="H609" i="19"/>
  <c r="B609" i="19" s="1"/>
  <c r="C322" i="19"/>
  <c r="E322" i="19" s="1"/>
  <c r="H322" i="19"/>
  <c r="B322" i="19" s="1"/>
  <c r="C581" i="19"/>
  <c r="E581" i="19" s="1"/>
  <c r="H581" i="19"/>
  <c r="B581" i="19" s="1"/>
  <c r="C964" i="19"/>
  <c r="E964" i="19" s="1"/>
  <c r="H964" i="19"/>
  <c r="B964" i="19" s="1"/>
  <c r="C1277" i="19"/>
  <c r="E1277" i="19" s="1"/>
  <c r="H1277" i="19"/>
  <c r="B1277" i="19" s="1"/>
  <c r="C1362" i="19"/>
  <c r="E1362" i="19" s="1"/>
  <c r="H1362" i="19"/>
  <c r="B1362" i="19" s="1"/>
  <c r="C325" i="19"/>
  <c r="E325" i="19" s="1"/>
  <c r="H325" i="19"/>
  <c r="B325" i="19" s="1"/>
  <c r="C696" i="19"/>
  <c r="E696" i="19" s="1"/>
  <c r="H696" i="19"/>
  <c r="B696" i="19" s="1"/>
  <c r="C1294" i="19"/>
  <c r="E1294" i="19" s="1"/>
  <c r="H1294" i="19"/>
  <c r="B1294" i="19" s="1"/>
  <c r="C1440" i="19"/>
  <c r="E1440" i="19" s="1"/>
  <c r="H1440" i="19"/>
  <c r="B1440" i="19" s="1"/>
  <c r="C1328" i="19"/>
  <c r="E1328" i="19" s="1"/>
  <c r="H1328" i="19"/>
  <c r="B1328" i="19" s="1"/>
  <c r="C788" i="19"/>
  <c r="E788" i="19" s="1"/>
  <c r="H788" i="19"/>
  <c r="B788" i="19" s="1"/>
  <c r="C511" i="19"/>
  <c r="E511" i="19" s="1"/>
  <c r="H511" i="19"/>
  <c r="B511" i="19" s="1"/>
  <c r="C1270" i="19"/>
  <c r="E1270" i="19" s="1"/>
  <c r="H1270" i="19"/>
  <c r="B1270" i="19" s="1"/>
  <c r="C1273" i="19"/>
  <c r="E1273" i="19" s="1"/>
  <c r="H1273" i="19"/>
  <c r="B1273" i="19" s="1"/>
  <c r="C153" i="19"/>
  <c r="E153" i="19" s="1"/>
  <c r="H153" i="19"/>
  <c r="B153" i="19" s="1"/>
  <c r="C367" i="19"/>
  <c r="E367" i="19" s="1"/>
  <c r="H367" i="19"/>
  <c r="B367" i="19" s="1"/>
  <c r="C768" i="19"/>
  <c r="E768" i="19" s="1"/>
  <c r="H768" i="19"/>
  <c r="B768" i="19" s="1"/>
  <c r="C1207" i="19"/>
  <c r="E1207" i="19" s="1"/>
  <c r="H1207" i="19"/>
  <c r="B1207" i="19" s="1"/>
  <c r="C1456" i="19"/>
  <c r="E1456" i="19" s="1"/>
  <c r="H1456" i="19"/>
  <c r="B1456" i="19" s="1"/>
  <c r="C1591" i="19"/>
  <c r="E1591" i="19" s="1"/>
  <c r="H1591" i="19"/>
  <c r="B1591" i="19" s="1"/>
  <c r="C281" i="19"/>
  <c r="E281" i="19" s="1"/>
  <c r="H281" i="19"/>
  <c r="B281" i="19" s="1"/>
  <c r="C341" i="19"/>
  <c r="E341" i="19" s="1"/>
  <c r="H341" i="19"/>
  <c r="B341" i="19" s="1"/>
  <c r="C920" i="19"/>
  <c r="E920" i="19" s="1"/>
  <c r="H920" i="19"/>
  <c r="B920" i="19" s="1"/>
  <c r="C407" i="19"/>
  <c r="E407" i="19" s="1"/>
  <c r="H407" i="19"/>
  <c r="B407" i="19" s="1"/>
  <c r="H305" i="19"/>
  <c r="B305" i="19" s="1"/>
  <c r="C305" i="19"/>
  <c r="E305" i="19" s="1"/>
  <c r="C1473" i="19"/>
  <c r="E1473" i="19" s="1"/>
  <c r="H1473" i="19"/>
  <c r="B1473" i="19" s="1"/>
  <c r="C283" i="19"/>
  <c r="E283" i="19" s="1"/>
  <c r="H283" i="19"/>
  <c r="B283" i="19" s="1"/>
  <c r="C1549" i="19"/>
  <c r="E1549" i="19" s="1"/>
  <c r="H1549" i="19"/>
  <c r="B1549" i="19" s="1"/>
  <c r="C1338" i="19"/>
  <c r="E1338" i="19" s="1"/>
  <c r="H1338" i="19"/>
  <c r="B1338" i="19" s="1"/>
  <c r="C929" i="19"/>
  <c r="E929" i="19" s="1"/>
  <c r="H929" i="19"/>
  <c r="B929" i="19" s="1"/>
  <c r="C481" i="19"/>
  <c r="E481" i="19" s="1"/>
  <c r="H481" i="19"/>
  <c r="B481" i="19" s="1"/>
  <c r="C259" i="19"/>
  <c r="E259" i="19" s="1"/>
  <c r="H259" i="19"/>
  <c r="B259" i="19" s="1"/>
  <c r="C721" i="19"/>
  <c r="E721" i="19" s="1"/>
  <c r="H721" i="19"/>
  <c r="B721" i="19" s="1"/>
  <c r="C201" i="19"/>
  <c r="E201" i="19" s="1"/>
  <c r="H201" i="19"/>
  <c r="B201" i="19" s="1"/>
  <c r="C1370" i="19"/>
  <c r="E1370" i="19" s="1"/>
  <c r="H1370" i="19"/>
  <c r="B1370" i="19" s="1"/>
  <c r="C608" i="19"/>
  <c r="E608" i="19" s="1"/>
  <c r="H608" i="19"/>
  <c r="B608" i="19" s="1"/>
  <c r="C580" i="19"/>
  <c r="E580" i="19" s="1"/>
  <c r="H580" i="19"/>
  <c r="B580" i="19" s="1"/>
  <c r="C963" i="19"/>
  <c r="E963" i="19" s="1"/>
  <c r="H963" i="19"/>
  <c r="B963" i="19" s="1"/>
  <c r="C1443" i="19"/>
  <c r="E1443" i="19" s="1"/>
  <c r="H1443" i="19"/>
  <c r="B1443" i="19" s="1"/>
  <c r="C1298" i="19"/>
  <c r="E1298" i="19" s="1"/>
  <c r="H1298" i="19"/>
  <c r="B1298" i="19" s="1"/>
  <c r="C1583" i="19"/>
  <c r="E1583" i="19" s="1"/>
  <c r="H1583" i="19"/>
  <c r="B1583" i="19" s="1"/>
  <c r="C343" i="19"/>
  <c r="E343" i="19" s="1"/>
  <c r="H343" i="19"/>
  <c r="B343" i="19" s="1"/>
  <c r="C194" i="19"/>
  <c r="E194" i="19" s="1"/>
  <c r="H194" i="19"/>
  <c r="B194" i="19" s="1"/>
  <c r="C694" i="19"/>
  <c r="E694" i="19" s="1"/>
  <c r="H694" i="19"/>
  <c r="B694" i="19" s="1"/>
  <c r="H693" i="19"/>
  <c r="B693" i="19" s="1"/>
  <c r="C693" i="19"/>
  <c r="E693" i="19" s="1"/>
  <c r="H1293" i="19"/>
  <c r="B1293" i="19" s="1"/>
  <c r="C1293" i="19"/>
  <c r="E1293" i="19" s="1"/>
  <c r="C692" i="19"/>
  <c r="E692" i="19" s="1"/>
  <c r="H692" i="19"/>
  <c r="B692" i="19" s="1"/>
  <c r="C1449" i="19"/>
  <c r="E1449" i="19" s="1"/>
  <c r="H1449" i="19"/>
  <c r="B1449" i="19" s="1"/>
  <c r="C1395" i="19"/>
  <c r="E1395" i="19" s="1"/>
  <c r="H1395" i="19"/>
  <c r="B1395" i="19" s="1"/>
  <c r="C1304" i="19"/>
  <c r="E1304" i="19" s="1"/>
  <c r="H1304" i="19"/>
  <c r="B1304" i="19" s="1"/>
  <c r="C1439" i="19"/>
  <c r="E1439" i="19" s="1"/>
  <c r="H1439" i="19"/>
  <c r="B1439" i="19" s="1"/>
  <c r="H1327" i="19"/>
  <c r="B1327" i="19" s="1"/>
  <c r="C1327" i="19"/>
  <c r="E1327" i="19" s="1"/>
  <c r="C786" i="19"/>
  <c r="E786" i="19" s="1"/>
  <c r="H786" i="19"/>
  <c r="B786" i="19" s="1"/>
  <c r="C510" i="19"/>
  <c r="E510" i="19" s="1"/>
  <c r="H510" i="19"/>
  <c r="B510" i="19" s="1"/>
  <c r="C401" i="19"/>
  <c r="E401" i="19" s="1"/>
  <c r="H401" i="19"/>
  <c r="B401" i="19" s="1"/>
  <c r="C1269" i="19"/>
  <c r="E1269" i="19" s="1"/>
  <c r="H1269" i="19"/>
  <c r="B1269" i="19" s="1"/>
  <c r="C1272" i="19"/>
  <c r="E1272" i="19" s="1"/>
  <c r="H1272" i="19"/>
  <c r="B1272" i="19" s="1"/>
  <c r="C154" i="19"/>
  <c r="E154" i="19" s="1"/>
  <c r="H154" i="19"/>
  <c r="B154" i="19" s="1"/>
  <c r="C366" i="19"/>
  <c r="E366" i="19" s="1"/>
  <c r="H366" i="19"/>
  <c r="B366" i="19" s="1"/>
  <c r="C767" i="19"/>
  <c r="E767" i="19" s="1"/>
  <c r="H767" i="19"/>
  <c r="B767" i="19" s="1"/>
  <c r="C1206" i="19"/>
  <c r="E1206" i="19" s="1"/>
  <c r="H1206" i="19"/>
  <c r="B1206" i="19" s="1"/>
  <c r="C1455" i="19"/>
  <c r="E1455" i="19" s="1"/>
  <c r="H1455" i="19"/>
  <c r="B1455" i="19" s="1"/>
  <c r="C1590" i="19"/>
  <c r="E1590" i="19" s="1"/>
  <c r="H1590" i="19"/>
  <c r="B1590" i="19" s="1"/>
  <c r="C280" i="19"/>
  <c r="E280" i="19" s="1"/>
  <c r="H280" i="19"/>
  <c r="B280" i="19" s="1"/>
  <c r="C351" i="19"/>
  <c r="E351" i="19" s="1"/>
  <c r="H351" i="19"/>
  <c r="B351" i="19" s="1"/>
  <c r="C340" i="19"/>
  <c r="E340" i="19" s="1"/>
  <c r="H340" i="19"/>
  <c r="B340" i="19" s="1"/>
  <c r="C919" i="19"/>
  <c r="E919" i="19" s="1"/>
  <c r="H919" i="19"/>
  <c r="B919" i="19" s="1"/>
  <c r="C406" i="19"/>
  <c r="E406" i="19" s="1"/>
  <c r="H406" i="19"/>
  <c r="B406" i="19" s="1"/>
  <c r="H304" i="19"/>
  <c r="B304" i="19" s="1"/>
  <c r="C304" i="19"/>
  <c r="E304" i="19" s="1"/>
  <c r="C1474" i="19"/>
  <c r="E1474" i="19" s="1"/>
  <c r="H1474" i="19"/>
  <c r="B1474" i="19" s="1"/>
  <c r="C284" i="19"/>
  <c r="E284" i="19" s="1"/>
  <c r="H284" i="19"/>
  <c r="B284" i="19" s="1"/>
  <c r="C1548" i="19"/>
  <c r="E1548" i="19" s="1"/>
  <c r="H1548" i="19"/>
  <c r="B1548" i="19" s="1"/>
  <c r="C1337" i="19"/>
  <c r="E1337" i="19" s="1"/>
  <c r="H1337" i="19"/>
  <c r="B1337" i="19" s="1"/>
  <c r="C928" i="19"/>
  <c r="E928" i="19" s="1"/>
  <c r="H928" i="19"/>
  <c r="B928" i="19" s="1"/>
  <c r="C1261" i="19"/>
  <c r="E1261" i="19" s="1"/>
  <c r="H1261" i="19"/>
  <c r="B1261" i="19" s="1"/>
  <c r="H480" i="19"/>
  <c r="B480" i="19" s="1"/>
  <c r="C480" i="19"/>
  <c r="E480" i="19" s="1"/>
  <c r="C258" i="19"/>
  <c r="E258" i="19" s="1"/>
  <c r="H258" i="19"/>
  <c r="B258" i="19" s="1"/>
  <c r="C720" i="19"/>
  <c r="E720" i="19" s="1"/>
  <c r="H720" i="19"/>
  <c r="B720" i="19" s="1"/>
  <c r="C200" i="19"/>
  <c r="E200" i="19" s="1"/>
  <c r="H200" i="19"/>
  <c r="B200" i="19" s="1"/>
  <c r="C1369" i="19"/>
  <c r="E1369" i="19" s="1"/>
  <c r="H1369" i="19"/>
  <c r="B1369" i="19" s="1"/>
  <c r="C606" i="19"/>
  <c r="E606" i="19" s="1"/>
  <c r="H606" i="19"/>
  <c r="B606" i="19" s="1"/>
  <c r="C579" i="19"/>
  <c r="E579" i="19" s="1"/>
  <c r="H579" i="19"/>
  <c r="B579" i="19" s="1"/>
  <c r="C962" i="19"/>
  <c r="E962" i="19" s="1"/>
  <c r="H962" i="19"/>
  <c r="B962" i="19" s="1"/>
  <c r="C505" i="19"/>
  <c r="E505" i="19" s="1"/>
  <c r="H505" i="19"/>
  <c r="B505" i="19" s="1"/>
  <c r="C697" i="19"/>
  <c r="E697" i="19" s="1"/>
  <c r="H697" i="19"/>
  <c r="B697" i="19" s="1"/>
  <c r="C1211" i="19"/>
  <c r="E1211" i="19" s="1"/>
  <c r="H1211" i="19"/>
  <c r="B1211" i="19" s="1"/>
  <c r="C273" i="19"/>
  <c r="E273" i="19" s="1"/>
  <c r="H273" i="19"/>
  <c r="B273" i="19" s="1"/>
  <c r="C309" i="19"/>
  <c r="E309" i="19" s="1"/>
  <c r="H309" i="19"/>
  <c r="B309" i="19" s="1"/>
  <c r="C236" i="19"/>
  <c r="E236" i="19" s="1"/>
  <c r="H236" i="19"/>
  <c r="B236" i="19" s="1"/>
  <c r="C1295" i="19"/>
  <c r="E1295" i="19" s="1"/>
  <c r="H1295" i="19"/>
  <c r="B1295" i="19" s="1"/>
  <c r="C1450" i="19"/>
  <c r="E1450" i="19" s="1"/>
  <c r="H1450" i="19"/>
  <c r="B1450" i="19" s="1"/>
  <c r="C1292" i="19"/>
  <c r="E1292" i="19" s="1"/>
  <c r="H1292" i="19"/>
  <c r="B1292" i="19" s="1"/>
  <c r="C1448" i="19"/>
  <c r="E1448" i="19" s="1"/>
  <c r="H1448" i="19"/>
  <c r="B1448" i="19" s="1"/>
  <c r="C1394" i="19"/>
  <c r="E1394" i="19" s="1"/>
  <c r="H1394" i="19"/>
  <c r="B1394" i="19" s="1"/>
  <c r="C1303" i="19"/>
  <c r="E1303" i="19" s="1"/>
  <c r="H1303" i="19"/>
  <c r="B1303" i="19" s="1"/>
  <c r="C1438" i="19"/>
  <c r="E1438" i="19" s="1"/>
  <c r="H1438" i="19"/>
  <c r="B1438" i="19" s="1"/>
  <c r="H1326" i="19"/>
  <c r="B1326" i="19" s="1"/>
  <c r="C1326" i="19"/>
  <c r="E1326" i="19" s="1"/>
  <c r="C787" i="19"/>
  <c r="E787" i="19" s="1"/>
  <c r="H787" i="19"/>
  <c r="B787" i="19" s="1"/>
  <c r="C509" i="19"/>
  <c r="E509" i="19" s="1"/>
  <c r="H509" i="19"/>
  <c r="B509" i="19" s="1"/>
  <c r="C400" i="19"/>
  <c r="E400" i="19" s="1"/>
  <c r="H400" i="19"/>
  <c r="B400" i="19" s="1"/>
  <c r="C1268" i="19"/>
  <c r="E1268" i="19" s="1"/>
  <c r="H1268" i="19"/>
  <c r="B1268" i="19" s="1"/>
  <c r="C152" i="19"/>
  <c r="E152" i="19" s="1"/>
  <c r="H152" i="19"/>
  <c r="B152" i="19" s="1"/>
  <c r="C364" i="19"/>
  <c r="E364" i="19" s="1"/>
  <c r="H364" i="19"/>
  <c r="B364" i="19" s="1"/>
  <c r="C766" i="19"/>
  <c r="E766" i="19" s="1"/>
  <c r="H766" i="19"/>
  <c r="B766" i="19" s="1"/>
  <c r="C1205" i="19"/>
  <c r="E1205" i="19" s="1"/>
  <c r="H1205" i="19"/>
  <c r="B1205" i="19" s="1"/>
  <c r="C1454" i="19"/>
  <c r="E1454" i="19" s="1"/>
  <c r="H1454" i="19"/>
  <c r="B1454" i="19" s="1"/>
  <c r="C1589" i="19"/>
  <c r="E1589" i="19" s="1"/>
  <c r="H1589" i="19"/>
  <c r="B1589" i="19" s="1"/>
  <c r="C279" i="19"/>
  <c r="E279" i="19" s="1"/>
  <c r="H279" i="19"/>
  <c r="B279" i="19" s="1"/>
  <c r="C350" i="19"/>
  <c r="E350" i="19" s="1"/>
  <c r="H350" i="19"/>
  <c r="B350" i="19" s="1"/>
  <c r="C339" i="19"/>
  <c r="E339" i="19" s="1"/>
  <c r="H339" i="19"/>
  <c r="B339" i="19" s="1"/>
  <c r="C918" i="19"/>
  <c r="E918" i="19" s="1"/>
  <c r="H918" i="19"/>
  <c r="B918" i="19" s="1"/>
  <c r="C405" i="19"/>
  <c r="E405" i="19" s="1"/>
  <c r="H405" i="19"/>
  <c r="B405" i="19" s="1"/>
  <c r="C303" i="19"/>
  <c r="E303" i="19" s="1"/>
  <c r="H303" i="19"/>
  <c r="B303" i="19" s="1"/>
  <c r="C1472" i="19"/>
  <c r="E1472" i="19" s="1"/>
  <c r="H1472" i="19"/>
  <c r="B1472" i="19" s="1"/>
  <c r="C285" i="19"/>
  <c r="E285" i="19" s="1"/>
  <c r="H285" i="19"/>
  <c r="B285" i="19" s="1"/>
  <c r="C1547" i="19"/>
  <c r="E1547" i="19" s="1"/>
  <c r="H1547" i="19"/>
  <c r="B1547" i="19" s="1"/>
  <c r="C1336" i="19"/>
  <c r="E1336" i="19" s="1"/>
  <c r="H1336" i="19"/>
  <c r="B1336" i="19" s="1"/>
  <c r="C927" i="19"/>
  <c r="E927" i="19" s="1"/>
  <c r="H927" i="19"/>
  <c r="B927" i="19" s="1"/>
  <c r="C1260" i="19"/>
  <c r="E1260" i="19" s="1"/>
  <c r="H1260" i="19"/>
  <c r="B1260" i="19" s="1"/>
  <c r="H479" i="19"/>
  <c r="B479" i="19" s="1"/>
  <c r="C479" i="19"/>
  <c r="E479" i="19" s="1"/>
  <c r="C257" i="19"/>
  <c r="E257" i="19" s="1"/>
  <c r="H257" i="19"/>
  <c r="B257" i="19" s="1"/>
  <c r="C719" i="19"/>
  <c r="E719" i="19" s="1"/>
  <c r="H719" i="19"/>
  <c r="B719" i="19" s="1"/>
  <c r="C199" i="19"/>
  <c r="E199" i="19" s="1"/>
  <c r="H199" i="19"/>
  <c r="B199" i="19" s="1"/>
  <c r="C1368" i="19"/>
  <c r="E1368" i="19" s="1"/>
  <c r="H1368" i="19"/>
  <c r="B1368" i="19" s="1"/>
  <c r="C241" i="19"/>
  <c r="E241" i="19" s="1"/>
  <c r="H241" i="19"/>
  <c r="B241" i="19" s="1"/>
  <c r="C607" i="19"/>
  <c r="E607" i="19" s="1"/>
  <c r="H607" i="19"/>
  <c r="B607" i="19" s="1"/>
  <c r="C331" i="19"/>
  <c r="E331" i="19" s="1"/>
  <c r="H331" i="19"/>
  <c r="B331" i="19" s="1"/>
  <c r="C578" i="19"/>
  <c r="E578" i="19" s="1"/>
  <c r="H578" i="19"/>
  <c r="B578" i="19" s="1"/>
  <c r="C1264" i="19"/>
  <c r="E1264" i="19" s="1"/>
  <c r="H1264" i="19"/>
  <c r="B1264" i="19" s="1"/>
  <c r="C1400" i="19"/>
  <c r="E1400" i="19" s="1"/>
  <c r="H1400" i="19"/>
  <c r="B1400" i="19" s="1"/>
  <c r="C394" i="19"/>
  <c r="E394" i="19" s="1"/>
  <c r="H394" i="19"/>
  <c r="B394" i="19" s="1"/>
  <c r="C1254" i="19"/>
  <c r="E1254" i="19" s="1"/>
  <c r="H1254" i="19"/>
  <c r="B1254" i="19" s="1"/>
  <c r="C1399" i="19"/>
  <c r="E1399" i="19" s="1"/>
  <c r="H1399" i="19"/>
  <c r="B1399" i="19" s="1"/>
  <c r="C852" i="19"/>
  <c r="E852" i="19" s="1"/>
  <c r="H852" i="19"/>
  <c r="B852" i="19" s="1"/>
  <c r="C1305" i="19"/>
  <c r="E1305" i="19" s="1"/>
  <c r="H1305" i="19"/>
  <c r="B1305" i="19" s="1"/>
  <c r="O24" i="18"/>
  <c r="G122" i="19"/>
  <c r="G124" i="19"/>
  <c r="G123" i="19"/>
  <c r="G125" i="19"/>
  <c r="G126" i="19"/>
  <c r="G127" i="19"/>
  <c r="G128" i="19"/>
  <c r="G129" i="19"/>
  <c r="G130" i="19"/>
  <c r="G131" i="19"/>
  <c r="C1447" i="19"/>
  <c r="E1447" i="19" s="1"/>
  <c r="H1447" i="19"/>
  <c r="B1447" i="19" s="1"/>
  <c r="C1393" i="19"/>
  <c r="E1393" i="19" s="1"/>
  <c r="H1393" i="19"/>
  <c r="B1393" i="19" s="1"/>
  <c r="C1302" i="19"/>
  <c r="E1302" i="19" s="1"/>
  <c r="H1302" i="19"/>
  <c r="B1302" i="19" s="1"/>
  <c r="C1437" i="19"/>
  <c r="E1437" i="19" s="1"/>
  <c r="H1437" i="19"/>
  <c r="B1437" i="19" s="1"/>
  <c r="C1325" i="19"/>
  <c r="E1325" i="19" s="1"/>
  <c r="H1325" i="19"/>
  <c r="B1325" i="19" s="1"/>
  <c r="C785" i="19"/>
  <c r="E785" i="19" s="1"/>
  <c r="H785" i="19"/>
  <c r="B785" i="19" s="1"/>
  <c r="C508" i="19"/>
  <c r="E508" i="19" s="1"/>
  <c r="H508" i="19"/>
  <c r="B508" i="19" s="1"/>
  <c r="C399" i="19"/>
  <c r="E399" i="19" s="1"/>
  <c r="H399" i="19"/>
  <c r="B399" i="19" s="1"/>
  <c r="C1267" i="19"/>
  <c r="E1267" i="19" s="1"/>
  <c r="H1267" i="19"/>
  <c r="B1267" i="19" s="1"/>
  <c r="C365" i="19"/>
  <c r="E365" i="19" s="1"/>
  <c r="H365" i="19"/>
  <c r="B365" i="19" s="1"/>
  <c r="H765" i="19"/>
  <c r="B765" i="19" s="1"/>
  <c r="C765" i="19"/>
  <c r="E765" i="19" s="1"/>
  <c r="H1204" i="19"/>
  <c r="B1204" i="19" s="1"/>
  <c r="C1204" i="19"/>
  <c r="E1204" i="19" s="1"/>
  <c r="C1453" i="19"/>
  <c r="E1453" i="19" s="1"/>
  <c r="H1453" i="19"/>
  <c r="B1453" i="19" s="1"/>
  <c r="C1588" i="19"/>
  <c r="E1588" i="19" s="1"/>
  <c r="H1588" i="19"/>
  <c r="B1588" i="19" s="1"/>
  <c r="C278" i="19"/>
  <c r="E278" i="19" s="1"/>
  <c r="H278" i="19"/>
  <c r="B278" i="19" s="1"/>
  <c r="C349" i="19"/>
  <c r="E349" i="19" s="1"/>
  <c r="H349" i="19"/>
  <c r="B349" i="19" s="1"/>
  <c r="C338" i="19"/>
  <c r="E338" i="19" s="1"/>
  <c r="H338" i="19"/>
  <c r="B338" i="19" s="1"/>
  <c r="C917" i="19"/>
  <c r="E917" i="19" s="1"/>
  <c r="H917" i="19"/>
  <c r="B917" i="19" s="1"/>
  <c r="C403" i="19"/>
  <c r="E403" i="19" s="1"/>
  <c r="H403" i="19"/>
  <c r="B403" i="19" s="1"/>
  <c r="C302" i="19"/>
  <c r="E302" i="19" s="1"/>
  <c r="H302" i="19"/>
  <c r="B302" i="19" s="1"/>
  <c r="C282" i="19"/>
  <c r="E282" i="19" s="1"/>
  <c r="H282" i="19"/>
  <c r="B282" i="19" s="1"/>
  <c r="C1546" i="19"/>
  <c r="E1546" i="19" s="1"/>
  <c r="H1546" i="19"/>
  <c r="B1546" i="19" s="1"/>
  <c r="C1335" i="19"/>
  <c r="E1335" i="19" s="1"/>
  <c r="H1335" i="19"/>
  <c r="B1335" i="19" s="1"/>
  <c r="C926" i="19"/>
  <c r="E926" i="19" s="1"/>
  <c r="H926" i="19"/>
  <c r="B926" i="19" s="1"/>
  <c r="C1259" i="19"/>
  <c r="E1259" i="19" s="1"/>
  <c r="H1259" i="19"/>
  <c r="B1259" i="19" s="1"/>
  <c r="H478" i="19"/>
  <c r="B478" i="19" s="1"/>
  <c r="C478" i="19"/>
  <c r="E478" i="19" s="1"/>
  <c r="C256" i="19"/>
  <c r="E256" i="19" s="1"/>
  <c r="H256" i="19"/>
  <c r="B256" i="19" s="1"/>
  <c r="C718" i="19"/>
  <c r="E718" i="19" s="1"/>
  <c r="H718" i="19"/>
  <c r="B718" i="19" s="1"/>
  <c r="C198" i="19"/>
  <c r="E198" i="19" s="1"/>
  <c r="H198" i="19"/>
  <c r="B198" i="19" s="1"/>
  <c r="C1367" i="19"/>
  <c r="E1367" i="19" s="1"/>
  <c r="H1367" i="19"/>
  <c r="B1367" i="19" s="1"/>
  <c r="C240" i="19"/>
  <c r="E240" i="19" s="1"/>
  <c r="H240" i="19"/>
  <c r="B240" i="19" s="1"/>
  <c r="C605" i="19"/>
  <c r="E605" i="19" s="1"/>
  <c r="H605" i="19"/>
  <c r="B605" i="19" s="1"/>
  <c r="C330" i="19"/>
  <c r="E330" i="19" s="1"/>
  <c r="H330" i="19"/>
  <c r="B330" i="19" s="1"/>
  <c r="C577" i="19"/>
  <c r="E577" i="19" s="1"/>
  <c r="H577" i="19"/>
  <c r="B577" i="19" s="1"/>
  <c r="C1311" i="19"/>
  <c r="E1311" i="19" s="1"/>
  <c r="H1311" i="19"/>
  <c r="B1311" i="19" s="1"/>
  <c r="C1309" i="19"/>
  <c r="E1309" i="19" s="1"/>
  <c r="H1309" i="19"/>
  <c r="B1309" i="19" s="1"/>
  <c r="C503" i="19"/>
  <c r="E503" i="19" s="1"/>
  <c r="H503" i="19"/>
  <c r="B503" i="19" s="1"/>
  <c r="C158" i="19"/>
  <c r="E158" i="19" s="1"/>
  <c r="H158" i="19"/>
  <c r="B158" i="19" s="1"/>
  <c r="C912" i="19"/>
  <c r="E912" i="19" s="1"/>
  <c r="H912" i="19"/>
  <c r="B912" i="19" s="1"/>
  <c r="C1297" i="19"/>
  <c r="E1297" i="19" s="1"/>
  <c r="H1297" i="19"/>
  <c r="B1297" i="19" s="1"/>
  <c r="C853" i="19"/>
  <c r="E853" i="19" s="1"/>
  <c r="H853" i="19"/>
  <c r="B853" i="19" s="1"/>
  <c r="C1396" i="19"/>
  <c r="E1396" i="19" s="1"/>
  <c r="H1396" i="19"/>
  <c r="B1396" i="19" s="1"/>
  <c r="O25" i="18"/>
  <c r="G132" i="19"/>
  <c r="G134" i="19"/>
  <c r="G133" i="19"/>
  <c r="G135" i="19"/>
  <c r="G136" i="19"/>
  <c r="G137" i="19"/>
  <c r="G138" i="19"/>
  <c r="G139" i="19"/>
  <c r="G140" i="19"/>
  <c r="G141" i="19"/>
  <c r="C861" i="19"/>
  <c r="E861" i="19" s="1"/>
  <c r="H861" i="19"/>
  <c r="B861" i="19" s="1"/>
  <c r="C860" i="19"/>
  <c r="E860" i="19" s="1"/>
  <c r="H860" i="19"/>
  <c r="B860" i="19" s="1"/>
  <c r="C701" i="19"/>
  <c r="E701" i="19" s="1"/>
  <c r="H701" i="19"/>
  <c r="B701" i="19" s="1"/>
  <c r="H1444" i="19"/>
  <c r="B1444" i="19" s="1"/>
  <c r="C1444" i="19"/>
  <c r="E1444" i="19" s="1"/>
  <c r="C1392" i="19"/>
  <c r="E1392" i="19" s="1"/>
  <c r="H1392" i="19"/>
  <c r="B1392" i="19" s="1"/>
  <c r="C1436" i="19"/>
  <c r="E1436" i="19" s="1"/>
  <c r="H1436" i="19"/>
  <c r="B1436" i="19" s="1"/>
  <c r="H1324" i="19"/>
  <c r="B1324" i="19" s="1"/>
  <c r="C1324" i="19"/>
  <c r="E1324" i="19" s="1"/>
  <c r="C784" i="19"/>
  <c r="E784" i="19" s="1"/>
  <c r="H784" i="19"/>
  <c r="B784" i="19" s="1"/>
  <c r="C507" i="19"/>
  <c r="E507" i="19" s="1"/>
  <c r="H507" i="19"/>
  <c r="B507" i="19" s="1"/>
  <c r="C398" i="19"/>
  <c r="E398" i="19" s="1"/>
  <c r="H398" i="19"/>
  <c r="B398" i="19" s="1"/>
  <c r="C1266" i="19"/>
  <c r="E1266" i="19" s="1"/>
  <c r="H1266" i="19"/>
  <c r="B1266" i="19" s="1"/>
  <c r="C1281" i="19"/>
  <c r="E1281" i="19" s="1"/>
  <c r="H1281" i="19"/>
  <c r="B1281" i="19" s="1"/>
  <c r="C363" i="19"/>
  <c r="E363" i="19" s="1"/>
  <c r="H363" i="19"/>
  <c r="B363" i="19" s="1"/>
  <c r="C764" i="19"/>
  <c r="E764" i="19" s="1"/>
  <c r="H764" i="19"/>
  <c r="B764" i="19" s="1"/>
  <c r="C1203" i="19"/>
  <c r="E1203" i="19" s="1"/>
  <c r="H1203" i="19"/>
  <c r="B1203" i="19" s="1"/>
  <c r="C1452" i="19"/>
  <c r="E1452" i="19" s="1"/>
  <c r="H1452" i="19"/>
  <c r="B1452" i="19" s="1"/>
  <c r="C1587" i="19"/>
  <c r="E1587" i="19" s="1"/>
  <c r="H1587" i="19"/>
  <c r="B1587" i="19" s="1"/>
  <c r="C277" i="19"/>
  <c r="E277" i="19" s="1"/>
  <c r="H277" i="19"/>
  <c r="B277" i="19" s="1"/>
  <c r="C348" i="19"/>
  <c r="E348" i="19" s="1"/>
  <c r="H348" i="19"/>
  <c r="B348" i="19" s="1"/>
  <c r="C337" i="19"/>
  <c r="E337" i="19" s="1"/>
  <c r="H337" i="19"/>
  <c r="B337" i="19" s="1"/>
  <c r="C916" i="19"/>
  <c r="E916" i="19" s="1"/>
  <c r="H916" i="19"/>
  <c r="B916" i="19" s="1"/>
  <c r="C404" i="19"/>
  <c r="E404" i="19" s="1"/>
  <c r="H404" i="19"/>
  <c r="B404" i="19" s="1"/>
  <c r="H1545" i="19"/>
  <c r="B1545" i="19" s="1"/>
  <c r="C1545" i="19"/>
  <c r="E1545" i="19" s="1"/>
  <c r="C1333" i="19"/>
  <c r="E1333" i="19" s="1"/>
  <c r="H1333" i="19"/>
  <c r="B1333" i="19" s="1"/>
  <c r="C925" i="19"/>
  <c r="E925" i="19" s="1"/>
  <c r="H925" i="19"/>
  <c r="B925" i="19" s="1"/>
  <c r="C1258" i="19"/>
  <c r="E1258" i="19" s="1"/>
  <c r="H1258" i="19"/>
  <c r="B1258" i="19" s="1"/>
  <c r="H477" i="19"/>
  <c r="B477" i="19" s="1"/>
  <c r="C477" i="19"/>
  <c r="E477" i="19" s="1"/>
  <c r="C254" i="19"/>
  <c r="E254" i="19" s="1"/>
  <c r="H254" i="19"/>
  <c r="B254" i="19" s="1"/>
  <c r="C717" i="19"/>
  <c r="E717" i="19" s="1"/>
  <c r="H717" i="19"/>
  <c r="B717" i="19" s="1"/>
  <c r="C197" i="19"/>
  <c r="E197" i="19" s="1"/>
  <c r="H197" i="19"/>
  <c r="B197" i="19" s="1"/>
  <c r="C1366" i="19"/>
  <c r="E1366" i="19" s="1"/>
  <c r="H1366" i="19"/>
  <c r="B1366" i="19" s="1"/>
  <c r="C239" i="19"/>
  <c r="E239" i="19" s="1"/>
  <c r="H239" i="19"/>
  <c r="B239" i="19" s="1"/>
  <c r="C604" i="19"/>
  <c r="E604" i="19" s="1"/>
  <c r="H604" i="19"/>
  <c r="B604" i="19" s="1"/>
  <c r="C329" i="19"/>
  <c r="E329" i="19" s="1"/>
  <c r="H329" i="19"/>
  <c r="B329" i="19" s="1"/>
  <c r="C576" i="19"/>
  <c r="E576" i="19" s="1"/>
  <c r="H576" i="19"/>
  <c r="B576" i="19" s="1"/>
  <c r="C971" i="19"/>
  <c r="E971" i="19" s="1"/>
  <c r="H971" i="19"/>
  <c r="B971" i="19" s="1"/>
  <c r="C782" i="19"/>
  <c r="E782" i="19" s="1"/>
  <c r="H782" i="19"/>
  <c r="B782" i="19" s="1"/>
  <c r="O23" i="18"/>
  <c r="G112" i="19"/>
  <c r="G113" i="19"/>
  <c r="G114" i="19"/>
  <c r="G115" i="19"/>
  <c r="G116" i="19"/>
  <c r="G117" i="19"/>
  <c r="G118" i="19"/>
  <c r="G119" i="19"/>
  <c r="G120" i="19"/>
  <c r="G121" i="19"/>
  <c r="O19" i="18"/>
  <c r="G72" i="19"/>
  <c r="G73" i="19"/>
  <c r="G74" i="19"/>
  <c r="G75" i="19"/>
  <c r="G76" i="19"/>
  <c r="G77" i="19"/>
  <c r="G78" i="19"/>
  <c r="G79" i="19"/>
  <c r="G80" i="19"/>
  <c r="G81" i="19"/>
  <c r="C859" i="19"/>
  <c r="E859" i="19" s="1"/>
  <c r="H859" i="19"/>
  <c r="B859" i="19" s="1"/>
  <c r="C1301" i="19"/>
  <c r="E1301" i="19" s="1"/>
  <c r="H1301" i="19"/>
  <c r="B1301" i="19" s="1"/>
  <c r="C700" i="19"/>
  <c r="E700" i="19" s="1"/>
  <c r="H700" i="19"/>
  <c r="B700" i="19" s="1"/>
  <c r="C1445" i="19"/>
  <c r="E1445" i="19" s="1"/>
  <c r="H1445" i="19"/>
  <c r="B1445" i="19" s="1"/>
  <c r="C1435" i="19"/>
  <c r="E1435" i="19" s="1"/>
  <c r="H1435" i="19"/>
  <c r="B1435" i="19" s="1"/>
  <c r="C1323" i="19"/>
  <c r="E1323" i="19" s="1"/>
  <c r="H1323" i="19"/>
  <c r="B1323" i="19" s="1"/>
  <c r="C783" i="19"/>
  <c r="E783" i="19" s="1"/>
  <c r="H783" i="19"/>
  <c r="B783" i="19" s="1"/>
  <c r="C506" i="19"/>
  <c r="E506" i="19" s="1"/>
  <c r="H506" i="19"/>
  <c r="B506" i="19" s="1"/>
  <c r="C397" i="19"/>
  <c r="E397" i="19" s="1"/>
  <c r="H397" i="19"/>
  <c r="B397" i="19" s="1"/>
  <c r="C1265" i="19"/>
  <c r="E1265" i="19" s="1"/>
  <c r="H1265" i="19"/>
  <c r="B1265" i="19" s="1"/>
  <c r="C1280" i="19"/>
  <c r="E1280" i="19" s="1"/>
  <c r="H1280" i="19"/>
  <c r="B1280" i="19" s="1"/>
  <c r="C161" i="19"/>
  <c r="E161" i="19" s="1"/>
  <c r="H161" i="19"/>
  <c r="B161" i="19" s="1"/>
  <c r="C362" i="19"/>
  <c r="E362" i="19" s="1"/>
  <c r="H362" i="19"/>
  <c r="B362" i="19" s="1"/>
  <c r="C763" i="19"/>
  <c r="E763" i="19" s="1"/>
  <c r="H763" i="19"/>
  <c r="B763" i="19" s="1"/>
  <c r="C1202" i="19"/>
  <c r="E1202" i="19" s="1"/>
  <c r="H1202" i="19"/>
  <c r="B1202" i="19" s="1"/>
  <c r="C1586" i="19"/>
  <c r="E1586" i="19" s="1"/>
  <c r="H1586" i="19"/>
  <c r="B1586" i="19" s="1"/>
  <c r="C276" i="19"/>
  <c r="E276" i="19" s="1"/>
  <c r="H276" i="19"/>
  <c r="B276" i="19" s="1"/>
  <c r="C347" i="19"/>
  <c r="E347" i="19" s="1"/>
  <c r="H347" i="19"/>
  <c r="B347" i="19" s="1"/>
  <c r="C336" i="19"/>
  <c r="E336" i="19" s="1"/>
  <c r="H336" i="19"/>
  <c r="B336" i="19" s="1"/>
  <c r="C915" i="19"/>
  <c r="E915" i="19" s="1"/>
  <c r="H915" i="19"/>
  <c r="B915" i="19" s="1"/>
  <c r="C402" i="19"/>
  <c r="E402" i="19" s="1"/>
  <c r="H402" i="19"/>
  <c r="B402" i="19" s="1"/>
  <c r="C1481" i="19"/>
  <c r="E1481" i="19" s="1"/>
  <c r="H1481" i="19"/>
  <c r="B1481" i="19" s="1"/>
  <c r="H1544" i="19"/>
  <c r="B1544" i="19" s="1"/>
  <c r="C1544" i="19"/>
  <c r="E1544" i="19" s="1"/>
  <c r="H1334" i="19"/>
  <c r="B1334" i="19" s="1"/>
  <c r="C1334" i="19"/>
  <c r="E1334" i="19" s="1"/>
  <c r="C924" i="19"/>
  <c r="E924" i="19" s="1"/>
  <c r="H924" i="19"/>
  <c r="B924" i="19" s="1"/>
  <c r="C1257" i="19"/>
  <c r="E1257" i="19" s="1"/>
  <c r="H1257" i="19"/>
  <c r="B1257" i="19" s="1"/>
  <c r="C476" i="19"/>
  <c r="E476" i="19" s="1"/>
  <c r="H476" i="19"/>
  <c r="B476" i="19" s="1"/>
  <c r="C255" i="19"/>
  <c r="E255" i="19" s="1"/>
  <c r="H255" i="19"/>
  <c r="B255" i="19" s="1"/>
  <c r="C716" i="19"/>
  <c r="E716" i="19" s="1"/>
  <c r="H716" i="19"/>
  <c r="B716" i="19" s="1"/>
  <c r="C195" i="19"/>
  <c r="E195" i="19" s="1"/>
  <c r="H195" i="19"/>
  <c r="B195" i="19" s="1"/>
  <c r="C1363" i="19"/>
  <c r="E1363" i="19" s="1"/>
  <c r="H1363" i="19"/>
  <c r="B1363" i="19" s="1"/>
  <c r="C238" i="19"/>
  <c r="E238" i="19" s="1"/>
  <c r="H238" i="19"/>
  <c r="B238" i="19" s="1"/>
  <c r="C603" i="19"/>
  <c r="E603" i="19" s="1"/>
  <c r="H603" i="19"/>
  <c r="B603" i="19" s="1"/>
  <c r="C328" i="19"/>
  <c r="E328" i="19" s="1"/>
  <c r="H328" i="19"/>
  <c r="B328" i="19" s="1"/>
  <c r="H573" i="19"/>
  <c r="B573" i="19" s="1"/>
  <c r="C573" i="19"/>
  <c r="E573" i="19" s="1"/>
  <c r="C970" i="19"/>
  <c r="E970" i="19" s="1"/>
  <c r="H970" i="19"/>
  <c r="B970" i="19" s="1"/>
  <c r="C1300" i="19"/>
  <c r="E1300" i="19" s="1"/>
  <c r="H1300" i="19"/>
  <c r="B1300" i="19" s="1"/>
  <c r="C1279" i="19"/>
  <c r="E1279" i="19" s="1"/>
  <c r="H1279" i="19"/>
  <c r="B1279" i="19" s="1"/>
  <c r="C160" i="19"/>
  <c r="E160" i="19" s="1"/>
  <c r="H160" i="19"/>
  <c r="B160" i="19" s="1"/>
  <c r="C762" i="19"/>
  <c r="E762" i="19" s="1"/>
  <c r="H762" i="19"/>
  <c r="B762" i="19" s="1"/>
  <c r="C1585" i="19"/>
  <c r="E1585" i="19" s="1"/>
  <c r="H1585" i="19"/>
  <c r="B1585" i="19" s="1"/>
  <c r="C275" i="19"/>
  <c r="E275" i="19" s="1"/>
  <c r="H275" i="19"/>
  <c r="B275" i="19" s="1"/>
  <c r="C346" i="19"/>
  <c r="E346" i="19" s="1"/>
  <c r="H346" i="19"/>
  <c r="B346" i="19" s="1"/>
  <c r="C335" i="19"/>
  <c r="E335" i="19" s="1"/>
  <c r="H335" i="19"/>
  <c r="B335" i="19" s="1"/>
  <c r="C913" i="19"/>
  <c r="E913" i="19" s="1"/>
  <c r="H913" i="19"/>
  <c r="B913" i="19" s="1"/>
  <c r="C311" i="19"/>
  <c r="E311" i="19" s="1"/>
  <c r="H311" i="19"/>
  <c r="B311" i="19" s="1"/>
  <c r="C1480" i="19"/>
  <c r="E1480" i="19" s="1"/>
  <c r="H1480" i="19"/>
  <c r="B1480" i="19" s="1"/>
  <c r="C291" i="19"/>
  <c r="E291" i="19" s="1"/>
  <c r="H291" i="19"/>
  <c r="B291" i="19" s="1"/>
  <c r="C1543" i="19"/>
  <c r="E1543" i="19" s="1"/>
  <c r="H1543" i="19"/>
  <c r="B1543" i="19" s="1"/>
  <c r="C1332" i="19"/>
  <c r="E1332" i="19" s="1"/>
  <c r="H1332" i="19"/>
  <c r="B1332" i="19" s="1"/>
  <c r="C923" i="19"/>
  <c r="E923" i="19" s="1"/>
  <c r="H923" i="19"/>
  <c r="B923" i="19" s="1"/>
  <c r="C1256" i="19"/>
  <c r="E1256" i="19" s="1"/>
  <c r="H1256" i="19"/>
  <c r="B1256" i="19" s="1"/>
  <c r="H475" i="19"/>
  <c r="B475" i="19" s="1"/>
  <c r="C475" i="19"/>
  <c r="E475" i="19" s="1"/>
  <c r="C253" i="19"/>
  <c r="E253" i="19" s="1"/>
  <c r="H253" i="19"/>
  <c r="B253" i="19" s="1"/>
  <c r="C715" i="19"/>
  <c r="E715" i="19" s="1"/>
  <c r="H715" i="19"/>
  <c r="B715" i="19" s="1"/>
  <c r="C196" i="19"/>
  <c r="E196" i="19" s="1"/>
  <c r="H196" i="19"/>
  <c r="B196" i="19" s="1"/>
  <c r="C1365" i="19"/>
  <c r="E1365" i="19" s="1"/>
  <c r="H1365" i="19"/>
  <c r="B1365" i="19" s="1"/>
  <c r="C237" i="19"/>
  <c r="E237" i="19" s="1"/>
  <c r="H237" i="19"/>
  <c r="B237" i="19" s="1"/>
  <c r="C602" i="19"/>
  <c r="E602" i="19" s="1"/>
  <c r="H602" i="19"/>
  <c r="B602" i="19" s="1"/>
  <c r="C327" i="19"/>
  <c r="E327" i="19" s="1"/>
  <c r="H327" i="19"/>
  <c r="B327" i="19" s="1"/>
  <c r="C574" i="19"/>
  <c r="E574" i="19" s="1"/>
  <c r="H574" i="19"/>
  <c r="B574" i="19" s="1"/>
  <c r="H969" i="19"/>
  <c r="B969" i="19" s="1"/>
  <c r="C969" i="19"/>
  <c r="E969" i="19" s="1"/>
  <c r="D12" i="5" a="1"/>
  <c r="D12" i="5" s="1"/>
  <c r="G9" i="5" a="1"/>
  <c r="G9" i="5" s="1"/>
  <c r="G12" i="5" a="1"/>
  <c r="G12" i="5" s="1"/>
  <c r="E9" i="5" a="1"/>
  <c r="E9" i="5" s="1"/>
  <c r="F9" i="5" a="1"/>
  <c r="F9" i="5" s="1"/>
  <c r="O16" i="18"/>
  <c r="E11" i="5" a="1"/>
  <c r="E11" i="5" s="1"/>
  <c r="G8" i="5" a="1"/>
  <c r="G8" i="5" s="1"/>
  <c r="H10" i="5" a="1"/>
  <c r="H10" i="5" s="1"/>
  <c r="H11" i="5" a="1"/>
  <c r="H11" i="5" s="1"/>
  <c r="H9" i="5" a="1"/>
  <c r="H9" i="5" s="1"/>
  <c r="E10" i="5" a="1"/>
  <c r="E10" i="5" s="1"/>
  <c r="E8" i="5" a="1"/>
  <c r="E8" i="5" s="1"/>
  <c r="F10" i="5" a="1"/>
  <c r="F10" i="5" s="1"/>
  <c r="G11" i="5" a="1"/>
  <c r="G11" i="5" s="1"/>
  <c r="D9" i="5" a="1"/>
  <c r="D9" i="5" s="1"/>
  <c r="D11" i="5" a="1"/>
  <c r="D11" i="5" s="1"/>
  <c r="H12" i="5" a="1"/>
  <c r="H12" i="5" s="1"/>
  <c r="H8" i="5" a="1"/>
  <c r="H8" i="5" s="1"/>
  <c r="F8" i="5" a="1"/>
  <c r="F8" i="5" s="1"/>
  <c r="D8" i="5" a="1"/>
  <c r="D8" i="5" s="1"/>
  <c r="F12" i="5" a="1"/>
  <c r="F12" i="5" s="1"/>
  <c r="E12" i="5" a="1"/>
  <c r="E12" i="5" s="1"/>
  <c r="D10" i="5" a="1"/>
  <c r="D10" i="5" s="1"/>
  <c r="F11" i="5" a="1"/>
  <c r="F11" i="5" s="1"/>
  <c r="G10" i="5" a="1"/>
  <c r="G10" i="5" s="1"/>
  <c r="AC362" i="19" l="1" a="1"/>
  <c r="AC362" i="19" s="1"/>
  <c r="AC322" i="19" a="1"/>
  <c r="AC322" i="19" s="1"/>
  <c r="AC302" i="19" a="1"/>
  <c r="AC302" i="19" s="1"/>
  <c r="AC303" i="19" s="1" a="1"/>
  <c r="AC303" i="19" s="1"/>
  <c r="AC272" i="19" a="1"/>
  <c r="AC272" i="19" s="1"/>
  <c r="AC232" i="19" a="1"/>
  <c r="AC232" i="19" s="1"/>
  <c r="AC233" i="19" s="1" a="1"/>
  <c r="AC233" i="19" s="1"/>
  <c r="AC192" i="19" a="1"/>
  <c r="AC192" i="19" s="1"/>
  <c r="AC152" i="19" a="1"/>
  <c r="AC152" i="19" s="1"/>
  <c r="AC91" i="19" a="1"/>
  <c r="AC91" i="19" s="1"/>
  <c r="C99" i="19"/>
  <c r="E99" i="19" s="1"/>
  <c r="AH99" i="19"/>
  <c r="AC99" i="19" s="1" a="1"/>
  <c r="AC99" i="19" s="1"/>
  <c r="AB588" i="19" a="1"/>
  <c r="AB588" i="19" s="1"/>
  <c r="AC588" i="19" a="1"/>
  <c r="AC588" i="19" s="1"/>
  <c r="AB1401" i="19" a="1"/>
  <c r="AB1401" i="19" s="1"/>
  <c r="AC1401" i="19" a="1"/>
  <c r="AC1401" i="19" s="1"/>
  <c r="AB158" i="19" a="1"/>
  <c r="AB158" i="19" s="1"/>
  <c r="AC158" i="19" a="1"/>
  <c r="AC158" i="19" s="1"/>
  <c r="AB1476" i="19" a="1"/>
  <c r="AB1476" i="19" s="1"/>
  <c r="AC1476" i="19" a="1"/>
  <c r="AC1476" i="19" s="1"/>
  <c r="AB929" i="19" a="1"/>
  <c r="AB929" i="19" s="1"/>
  <c r="AC929" i="19" a="1"/>
  <c r="AC929" i="19" s="1"/>
  <c r="AB309" i="19" a="1"/>
  <c r="AB309" i="19" s="1"/>
  <c r="AC309" i="19" a="1"/>
  <c r="AC309" i="19" s="1"/>
  <c r="AB1460" i="19" a="1"/>
  <c r="AB1460" i="19" s="1"/>
  <c r="AC1460" i="19" a="1"/>
  <c r="AC1460" i="19" s="1"/>
  <c r="AB351" i="19" a="1"/>
  <c r="AB351" i="19" s="1"/>
  <c r="AB352" i="19" s="1" a="1"/>
  <c r="AB352" i="19" s="1"/>
  <c r="AD353" i="19" s="1"/>
  <c r="AF353" i="19" s="1" a="1"/>
  <c r="AF353" i="19" s="1"/>
  <c r="AC351" i="19" a="1"/>
  <c r="AC351" i="19" s="1"/>
  <c r="AC352" i="19" s="1" a="1"/>
  <c r="AC352" i="19" s="1"/>
  <c r="AK352" i="19" s="1"/>
  <c r="K46" i="23" s="1"/>
  <c r="AB325" i="19" a="1"/>
  <c r="AB325" i="19" s="1"/>
  <c r="AC325" i="19" a="1"/>
  <c r="AC325" i="19" s="1"/>
  <c r="AB1453" i="19" a="1"/>
  <c r="AB1453" i="19" s="1"/>
  <c r="AC1453" i="19" a="1"/>
  <c r="AC1453" i="19" s="1"/>
  <c r="AB499" i="19" a="1"/>
  <c r="AB499" i="19" s="1"/>
  <c r="AC499" i="19" a="1"/>
  <c r="AC499" i="19" s="1"/>
  <c r="AB1454" i="19" a="1"/>
  <c r="AB1454" i="19" s="1"/>
  <c r="AC1454" i="19" a="1"/>
  <c r="AC1454" i="19" s="1"/>
  <c r="AB1566" i="19" a="1"/>
  <c r="AB1566" i="19" s="1"/>
  <c r="AC1566" i="19" a="1"/>
  <c r="AC1566" i="19" s="1"/>
  <c r="AB1270" i="19" a="1"/>
  <c r="AB1270" i="19" s="1"/>
  <c r="AC1270" i="19" a="1"/>
  <c r="AC1270" i="19" s="1"/>
  <c r="AB88" i="19" a="1"/>
  <c r="AB88" i="19" s="1"/>
  <c r="AC88" i="19" a="1"/>
  <c r="AC88" i="19" s="1"/>
  <c r="AB1575" i="19" a="1"/>
  <c r="AB1575" i="19" s="1"/>
  <c r="AC1575" i="19" a="1"/>
  <c r="AC1575" i="19" s="1"/>
  <c r="AE1573" i="19" s="1"/>
  <c r="AG1573" i="19" s="1" a="1"/>
  <c r="AG1573" i="19" s="1"/>
  <c r="AB286" i="19" a="1"/>
  <c r="AB286" i="19" s="1"/>
  <c r="AC286" i="19" a="1"/>
  <c r="AC286" i="19" s="1"/>
  <c r="AB1271" i="19" a="1"/>
  <c r="AB1271" i="19" s="1"/>
  <c r="AC1271" i="19" a="1"/>
  <c r="AC1271" i="19" s="1"/>
  <c r="AB575" i="19" a="1"/>
  <c r="AB575" i="19" s="1"/>
  <c r="AC575" i="19" a="1"/>
  <c r="AC575" i="19" s="1"/>
  <c r="AB915" i="19" a="1"/>
  <c r="AB915" i="19" s="1"/>
  <c r="AC915" i="19" a="1"/>
  <c r="AC915" i="19" s="1"/>
  <c r="AB1399" i="19" a="1"/>
  <c r="AB1399" i="19" s="1"/>
  <c r="AC1399" i="19" a="1"/>
  <c r="AC1399" i="19" s="1"/>
  <c r="AB603" i="19" a="1"/>
  <c r="AB603" i="19" s="1"/>
  <c r="AC603" i="19" a="1"/>
  <c r="AC603" i="19" s="1"/>
  <c r="AB403" i="19" a="1"/>
  <c r="AB403" i="19" s="1"/>
  <c r="AC403" i="19" a="1"/>
  <c r="AC403" i="19" s="1"/>
  <c r="AB1308" i="19" a="1"/>
  <c r="AB1308" i="19" s="1"/>
  <c r="AC1308" i="19" a="1"/>
  <c r="AC1308" i="19" s="1"/>
  <c r="AB957" i="19" a="1"/>
  <c r="AB957" i="19" s="1"/>
  <c r="AC957" i="19" a="1"/>
  <c r="AC957" i="19" s="1"/>
  <c r="AB1258" i="19" a="1"/>
  <c r="AB1258" i="19" s="1"/>
  <c r="AC1258" i="19" a="1"/>
  <c r="AC1258" i="19" s="1"/>
  <c r="AB1209" i="19" a="1"/>
  <c r="AB1209" i="19" s="1"/>
  <c r="AC1209" i="19" a="1"/>
  <c r="AC1209" i="19" s="1"/>
  <c r="AB958" i="19" a="1"/>
  <c r="AB958" i="19" s="1"/>
  <c r="AC958" i="19" a="1"/>
  <c r="AC958" i="19" s="1"/>
  <c r="AB715" i="19" a="1"/>
  <c r="AB715" i="19" s="1"/>
  <c r="AC715" i="19" a="1"/>
  <c r="AC715" i="19" s="1"/>
  <c r="AB1461" i="19" a="1"/>
  <c r="AB1461" i="19" s="1"/>
  <c r="AC1461" i="19" a="1"/>
  <c r="AC1461" i="19" s="1"/>
  <c r="AB1326" i="19" a="1"/>
  <c r="AB1326" i="19" s="1"/>
  <c r="AC1326" i="19" a="1"/>
  <c r="AC1326" i="19" s="1"/>
  <c r="AB1479" i="19" a="1"/>
  <c r="AB1479" i="19" s="1"/>
  <c r="AC1479" i="19" a="1"/>
  <c r="AC1479" i="19" s="1"/>
  <c r="AB1446" i="19" a="1"/>
  <c r="AB1446" i="19" s="1"/>
  <c r="AC1446" i="19" a="1"/>
  <c r="AC1446" i="19" s="1"/>
  <c r="AB620" i="19" a="1"/>
  <c r="AB620" i="19" s="1"/>
  <c r="AC620" i="19" a="1"/>
  <c r="AC620" i="19" s="1"/>
  <c r="AB606" i="19" a="1"/>
  <c r="AB606" i="19" s="1"/>
  <c r="AC606" i="19" a="1"/>
  <c r="AC606" i="19" s="1"/>
  <c r="AB718" i="19" a="1"/>
  <c r="AB718" i="19" s="1"/>
  <c r="AC718" i="19" a="1"/>
  <c r="AC718" i="19" s="1"/>
  <c r="AB363" i="19" a="1"/>
  <c r="AB363" i="19" s="1"/>
  <c r="AC363" i="19" a="1"/>
  <c r="AC363" i="19" s="1"/>
  <c r="AB240" i="19" a="1"/>
  <c r="AB240" i="19" s="1"/>
  <c r="AC240" i="19" a="1"/>
  <c r="AC240" i="19" s="1"/>
  <c r="AB1298" i="19" a="1"/>
  <c r="AB1298" i="19" s="1"/>
  <c r="AC1298" i="19" a="1"/>
  <c r="AC1298" i="19" s="1"/>
  <c r="AB497" i="19" a="1"/>
  <c r="AB497" i="19" s="1"/>
  <c r="AC497" i="19" a="1"/>
  <c r="AC497" i="19" s="1"/>
  <c r="AB200" i="19" a="1"/>
  <c r="AB200" i="19" s="1"/>
  <c r="AC200" i="19" a="1"/>
  <c r="AC200" i="19" s="1"/>
  <c r="AB1203" i="19" a="1"/>
  <c r="AB1203" i="19" s="1"/>
  <c r="AC1203" i="19" a="1"/>
  <c r="AC1203" i="19" s="1"/>
  <c r="AB1299" i="19" a="1"/>
  <c r="AB1299" i="19" s="1"/>
  <c r="AC1299" i="19" a="1"/>
  <c r="AC1299" i="19" s="1"/>
  <c r="AB245" i="19" a="1"/>
  <c r="AB245" i="19" s="1"/>
  <c r="AC245" i="19" a="1"/>
  <c r="AC245" i="19" s="1"/>
  <c r="AB398" i="19" a="1"/>
  <c r="AB398" i="19" s="1"/>
  <c r="AC398" i="19" a="1"/>
  <c r="AC398" i="19" s="1"/>
  <c r="AB36" i="19" a="1"/>
  <c r="AB36" i="19" s="1"/>
  <c r="AC36" i="19" a="1"/>
  <c r="AC36" i="19" s="1"/>
  <c r="AB98" i="19" a="1"/>
  <c r="AB98" i="19" s="1"/>
  <c r="AC98" i="19" a="1"/>
  <c r="AC98" i="19" s="1"/>
  <c r="AB559" i="19" a="1"/>
  <c r="AB559" i="19" s="1"/>
  <c r="AC559" i="19" a="1"/>
  <c r="AC559" i="19" s="1"/>
  <c r="AB1474" i="19" a="1"/>
  <c r="AB1474" i="19" s="1"/>
  <c r="AC1474" i="19" a="1"/>
  <c r="AC1474" i="19" s="1"/>
  <c r="AB399" i="19" a="1"/>
  <c r="AB399" i="19" s="1"/>
  <c r="AC399" i="19" a="1"/>
  <c r="AC399" i="19" s="1"/>
  <c r="AB331" i="19" a="1"/>
  <c r="AB331" i="19" s="1"/>
  <c r="AB332" i="19" s="1" a="1"/>
  <c r="AB332" i="19" s="1"/>
  <c r="AC331" i="19" a="1"/>
  <c r="AC331" i="19" s="1"/>
  <c r="AC332" i="19" s="1" a="1"/>
  <c r="AC332" i="19" s="1"/>
  <c r="AB336" i="19" a="1"/>
  <c r="AB336" i="19" s="1"/>
  <c r="AC336" i="19" a="1"/>
  <c r="AC336" i="19" s="1"/>
  <c r="AB563" i="19" a="1"/>
  <c r="AB563" i="19" s="1"/>
  <c r="AC563" i="19" a="1"/>
  <c r="AC563" i="19" s="1"/>
  <c r="AB254" i="19" a="1"/>
  <c r="AB254" i="19" s="1"/>
  <c r="AC254" i="19" a="1"/>
  <c r="AC254" i="19" s="1"/>
  <c r="AB1589" i="19" a="1"/>
  <c r="AB1589" i="19" s="1"/>
  <c r="AC1589" i="19" a="1"/>
  <c r="AC1589" i="19" s="1"/>
  <c r="AB234" i="19" a="1"/>
  <c r="AB234" i="19" s="1"/>
  <c r="AC234" i="19" a="1"/>
  <c r="AC234" i="19" s="1"/>
  <c r="AB917" i="19" a="1"/>
  <c r="AB917" i="19" s="1"/>
  <c r="AC917" i="19" a="1"/>
  <c r="AC917" i="19" s="1"/>
  <c r="AB1451" i="19" a="1"/>
  <c r="AB1451" i="19" s="1"/>
  <c r="AC1451" i="19" a="1"/>
  <c r="AC1451" i="19" s="1"/>
  <c r="AB1081" i="19" a="1"/>
  <c r="AB1081" i="19" s="1"/>
  <c r="AC1081" i="19" a="1"/>
  <c r="AC1081" i="19" s="1"/>
  <c r="AB927" i="19" a="1"/>
  <c r="AB927" i="19" s="1"/>
  <c r="AC927" i="19" a="1"/>
  <c r="AC927" i="19" s="1"/>
  <c r="AB770" i="19" a="1"/>
  <c r="AB770" i="19" s="1"/>
  <c r="AC770" i="19" a="1"/>
  <c r="AC770" i="19" s="1"/>
  <c r="AB1397" i="19" a="1"/>
  <c r="AB1397" i="19" s="1"/>
  <c r="AC1397" i="19" a="1"/>
  <c r="AC1397" i="19" s="1"/>
  <c r="AB258" i="19" a="1"/>
  <c r="AB258" i="19" s="1"/>
  <c r="AC258" i="19" a="1"/>
  <c r="AC258" i="19" s="1"/>
  <c r="AB1210" i="19" a="1"/>
  <c r="AB1210" i="19" s="1"/>
  <c r="AC1210" i="19" a="1"/>
  <c r="AC1210" i="19" s="1"/>
  <c r="AB1435" i="19" a="1"/>
  <c r="AB1435" i="19" s="1"/>
  <c r="AC1435" i="19" a="1"/>
  <c r="AC1435" i="19" s="1"/>
  <c r="AB407" i="19" a="1"/>
  <c r="AB407" i="19" s="1"/>
  <c r="AC407" i="19" a="1"/>
  <c r="AC407" i="19" s="1"/>
  <c r="AB694" i="19" a="1"/>
  <c r="AB694" i="19" s="1"/>
  <c r="AC694" i="19" a="1"/>
  <c r="AC694" i="19" s="1"/>
  <c r="AB381" i="19" a="1"/>
  <c r="AB381" i="19" s="1"/>
  <c r="AC381" i="19" a="1"/>
  <c r="AC381" i="19" s="1"/>
  <c r="AB238" i="19" a="1"/>
  <c r="AB238" i="19" s="1"/>
  <c r="AC238" i="19" a="1"/>
  <c r="AC238" i="19" s="1"/>
  <c r="AB809" i="19" a="1"/>
  <c r="AB809" i="19" s="1"/>
  <c r="AC809" i="19" a="1"/>
  <c r="AC809" i="19" s="1"/>
  <c r="AE809" i="19" s="1"/>
  <c r="AG809" i="19" s="1" a="1"/>
  <c r="AG809" i="19" s="1"/>
  <c r="AB261" i="19" a="1"/>
  <c r="AB261" i="19" s="1"/>
  <c r="AB262" i="19" s="1" a="1"/>
  <c r="AB262" i="19" s="1"/>
  <c r="AD269" i="19" s="1"/>
  <c r="AF269" i="19" s="1" a="1"/>
  <c r="AF269" i="19" s="1"/>
  <c r="AC261" i="19" a="1"/>
  <c r="AC261" i="19" s="1"/>
  <c r="AC262" i="19" s="1" a="1"/>
  <c r="AC262" i="19" s="1"/>
  <c r="AK271" i="19" s="1"/>
  <c r="AB153" i="19" a="1"/>
  <c r="AB153" i="19" s="1"/>
  <c r="AC153" i="19" a="1"/>
  <c r="AC153" i="19" s="1"/>
  <c r="AB1368" i="19" a="1"/>
  <c r="AB1368" i="19" s="1"/>
  <c r="AC1368" i="19" a="1"/>
  <c r="AC1368" i="19" s="1"/>
  <c r="AB763" i="19" a="1"/>
  <c r="AB763" i="19" s="1"/>
  <c r="AC763" i="19" a="1"/>
  <c r="AC763" i="19" s="1"/>
  <c r="AB856" i="19" a="1"/>
  <c r="AB856" i="19" s="1"/>
  <c r="AC856" i="19" a="1"/>
  <c r="AC856" i="19" s="1"/>
  <c r="AB945" i="19" a="1"/>
  <c r="AB945" i="19" s="1"/>
  <c r="AC945" i="19" a="1"/>
  <c r="AC945" i="19" s="1"/>
  <c r="AB720" i="19" a="1"/>
  <c r="AB720" i="19" s="1"/>
  <c r="AC720" i="19" a="1"/>
  <c r="AC720" i="19" s="1"/>
  <c r="AB764" i="19" a="1"/>
  <c r="AB764" i="19" s="1"/>
  <c r="AC764" i="19" a="1"/>
  <c r="AC764" i="19" s="1"/>
  <c r="AB699" i="19" a="1"/>
  <c r="AB699" i="19" s="1"/>
  <c r="AC699" i="19" a="1"/>
  <c r="AC699" i="19" s="1"/>
  <c r="AB1074" i="19" a="1"/>
  <c r="AB1074" i="19" s="1"/>
  <c r="AC1074" i="19" a="1"/>
  <c r="AC1074" i="19" s="1"/>
  <c r="AB509" i="19" a="1"/>
  <c r="AB509" i="19" s="1"/>
  <c r="AC509" i="19" a="1"/>
  <c r="AC509" i="19" s="1"/>
  <c r="AB105" i="19" a="1"/>
  <c r="AB105" i="19" s="1"/>
  <c r="AC105" i="19" a="1"/>
  <c r="AC105" i="19" s="1"/>
  <c r="AB85" i="19" a="1"/>
  <c r="AB85" i="19" s="1"/>
  <c r="AC85" i="19" a="1"/>
  <c r="AC85" i="19" s="1"/>
  <c r="AB714" i="19" a="1"/>
  <c r="AB714" i="19" s="1"/>
  <c r="AC714" i="19" a="1"/>
  <c r="AC714" i="19" s="1"/>
  <c r="AB235" i="19" a="1"/>
  <c r="AB235" i="19" s="1"/>
  <c r="AC235" i="19" a="1"/>
  <c r="AC235" i="19" s="1"/>
  <c r="AB1260" i="19" a="1"/>
  <c r="AB1260" i="19" s="1"/>
  <c r="AC1260" i="19" a="1"/>
  <c r="AC1260" i="19" s="1"/>
  <c r="AB580" i="19" a="1"/>
  <c r="AB580" i="19" s="1"/>
  <c r="AC580" i="19" a="1"/>
  <c r="AC580" i="19" s="1"/>
  <c r="AB275" i="19" a="1"/>
  <c r="AB275" i="19" s="1"/>
  <c r="AC275" i="19" a="1"/>
  <c r="AC275" i="19" s="1"/>
  <c r="AB37" i="19" a="1"/>
  <c r="AB37" i="19" s="1"/>
  <c r="AC37" i="19" a="1"/>
  <c r="AC37" i="19" s="1"/>
  <c r="AB307" i="19" a="1"/>
  <c r="AB307" i="19" s="1"/>
  <c r="AC307" i="19" a="1"/>
  <c r="AC307" i="19" s="1"/>
  <c r="AB566" i="19" a="1"/>
  <c r="AB566" i="19" s="1"/>
  <c r="AC566" i="19" a="1"/>
  <c r="AC566" i="19" s="1"/>
  <c r="AB1584" i="19" a="1"/>
  <c r="AB1584" i="19" s="1"/>
  <c r="AC1584" i="19" a="1"/>
  <c r="AC1584" i="19" s="1"/>
  <c r="AB1444" i="19" a="1"/>
  <c r="AB1444" i="19" s="1"/>
  <c r="AC1444" i="19" a="1"/>
  <c r="AC1444" i="19" s="1"/>
  <c r="AB1546" i="19" a="1"/>
  <c r="AB1546" i="19" s="1"/>
  <c r="AC1546" i="19" a="1"/>
  <c r="AC1546" i="19" s="1"/>
  <c r="AB1437" i="19" a="1"/>
  <c r="AB1437" i="19" s="1"/>
  <c r="AC1437" i="19" a="1"/>
  <c r="AC1437" i="19" s="1"/>
  <c r="AB695" i="19" a="1"/>
  <c r="AB695" i="19" s="1"/>
  <c r="AC695" i="19" a="1"/>
  <c r="AC695" i="19" s="1"/>
  <c r="AB1570" i="19" a="1"/>
  <c r="AB1570" i="19" s="1"/>
  <c r="AC1570" i="19" a="1"/>
  <c r="AC1570" i="19" s="1"/>
  <c r="AB1311" i="19" a="1"/>
  <c r="AB1311" i="19" s="1"/>
  <c r="AC1311" i="19" a="1"/>
  <c r="AC1311" i="19" s="1"/>
  <c r="AB198" i="19" a="1"/>
  <c r="AB198" i="19" s="1"/>
  <c r="AC198" i="19" a="1"/>
  <c r="AC198" i="19" s="1"/>
  <c r="AB697" i="19" a="1"/>
  <c r="AB697" i="19" s="1"/>
  <c r="AC697" i="19" a="1"/>
  <c r="AC697" i="19" s="1"/>
  <c r="AB1369" i="19" a="1"/>
  <c r="AB1369" i="19" s="1"/>
  <c r="AC1369" i="19" a="1"/>
  <c r="AC1369" i="19" s="1"/>
  <c r="AB698" i="19" a="1"/>
  <c r="AB698" i="19" s="1"/>
  <c r="AC698" i="19" a="1"/>
  <c r="AC698" i="19" s="1"/>
  <c r="AB1545" i="19" a="1"/>
  <c r="AB1545" i="19" s="1"/>
  <c r="AC1545" i="19" a="1"/>
  <c r="AC1545" i="19" s="1"/>
  <c r="AB1596" i="19" a="1"/>
  <c r="AB1596" i="19" s="1"/>
  <c r="AC1596" i="19" a="1"/>
  <c r="AC1596" i="19" s="1"/>
  <c r="AB1077" i="19" a="1"/>
  <c r="AB1077" i="19" s="1"/>
  <c r="AC1077" i="19" a="1"/>
  <c r="AC1077" i="19" s="1"/>
  <c r="AB306" i="19" a="1"/>
  <c r="AB306" i="19" s="1"/>
  <c r="AC306" i="19" a="1"/>
  <c r="AC306" i="19" s="1"/>
  <c r="AB510" i="19" a="1"/>
  <c r="AB510" i="19" s="1"/>
  <c r="AC510" i="19" a="1"/>
  <c r="AC510" i="19" s="1"/>
  <c r="AB347" i="19" a="1"/>
  <c r="AB347" i="19" s="1"/>
  <c r="AC347" i="19" a="1"/>
  <c r="AC347" i="19" s="1"/>
  <c r="AB956" i="19" a="1"/>
  <c r="AB956" i="19" s="1"/>
  <c r="AC956" i="19" a="1"/>
  <c r="AC956" i="19" s="1"/>
  <c r="AB475" i="19" a="1"/>
  <c r="AB475" i="19" s="1"/>
  <c r="AC475" i="19" a="1"/>
  <c r="AC475" i="19" s="1"/>
  <c r="AB1458" i="19" a="1"/>
  <c r="AB1458" i="19" s="1"/>
  <c r="AC1458" i="19" a="1"/>
  <c r="AC1458" i="19" s="1"/>
  <c r="AB1296" i="19" a="1"/>
  <c r="AB1296" i="19" s="1"/>
  <c r="AC1296" i="19" a="1"/>
  <c r="AC1296" i="19" s="1"/>
  <c r="AB338" i="19" a="1"/>
  <c r="AB338" i="19" s="1"/>
  <c r="AC338" i="19" a="1"/>
  <c r="AC338" i="19" s="1"/>
  <c r="AB1294" i="19" a="1"/>
  <c r="AB1294" i="19" s="1"/>
  <c r="AC1294" i="19" a="1"/>
  <c r="AC1294" i="19" s="1"/>
  <c r="AB243" i="19" a="1"/>
  <c r="AB243" i="19" s="1"/>
  <c r="AC243" i="19" a="1"/>
  <c r="AC243" i="19" s="1"/>
  <c r="AB1339" i="19" a="1"/>
  <c r="AB1339" i="19" s="1"/>
  <c r="AC1339" i="19" a="1"/>
  <c r="AC1339" i="19" s="1"/>
  <c r="AB371" i="19" a="1"/>
  <c r="AB371" i="19" s="1"/>
  <c r="AC371" i="19" a="1"/>
  <c r="AC371" i="19" s="1"/>
  <c r="AC372" i="19" s="1" a="1"/>
  <c r="AC372" i="19" s="1"/>
  <c r="AB478" i="19" a="1"/>
  <c r="AB478" i="19" s="1"/>
  <c r="AC478" i="19" a="1"/>
  <c r="AC478" i="19" s="1"/>
  <c r="AB771" i="19" a="1"/>
  <c r="AB771" i="19" s="1"/>
  <c r="AC771" i="19" a="1"/>
  <c r="AC771" i="19" s="1"/>
  <c r="AB577" i="19" a="1"/>
  <c r="AB577" i="19" s="1"/>
  <c r="AC577" i="19" a="1"/>
  <c r="AC577" i="19" s="1"/>
  <c r="AB920" i="19" a="1"/>
  <c r="AB920" i="19" s="1"/>
  <c r="AC920" i="19" a="1"/>
  <c r="AC920" i="19" s="1"/>
  <c r="AB1295" i="19" a="1"/>
  <c r="AB1295" i="19" s="1"/>
  <c r="AC1295" i="19" a="1"/>
  <c r="AC1295" i="19" s="1"/>
  <c r="AB1366" i="19" a="1"/>
  <c r="AB1366" i="19" s="1"/>
  <c r="AC1366" i="19" a="1"/>
  <c r="AC1366" i="19" s="1"/>
  <c r="AB1279" i="19" a="1"/>
  <c r="AB1279" i="19" s="1"/>
  <c r="AC1279" i="19" a="1"/>
  <c r="AC1279" i="19" s="1"/>
  <c r="AB668" i="19" a="1"/>
  <c r="AB668" i="19" s="1"/>
  <c r="AC668" i="19" a="1"/>
  <c r="AC668" i="19" s="1"/>
  <c r="AB1280" i="19" a="1"/>
  <c r="AB1280" i="19" s="1"/>
  <c r="AC1280" i="19" a="1"/>
  <c r="AC1280" i="19" s="1"/>
  <c r="AB1316" i="19" a="1"/>
  <c r="AB1316" i="19" s="1"/>
  <c r="AC1316" i="19" a="1"/>
  <c r="AC1316" i="19" s="1"/>
  <c r="AE1319" i="19" s="1"/>
  <c r="AG1319" i="19" s="1" a="1"/>
  <c r="AG1319" i="19" s="1"/>
  <c r="AB199" i="19" a="1"/>
  <c r="AB199" i="19" s="1"/>
  <c r="AC199" i="19" a="1"/>
  <c r="AC199" i="19" s="1"/>
  <c r="AB365" i="19" a="1"/>
  <c r="AB365" i="19" s="1"/>
  <c r="AC365" i="19" a="1"/>
  <c r="AC365" i="19" s="1"/>
  <c r="AB857" i="19" a="1"/>
  <c r="AB857" i="19" s="1"/>
  <c r="AC857" i="19" a="1"/>
  <c r="AC857" i="19" s="1"/>
  <c r="AB953" i="19" a="1"/>
  <c r="AB953" i="19" s="1"/>
  <c r="AC953" i="19" a="1"/>
  <c r="AC953" i="19" s="1"/>
  <c r="AB364" i="19" a="1"/>
  <c r="AB364" i="19" s="1"/>
  <c r="AC364" i="19" a="1"/>
  <c r="AC364" i="19" s="1"/>
  <c r="AB1305" i="19" a="1"/>
  <c r="AB1305" i="19" s="1"/>
  <c r="AC1305" i="19" a="1"/>
  <c r="AC1305" i="19" s="1"/>
  <c r="AB965" i="19" a="1"/>
  <c r="AB965" i="19" s="1"/>
  <c r="AC965" i="19" a="1"/>
  <c r="AC965" i="19" s="1"/>
  <c r="AB305" i="19" a="1"/>
  <c r="AB305" i="19" s="1"/>
  <c r="AC305" i="19" a="1"/>
  <c r="AC305" i="19" s="1"/>
  <c r="AB789" i="19" a="1"/>
  <c r="AB789" i="19" s="1"/>
  <c r="AC789" i="19" a="1"/>
  <c r="AC789" i="19" s="1"/>
  <c r="AB108" i="19" a="1"/>
  <c r="AB108" i="19" s="1"/>
  <c r="AC108" i="19" a="1"/>
  <c r="AC108" i="19" s="1"/>
  <c r="AB38" i="19" a="1"/>
  <c r="AB38" i="19" s="1"/>
  <c r="AC38" i="19" a="1"/>
  <c r="AC38" i="19" s="1"/>
  <c r="AB1601" i="19" a="1"/>
  <c r="AB1601" i="19" s="1"/>
  <c r="AC1601" i="19" a="1"/>
  <c r="AC1601" i="19" s="1"/>
  <c r="AB1593" i="19" a="1"/>
  <c r="AB1593" i="19" s="1"/>
  <c r="AC1593" i="19" a="1"/>
  <c r="AC1593" i="19" s="1"/>
  <c r="AB590" i="19" a="1"/>
  <c r="AB590" i="19" s="1"/>
  <c r="AC590" i="19" a="1"/>
  <c r="AC590" i="19" s="1"/>
  <c r="AB913" i="19" a="1"/>
  <c r="AB913" i="19" s="1"/>
  <c r="AC913" i="19" a="1"/>
  <c r="AC913" i="19" s="1"/>
  <c r="AB790" i="19" a="1"/>
  <c r="AB790" i="19" s="1"/>
  <c r="AC790" i="19" a="1"/>
  <c r="AC790" i="19" s="1"/>
  <c r="AB1568" i="19" a="1"/>
  <c r="AB1568" i="19" s="1"/>
  <c r="AC1568" i="19" a="1"/>
  <c r="AC1568" i="19" s="1"/>
  <c r="AB255" i="19" a="1"/>
  <c r="AB255" i="19" s="1"/>
  <c r="AC255" i="19" a="1"/>
  <c r="AC255" i="19" s="1"/>
  <c r="AB278" i="19" a="1"/>
  <c r="AB278" i="19" s="1"/>
  <c r="AC278" i="19" a="1"/>
  <c r="AC278" i="19" s="1"/>
  <c r="AB493" i="19" a="1"/>
  <c r="AB493" i="19" s="1"/>
  <c r="AC493" i="19" a="1"/>
  <c r="AC493" i="19" s="1"/>
  <c r="AB1256" i="19" a="1"/>
  <c r="AB1256" i="19" s="1"/>
  <c r="AC1256" i="19" a="1"/>
  <c r="AC1256" i="19" s="1"/>
  <c r="AB1207" i="19" a="1"/>
  <c r="AB1207" i="19" s="1"/>
  <c r="AC1207" i="19" a="1"/>
  <c r="AC1207" i="19" s="1"/>
  <c r="AB194" i="19" a="1"/>
  <c r="AB194" i="19" s="1"/>
  <c r="AC194" i="19" a="1"/>
  <c r="AC194" i="19" s="1"/>
  <c r="AB349" i="19" a="1"/>
  <c r="AB349" i="19" s="1"/>
  <c r="AC349" i="19" a="1"/>
  <c r="AC349" i="19" s="1"/>
  <c r="AB1443" i="19" a="1"/>
  <c r="AB1443" i="19" s="1"/>
  <c r="AC1443" i="19" a="1"/>
  <c r="AC1443" i="19" s="1"/>
  <c r="AB250" i="19" a="1"/>
  <c r="AB250" i="19" s="1"/>
  <c r="AC250" i="19" a="1"/>
  <c r="AC250" i="19" s="1"/>
  <c r="AB1550" i="19" a="1"/>
  <c r="AB1550" i="19" s="1"/>
  <c r="AC1550" i="19" a="1"/>
  <c r="AC1550" i="19" s="1"/>
  <c r="AB1276" i="19" a="1"/>
  <c r="AB1276" i="19" s="1"/>
  <c r="AC1276" i="19" a="1"/>
  <c r="AC1276" i="19" s="1"/>
  <c r="AB375" i="19" a="1"/>
  <c r="AB375" i="19" s="1"/>
  <c r="AC375" i="19" a="1"/>
  <c r="AC375" i="19" s="1"/>
  <c r="AB1259" i="19" a="1"/>
  <c r="AB1259" i="19" s="1"/>
  <c r="AC1259" i="19" a="1"/>
  <c r="AC1259" i="19" s="1"/>
  <c r="AB1277" i="19" a="1"/>
  <c r="AB1277" i="19" s="1"/>
  <c r="AC1277" i="19" a="1"/>
  <c r="AC1277" i="19" s="1"/>
  <c r="AB323" i="19" a="1"/>
  <c r="AB323" i="19" s="1"/>
  <c r="AC323" i="19" a="1"/>
  <c r="AC323" i="19" s="1"/>
  <c r="AB341" i="19" a="1"/>
  <c r="AB341" i="19" s="1"/>
  <c r="AB342" i="19" s="1" a="1"/>
  <c r="AB342" i="19" s="1"/>
  <c r="AC341" i="19" a="1"/>
  <c r="AC341" i="19" s="1"/>
  <c r="AC342" i="19" s="1" a="1"/>
  <c r="AC342" i="19" s="1"/>
  <c r="AB853" i="19" a="1"/>
  <c r="AB853" i="19" s="1"/>
  <c r="AC853" i="19" a="1"/>
  <c r="AC853" i="19" s="1"/>
  <c r="AB197" i="19" a="1"/>
  <c r="AB197" i="19" s="1"/>
  <c r="AC197" i="19" a="1"/>
  <c r="AC197" i="19" s="1"/>
  <c r="AB1266" i="19" a="1"/>
  <c r="AB1266" i="19" s="1"/>
  <c r="AC1266" i="19" a="1"/>
  <c r="AC1266" i="19" s="1"/>
  <c r="AB379" i="19" a="1"/>
  <c r="AB379" i="19" s="1"/>
  <c r="AC379" i="19" a="1"/>
  <c r="AC379" i="19" s="1"/>
  <c r="AB1267" i="19" a="1"/>
  <c r="AB1267" i="19" s="1"/>
  <c r="AC1267" i="19" a="1"/>
  <c r="AC1267" i="19" s="1"/>
  <c r="AC832" i="19" a="1"/>
  <c r="AC832" i="19" s="1"/>
  <c r="AE834" i="19" s="1"/>
  <c r="AG834" i="19" s="1" a="1"/>
  <c r="AG834" i="19" s="1"/>
  <c r="AB719" i="19" a="1"/>
  <c r="AB719" i="19" s="1"/>
  <c r="AC719" i="19" a="1"/>
  <c r="AC719" i="19" s="1"/>
  <c r="AB155" i="19" a="1"/>
  <c r="AB155" i="19" s="1"/>
  <c r="AC155" i="19" a="1"/>
  <c r="AC155" i="19" s="1"/>
  <c r="AB1300" i="19" a="1"/>
  <c r="AB1300" i="19" s="1"/>
  <c r="AC1300" i="19" a="1"/>
  <c r="AC1300" i="19" s="1"/>
  <c r="AB495" i="19" a="1"/>
  <c r="AB495" i="19" s="1"/>
  <c r="AC495" i="19" a="1"/>
  <c r="AC495" i="19" s="1"/>
  <c r="AB1334" i="19" a="1"/>
  <c r="AB1334" i="19" s="1"/>
  <c r="AC1334" i="19" a="1"/>
  <c r="AC1334" i="19" s="1"/>
  <c r="AB156" i="19" a="1"/>
  <c r="AB156" i="19" s="1"/>
  <c r="AC156" i="19" a="1"/>
  <c r="AC156" i="19" s="1"/>
  <c r="AB700" i="19" a="1"/>
  <c r="AB700" i="19" s="1"/>
  <c r="AC700" i="19" a="1"/>
  <c r="AC700" i="19" s="1"/>
  <c r="AB329" i="19" a="1"/>
  <c r="AB329" i="19" s="1"/>
  <c r="AC329" i="19" a="1"/>
  <c r="AC329" i="19" s="1"/>
  <c r="AB914" i="19" a="1"/>
  <c r="AB914" i="19" s="1"/>
  <c r="AC914" i="19" a="1"/>
  <c r="AC914" i="19" s="1"/>
  <c r="AB1329" i="19" a="1"/>
  <c r="AB1329" i="19" s="1"/>
  <c r="AC1329" i="19" a="1"/>
  <c r="AC1329" i="19" s="1"/>
  <c r="AB1597" i="19" a="1"/>
  <c r="AB1597" i="19" s="1"/>
  <c r="AC1597" i="19" a="1"/>
  <c r="AC1597" i="19" s="1"/>
  <c r="AB94" i="19" a="1"/>
  <c r="AB94" i="19" s="1"/>
  <c r="AC94" i="19" a="1"/>
  <c r="AC94" i="19" s="1"/>
  <c r="AB89" i="19" a="1"/>
  <c r="AB89" i="19" s="1"/>
  <c r="AC89" i="19" a="1"/>
  <c r="AC89" i="19" s="1"/>
  <c r="AB335" i="19" a="1"/>
  <c r="AB335" i="19" s="1"/>
  <c r="AC335" i="19" a="1"/>
  <c r="AC335" i="19" s="1"/>
  <c r="AB1330" i="19" a="1"/>
  <c r="AB1330" i="19" s="1"/>
  <c r="AC1330" i="19" a="1"/>
  <c r="AC1330" i="19" s="1"/>
  <c r="AB568" i="19" a="1"/>
  <c r="AB568" i="19" s="1"/>
  <c r="AC568" i="19" a="1"/>
  <c r="AC568" i="19" s="1"/>
  <c r="AB1588" i="19" a="1"/>
  <c r="AB1588" i="19" s="1"/>
  <c r="AC1588" i="19" a="1"/>
  <c r="AC1588" i="19" s="1"/>
  <c r="AB959" i="19" a="1"/>
  <c r="AB959" i="19" s="1"/>
  <c r="AC959" i="19" a="1"/>
  <c r="AC959" i="19" s="1"/>
  <c r="AB925" i="19" a="1"/>
  <c r="AB925" i="19" s="1"/>
  <c r="AC925" i="19" a="1"/>
  <c r="AC925" i="19" s="1"/>
  <c r="AB768" i="19" a="1"/>
  <c r="AB768" i="19" s="1"/>
  <c r="AC768" i="19" a="1"/>
  <c r="AC768" i="19" s="1"/>
  <c r="AB713" i="19" a="1"/>
  <c r="AB713" i="19" s="1"/>
  <c r="AC713" i="19" a="1"/>
  <c r="AC713" i="19" s="1"/>
  <c r="AB280" i="19" a="1"/>
  <c r="AB280" i="19" s="1"/>
  <c r="AC280" i="19" a="1"/>
  <c r="AC280" i="19" s="1"/>
  <c r="AB1306" i="19" a="1"/>
  <c r="AB1306" i="19" s="1"/>
  <c r="AC1306" i="19" a="1"/>
  <c r="AC1306" i="19" s="1"/>
  <c r="AB970" i="19" a="1"/>
  <c r="AB970" i="19" s="1"/>
  <c r="AC970" i="19" a="1"/>
  <c r="AC970" i="19" s="1"/>
  <c r="AB290" i="19" a="1"/>
  <c r="AB290" i="19" s="1"/>
  <c r="AC290" i="19" a="1"/>
  <c r="AC290" i="19" s="1"/>
  <c r="AB1263" i="19" a="1"/>
  <c r="AB1263" i="19" s="1"/>
  <c r="AC1263" i="19" a="1"/>
  <c r="AC1263" i="19" s="1"/>
  <c r="AB1078" i="19" a="1"/>
  <c r="AB1078" i="19" s="1"/>
  <c r="AC1078" i="19" a="1"/>
  <c r="AC1078" i="19" s="1"/>
  <c r="AB928" i="19" a="1"/>
  <c r="AB928" i="19" s="1"/>
  <c r="AC928" i="19" a="1"/>
  <c r="AC928" i="19" s="1"/>
  <c r="AB1264" i="19" a="1"/>
  <c r="AB1264" i="19" s="1"/>
  <c r="AC1264" i="19" a="1"/>
  <c r="AC1264" i="19" s="1"/>
  <c r="AB564" i="19" a="1"/>
  <c r="AB564" i="19" s="1"/>
  <c r="AC564" i="19" a="1"/>
  <c r="AC564" i="19" s="1"/>
  <c r="AB607" i="19" a="1"/>
  <c r="AB607" i="19" s="1"/>
  <c r="AC607" i="19" a="1"/>
  <c r="AC607" i="19" s="1"/>
  <c r="AB1211" i="19" a="1"/>
  <c r="AB1211" i="19" s="1"/>
  <c r="AC1211" i="19" a="1"/>
  <c r="AC1211" i="19" s="1"/>
  <c r="AB394" i="19" a="1"/>
  <c r="AB394" i="19" s="1"/>
  <c r="AC394" i="19" a="1"/>
  <c r="AC394" i="19" s="1"/>
  <c r="AB944" i="19" a="1"/>
  <c r="AB944" i="19" s="1"/>
  <c r="AC944" i="19" a="1"/>
  <c r="AC944" i="19" s="1"/>
  <c r="AB717" i="19" a="1"/>
  <c r="AB717" i="19" s="1"/>
  <c r="AC717" i="19" a="1"/>
  <c r="AC717" i="19" s="1"/>
  <c r="AB505" i="19" a="1"/>
  <c r="AB505" i="19" s="1"/>
  <c r="AC505" i="19" a="1"/>
  <c r="AC505" i="19" s="1"/>
  <c r="AB395" i="19" a="1"/>
  <c r="AB395" i="19" s="1"/>
  <c r="AC395" i="19" a="1"/>
  <c r="AC395" i="19" s="1"/>
  <c r="AB1281" i="19" a="1"/>
  <c r="AB1281" i="19" s="1"/>
  <c r="AC1281" i="19" a="1"/>
  <c r="AC1281" i="19" s="1"/>
  <c r="AB1448" i="19" a="1"/>
  <c r="AB1448" i="19" s="1"/>
  <c r="AC1448" i="19" a="1"/>
  <c r="AC1448" i="19" s="1"/>
  <c r="AB946" i="19" a="1"/>
  <c r="AB946" i="19" s="1"/>
  <c r="AC946" i="19" a="1"/>
  <c r="AC946" i="19" s="1"/>
  <c r="AB1544" i="19" a="1"/>
  <c r="AB1544" i="19" s="1"/>
  <c r="AC1544" i="19" a="1"/>
  <c r="AC1544" i="19" s="1"/>
  <c r="AB1269" i="19" a="1"/>
  <c r="AB1269" i="19" s="1"/>
  <c r="AC1269" i="19" a="1"/>
  <c r="AC1269" i="19" s="1"/>
  <c r="AB511" i="19" a="1"/>
  <c r="AB511" i="19" s="1"/>
  <c r="AC511" i="19" a="1"/>
  <c r="AC511" i="19" s="1"/>
  <c r="AB611" i="19" a="1"/>
  <c r="AB611" i="19" s="1"/>
  <c r="AC611" i="19" a="1"/>
  <c r="AC611" i="19" s="1"/>
  <c r="AB334" i="19" a="1"/>
  <c r="AB334" i="19" s="1"/>
  <c r="AC334" i="19" a="1"/>
  <c r="AC334" i="19" s="1"/>
  <c r="AB1434" i="19" a="1"/>
  <c r="AB1434" i="19" s="1"/>
  <c r="AC1434" i="19" a="1"/>
  <c r="AC1434" i="19" s="1"/>
  <c r="AB367" i="19" a="1"/>
  <c r="AB367" i="19" s="1"/>
  <c r="AC367" i="19" a="1"/>
  <c r="AC367" i="19" s="1"/>
  <c r="AB916" i="19" a="1"/>
  <c r="AB916" i="19" s="1"/>
  <c r="AC916" i="19" a="1"/>
  <c r="AC916" i="19" s="1"/>
  <c r="AB1275" i="19" a="1"/>
  <c r="AB1275" i="19" s="1"/>
  <c r="AC1275" i="19" a="1"/>
  <c r="AC1275" i="19" s="1"/>
  <c r="AB919" i="19" a="1"/>
  <c r="AB919" i="19" s="1"/>
  <c r="AC919" i="19" a="1"/>
  <c r="AC919" i="19" s="1"/>
  <c r="AB1324" i="19" a="1"/>
  <c r="AB1324" i="19" s="1"/>
  <c r="AC1324" i="19" a="1"/>
  <c r="AC1324" i="19" s="1"/>
  <c r="AB921" i="19" a="1"/>
  <c r="AB921" i="19" s="1"/>
  <c r="AC921" i="19" a="1"/>
  <c r="AC921" i="19" s="1"/>
  <c r="AB1583" i="19" a="1"/>
  <c r="AB1583" i="19" s="1"/>
  <c r="AC1583" i="19" a="1"/>
  <c r="AC1583" i="19" s="1"/>
  <c r="AB1393" i="19" a="1"/>
  <c r="AB1393" i="19" s="1"/>
  <c r="AC1393" i="19" a="1"/>
  <c r="AC1393" i="19" s="1"/>
  <c r="AB969" i="19" a="1"/>
  <c r="AB969" i="19" s="1"/>
  <c r="AC969" i="19" a="1"/>
  <c r="AC969" i="19" s="1"/>
  <c r="AB257" i="19" a="1"/>
  <c r="AB257" i="19" s="1"/>
  <c r="AC257" i="19" a="1"/>
  <c r="AC257" i="19" s="1"/>
  <c r="AB1293" i="19" a="1"/>
  <c r="AB1293" i="19" s="1"/>
  <c r="AC1293" i="19" a="1"/>
  <c r="AC1293" i="19" s="1"/>
  <c r="AB340" i="19" a="1"/>
  <c r="AB340" i="19" s="1"/>
  <c r="AC340" i="19" a="1"/>
  <c r="AC340" i="19" s="1"/>
  <c r="AB1367" i="19" a="1"/>
  <c r="AB1367" i="19" s="1"/>
  <c r="AC1367" i="19" a="1"/>
  <c r="AC1367" i="19" s="1"/>
  <c r="AB560" i="19" a="1"/>
  <c r="AB560" i="19" s="1"/>
  <c r="AC560" i="19" a="1"/>
  <c r="AC560" i="19" s="1"/>
  <c r="AB574" i="19" a="1"/>
  <c r="AB574" i="19" s="1"/>
  <c r="AC574" i="19" a="1"/>
  <c r="AC574" i="19" s="1"/>
  <c r="AB477" i="19" a="1"/>
  <c r="AB477" i="19" s="1"/>
  <c r="AC477" i="19" a="1"/>
  <c r="AC477" i="19" s="1"/>
  <c r="AB196" i="19" a="1"/>
  <c r="AB196" i="19" s="1"/>
  <c r="AC196" i="19" a="1"/>
  <c r="AC196" i="19" s="1"/>
  <c r="AB346" i="19" a="1"/>
  <c r="AB346" i="19" s="1"/>
  <c r="AC346" i="19" a="1"/>
  <c r="AC346" i="19" s="1"/>
  <c r="AB571" i="19" a="1"/>
  <c r="AB571" i="19" s="1"/>
  <c r="AC571" i="19" a="1"/>
  <c r="AC571" i="19" s="1"/>
  <c r="AB369" i="19" a="1"/>
  <c r="AB369" i="19" s="1"/>
  <c r="AC369" i="19" a="1"/>
  <c r="AC369" i="19" s="1"/>
  <c r="AB256" i="19" a="1"/>
  <c r="AB256" i="19" s="1"/>
  <c r="AC256" i="19" a="1"/>
  <c r="AC256" i="19" s="1"/>
  <c r="AB1477" i="19" a="1"/>
  <c r="AB1477" i="19" s="1"/>
  <c r="AC1477" i="19" a="1"/>
  <c r="AC1477" i="19" s="1"/>
  <c r="AB237" i="19" a="1"/>
  <c r="AB237" i="19" s="1"/>
  <c r="AC237" i="19" a="1"/>
  <c r="AC237" i="19" s="1"/>
  <c r="AB785" i="19" a="1"/>
  <c r="AB785" i="19" s="1"/>
  <c r="AC785" i="19" a="1"/>
  <c r="AC785" i="19" s="1"/>
  <c r="AB260" i="19" a="1"/>
  <c r="AB260" i="19" s="1"/>
  <c r="AC260" i="19" a="1"/>
  <c r="AC260" i="19" s="1"/>
  <c r="AB1080" i="19" a="1"/>
  <c r="AB1080" i="19" s="1"/>
  <c r="AC1080" i="19" a="1"/>
  <c r="AC1080" i="19" s="1"/>
  <c r="AB506" i="19" a="1"/>
  <c r="AB506" i="19" s="1"/>
  <c r="AC506" i="19" a="1"/>
  <c r="AC506" i="19" s="1"/>
  <c r="AB1543" i="19" a="1"/>
  <c r="AB1543" i="19" s="1"/>
  <c r="AC1543" i="19" a="1"/>
  <c r="AC1543" i="19" s="1"/>
  <c r="AB791" i="19" a="1"/>
  <c r="AB791" i="19" s="1"/>
  <c r="AC791" i="19" a="1"/>
  <c r="AC791" i="19" s="1"/>
  <c r="AB284" i="19" a="1"/>
  <c r="AB284" i="19" s="1"/>
  <c r="AC284" i="19" a="1"/>
  <c r="AC284" i="19" s="1"/>
  <c r="AB397" i="19" a="1"/>
  <c r="AB397" i="19" s="1"/>
  <c r="AC397" i="19" a="1"/>
  <c r="AC397" i="19" s="1"/>
  <c r="AB1370" i="19" a="1"/>
  <c r="AB1370" i="19" s="1"/>
  <c r="AC1370" i="19" a="1"/>
  <c r="AC1370" i="19" s="1"/>
  <c r="AB1304" i="19" a="1"/>
  <c r="AB1304" i="19" s="1"/>
  <c r="AC1304" i="19" a="1"/>
  <c r="AC1304" i="19" s="1"/>
  <c r="AB1598" i="19" a="1"/>
  <c r="AB1598" i="19" s="1"/>
  <c r="AC1598" i="19" a="1"/>
  <c r="AC1598" i="19" s="1"/>
  <c r="AB330" i="19" a="1"/>
  <c r="AB330" i="19" s="1"/>
  <c r="AC330" i="19" a="1"/>
  <c r="AC330" i="19" s="1"/>
  <c r="AB859" i="19" a="1"/>
  <c r="AB859" i="19" s="1"/>
  <c r="AC859" i="19" a="1"/>
  <c r="AC859" i="19" s="1"/>
  <c r="AB1206" i="19" a="1"/>
  <c r="AB1206" i="19" s="1"/>
  <c r="AC1206" i="19" a="1"/>
  <c r="AC1206" i="19" s="1"/>
  <c r="AB1548" i="19" a="1"/>
  <c r="AB1548" i="19" s="1"/>
  <c r="AC1548" i="19" a="1"/>
  <c r="AC1548" i="19" s="1"/>
  <c r="AB476" i="19" a="1"/>
  <c r="AB476" i="19" s="1"/>
  <c r="AC476" i="19" a="1"/>
  <c r="AC476" i="19" s="1"/>
  <c r="AB503" i="19" a="1"/>
  <c r="AB503" i="19" s="1"/>
  <c r="AC503" i="19" a="1"/>
  <c r="AC503" i="19" s="1"/>
  <c r="AB1363" i="19" a="1"/>
  <c r="AB1363" i="19" s="1"/>
  <c r="AC1363" i="19" a="1"/>
  <c r="AC1363" i="19" s="1"/>
  <c r="AB1441" i="19" a="1"/>
  <c r="AB1441" i="19" s="1"/>
  <c r="AC1441" i="19" a="1"/>
  <c r="AC1441" i="19" s="1"/>
  <c r="AB854" i="19" a="1"/>
  <c r="AB854" i="19" s="1"/>
  <c r="AC854" i="19" a="1"/>
  <c r="AC854" i="19" s="1"/>
  <c r="AB787" i="19" a="1"/>
  <c r="AB787" i="19" s="1"/>
  <c r="AC787" i="19" a="1"/>
  <c r="AC787" i="19" s="1"/>
  <c r="AB396" i="19" a="1"/>
  <c r="AB396" i="19" s="1"/>
  <c r="AC396" i="19" a="1"/>
  <c r="AC396" i="19" s="1"/>
  <c r="AB676" i="19" a="1"/>
  <c r="AB676" i="19" s="1"/>
  <c r="AC676" i="19" a="1"/>
  <c r="AC676" i="19" s="1"/>
  <c r="AB1371" i="19" a="1"/>
  <c r="AB1371" i="19" s="1"/>
  <c r="AC1371" i="19" a="1"/>
  <c r="AC1371" i="19" s="1"/>
  <c r="AB400" i="19" a="1"/>
  <c r="AB400" i="19" s="1"/>
  <c r="AC400" i="19" a="1"/>
  <c r="AC400" i="19" s="1"/>
  <c r="AB924" i="19" a="1"/>
  <c r="AB924" i="19" s="1"/>
  <c r="AC924" i="19" a="1"/>
  <c r="AC924" i="19" s="1"/>
  <c r="AB288" i="19" a="1"/>
  <c r="AB288" i="19" s="1"/>
  <c r="AC288" i="19" a="1"/>
  <c r="AC288" i="19" s="1"/>
  <c r="AB1537" i="19" a="1"/>
  <c r="AB1537" i="19" s="1"/>
  <c r="AC1537" i="19" a="1"/>
  <c r="AC1537" i="19" s="1"/>
  <c r="AE1535" i="19" s="1"/>
  <c r="AG1535" i="19" s="1" a="1"/>
  <c r="AG1535" i="19" s="1"/>
  <c r="AB1208" i="19" a="1"/>
  <c r="AB1208" i="19" s="1"/>
  <c r="AC1208" i="19" a="1"/>
  <c r="AC1208" i="19" s="1"/>
  <c r="AB291" i="19" a="1"/>
  <c r="AB291" i="19" s="1"/>
  <c r="AB292" i="19" s="1" a="1"/>
  <c r="AB292" i="19" s="1"/>
  <c r="AB293" i="19" s="1" a="1"/>
  <c r="AB293" i="19" s="1"/>
  <c r="AC291" i="19" a="1"/>
  <c r="AC291" i="19" s="1"/>
  <c r="AC292" i="19" s="1" a="1"/>
  <c r="AC292" i="19" s="1"/>
  <c r="AC293" i="19" s="1" a="1"/>
  <c r="AC293" i="19" s="1"/>
  <c r="AB501" i="19" a="1"/>
  <c r="AB501" i="19" s="1"/>
  <c r="AC501" i="19" a="1"/>
  <c r="AC501" i="19" s="1"/>
  <c r="AB1265" i="19" a="1"/>
  <c r="AB1265" i="19" s="1"/>
  <c r="AC1265" i="19" a="1"/>
  <c r="AC1265" i="19" s="1"/>
  <c r="AB1261" i="19" a="1"/>
  <c r="AB1261" i="19" s="1"/>
  <c r="AC1261" i="19" a="1"/>
  <c r="AC1261" i="19" s="1"/>
  <c r="AB507" i="19" a="1"/>
  <c r="AB507" i="19" s="1"/>
  <c r="AC507" i="19" a="1"/>
  <c r="AC507" i="19" s="1"/>
  <c r="AB411" i="19" a="1"/>
  <c r="AB411" i="19" s="1"/>
  <c r="AC411" i="19" a="1"/>
  <c r="AC411" i="19" s="1"/>
  <c r="AB721" i="19" a="1"/>
  <c r="AB721" i="19" s="1"/>
  <c r="AC721" i="19" a="1"/>
  <c r="AC721" i="19" s="1"/>
  <c r="AB675" i="19" a="1"/>
  <c r="AB675" i="19" s="1"/>
  <c r="AC675" i="19" a="1"/>
  <c r="AC675" i="19" s="1"/>
  <c r="AB1456" i="19" a="1"/>
  <c r="AB1456" i="19" s="1"/>
  <c r="AC1456" i="19" a="1"/>
  <c r="AC1456" i="19" s="1"/>
  <c r="AB1336" i="19" a="1"/>
  <c r="AB1336" i="19" s="1"/>
  <c r="AC1336" i="19" a="1"/>
  <c r="AC1336" i="19" s="1"/>
  <c r="AC1192" i="19" a="1"/>
  <c r="AC1192" i="19" s="1"/>
  <c r="AB401" i="19" a="1"/>
  <c r="AB401" i="19" s="1"/>
  <c r="AC401" i="19" a="1"/>
  <c r="AC401" i="19" s="1"/>
  <c r="AB926" i="19" a="1"/>
  <c r="AB926" i="19" s="1"/>
  <c r="AC926" i="19" a="1"/>
  <c r="AC926" i="19" s="1"/>
  <c r="AB918" i="19" a="1"/>
  <c r="AB918" i="19" s="1"/>
  <c r="AC918" i="19" a="1"/>
  <c r="AC918" i="19" s="1"/>
  <c r="AB1478" i="19" a="1"/>
  <c r="AB1478" i="19" s="1"/>
  <c r="AC1478" i="19" a="1"/>
  <c r="AC1478" i="19" s="1"/>
  <c r="AB716" i="19" a="1"/>
  <c r="AB716" i="19" s="1"/>
  <c r="AC716" i="19" a="1"/>
  <c r="AC716" i="19" s="1"/>
  <c r="AB696" i="19" a="1"/>
  <c r="AB696" i="19" s="1"/>
  <c r="AC696" i="19" a="1"/>
  <c r="AC696" i="19" s="1"/>
  <c r="AB930" i="19" a="1"/>
  <c r="AB930" i="19" s="1"/>
  <c r="AC930" i="19" a="1"/>
  <c r="AC930" i="19" s="1"/>
  <c r="AB409" i="19" a="1"/>
  <c r="AB409" i="19" s="1"/>
  <c r="AC409" i="19" a="1"/>
  <c r="AC409" i="19" s="1"/>
  <c r="AB410" i="19" a="1"/>
  <c r="AB410" i="19" s="1"/>
  <c r="AC410" i="19" a="1"/>
  <c r="AC410" i="19" s="1"/>
  <c r="AB1455" i="19" a="1"/>
  <c r="AB1455" i="19" s="1"/>
  <c r="AC1455" i="19" a="1"/>
  <c r="AC1455" i="19" s="1"/>
  <c r="AB674" i="19" a="1"/>
  <c r="AB674" i="19" s="1"/>
  <c r="AC674" i="19" a="1"/>
  <c r="AC674" i="19" s="1"/>
  <c r="AB1547" i="19" a="1"/>
  <c r="AB1547" i="19" s="1"/>
  <c r="AC1547" i="19" a="1"/>
  <c r="AC1547" i="19" s="1"/>
  <c r="AB968" i="19" a="1"/>
  <c r="AB968" i="19" s="1"/>
  <c r="AC968" i="19" a="1"/>
  <c r="AC968" i="19" s="1"/>
  <c r="AB1436" i="19" a="1"/>
  <c r="AB1436" i="19" s="1"/>
  <c r="AC1436" i="19" a="1"/>
  <c r="AC1436" i="19" s="1"/>
  <c r="AB557" i="19" a="1"/>
  <c r="AB557" i="19" s="1"/>
  <c r="AC557" i="19" a="1"/>
  <c r="AC557" i="19" s="1"/>
  <c r="AB1338" i="19" a="1"/>
  <c r="AB1338" i="19" s="1"/>
  <c r="AC1338" i="19" a="1"/>
  <c r="AC1338" i="19" s="1"/>
  <c r="AB1364" i="19" a="1"/>
  <c r="AB1364" i="19" s="1"/>
  <c r="AC1364" i="19" a="1"/>
  <c r="AC1364" i="19" s="1"/>
  <c r="AB339" i="19" a="1"/>
  <c r="AB339" i="19" s="1"/>
  <c r="AC339" i="19" a="1"/>
  <c r="AC339" i="19" s="1"/>
  <c r="AB1309" i="19" a="1"/>
  <c r="AB1309" i="19" s="1"/>
  <c r="AC1309" i="19" a="1"/>
  <c r="AC1309" i="19" s="1"/>
  <c r="AB324" i="19" a="1"/>
  <c r="AB324" i="19" s="1"/>
  <c r="AC324" i="19" a="1"/>
  <c r="AC324" i="19" s="1"/>
  <c r="AB1439" i="19" a="1"/>
  <c r="AB1439" i="19" s="1"/>
  <c r="AC1439" i="19" a="1"/>
  <c r="AC1439" i="19" s="1"/>
  <c r="AB1565" i="19" a="1"/>
  <c r="AB1565" i="19" s="1"/>
  <c r="AC1565" i="19" a="1"/>
  <c r="AC1565" i="19" s="1"/>
  <c r="AB259" i="19" a="1"/>
  <c r="AB259" i="19" s="1"/>
  <c r="AC259" i="19" a="1"/>
  <c r="AC259" i="19" s="1"/>
  <c r="AB504" i="19" a="1"/>
  <c r="AB504" i="19" s="1"/>
  <c r="AC504" i="19" a="1"/>
  <c r="AC504" i="19" s="1"/>
  <c r="AB855" i="19" a="1"/>
  <c r="AB855" i="19" s="1"/>
  <c r="AC855" i="19" a="1"/>
  <c r="AC855" i="19" s="1"/>
  <c r="AB1480" i="19" a="1"/>
  <c r="AB1480" i="19" s="1"/>
  <c r="AC1480" i="19" a="1"/>
  <c r="AC1480" i="19" s="1"/>
  <c r="AB326" i="19" a="1"/>
  <c r="AB326" i="19" s="1"/>
  <c r="AC326" i="19" a="1"/>
  <c r="AC326" i="19" s="1"/>
  <c r="AB251" i="19" a="1"/>
  <c r="AB251" i="19" s="1"/>
  <c r="AB252" i="19" s="1" a="1"/>
  <c r="AB252" i="19" s="1"/>
  <c r="AC251" i="19" a="1"/>
  <c r="AC251" i="19" s="1"/>
  <c r="AC252" i="19" s="1" a="1"/>
  <c r="AC252" i="19" s="1"/>
  <c r="AB1327" i="19" a="1"/>
  <c r="AB1327" i="19" s="1"/>
  <c r="AC1327" i="19" a="1"/>
  <c r="AC1327" i="19" s="1"/>
  <c r="AB581" i="19" a="1"/>
  <c r="AB581" i="19" s="1"/>
  <c r="AC581" i="19" a="1"/>
  <c r="AC581" i="19" s="1"/>
  <c r="AB333" i="19" a="1"/>
  <c r="AB333" i="19" s="1"/>
  <c r="AC333" i="19" a="1"/>
  <c r="AC333" i="19" s="1"/>
  <c r="AB1055" i="19" a="1"/>
  <c r="AB1055" i="19" s="1"/>
  <c r="AC1055" i="19" a="1"/>
  <c r="AC1055" i="19" s="1"/>
  <c r="AE1055" i="19" s="1"/>
  <c r="AG1055" i="19" s="1" a="1"/>
  <c r="AG1055" i="19" s="1"/>
  <c r="AB1204" i="19" a="1"/>
  <c r="AB1204" i="19" s="1"/>
  <c r="AC1204" i="19" a="1"/>
  <c r="AC1204" i="19" s="1"/>
  <c r="AB1396" i="19" a="1"/>
  <c r="AB1396" i="19" s="1"/>
  <c r="AC1396" i="19" a="1"/>
  <c r="AC1396" i="19" s="1"/>
  <c r="AB29" i="19" a="1"/>
  <c r="AB29" i="19" s="1"/>
  <c r="AC29" i="19" a="1"/>
  <c r="AC29" i="19" s="1"/>
  <c r="AB923" i="19" a="1"/>
  <c r="AB923" i="19" s="1"/>
  <c r="AC923" i="19" a="1"/>
  <c r="AC923" i="19" s="1"/>
  <c r="AB1398" i="19" a="1"/>
  <c r="AB1398" i="19" s="1"/>
  <c r="AC1398" i="19" a="1"/>
  <c r="AC1398" i="19" s="1"/>
  <c r="AB289" i="19" a="1"/>
  <c r="AB289" i="19" s="1"/>
  <c r="AC289" i="19" a="1"/>
  <c r="AC289" i="19" s="1"/>
  <c r="AB281" i="19" a="1"/>
  <c r="AB281" i="19" s="1"/>
  <c r="AB282" i="19" s="1" a="1"/>
  <c r="AB282" i="19" s="1"/>
  <c r="AB283" i="19" s="1" a="1"/>
  <c r="AB283" i="19" s="1"/>
  <c r="AC281" i="19" a="1"/>
  <c r="AC281" i="19" s="1"/>
  <c r="AC282" i="19" s="1" a="1"/>
  <c r="AC282" i="19" s="1"/>
  <c r="AC283" i="19" s="1" a="1"/>
  <c r="AC283" i="19" s="1"/>
  <c r="AB249" i="19" a="1"/>
  <c r="AB249" i="19" s="1"/>
  <c r="AC249" i="19" a="1"/>
  <c r="AC249" i="19" s="1"/>
  <c r="AB610" i="19" a="1"/>
  <c r="AB610" i="19" s="1"/>
  <c r="AC610" i="19" a="1"/>
  <c r="AC610" i="19" s="1"/>
  <c r="AB1394" i="19" a="1"/>
  <c r="AB1394" i="19" s="1"/>
  <c r="AC1394" i="19" a="1"/>
  <c r="AC1394" i="19" s="1"/>
  <c r="AB366" i="19" a="1"/>
  <c r="AB366" i="19" s="1"/>
  <c r="AC366" i="19" a="1"/>
  <c r="AC366" i="19" s="1"/>
  <c r="AB1331" i="19" a="1"/>
  <c r="AB1331" i="19" s="1"/>
  <c r="AC1331" i="19" a="1"/>
  <c r="AC1331" i="19" s="1"/>
  <c r="AB97" i="19" a="1"/>
  <c r="AB97" i="19" s="1"/>
  <c r="AC97" i="19" a="1"/>
  <c r="AC97" i="19" s="1"/>
  <c r="AB1335" i="19" a="1"/>
  <c r="AB1335" i="19" s="1"/>
  <c r="AC1335" i="19" a="1"/>
  <c r="AC1335" i="19" s="1"/>
  <c r="AC432" i="19" a="1"/>
  <c r="AC432" i="19" s="1"/>
  <c r="AK437" i="19" s="1"/>
  <c r="AB337" i="19" a="1"/>
  <c r="AB337" i="19" s="1"/>
  <c r="AC337" i="19" a="1"/>
  <c r="AC337" i="19" s="1"/>
  <c r="AB1450" i="19" a="1"/>
  <c r="AB1450" i="19" s="1"/>
  <c r="AC1450" i="19" a="1"/>
  <c r="AC1450" i="19" s="1"/>
  <c r="AB565" i="19" a="1"/>
  <c r="AB565" i="19" s="1"/>
  <c r="AC565" i="19" a="1"/>
  <c r="AC565" i="19" s="1"/>
  <c r="AB1591" i="19" a="1"/>
  <c r="AB1591" i="19" s="1"/>
  <c r="AC1591" i="19" a="1"/>
  <c r="AC1591" i="19" s="1"/>
  <c r="AB1365" i="19" a="1"/>
  <c r="AB1365" i="19" s="1"/>
  <c r="AC1365" i="19" a="1"/>
  <c r="AC1365" i="19" s="1"/>
  <c r="AB693" i="19" a="1"/>
  <c r="AB693" i="19" s="1"/>
  <c r="AC693" i="19" a="1"/>
  <c r="AC693" i="19" s="1"/>
  <c r="AB1440" i="19" a="1"/>
  <c r="AB1440" i="19" s="1"/>
  <c r="AC1440" i="19" a="1"/>
  <c r="AC1440" i="19" s="1"/>
  <c r="AB327" i="19" a="1"/>
  <c r="AB327" i="19" s="1"/>
  <c r="AC327" i="19" a="1"/>
  <c r="AC327" i="19" s="1"/>
  <c r="AB1445" i="19" a="1"/>
  <c r="AB1445" i="19" s="1"/>
  <c r="AC1445" i="19" a="1"/>
  <c r="AC1445" i="19" s="1"/>
  <c r="AB241" i="19" a="1"/>
  <c r="AB241" i="19" s="1"/>
  <c r="AB242" i="19" s="1" a="1"/>
  <c r="AB242" i="19" s="1"/>
  <c r="AC241" i="19" a="1"/>
  <c r="AC241" i="19" s="1"/>
  <c r="AC242" i="19" s="1" a="1"/>
  <c r="AC242" i="19" s="1"/>
  <c r="AB1585" i="19" a="1"/>
  <c r="AB1585" i="19" s="1"/>
  <c r="AC1585" i="19" a="1"/>
  <c r="AC1585" i="19" s="1"/>
  <c r="AB951" i="19" a="1"/>
  <c r="AB951" i="19" s="1"/>
  <c r="AC951" i="19" a="1"/>
  <c r="AC951" i="19" s="1"/>
  <c r="AB1333" i="19" a="1"/>
  <c r="AB1333" i="19" s="1"/>
  <c r="AC1333" i="19" a="1"/>
  <c r="AC1333" i="19" s="1"/>
  <c r="AB157" i="19" a="1"/>
  <c r="AB157" i="19" s="1"/>
  <c r="AC157" i="19" a="1"/>
  <c r="AC157" i="19" s="1"/>
  <c r="AB681" i="19" a="1"/>
  <c r="AB681" i="19" s="1"/>
  <c r="AC681" i="19" a="1"/>
  <c r="AC681" i="19" s="1"/>
  <c r="AB967" i="19" a="1"/>
  <c r="AB967" i="19" s="1"/>
  <c r="AC967" i="19" a="1"/>
  <c r="AC967" i="19" s="1"/>
  <c r="AB348" i="19" a="1"/>
  <c r="AB348" i="19" s="1"/>
  <c r="AC348" i="19" a="1"/>
  <c r="AC348" i="19" s="1"/>
  <c r="AB861" i="19" a="1"/>
  <c r="AB861" i="19" s="1"/>
  <c r="AC861" i="19" a="1"/>
  <c r="AC861" i="19" s="1"/>
  <c r="AB570" i="19" a="1"/>
  <c r="AB570" i="19" s="1"/>
  <c r="AC570" i="19" a="1"/>
  <c r="AC570" i="19" s="1"/>
  <c r="AB1467" i="19" a="1"/>
  <c r="AB1467" i="19" s="1"/>
  <c r="AC1467" i="19" a="1"/>
  <c r="AC1467" i="19" s="1"/>
  <c r="AB496" i="19" a="1"/>
  <c r="AB496" i="19" s="1"/>
  <c r="AC496" i="19" a="1"/>
  <c r="AC496" i="19" s="1"/>
  <c r="AB966" i="19" a="1"/>
  <c r="AB966" i="19" s="1"/>
  <c r="AC966" i="19" a="1"/>
  <c r="AC966" i="19" s="1"/>
  <c r="AB1433" i="19" a="1"/>
  <c r="AB1433" i="19" s="1"/>
  <c r="AC1433" i="19" a="1"/>
  <c r="AC1433" i="19" s="1"/>
  <c r="AB474" i="19" a="1"/>
  <c r="AB474" i="19" s="1"/>
  <c r="AC474" i="19" a="1"/>
  <c r="AC474" i="19" s="1"/>
  <c r="AB247" i="19" a="1"/>
  <c r="AB247" i="19" s="1"/>
  <c r="AC247" i="19" a="1"/>
  <c r="AC247" i="19" s="1"/>
  <c r="AB1337" i="19" a="1"/>
  <c r="AB1337" i="19" s="1"/>
  <c r="AC1337" i="19" a="1"/>
  <c r="AC1337" i="19" s="1"/>
  <c r="AB1590" i="19" a="1"/>
  <c r="AB1590" i="19" s="1"/>
  <c r="AC1590" i="19" a="1"/>
  <c r="AC1590" i="19" s="1"/>
  <c r="AB573" i="19" a="1"/>
  <c r="AB573" i="19" s="1"/>
  <c r="AC573" i="19" a="1"/>
  <c r="AC573" i="19" s="1"/>
  <c r="AB1340" i="19" a="1"/>
  <c r="AB1340" i="19" s="1"/>
  <c r="AC1340" i="19" a="1"/>
  <c r="AC1340" i="19" s="1"/>
  <c r="AB955" i="19" a="1"/>
  <c r="AB955" i="19" s="1"/>
  <c r="AC955" i="19" a="1"/>
  <c r="AC955" i="19" s="1"/>
  <c r="AB1325" i="19" a="1"/>
  <c r="AB1325" i="19" s="1"/>
  <c r="AC1325" i="19" a="1"/>
  <c r="AC1325" i="19" s="1"/>
  <c r="AB641" i="19" a="1"/>
  <c r="AB641" i="19" s="1"/>
  <c r="AC641" i="19" a="1"/>
  <c r="AC641" i="19" s="1"/>
  <c r="AE636" i="19" s="1"/>
  <c r="AG636" i="19" s="1" a="1"/>
  <c r="AG636" i="19" s="1"/>
  <c r="AB1268" i="19" a="1"/>
  <c r="AB1268" i="19" s="1"/>
  <c r="AC1268" i="19" a="1"/>
  <c r="AC1268" i="19" s="1"/>
  <c r="AB1449" i="19" a="1"/>
  <c r="AB1449" i="19" s="1"/>
  <c r="AC1449" i="19" a="1"/>
  <c r="AC1449" i="19" s="1"/>
  <c r="AB35" i="19" a="1"/>
  <c r="AB35" i="19" s="1"/>
  <c r="AC35" i="19" a="1"/>
  <c r="AC35" i="19" s="1"/>
  <c r="AB27" i="19" a="1"/>
  <c r="AB27" i="19" s="1"/>
  <c r="AC27" i="19" a="1"/>
  <c r="AC27" i="19" s="1"/>
  <c r="AB954" i="19" a="1"/>
  <c r="AB954" i="19" s="1"/>
  <c r="AC954" i="19" a="1"/>
  <c r="AC954" i="19" s="1"/>
  <c r="AB277" i="19" a="1"/>
  <c r="AB277" i="19" s="1"/>
  <c r="AC277" i="19" a="1"/>
  <c r="AC277" i="19" s="1"/>
  <c r="AB376" i="19" a="1"/>
  <c r="AB376" i="19" s="1"/>
  <c r="AC376" i="19" a="1"/>
  <c r="AC376" i="19" s="1"/>
  <c r="AB1255" i="19" a="1"/>
  <c r="AB1255" i="19" s="1"/>
  <c r="AC1255" i="19" a="1"/>
  <c r="AC1255" i="19" s="1"/>
  <c r="AB558" i="19" a="1"/>
  <c r="AB558" i="19" s="1"/>
  <c r="AC558" i="19" a="1"/>
  <c r="AC558" i="19" s="1"/>
  <c r="AB160" i="19" a="1"/>
  <c r="AB160" i="19" s="1"/>
  <c r="AC160" i="19" a="1"/>
  <c r="AC160" i="19" s="1"/>
  <c r="AB1459" i="19" a="1"/>
  <c r="AB1459" i="19" s="1"/>
  <c r="AC1459" i="19" a="1"/>
  <c r="AC1459" i="19" s="1"/>
  <c r="AB310" i="19" a="1"/>
  <c r="AB310" i="19" s="1"/>
  <c r="AC310" i="19" a="1"/>
  <c r="AC310" i="19" s="1"/>
  <c r="AB1551" i="19" a="1"/>
  <c r="AB1551" i="19" s="1"/>
  <c r="AC1551" i="19" a="1"/>
  <c r="AC1551" i="19" s="1"/>
  <c r="AB1184" i="19" a="1"/>
  <c r="AB1184" i="19" s="1"/>
  <c r="AC1184" i="19" a="1"/>
  <c r="AC1184" i="19" s="1"/>
  <c r="AK1183" i="19" s="1"/>
  <c r="AB1278" i="19" a="1"/>
  <c r="AB1278" i="19" s="1"/>
  <c r="AC1278" i="19" a="1"/>
  <c r="AC1278" i="19" s="1"/>
  <c r="AB480" i="19" a="1"/>
  <c r="AB480" i="19" s="1"/>
  <c r="AC480" i="19" a="1"/>
  <c r="AC480" i="19" s="1"/>
  <c r="AB19" i="19" a="1"/>
  <c r="AB19" i="19" s="1"/>
  <c r="AC19" i="19" a="1"/>
  <c r="AC19" i="19" s="1"/>
  <c r="AB1481" i="19" a="1"/>
  <c r="AB1481" i="19" s="1"/>
  <c r="AC1481" i="19" a="1"/>
  <c r="AC1481" i="19" s="1"/>
  <c r="AB960" i="19" a="1"/>
  <c r="AB960" i="19" s="1"/>
  <c r="AC960" i="19" a="1"/>
  <c r="AC960" i="19" s="1"/>
  <c r="AB285" i="19" a="1"/>
  <c r="AB285" i="19" s="1"/>
  <c r="AC285" i="19" a="1"/>
  <c r="AC285" i="19" s="1"/>
  <c r="AB860" i="19" a="1"/>
  <c r="AB860" i="19" s="1"/>
  <c r="AC860" i="19" a="1"/>
  <c r="AC860" i="19" s="1"/>
  <c r="AB304" i="19" a="1"/>
  <c r="AB304" i="19" s="1"/>
  <c r="AC304" i="19" a="1"/>
  <c r="AC304" i="19" s="1"/>
  <c r="AB508" i="19" a="1"/>
  <c r="AB508" i="19" s="1"/>
  <c r="AC508" i="19" a="1"/>
  <c r="AC508" i="19" s="1"/>
  <c r="AB201" i="19" a="1"/>
  <c r="AB201" i="19" s="1"/>
  <c r="AB202" i="19" s="1" a="1"/>
  <c r="AB202" i="19" s="1"/>
  <c r="AB203" i="19" s="1" a="1"/>
  <c r="AB203" i="19" s="1"/>
  <c r="AC201" i="19" a="1"/>
  <c r="AC201" i="19" s="1"/>
  <c r="AC202" i="19" s="1" a="1"/>
  <c r="AC202" i="19" s="1"/>
  <c r="AC203" i="19" s="1" a="1"/>
  <c r="AC203" i="19" s="1"/>
  <c r="AB276" i="19" a="1"/>
  <c r="AB276" i="19" s="1"/>
  <c r="AC276" i="19" a="1"/>
  <c r="AC276" i="19" s="1"/>
  <c r="AB1395" i="19" a="1"/>
  <c r="AB1395" i="19" s="1"/>
  <c r="AC1395" i="19" a="1"/>
  <c r="AC1395" i="19" s="1"/>
  <c r="AB107" i="19" a="1"/>
  <c r="AB107" i="19" s="1"/>
  <c r="AC107" i="19" a="1"/>
  <c r="AC107" i="19" s="1"/>
  <c r="AB84" i="19" a="1"/>
  <c r="AB84" i="19" s="1"/>
  <c r="AC84" i="19" a="1"/>
  <c r="AC84" i="19" s="1"/>
  <c r="AB567" i="19" a="1"/>
  <c r="AB567" i="19" s="1"/>
  <c r="AC567" i="19" a="1"/>
  <c r="AC567" i="19" s="1"/>
  <c r="AB1587" i="19" a="1"/>
  <c r="AB1587" i="19" s="1"/>
  <c r="AC1587" i="19" a="1"/>
  <c r="AC1587" i="19" s="1"/>
  <c r="AB1564" i="19" a="1"/>
  <c r="AB1564" i="19" s="1"/>
  <c r="AC1564" i="19" a="1"/>
  <c r="AC1564" i="19" s="1"/>
  <c r="AB767" i="19" a="1"/>
  <c r="AB767" i="19" s="1"/>
  <c r="AC767" i="19" a="1"/>
  <c r="AC767" i="19" s="1"/>
  <c r="AB1073" i="19" a="1"/>
  <c r="AB1073" i="19" s="1"/>
  <c r="AC1073" i="19" a="1"/>
  <c r="AC1073" i="19" s="1"/>
  <c r="AB1274" i="19" a="1"/>
  <c r="AB1274" i="19" s="1"/>
  <c r="AC1274" i="19" a="1"/>
  <c r="AC1274" i="19" s="1"/>
  <c r="AB1257" i="19" a="1"/>
  <c r="AB1257" i="19" s="1"/>
  <c r="AC1257" i="19" a="1"/>
  <c r="AC1257" i="19" s="1"/>
  <c r="AB604" i="19" a="1"/>
  <c r="AB604" i="19" s="1"/>
  <c r="AC604" i="19" a="1"/>
  <c r="AC604" i="19" s="1"/>
  <c r="AB405" i="19" a="1"/>
  <c r="AB405" i="19" s="1"/>
  <c r="AC405" i="19" a="1"/>
  <c r="AC405" i="19" s="1"/>
  <c r="AB783" i="19" a="1"/>
  <c r="AB783" i="19" s="1"/>
  <c r="AC783" i="19" a="1"/>
  <c r="AC783" i="19" s="1"/>
  <c r="AB195" i="19" a="1"/>
  <c r="AB195" i="19" s="1"/>
  <c r="AC195" i="19" a="1"/>
  <c r="AC195" i="19" s="1"/>
  <c r="AB1567" i="19" a="1"/>
  <c r="AB1567" i="19" s="1"/>
  <c r="AC1567" i="19" a="1"/>
  <c r="AC1567" i="19" s="1"/>
  <c r="AB1297" i="19" a="1"/>
  <c r="AB1297" i="19" s="1"/>
  <c r="AC1297" i="19" a="1"/>
  <c r="AC1297" i="19" s="1"/>
  <c r="AB701" i="19" a="1"/>
  <c r="AB701" i="19" s="1"/>
  <c r="AC701" i="19" a="1"/>
  <c r="AC701" i="19" s="1"/>
  <c r="AB554" i="19" a="1"/>
  <c r="AB554" i="19" s="1"/>
  <c r="AC554" i="19" a="1"/>
  <c r="AC554" i="19" s="1"/>
  <c r="AB788" i="19" a="1"/>
  <c r="AB788" i="19" s="1"/>
  <c r="AC788" i="19" a="1"/>
  <c r="AC788" i="19" s="1"/>
  <c r="AB1586" i="19" a="1"/>
  <c r="AB1586" i="19" s="1"/>
  <c r="AC1586" i="19" a="1"/>
  <c r="AC1586" i="19" s="1"/>
  <c r="AB1447" i="19" a="1"/>
  <c r="AB1447" i="19" s="1"/>
  <c r="AC1447" i="19" a="1"/>
  <c r="AC1447" i="19" s="1"/>
  <c r="AB111" i="19" a="1"/>
  <c r="AB111" i="19" s="1"/>
  <c r="AC111" i="19" a="1"/>
  <c r="AC111" i="19" s="1"/>
  <c r="AB253" i="19" a="1"/>
  <c r="AB253" i="19" s="1"/>
  <c r="AC253" i="19" a="1"/>
  <c r="AC253" i="19" s="1"/>
  <c r="AB1076" i="19" a="1"/>
  <c r="AB1076" i="19" s="1"/>
  <c r="AC1076" i="19" a="1"/>
  <c r="AC1076" i="19" s="1"/>
  <c r="AB368" i="19" a="1"/>
  <c r="AB368" i="19" s="1"/>
  <c r="AC368" i="19" a="1"/>
  <c r="AC368" i="19" s="1"/>
  <c r="AB1475" i="19" a="1"/>
  <c r="AB1475" i="19" s="1"/>
  <c r="AC1475" i="19" a="1"/>
  <c r="AC1475" i="19" s="1"/>
  <c r="AB246" i="19" a="1"/>
  <c r="AB246" i="19" s="1"/>
  <c r="AC246" i="19" a="1"/>
  <c r="AC246" i="19" s="1"/>
  <c r="AB769" i="19" a="1"/>
  <c r="AB769" i="19" s="1"/>
  <c r="AC769" i="19" a="1"/>
  <c r="AC769" i="19" s="1"/>
  <c r="AB236" i="19" a="1"/>
  <c r="AB236" i="19" s="1"/>
  <c r="AC236" i="19" a="1"/>
  <c r="AC236" i="19" s="1"/>
  <c r="AB1438" i="19" a="1"/>
  <c r="AB1438" i="19" s="1"/>
  <c r="AC1438" i="19" a="1"/>
  <c r="AC1438" i="19" s="1"/>
  <c r="AB576" i="19" a="1"/>
  <c r="AB576" i="19" s="1"/>
  <c r="AC576" i="19" a="1"/>
  <c r="AC576" i="19" s="1"/>
  <c r="AB1323" i="19" a="1"/>
  <c r="AB1323" i="19" s="1"/>
  <c r="AC1323" i="19" a="1"/>
  <c r="AC1323" i="19" s="1"/>
  <c r="AB948" i="19" a="1"/>
  <c r="AB948" i="19" s="1"/>
  <c r="AC948" i="19" a="1"/>
  <c r="AC948" i="19" s="1"/>
  <c r="AB393" i="19" a="1"/>
  <c r="AB393" i="19" s="1"/>
  <c r="AC393" i="19" a="1"/>
  <c r="AC393" i="19" s="1"/>
  <c r="AB377" i="19" a="1"/>
  <c r="AB377" i="19" s="1"/>
  <c r="AC377" i="19" a="1"/>
  <c r="AC377" i="19" s="1"/>
  <c r="AB579" i="19" a="1"/>
  <c r="AB579" i="19" s="1"/>
  <c r="AC579" i="19" a="1"/>
  <c r="AC579" i="19" s="1"/>
  <c r="AB961" i="19" a="1"/>
  <c r="AB961" i="19" s="1"/>
  <c r="AC961" i="19" a="1"/>
  <c r="AC961" i="19" s="1"/>
  <c r="AB786" i="19" a="1"/>
  <c r="AB786" i="19" s="1"/>
  <c r="AC786" i="19" a="1"/>
  <c r="AC786" i="19" s="1"/>
  <c r="AB964" i="19" a="1"/>
  <c r="AB964" i="19" s="1"/>
  <c r="AC964" i="19" a="1"/>
  <c r="AC964" i="19" s="1"/>
  <c r="AB1328" i="19" a="1"/>
  <c r="AB1328" i="19" s="1"/>
  <c r="AC1328" i="19" a="1"/>
  <c r="AC1328" i="19" s="1"/>
  <c r="AB858" i="19" a="1"/>
  <c r="AB858" i="19" s="1"/>
  <c r="AC858" i="19" a="1"/>
  <c r="AC858" i="19" s="1"/>
  <c r="AB680" i="19" a="1"/>
  <c r="AB680" i="19" s="1"/>
  <c r="AC680" i="19" a="1"/>
  <c r="AC680" i="19" s="1"/>
  <c r="AB96" i="19" a="1"/>
  <c r="AB96" i="19" s="1"/>
  <c r="AC96" i="19" a="1"/>
  <c r="AC96" i="19" s="1"/>
  <c r="AB473" i="19" a="1"/>
  <c r="AB473" i="19" s="1"/>
  <c r="AC473" i="19" a="1"/>
  <c r="AC473" i="19" s="1"/>
  <c r="AB1205" i="19" a="1"/>
  <c r="AB1205" i="19" s="1"/>
  <c r="AC1205" i="19" a="1"/>
  <c r="AC1205" i="19" s="1"/>
  <c r="AB159" i="19" a="1"/>
  <c r="AB159" i="19" s="1"/>
  <c r="AC159" i="19" a="1"/>
  <c r="AC159" i="19" s="1"/>
  <c r="AB308" i="19" a="1"/>
  <c r="AB308" i="19" s="1"/>
  <c r="AC308" i="19" a="1"/>
  <c r="AC308" i="19" s="1"/>
  <c r="AB370" i="19" a="1"/>
  <c r="AB370" i="19" s="1"/>
  <c r="AC370" i="19" a="1"/>
  <c r="AC370" i="19" s="1"/>
  <c r="AB1254" i="19" a="1"/>
  <c r="AB1254" i="19" s="1"/>
  <c r="AC1254" i="19" a="1"/>
  <c r="AC1254" i="19" s="1"/>
  <c r="AB766" i="19" a="1"/>
  <c r="AB766" i="19" s="1"/>
  <c r="AC766" i="19" a="1"/>
  <c r="AC766" i="19" s="1"/>
  <c r="AB1463" i="19" a="1"/>
  <c r="AB1463" i="19" s="1"/>
  <c r="AC1463" i="19" a="1"/>
  <c r="AC1463" i="19" s="1"/>
  <c r="AB287" i="19" a="1"/>
  <c r="AB287" i="19" s="1"/>
  <c r="AC287" i="19" a="1"/>
  <c r="AC287" i="19" s="1"/>
  <c r="AB1273" i="19" a="1"/>
  <c r="AB1273" i="19" s="1"/>
  <c r="AC1273" i="19" a="1"/>
  <c r="AC1273" i="19" s="1"/>
  <c r="AB404" i="19" a="1"/>
  <c r="AB404" i="19" s="1"/>
  <c r="AC404" i="19" a="1"/>
  <c r="AC404" i="19" s="1"/>
  <c r="AB1307" i="19" a="1"/>
  <c r="AB1307" i="19" s="1"/>
  <c r="AC1307" i="19" a="1"/>
  <c r="AC1307" i="19" s="1"/>
  <c r="AB553" i="19" a="1"/>
  <c r="AB553" i="19" s="1"/>
  <c r="AC553" i="19" a="1"/>
  <c r="AC553" i="19" s="1"/>
  <c r="AB1549" i="19" a="1"/>
  <c r="AB1549" i="19" s="1"/>
  <c r="AC1549" i="19" a="1"/>
  <c r="AC1549" i="19" s="1"/>
  <c r="AB161" i="19" a="1"/>
  <c r="AB161" i="19" s="1"/>
  <c r="AB162" i="19" s="1" a="1"/>
  <c r="AB162" i="19" s="1"/>
  <c r="AD163" i="19" s="1"/>
  <c r="AF163" i="19" s="1" a="1"/>
  <c r="AF163" i="19" s="1"/>
  <c r="AC161" i="19" a="1"/>
  <c r="AC161" i="19" s="1"/>
  <c r="AC162" i="19" s="1" a="1"/>
  <c r="AC162" i="19" s="1"/>
  <c r="AK167" i="19" s="1"/>
  <c r="AB193" i="19" a="1"/>
  <c r="AB193" i="19" s="1"/>
  <c r="AC193" i="19" a="1"/>
  <c r="AC193" i="19" s="1"/>
  <c r="AB350" i="19" a="1"/>
  <c r="AB350" i="19" s="1"/>
  <c r="AC350" i="19" a="1"/>
  <c r="AC350" i="19" s="1"/>
  <c r="AB1400" i="19" a="1"/>
  <c r="AB1400" i="19" s="1"/>
  <c r="AC1400" i="19" a="1"/>
  <c r="AC1400" i="19" s="1"/>
  <c r="AB605" i="19" a="1"/>
  <c r="AB605" i="19" s="1"/>
  <c r="AC605" i="19" a="1"/>
  <c r="AC605" i="19" s="1"/>
  <c r="AB406" i="19" a="1"/>
  <c r="AB406" i="19" s="1"/>
  <c r="AC406" i="19" a="1"/>
  <c r="AC406" i="19" s="1"/>
  <c r="AB1310" i="19" a="1"/>
  <c r="AB1310" i="19" s="1"/>
  <c r="AC1310" i="19" a="1"/>
  <c r="AC1310" i="19" s="1"/>
  <c r="AB1563" i="19" a="1"/>
  <c r="AB1563" i="19" s="1"/>
  <c r="AC1563" i="19" a="1"/>
  <c r="AC1563" i="19" s="1"/>
  <c r="AB479" i="19" a="1"/>
  <c r="AB479" i="19" s="1"/>
  <c r="AC479" i="19" a="1"/>
  <c r="AC479" i="19" s="1"/>
  <c r="AB784" i="19" a="1"/>
  <c r="AB784" i="19" s="1"/>
  <c r="AC784" i="19" a="1"/>
  <c r="AC784" i="19" s="1"/>
  <c r="AB244" i="19" a="1"/>
  <c r="AB244" i="19" s="1"/>
  <c r="AC244" i="19" a="1"/>
  <c r="AC244" i="19" s="1"/>
  <c r="AB408" i="19" a="1"/>
  <c r="AB408" i="19" s="1"/>
  <c r="AC408" i="19" a="1"/>
  <c r="AC408" i="19" s="1"/>
  <c r="AB608" i="19" a="1"/>
  <c r="AB608" i="19" s="1"/>
  <c r="AC608" i="19" a="1"/>
  <c r="AC608" i="19" s="1"/>
  <c r="AB273" i="19" a="1"/>
  <c r="AB273" i="19" s="1"/>
  <c r="AC273" i="19" a="1"/>
  <c r="AC273" i="19" s="1"/>
  <c r="AB963" i="19" a="1"/>
  <c r="AB963" i="19" s="1"/>
  <c r="AC963" i="19" a="1"/>
  <c r="AC963" i="19" s="1"/>
  <c r="AB344" i="19" a="1"/>
  <c r="AB344" i="19" s="1"/>
  <c r="AC344" i="19" a="1"/>
  <c r="AC344" i="19" s="1"/>
  <c r="AB328" i="19" a="1"/>
  <c r="AB328" i="19" s="1"/>
  <c r="AC328" i="19" a="1"/>
  <c r="AC328" i="19" s="1"/>
  <c r="AB343" i="19" a="1"/>
  <c r="AB343" i="19" s="1"/>
  <c r="AC343" i="19" a="1"/>
  <c r="AC343" i="19" s="1"/>
  <c r="AB1303" i="19" a="1"/>
  <c r="AB1303" i="19" s="1"/>
  <c r="AC1303" i="19" a="1"/>
  <c r="AC1303" i="19" s="1"/>
  <c r="AB1253" i="19" a="1"/>
  <c r="AB1253" i="19" s="1"/>
  <c r="AC1253" i="19" a="1"/>
  <c r="AC1253" i="19" s="1"/>
  <c r="AB765" i="19" a="1"/>
  <c r="AB765" i="19" s="1"/>
  <c r="AC765" i="19" a="1"/>
  <c r="AC765" i="19" s="1"/>
  <c r="AB1301" i="19" a="1"/>
  <c r="AB1301" i="19" s="1"/>
  <c r="AC1301" i="19" a="1"/>
  <c r="AC1301" i="19" s="1"/>
  <c r="AB30" i="19" a="1"/>
  <c r="AB30" i="19" s="1"/>
  <c r="AC30" i="19" a="1"/>
  <c r="AC30" i="19" s="1"/>
  <c r="AB86" i="19" a="1"/>
  <c r="AB86" i="19" s="1"/>
  <c r="AC86" i="19" a="1"/>
  <c r="AC86" i="19" s="1"/>
  <c r="C101" i="19"/>
  <c r="E101" i="19" s="1"/>
  <c r="C97" i="19"/>
  <c r="E97" i="19" s="1"/>
  <c r="AH100" i="19"/>
  <c r="AH101" i="19"/>
  <c r="H93" i="19"/>
  <c r="B93" i="19" s="1"/>
  <c r="H100" i="19"/>
  <c r="B100" i="19" s="1"/>
  <c r="C98" i="19"/>
  <c r="E98" i="19" s="1"/>
  <c r="H98" i="19"/>
  <c r="B98" i="19" s="1"/>
  <c r="C94" i="19"/>
  <c r="E94" i="19" s="1"/>
  <c r="AH93" i="19"/>
  <c r="H94" i="19"/>
  <c r="B94" i="19" s="1"/>
  <c r="H97" i="19"/>
  <c r="B97" i="19" s="1"/>
  <c r="H95" i="19"/>
  <c r="B95" i="19" s="1"/>
  <c r="AH95" i="19"/>
  <c r="C96" i="19"/>
  <c r="E96" i="19" s="1"/>
  <c r="H96" i="19"/>
  <c r="B96" i="19" s="1"/>
  <c r="H92" i="19"/>
  <c r="B92" i="19" s="1"/>
  <c r="AH92" i="19"/>
  <c r="B19" i="23"/>
  <c r="C19" i="23" s="1"/>
  <c r="C31" i="19"/>
  <c r="E31" i="19" s="1"/>
  <c r="AH23" i="19"/>
  <c r="AH28" i="19"/>
  <c r="AH31" i="19"/>
  <c r="H23" i="19"/>
  <c r="B23" i="19" s="1"/>
  <c r="H30" i="19"/>
  <c r="B30" i="19" s="1"/>
  <c r="C30" i="19"/>
  <c r="E30" i="19" s="1"/>
  <c r="C29" i="19"/>
  <c r="E29" i="19" s="1"/>
  <c r="H29" i="19"/>
  <c r="B29" i="19" s="1"/>
  <c r="H24" i="19"/>
  <c r="B24" i="19" s="1"/>
  <c r="C24" i="19"/>
  <c r="E24" i="19" s="1"/>
  <c r="AH22" i="19"/>
  <c r="H28" i="19"/>
  <c r="B28" i="19" s="1"/>
  <c r="H22" i="19"/>
  <c r="B22" i="19" s="1"/>
  <c r="AH26" i="19"/>
  <c r="C26" i="19"/>
  <c r="E26" i="19" s="1"/>
  <c r="C27" i="19"/>
  <c r="E27" i="19" s="1"/>
  <c r="H27" i="19"/>
  <c r="B27" i="19" s="1"/>
  <c r="H25" i="19"/>
  <c r="B25" i="19" s="1"/>
  <c r="AH25" i="19"/>
  <c r="C110" i="19"/>
  <c r="E110" i="19" s="1"/>
  <c r="C38" i="19"/>
  <c r="E38" i="19" s="1"/>
  <c r="H108" i="19"/>
  <c r="B108" i="19" s="1"/>
  <c r="C33" i="19"/>
  <c r="E33" i="19" s="1"/>
  <c r="B170" i="23"/>
  <c r="C170" i="23" s="1"/>
  <c r="H38" i="19"/>
  <c r="B38" i="19" s="1"/>
  <c r="AH109" i="19"/>
  <c r="H107" i="19"/>
  <c r="B107" i="19" s="1"/>
  <c r="H33" i="19"/>
  <c r="B33" i="19" s="1"/>
  <c r="C102" i="19"/>
  <c r="E102" i="19" s="1"/>
  <c r="C107" i="19"/>
  <c r="E107" i="19" s="1"/>
  <c r="AH103" i="19"/>
  <c r="H111" i="19"/>
  <c r="B111" i="19" s="1"/>
  <c r="C111" i="19"/>
  <c r="E111" i="19" s="1"/>
  <c r="H105" i="19"/>
  <c r="B105" i="19" s="1"/>
  <c r="C41" i="19"/>
  <c r="E41" i="19" s="1"/>
  <c r="AH41" i="19"/>
  <c r="AH110" i="19"/>
  <c r="C105" i="19"/>
  <c r="E105" i="19" s="1"/>
  <c r="C108" i="19"/>
  <c r="E108" i="19" s="1"/>
  <c r="AH102" i="19"/>
  <c r="H35" i="19"/>
  <c r="B35" i="19" s="1"/>
  <c r="H34" i="19"/>
  <c r="B34" i="19" s="1"/>
  <c r="C36" i="19"/>
  <c r="E36" i="19" s="1"/>
  <c r="H104" i="19"/>
  <c r="B104" i="19" s="1"/>
  <c r="AH32" i="19"/>
  <c r="C34" i="19"/>
  <c r="E34" i="19" s="1"/>
  <c r="C35" i="19"/>
  <c r="E35" i="19" s="1"/>
  <c r="H32" i="19"/>
  <c r="B32" i="19" s="1"/>
  <c r="H109" i="19"/>
  <c r="B109" i="19" s="1"/>
  <c r="H103" i="19"/>
  <c r="B103" i="19" s="1"/>
  <c r="H36" i="19"/>
  <c r="B36" i="19" s="1"/>
  <c r="AH104" i="19"/>
  <c r="H39" i="19"/>
  <c r="B39" i="19" s="1"/>
  <c r="AH39" i="19"/>
  <c r="H37" i="19"/>
  <c r="B37" i="19" s="1"/>
  <c r="C37" i="19"/>
  <c r="E37" i="19" s="1"/>
  <c r="B78" i="23"/>
  <c r="C78" i="23" s="1"/>
  <c r="L92" i="23"/>
  <c r="C92" i="23"/>
  <c r="G88" i="23"/>
  <c r="C88" i="23"/>
  <c r="H64" i="23"/>
  <c r="C64" i="23"/>
  <c r="J133" i="23"/>
  <c r="C133" i="23"/>
  <c r="G160" i="23"/>
  <c r="C160" i="23"/>
  <c r="G109" i="23"/>
  <c r="C109" i="23"/>
  <c r="I122" i="23"/>
  <c r="C122" i="23"/>
  <c r="M133" i="23"/>
  <c r="C37" i="23"/>
  <c r="H133" i="23"/>
  <c r="L132" i="23"/>
  <c r="C132" i="23"/>
  <c r="F162" i="23"/>
  <c r="C162" i="23"/>
  <c r="C25" i="23"/>
  <c r="D133" i="23"/>
  <c r="E133" i="23"/>
  <c r="G132" i="23"/>
  <c r="F92" i="23"/>
  <c r="M92" i="23"/>
  <c r="J92" i="23"/>
  <c r="H92" i="23"/>
  <c r="N92" i="23"/>
  <c r="P92" i="23" s="1"/>
  <c r="K133" i="23"/>
  <c r="I133" i="23"/>
  <c r="AK979" i="19"/>
  <c r="AK1109" i="19"/>
  <c r="K92" i="23"/>
  <c r="G133" i="23"/>
  <c r="AK518" i="19"/>
  <c r="B94" i="23"/>
  <c r="G94" i="23" s="1"/>
  <c r="L133" i="23"/>
  <c r="F133" i="23"/>
  <c r="E92" i="23"/>
  <c r="F37" i="23"/>
  <c r="H37" i="23"/>
  <c r="I132" i="23"/>
  <c r="I37" i="23"/>
  <c r="N132" i="23"/>
  <c r="P132" i="23" s="1"/>
  <c r="N133" i="23"/>
  <c r="P133" i="23" s="1"/>
  <c r="M132" i="23"/>
  <c r="F132" i="23"/>
  <c r="G37" i="23"/>
  <c r="I92" i="23"/>
  <c r="N162" i="23"/>
  <c r="O162" i="23" s="1"/>
  <c r="E25" i="23"/>
  <c r="D92" i="23"/>
  <c r="D132" i="23"/>
  <c r="K132" i="23"/>
  <c r="J132" i="23"/>
  <c r="E132" i="23"/>
  <c r="D37" i="23"/>
  <c r="K160" i="23"/>
  <c r="D109" i="23"/>
  <c r="N122" i="23"/>
  <c r="P122" i="23" s="1"/>
  <c r="D25" i="23"/>
  <c r="L122" i="23"/>
  <c r="H122" i="23"/>
  <c r="F122" i="23"/>
  <c r="M160" i="23"/>
  <c r="J122" i="23"/>
  <c r="M122" i="23"/>
  <c r="M109" i="23"/>
  <c r="K109" i="23"/>
  <c r="L109" i="23"/>
  <c r="K122" i="23"/>
  <c r="M162" i="23"/>
  <c r="H162" i="23"/>
  <c r="I25" i="23"/>
  <c r="AK1492" i="19"/>
  <c r="AM1492" i="19" s="1" a="1"/>
  <c r="AM1492" i="19" s="1"/>
  <c r="K162" i="23"/>
  <c r="D88" i="23"/>
  <c r="D64" i="23"/>
  <c r="AK1097" i="19"/>
  <c r="AK980" i="19"/>
  <c r="H88" i="23"/>
  <c r="G64" i="23"/>
  <c r="F25" i="23"/>
  <c r="AK1154" i="19"/>
  <c r="AK975" i="19"/>
  <c r="F88" i="23"/>
  <c r="M64" i="23"/>
  <c r="G25" i="23"/>
  <c r="I162" i="23"/>
  <c r="AK462" i="19"/>
  <c r="AM462" i="19" s="1" a="1"/>
  <c r="AM462" i="19" s="1"/>
  <c r="H132" i="23"/>
  <c r="G122" i="23"/>
  <c r="E37" i="23"/>
  <c r="G92" i="23"/>
  <c r="E88" i="23"/>
  <c r="F64" i="23"/>
  <c r="K88" i="23"/>
  <c r="J64" i="23"/>
  <c r="H25" i="23"/>
  <c r="J88" i="23"/>
  <c r="I64" i="23"/>
  <c r="E162" i="23"/>
  <c r="E109" i="23"/>
  <c r="AK1011" i="19"/>
  <c r="AK726" i="19"/>
  <c r="AK1234" i="19"/>
  <c r="AK821" i="19"/>
  <c r="G162" i="23"/>
  <c r="I109" i="23"/>
  <c r="AK994" i="19"/>
  <c r="AK1224" i="19"/>
  <c r="AK1385" i="19"/>
  <c r="AK743" i="19"/>
  <c r="AK727" i="19"/>
  <c r="AK1143" i="19"/>
  <c r="D122" i="23"/>
  <c r="D162" i="23"/>
  <c r="D160" i="23"/>
  <c r="AK548" i="19"/>
  <c r="F160" i="23"/>
  <c r="N88" i="23"/>
  <c r="H109" i="23"/>
  <c r="N64" i="23"/>
  <c r="AK1062" i="19"/>
  <c r="AM1062" i="19" s="1" a="1"/>
  <c r="AM1062" i="19" s="1"/>
  <c r="E122" i="23"/>
  <c r="L162" i="23"/>
  <c r="E160" i="23"/>
  <c r="I88" i="23"/>
  <c r="N109" i="23"/>
  <c r="E64" i="23"/>
  <c r="AK646" i="19"/>
  <c r="N160" i="23"/>
  <c r="AK907" i="19"/>
  <c r="L160" i="23"/>
  <c r="AK1287" i="19"/>
  <c r="AK732" i="19"/>
  <c r="AM732" i="19" s="1" a="1"/>
  <c r="AM732" i="19" s="1"/>
  <c r="AK1132" i="19"/>
  <c r="AM1132" i="19" s="1" a="1"/>
  <c r="AM1132" i="19" s="1"/>
  <c r="AE541" i="19"/>
  <c r="AG541" i="19" s="1" a="1"/>
  <c r="AG541" i="19" s="1"/>
  <c r="AK1375" i="19"/>
  <c r="AK183" i="19"/>
  <c r="H160" i="23"/>
  <c r="AE515" i="19"/>
  <c r="AG515" i="19" s="1" a="1"/>
  <c r="AG515" i="19" s="1"/>
  <c r="I160" i="23"/>
  <c r="L88" i="23"/>
  <c r="F109" i="23"/>
  <c r="K64" i="23"/>
  <c r="J162" i="23"/>
  <c r="J160" i="23"/>
  <c r="M88" i="23"/>
  <c r="J109" i="23"/>
  <c r="L64" i="23"/>
  <c r="AE979" i="19"/>
  <c r="AG979" i="19" s="1" a="1"/>
  <c r="AG979" i="19" s="1"/>
  <c r="AK1358" i="19"/>
  <c r="AB602" i="19" a="1"/>
  <c r="AB602" i="19" s="1"/>
  <c r="B71" i="23"/>
  <c r="C71" i="23" s="1"/>
  <c r="AB922" i="19" a="1"/>
  <c r="AB922" i="19" s="1"/>
  <c r="B103" i="23"/>
  <c r="C103" i="23" s="1"/>
  <c r="AE178" i="19"/>
  <c r="AG178" i="19" s="1" a="1"/>
  <c r="AG178" i="19" s="1"/>
  <c r="N83" i="23"/>
  <c r="M83" i="23"/>
  <c r="J83" i="23"/>
  <c r="L83" i="23"/>
  <c r="I83" i="23"/>
  <c r="E83" i="23"/>
  <c r="F83" i="23"/>
  <c r="K83" i="23"/>
  <c r="H83" i="23"/>
  <c r="G83" i="23"/>
  <c r="D83" i="23"/>
  <c r="N166" i="23"/>
  <c r="L166" i="23"/>
  <c r="I166" i="23"/>
  <c r="J166" i="23"/>
  <c r="H166" i="23"/>
  <c r="G166" i="23"/>
  <c r="K166" i="23"/>
  <c r="M166" i="23"/>
  <c r="F166" i="23"/>
  <c r="E166" i="23"/>
  <c r="D166" i="23"/>
  <c r="B129" i="23"/>
  <c r="C129" i="23" s="1"/>
  <c r="N95" i="23"/>
  <c r="M95" i="23"/>
  <c r="J95" i="23"/>
  <c r="K95" i="23"/>
  <c r="L95" i="23"/>
  <c r="H95" i="23"/>
  <c r="I95" i="23"/>
  <c r="G95" i="23"/>
  <c r="E95" i="23"/>
  <c r="F95" i="23"/>
  <c r="D95" i="23"/>
  <c r="H27" i="23"/>
  <c r="F27" i="23"/>
  <c r="G27" i="23"/>
  <c r="E27" i="23"/>
  <c r="I27" i="23"/>
  <c r="D27" i="23"/>
  <c r="L151" i="23"/>
  <c r="I151" i="23"/>
  <c r="J151" i="23"/>
  <c r="M151" i="23"/>
  <c r="H151" i="23"/>
  <c r="G151" i="23"/>
  <c r="F151" i="23"/>
  <c r="K151" i="23"/>
  <c r="E151" i="23"/>
  <c r="N151" i="23"/>
  <c r="D151" i="23"/>
  <c r="L163" i="23"/>
  <c r="I163" i="23"/>
  <c r="H163" i="23"/>
  <c r="K163" i="23"/>
  <c r="F163" i="23"/>
  <c r="N163" i="23"/>
  <c r="J163" i="23"/>
  <c r="M163" i="23"/>
  <c r="G163" i="23"/>
  <c r="E163" i="23"/>
  <c r="D163" i="23"/>
  <c r="AB362" i="19" a="1"/>
  <c r="AB362" i="19" s="1"/>
  <c r="B47" i="23"/>
  <c r="C47" i="23" s="1"/>
  <c r="N153" i="23"/>
  <c r="K153" i="23"/>
  <c r="I153" i="23"/>
  <c r="E153" i="23"/>
  <c r="M153" i="23"/>
  <c r="L153" i="23"/>
  <c r="G153" i="23"/>
  <c r="F153" i="23"/>
  <c r="J153" i="23"/>
  <c r="H153" i="23"/>
  <c r="D153" i="23"/>
  <c r="N49" i="23"/>
  <c r="I49" i="23"/>
  <c r="M49" i="23"/>
  <c r="H49" i="23"/>
  <c r="G49" i="23"/>
  <c r="F49" i="23"/>
  <c r="K49" i="23"/>
  <c r="L49" i="23"/>
  <c r="E49" i="23"/>
  <c r="J49" i="23"/>
  <c r="D49" i="23"/>
  <c r="M101" i="23"/>
  <c r="G101" i="23"/>
  <c r="I101" i="23"/>
  <c r="F101" i="23"/>
  <c r="J101" i="23"/>
  <c r="K101" i="23"/>
  <c r="H101" i="23"/>
  <c r="N101" i="23"/>
  <c r="L101" i="23"/>
  <c r="E101" i="23"/>
  <c r="D101" i="23"/>
  <c r="G73" i="23"/>
  <c r="K73" i="23"/>
  <c r="F73" i="23"/>
  <c r="J73" i="23"/>
  <c r="I73" i="23"/>
  <c r="E73" i="23"/>
  <c r="L73" i="23"/>
  <c r="M73" i="23"/>
  <c r="N73" i="23"/>
  <c r="H73" i="23"/>
  <c r="D73" i="23"/>
  <c r="G145" i="23"/>
  <c r="H145" i="23"/>
  <c r="F145" i="23"/>
  <c r="K145" i="23"/>
  <c r="J145" i="23"/>
  <c r="M145" i="23"/>
  <c r="I145" i="23"/>
  <c r="L145" i="23"/>
  <c r="N145" i="23"/>
  <c r="E145" i="23"/>
  <c r="D145" i="23"/>
  <c r="AB1362" i="19" a="1"/>
  <c r="AB1362" i="19" s="1"/>
  <c r="B147" i="23"/>
  <c r="C147" i="23" s="1"/>
  <c r="K124" i="23"/>
  <c r="J124" i="23"/>
  <c r="M124" i="23"/>
  <c r="N124" i="23"/>
  <c r="H124" i="23"/>
  <c r="I124" i="23"/>
  <c r="G124" i="23"/>
  <c r="E124" i="23"/>
  <c r="F124" i="23"/>
  <c r="L124" i="23"/>
  <c r="D124" i="23"/>
  <c r="B142" i="23"/>
  <c r="C142" i="23" s="1"/>
  <c r="I121" i="23"/>
  <c r="G121" i="23"/>
  <c r="J121" i="23"/>
  <c r="F121" i="23"/>
  <c r="H121" i="23"/>
  <c r="N121" i="23"/>
  <c r="K121" i="23"/>
  <c r="L121" i="23"/>
  <c r="M121" i="23"/>
  <c r="E121" i="23"/>
  <c r="D121" i="23"/>
  <c r="N152" i="23"/>
  <c r="J152" i="23"/>
  <c r="I152" i="23"/>
  <c r="E152" i="23"/>
  <c r="M152" i="23"/>
  <c r="G152" i="23"/>
  <c r="F152" i="23"/>
  <c r="L152" i="23"/>
  <c r="K152" i="23"/>
  <c r="H152" i="23"/>
  <c r="D152" i="23"/>
  <c r="H148" i="23"/>
  <c r="L148" i="23"/>
  <c r="G148" i="23"/>
  <c r="F148" i="23"/>
  <c r="N148" i="23"/>
  <c r="J148" i="23"/>
  <c r="I148" i="23"/>
  <c r="E148" i="23"/>
  <c r="M148" i="23"/>
  <c r="K148" i="23"/>
  <c r="D148" i="23"/>
  <c r="H76" i="23"/>
  <c r="K76" i="23"/>
  <c r="N76" i="23"/>
  <c r="G76" i="23"/>
  <c r="F76" i="23"/>
  <c r="J76" i="23"/>
  <c r="I76" i="23"/>
  <c r="L76" i="23"/>
  <c r="M76" i="23"/>
  <c r="E76" i="23"/>
  <c r="D76" i="23"/>
  <c r="AK973" i="19"/>
  <c r="AK181" i="19"/>
  <c r="AK1414" i="19"/>
  <c r="AK1609" i="19"/>
  <c r="AK384" i="19"/>
  <c r="AB232" i="19" a="1"/>
  <c r="AB232" i="19" s="1"/>
  <c r="AB233" i="19" s="1" a="1"/>
  <c r="AB233" i="19" s="1"/>
  <c r="B34" i="23"/>
  <c r="C34" i="23" s="1"/>
  <c r="AB402" i="19" a="1"/>
  <c r="AB402" i="19" s="1"/>
  <c r="B51" i="23"/>
  <c r="C51" i="23" s="1"/>
  <c r="AB712" i="19" a="1"/>
  <c r="AB712" i="19" s="1"/>
  <c r="B82" i="23"/>
  <c r="C82" i="23" s="1"/>
  <c r="AK1036" i="19"/>
  <c r="N70" i="23"/>
  <c r="L70" i="23"/>
  <c r="I70" i="23"/>
  <c r="M70" i="23"/>
  <c r="F70" i="23"/>
  <c r="J70" i="23"/>
  <c r="E70" i="23"/>
  <c r="H70" i="23"/>
  <c r="G70" i="23"/>
  <c r="K70" i="23"/>
  <c r="D70" i="23"/>
  <c r="B67" i="23"/>
  <c r="C67" i="23" s="1"/>
  <c r="K99" i="23"/>
  <c r="H99" i="23"/>
  <c r="M99" i="23"/>
  <c r="I99" i="23"/>
  <c r="L99" i="23"/>
  <c r="F99" i="23"/>
  <c r="E99" i="23"/>
  <c r="N99" i="23"/>
  <c r="G99" i="23"/>
  <c r="J99" i="23"/>
  <c r="D99" i="23"/>
  <c r="H42" i="23"/>
  <c r="F42" i="23"/>
  <c r="I42" i="23"/>
  <c r="E42" i="23"/>
  <c r="G42" i="23"/>
  <c r="D42" i="23"/>
  <c r="L127" i="23"/>
  <c r="I127" i="23"/>
  <c r="M127" i="23"/>
  <c r="K127" i="23"/>
  <c r="G127" i="23"/>
  <c r="N127" i="23"/>
  <c r="E127" i="23"/>
  <c r="H127" i="23"/>
  <c r="F127" i="23"/>
  <c r="J127" i="23"/>
  <c r="D127" i="23"/>
  <c r="L53" i="23"/>
  <c r="K53" i="23"/>
  <c r="J53" i="23"/>
  <c r="E53" i="23"/>
  <c r="H53" i="23"/>
  <c r="F53" i="23"/>
  <c r="N53" i="23"/>
  <c r="I53" i="23"/>
  <c r="M53" i="23"/>
  <c r="G53" i="23"/>
  <c r="D53" i="23"/>
  <c r="L112" i="23"/>
  <c r="H112" i="23"/>
  <c r="K112" i="23"/>
  <c r="I112" i="23"/>
  <c r="E112" i="23"/>
  <c r="N112" i="23"/>
  <c r="M112" i="23"/>
  <c r="G112" i="23"/>
  <c r="J112" i="23"/>
  <c r="F112" i="23"/>
  <c r="D112" i="23"/>
  <c r="AB1582" i="19" a="1"/>
  <c r="AB1582" i="19" s="1"/>
  <c r="B169" i="23"/>
  <c r="C169" i="23" s="1"/>
  <c r="AB852" i="19" a="1"/>
  <c r="AB852" i="19" s="1"/>
  <c r="B96" i="23"/>
  <c r="C96" i="23" s="1"/>
  <c r="AB322" i="19" a="1"/>
  <c r="AB322" i="19" s="1"/>
  <c r="B43" i="23"/>
  <c r="C43" i="23" s="1"/>
  <c r="B44" i="23"/>
  <c r="C44" i="23" s="1"/>
  <c r="AB912" i="19" a="1"/>
  <c r="AB912" i="19" s="1"/>
  <c r="B102" i="23"/>
  <c r="C102" i="23" s="1"/>
  <c r="K171" i="23"/>
  <c r="H171" i="23"/>
  <c r="M171" i="23"/>
  <c r="I171" i="23"/>
  <c r="E171" i="23"/>
  <c r="J171" i="23"/>
  <c r="N171" i="23"/>
  <c r="G171" i="23"/>
  <c r="F171" i="23"/>
  <c r="L171" i="23"/>
  <c r="D171" i="23"/>
  <c r="AK1138" i="19"/>
  <c r="AB1262" i="19" a="1"/>
  <c r="AB1262" i="19" s="1"/>
  <c r="B137" i="23"/>
  <c r="C137" i="23" s="1"/>
  <c r="AB502" i="19" a="1"/>
  <c r="AB502" i="19" s="1"/>
  <c r="B61" i="23"/>
  <c r="C61" i="23" s="1"/>
  <c r="AB392" i="19" a="1"/>
  <c r="AB392" i="19" s="1"/>
  <c r="B50" i="23"/>
  <c r="C50" i="23" s="1"/>
  <c r="AB552" i="19" a="1"/>
  <c r="AB552" i="19" s="1"/>
  <c r="B66" i="23"/>
  <c r="C66" i="23" s="1"/>
  <c r="AK1403" i="19"/>
  <c r="AB1472" i="19" a="1"/>
  <c r="AB1472" i="19" s="1"/>
  <c r="B158" i="23"/>
  <c r="C158" i="23" s="1"/>
  <c r="N59" i="23"/>
  <c r="M59" i="23"/>
  <c r="J59" i="23"/>
  <c r="G59" i="23"/>
  <c r="H59" i="23"/>
  <c r="K59" i="23"/>
  <c r="F59" i="23"/>
  <c r="L59" i="23"/>
  <c r="I59" i="23"/>
  <c r="E59" i="23"/>
  <c r="D59" i="23"/>
  <c r="B35" i="23"/>
  <c r="C35" i="23" s="1"/>
  <c r="H33" i="23"/>
  <c r="F33" i="23"/>
  <c r="E33" i="23"/>
  <c r="G33" i="23"/>
  <c r="I33" i="23"/>
  <c r="D33" i="23"/>
  <c r="J108" i="23"/>
  <c r="I108" i="23"/>
  <c r="F108" i="23"/>
  <c r="K108" i="23"/>
  <c r="M108" i="23"/>
  <c r="L108" i="23"/>
  <c r="G108" i="23"/>
  <c r="E108" i="23"/>
  <c r="N108" i="23"/>
  <c r="H108" i="23"/>
  <c r="D108" i="23"/>
  <c r="N81" i="23"/>
  <c r="K81" i="23"/>
  <c r="F81" i="23"/>
  <c r="M81" i="23"/>
  <c r="E81" i="23"/>
  <c r="H81" i="23"/>
  <c r="L81" i="23"/>
  <c r="I81" i="23"/>
  <c r="G81" i="23"/>
  <c r="J81" i="23"/>
  <c r="D81" i="23"/>
  <c r="L139" i="23"/>
  <c r="I139" i="23"/>
  <c r="K139" i="23"/>
  <c r="J139" i="23"/>
  <c r="H139" i="23"/>
  <c r="E139" i="23"/>
  <c r="N139" i="23"/>
  <c r="M139" i="23"/>
  <c r="F139" i="23"/>
  <c r="G139" i="23"/>
  <c r="D139" i="23"/>
  <c r="H120" i="23"/>
  <c r="J120" i="23"/>
  <c r="F120" i="23"/>
  <c r="M120" i="23"/>
  <c r="I120" i="23"/>
  <c r="G120" i="23"/>
  <c r="N120" i="23"/>
  <c r="L120" i="23"/>
  <c r="E120" i="23"/>
  <c r="K120" i="23"/>
  <c r="D120" i="23"/>
  <c r="L125" i="23"/>
  <c r="K125" i="23"/>
  <c r="J125" i="23"/>
  <c r="E125" i="23"/>
  <c r="F125" i="23"/>
  <c r="M125" i="23"/>
  <c r="N125" i="23"/>
  <c r="I125" i="23"/>
  <c r="H125" i="23"/>
  <c r="G125" i="23"/>
  <c r="D125" i="23"/>
  <c r="AB152" i="19" a="1"/>
  <c r="AB152" i="19" s="1"/>
  <c r="B26" i="23"/>
  <c r="C26" i="23" s="1"/>
  <c r="B141" i="23"/>
  <c r="C141" i="23" s="1"/>
  <c r="B91" i="23"/>
  <c r="C91" i="23" s="1"/>
  <c r="AK540" i="19"/>
  <c r="AE539" i="19"/>
  <c r="AG539" i="19" s="1" a="1"/>
  <c r="AG539" i="19" s="1"/>
  <c r="AB612" i="19" a="1"/>
  <c r="AB612" i="19" s="1"/>
  <c r="B72" i="23"/>
  <c r="C72" i="23" s="1"/>
  <c r="AB782" i="19" a="1"/>
  <c r="AB782" i="19" s="1"/>
  <c r="B89" i="23"/>
  <c r="C89" i="23" s="1"/>
  <c r="AK882" i="19"/>
  <c r="AM882" i="19" s="1" a="1"/>
  <c r="AM882" i="19" s="1"/>
  <c r="B167" i="23"/>
  <c r="C167" i="23" s="1"/>
  <c r="AB1202" i="19" a="1"/>
  <c r="AB1202" i="19" s="1"/>
  <c r="B131" i="23"/>
  <c r="C131" i="23" s="1"/>
  <c r="M62" i="23"/>
  <c r="J62" i="23"/>
  <c r="G62" i="23"/>
  <c r="H62" i="23"/>
  <c r="L62" i="23"/>
  <c r="N62" i="23"/>
  <c r="K62" i="23"/>
  <c r="F62" i="23"/>
  <c r="E62" i="23"/>
  <c r="I62" i="23"/>
  <c r="D62" i="23"/>
  <c r="N56" i="23"/>
  <c r="M56" i="23"/>
  <c r="E56" i="23"/>
  <c r="G56" i="23"/>
  <c r="F56" i="23"/>
  <c r="L56" i="23"/>
  <c r="K56" i="23"/>
  <c r="I56" i="23"/>
  <c r="H56" i="23"/>
  <c r="J56" i="23"/>
  <c r="D56" i="23"/>
  <c r="K114" i="23"/>
  <c r="H114" i="23"/>
  <c r="M114" i="23"/>
  <c r="L114" i="23"/>
  <c r="F114" i="23"/>
  <c r="J114" i="23"/>
  <c r="I114" i="23"/>
  <c r="E114" i="23"/>
  <c r="N114" i="23"/>
  <c r="G114" i="23"/>
  <c r="D114" i="23"/>
  <c r="B12" i="23"/>
  <c r="M146" i="23"/>
  <c r="J146" i="23"/>
  <c r="G146" i="23"/>
  <c r="H146" i="23"/>
  <c r="F146" i="23"/>
  <c r="N146" i="23"/>
  <c r="I146" i="23"/>
  <c r="L146" i="23"/>
  <c r="E146" i="23"/>
  <c r="K146" i="23"/>
  <c r="D146" i="23"/>
  <c r="M84" i="23"/>
  <c r="L84" i="23"/>
  <c r="F84" i="23"/>
  <c r="I84" i="23"/>
  <c r="E84" i="23"/>
  <c r="H84" i="23"/>
  <c r="N84" i="23"/>
  <c r="K84" i="23"/>
  <c r="J84" i="23"/>
  <c r="G84" i="23"/>
  <c r="D84" i="23"/>
  <c r="M134" i="23"/>
  <c r="J134" i="23"/>
  <c r="H134" i="23"/>
  <c r="G134" i="23"/>
  <c r="I134" i="23"/>
  <c r="F134" i="23"/>
  <c r="L134" i="23"/>
  <c r="K134" i="23"/>
  <c r="E134" i="23"/>
  <c r="N134" i="23"/>
  <c r="D134" i="23"/>
  <c r="AB942" i="19" a="1"/>
  <c r="AB942" i="19" s="1"/>
  <c r="B105" i="23"/>
  <c r="C105" i="23" s="1"/>
  <c r="AK1376" i="19"/>
  <c r="N128" i="23"/>
  <c r="M128" i="23"/>
  <c r="E128" i="23"/>
  <c r="K128" i="23"/>
  <c r="G128" i="23"/>
  <c r="J128" i="23"/>
  <c r="F128" i="23"/>
  <c r="H128" i="23"/>
  <c r="I128" i="23"/>
  <c r="L128" i="23"/>
  <c r="D128" i="23"/>
  <c r="AK1381" i="19"/>
  <c r="AK532" i="19"/>
  <c r="AM532" i="19" s="1" a="1"/>
  <c r="AM532" i="19" s="1"/>
  <c r="AE532" i="19"/>
  <c r="AG532" i="19" s="1" a="1"/>
  <c r="AG532" i="19" s="1"/>
  <c r="AK1177" i="19"/>
  <c r="AE1024" i="19"/>
  <c r="AG1024" i="19" s="1" a="1"/>
  <c r="AG1024" i="19" s="1"/>
  <c r="AK213" i="19"/>
  <c r="AK658" i="19"/>
  <c r="AK901" i="19"/>
  <c r="AB1322" i="19" a="1"/>
  <c r="AB1322" i="19" s="1"/>
  <c r="B143" i="23"/>
  <c r="C143" i="23" s="1"/>
  <c r="AB492" i="19" a="1"/>
  <c r="AB492" i="19" s="1"/>
  <c r="B60" i="23"/>
  <c r="C60" i="23" s="1"/>
  <c r="AB1452" i="19" a="1"/>
  <c r="AB1452" i="19" s="1"/>
  <c r="B156" i="23"/>
  <c r="C156" i="23" s="1"/>
  <c r="AB1432" i="19" a="1"/>
  <c r="AB1432" i="19" s="1"/>
  <c r="B154" i="23"/>
  <c r="C154" i="23" s="1"/>
  <c r="AB952" i="19" a="1"/>
  <c r="AB952" i="19" s="1"/>
  <c r="B106" i="23"/>
  <c r="C106" i="23" s="1"/>
  <c r="M110" i="23"/>
  <c r="J110" i="23"/>
  <c r="K110" i="23"/>
  <c r="G110" i="23"/>
  <c r="F110" i="23"/>
  <c r="L110" i="23"/>
  <c r="I110" i="23"/>
  <c r="E110" i="23"/>
  <c r="N110" i="23"/>
  <c r="H110" i="23"/>
  <c r="D110" i="23"/>
  <c r="B116" i="23"/>
  <c r="C116" i="23" s="1"/>
  <c r="L55" i="23"/>
  <c r="I55" i="23"/>
  <c r="M55" i="23"/>
  <c r="G55" i="23"/>
  <c r="F55" i="23"/>
  <c r="J55" i="23"/>
  <c r="N55" i="23"/>
  <c r="K55" i="23"/>
  <c r="H55" i="23"/>
  <c r="E55" i="23"/>
  <c r="D55" i="23"/>
  <c r="M100" i="23"/>
  <c r="I100" i="23"/>
  <c r="F100" i="23"/>
  <c r="E100" i="23"/>
  <c r="H100" i="23"/>
  <c r="G100" i="23"/>
  <c r="J100" i="23"/>
  <c r="N100" i="23"/>
  <c r="K100" i="23"/>
  <c r="L100" i="23"/>
  <c r="D100" i="23"/>
  <c r="K123" i="23"/>
  <c r="H123" i="23"/>
  <c r="J123" i="23"/>
  <c r="L123" i="23"/>
  <c r="G123" i="23"/>
  <c r="N123" i="23"/>
  <c r="I123" i="23"/>
  <c r="F123" i="23"/>
  <c r="E123" i="23"/>
  <c r="M123" i="23"/>
  <c r="D123" i="23"/>
  <c r="L79" i="23"/>
  <c r="I79" i="23"/>
  <c r="J79" i="23"/>
  <c r="H79" i="23"/>
  <c r="G79" i="23"/>
  <c r="F79" i="23"/>
  <c r="N79" i="23"/>
  <c r="K79" i="23"/>
  <c r="E79" i="23"/>
  <c r="M79" i="23"/>
  <c r="D79" i="23"/>
  <c r="M113" i="23"/>
  <c r="L113" i="23"/>
  <c r="H113" i="23"/>
  <c r="K113" i="23"/>
  <c r="J113" i="23"/>
  <c r="I113" i="23"/>
  <c r="E113" i="23"/>
  <c r="F113" i="23"/>
  <c r="G113" i="23"/>
  <c r="N113" i="23"/>
  <c r="D113" i="23"/>
  <c r="K111" i="23"/>
  <c r="H111" i="23"/>
  <c r="L111" i="23"/>
  <c r="E111" i="23"/>
  <c r="N111" i="23"/>
  <c r="M111" i="23"/>
  <c r="G111" i="23"/>
  <c r="F111" i="23"/>
  <c r="J111" i="23"/>
  <c r="I111" i="23"/>
  <c r="D111" i="23"/>
  <c r="AK173" i="19"/>
  <c r="AB302" i="19" a="1"/>
  <c r="AB302" i="19" s="1"/>
  <c r="AB303" i="19" s="1" a="1"/>
  <c r="AB303" i="19" s="1"/>
  <c r="B41" i="23"/>
  <c r="C41" i="23" s="1"/>
  <c r="B45" i="23"/>
  <c r="C45" i="23" s="1"/>
  <c r="N104" i="23"/>
  <c r="E104" i="23"/>
  <c r="J104" i="23"/>
  <c r="M104" i="23"/>
  <c r="L104" i="23"/>
  <c r="F104" i="23"/>
  <c r="G104" i="23"/>
  <c r="H104" i="23"/>
  <c r="I104" i="23"/>
  <c r="K104" i="23"/>
  <c r="D104" i="23"/>
  <c r="N93" i="23"/>
  <c r="J93" i="23"/>
  <c r="I93" i="23"/>
  <c r="E93" i="23"/>
  <c r="K93" i="23"/>
  <c r="H93" i="23"/>
  <c r="G93" i="23"/>
  <c r="M93" i="23"/>
  <c r="L93" i="23"/>
  <c r="F93" i="23"/>
  <c r="D93" i="23"/>
  <c r="K161" i="23"/>
  <c r="G161" i="23"/>
  <c r="J161" i="23"/>
  <c r="I161" i="23"/>
  <c r="H161" i="23"/>
  <c r="M161" i="23"/>
  <c r="N161" i="23"/>
  <c r="F161" i="23"/>
  <c r="E161" i="23"/>
  <c r="L161" i="23"/>
  <c r="D161" i="23"/>
  <c r="AK534" i="19"/>
  <c r="AB1272" i="19" a="1"/>
  <c r="AB1272" i="19" s="1"/>
  <c r="B138" i="23"/>
  <c r="C138" i="23" s="1"/>
  <c r="AK541" i="19"/>
  <c r="AB1442" i="19" a="1"/>
  <c r="AB1442" i="19" s="1"/>
  <c r="B155" i="23"/>
  <c r="C155" i="23" s="1"/>
  <c r="AB762" i="19" a="1"/>
  <c r="AB762" i="19" s="1"/>
  <c r="B87" i="23"/>
  <c r="C87" i="23" s="1"/>
  <c r="B144" i="23"/>
  <c r="C144" i="23" s="1"/>
  <c r="B36" i="23"/>
  <c r="C36" i="23" s="1"/>
  <c r="F28" i="23"/>
  <c r="H28" i="23"/>
  <c r="G28" i="23"/>
  <c r="E28" i="23"/>
  <c r="I28" i="23"/>
  <c r="D28" i="23"/>
  <c r="K90" i="23"/>
  <c r="H90" i="23"/>
  <c r="J90" i="23"/>
  <c r="G90" i="23"/>
  <c r="I90" i="23"/>
  <c r="M90" i="23"/>
  <c r="L90" i="23"/>
  <c r="E90" i="23"/>
  <c r="F90" i="23"/>
  <c r="N90" i="23"/>
  <c r="D90" i="23"/>
  <c r="G85" i="23"/>
  <c r="M85" i="23"/>
  <c r="F85" i="23"/>
  <c r="I85" i="23"/>
  <c r="E85" i="23"/>
  <c r="H85" i="23"/>
  <c r="K85" i="23"/>
  <c r="N85" i="23"/>
  <c r="L85" i="23"/>
  <c r="J85" i="23"/>
  <c r="D85" i="23"/>
  <c r="B74" i="23"/>
  <c r="C74" i="23" s="1"/>
  <c r="K126" i="23"/>
  <c r="H126" i="23"/>
  <c r="L126" i="23"/>
  <c r="G126" i="23"/>
  <c r="E126" i="23"/>
  <c r="F126" i="23"/>
  <c r="I126" i="23"/>
  <c r="M126" i="23"/>
  <c r="N126" i="23"/>
  <c r="J126" i="23"/>
  <c r="D126" i="23"/>
  <c r="B157" i="23"/>
  <c r="C157" i="23" s="1"/>
  <c r="AB192" i="19" a="1"/>
  <c r="AB192" i="19" s="1"/>
  <c r="B30" i="23"/>
  <c r="C30" i="23" s="1"/>
  <c r="AK1015" i="19"/>
  <c r="AE883" i="19"/>
  <c r="AG883" i="19" s="1" a="1"/>
  <c r="AG883" i="19" s="1"/>
  <c r="AK1390" i="19"/>
  <c r="AE1497" i="19"/>
  <c r="AG1497" i="19" s="1" a="1"/>
  <c r="AG1497" i="19" s="1"/>
  <c r="AK1373" i="19"/>
  <c r="AK454" i="19"/>
  <c r="AK190" i="19"/>
  <c r="AE1527" i="19"/>
  <c r="AG1527" i="19" s="1" a="1"/>
  <c r="AG1527" i="19" s="1"/>
  <c r="AB1192" i="19" a="1"/>
  <c r="AB1192" i="19" s="1"/>
  <c r="B130" i="23"/>
  <c r="C130" i="23" s="1"/>
  <c r="AB662" i="19" a="1"/>
  <c r="AB662" i="19" s="1"/>
  <c r="B77" i="23"/>
  <c r="C77" i="23" s="1"/>
  <c r="AB372" i="19" a="1"/>
  <c r="AB372" i="19" s="1"/>
  <c r="B48" i="23"/>
  <c r="C48" i="23" s="1"/>
  <c r="AB1252" i="19" a="1"/>
  <c r="AB1252" i="19" s="1"/>
  <c r="B136" i="23"/>
  <c r="C136" i="23" s="1"/>
  <c r="I46" i="23"/>
  <c r="G46" i="23"/>
  <c r="F46" i="23"/>
  <c r="E46" i="23"/>
  <c r="H46" i="23"/>
  <c r="D46" i="23"/>
  <c r="I149" i="23"/>
  <c r="H149" i="23"/>
  <c r="L149" i="23"/>
  <c r="G149" i="23"/>
  <c r="F149" i="23"/>
  <c r="K149" i="23"/>
  <c r="E149" i="23"/>
  <c r="N149" i="23"/>
  <c r="J149" i="23"/>
  <c r="M149" i="23"/>
  <c r="D149" i="23"/>
  <c r="L97" i="23"/>
  <c r="G97" i="23"/>
  <c r="F97" i="23"/>
  <c r="H97" i="23"/>
  <c r="E97" i="23"/>
  <c r="J97" i="23"/>
  <c r="M97" i="23"/>
  <c r="K97" i="23"/>
  <c r="N97" i="23"/>
  <c r="I97" i="23"/>
  <c r="D97" i="23"/>
  <c r="I29" i="23"/>
  <c r="F29" i="23"/>
  <c r="H29" i="23"/>
  <c r="G29" i="23"/>
  <c r="E29" i="23"/>
  <c r="D29" i="23"/>
  <c r="N57" i="23"/>
  <c r="F57" i="23"/>
  <c r="K57" i="23"/>
  <c r="E57" i="23"/>
  <c r="G57" i="23"/>
  <c r="H57" i="23"/>
  <c r="I57" i="23"/>
  <c r="M57" i="23"/>
  <c r="L57" i="23"/>
  <c r="J57" i="23"/>
  <c r="D57" i="23"/>
  <c r="K75" i="23"/>
  <c r="H75" i="23"/>
  <c r="G75" i="23"/>
  <c r="N75" i="23"/>
  <c r="I75" i="23"/>
  <c r="J75" i="23"/>
  <c r="M75" i="23"/>
  <c r="E75" i="23"/>
  <c r="L75" i="23"/>
  <c r="F75" i="23"/>
  <c r="D75" i="23"/>
  <c r="B39" i="23"/>
  <c r="C39" i="23" s="1"/>
  <c r="AB1392" i="19" a="1"/>
  <c r="AB1392" i="19" s="1"/>
  <c r="B150" i="23"/>
  <c r="C150" i="23" s="1"/>
  <c r="AK426" i="19"/>
  <c r="AK978" i="19"/>
  <c r="AE1353" i="19"/>
  <c r="AG1353" i="19" s="1" a="1"/>
  <c r="AG1353" i="19" s="1"/>
  <c r="AK908" i="19"/>
  <c r="AK1219" i="19"/>
  <c r="AK933" i="19"/>
  <c r="AK224" i="19"/>
  <c r="AB582" i="19" a="1"/>
  <c r="AB582" i="19" s="1"/>
  <c r="B69" i="23"/>
  <c r="C69" i="23" s="1"/>
  <c r="AB962" i="19" a="1"/>
  <c r="AB962" i="19" s="1"/>
  <c r="B107" i="23"/>
  <c r="C107" i="23" s="1"/>
  <c r="AB472" i="19" a="1"/>
  <c r="AB472" i="19" s="1"/>
  <c r="B58" i="23"/>
  <c r="C58" i="23" s="1"/>
  <c r="AK1142" i="19"/>
  <c r="AM1142" i="19" s="1" a="1"/>
  <c r="AM1142" i="19" s="1"/>
  <c r="AK651" i="19"/>
  <c r="AE1352" i="19"/>
  <c r="AG1352" i="19" s="1" a="1"/>
  <c r="AG1352" i="19" s="1"/>
  <c r="AK1135" i="19"/>
  <c r="AK851" i="19"/>
  <c r="I31" i="23"/>
  <c r="G31" i="23"/>
  <c r="H31" i="23"/>
  <c r="F31" i="23"/>
  <c r="E31" i="23"/>
  <c r="D31" i="23"/>
  <c r="J65" i="23"/>
  <c r="M65" i="23"/>
  <c r="I65" i="23"/>
  <c r="E65" i="23"/>
  <c r="L65" i="23"/>
  <c r="K65" i="23"/>
  <c r="F65" i="23"/>
  <c r="H65" i="23"/>
  <c r="N65" i="23"/>
  <c r="G65" i="23"/>
  <c r="D65" i="23"/>
  <c r="B164" i="23"/>
  <c r="C164" i="23" s="1"/>
  <c r="G32" i="23"/>
  <c r="E32" i="23"/>
  <c r="I32" i="23"/>
  <c r="H32" i="23"/>
  <c r="F32" i="23"/>
  <c r="D32" i="23"/>
  <c r="M98" i="23"/>
  <c r="J98" i="23"/>
  <c r="L98" i="23"/>
  <c r="G98" i="23"/>
  <c r="F98" i="23"/>
  <c r="E98" i="23"/>
  <c r="H98" i="23"/>
  <c r="N98" i="23"/>
  <c r="K98" i="23"/>
  <c r="I98" i="23"/>
  <c r="D98" i="23"/>
  <c r="K135" i="23"/>
  <c r="H135" i="23"/>
  <c r="I135" i="23"/>
  <c r="M135" i="23"/>
  <c r="L135" i="23"/>
  <c r="J135" i="23"/>
  <c r="F135" i="23"/>
  <c r="E135" i="23"/>
  <c r="G135" i="23"/>
  <c r="N135" i="23"/>
  <c r="D135" i="23"/>
  <c r="N117" i="23"/>
  <c r="M117" i="23"/>
  <c r="I117" i="23"/>
  <c r="E117" i="23"/>
  <c r="G117" i="23"/>
  <c r="H117" i="23"/>
  <c r="L117" i="23"/>
  <c r="K117" i="23"/>
  <c r="F117" i="23"/>
  <c r="J117" i="23"/>
  <c r="D117" i="23"/>
  <c r="L115" i="23"/>
  <c r="I115" i="23"/>
  <c r="G115" i="23"/>
  <c r="H115" i="23"/>
  <c r="K115" i="23"/>
  <c r="F115" i="23"/>
  <c r="J115" i="23"/>
  <c r="E115" i="23"/>
  <c r="N115" i="23"/>
  <c r="M115" i="23"/>
  <c r="D115" i="23"/>
  <c r="AK750" i="19"/>
  <c r="AK981" i="19"/>
  <c r="AB432" i="19" a="1"/>
  <c r="AB432" i="19" s="1"/>
  <c r="B54" i="23"/>
  <c r="C54" i="23" s="1"/>
  <c r="AB572" i="19" a="1"/>
  <c r="AB572" i="19" s="1"/>
  <c r="B68" i="23"/>
  <c r="C68" i="23" s="1"/>
  <c r="AB1292" i="19" a="1"/>
  <c r="AB1292" i="19" s="1"/>
  <c r="B140" i="23"/>
  <c r="C140" i="23" s="1"/>
  <c r="AB692" i="19" a="1"/>
  <c r="AB692" i="19" s="1"/>
  <c r="B80" i="23"/>
  <c r="C80" i="23" s="1"/>
  <c r="AB1072" i="19" a="1"/>
  <c r="AB1072" i="19" s="1"/>
  <c r="B118" i="23"/>
  <c r="C118" i="23" s="1"/>
  <c r="AB272" i="19" a="1"/>
  <c r="AB272" i="19" s="1"/>
  <c r="B38" i="23"/>
  <c r="C38" i="23" s="1"/>
  <c r="AB1542" i="19" a="1"/>
  <c r="AB1542" i="19" s="1"/>
  <c r="B165" i="23"/>
  <c r="C165" i="23" s="1"/>
  <c r="B168" i="23"/>
  <c r="C168" i="23" s="1"/>
  <c r="K52" i="23"/>
  <c r="J52" i="23"/>
  <c r="E52" i="23"/>
  <c r="I52" i="23"/>
  <c r="H52" i="23"/>
  <c r="G52" i="23"/>
  <c r="N52" i="23"/>
  <c r="L52" i="23"/>
  <c r="F52" i="23"/>
  <c r="M52" i="23"/>
  <c r="D52" i="23"/>
  <c r="K63" i="23"/>
  <c r="H63" i="23"/>
  <c r="I63" i="23"/>
  <c r="L63" i="23"/>
  <c r="F63" i="23"/>
  <c r="M63" i="23"/>
  <c r="E63" i="23"/>
  <c r="J63" i="23"/>
  <c r="N63" i="23"/>
  <c r="G63" i="23"/>
  <c r="D63" i="23"/>
  <c r="K159" i="23"/>
  <c r="H159" i="23"/>
  <c r="G159" i="23"/>
  <c r="J159" i="23"/>
  <c r="I159" i="23"/>
  <c r="M159" i="23"/>
  <c r="L159" i="23"/>
  <c r="E159" i="23"/>
  <c r="F159" i="23"/>
  <c r="N159" i="23"/>
  <c r="D159" i="23"/>
  <c r="M86" i="23"/>
  <c r="J86" i="23"/>
  <c r="G86" i="23"/>
  <c r="F86" i="23"/>
  <c r="K86" i="23"/>
  <c r="E86" i="23"/>
  <c r="L86" i="23"/>
  <c r="I86" i="23"/>
  <c r="H86" i="23"/>
  <c r="N86" i="23"/>
  <c r="D86" i="23"/>
  <c r="G40" i="23"/>
  <c r="E40" i="23"/>
  <c r="I40" i="23"/>
  <c r="F40" i="23"/>
  <c r="H40" i="23"/>
  <c r="D40" i="23"/>
  <c r="N119" i="23"/>
  <c r="M119" i="23"/>
  <c r="J119" i="23"/>
  <c r="H119" i="23"/>
  <c r="I119" i="23"/>
  <c r="K119" i="23"/>
  <c r="E119" i="23"/>
  <c r="L119" i="23"/>
  <c r="G119" i="23"/>
  <c r="F119" i="23"/>
  <c r="D119" i="23"/>
  <c r="AK847" i="19"/>
  <c r="AK533" i="19"/>
  <c r="AE533" i="19"/>
  <c r="AG533" i="19" s="1" a="1"/>
  <c r="AG533" i="19" s="1"/>
  <c r="AE892" i="19"/>
  <c r="AG892" i="19" s="1" a="1"/>
  <c r="AG892" i="19" s="1"/>
  <c r="AE900" i="19"/>
  <c r="AG900" i="19" s="1" a="1"/>
  <c r="AG900" i="19" s="1"/>
  <c r="AE1144" i="19"/>
  <c r="AG1144" i="19" s="1" a="1"/>
  <c r="AG1144" i="19" s="1"/>
  <c r="AK212" i="19"/>
  <c r="K32" i="23" s="1"/>
  <c r="AK1017" i="19"/>
  <c r="AK685" i="19"/>
  <c r="AK1162" i="19"/>
  <c r="AK1560" i="19"/>
  <c r="AK1503" i="19"/>
  <c r="AK1149" i="19"/>
  <c r="AK1172" i="19"/>
  <c r="AK708" i="19"/>
  <c r="AK870" i="19"/>
  <c r="AE1118" i="19"/>
  <c r="AG1118" i="19" s="1" a="1"/>
  <c r="AG1118" i="19" s="1"/>
  <c r="AK316" i="19"/>
  <c r="AK1239" i="19"/>
  <c r="AK900" i="19"/>
  <c r="AK1524" i="19"/>
  <c r="AK1379" i="19"/>
  <c r="AK645" i="19"/>
  <c r="AK1140" i="19"/>
  <c r="AK1493" i="19"/>
  <c r="AK536" i="19"/>
  <c r="AK538" i="19"/>
  <c r="AE520" i="19"/>
  <c r="AG520" i="19" s="1" a="1"/>
  <c r="AG520" i="19" s="1"/>
  <c r="AK647" i="19"/>
  <c r="AK745" i="19"/>
  <c r="AK1380" i="19"/>
  <c r="AK648" i="19"/>
  <c r="AK1141" i="19"/>
  <c r="AK1496" i="19"/>
  <c r="AK1180" i="19"/>
  <c r="AK535" i="19"/>
  <c r="AK463" i="19"/>
  <c r="AK521" i="19"/>
  <c r="AK777" i="19"/>
  <c r="AK1214" i="19"/>
  <c r="AK1372" i="19"/>
  <c r="AK1137" i="19"/>
  <c r="AK1495" i="19"/>
  <c r="AE906" i="19"/>
  <c r="AG906" i="19" s="1" a="1"/>
  <c r="AG906" i="19" s="1"/>
  <c r="AK1284" i="19"/>
  <c r="AK1374" i="19"/>
  <c r="AK537" i="19"/>
  <c r="AK1494" i="19"/>
  <c r="AE457" i="19"/>
  <c r="AG457" i="19" s="1" a="1"/>
  <c r="AG457" i="19" s="1"/>
  <c r="AK820" i="19"/>
  <c r="AK1096" i="19"/>
  <c r="AE1351" i="19"/>
  <c r="AG1351" i="19" s="1" a="1"/>
  <c r="AG1351" i="19" s="1"/>
  <c r="AE849" i="19"/>
  <c r="AG849" i="19" s="1" a="1"/>
  <c r="AG849" i="19" s="1"/>
  <c r="AK1513" i="19"/>
  <c r="AE1426" i="19"/>
  <c r="AG1426" i="19" s="1" a="1"/>
  <c r="AG1426" i="19" s="1"/>
  <c r="AE1408" i="19"/>
  <c r="AG1408" i="19" s="1" a="1"/>
  <c r="AG1408" i="19" s="1"/>
  <c r="AK932" i="19"/>
  <c r="AK460" i="19"/>
  <c r="AE1021" i="19"/>
  <c r="AG1021" i="19" s="1" a="1"/>
  <c r="AG1021" i="19" s="1"/>
  <c r="AK1378" i="19"/>
  <c r="AK1530" i="19"/>
  <c r="AK892" i="19"/>
  <c r="AK1352" i="19"/>
  <c r="AK902" i="19"/>
  <c r="AK1000" i="19"/>
  <c r="AE1388" i="19"/>
  <c r="AG1388" i="19" s="1" a="1"/>
  <c r="AG1388" i="19" s="1"/>
  <c r="AK703" i="19"/>
  <c r="AK1123" i="19"/>
  <c r="AK539" i="19"/>
  <c r="AK936" i="19"/>
  <c r="AE1492" i="19"/>
  <c r="AG1492" i="19" s="1" a="1"/>
  <c r="AG1492" i="19" s="1"/>
  <c r="AK542" i="19"/>
  <c r="AK1159" i="19"/>
  <c r="AK1139" i="19"/>
  <c r="AE732" i="19"/>
  <c r="AG732" i="19" s="1" a="1"/>
  <c r="AG732" i="19" s="1"/>
  <c r="AE1247" i="19"/>
  <c r="AG1247" i="19" s="1" a="1"/>
  <c r="AG1247" i="19" s="1"/>
  <c r="AK974" i="19"/>
  <c r="AK1126" i="19"/>
  <c r="AK846" i="19"/>
  <c r="AK1013" i="19"/>
  <c r="AK937" i="19"/>
  <c r="AK465" i="19"/>
  <c r="AK818" i="19"/>
  <c r="AK710" i="19"/>
  <c r="AK1145" i="19"/>
  <c r="AK730" i="19"/>
  <c r="AK515" i="19"/>
  <c r="AK179" i="19"/>
  <c r="AK845" i="19"/>
  <c r="AK1355" i="19"/>
  <c r="AE1357" i="19"/>
  <c r="AG1357" i="19" s="1" a="1"/>
  <c r="AG1357" i="19" s="1"/>
  <c r="AE980" i="19"/>
  <c r="AG980" i="19" s="1" a="1"/>
  <c r="AG980" i="19" s="1"/>
  <c r="AE454" i="19"/>
  <c r="AG454" i="19" s="1" a="1"/>
  <c r="AG454" i="19" s="1"/>
  <c r="AE1525" i="19"/>
  <c r="AG1525" i="19" s="1" a="1"/>
  <c r="AG1525" i="19" s="1"/>
  <c r="AE751" i="19"/>
  <c r="AG751" i="19" s="1" a="1"/>
  <c r="AG751" i="19" s="1"/>
  <c r="AK1285" i="19"/>
  <c r="AE977" i="19"/>
  <c r="AG977" i="19" s="1" a="1"/>
  <c r="AG977" i="19" s="1"/>
  <c r="AE1361" i="19"/>
  <c r="AG1361" i="19" s="1" a="1"/>
  <c r="AG1361" i="19" s="1"/>
  <c r="AE519" i="19"/>
  <c r="AG519" i="19" s="1" a="1"/>
  <c r="AG519" i="19" s="1"/>
  <c r="AK1218" i="19"/>
  <c r="AE882" i="19"/>
  <c r="AG882" i="19" s="1" a="1"/>
  <c r="AG882" i="19" s="1"/>
  <c r="AK649" i="19"/>
  <c r="AK817" i="19"/>
  <c r="AK1020" i="19"/>
  <c r="AK1291" i="19"/>
  <c r="AK1555" i="19"/>
  <c r="AK389" i="19"/>
  <c r="AK819" i="19"/>
  <c r="AK1508" i="19"/>
  <c r="AK1147" i="19"/>
  <c r="AK724" i="19"/>
  <c r="AK890" i="19"/>
  <c r="AK512" i="19"/>
  <c r="AK175" i="19"/>
  <c r="AK844" i="19"/>
  <c r="AK1556" i="19"/>
  <c r="AE1356" i="19"/>
  <c r="AG1356" i="19" s="1" a="1"/>
  <c r="AG1356" i="19" s="1"/>
  <c r="AE976" i="19"/>
  <c r="AG976" i="19" s="1" a="1"/>
  <c r="AG976" i="19" s="1"/>
  <c r="AE1015" i="19"/>
  <c r="AG1015" i="19" s="1" a="1"/>
  <c r="AG1015" i="19" s="1"/>
  <c r="AE813" i="19"/>
  <c r="AG813" i="19" s="1" a="1"/>
  <c r="AG813" i="19" s="1"/>
  <c r="AE743" i="19"/>
  <c r="AG743" i="19" s="1" a="1"/>
  <c r="AG743" i="19" s="1"/>
  <c r="AK1212" i="19"/>
  <c r="AK992" i="19"/>
  <c r="AK654" i="19"/>
  <c r="AE646" i="19"/>
  <c r="AG646" i="19" s="1" a="1"/>
  <c r="AG646" i="19" s="1"/>
  <c r="AK1531" i="19"/>
  <c r="AE741" i="19"/>
  <c r="AG741" i="19" s="1" a="1"/>
  <c r="AG741" i="19" s="1"/>
  <c r="AK1497" i="19"/>
  <c r="AE729" i="19"/>
  <c r="AG729" i="19" s="1" a="1"/>
  <c r="AG729" i="19" s="1"/>
  <c r="AK1425" i="19"/>
  <c r="AK1607" i="19"/>
  <c r="AK742" i="19"/>
  <c r="AK644" i="19"/>
  <c r="AK222" i="19"/>
  <c r="K33" i="23" s="1"/>
  <c r="AK1012" i="19"/>
  <c r="AK1286" i="19"/>
  <c r="AK1348" i="19"/>
  <c r="AK812" i="19"/>
  <c r="AK1144" i="19"/>
  <c r="AK725" i="19"/>
  <c r="AK883" i="19"/>
  <c r="AK516" i="19"/>
  <c r="AK1098" i="19"/>
  <c r="AK1552" i="19"/>
  <c r="AE1347" i="19"/>
  <c r="AG1347" i="19" s="1" a="1"/>
  <c r="AG1347" i="19" s="1"/>
  <c r="AE981" i="19"/>
  <c r="AG981" i="19" s="1" a="1"/>
  <c r="AG981" i="19" s="1"/>
  <c r="AE1019" i="19"/>
  <c r="AG1019" i="19" s="1" a="1"/>
  <c r="AG1019" i="19" s="1"/>
  <c r="AE812" i="19"/>
  <c r="AG812" i="19" s="1" a="1"/>
  <c r="AG812" i="19" s="1"/>
  <c r="AE649" i="19"/>
  <c r="AG649" i="19" s="1" a="1"/>
  <c r="AG649" i="19" s="1"/>
  <c r="AE746" i="19"/>
  <c r="AG746" i="19" s="1" a="1"/>
  <c r="AG746" i="19" s="1"/>
  <c r="AE1415" i="19"/>
  <c r="AG1415" i="19" s="1" a="1"/>
  <c r="AG1415" i="19" s="1"/>
  <c r="AE643" i="19"/>
  <c r="AG643" i="19" s="1" a="1"/>
  <c r="AG643" i="19" s="1"/>
  <c r="AK1554" i="19"/>
  <c r="AE534" i="19"/>
  <c r="AG534" i="19" s="1" a="1"/>
  <c r="AG534" i="19" s="1"/>
  <c r="AK1431" i="19"/>
  <c r="AK1409" i="19"/>
  <c r="AK748" i="19"/>
  <c r="AK642" i="19"/>
  <c r="AK221" i="19"/>
  <c r="AK1289" i="19"/>
  <c r="AK1351" i="19"/>
  <c r="AK815" i="19"/>
  <c r="AK1176" i="19"/>
  <c r="AK910" i="19"/>
  <c r="AK1150" i="19"/>
  <c r="AK459" i="19"/>
  <c r="AK889" i="19"/>
  <c r="AK513" i="19"/>
  <c r="AK1101" i="19"/>
  <c r="AK1553" i="19"/>
  <c r="AE1350" i="19"/>
  <c r="AG1350" i="19" s="1" a="1"/>
  <c r="AG1350" i="19" s="1"/>
  <c r="AE974" i="19"/>
  <c r="AG974" i="19" s="1" a="1"/>
  <c r="AG974" i="19" s="1"/>
  <c r="AE1017" i="19"/>
  <c r="AG1017" i="19" s="1" a="1"/>
  <c r="AG1017" i="19" s="1"/>
  <c r="AE821" i="19"/>
  <c r="AG821" i="19" s="1" a="1"/>
  <c r="AG821" i="19" s="1"/>
  <c r="AE462" i="19"/>
  <c r="AG462" i="19" s="1" a="1"/>
  <c r="AG462" i="19" s="1"/>
  <c r="AE744" i="19"/>
  <c r="AG744" i="19" s="1" a="1"/>
  <c r="AG744" i="19" s="1"/>
  <c r="AE1560" i="19"/>
  <c r="AG1560" i="19" s="1" a="1"/>
  <c r="AG1560" i="19" s="1"/>
  <c r="AK1178" i="19"/>
  <c r="AE1031" i="19"/>
  <c r="AG1031" i="19" s="1" a="1"/>
  <c r="AG1031" i="19" s="1"/>
  <c r="AE452" i="19"/>
  <c r="AG452" i="19" s="1" a="1"/>
  <c r="AG452" i="19" s="1"/>
  <c r="AE214" i="19"/>
  <c r="AG214" i="19" s="1" a="1"/>
  <c r="AG214" i="19" s="1"/>
  <c r="AE657" i="19"/>
  <c r="AG657" i="19" s="1" a="1"/>
  <c r="AG657" i="19" s="1"/>
  <c r="AE1372" i="19"/>
  <c r="AG1372" i="19" s="1" a="1"/>
  <c r="AG1372" i="19" s="1"/>
  <c r="AE1489" i="19"/>
  <c r="AG1489" i="19" s="1" a="1"/>
  <c r="AG1489" i="19" s="1"/>
  <c r="AK1407" i="19"/>
  <c r="AK749" i="19"/>
  <c r="AK650" i="19"/>
  <c r="AK220" i="19"/>
  <c r="AK1290" i="19"/>
  <c r="AK1528" i="19"/>
  <c r="AK1342" i="19"/>
  <c r="AK814" i="19"/>
  <c r="AK1181" i="19"/>
  <c r="AK911" i="19"/>
  <c r="AK1146" i="19"/>
  <c r="AK457" i="19"/>
  <c r="AK514" i="19"/>
  <c r="AK995" i="19"/>
  <c r="AK1093" i="19"/>
  <c r="AE1345" i="19"/>
  <c r="AG1345" i="19" s="1" a="1"/>
  <c r="AG1345" i="19" s="1"/>
  <c r="AE911" i="19"/>
  <c r="AG911" i="19" s="1" a="1"/>
  <c r="AG911" i="19" s="1"/>
  <c r="AE818" i="19"/>
  <c r="AG818" i="19" s="1" a="1"/>
  <c r="AG818" i="19" s="1"/>
  <c r="AE1402" i="19"/>
  <c r="AG1402" i="19" s="1" a="1"/>
  <c r="AG1402" i="19" s="1"/>
  <c r="AK747" i="19"/>
  <c r="AK1102" i="19"/>
  <c r="AE1348" i="19"/>
  <c r="AG1348" i="19" s="1" a="1"/>
  <c r="AG1348" i="19" s="1"/>
  <c r="AK1249" i="19"/>
  <c r="AE1039" i="19"/>
  <c r="AG1039" i="19" s="1" a="1"/>
  <c r="AG1039" i="19" s="1"/>
  <c r="AE317" i="19"/>
  <c r="AG317" i="19" s="1" a="1"/>
  <c r="AG317" i="19" s="1"/>
  <c r="AK869" i="19"/>
  <c r="AK707" i="19"/>
  <c r="AK1410" i="19"/>
  <c r="AK744" i="19"/>
  <c r="AK643" i="19"/>
  <c r="AK214" i="19"/>
  <c r="AK1283" i="19"/>
  <c r="AK1523" i="19"/>
  <c r="AK1391" i="19"/>
  <c r="AK1349" i="19"/>
  <c r="AK813" i="19"/>
  <c r="AK1175" i="19"/>
  <c r="AK903" i="19"/>
  <c r="AK1148" i="19"/>
  <c r="AK458" i="19"/>
  <c r="AK520" i="19"/>
  <c r="AK1357" i="19"/>
  <c r="AE1344" i="19"/>
  <c r="AG1344" i="19" s="1" a="1"/>
  <c r="AG1344" i="19" s="1"/>
  <c r="AE907" i="19"/>
  <c r="AG907" i="19" s="1" a="1"/>
  <c r="AG907" i="19" s="1"/>
  <c r="AE728" i="19"/>
  <c r="AG728" i="19" s="1" a="1"/>
  <c r="AG728" i="19" s="1"/>
  <c r="AK1387" i="19"/>
  <c r="AE761" i="19"/>
  <c r="AG761" i="19" s="1" a="1"/>
  <c r="AG761" i="19" s="1"/>
  <c r="AK1408" i="19"/>
  <c r="AK1344" i="19"/>
  <c r="AK896" i="19"/>
  <c r="AE996" i="19"/>
  <c r="AG996" i="19" s="1" a="1"/>
  <c r="AG996" i="19" s="1"/>
  <c r="AE1149" i="19"/>
  <c r="AG1149" i="19" s="1" a="1"/>
  <c r="AG1149" i="19" s="1"/>
  <c r="AK177" i="19"/>
  <c r="AK751" i="19"/>
  <c r="AK1014" i="19"/>
  <c r="AK1288" i="19"/>
  <c r="AK1522" i="19"/>
  <c r="AK1419" i="19"/>
  <c r="AK898" i="19"/>
  <c r="AK776" i="19"/>
  <c r="AK1173" i="19"/>
  <c r="AK904" i="19"/>
  <c r="AK517" i="19"/>
  <c r="AK453" i="19"/>
  <c r="AK180" i="19"/>
  <c r="AK1356" i="19"/>
  <c r="AK1361" i="19"/>
  <c r="AE1359" i="19"/>
  <c r="AG1359" i="19" s="1" a="1"/>
  <c r="AG1359" i="19" s="1"/>
  <c r="AE905" i="19"/>
  <c r="AG905" i="19" s="1" a="1"/>
  <c r="AG905" i="19" s="1"/>
  <c r="AE1418" i="19"/>
  <c r="AG1418" i="19" s="1" a="1"/>
  <c r="AG1418" i="19" s="1"/>
  <c r="AE1120" i="19"/>
  <c r="AG1120" i="19" s="1" a="1"/>
  <c r="AG1120" i="19" s="1"/>
  <c r="AE1529" i="19"/>
  <c r="AG1529" i="19" s="1" a="1"/>
  <c r="AG1529" i="19" s="1"/>
  <c r="AK888" i="19"/>
  <c r="AE174" i="19"/>
  <c r="AG174" i="19" s="1" a="1"/>
  <c r="AG174" i="19" s="1"/>
  <c r="AK1411" i="19"/>
  <c r="AK218" i="19"/>
  <c r="AK972" i="19"/>
  <c r="AK1404" i="19"/>
  <c r="AK746" i="19"/>
  <c r="AK1345" i="19"/>
  <c r="AK1019" i="19"/>
  <c r="AK216" i="19"/>
  <c r="AK1282" i="19"/>
  <c r="AK1526" i="19"/>
  <c r="AK1421" i="19"/>
  <c r="AK899" i="19"/>
  <c r="AK1165" i="19"/>
  <c r="AK456" i="19"/>
  <c r="AK1174" i="19"/>
  <c r="AK940" i="19"/>
  <c r="AK461" i="19"/>
  <c r="AK178" i="19"/>
  <c r="AK215" i="19"/>
  <c r="AK1359" i="19"/>
  <c r="AE1360" i="19"/>
  <c r="AG1360" i="19" s="1" a="1"/>
  <c r="AG1360" i="19" s="1"/>
  <c r="AE459" i="19"/>
  <c r="AG459" i="19" s="1" a="1"/>
  <c r="AG459" i="19" s="1"/>
  <c r="AE1413" i="19"/>
  <c r="AG1413" i="19" s="1" a="1"/>
  <c r="AG1413" i="19" s="1"/>
  <c r="AE1381" i="19"/>
  <c r="AG1381" i="19" s="1" a="1"/>
  <c r="AG1381" i="19" s="1"/>
  <c r="AK1416" i="19"/>
  <c r="AK976" i="19"/>
  <c r="AK1402" i="19"/>
  <c r="AK1018" i="19"/>
  <c r="AK219" i="19"/>
  <c r="AK1412" i="19"/>
  <c r="AK897" i="19"/>
  <c r="AK1179" i="19"/>
  <c r="AK1151" i="19"/>
  <c r="AK934" i="19"/>
  <c r="AK452" i="19"/>
  <c r="AK519" i="19"/>
  <c r="AK172" i="19"/>
  <c r="K28" i="23" s="1"/>
  <c r="AK1360" i="19"/>
  <c r="AE1358" i="19"/>
  <c r="AG1358" i="19" s="1" a="1"/>
  <c r="AG1358" i="19" s="1"/>
  <c r="AE461" i="19"/>
  <c r="AG461" i="19" s="1" a="1"/>
  <c r="AG461" i="19" s="1"/>
  <c r="AE1417" i="19"/>
  <c r="AG1417" i="19" s="1" a="1"/>
  <c r="AG1417" i="19" s="1"/>
  <c r="AE173" i="19"/>
  <c r="AG173" i="19" s="1" a="1"/>
  <c r="AG173" i="19" s="1"/>
  <c r="AK217" i="19"/>
  <c r="AE908" i="19"/>
  <c r="AG908" i="19" s="1" a="1"/>
  <c r="AG908" i="19" s="1"/>
  <c r="AK1405" i="19"/>
  <c r="AK174" i="19"/>
  <c r="AK816" i="19"/>
  <c r="AK176" i="19"/>
  <c r="AK1353" i="19"/>
  <c r="AE460" i="19"/>
  <c r="AG460" i="19" s="1" a="1"/>
  <c r="AG460" i="19" s="1"/>
  <c r="AE1554" i="19"/>
  <c r="AG1554" i="19" s="1" a="1"/>
  <c r="AG1554" i="19" s="1"/>
  <c r="AE1097" i="19"/>
  <c r="AG1097" i="19" s="1" a="1"/>
  <c r="AG1097" i="19" s="1"/>
  <c r="AE844" i="19"/>
  <c r="AG844" i="19" s="1" a="1"/>
  <c r="AG844" i="19" s="1"/>
  <c r="AE984" i="19"/>
  <c r="AG984" i="19" s="1" a="1"/>
  <c r="AG984" i="19" s="1"/>
  <c r="AK1086" i="19"/>
  <c r="AE1018" i="19"/>
  <c r="AG1018" i="19" s="1" a="1"/>
  <c r="AG1018" i="19" s="1"/>
  <c r="AE1412" i="19"/>
  <c r="AG1412" i="19" s="1" a="1"/>
  <c r="AG1412" i="19" s="1"/>
  <c r="AE1526" i="19"/>
  <c r="AG1526" i="19" s="1" a="1"/>
  <c r="AG1526" i="19" s="1"/>
  <c r="AE722" i="19"/>
  <c r="AG722" i="19" s="1" a="1"/>
  <c r="AG722" i="19" s="1"/>
  <c r="AE1499" i="19"/>
  <c r="AG1499" i="19" s="1" a="1"/>
  <c r="AG1499" i="19" s="1"/>
  <c r="AE647" i="19"/>
  <c r="AG647" i="19" s="1" a="1"/>
  <c r="AG647" i="19" s="1"/>
  <c r="AK1406" i="19"/>
  <c r="AE901" i="19"/>
  <c r="AG901" i="19" s="1" a="1"/>
  <c r="AG901" i="19" s="1"/>
  <c r="AE842" i="19"/>
  <c r="AG842" i="19" s="1" a="1"/>
  <c r="AG842" i="19" s="1"/>
  <c r="AE983" i="19"/>
  <c r="AG983" i="19" s="1" a="1"/>
  <c r="AG983" i="19" s="1"/>
  <c r="AK1110" i="19"/>
  <c r="AK1389" i="19"/>
  <c r="AE469" i="19"/>
  <c r="AG469" i="19" s="1" a="1"/>
  <c r="AG469" i="19" s="1"/>
  <c r="AE1113" i="19"/>
  <c r="AG1113" i="19" s="1" a="1"/>
  <c r="AG1113" i="19" s="1"/>
  <c r="AK1133" i="19"/>
  <c r="AK1415" i="19"/>
  <c r="AK1500" i="19"/>
  <c r="AK895" i="19"/>
  <c r="AK1343" i="19"/>
  <c r="AK906" i="19"/>
  <c r="AK935" i="19"/>
  <c r="AK885" i="19"/>
  <c r="AK999" i="19"/>
  <c r="AK1217" i="19"/>
  <c r="AK1100" i="19"/>
  <c r="AK1561" i="19"/>
  <c r="AE1343" i="19"/>
  <c r="AG1343" i="19" s="1" a="1"/>
  <c r="AG1343" i="19" s="1"/>
  <c r="AE540" i="19"/>
  <c r="AG540" i="19" s="1" a="1"/>
  <c r="AG540" i="19" s="1"/>
  <c r="AE975" i="19"/>
  <c r="AG975" i="19" s="1" a="1"/>
  <c r="AG975" i="19" s="1"/>
  <c r="AE903" i="19"/>
  <c r="AG903" i="19" s="1" a="1"/>
  <c r="AG903" i="19" s="1"/>
  <c r="AE455" i="19"/>
  <c r="AG455" i="19" s="1" a="1"/>
  <c r="AG455" i="19" s="1"/>
  <c r="AE1016" i="19"/>
  <c r="AG1016" i="19" s="1" a="1"/>
  <c r="AG1016" i="19" s="1"/>
  <c r="AE1416" i="19"/>
  <c r="AG1416" i="19" s="1" a="1"/>
  <c r="AG1416" i="19" s="1"/>
  <c r="AE1524" i="19"/>
  <c r="AG1524" i="19" s="1" a="1"/>
  <c r="AG1524" i="19" s="1"/>
  <c r="AE179" i="19"/>
  <c r="AG179" i="19" s="1" a="1"/>
  <c r="AG179" i="19" s="1"/>
  <c r="AE1496" i="19"/>
  <c r="AG1496" i="19" s="1" a="1"/>
  <c r="AG1496" i="19" s="1"/>
  <c r="AE645" i="19"/>
  <c r="AG645" i="19" s="1" a="1"/>
  <c r="AG645" i="19" s="1"/>
  <c r="AE1216" i="19"/>
  <c r="AG1216" i="19" s="1" a="1"/>
  <c r="AG1216" i="19" s="1"/>
  <c r="AE1146" i="19"/>
  <c r="AG1146" i="19" s="1" a="1"/>
  <c r="AG1146" i="19" s="1"/>
  <c r="AE898" i="19"/>
  <c r="AG898" i="19" s="1" a="1"/>
  <c r="AG898" i="19" s="1"/>
  <c r="AE1342" i="19"/>
  <c r="AG1342" i="19" s="1" a="1"/>
  <c r="AG1342" i="19" s="1"/>
  <c r="AE904" i="19"/>
  <c r="AG904" i="19" s="1" a="1"/>
  <c r="AG904" i="19" s="1"/>
  <c r="AE1012" i="19"/>
  <c r="AG1012" i="19" s="1" a="1"/>
  <c r="AG1012" i="19" s="1"/>
  <c r="AE1558" i="19"/>
  <c r="AG1558" i="19" s="1" a="1"/>
  <c r="AG1558" i="19" s="1"/>
  <c r="AE1522" i="19"/>
  <c r="AG1522" i="19" s="1" a="1"/>
  <c r="AG1522" i="19" s="1"/>
  <c r="AE731" i="19"/>
  <c r="AG731" i="19" s="1" a="1"/>
  <c r="AG731" i="19" s="1"/>
  <c r="AE1385" i="19"/>
  <c r="AG1385" i="19" s="1" a="1"/>
  <c r="AG1385" i="19" s="1"/>
  <c r="AE1495" i="19"/>
  <c r="AG1495" i="19" s="1" a="1"/>
  <c r="AG1495" i="19" s="1"/>
  <c r="AE1217" i="19"/>
  <c r="AG1217" i="19" s="1" a="1"/>
  <c r="AG1217" i="19" s="1"/>
  <c r="AE1140" i="19"/>
  <c r="AG1140" i="19" s="1" a="1"/>
  <c r="AG1140" i="19" s="1"/>
  <c r="AK1134" i="19"/>
  <c r="AK1420" i="19"/>
  <c r="AK1501" i="19"/>
  <c r="AK894" i="19"/>
  <c r="AK1220" i="19"/>
  <c r="AK887" i="19"/>
  <c r="AK905" i="19"/>
  <c r="AK728" i="19"/>
  <c r="AK886" i="19"/>
  <c r="AK997" i="19"/>
  <c r="AK1094" i="19"/>
  <c r="AE1355" i="19"/>
  <c r="AG1355" i="19" s="1" a="1"/>
  <c r="AG1355" i="19" s="1"/>
  <c r="AK1347" i="19"/>
  <c r="AE973" i="19"/>
  <c r="AG973" i="19" s="1" a="1"/>
  <c r="AG973" i="19" s="1"/>
  <c r="AE902" i="19"/>
  <c r="AG902" i="19" s="1" a="1"/>
  <c r="AG902" i="19" s="1"/>
  <c r="AE458" i="19"/>
  <c r="AG458" i="19" s="1" a="1"/>
  <c r="AG458" i="19" s="1"/>
  <c r="AE1020" i="19"/>
  <c r="AG1020" i="19" s="1" a="1"/>
  <c r="AG1020" i="19" s="1"/>
  <c r="AE1561" i="19"/>
  <c r="AG1561" i="19" s="1" a="1"/>
  <c r="AG1561" i="19" s="1"/>
  <c r="AE1428" i="19"/>
  <c r="AG1428" i="19" s="1" a="1"/>
  <c r="AG1428" i="19" s="1"/>
  <c r="AE727" i="19"/>
  <c r="AG727" i="19" s="1" a="1"/>
  <c r="AG727" i="19" s="1"/>
  <c r="AE1386" i="19"/>
  <c r="AG1386" i="19" s="1" a="1"/>
  <c r="AG1386" i="19" s="1"/>
  <c r="AE176" i="19"/>
  <c r="AG176" i="19" s="1" a="1"/>
  <c r="AG176" i="19" s="1"/>
  <c r="AE1494" i="19"/>
  <c r="AG1494" i="19" s="1" a="1"/>
  <c r="AG1494" i="19" s="1"/>
  <c r="AE644" i="19"/>
  <c r="AG644" i="19" s="1" a="1"/>
  <c r="AG644" i="19" s="1"/>
  <c r="AE1214" i="19"/>
  <c r="AG1214" i="19" s="1" a="1"/>
  <c r="AG1214" i="19" s="1"/>
  <c r="AE1151" i="19"/>
  <c r="AG1151" i="19" s="1" a="1"/>
  <c r="AG1151" i="19" s="1"/>
  <c r="AE1141" i="19"/>
  <c r="AG1141" i="19" s="1" a="1"/>
  <c r="AG1141" i="19" s="1"/>
  <c r="AK1529" i="19"/>
  <c r="AK1346" i="19"/>
  <c r="AK1413" i="19"/>
  <c r="AK1498" i="19"/>
  <c r="AK893" i="19"/>
  <c r="AK1215" i="19"/>
  <c r="AK729" i="19"/>
  <c r="AK891" i="19"/>
  <c r="AK993" i="19"/>
  <c r="AK849" i="19"/>
  <c r="AK1092" i="19"/>
  <c r="AK1354" i="19"/>
  <c r="AK318" i="19"/>
  <c r="AE1354" i="19"/>
  <c r="AG1354" i="19" s="1" a="1"/>
  <c r="AG1354" i="19" s="1"/>
  <c r="AE538" i="19"/>
  <c r="AG538" i="19" s="1" a="1"/>
  <c r="AG538" i="19" s="1"/>
  <c r="AE972" i="19"/>
  <c r="AG972" i="19" s="1" a="1"/>
  <c r="AG972" i="19" s="1"/>
  <c r="AE1041" i="19"/>
  <c r="AG1041" i="19" s="1" a="1"/>
  <c r="AG1041" i="19" s="1"/>
  <c r="AE456" i="19"/>
  <c r="AG456" i="19" s="1" a="1"/>
  <c r="AG456" i="19" s="1"/>
  <c r="AK1016" i="19"/>
  <c r="AE1559" i="19"/>
  <c r="AG1559" i="19" s="1" a="1"/>
  <c r="AG1559" i="19" s="1"/>
  <c r="AE726" i="19"/>
  <c r="AG726" i="19" s="1" a="1"/>
  <c r="AG726" i="19" s="1"/>
  <c r="AE175" i="19"/>
  <c r="AG175" i="19" s="1" a="1"/>
  <c r="AG175" i="19" s="1"/>
  <c r="AE1493" i="19"/>
  <c r="AG1493" i="19" s="1" a="1"/>
  <c r="AG1493" i="19" s="1"/>
  <c r="AE1213" i="19"/>
  <c r="AG1213" i="19" s="1" a="1"/>
  <c r="AG1213" i="19" s="1"/>
  <c r="AK1221" i="19"/>
  <c r="AK941" i="19"/>
  <c r="AK884" i="19"/>
  <c r="AK998" i="19"/>
  <c r="AK850" i="19"/>
  <c r="AK1095" i="19"/>
  <c r="AK1559" i="19"/>
  <c r="AK320" i="19"/>
  <c r="AE1349" i="19"/>
  <c r="AG1349" i="19" s="1" a="1"/>
  <c r="AG1349" i="19" s="1"/>
  <c r="AE537" i="19"/>
  <c r="AG537" i="19" s="1" a="1"/>
  <c r="AG537" i="19" s="1"/>
  <c r="AE658" i="19"/>
  <c r="AG658" i="19" s="1" a="1"/>
  <c r="AG658" i="19" s="1"/>
  <c r="AK977" i="19"/>
  <c r="AE1040" i="19"/>
  <c r="AG1040" i="19" s="1" a="1"/>
  <c r="AG1040" i="19" s="1"/>
  <c r="AK455" i="19"/>
  <c r="AE1556" i="19"/>
  <c r="AG1556" i="19" s="1" a="1"/>
  <c r="AG1556" i="19" s="1"/>
  <c r="AE1291" i="19"/>
  <c r="AG1291" i="19" s="1" a="1"/>
  <c r="AG1291" i="19" s="1"/>
  <c r="AE725" i="19"/>
  <c r="AG725" i="19" s="1" a="1"/>
  <c r="AG725" i="19" s="1"/>
  <c r="AE1174" i="19"/>
  <c r="AG1174" i="19" s="1" a="1"/>
  <c r="AG1174" i="19" s="1"/>
  <c r="AE1501" i="19"/>
  <c r="AG1501" i="19" s="1" a="1"/>
  <c r="AG1501" i="19" s="1"/>
  <c r="AE1212" i="19"/>
  <c r="AG1212" i="19" s="1" a="1"/>
  <c r="AG1212" i="19" s="1"/>
  <c r="AE999" i="19"/>
  <c r="AG999" i="19" s="1" a="1"/>
  <c r="AG999" i="19" s="1"/>
  <c r="AK1021" i="19"/>
  <c r="AK1525" i="19"/>
  <c r="AK1418" i="19"/>
  <c r="AK1499" i="19"/>
  <c r="AK1216" i="19"/>
  <c r="AK938" i="19"/>
  <c r="AK731" i="19"/>
  <c r="AK1103" i="19"/>
  <c r="AK1001" i="19"/>
  <c r="AK842" i="19"/>
  <c r="AK1099" i="19"/>
  <c r="AK1558" i="19"/>
  <c r="AK313" i="19"/>
  <c r="AE536" i="19"/>
  <c r="AG536" i="19" s="1" a="1"/>
  <c r="AG536" i="19" s="1"/>
  <c r="AE910" i="19"/>
  <c r="AG910" i="19" s="1" a="1"/>
  <c r="AG910" i="19" s="1"/>
  <c r="AE1036" i="19"/>
  <c r="AG1036" i="19" s="1" a="1"/>
  <c r="AG1036" i="19" s="1"/>
  <c r="AE1014" i="19"/>
  <c r="AG1014" i="19" s="1" a="1"/>
  <c r="AG1014" i="19" s="1"/>
  <c r="AE1420" i="19"/>
  <c r="AG1420" i="19" s="1" a="1"/>
  <c r="AG1420" i="19" s="1"/>
  <c r="AE1555" i="19"/>
  <c r="AG1555" i="19" s="1" a="1"/>
  <c r="AG1555" i="19" s="1"/>
  <c r="AE1290" i="19"/>
  <c r="AG1290" i="19" s="1" a="1"/>
  <c r="AG1290" i="19" s="1"/>
  <c r="AE724" i="19"/>
  <c r="AG724" i="19" s="1" a="1"/>
  <c r="AG724" i="19" s="1"/>
  <c r="AE1173" i="19"/>
  <c r="AG1173" i="19" s="1" a="1"/>
  <c r="AG1173" i="19" s="1"/>
  <c r="AE1096" i="19"/>
  <c r="AG1096" i="19" s="1" a="1"/>
  <c r="AG1096" i="19" s="1"/>
  <c r="AE1500" i="19"/>
  <c r="AG1500" i="19" s="1" a="1"/>
  <c r="AG1500" i="19" s="1"/>
  <c r="AE1410" i="19"/>
  <c r="AG1410" i="19" s="1" a="1"/>
  <c r="AG1410" i="19" s="1"/>
  <c r="AE1221" i="19"/>
  <c r="AG1221" i="19" s="1" a="1"/>
  <c r="AG1221" i="19" s="1"/>
  <c r="AE997" i="19"/>
  <c r="AG997" i="19" s="1" a="1"/>
  <c r="AG997" i="19" s="1"/>
  <c r="AE936" i="19"/>
  <c r="AG936" i="19" s="1" a="1"/>
  <c r="AG936" i="19" s="1"/>
  <c r="AE1284" i="19"/>
  <c r="AG1284" i="19" s="1" a="1"/>
  <c r="AG1284" i="19" s="1"/>
  <c r="AE723" i="19"/>
  <c r="AG723" i="19" s="1" a="1"/>
  <c r="AG723" i="19" s="1"/>
  <c r="AE1172" i="19"/>
  <c r="AG1172" i="19" s="1" a="1"/>
  <c r="AG1172" i="19" s="1"/>
  <c r="AE1101" i="19"/>
  <c r="AG1101" i="19" s="1" a="1"/>
  <c r="AG1101" i="19" s="1"/>
  <c r="AE1498" i="19"/>
  <c r="AG1498" i="19" s="1" a="1"/>
  <c r="AG1498" i="19" s="1"/>
  <c r="AE1405" i="19"/>
  <c r="AG1405" i="19" s="1" a="1"/>
  <c r="AG1405" i="19" s="1"/>
  <c r="AE1220" i="19"/>
  <c r="AG1220" i="19" s="1" a="1"/>
  <c r="AG1220" i="19" s="1"/>
  <c r="AE899" i="19"/>
  <c r="AG899" i="19" s="1" a="1"/>
  <c r="AG899" i="19" s="1"/>
  <c r="AE1380" i="19"/>
  <c r="AG1380" i="19" s="1" a="1"/>
  <c r="AG1380" i="19" s="1"/>
  <c r="AE1139" i="19"/>
  <c r="AG1139" i="19" s="1" a="1"/>
  <c r="AG1139" i="19" s="1"/>
  <c r="AE742" i="19"/>
  <c r="AG742" i="19" s="1" a="1"/>
  <c r="AG742" i="19" s="1"/>
  <c r="AK1350" i="19"/>
  <c r="AK1213" i="19"/>
  <c r="AK909" i="19"/>
  <c r="AK939" i="19"/>
  <c r="AK723" i="19"/>
  <c r="AK848" i="19"/>
  <c r="AK1557" i="19"/>
  <c r="AE1346" i="19"/>
  <c r="AG1346" i="19" s="1" a="1"/>
  <c r="AG1346" i="19" s="1"/>
  <c r="AE535" i="19"/>
  <c r="AG535" i="19" s="1" a="1"/>
  <c r="AG535" i="19" s="1"/>
  <c r="AE978" i="19"/>
  <c r="AG978" i="19" s="1" a="1"/>
  <c r="AG978" i="19" s="1"/>
  <c r="AE909" i="19"/>
  <c r="AG909" i="19" s="1" a="1"/>
  <c r="AG909" i="19" s="1"/>
  <c r="AE453" i="19"/>
  <c r="AG453" i="19" s="1" a="1"/>
  <c r="AG453" i="19" s="1"/>
  <c r="AE1013" i="19"/>
  <c r="AG1013" i="19" s="1" a="1"/>
  <c r="AG1013" i="19" s="1"/>
  <c r="AE1421" i="19"/>
  <c r="AG1421" i="19" s="1" a="1"/>
  <c r="AG1421" i="19" s="1"/>
  <c r="AE1282" i="19"/>
  <c r="AG1282" i="19" s="1" a="1"/>
  <c r="AG1282" i="19" s="1"/>
  <c r="AE730" i="19"/>
  <c r="AG730" i="19" s="1" a="1"/>
  <c r="AG730" i="19" s="1"/>
  <c r="AE1181" i="19"/>
  <c r="AG1181" i="19" s="1" a="1"/>
  <c r="AG1181" i="19" s="1"/>
  <c r="AE1092" i="19"/>
  <c r="AG1092" i="19" s="1" a="1"/>
  <c r="AG1092" i="19" s="1"/>
  <c r="AE1404" i="19"/>
  <c r="AG1404" i="19" s="1" a="1"/>
  <c r="AG1404" i="19" s="1"/>
  <c r="AE1219" i="19"/>
  <c r="AG1219" i="19" s="1" a="1"/>
  <c r="AG1219" i="19" s="1"/>
  <c r="AE219" i="19"/>
  <c r="AG219" i="19" s="1" a="1"/>
  <c r="AG219" i="19" s="1"/>
  <c r="AK722" i="19"/>
  <c r="AK843" i="19"/>
  <c r="AE1095" i="19"/>
  <c r="AG1095" i="19" s="1" a="1"/>
  <c r="AG1095" i="19" s="1"/>
  <c r="AE1403" i="19"/>
  <c r="AG1403" i="19" s="1" a="1"/>
  <c r="AG1403" i="19" s="1"/>
  <c r="AE1215" i="19"/>
  <c r="AG1215" i="19" s="1" a="1"/>
  <c r="AG1215" i="19" s="1"/>
  <c r="AE1519" i="19"/>
  <c r="AG1519" i="19" s="1" a="1"/>
  <c r="AG1519" i="19" s="1"/>
  <c r="AE1514" i="19"/>
  <c r="AG1514" i="19" s="1" a="1"/>
  <c r="AG1514" i="19" s="1"/>
  <c r="AK1514" i="19"/>
  <c r="AE1512" i="19"/>
  <c r="AG1512" i="19" s="1" a="1"/>
  <c r="AG1512" i="19" s="1"/>
  <c r="AK1516" i="19"/>
  <c r="AE1513" i="19"/>
  <c r="AG1513" i="19" s="1" a="1"/>
  <c r="AG1513" i="19" s="1"/>
  <c r="AK1521" i="19"/>
  <c r="AE1521" i="19"/>
  <c r="AG1521" i="19" s="1" a="1"/>
  <c r="AG1521" i="19" s="1"/>
  <c r="AK1519" i="19"/>
  <c r="AE1520" i="19"/>
  <c r="AG1520" i="19" s="1" a="1"/>
  <c r="AG1520" i="19" s="1"/>
  <c r="AK1517" i="19"/>
  <c r="AE1517" i="19"/>
  <c r="AG1517" i="19" s="1" a="1"/>
  <c r="AG1517" i="19" s="1"/>
  <c r="AK1512" i="19"/>
  <c r="AE1515" i="19"/>
  <c r="AG1515" i="19" s="1" a="1"/>
  <c r="AG1515" i="19" s="1"/>
  <c r="AK1518" i="19"/>
  <c r="AE1516" i="19"/>
  <c r="AG1516" i="19" s="1" a="1"/>
  <c r="AG1516" i="19" s="1"/>
  <c r="AK1520" i="19"/>
  <c r="AE1518" i="19"/>
  <c r="AG1518" i="19" s="1" a="1"/>
  <c r="AG1518" i="19" s="1"/>
  <c r="AK1515" i="19"/>
  <c r="AK793" i="19"/>
  <c r="AK797" i="19"/>
  <c r="AK794" i="19"/>
  <c r="AK800" i="19"/>
  <c r="AK795" i="19"/>
  <c r="AK799" i="19"/>
  <c r="AE797" i="19"/>
  <c r="AG797" i="19" s="1" a="1"/>
  <c r="AG797" i="19" s="1"/>
  <c r="AE795" i="19"/>
  <c r="AG795" i="19" s="1" a="1"/>
  <c r="AG795" i="19" s="1"/>
  <c r="AE796" i="19"/>
  <c r="AG796" i="19" s="1" a="1"/>
  <c r="AG796" i="19" s="1"/>
  <c r="AK792" i="19"/>
  <c r="AK796" i="19"/>
  <c r="AK1010" i="19"/>
  <c r="AK1002" i="19"/>
  <c r="AK1005" i="19"/>
  <c r="AK1007" i="19"/>
  <c r="AK1008" i="19"/>
  <c r="AK1006" i="19"/>
  <c r="AE1008" i="19"/>
  <c r="AG1008" i="19" s="1" a="1"/>
  <c r="AG1008" i="19" s="1"/>
  <c r="AK1003" i="19"/>
  <c r="AE1009" i="19"/>
  <c r="AG1009" i="19" s="1" a="1"/>
  <c r="AG1009" i="19" s="1"/>
  <c r="AK1004" i="19"/>
  <c r="AK625" i="19"/>
  <c r="AE627" i="19"/>
  <c r="AG627" i="19" s="1" a="1"/>
  <c r="AG627" i="19" s="1"/>
  <c r="AE599" i="19"/>
  <c r="AG599" i="19" s="1" a="1"/>
  <c r="AG599" i="19" s="1"/>
  <c r="AE601" i="19"/>
  <c r="AG601" i="19" s="1" a="1"/>
  <c r="AG601" i="19" s="1"/>
  <c r="AK593" i="19"/>
  <c r="AE592" i="19"/>
  <c r="AG592" i="19" s="1" a="1"/>
  <c r="AG592" i="19" s="1"/>
  <c r="AK598" i="19"/>
  <c r="AK596" i="19"/>
  <c r="AE593" i="19"/>
  <c r="AG593" i="19" s="1" a="1"/>
  <c r="AG593" i="19" s="1"/>
  <c r="AK599" i="19"/>
  <c r="AE594" i="19"/>
  <c r="AG594" i="19" s="1" a="1"/>
  <c r="AG594" i="19" s="1"/>
  <c r="AK601" i="19"/>
  <c r="AK595" i="19"/>
  <c r="AE595" i="19"/>
  <c r="AG595" i="19" s="1" a="1"/>
  <c r="AG595" i="19" s="1"/>
  <c r="AK592" i="19"/>
  <c r="AE596" i="19"/>
  <c r="AG596" i="19" s="1" a="1"/>
  <c r="AG596" i="19" s="1"/>
  <c r="AK600" i="19"/>
  <c r="AE597" i="19"/>
  <c r="AG597" i="19" s="1" a="1"/>
  <c r="AG597" i="19" s="1"/>
  <c r="AK597" i="19"/>
  <c r="AK594" i="19"/>
  <c r="AK1602" i="19"/>
  <c r="AK1604" i="19"/>
  <c r="AE1602" i="19"/>
  <c r="AG1602" i="19" s="1" a="1"/>
  <c r="AG1602" i="19" s="1"/>
  <c r="AK1605" i="19"/>
  <c r="AK1610" i="19"/>
  <c r="AE1605" i="19"/>
  <c r="AG1605" i="19" s="1" a="1"/>
  <c r="AG1605" i="19" s="1"/>
  <c r="AK1611" i="19"/>
  <c r="AE1606" i="19"/>
  <c r="AG1606" i="19" s="1" a="1"/>
  <c r="AG1606" i="19" s="1"/>
  <c r="AK1603" i="19"/>
  <c r="AE1607" i="19"/>
  <c r="AG1607" i="19" s="1" a="1"/>
  <c r="AG1607" i="19" s="1"/>
  <c r="AK1606" i="19"/>
  <c r="AK1608" i="19"/>
  <c r="AK387" i="19"/>
  <c r="AK391" i="19"/>
  <c r="AK390" i="19"/>
  <c r="AE384" i="19"/>
  <c r="AG384" i="19" s="1" a="1"/>
  <c r="AG384" i="19" s="1"/>
  <c r="AK385" i="19"/>
  <c r="AE386" i="19"/>
  <c r="AG386" i="19" s="1" a="1"/>
  <c r="AG386" i="19" s="1"/>
  <c r="AK383" i="19"/>
  <c r="AK386" i="19"/>
  <c r="AE387" i="19"/>
  <c r="AG387" i="19" s="1" a="1"/>
  <c r="AG387" i="19" s="1"/>
  <c r="AE382" i="19"/>
  <c r="AG382" i="19" s="1" a="1"/>
  <c r="AG382" i="19" s="1"/>
  <c r="AK388" i="19"/>
  <c r="AE383" i="19"/>
  <c r="AG383" i="19" s="1" a="1"/>
  <c r="AG383" i="19" s="1"/>
  <c r="AE385" i="19"/>
  <c r="AG385" i="19" s="1" a="1"/>
  <c r="AG385" i="19" s="1"/>
  <c r="AE388" i="19"/>
  <c r="AG388" i="19" s="1" a="1"/>
  <c r="AG388" i="19" s="1"/>
  <c r="AE389" i="19"/>
  <c r="AG389" i="19" s="1" a="1"/>
  <c r="AG389" i="19" s="1"/>
  <c r="AK382" i="19"/>
  <c r="AK758" i="19"/>
  <c r="AK752" i="19"/>
  <c r="AK761" i="19"/>
  <c r="AK759" i="19"/>
  <c r="AK757" i="19"/>
  <c r="AK760" i="19"/>
  <c r="AE760" i="19"/>
  <c r="AG760" i="19" s="1" a="1"/>
  <c r="AG760" i="19" s="1"/>
  <c r="AE757" i="19"/>
  <c r="AG757" i="19" s="1" a="1"/>
  <c r="AG757" i="19" s="1"/>
  <c r="AK755" i="19"/>
  <c r="AK1232" i="19"/>
  <c r="AK1240" i="19"/>
  <c r="AK1238" i="19"/>
  <c r="AK1236" i="19"/>
  <c r="AE1233" i="19"/>
  <c r="AG1233" i="19" s="1" a="1"/>
  <c r="AG1233" i="19" s="1"/>
  <c r="AK1233" i="19"/>
  <c r="AK1237" i="19"/>
  <c r="AK1235" i="19"/>
  <c r="AE1239" i="19"/>
  <c r="AG1239" i="19" s="1" a="1"/>
  <c r="AG1239" i="19" s="1"/>
  <c r="AK1241" i="19"/>
  <c r="AE1029" i="19"/>
  <c r="AG1029" i="19" s="1" a="1"/>
  <c r="AG1029" i="19" s="1"/>
  <c r="AE1022" i="19"/>
  <c r="AG1022" i="19" s="1" a="1"/>
  <c r="AG1022" i="19" s="1"/>
  <c r="AE1023" i="19"/>
  <c r="AG1023" i="19" s="1" a="1"/>
  <c r="AG1023" i="19" s="1"/>
  <c r="AE1025" i="19"/>
  <c r="AG1025" i="19" s="1" a="1"/>
  <c r="AG1025" i="19" s="1"/>
  <c r="AE1026" i="19"/>
  <c r="AG1026" i="19" s="1" a="1"/>
  <c r="AG1026" i="19" s="1"/>
  <c r="AE1027" i="19"/>
  <c r="AG1027" i="19" s="1" a="1"/>
  <c r="AG1027" i="19" s="1"/>
  <c r="AE1028" i="19"/>
  <c r="AG1028" i="19" s="1" a="1"/>
  <c r="AG1028" i="19" s="1"/>
  <c r="AE1030" i="19"/>
  <c r="AG1030" i="19" s="1" a="1"/>
  <c r="AG1030" i="19" s="1"/>
  <c r="AK1029" i="19"/>
  <c r="AK1031" i="19"/>
  <c r="AK1025" i="19"/>
  <c r="AK1023" i="19"/>
  <c r="AK1026" i="19"/>
  <c r="AK1022" i="19"/>
  <c r="AK1028" i="19"/>
  <c r="AK1027" i="19"/>
  <c r="AK447" i="19"/>
  <c r="AK444" i="19"/>
  <c r="AK451" i="19"/>
  <c r="AK448" i="19"/>
  <c r="AK443" i="19"/>
  <c r="AK445" i="19"/>
  <c r="AK450" i="19"/>
  <c r="AE448" i="19"/>
  <c r="AG448" i="19" s="1" a="1"/>
  <c r="AG448" i="19" s="1"/>
  <c r="AE488" i="19"/>
  <c r="AG488" i="19" s="1" a="1"/>
  <c r="AG488" i="19" s="1"/>
  <c r="AE489" i="19"/>
  <c r="AG489" i="19" s="1" a="1"/>
  <c r="AG489" i="19" s="1"/>
  <c r="AE483" i="19"/>
  <c r="AG483" i="19" s="1" a="1"/>
  <c r="AG483" i="19" s="1"/>
  <c r="AE491" i="19"/>
  <c r="AG491" i="19" s="1" a="1"/>
  <c r="AG491" i="19" s="1"/>
  <c r="AE487" i="19"/>
  <c r="AG487" i="19" s="1" a="1"/>
  <c r="AG487" i="19" s="1"/>
  <c r="AE490" i="19"/>
  <c r="AG490" i="19" s="1" a="1"/>
  <c r="AG490" i="19" s="1"/>
  <c r="AK485" i="19"/>
  <c r="AE482" i="19"/>
  <c r="AG482" i="19" s="1" a="1"/>
  <c r="AG482" i="19" s="1"/>
  <c r="AE484" i="19"/>
  <c r="AG484" i="19" s="1" a="1"/>
  <c r="AG484" i="19" s="1"/>
  <c r="AE485" i="19"/>
  <c r="AG485" i="19" s="1" a="1"/>
  <c r="AG485" i="19" s="1"/>
  <c r="AK482" i="19"/>
  <c r="AK487" i="19"/>
  <c r="AE486" i="19"/>
  <c r="AG486" i="19" s="1" a="1"/>
  <c r="AG486" i="19" s="1"/>
  <c r="AK483" i="19"/>
  <c r="AK486" i="19"/>
  <c r="AK491" i="19"/>
  <c r="AK484" i="19"/>
  <c r="AK490" i="19"/>
  <c r="AK489" i="19"/>
  <c r="AK488" i="19"/>
  <c r="AK1226" i="19"/>
  <c r="AK1231" i="19"/>
  <c r="AE1227" i="19"/>
  <c r="AG1227" i="19" s="1" a="1"/>
  <c r="AG1227" i="19" s="1"/>
  <c r="AK1225" i="19"/>
  <c r="AE1231" i="19"/>
  <c r="AG1231" i="19" s="1" a="1"/>
  <c r="AG1231" i="19" s="1"/>
  <c r="AK1230" i="19"/>
  <c r="AE1222" i="19"/>
  <c r="AG1222" i="19" s="1" a="1"/>
  <c r="AG1222" i="19" s="1"/>
  <c r="AK1228" i="19"/>
  <c r="AK1227" i="19"/>
  <c r="AE1229" i="19"/>
  <c r="AG1229" i="19" s="1" a="1"/>
  <c r="AG1229" i="19" s="1"/>
  <c r="AE1230" i="19"/>
  <c r="AG1230" i="19" s="1" a="1"/>
  <c r="AG1230" i="19" s="1"/>
  <c r="AK1223" i="19"/>
  <c r="AE1223" i="19"/>
  <c r="AG1223" i="19" s="1" a="1"/>
  <c r="AG1223" i="19" s="1"/>
  <c r="AE1226" i="19"/>
  <c r="AG1226" i="19" s="1" a="1"/>
  <c r="AG1226" i="19" s="1"/>
  <c r="AE1224" i="19"/>
  <c r="AG1224" i="19" s="1" a="1"/>
  <c r="AG1224" i="19" s="1"/>
  <c r="AE1225" i="19"/>
  <c r="AG1225" i="19" s="1" a="1"/>
  <c r="AG1225" i="19" s="1"/>
  <c r="AK1222" i="19"/>
  <c r="AK525" i="19"/>
  <c r="AK530" i="19"/>
  <c r="AK527" i="19"/>
  <c r="AK523" i="19"/>
  <c r="AK528" i="19"/>
  <c r="AK522" i="19"/>
  <c r="AK531" i="19"/>
  <c r="AE529" i="19"/>
  <c r="AG529" i="19" s="1" a="1"/>
  <c r="AG529" i="19" s="1"/>
  <c r="AK524" i="19"/>
  <c r="AE522" i="19"/>
  <c r="AG522" i="19" s="1" a="1"/>
  <c r="AG522" i="19" s="1"/>
  <c r="AK529" i="19"/>
  <c r="AE415" i="19"/>
  <c r="AG415" i="19" s="1" a="1"/>
  <c r="AG415" i="19" s="1"/>
  <c r="AK412" i="19"/>
  <c r="AK420" i="19"/>
  <c r="AK421" i="19"/>
  <c r="AK416" i="19"/>
  <c r="AK415" i="19"/>
  <c r="AK418" i="19"/>
  <c r="AE421" i="19"/>
  <c r="AG421" i="19" s="1" a="1"/>
  <c r="AG421" i="19" s="1"/>
  <c r="AK417" i="19"/>
  <c r="AK419" i="19"/>
  <c r="AE412" i="19"/>
  <c r="AG412" i="19" s="1" a="1"/>
  <c r="AG412" i="19" s="1"/>
  <c r="AE414" i="19"/>
  <c r="AG414" i="19" s="1" a="1"/>
  <c r="AG414" i="19" s="1"/>
  <c r="AE417" i="19"/>
  <c r="AG417" i="19" s="1" a="1"/>
  <c r="AG417" i="19" s="1"/>
  <c r="AE1129" i="19"/>
  <c r="AG1129" i="19" s="1" a="1"/>
  <c r="AG1129" i="19" s="1"/>
  <c r="AK1128" i="19"/>
  <c r="AK1124" i="19"/>
  <c r="AK1125" i="19"/>
  <c r="AK1127" i="19"/>
  <c r="AK1122" i="19"/>
  <c r="AK1129" i="19"/>
  <c r="AK1130" i="19"/>
  <c r="AK874" i="19"/>
  <c r="AK878" i="19"/>
  <c r="AK872" i="19"/>
  <c r="AK873" i="19"/>
  <c r="AE880" i="19"/>
  <c r="AG880" i="19" s="1" a="1"/>
  <c r="AG880" i="19" s="1"/>
  <c r="AE874" i="19"/>
  <c r="AG874" i="19" s="1" a="1"/>
  <c r="AG874" i="19" s="1"/>
  <c r="AK880" i="19"/>
  <c r="AE873" i="19"/>
  <c r="AG873" i="19" s="1" a="1"/>
  <c r="AG873" i="19" s="1"/>
  <c r="AK877" i="19"/>
  <c r="AE875" i="19"/>
  <c r="AG875" i="19" s="1" a="1"/>
  <c r="AG875" i="19" s="1"/>
  <c r="AK879" i="19"/>
  <c r="AE877" i="19"/>
  <c r="AG877" i="19" s="1" a="1"/>
  <c r="AG877" i="19" s="1"/>
  <c r="AK881" i="19"/>
  <c r="AK875" i="19"/>
  <c r="AE879" i="19"/>
  <c r="AG879" i="19" s="1" a="1"/>
  <c r="AG879" i="19" s="1"/>
  <c r="AE1505" i="19"/>
  <c r="AG1505" i="19" s="1" a="1"/>
  <c r="AG1505" i="19" s="1"/>
  <c r="AE1508" i="19"/>
  <c r="AG1508" i="19" s="1" a="1"/>
  <c r="AG1508" i="19" s="1"/>
  <c r="AE1509" i="19"/>
  <c r="AG1509" i="19" s="1" a="1"/>
  <c r="AG1509" i="19" s="1"/>
  <c r="AE1503" i="19"/>
  <c r="AG1503" i="19" s="1" a="1"/>
  <c r="AG1503" i="19" s="1"/>
  <c r="AE1511" i="19"/>
  <c r="AG1511" i="19" s="1" a="1"/>
  <c r="AG1511" i="19" s="1"/>
  <c r="AE1502" i="19"/>
  <c r="AG1502" i="19" s="1" a="1"/>
  <c r="AG1502" i="19" s="1"/>
  <c r="AK1506" i="19"/>
  <c r="AK1511" i="19"/>
  <c r="AE1510" i="19"/>
  <c r="AG1510" i="19" s="1" a="1"/>
  <c r="AG1510" i="19" s="1"/>
  <c r="AK1509" i="19"/>
  <c r="AE1504" i="19"/>
  <c r="AG1504" i="19" s="1" a="1"/>
  <c r="AG1504" i="19" s="1"/>
  <c r="AK1504" i="19"/>
  <c r="AE1506" i="19"/>
  <c r="AG1506" i="19" s="1" a="1"/>
  <c r="AG1506" i="19" s="1"/>
  <c r="AE1507" i="19"/>
  <c r="AG1507" i="19" s="1" a="1"/>
  <c r="AG1507" i="19" s="1"/>
  <c r="AK1502" i="19"/>
  <c r="AK1507" i="19"/>
  <c r="AK1510" i="19"/>
  <c r="AK1505" i="19"/>
  <c r="AE1164" i="19"/>
  <c r="AG1164" i="19" s="1" a="1"/>
  <c r="AG1164" i="19" s="1"/>
  <c r="AK1164" i="19"/>
  <c r="AK1169" i="19"/>
  <c r="AK1166" i="19"/>
  <c r="AK1170" i="19"/>
  <c r="AE1167" i="19"/>
  <c r="AG1167" i="19" s="1" a="1"/>
  <c r="AG1167" i="19" s="1"/>
  <c r="AK1171" i="19"/>
  <c r="AK1163" i="19"/>
  <c r="AK1167" i="19"/>
  <c r="AK1168" i="19"/>
  <c r="AE423" i="19"/>
  <c r="AG423" i="19" s="1" a="1"/>
  <c r="AG423" i="19" s="1"/>
  <c r="AE426" i="19"/>
  <c r="AG426" i="19" s="1" a="1"/>
  <c r="AG426" i="19" s="1"/>
  <c r="AK430" i="19"/>
  <c r="AK429" i="19"/>
  <c r="AK425" i="19"/>
  <c r="AK424" i="19"/>
  <c r="AE422" i="19"/>
  <c r="AG422" i="19" s="1" a="1"/>
  <c r="AG422" i="19" s="1"/>
  <c r="AK428" i="19"/>
  <c r="AE427" i="19"/>
  <c r="AG427" i="19" s="1" a="1"/>
  <c r="AG427" i="19" s="1"/>
  <c r="AE428" i="19"/>
  <c r="AG428" i="19" s="1" a="1"/>
  <c r="AG428" i="19" s="1"/>
  <c r="AE430" i="19"/>
  <c r="AG430" i="19" s="1" a="1"/>
  <c r="AG430" i="19" s="1"/>
  <c r="AK431" i="19"/>
  <c r="AK423" i="19"/>
  <c r="AK427" i="19"/>
  <c r="AE1155" i="19"/>
  <c r="AG1155" i="19" s="1" a="1"/>
  <c r="AG1155" i="19" s="1"/>
  <c r="AK1158" i="19"/>
  <c r="AE1157" i="19"/>
  <c r="AG1157" i="19" s="1" a="1"/>
  <c r="AG1157" i="19" s="1"/>
  <c r="AE1161" i="19"/>
  <c r="AG1161" i="19" s="1" a="1"/>
  <c r="AG1161" i="19" s="1"/>
  <c r="AE1158" i="19"/>
  <c r="AG1158" i="19" s="1" a="1"/>
  <c r="AG1158" i="19" s="1"/>
  <c r="AE1160" i="19"/>
  <c r="AG1160" i="19" s="1" a="1"/>
  <c r="AG1160" i="19" s="1"/>
  <c r="AE1159" i="19"/>
  <c r="AG1159" i="19" s="1" a="1"/>
  <c r="AG1159" i="19" s="1"/>
  <c r="AK1155" i="19"/>
  <c r="AE1152" i="19"/>
  <c r="AG1152" i="19" s="1" a="1"/>
  <c r="AG1152" i="19" s="1"/>
  <c r="AK1152" i="19"/>
  <c r="AE1153" i="19"/>
  <c r="AG1153" i="19" s="1" a="1"/>
  <c r="AG1153" i="19" s="1"/>
  <c r="AK1161" i="19"/>
  <c r="AK1160" i="19"/>
  <c r="AE1154" i="19"/>
  <c r="AG1154" i="19" s="1" a="1"/>
  <c r="AG1154" i="19" s="1"/>
  <c r="AK1153" i="19"/>
  <c r="AE1156" i="19"/>
  <c r="AG1156" i="19" s="1" a="1"/>
  <c r="AG1156" i="19" s="1"/>
  <c r="AK1156" i="19"/>
  <c r="AE1484" i="19"/>
  <c r="AG1484" i="19" s="1" a="1"/>
  <c r="AG1484" i="19" s="1"/>
  <c r="AE1487" i="19"/>
  <c r="AG1487" i="19" s="1" a="1"/>
  <c r="AG1487" i="19" s="1"/>
  <c r="AK1482" i="19"/>
  <c r="AK1486" i="19"/>
  <c r="AE1491" i="19"/>
  <c r="AG1491" i="19" s="1" a="1"/>
  <c r="AG1491" i="19" s="1"/>
  <c r="AK1491" i="19"/>
  <c r="AE1490" i="19"/>
  <c r="AG1490" i="19" s="1" a="1"/>
  <c r="AG1490" i="19" s="1"/>
  <c r="AK1488" i="19"/>
  <c r="AE1485" i="19"/>
  <c r="AG1485" i="19" s="1" a="1"/>
  <c r="AG1485" i="19" s="1"/>
  <c r="AE1482" i="19"/>
  <c r="AG1482" i="19" s="1" a="1"/>
  <c r="AG1482" i="19" s="1"/>
  <c r="AK1487" i="19"/>
  <c r="AK1485" i="19"/>
  <c r="AE1483" i="19"/>
  <c r="AG1483" i="19" s="1" a="1"/>
  <c r="AG1483" i="19" s="1"/>
  <c r="AK1489" i="19"/>
  <c r="AK1484" i="19"/>
  <c r="AE1486" i="19"/>
  <c r="AG1486" i="19" s="1" a="1"/>
  <c r="AG1486" i="19" s="1"/>
  <c r="AE228" i="19"/>
  <c r="AG228" i="19" s="1" a="1"/>
  <c r="AG228" i="19" s="1"/>
  <c r="AK228" i="19"/>
  <c r="AE229" i="19"/>
  <c r="AG229" i="19" s="1" a="1"/>
  <c r="AG229" i="19" s="1"/>
  <c r="AK223" i="19"/>
  <c r="AE230" i="19"/>
  <c r="AG230" i="19" s="1" a="1"/>
  <c r="AG230" i="19" s="1"/>
  <c r="AK225" i="19"/>
  <c r="AE223" i="19"/>
  <c r="AG223" i="19" s="1" a="1"/>
  <c r="AG223" i="19" s="1"/>
  <c r="AK226" i="19"/>
  <c r="AK231" i="19"/>
  <c r="AK230" i="19"/>
  <c r="AK227" i="19"/>
  <c r="AK229" i="19"/>
  <c r="AE661" i="19"/>
  <c r="AG661" i="19" s="1" a="1"/>
  <c r="AG661" i="19" s="1"/>
  <c r="AK655" i="19"/>
  <c r="AE654" i="19"/>
  <c r="AG654" i="19" s="1" a="1"/>
  <c r="AG654" i="19" s="1"/>
  <c r="AK652" i="19"/>
  <c r="AE655" i="19"/>
  <c r="AG655" i="19" s="1" a="1"/>
  <c r="AG655" i="19" s="1"/>
  <c r="AK659" i="19"/>
  <c r="AE659" i="19"/>
  <c r="AG659" i="19" s="1" a="1"/>
  <c r="AG659" i="19" s="1"/>
  <c r="AK660" i="19"/>
  <c r="AE652" i="19"/>
  <c r="AG652" i="19" s="1" a="1"/>
  <c r="AG652" i="19" s="1"/>
  <c r="AK657" i="19"/>
  <c r="AK656" i="19"/>
  <c r="AE653" i="19"/>
  <c r="AG653" i="19" s="1" a="1"/>
  <c r="AG653" i="19" s="1"/>
  <c r="AK661" i="19"/>
  <c r="AK653" i="19"/>
  <c r="AE660" i="19"/>
  <c r="AG660" i="19" s="1" a="1"/>
  <c r="AG660" i="19" s="1"/>
  <c r="AE656" i="19"/>
  <c r="AG656" i="19" s="1" a="1"/>
  <c r="AG656" i="19" s="1"/>
  <c r="AK778" i="19"/>
  <c r="AE781" i="19"/>
  <c r="AG781" i="19" s="1" a="1"/>
  <c r="AG781" i="19" s="1"/>
  <c r="AE822" i="19"/>
  <c r="AG822" i="19" s="1" a="1"/>
  <c r="AG822" i="19" s="1"/>
  <c r="AE824" i="19"/>
  <c r="AG824" i="19" s="1" a="1"/>
  <c r="AG824" i="19" s="1"/>
  <c r="AE825" i="19"/>
  <c r="AG825" i="19" s="1" a="1"/>
  <c r="AG825" i="19" s="1"/>
  <c r="AE826" i="19"/>
  <c r="AG826" i="19" s="1" a="1"/>
  <c r="AG826" i="19" s="1"/>
  <c r="AE831" i="19"/>
  <c r="AG831" i="19" s="1" a="1"/>
  <c r="AG831" i="19" s="1"/>
  <c r="AE827" i="19"/>
  <c r="AG827" i="19" s="1" a="1"/>
  <c r="AG827" i="19" s="1"/>
  <c r="AK824" i="19"/>
  <c r="AE823" i="19"/>
  <c r="AG823" i="19" s="1" a="1"/>
  <c r="AG823" i="19" s="1"/>
  <c r="AK827" i="19"/>
  <c r="AK831" i="19"/>
  <c r="AK823" i="19"/>
  <c r="AE828" i="19"/>
  <c r="AG828" i="19" s="1" a="1"/>
  <c r="AG828" i="19" s="1"/>
  <c r="AK826" i="19"/>
  <c r="AE830" i="19"/>
  <c r="AG830" i="19" s="1" a="1"/>
  <c r="AG830" i="19" s="1"/>
  <c r="AK822" i="19"/>
  <c r="AE829" i="19"/>
  <c r="AG829" i="19" s="1" a="1"/>
  <c r="AG829" i="19" s="1"/>
  <c r="AK828" i="19"/>
  <c r="AK825" i="19"/>
  <c r="AE547" i="19"/>
  <c r="AG547" i="19" s="1" a="1"/>
  <c r="AG547" i="19" s="1"/>
  <c r="AK543" i="19"/>
  <c r="AE545" i="19"/>
  <c r="AG545" i="19" s="1" a="1"/>
  <c r="AG545" i="19" s="1"/>
  <c r="AK550" i="19"/>
  <c r="AK545" i="19"/>
  <c r="AE548" i="19"/>
  <c r="AG548" i="19" s="1" a="1"/>
  <c r="AG548" i="19" s="1"/>
  <c r="AK544" i="19"/>
  <c r="AE549" i="19"/>
  <c r="AG549" i="19" s="1" a="1"/>
  <c r="AG549" i="19" s="1"/>
  <c r="AK551" i="19"/>
  <c r="AE550" i="19"/>
  <c r="AG550" i="19" s="1" a="1"/>
  <c r="AG550" i="19" s="1"/>
  <c r="AK549" i="19"/>
  <c r="AE543" i="19"/>
  <c r="AG543" i="19" s="1" a="1"/>
  <c r="AG543" i="19" s="1"/>
  <c r="AE551" i="19"/>
  <c r="AG551" i="19" s="1" a="1"/>
  <c r="AG551" i="19" s="1"/>
  <c r="AK547" i="19"/>
  <c r="AK546" i="19"/>
  <c r="AE542" i="19"/>
  <c r="AG542" i="19" s="1" a="1"/>
  <c r="AG542" i="19" s="1"/>
  <c r="AK1065" i="19"/>
  <c r="AK1071" i="19"/>
  <c r="AE1062" i="19"/>
  <c r="AG1062" i="19" s="1" a="1"/>
  <c r="AG1062" i="19" s="1"/>
  <c r="AK1070" i="19"/>
  <c r="AE1063" i="19"/>
  <c r="AG1063" i="19" s="1" a="1"/>
  <c r="AG1063" i="19" s="1"/>
  <c r="AK1064" i="19"/>
  <c r="AE1064" i="19"/>
  <c r="AG1064" i="19" s="1" a="1"/>
  <c r="AG1064" i="19" s="1"/>
  <c r="AK1066" i="19"/>
  <c r="AK1069" i="19"/>
  <c r="AK1068" i="19"/>
  <c r="AK1067" i="19"/>
  <c r="AK691" i="19"/>
  <c r="AK687" i="19"/>
  <c r="AK686" i="19"/>
  <c r="AE688" i="19"/>
  <c r="AG688" i="19" s="1" a="1"/>
  <c r="AG688" i="19" s="1"/>
  <c r="AK688" i="19"/>
  <c r="AK682" i="19"/>
  <c r="AK683" i="19"/>
  <c r="AK684" i="19"/>
  <c r="AE685" i="19"/>
  <c r="AG685" i="19" s="1" a="1"/>
  <c r="AG685" i="19" s="1"/>
  <c r="AK690" i="19"/>
  <c r="AE598" i="19"/>
  <c r="AG598" i="19" s="1" a="1"/>
  <c r="AG598" i="19" s="1"/>
  <c r="AE1162" i="19"/>
  <c r="AG1162" i="19" s="1" a="1"/>
  <c r="AG1162" i="19" s="1"/>
  <c r="AE624" i="19"/>
  <c r="AG624" i="19" s="1" a="1"/>
  <c r="AG624" i="19" s="1"/>
  <c r="AE776" i="19"/>
  <c r="AG776" i="19" s="1" a="1"/>
  <c r="AG776" i="19" s="1"/>
  <c r="AE600" i="19"/>
  <c r="AG600" i="19" s="1" a="1"/>
  <c r="AG600" i="19" s="1"/>
  <c r="AE1488" i="19"/>
  <c r="AG1488" i="19" s="1" a="1"/>
  <c r="AG1488" i="19" s="1"/>
  <c r="AE1169" i="19"/>
  <c r="AG1169" i="19" s="1" a="1"/>
  <c r="AG1169" i="19" s="1"/>
  <c r="AK628" i="19"/>
  <c r="AK442" i="19"/>
  <c r="AK1131" i="19"/>
  <c r="AK801" i="19"/>
  <c r="AK689" i="19"/>
  <c r="AE419" i="19"/>
  <c r="AG419" i="19" s="1" a="1"/>
  <c r="AG419" i="19" s="1"/>
  <c r="AE523" i="19"/>
  <c r="AG523" i="19" s="1" a="1"/>
  <c r="AG523" i="19" s="1"/>
  <c r="AK627" i="19"/>
  <c r="AK449" i="19"/>
  <c r="AK798" i="19"/>
  <c r="AK422" i="19"/>
  <c r="AE418" i="19"/>
  <c r="AG418" i="19" s="1" a="1"/>
  <c r="AG418" i="19" s="1"/>
  <c r="AE682" i="19"/>
  <c r="AG682" i="19" s="1" a="1"/>
  <c r="AG682" i="19" s="1"/>
  <c r="AK526" i="19"/>
  <c r="AK1083" i="19"/>
  <c r="AK988" i="19"/>
  <c r="AE690" i="19"/>
  <c r="AG690" i="19" s="1" a="1"/>
  <c r="AG690" i="19" s="1"/>
  <c r="AE755" i="19"/>
  <c r="AG755" i="19" s="1" a="1"/>
  <c r="AG755" i="19" s="1"/>
  <c r="AK189" i="19"/>
  <c r="AE184" i="19"/>
  <c r="AG184" i="19" s="1" a="1"/>
  <c r="AG184" i="19" s="1"/>
  <c r="AK187" i="19"/>
  <c r="AE185" i="19"/>
  <c r="AG185" i="19" s="1" a="1"/>
  <c r="AG185" i="19" s="1"/>
  <c r="AE186" i="19"/>
  <c r="AG186" i="19" s="1" a="1"/>
  <c r="AG186" i="19" s="1"/>
  <c r="AK186" i="19"/>
  <c r="AK182" i="19"/>
  <c r="K29" i="23" s="1"/>
  <c r="AK184" i="19"/>
  <c r="AK191" i="19"/>
  <c r="AK188" i="19"/>
  <c r="AE736" i="19"/>
  <c r="AG736" i="19" s="1" a="1"/>
  <c r="AG736" i="19" s="1"/>
  <c r="AK734" i="19"/>
  <c r="AE735" i="19"/>
  <c r="AG735" i="19" s="1" a="1"/>
  <c r="AG735" i="19" s="1"/>
  <c r="AK739" i="19"/>
  <c r="AE737" i="19"/>
  <c r="AG737" i="19" s="1" a="1"/>
  <c r="AG737" i="19" s="1"/>
  <c r="AK735" i="19"/>
  <c r="AE738" i="19"/>
  <c r="AG738" i="19" s="1" a="1"/>
  <c r="AG738" i="19" s="1"/>
  <c r="AK740" i="19"/>
  <c r="AE739" i="19"/>
  <c r="AG739" i="19" s="1" a="1"/>
  <c r="AG739" i="19" s="1"/>
  <c r="AK738" i="19"/>
  <c r="AK737" i="19"/>
  <c r="AK733" i="19"/>
  <c r="AK741" i="19"/>
  <c r="AB481" i="19" a="1"/>
  <c r="AB481" i="19" s="1"/>
  <c r="AK1063" i="19"/>
  <c r="AK987" i="19"/>
  <c r="AE1240" i="19"/>
  <c r="AG1240" i="19" s="1" a="1"/>
  <c r="AG1240" i="19" s="1"/>
  <c r="AE752" i="19"/>
  <c r="AG752" i="19" s="1" a="1"/>
  <c r="AG752" i="19" s="1"/>
  <c r="AK830" i="19"/>
  <c r="AK829" i="19"/>
  <c r="AK1490" i="19"/>
  <c r="AE546" i="19"/>
  <c r="AG546" i="19" s="1" a="1"/>
  <c r="AG546" i="19" s="1"/>
  <c r="AK1157" i="19"/>
  <c r="AE1241" i="19"/>
  <c r="AG1241" i="19" s="1" a="1"/>
  <c r="AG1241" i="19" s="1"/>
  <c r="AK754" i="19"/>
  <c r="AK1483" i="19"/>
  <c r="AE544" i="19"/>
  <c r="AG544" i="19" s="1" a="1"/>
  <c r="AG544" i="19" s="1"/>
  <c r="AE1228" i="19"/>
  <c r="AG1228" i="19" s="1" a="1"/>
  <c r="AG1228" i="19" s="1"/>
  <c r="AE778" i="19"/>
  <c r="AG778" i="19" s="1" a="1"/>
  <c r="AG778" i="19" s="1"/>
  <c r="AE1429" i="19"/>
  <c r="AG1429" i="19" s="1" a="1"/>
  <c r="AG1429" i="19" s="1"/>
  <c r="AK1424" i="19"/>
  <c r="AE1423" i="19"/>
  <c r="AG1423" i="19" s="1" a="1"/>
  <c r="AG1423" i="19" s="1"/>
  <c r="AK1422" i="19"/>
  <c r="AK1426" i="19"/>
  <c r="AE1425" i="19"/>
  <c r="AG1425" i="19" s="1" a="1"/>
  <c r="AG1425" i="19" s="1"/>
  <c r="AK1423" i="19"/>
  <c r="AK1427" i="19"/>
  <c r="AK1428" i="19"/>
  <c r="AK1429" i="19"/>
  <c r="AK1430" i="19"/>
  <c r="AE988" i="19"/>
  <c r="AG988" i="19" s="1" a="1"/>
  <c r="AG988" i="19" s="1"/>
  <c r="AE990" i="19"/>
  <c r="AG990" i="19" s="1" a="1"/>
  <c r="AG990" i="19" s="1"/>
  <c r="AE982" i="19"/>
  <c r="AG982" i="19" s="1" a="1"/>
  <c r="AG982" i="19" s="1"/>
  <c r="AE991" i="19"/>
  <c r="AG991" i="19" s="1" a="1"/>
  <c r="AG991" i="19" s="1"/>
  <c r="AE986" i="19"/>
  <c r="AG986" i="19" s="1" a="1"/>
  <c r="AG986" i="19" s="1"/>
  <c r="AK989" i="19"/>
  <c r="AE985" i="19"/>
  <c r="AG985" i="19" s="1" a="1"/>
  <c r="AG985" i="19" s="1"/>
  <c r="AK990" i="19"/>
  <c r="AE987" i="19"/>
  <c r="AG987" i="19" s="1" a="1"/>
  <c r="AG987" i="19" s="1"/>
  <c r="AK986" i="19"/>
  <c r="AE989" i="19"/>
  <c r="AG989" i="19" s="1" a="1"/>
  <c r="AG989" i="19" s="1"/>
  <c r="AK991" i="19"/>
  <c r="AK984" i="19"/>
  <c r="AK983" i="19"/>
  <c r="AK985" i="19"/>
  <c r="AK982" i="19"/>
  <c r="AB589" i="19" a="1"/>
  <c r="AB589" i="19" s="1"/>
  <c r="AK413" i="19"/>
  <c r="AK753" i="19"/>
  <c r="AK1030" i="19"/>
  <c r="AE391" i="19"/>
  <c r="AG391" i="19" s="1" a="1"/>
  <c r="AG391" i="19" s="1"/>
  <c r="AE777" i="19"/>
  <c r="AG777" i="19" s="1" a="1"/>
  <c r="AG777" i="19" s="1"/>
  <c r="AE1122" i="19"/>
  <c r="AG1122" i="19" s="1" a="1"/>
  <c r="AG1122" i="19" s="1"/>
  <c r="AE450" i="19"/>
  <c r="AG450" i="19" s="1" a="1"/>
  <c r="AG450" i="19" s="1"/>
  <c r="AK414" i="19"/>
  <c r="AK1229" i="19"/>
  <c r="AK1009" i="19"/>
  <c r="AK781" i="19"/>
  <c r="AK1024" i="19"/>
  <c r="AE390" i="19"/>
  <c r="AG390" i="19" s="1" a="1"/>
  <c r="AG390" i="19" s="1"/>
  <c r="AE1131" i="19"/>
  <c r="AG1131" i="19" s="1" a="1"/>
  <c r="AG1131" i="19" s="1"/>
  <c r="AE449" i="19"/>
  <c r="AG449" i="19" s="1" a="1"/>
  <c r="AG449" i="19" s="1"/>
  <c r="AB1341" i="19" a="1"/>
  <c r="AB1341" i="19" s="1"/>
  <c r="AE1088" i="19"/>
  <c r="AG1088" i="19" s="1" a="1"/>
  <c r="AG1088" i="19" s="1"/>
  <c r="AE1086" i="19"/>
  <c r="AG1086" i="19" s="1" a="1"/>
  <c r="AG1086" i="19" s="1"/>
  <c r="AE1084" i="19"/>
  <c r="AG1084" i="19" s="1" a="1"/>
  <c r="AG1084" i="19" s="1"/>
  <c r="AE1082" i="19"/>
  <c r="AG1082" i="19" s="1" a="1"/>
  <c r="AG1082" i="19" s="1"/>
  <c r="AE1083" i="19"/>
  <c r="AG1083" i="19" s="1" a="1"/>
  <c r="AG1083" i="19" s="1"/>
  <c r="AE1089" i="19"/>
  <c r="AG1089" i="19" s="1" a="1"/>
  <c r="AG1089" i="19" s="1"/>
  <c r="AK623" i="19"/>
  <c r="AK867" i="19"/>
  <c r="AK1383" i="19"/>
  <c r="AK779" i="19"/>
  <c r="AK709" i="19"/>
  <c r="AK1107" i="19"/>
  <c r="AK1105" i="19"/>
  <c r="AK1246" i="19"/>
  <c r="AK317" i="19"/>
  <c r="AE625" i="19"/>
  <c r="AG625" i="19" s="1" a="1"/>
  <c r="AG625" i="19" s="1"/>
  <c r="AE1034" i="19"/>
  <c r="AG1034" i="19" s="1" a="1"/>
  <c r="AG1034" i="19" s="1"/>
  <c r="AE1390" i="19"/>
  <c r="AG1390" i="19" s="1" a="1"/>
  <c r="AG1390" i="19" s="1"/>
  <c r="AE1110" i="19"/>
  <c r="AG1110" i="19" s="1" a="1"/>
  <c r="AG1110" i="19" s="1"/>
  <c r="AE467" i="19"/>
  <c r="AG467" i="19" s="1" a="1"/>
  <c r="AG467" i="19" s="1"/>
  <c r="AE1245" i="19"/>
  <c r="AG1245" i="19" s="1" a="1"/>
  <c r="AG1245" i="19" s="1"/>
  <c r="AB279" i="19" a="1"/>
  <c r="AB279" i="19" s="1"/>
  <c r="AB154" i="19" a="1"/>
  <c r="AB154" i="19" s="1"/>
  <c r="AB931" i="19" a="1"/>
  <c r="AB931" i="19" s="1"/>
  <c r="AE938" i="19"/>
  <c r="AG938" i="19" s="1" a="1"/>
  <c r="AG938" i="19" s="1"/>
  <c r="AE932" i="19"/>
  <c r="AG932" i="19" s="1" a="1"/>
  <c r="AG932" i="19" s="1"/>
  <c r="AE937" i="19"/>
  <c r="AG937" i="19" s="1" a="1"/>
  <c r="AG937" i="19" s="1"/>
  <c r="AE939" i="19"/>
  <c r="AG939" i="19" s="1" a="1"/>
  <c r="AG939" i="19" s="1"/>
  <c r="AE940" i="19"/>
  <c r="AG940" i="19" s="1" a="1"/>
  <c r="AG940" i="19" s="1"/>
  <c r="AE941" i="19"/>
  <c r="AG941" i="19" s="1" a="1"/>
  <c r="AG941" i="19" s="1"/>
  <c r="AE933" i="19"/>
  <c r="AG933" i="19" s="1" a="1"/>
  <c r="AG933" i="19" s="1"/>
  <c r="AE934" i="19"/>
  <c r="AG934" i="19" s="1" a="1"/>
  <c r="AG934" i="19" s="1"/>
  <c r="AE935" i="19"/>
  <c r="AG935" i="19" s="1" a="1"/>
  <c r="AG935" i="19" s="1"/>
  <c r="AB609" i="19" a="1"/>
  <c r="AB609" i="19" s="1"/>
  <c r="AK631" i="19"/>
  <c r="AK871" i="19"/>
  <c r="AK467" i="19"/>
  <c r="AK772" i="19"/>
  <c r="AK704" i="19"/>
  <c r="AK1120" i="19"/>
  <c r="AK1247" i="19"/>
  <c r="AK1104" i="19"/>
  <c r="AK1084" i="19"/>
  <c r="AK1039" i="19"/>
  <c r="AK319" i="19"/>
  <c r="AE631" i="19"/>
  <c r="AG631" i="19" s="1" a="1"/>
  <c r="AG631" i="19" s="1"/>
  <c r="AE1033" i="19"/>
  <c r="AG1033" i="19" s="1" a="1"/>
  <c r="AG1033" i="19" s="1"/>
  <c r="AK1386" i="19"/>
  <c r="AE1102" i="19"/>
  <c r="AG1102" i="19" s="1" a="1"/>
  <c r="AG1102" i="19" s="1"/>
  <c r="AE471" i="19"/>
  <c r="AG471" i="19" s="1" a="1"/>
  <c r="AG471" i="19" s="1"/>
  <c r="AE1244" i="19"/>
  <c r="AG1244" i="19" s="1" a="1"/>
  <c r="AG1244" i="19" s="1"/>
  <c r="AE1087" i="19"/>
  <c r="AG1087" i="19" s="1" a="1"/>
  <c r="AG1087" i="19" s="1"/>
  <c r="AE863" i="19"/>
  <c r="AG863" i="19" s="1" a="1"/>
  <c r="AG863" i="19" s="1"/>
  <c r="AE1163" i="19"/>
  <c r="AG1163" i="19" s="1" a="1"/>
  <c r="AG1163" i="19" s="1"/>
  <c r="AK624" i="19"/>
  <c r="AK863" i="19"/>
  <c r="AK1250" i="19"/>
  <c r="AK774" i="19"/>
  <c r="AK711" i="19"/>
  <c r="AK1112" i="19"/>
  <c r="AK1111" i="19"/>
  <c r="AK1082" i="19"/>
  <c r="AK1034" i="19"/>
  <c r="AK314" i="19"/>
  <c r="AE623" i="19"/>
  <c r="AG623" i="19" s="1" a="1"/>
  <c r="AG623" i="19" s="1"/>
  <c r="AE1032" i="19"/>
  <c r="AG1032" i="19" s="1" a="1"/>
  <c r="AG1032" i="19" s="1"/>
  <c r="AE1111" i="19"/>
  <c r="AG1111" i="19" s="1" a="1"/>
  <c r="AG1111" i="19" s="1"/>
  <c r="AE1251" i="19"/>
  <c r="AG1251" i="19" s="1" a="1"/>
  <c r="AG1251" i="19" s="1"/>
  <c r="AE711" i="19"/>
  <c r="AG711" i="19" s="1" a="1"/>
  <c r="AG711" i="19" s="1"/>
  <c r="AE1091" i="19"/>
  <c r="AG1091" i="19" s="1" a="1"/>
  <c r="AG1091" i="19" s="1"/>
  <c r="AE862" i="19"/>
  <c r="AG862" i="19" s="1" a="1"/>
  <c r="AG862" i="19" s="1"/>
  <c r="AE888" i="19"/>
  <c r="AG888" i="19" s="1" a="1"/>
  <c r="AG888" i="19" s="1"/>
  <c r="AE890" i="19"/>
  <c r="AG890" i="19" s="1" a="1"/>
  <c r="AG890" i="19" s="1"/>
  <c r="AE886" i="19"/>
  <c r="AG886" i="19" s="1" a="1"/>
  <c r="AG886" i="19" s="1"/>
  <c r="AE889" i="19"/>
  <c r="AG889" i="19" s="1" a="1"/>
  <c r="AG889" i="19" s="1"/>
  <c r="AE884" i="19"/>
  <c r="AG884" i="19" s="1" a="1"/>
  <c r="AG884" i="19" s="1"/>
  <c r="AE885" i="19"/>
  <c r="AG885" i="19" s="1" a="1"/>
  <c r="AG885" i="19" s="1"/>
  <c r="AE891" i="19"/>
  <c r="AG891" i="19" s="1" a="1"/>
  <c r="AG891" i="19" s="1"/>
  <c r="AE816" i="19"/>
  <c r="AG816" i="19" s="1" a="1"/>
  <c r="AG816" i="19" s="1"/>
  <c r="AE814" i="19"/>
  <c r="AG814" i="19" s="1" a="1"/>
  <c r="AG814" i="19" s="1"/>
  <c r="AE817" i="19"/>
  <c r="AG817" i="19" s="1" a="1"/>
  <c r="AG817" i="19" s="1"/>
  <c r="AE815" i="19"/>
  <c r="AG815" i="19" s="1" a="1"/>
  <c r="AG815" i="19" s="1"/>
  <c r="AE819" i="19"/>
  <c r="AG819" i="19" s="1" a="1"/>
  <c r="AG819" i="19" s="1"/>
  <c r="AE820" i="19"/>
  <c r="AG820" i="19" s="1" a="1"/>
  <c r="AG820" i="19" s="1"/>
  <c r="AB106" i="19" a="1"/>
  <c r="AB106" i="19" s="1"/>
  <c r="AE318" i="19"/>
  <c r="AG318" i="19" s="1" a="1"/>
  <c r="AG318" i="19" s="1"/>
  <c r="AE312" i="19"/>
  <c r="AG312" i="19" s="1" a="1"/>
  <c r="AG312" i="19" s="1"/>
  <c r="AE314" i="19"/>
  <c r="AG314" i="19" s="1" a="1"/>
  <c r="AG314" i="19" s="1"/>
  <c r="AE313" i="19"/>
  <c r="AG313" i="19" s="1" a="1"/>
  <c r="AG313" i="19" s="1"/>
  <c r="AE316" i="19"/>
  <c r="AG316" i="19" s="1" a="1"/>
  <c r="AG316" i="19" s="1"/>
  <c r="AE321" i="19"/>
  <c r="AG321" i="19" s="1" a="1"/>
  <c r="AG321" i="19" s="1"/>
  <c r="AB345" i="19" a="1"/>
  <c r="AB345" i="19" s="1"/>
  <c r="AE463" i="19"/>
  <c r="AG463" i="19" s="1" a="1"/>
  <c r="AG463" i="19" s="1"/>
  <c r="AE465" i="19"/>
  <c r="AG465" i="19" s="1" a="1"/>
  <c r="AG465" i="19" s="1"/>
  <c r="AE466" i="19"/>
  <c r="AG466" i="19" s="1" a="1"/>
  <c r="AG466" i="19" s="1"/>
  <c r="AE464" i="19"/>
  <c r="AG464" i="19" s="1" a="1"/>
  <c r="AG464" i="19" s="1"/>
  <c r="AK466" i="19"/>
  <c r="AK622" i="19"/>
  <c r="AK315" i="19"/>
  <c r="AK868" i="19"/>
  <c r="AK1251" i="19"/>
  <c r="AK773" i="19"/>
  <c r="AK1117" i="19"/>
  <c r="AK1091" i="19"/>
  <c r="AK1038" i="19"/>
  <c r="AK312" i="19"/>
  <c r="K42" i="23" s="1"/>
  <c r="AE622" i="19"/>
  <c r="AG622" i="19" s="1" a="1"/>
  <c r="AG622" i="19" s="1"/>
  <c r="AE1037" i="19"/>
  <c r="AG1037" i="19" s="1" a="1"/>
  <c r="AG1037" i="19" s="1"/>
  <c r="AE1108" i="19"/>
  <c r="AG1108" i="19" s="1" a="1"/>
  <c r="AG1108" i="19" s="1"/>
  <c r="AE470" i="19"/>
  <c r="AG470" i="19" s="1" a="1"/>
  <c r="AG470" i="19" s="1"/>
  <c r="AK1245" i="19"/>
  <c r="AE707" i="19"/>
  <c r="AG707" i="19" s="1" a="1"/>
  <c r="AG707" i="19" s="1"/>
  <c r="AE1090" i="19"/>
  <c r="AG1090" i="19" s="1" a="1"/>
  <c r="AG1090" i="19" s="1"/>
  <c r="AE1065" i="19"/>
  <c r="AG1065" i="19" s="1" a="1"/>
  <c r="AG1065" i="19" s="1"/>
  <c r="AE1066" i="19"/>
  <c r="AG1066" i="19" s="1" a="1"/>
  <c r="AG1066" i="19" s="1"/>
  <c r="AE1068" i="19"/>
  <c r="AG1068" i="19" s="1" a="1"/>
  <c r="AG1068" i="19" s="1"/>
  <c r="AE1067" i="19"/>
  <c r="AG1067" i="19" s="1" a="1"/>
  <c r="AG1067" i="19" s="1"/>
  <c r="AE1070" i="19"/>
  <c r="AG1070" i="19" s="1" a="1"/>
  <c r="AG1070" i="19" s="1"/>
  <c r="AE1069" i="19"/>
  <c r="AG1069" i="19" s="1" a="1"/>
  <c r="AG1069" i="19" s="1"/>
  <c r="AE1071" i="19"/>
  <c r="AG1071" i="19" s="1" a="1"/>
  <c r="AG1071" i="19" s="1"/>
  <c r="AE420" i="19"/>
  <c r="AG420" i="19" s="1" a="1"/>
  <c r="AG420" i="19" s="1"/>
  <c r="AE413" i="19"/>
  <c r="AG413" i="19" s="1" a="1"/>
  <c r="AG413" i="19" s="1"/>
  <c r="AE416" i="19"/>
  <c r="AG416" i="19" s="1" a="1"/>
  <c r="AG416" i="19" s="1"/>
  <c r="AE1528" i="19"/>
  <c r="AG1528" i="19" s="1" a="1"/>
  <c r="AG1528" i="19" s="1"/>
  <c r="AE1530" i="19"/>
  <c r="AG1530" i="19" s="1" a="1"/>
  <c r="AG1530" i="19" s="1"/>
  <c r="AE1531" i="19"/>
  <c r="AG1531" i="19" s="1" a="1"/>
  <c r="AG1531" i="19" s="1"/>
  <c r="AE1523" i="19"/>
  <c r="AG1523" i="19" s="1" a="1"/>
  <c r="AG1523" i="19" s="1"/>
  <c r="AK1527" i="19"/>
  <c r="AE524" i="19"/>
  <c r="AG524" i="19" s="1" a="1"/>
  <c r="AG524" i="19" s="1"/>
  <c r="AE525" i="19"/>
  <c r="AG525" i="19" s="1" a="1"/>
  <c r="AG525" i="19" s="1"/>
  <c r="AE531" i="19"/>
  <c r="AG531" i="19" s="1" a="1"/>
  <c r="AG531" i="19" s="1"/>
  <c r="AE528" i="19"/>
  <c r="AG528" i="19" s="1" a="1"/>
  <c r="AG528" i="19" s="1"/>
  <c r="AE530" i="19"/>
  <c r="AG530" i="19" s="1" a="1"/>
  <c r="AG530" i="19" s="1"/>
  <c r="AE526" i="19"/>
  <c r="AG526" i="19" s="1" a="1"/>
  <c r="AG526" i="19" s="1"/>
  <c r="AE527" i="19"/>
  <c r="AG527" i="19" s="1" a="1"/>
  <c r="AG527" i="19" s="1"/>
  <c r="AE1112" i="19"/>
  <c r="AG1112" i="19" s="1" a="1"/>
  <c r="AG1112" i="19" s="1"/>
  <c r="AK1115" i="19"/>
  <c r="AE1119" i="19"/>
  <c r="AG1119" i="19" s="1" a="1"/>
  <c r="AG1119" i="19" s="1"/>
  <c r="AE1121" i="19"/>
  <c r="AG1121" i="19" s="1" a="1"/>
  <c r="AG1121" i="19" s="1"/>
  <c r="AE1117" i="19"/>
  <c r="AG1117" i="19" s="1" a="1"/>
  <c r="AG1117" i="19" s="1"/>
  <c r="AE516" i="19"/>
  <c r="AG516" i="19" s="1" a="1"/>
  <c r="AG516" i="19" s="1"/>
  <c r="AE518" i="19"/>
  <c r="AG518" i="19" s="1" a="1"/>
  <c r="AG518" i="19" s="1"/>
  <c r="AE512" i="19"/>
  <c r="AG512" i="19" s="1" a="1"/>
  <c r="AG512" i="19" s="1"/>
  <c r="AE513" i="19"/>
  <c r="AG513" i="19" s="1" a="1"/>
  <c r="AG513" i="19" s="1"/>
  <c r="AE514" i="19"/>
  <c r="AG514" i="19" s="1" a="1"/>
  <c r="AG514" i="19" s="1"/>
  <c r="AE517" i="19"/>
  <c r="AG517" i="19" s="1" a="1"/>
  <c r="AG517" i="19" s="1"/>
  <c r="AE521" i="19"/>
  <c r="AG521" i="19" s="1" a="1"/>
  <c r="AG521" i="19" s="1"/>
  <c r="AK866" i="19"/>
  <c r="AE864" i="19"/>
  <c r="AG864" i="19" s="1" a="1"/>
  <c r="AG864" i="19" s="1"/>
  <c r="AE866" i="19"/>
  <c r="AG866" i="19" s="1" a="1"/>
  <c r="AG866" i="19" s="1"/>
  <c r="AE868" i="19"/>
  <c r="AG868" i="19" s="1" a="1"/>
  <c r="AG868" i="19" s="1"/>
  <c r="AE869" i="19"/>
  <c r="AG869" i="19" s="1" a="1"/>
  <c r="AG869" i="19" s="1"/>
  <c r="AE870" i="19"/>
  <c r="AG870" i="19" s="1" a="1"/>
  <c r="AG870" i="19" s="1"/>
  <c r="AE871" i="19"/>
  <c r="AG871" i="19" s="1" a="1"/>
  <c r="AG871" i="19" s="1"/>
  <c r="AE867" i="19"/>
  <c r="AG867" i="19" s="1" a="1"/>
  <c r="AG867" i="19" s="1"/>
  <c r="AE865" i="19"/>
  <c r="AG865" i="19" s="1" a="1"/>
  <c r="AG865" i="19" s="1"/>
  <c r="AE753" i="19"/>
  <c r="AG753" i="19" s="1" a="1"/>
  <c r="AG753" i="19" s="1"/>
  <c r="AE759" i="19"/>
  <c r="AG759" i="19" s="1" a="1"/>
  <c r="AG759" i="19" s="1"/>
  <c r="AE1123" i="19"/>
  <c r="AG1123" i="19" s="1" a="1"/>
  <c r="AG1123" i="19" s="1"/>
  <c r="AE1124" i="19"/>
  <c r="AG1124" i="19" s="1" a="1"/>
  <c r="AG1124" i="19" s="1"/>
  <c r="AE1125" i="19"/>
  <c r="AG1125" i="19" s="1" a="1"/>
  <c r="AG1125" i="19" s="1"/>
  <c r="AE1126" i="19"/>
  <c r="AG1126" i="19" s="1" a="1"/>
  <c r="AG1126" i="19" s="1"/>
  <c r="AE1127" i="19"/>
  <c r="AG1127" i="19" s="1" a="1"/>
  <c r="AG1127" i="19" s="1"/>
  <c r="AE1130" i="19"/>
  <c r="AG1130" i="19" s="1" a="1"/>
  <c r="AG1130" i="19" s="1"/>
  <c r="AE1128" i="19"/>
  <c r="AG1128" i="19" s="1" a="1"/>
  <c r="AG1128" i="19" s="1"/>
  <c r="AB578" i="19" a="1"/>
  <c r="AB578" i="19" s="1"/>
  <c r="AB239" i="19" a="1"/>
  <c r="AB239" i="19" s="1"/>
  <c r="AE1001" i="19"/>
  <c r="AG1001" i="19" s="1" a="1"/>
  <c r="AG1001" i="19" s="1"/>
  <c r="AE992" i="19"/>
  <c r="AG992" i="19" s="1" a="1"/>
  <c r="AG992" i="19" s="1"/>
  <c r="AE994" i="19"/>
  <c r="AG994" i="19" s="1" a="1"/>
  <c r="AG994" i="19" s="1"/>
  <c r="AE995" i="19"/>
  <c r="AG995" i="19" s="1" a="1"/>
  <c r="AG995" i="19" s="1"/>
  <c r="AE998" i="19"/>
  <c r="AG998" i="19" s="1" a="1"/>
  <c r="AG998" i="19" s="1"/>
  <c r="AE1000" i="19"/>
  <c r="AG1000" i="19" s="1" a="1"/>
  <c r="AG1000" i="19" s="1"/>
  <c r="AE993" i="19"/>
  <c r="AG993" i="19" s="1" a="1"/>
  <c r="AG993" i="19" s="1"/>
  <c r="AK996" i="19"/>
  <c r="AK626" i="19"/>
  <c r="AK864" i="19"/>
  <c r="AK1243" i="19"/>
  <c r="AK471" i="19"/>
  <c r="AK775" i="19"/>
  <c r="AK1121" i="19"/>
  <c r="AK865" i="19"/>
  <c r="AK1088" i="19"/>
  <c r="AK1040" i="19"/>
  <c r="AK321" i="19"/>
  <c r="AE630" i="19"/>
  <c r="AG630" i="19" s="1" a="1"/>
  <c r="AG630" i="19" s="1"/>
  <c r="AE1035" i="19"/>
  <c r="AG1035" i="19" s="1" a="1"/>
  <c r="AG1035" i="19" s="1"/>
  <c r="AE1106" i="19"/>
  <c r="AG1106" i="19" s="1" a="1"/>
  <c r="AG1106" i="19" s="1"/>
  <c r="AE468" i="19"/>
  <c r="AG468" i="19" s="1" a="1"/>
  <c r="AG468" i="19" s="1"/>
  <c r="AK705" i="19"/>
  <c r="AE1085" i="19"/>
  <c r="AG1085" i="19" s="1" a="1"/>
  <c r="AG1085" i="19" s="1"/>
  <c r="AE451" i="19"/>
  <c r="AG451" i="19" s="1" a="1"/>
  <c r="AG451" i="19" s="1"/>
  <c r="AE443" i="19"/>
  <c r="AG443" i="19" s="1" a="1"/>
  <c r="AG443" i="19" s="1"/>
  <c r="AK446" i="19"/>
  <c r="AE444" i="19"/>
  <c r="AG444" i="19" s="1" a="1"/>
  <c r="AG444" i="19" s="1"/>
  <c r="AE446" i="19"/>
  <c r="AG446" i="19" s="1" a="1"/>
  <c r="AG446" i="19" s="1"/>
  <c r="AE442" i="19"/>
  <c r="AG442" i="19" s="1" a="1"/>
  <c r="AG442" i="19" s="1"/>
  <c r="AE445" i="19"/>
  <c r="AG445" i="19" s="1" a="1"/>
  <c r="AG445" i="19" s="1"/>
  <c r="AE447" i="19"/>
  <c r="AG447" i="19" s="1" a="1"/>
  <c r="AG447" i="19" s="1"/>
  <c r="AE792" i="19"/>
  <c r="AG792" i="19" s="1" a="1"/>
  <c r="AG792" i="19" s="1"/>
  <c r="AE794" i="19"/>
  <c r="AG794" i="19" s="1" a="1"/>
  <c r="AG794" i="19" s="1"/>
  <c r="AE800" i="19"/>
  <c r="AG800" i="19" s="1" a="1"/>
  <c r="AG800" i="19" s="1"/>
  <c r="AE798" i="19"/>
  <c r="AG798" i="19" s="1" a="1"/>
  <c r="AG798" i="19" s="1"/>
  <c r="AE799" i="19"/>
  <c r="AG799" i="19" s="1" a="1"/>
  <c r="AG799" i="19" s="1"/>
  <c r="AE801" i="19"/>
  <c r="AG801" i="19" s="1" a="1"/>
  <c r="AG801" i="19" s="1"/>
  <c r="AE793" i="19"/>
  <c r="AG793" i="19" s="1" a="1"/>
  <c r="AG793" i="19" s="1"/>
  <c r="AE216" i="19"/>
  <c r="AG216" i="19" s="1" a="1"/>
  <c r="AG216" i="19" s="1"/>
  <c r="AE217" i="19"/>
  <c r="AG217" i="19" s="1" a="1"/>
  <c r="AG217" i="19" s="1"/>
  <c r="AE218" i="19"/>
  <c r="AG218" i="19" s="1" a="1"/>
  <c r="AG218" i="19" s="1"/>
  <c r="AE212" i="19"/>
  <c r="AG212" i="19" s="1" a="1"/>
  <c r="AG212" i="19" s="1"/>
  <c r="AE220" i="19"/>
  <c r="AG220" i="19" s="1" a="1"/>
  <c r="AG220" i="19" s="1"/>
  <c r="AE221" i="19"/>
  <c r="AG221" i="19" s="1" a="1"/>
  <c r="AG221" i="19" s="1"/>
  <c r="AE213" i="19"/>
  <c r="AG213" i="19" s="1" a="1"/>
  <c r="AG213" i="19" s="1"/>
  <c r="AE215" i="19"/>
  <c r="AG215" i="19" s="1" a="1"/>
  <c r="AG215" i="19" s="1"/>
  <c r="AE1246" i="19"/>
  <c r="AG1246" i="19" s="1" a="1"/>
  <c r="AG1246" i="19" s="1"/>
  <c r="AE1248" i="19"/>
  <c r="AG1248" i="19" s="1" a="1"/>
  <c r="AG1248" i="19" s="1"/>
  <c r="AE1242" i="19"/>
  <c r="AG1242" i="19" s="1" a="1"/>
  <c r="AG1242" i="19" s="1"/>
  <c r="AE1243" i="19"/>
  <c r="AG1243" i="19" s="1" a="1"/>
  <c r="AG1243" i="19" s="1"/>
  <c r="AE1249" i="19"/>
  <c r="AG1249" i="19" s="1" a="1"/>
  <c r="AG1249" i="19" s="1"/>
  <c r="AE1250" i="19"/>
  <c r="AG1250" i="19" s="1" a="1"/>
  <c r="AG1250" i="19" s="1"/>
  <c r="AE881" i="19"/>
  <c r="AG881" i="19" s="1" a="1"/>
  <c r="AG881" i="19" s="1"/>
  <c r="AK876" i="19"/>
  <c r="AE876" i="19"/>
  <c r="AG876" i="19" s="1" a="1"/>
  <c r="AG876" i="19" s="1"/>
  <c r="AE878" i="19"/>
  <c r="AG878" i="19" s="1" a="1"/>
  <c r="AG878" i="19" s="1"/>
  <c r="AE872" i="19"/>
  <c r="AG872" i="19" s="1" a="1"/>
  <c r="AG872" i="19" s="1"/>
  <c r="AE1107" i="19"/>
  <c r="AG1107" i="19" s="1" a="1"/>
  <c r="AG1107" i="19" s="1"/>
  <c r="AE1109" i="19"/>
  <c r="AG1109" i="19" s="1" a="1"/>
  <c r="AG1109" i="19" s="1"/>
  <c r="AE1103" i="19"/>
  <c r="AG1103" i="19" s="1" a="1"/>
  <c r="AG1103" i="19" s="1"/>
  <c r="AE1104" i="19"/>
  <c r="AG1104" i="19" s="1" a="1"/>
  <c r="AG1104" i="19" s="1"/>
  <c r="AE1105" i="19"/>
  <c r="AG1105" i="19" s="1" a="1"/>
  <c r="AG1105" i="19" s="1"/>
  <c r="AE1283" i="19"/>
  <c r="AG1283" i="19" s="1" a="1"/>
  <c r="AG1283" i="19" s="1"/>
  <c r="AE1285" i="19"/>
  <c r="AG1285" i="19" s="1" a="1"/>
  <c r="AG1285" i="19" s="1"/>
  <c r="AE1286" i="19"/>
  <c r="AG1286" i="19" s="1" a="1"/>
  <c r="AG1286" i="19" s="1"/>
  <c r="AE1287" i="19"/>
  <c r="AG1287" i="19" s="1" a="1"/>
  <c r="AG1287" i="19" s="1"/>
  <c r="AE1288" i="19"/>
  <c r="AG1288" i="19" s="1" a="1"/>
  <c r="AG1288" i="19" s="1"/>
  <c r="AE1289" i="19"/>
  <c r="AG1289" i="19" s="1" a="1"/>
  <c r="AG1289" i="19" s="1"/>
  <c r="AE1419" i="19"/>
  <c r="AG1419" i="19" s="1" a="1"/>
  <c r="AG1419" i="19" s="1"/>
  <c r="AK1417" i="19"/>
  <c r="AE1414" i="19"/>
  <c r="AG1414" i="19" s="1" a="1"/>
  <c r="AG1414" i="19" s="1"/>
  <c r="AE651" i="19"/>
  <c r="AG651" i="19" s="1" a="1"/>
  <c r="AG651" i="19" s="1"/>
  <c r="AE648" i="19"/>
  <c r="AG648" i="19" s="1" a="1"/>
  <c r="AG648" i="19" s="1"/>
  <c r="AE650" i="19"/>
  <c r="AG650" i="19" s="1" a="1"/>
  <c r="AG650" i="19" s="1"/>
  <c r="AE642" i="19"/>
  <c r="AG642" i="19" s="1" a="1"/>
  <c r="AG642" i="19" s="1"/>
  <c r="AE683" i="19"/>
  <c r="AG683" i="19" s="1" a="1"/>
  <c r="AG683" i="19" s="1"/>
  <c r="AE689" i="19"/>
  <c r="AG689" i="19" s="1" a="1"/>
  <c r="AG689" i="19" s="1"/>
  <c r="AE691" i="19"/>
  <c r="AG691" i="19" s="1" a="1"/>
  <c r="AG691" i="19" s="1"/>
  <c r="AE684" i="19"/>
  <c r="AG684" i="19" s="1" a="1"/>
  <c r="AG684" i="19" s="1"/>
  <c r="AE686" i="19"/>
  <c r="AG686" i="19" s="1" a="1"/>
  <c r="AG686" i="19" s="1"/>
  <c r="AE687" i="19"/>
  <c r="AG687" i="19" s="1" a="1"/>
  <c r="AG687" i="19" s="1"/>
  <c r="AE1232" i="19"/>
  <c r="AG1232" i="19" s="1" a="1"/>
  <c r="AG1232" i="19" s="1"/>
  <c r="AB274" i="19" a="1"/>
  <c r="AB274" i="19" s="1"/>
  <c r="AK706" i="19"/>
  <c r="AK1037" i="19"/>
  <c r="AK862" i="19"/>
  <c r="AK1244" i="19"/>
  <c r="AK468" i="19"/>
  <c r="AK1113" i="19"/>
  <c r="AK1090" i="19"/>
  <c r="AK1035" i="19"/>
  <c r="AE629" i="19"/>
  <c r="AG629" i="19" s="1" a="1"/>
  <c r="AG629" i="19" s="1"/>
  <c r="AE1116" i="19"/>
  <c r="AG1116" i="19" s="1" a="1"/>
  <c r="AG1116" i="19" s="1"/>
  <c r="AE320" i="19"/>
  <c r="AG320" i="19" s="1" a="1"/>
  <c r="AG320" i="19" s="1"/>
  <c r="AE887" i="19"/>
  <c r="AG887" i="19" s="1" a="1"/>
  <c r="AG887" i="19" s="1"/>
  <c r="AE222" i="19"/>
  <c r="AG222" i="19" s="1" a="1"/>
  <c r="AG222" i="19" s="1"/>
  <c r="AE224" i="19"/>
  <c r="AG224" i="19" s="1" a="1"/>
  <c r="AG224" i="19" s="1"/>
  <c r="AE226" i="19"/>
  <c r="AG226" i="19" s="1" a="1"/>
  <c r="AG226" i="19" s="1"/>
  <c r="AE227" i="19"/>
  <c r="AG227" i="19" s="1" a="1"/>
  <c r="AG227" i="19" s="1"/>
  <c r="AE225" i="19"/>
  <c r="AG225" i="19" s="1" a="1"/>
  <c r="AG225" i="19" s="1"/>
  <c r="AE231" i="19"/>
  <c r="AG231" i="19" s="1" a="1"/>
  <c r="AG231" i="19" s="1"/>
  <c r="AE172" i="19"/>
  <c r="AG172" i="19" s="1" a="1"/>
  <c r="AG172" i="19" s="1"/>
  <c r="AE177" i="19"/>
  <c r="AG177" i="19" s="1" a="1"/>
  <c r="AG177" i="19" s="1"/>
  <c r="AE180" i="19"/>
  <c r="AG180" i="19" s="1" a="1"/>
  <c r="AG180" i="19" s="1"/>
  <c r="AE181" i="19"/>
  <c r="AG181" i="19" s="1" a="1"/>
  <c r="AG181" i="19" s="1"/>
  <c r="AE1138" i="19"/>
  <c r="AG1138" i="19" s="1" a="1"/>
  <c r="AG1138" i="19" s="1"/>
  <c r="AK1136" i="19"/>
  <c r="AE1133" i="19"/>
  <c r="AG1133" i="19" s="1" a="1"/>
  <c r="AG1133" i="19" s="1"/>
  <c r="AE1132" i="19"/>
  <c r="AG1132" i="19" s="1" a="1"/>
  <c r="AG1132" i="19" s="1"/>
  <c r="AE1134" i="19"/>
  <c r="AG1134" i="19" s="1" a="1"/>
  <c r="AG1134" i="19" s="1"/>
  <c r="AE1135" i="19"/>
  <c r="AG1135" i="19" s="1" a="1"/>
  <c r="AG1135" i="19" s="1"/>
  <c r="AE1136" i="19"/>
  <c r="AG1136" i="19" s="1" a="1"/>
  <c r="AG1136" i="19" s="1"/>
  <c r="AE1137" i="19"/>
  <c r="AG1137" i="19" s="1" a="1"/>
  <c r="AG1137" i="19" s="1"/>
  <c r="AE1374" i="19"/>
  <c r="AG1374" i="19" s="1" a="1"/>
  <c r="AG1374" i="19" s="1"/>
  <c r="AE1373" i="19"/>
  <c r="AG1373" i="19" s="1" a="1"/>
  <c r="AG1373" i="19" s="1"/>
  <c r="AE1376" i="19"/>
  <c r="AG1376" i="19" s="1" a="1"/>
  <c r="AG1376" i="19" s="1"/>
  <c r="AE1377" i="19"/>
  <c r="AG1377" i="19" s="1" a="1"/>
  <c r="AG1377" i="19" s="1"/>
  <c r="AE1375" i="19"/>
  <c r="AG1375" i="19" s="1" a="1"/>
  <c r="AG1375" i="19" s="1"/>
  <c r="AK1377" i="19"/>
  <c r="AE1378" i="19"/>
  <c r="AG1378" i="19" s="1" a="1"/>
  <c r="AG1378" i="19" s="1"/>
  <c r="AE1379" i="19"/>
  <c r="AG1379" i="19" s="1" a="1"/>
  <c r="AG1379" i="19" s="1"/>
  <c r="AE1002" i="19"/>
  <c r="AG1002" i="19" s="1" a="1"/>
  <c r="AG1002" i="19" s="1"/>
  <c r="AE1007" i="19"/>
  <c r="AG1007" i="19" s="1" a="1"/>
  <c r="AG1007" i="19" s="1"/>
  <c r="AE1557" i="19"/>
  <c r="AG1557" i="19" s="1" a="1"/>
  <c r="AG1557" i="19" s="1"/>
  <c r="AE1552" i="19"/>
  <c r="AG1552" i="19" s="1" a="1"/>
  <c r="AG1552" i="19" s="1"/>
  <c r="AE1553" i="19"/>
  <c r="AG1553" i="19" s="1" a="1"/>
  <c r="AG1553" i="19" s="1"/>
  <c r="AE1179" i="19"/>
  <c r="AG1179" i="19" s="1" a="1"/>
  <c r="AG1179" i="19" s="1"/>
  <c r="AE1175" i="19"/>
  <c r="AG1175" i="19" s="1" a="1"/>
  <c r="AG1175" i="19" s="1"/>
  <c r="AE1176" i="19"/>
  <c r="AG1176" i="19" s="1" a="1"/>
  <c r="AG1176" i="19" s="1"/>
  <c r="AE1177" i="19"/>
  <c r="AG1177" i="19" s="1" a="1"/>
  <c r="AG1177" i="19" s="1"/>
  <c r="AE1178" i="19"/>
  <c r="AG1178" i="19" s="1" a="1"/>
  <c r="AG1178" i="19" s="1"/>
  <c r="AE1180" i="19"/>
  <c r="AG1180" i="19" s="1" a="1"/>
  <c r="AG1180" i="19" s="1"/>
  <c r="AK185" i="19"/>
  <c r="AE182" i="19"/>
  <c r="AG182" i="19" s="1" a="1"/>
  <c r="AG182" i="19" s="1"/>
  <c r="AE189" i="19"/>
  <c r="AG189" i="19" s="1" a="1"/>
  <c r="AG189" i="19" s="1"/>
  <c r="AE190" i="19"/>
  <c r="AG190" i="19" s="1" a="1"/>
  <c r="AG190" i="19" s="1"/>
  <c r="AE191" i="19"/>
  <c r="AG191" i="19" s="1" a="1"/>
  <c r="AG191" i="19" s="1"/>
  <c r="AE188" i="19"/>
  <c r="AG188" i="19" s="1" a="1"/>
  <c r="AG188" i="19" s="1"/>
  <c r="AE183" i="19"/>
  <c r="AG183" i="19" s="1" a="1"/>
  <c r="AG183" i="19" s="1"/>
  <c r="AE187" i="19"/>
  <c r="AG187" i="19" s="1" a="1"/>
  <c r="AG187" i="19" s="1"/>
  <c r="AB1302" i="19" a="1"/>
  <c r="AB1302" i="19" s="1"/>
  <c r="AK1382" i="19"/>
  <c r="AK1248" i="19"/>
  <c r="AK1384" i="19"/>
  <c r="AK470" i="19"/>
  <c r="AK1116" i="19"/>
  <c r="AK1118" i="19"/>
  <c r="AK1089" i="19"/>
  <c r="AK1032" i="19"/>
  <c r="AE628" i="19"/>
  <c r="AG628" i="19" s="1" a="1"/>
  <c r="AG628" i="19" s="1"/>
  <c r="AE1114" i="19"/>
  <c r="AG1114" i="19" s="1" a="1"/>
  <c r="AG1114" i="19" s="1"/>
  <c r="AE319" i="19"/>
  <c r="AG319" i="19" s="1" a="1"/>
  <c r="AG319" i="19" s="1"/>
  <c r="AE1010" i="19"/>
  <c r="AG1010" i="19" s="1" a="1"/>
  <c r="AG1010" i="19" s="1"/>
  <c r="AE431" i="19"/>
  <c r="AG431" i="19" s="1" a="1"/>
  <c r="AG431" i="19" s="1"/>
  <c r="AB1457" i="19" a="1"/>
  <c r="AB1457" i="19" s="1"/>
  <c r="AE780" i="19"/>
  <c r="AG780" i="19" s="1" a="1"/>
  <c r="AG780" i="19" s="1"/>
  <c r="AE772" i="19"/>
  <c r="AG772" i="19" s="1" a="1"/>
  <c r="AG772" i="19" s="1"/>
  <c r="AE773" i="19"/>
  <c r="AG773" i="19" s="1" a="1"/>
  <c r="AG773" i="19" s="1"/>
  <c r="AE774" i="19"/>
  <c r="AG774" i="19" s="1" a="1"/>
  <c r="AG774" i="19" s="1"/>
  <c r="AE779" i="19"/>
  <c r="AG779" i="19" s="1" a="1"/>
  <c r="AG779" i="19" s="1"/>
  <c r="AE775" i="19"/>
  <c r="AG775" i="19" s="1" a="1"/>
  <c r="AG775" i="19" s="1"/>
  <c r="AB311" i="19" a="1"/>
  <c r="AB311" i="19" s="1"/>
  <c r="AB312" i="19" s="1" a="1"/>
  <c r="AB312" i="19" s="1"/>
  <c r="AD316" i="19" s="1"/>
  <c r="AF316" i="19" s="1" a="1"/>
  <c r="AF316" i="19" s="1"/>
  <c r="AB556" i="19" a="1"/>
  <c r="AB556" i="19" s="1"/>
  <c r="AE708" i="19"/>
  <c r="AG708" i="19" s="1" a="1"/>
  <c r="AG708" i="19" s="1"/>
  <c r="AE710" i="19"/>
  <c r="AG710" i="19" s="1" a="1"/>
  <c r="AG710" i="19" s="1"/>
  <c r="AE702" i="19"/>
  <c r="AG702" i="19" s="1" a="1"/>
  <c r="AG702" i="19" s="1"/>
  <c r="AE704" i="19"/>
  <c r="AG704" i="19" s="1" a="1"/>
  <c r="AG704" i="19" s="1"/>
  <c r="AE703" i="19"/>
  <c r="AG703" i="19" s="1" a="1"/>
  <c r="AG703" i="19" s="1"/>
  <c r="AE705" i="19"/>
  <c r="AG705" i="19" s="1" a="1"/>
  <c r="AG705" i="19" s="1"/>
  <c r="AE706" i="19"/>
  <c r="AG706" i="19" s="1" a="1"/>
  <c r="AG706" i="19" s="1"/>
  <c r="AE709" i="19"/>
  <c r="AG709" i="19" s="1" a="1"/>
  <c r="AG709" i="19" s="1"/>
  <c r="AK629" i="19"/>
  <c r="AK1242" i="19"/>
  <c r="AK464" i="19"/>
  <c r="AK1106" i="19"/>
  <c r="AK1114" i="19"/>
  <c r="AK1108" i="19"/>
  <c r="AK1087" i="19"/>
  <c r="AK1041" i="19"/>
  <c r="AE626" i="19"/>
  <c r="AG626" i="19" s="1" a="1"/>
  <c r="AG626" i="19" s="1"/>
  <c r="AE1038" i="19"/>
  <c r="AG1038" i="19" s="1" a="1"/>
  <c r="AG1038" i="19" s="1"/>
  <c r="AE1115" i="19"/>
  <c r="AG1115" i="19" s="1" a="1"/>
  <c r="AG1115" i="19" s="1"/>
  <c r="AE315" i="19"/>
  <c r="AG315" i="19" s="1" a="1"/>
  <c r="AG315" i="19" s="1"/>
  <c r="AE1609" i="19"/>
  <c r="AG1609" i="19" s="1" a="1"/>
  <c r="AG1609" i="19" s="1"/>
  <c r="AE1142" i="19"/>
  <c r="AG1142" i="19" s="1" a="1"/>
  <c r="AG1142" i="19" s="1"/>
  <c r="AE1143" i="19"/>
  <c r="AG1143" i="19" s="1" a="1"/>
  <c r="AG1143" i="19" s="1"/>
  <c r="AE1145" i="19"/>
  <c r="AG1145" i="19" s="1" a="1"/>
  <c r="AG1145" i="19" s="1"/>
  <c r="AE1147" i="19"/>
  <c r="AG1147" i="19" s="1" a="1"/>
  <c r="AG1147" i="19" s="1"/>
  <c r="AE1148" i="19"/>
  <c r="AG1148" i="19" s="1" a="1"/>
  <c r="AG1148" i="19" s="1"/>
  <c r="AE1150" i="19"/>
  <c r="AG1150" i="19" s="1" a="1"/>
  <c r="AG1150" i="19" s="1"/>
  <c r="AE1391" i="19"/>
  <c r="AG1391" i="19" s="1" a="1"/>
  <c r="AG1391" i="19" s="1"/>
  <c r="AE1389" i="19"/>
  <c r="AG1389" i="19" s="1" a="1"/>
  <c r="AG1389" i="19" s="1"/>
  <c r="AE1382" i="19"/>
  <c r="AG1382" i="19" s="1" a="1"/>
  <c r="AG1382" i="19" s="1"/>
  <c r="AE1387" i="19"/>
  <c r="AG1387" i="19" s="1" a="1"/>
  <c r="AG1387" i="19" s="1"/>
  <c r="AE1383" i="19"/>
  <c r="AG1383" i="19" s="1" a="1"/>
  <c r="AG1383" i="19" s="1"/>
  <c r="AE1384" i="19"/>
  <c r="AG1384" i="19" s="1" a="1"/>
  <c r="AG1384" i="19" s="1"/>
  <c r="AK630" i="19"/>
  <c r="AK1388" i="19"/>
  <c r="AK469" i="19"/>
  <c r="AK780" i="19"/>
  <c r="AK702" i="19"/>
  <c r="AK1119" i="19"/>
  <c r="AK1085" i="19"/>
  <c r="AK1033" i="19"/>
  <c r="AB1473" i="19" a="1"/>
  <c r="AB1473" i="19" s="1"/>
  <c r="AE1424" i="19"/>
  <c r="AG1424" i="19" s="1" a="1"/>
  <c r="AG1424" i="19" s="1"/>
  <c r="AE1430" i="19"/>
  <c r="AG1430" i="19" s="1" a="1"/>
  <c r="AG1430" i="19" s="1"/>
  <c r="AE1431" i="19"/>
  <c r="AG1431" i="19" s="1" a="1"/>
  <c r="AG1431" i="19" s="1"/>
  <c r="AE1422" i="19"/>
  <c r="AG1422" i="19" s="1" a="1"/>
  <c r="AG1422" i="19" s="1"/>
  <c r="AE1427" i="19"/>
  <c r="AG1427" i="19" s="1" a="1"/>
  <c r="AG1427" i="19" s="1"/>
  <c r="AK736" i="19"/>
  <c r="AE734" i="19"/>
  <c r="AG734" i="19" s="1" a="1"/>
  <c r="AG734" i="19" s="1"/>
  <c r="AE733" i="19"/>
  <c r="AG733" i="19" s="1" a="1"/>
  <c r="AG733" i="19" s="1"/>
  <c r="AE740" i="19"/>
  <c r="AG740" i="19" s="1" a="1"/>
  <c r="AG740" i="19" s="1"/>
  <c r="AB971" i="19" a="1"/>
  <c r="AB971" i="19" s="1"/>
  <c r="AB1332" i="19" a="1"/>
  <c r="AB1332" i="19" s="1"/>
  <c r="AE1603" i="19"/>
  <c r="AG1603" i="19" s="1" a="1"/>
  <c r="AG1603" i="19" s="1"/>
  <c r="AE847" i="19"/>
  <c r="AG847" i="19" s="1" a="1"/>
  <c r="AG847" i="19" s="1"/>
  <c r="AE1100" i="19"/>
  <c r="AG1100" i="19" s="1" a="1"/>
  <c r="AG1100" i="19" s="1"/>
  <c r="AE1237" i="19"/>
  <c r="AG1237" i="19" s="1" a="1"/>
  <c r="AG1237" i="19" s="1"/>
  <c r="AE897" i="19"/>
  <c r="AG897" i="19" s="1" a="1"/>
  <c r="AG897" i="19" s="1"/>
  <c r="AE1006" i="19"/>
  <c r="AG1006" i="19" s="1" a="1"/>
  <c r="AG1006" i="19" s="1"/>
  <c r="AE758" i="19"/>
  <c r="AG758" i="19" s="1" a="1"/>
  <c r="AG758" i="19" s="1"/>
  <c r="AE1608" i="19"/>
  <c r="AG1608" i="19" s="1" a="1"/>
  <c r="AG1608" i="19" s="1"/>
  <c r="AE750" i="19"/>
  <c r="AG750" i="19" s="1" a="1"/>
  <c r="AG750" i="19" s="1"/>
  <c r="AE848" i="19"/>
  <c r="AG848" i="19" s="1" a="1"/>
  <c r="AG848" i="19" s="1"/>
  <c r="AE1170" i="19"/>
  <c r="AG1170" i="19" s="1" a="1"/>
  <c r="AG1170" i="19" s="1"/>
  <c r="AE1099" i="19"/>
  <c r="AG1099" i="19" s="1" a="1"/>
  <c r="AG1099" i="19" s="1"/>
  <c r="AE1411" i="19"/>
  <c r="AG1411" i="19" s="1" a="1"/>
  <c r="AG1411" i="19" s="1"/>
  <c r="AE1238" i="19"/>
  <c r="AG1238" i="19" s="1" a="1"/>
  <c r="AG1238" i="19" s="1"/>
  <c r="AE1218" i="19"/>
  <c r="AG1218" i="19" s="1" a="1"/>
  <c r="AG1218" i="19" s="1"/>
  <c r="AE895" i="19"/>
  <c r="AG895" i="19" s="1" a="1"/>
  <c r="AG895" i="19" s="1"/>
  <c r="AE1011" i="19"/>
  <c r="AG1011" i="19" s="1" a="1"/>
  <c r="AG1011" i="19" s="1"/>
  <c r="AE756" i="19"/>
  <c r="AG756" i="19" s="1" a="1"/>
  <c r="AG756" i="19" s="1"/>
  <c r="AE749" i="19"/>
  <c r="AG749" i="19" s="1" a="1"/>
  <c r="AG749" i="19" s="1"/>
  <c r="AE843" i="19"/>
  <c r="AG843" i="19" s="1" a="1"/>
  <c r="AG843" i="19" s="1"/>
  <c r="AE1171" i="19"/>
  <c r="AG1171" i="19" s="1" a="1"/>
  <c r="AG1171" i="19" s="1"/>
  <c r="AE1098" i="19"/>
  <c r="AG1098" i="19" s="1" a="1"/>
  <c r="AG1098" i="19" s="1"/>
  <c r="AE1406" i="19"/>
  <c r="AG1406" i="19" s="1" a="1"/>
  <c r="AG1406" i="19" s="1"/>
  <c r="AE1236" i="19"/>
  <c r="AG1236" i="19" s="1" a="1"/>
  <c r="AG1236" i="19" s="1"/>
  <c r="AE894" i="19"/>
  <c r="AG894" i="19" s="1" a="1"/>
  <c r="AG894" i="19" s="1"/>
  <c r="AE1005" i="19"/>
  <c r="AG1005" i="19" s="1" a="1"/>
  <c r="AG1005" i="19" s="1"/>
  <c r="AE429" i="19"/>
  <c r="AG429" i="19" s="1" a="1"/>
  <c r="AG429" i="19" s="1"/>
  <c r="AK756" i="19"/>
  <c r="AE748" i="19"/>
  <c r="AG748" i="19" s="1" a="1"/>
  <c r="AG748" i="19" s="1"/>
  <c r="AE845" i="19"/>
  <c r="AG845" i="19" s="1" a="1"/>
  <c r="AG845" i="19" s="1"/>
  <c r="AE1168" i="19"/>
  <c r="AG1168" i="19" s="1" a="1"/>
  <c r="AG1168" i="19" s="1"/>
  <c r="AE1094" i="19"/>
  <c r="AG1094" i="19" s="1" a="1"/>
  <c r="AG1094" i="19" s="1"/>
  <c r="AE1407" i="19"/>
  <c r="AG1407" i="19" s="1" a="1"/>
  <c r="AG1407" i="19" s="1"/>
  <c r="AE1235" i="19"/>
  <c r="AG1235" i="19" s="1" a="1"/>
  <c r="AG1235" i="19" s="1"/>
  <c r="AE893" i="19"/>
  <c r="AG893" i="19" s="1" a="1"/>
  <c r="AG893" i="19" s="1"/>
  <c r="AE1004" i="19"/>
  <c r="AG1004" i="19" s="1" a="1"/>
  <c r="AG1004" i="19" s="1"/>
  <c r="AE425" i="19"/>
  <c r="AG425" i="19" s="1" a="1"/>
  <c r="AG425" i="19" s="1"/>
  <c r="AE1604" i="19"/>
  <c r="AG1604" i="19" s="1" a="1"/>
  <c r="AG1604" i="19" s="1"/>
  <c r="AE747" i="19"/>
  <c r="AG747" i="19" s="1" a="1"/>
  <c r="AG747" i="19" s="1"/>
  <c r="AE851" i="19"/>
  <c r="AG851" i="19" s="1" a="1"/>
  <c r="AG851" i="19" s="1"/>
  <c r="AE1166" i="19"/>
  <c r="AG1166" i="19" s="1" a="1"/>
  <c r="AG1166" i="19" s="1"/>
  <c r="AE1093" i="19"/>
  <c r="AG1093" i="19" s="1" a="1"/>
  <c r="AG1093" i="19" s="1"/>
  <c r="AE1409" i="19"/>
  <c r="AG1409" i="19" s="1" a="1"/>
  <c r="AG1409" i="19" s="1"/>
  <c r="AE1234" i="19"/>
  <c r="AG1234" i="19" s="1" a="1"/>
  <c r="AG1234" i="19" s="1"/>
  <c r="AE896" i="19"/>
  <c r="AG896" i="19" s="1" a="1"/>
  <c r="AG896" i="19" s="1"/>
  <c r="AE1003" i="19"/>
  <c r="AG1003" i="19" s="1" a="1"/>
  <c r="AG1003" i="19" s="1"/>
  <c r="AE424" i="19"/>
  <c r="AG424" i="19" s="1" a="1"/>
  <c r="AG424" i="19" s="1"/>
  <c r="AE754" i="19"/>
  <c r="AG754" i="19" s="1" a="1"/>
  <c r="AG754" i="19" s="1"/>
  <c r="AE1611" i="19"/>
  <c r="AG1611" i="19" s="1" a="1"/>
  <c r="AG1611" i="19" s="1"/>
  <c r="AE745" i="19"/>
  <c r="AG745" i="19" s="1" a="1"/>
  <c r="AG745" i="19" s="1"/>
  <c r="AE850" i="19"/>
  <c r="AG850" i="19" s="1" a="1"/>
  <c r="AG850" i="19" s="1"/>
  <c r="AE1165" i="19"/>
  <c r="AG1165" i="19" s="1" a="1"/>
  <c r="AG1165" i="19" s="1"/>
  <c r="AE1610" i="19"/>
  <c r="AG1610" i="19" s="1" a="1"/>
  <c r="AG1610" i="19" s="1"/>
  <c r="AE846" i="19"/>
  <c r="AG846" i="19" s="1" a="1"/>
  <c r="AG846" i="19" s="1"/>
  <c r="AH116" i="19"/>
  <c r="AH129" i="19"/>
  <c r="AH43" i="19"/>
  <c r="AH138" i="19"/>
  <c r="AH62" i="19"/>
  <c r="AH75" i="19"/>
  <c r="AH114" i="19"/>
  <c r="AH137" i="19"/>
  <c r="AH128" i="19"/>
  <c r="AH55" i="19"/>
  <c r="AH45" i="19"/>
  <c r="AH63" i="19"/>
  <c r="AH77" i="19"/>
  <c r="AH53" i="19"/>
  <c r="AH115" i="19"/>
  <c r="AH54" i="19"/>
  <c r="AH74" i="19"/>
  <c r="AH113" i="19"/>
  <c r="AH136" i="19"/>
  <c r="AH127" i="19"/>
  <c r="AH56" i="19"/>
  <c r="AH44" i="19"/>
  <c r="AH76" i="19"/>
  <c r="AH73" i="19"/>
  <c r="AH112" i="19"/>
  <c r="AH135" i="19"/>
  <c r="AH126" i="19"/>
  <c r="AH57" i="19"/>
  <c r="AH42" i="19"/>
  <c r="AB1562" i="19" a="1"/>
  <c r="AB1562" i="19" s="1"/>
  <c r="AH72" i="19"/>
  <c r="AH133" i="19"/>
  <c r="AH125" i="19"/>
  <c r="AH52" i="19"/>
  <c r="AH71" i="19"/>
  <c r="AH134" i="19"/>
  <c r="AH123" i="19"/>
  <c r="AH70" i="19"/>
  <c r="AB832" i="19" a="1"/>
  <c r="AB832" i="19" s="1"/>
  <c r="AH139" i="19"/>
  <c r="AH121" i="19"/>
  <c r="AH132" i="19"/>
  <c r="AH124" i="19"/>
  <c r="AH51" i="19"/>
  <c r="AH69" i="19"/>
  <c r="AH46" i="19"/>
  <c r="AH81" i="19"/>
  <c r="AH120" i="19"/>
  <c r="AH122" i="19"/>
  <c r="AH61" i="19"/>
  <c r="AH50" i="19"/>
  <c r="AH68" i="19"/>
  <c r="AH80" i="19"/>
  <c r="AH119" i="19"/>
  <c r="AH60" i="19"/>
  <c r="AH49" i="19"/>
  <c r="AH67" i="19"/>
  <c r="AH79" i="19"/>
  <c r="AH141" i="19"/>
  <c r="AH130" i="19"/>
  <c r="AH118" i="19"/>
  <c r="AH59" i="19"/>
  <c r="AH48" i="19"/>
  <c r="AH66" i="19"/>
  <c r="AH78" i="19"/>
  <c r="AH117" i="19"/>
  <c r="AH140" i="19"/>
  <c r="AH131" i="19"/>
  <c r="AH58" i="19"/>
  <c r="AH47" i="19"/>
  <c r="AH65" i="19"/>
  <c r="AH64" i="19"/>
  <c r="AD1234" i="19"/>
  <c r="AF1234" i="19" s="1" a="1"/>
  <c r="AF1234" i="19" s="1"/>
  <c r="AD1237" i="19"/>
  <c r="AF1237" i="19" s="1" a="1"/>
  <c r="AF1237" i="19" s="1"/>
  <c r="AD1232" i="19"/>
  <c r="AF1232" i="19" s="1" a="1"/>
  <c r="AF1232" i="19" s="1"/>
  <c r="AD1233" i="19"/>
  <c r="AF1233" i="19" s="1" a="1"/>
  <c r="AF1233" i="19" s="1"/>
  <c r="AD1235" i="19"/>
  <c r="AF1235" i="19" s="1" a="1"/>
  <c r="AF1235" i="19" s="1"/>
  <c r="AD1236" i="19"/>
  <c r="AF1236" i="19" s="1" a="1"/>
  <c r="AF1236" i="19" s="1"/>
  <c r="AD1238" i="19"/>
  <c r="AF1238" i="19" s="1" a="1"/>
  <c r="AF1238" i="19" s="1"/>
  <c r="AD1239" i="19"/>
  <c r="AF1239" i="19" s="1" a="1"/>
  <c r="AF1239" i="19" s="1"/>
  <c r="AD1240" i="19"/>
  <c r="AF1240" i="19" s="1" a="1"/>
  <c r="AF1240" i="19" s="1"/>
  <c r="AD1241" i="19"/>
  <c r="AF1241" i="19" s="1" a="1"/>
  <c r="AF1241" i="19" s="1"/>
  <c r="AD1162" i="19"/>
  <c r="AF1162" i="19" s="1" a="1"/>
  <c r="AF1162" i="19" s="1"/>
  <c r="AD1165" i="19"/>
  <c r="AF1165" i="19" s="1" a="1"/>
  <c r="AF1165" i="19" s="1"/>
  <c r="AD1163" i="19"/>
  <c r="AF1163" i="19" s="1" a="1"/>
  <c r="AF1163" i="19" s="1"/>
  <c r="AD1164" i="19"/>
  <c r="AF1164" i="19" s="1" a="1"/>
  <c r="AF1164" i="19" s="1"/>
  <c r="AD1166" i="19"/>
  <c r="AF1166" i="19" s="1" a="1"/>
  <c r="AF1166" i="19" s="1"/>
  <c r="AD1167" i="19"/>
  <c r="AF1167" i="19" s="1" a="1"/>
  <c r="AF1167" i="19" s="1"/>
  <c r="AD1168" i="19"/>
  <c r="AF1168" i="19" s="1" a="1"/>
  <c r="AF1168" i="19" s="1"/>
  <c r="AD1171" i="19"/>
  <c r="AF1171" i="19" s="1" a="1"/>
  <c r="AF1171" i="19" s="1"/>
  <c r="AD1169" i="19"/>
  <c r="AF1169" i="19" s="1" a="1"/>
  <c r="AF1169" i="19" s="1"/>
  <c r="AD1170" i="19"/>
  <c r="AF1170" i="19" s="1" a="1"/>
  <c r="AF1170" i="19" s="1"/>
  <c r="AD1507" i="19"/>
  <c r="AF1507" i="19" s="1" a="1"/>
  <c r="AF1507" i="19" s="1"/>
  <c r="AD1510" i="19"/>
  <c r="AF1510" i="19" s="1" a="1"/>
  <c r="AF1510" i="19" s="1"/>
  <c r="AD1508" i="19"/>
  <c r="AF1508" i="19" s="1" a="1"/>
  <c r="AF1508" i="19" s="1"/>
  <c r="AD1509" i="19"/>
  <c r="AF1509" i="19" s="1" a="1"/>
  <c r="AF1509" i="19" s="1"/>
  <c r="AD1511" i="19"/>
  <c r="AF1511" i="19" s="1" a="1"/>
  <c r="AF1511" i="19" s="1"/>
  <c r="AD1502" i="19"/>
  <c r="AF1502" i="19" s="1" a="1"/>
  <c r="AF1502" i="19" s="1"/>
  <c r="AD1503" i="19"/>
  <c r="AF1503" i="19" s="1" a="1"/>
  <c r="AF1503" i="19" s="1"/>
  <c r="AD1506" i="19"/>
  <c r="AF1506" i="19" s="1" a="1"/>
  <c r="AF1506" i="19" s="1"/>
  <c r="AD1504" i="19"/>
  <c r="AF1504" i="19" s="1" a="1"/>
  <c r="AF1504" i="19" s="1"/>
  <c r="AD1505" i="19"/>
  <c r="AF1505" i="19" s="1" a="1"/>
  <c r="AF1505" i="19" s="1"/>
  <c r="AD816" i="19"/>
  <c r="AF816" i="19" s="1" a="1"/>
  <c r="AF816" i="19" s="1"/>
  <c r="AD818" i="19"/>
  <c r="AF818" i="19" s="1" a="1"/>
  <c r="AF818" i="19" s="1"/>
  <c r="AD820" i="19"/>
  <c r="AF820" i="19" s="1" a="1"/>
  <c r="AF820" i="19" s="1"/>
  <c r="AD812" i="19"/>
  <c r="AF812" i="19" s="1" a="1"/>
  <c r="AF812" i="19" s="1"/>
  <c r="AD813" i="19"/>
  <c r="AF813" i="19" s="1" a="1"/>
  <c r="AF813" i="19" s="1"/>
  <c r="AD814" i="19"/>
  <c r="AF814" i="19" s="1" a="1"/>
  <c r="AF814" i="19" s="1"/>
  <c r="AD815" i="19"/>
  <c r="AF815" i="19" s="1" a="1"/>
  <c r="AF815" i="19" s="1"/>
  <c r="AD817" i="19"/>
  <c r="AF817" i="19" s="1" a="1"/>
  <c r="AF817" i="19" s="1"/>
  <c r="AD819" i="19"/>
  <c r="AF819" i="19" s="1" a="1"/>
  <c r="AF819" i="19" s="1"/>
  <c r="AD821" i="19"/>
  <c r="AF821" i="19" s="1" a="1"/>
  <c r="AF821" i="19" s="1"/>
  <c r="AD1555" i="19"/>
  <c r="AF1555" i="19" s="1" a="1"/>
  <c r="AF1555" i="19" s="1"/>
  <c r="AD1556" i="19"/>
  <c r="AF1556" i="19" s="1" a="1"/>
  <c r="AF1556" i="19" s="1"/>
  <c r="AD1558" i="19"/>
  <c r="AF1558" i="19" s="1" a="1"/>
  <c r="AF1558" i="19" s="1"/>
  <c r="AD1557" i="19"/>
  <c r="AF1557" i="19" s="1" a="1"/>
  <c r="AF1557" i="19" s="1"/>
  <c r="AD1559" i="19"/>
  <c r="AF1559" i="19" s="1" a="1"/>
  <c r="AF1559" i="19" s="1"/>
  <c r="AD1560" i="19"/>
  <c r="AF1560" i="19" s="1" a="1"/>
  <c r="AF1560" i="19" s="1"/>
  <c r="AD1561" i="19"/>
  <c r="AF1561" i="19" s="1" a="1"/>
  <c r="AF1561" i="19" s="1"/>
  <c r="AD1554" i="19"/>
  <c r="AF1554" i="19" s="1" a="1"/>
  <c r="AF1554" i="19" s="1"/>
  <c r="AD1552" i="19"/>
  <c r="AF1552" i="19" s="1" a="1"/>
  <c r="AF1552" i="19" s="1"/>
  <c r="AD1553" i="19"/>
  <c r="AF1553" i="19" s="1" a="1"/>
  <c r="AF1553" i="19" s="1"/>
  <c r="AD182" i="19"/>
  <c r="AF182" i="19" s="1" a="1"/>
  <c r="AF182" i="19" s="1"/>
  <c r="AD184" i="19"/>
  <c r="AF184" i="19" s="1" a="1"/>
  <c r="AF184" i="19" s="1"/>
  <c r="AD185" i="19"/>
  <c r="AF185" i="19" s="1" a="1"/>
  <c r="AF185" i="19" s="1"/>
  <c r="AD186" i="19"/>
  <c r="AF186" i="19" s="1" a="1"/>
  <c r="AF186" i="19" s="1"/>
  <c r="AD187" i="19"/>
  <c r="AF187" i="19" s="1" a="1"/>
  <c r="AF187" i="19" s="1"/>
  <c r="AD183" i="19"/>
  <c r="AF183" i="19" s="1" a="1"/>
  <c r="AF183" i="19" s="1"/>
  <c r="AD188" i="19"/>
  <c r="AF188" i="19" s="1" a="1"/>
  <c r="AF188" i="19" s="1"/>
  <c r="AD189" i="19"/>
  <c r="AF189" i="19" s="1" a="1"/>
  <c r="AF189" i="19" s="1"/>
  <c r="AD190" i="19"/>
  <c r="AF190" i="19" s="1" a="1"/>
  <c r="AF190" i="19" s="1"/>
  <c r="AD191" i="19"/>
  <c r="AF191" i="19" s="1" a="1"/>
  <c r="AF191" i="19" s="1"/>
  <c r="AD780" i="19"/>
  <c r="AF780" i="19" s="1" a="1"/>
  <c r="AF780" i="19" s="1"/>
  <c r="AD772" i="19"/>
  <c r="AF772" i="19" s="1" a="1"/>
  <c r="AF772" i="19" s="1"/>
  <c r="AD775" i="19"/>
  <c r="AF775" i="19" s="1" a="1"/>
  <c r="AF775" i="19" s="1"/>
  <c r="AD776" i="19"/>
  <c r="AF776" i="19" s="1" a="1"/>
  <c r="AF776" i="19" s="1"/>
  <c r="AD777" i="19"/>
  <c r="AF777" i="19" s="1" a="1"/>
  <c r="AF777" i="19" s="1"/>
  <c r="AD778" i="19"/>
  <c r="AF778" i="19" s="1" a="1"/>
  <c r="AF778" i="19" s="1"/>
  <c r="AD779" i="19"/>
  <c r="AF779" i="19" s="1" a="1"/>
  <c r="AF779" i="19" s="1"/>
  <c r="AD781" i="19"/>
  <c r="AF781" i="19" s="1" a="1"/>
  <c r="AF781" i="19" s="1"/>
  <c r="AD773" i="19"/>
  <c r="AF773" i="19" s="1" a="1"/>
  <c r="AF773" i="19" s="1"/>
  <c r="AD774" i="19"/>
  <c r="AF774" i="19" s="1" a="1"/>
  <c r="AF774" i="19" s="1"/>
  <c r="AD1174" i="19"/>
  <c r="AF1174" i="19" s="1" a="1"/>
  <c r="AF1174" i="19" s="1"/>
  <c r="AD1177" i="19"/>
  <c r="AF1177" i="19" s="1" a="1"/>
  <c r="AF1177" i="19" s="1"/>
  <c r="AD1172" i="19"/>
  <c r="AF1172" i="19" s="1" a="1"/>
  <c r="AF1172" i="19" s="1"/>
  <c r="AD1173" i="19"/>
  <c r="AF1173" i="19" s="1" a="1"/>
  <c r="AF1173" i="19" s="1"/>
  <c r="AD1175" i="19"/>
  <c r="AF1175" i="19" s="1" a="1"/>
  <c r="AF1175" i="19" s="1"/>
  <c r="AD1176" i="19"/>
  <c r="AF1176" i="19" s="1" a="1"/>
  <c r="AF1176" i="19" s="1"/>
  <c r="AD1178" i="19"/>
  <c r="AF1178" i="19" s="1" a="1"/>
  <c r="AF1178" i="19" s="1"/>
  <c r="AD1179" i="19"/>
  <c r="AF1179" i="19" s="1" a="1"/>
  <c r="AF1179" i="19" s="1"/>
  <c r="AD1180" i="19"/>
  <c r="AF1180" i="19" s="1" a="1"/>
  <c r="AF1180" i="19" s="1"/>
  <c r="AD1181" i="19"/>
  <c r="AF1181" i="19" s="1" a="1"/>
  <c r="AF1181" i="19" s="1"/>
  <c r="AD422" i="19"/>
  <c r="AF422" i="19" s="1" a="1"/>
  <c r="AF422" i="19" s="1"/>
  <c r="AD424" i="19"/>
  <c r="AF424" i="19" s="1" a="1"/>
  <c r="AF424" i="19" s="1"/>
  <c r="AD425" i="19"/>
  <c r="AF425" i="19" s="1" a="1"/>
  <c r="AF425" i="19" s="1"/>
  <c r="AD427" i="19"/>
  <c r="AF427" i="19" s="1" a="1"/>
  <c r="AF427" i="19" s="1"/>
  <c r="AD428" i="19"/>
  <c r="AF428" i="19" s="1" a="1"/>
  <c r="AF428" i="19" s="1"/>
  <c r="AD429" i="19"/>
  <c r="AF429" i="19" s="1" a="1"/>
  <c r="AF429" i="19" s="1"/>
  <c r="AD430" i="19"/>
  <c r="AF430" i="19" s="1" a="1"/>
  <c r="AF430" i="19" s="1"/>
  <c r="AD431" i="19"/>
  <c r="AF431" i="19" s="1" a="1"/>
  <c r="AF431" i="19" s="1"/>
  <c r="AD423" i="19"/>
  <c r="AF423" i="19" s="1" a="1"/>
  <c r="AF423" i="19" s="1"/>
  <c r="AD426" i="19"/>
  <c r="AF426" i="19" s="1" a="1"/>
  <c r="AF426" i="19" s="1"/>
  <c r="AD1032" i="19"/>
  <c r="AF1032" i="19" s="1" a="1"/>
  <c r="AF1032" i="19" s="1"/>
  <c r="AD1033" i="19"/>
  <c r="AF1033" i="19" s="1" a="1"/>
  <c r="AF1033" i="19" s="1"/>
  <c r="AD1034" i="19"/>
  <c r="AF1034" i="19" s="1" a="1"/>
  <c r="AF1034" i="19" s="1"/>
  <c r="AD1035" i="19"/>
  <c r="AF1035" i="19" s="1" a="1"/>
  <c r="AF1035" i="19" s="1"/>
  <c r="AD1036" i="19"/>
  <c r="AF1036" i="19" s="1" a="1"/>
  <c r="AF1036" i="19" s="1"/>
  <c r="AD1037" i="19"/>
  <c r="AF1037" i="19" s="1" a="1"/>
  <c r="AF1037" i="19" s="1"/>
  <c r="AD1038" i="19"/>
  <c r="AF1038" i="19" s="1" a="1"/>
  <c r="AF1038" i="19" s="1"/>
  <c r="AD1041" i="19"/>
  <c r="AF1041" i="19" s="1" a="1"/>
  <c r="AF1041" i="19" s="1"/>
  <c r="AD1039" i="19"/>
  <c r="AF1039" i="19" s="1" a="1"/>
  <c r="AF1039" i="19" s="1"/>
  <c r="AD1040" i="19"/>
  <c r="AF1040" i="19" s="1" a="1"/>
  <c r="AF1040" i="19" s="1"/>
  <c r="AD624" i="19"/>
  <c r="AF624" i="19" s="1" a="1"/>
  <c r="AF624" i="19" s="1"/>
  <c r="AD625" i="19"/>
  <c r="AF625" i="19" s="1" a="1"/>
  <c r="AF625" i="19" s="1"/>
  <c r="AD626" i="19"/>
  <c r="AF626" i="19" s="1" a="1"/>
  <c r="AF626" i="19" s="1"/>
  <c r="AD628" i="19"/>
  <c r="AF628" i="19" s="1" a="1"/>
  <c r="AF628" i="19" s="1"/>
  <c r="AD629" i="19"/>
  <c r="AF629" i="19" s="1" a="1"/>
  <c r="AF629" i="19" s="1"/>
  <c r="AD622" i="19"/>
  <c r="AF622" i="19" s="1" a="1"/>
  <c r="AF622" i="19" s="1"/>
  <c r="AD623" i="19"/>
  <c r="AF623" i="19" s="1" a="1"/>
  <c r="AF623" i="19" s="1"/>
  <c r="AD627" i="19"/>
  <c r="AF627" i="19" s="1" a="1"/>
  <c r="AF627" i="19" s="1"/>
  <c r="AD630" i="19"/>
  <c r="AF630" i="19" s="1" a="1"/>
  <c r="AF630" i="19" s="1"/>
  <c r="AD631" i="19"/>
  <c r="AF631" i="19" s="1" a="1"/>
  <c r="AF631" i="19" s="1"/>
  <c r="AD216" i="19"/>
  <c r="AF216" i="19" s="1" a="1"/>
  <c r="AF216" i="19" s="1"/>
  <c r="AD217" i="19"/>
  <c r="AF217" i="19" s="1" a="1"/>
  <c r="AF217" i="19" s="1"/>
  <c r="AD218" i="19"/>
  <c r="AF218" i="19" s="1" a="1"/>
  <c r="AF218" i="19" s="1"/>
  <c r="AD220" i="19"/>
  <c r="AF220" i="19" s="1" a="1"/>
  <c r="AF220" i="19" s="1"/>
  <c r="AD221" i="19"/>
  <c r="AF221" i="19" s="1" a="1"/>
  <c r="AF221" i="19" s="1"/>
  <c r="AD212" i="19"/>
  <c r="AF212" i="19" s="1" a="1"/>
  <c r="AF212" i="19" s="1"/>
  <c r="AD213" i="19"/>
  <c r="AF213" i="19" s="1" a="1"/>
  <c r="AF213" i="19" s="1"/>
  <c r="AD214" i="19"/>
  <c r="AF214" i="19" s="1" a="1"/>
  <c r="AF214" i="19" s="1"/>
  <c r="AD215" i="19"/>
  <c r="AF215" i="19" s="1" a="1"/>
  <c r="AF215" i="19" s="1"/>
  <c r="AD219" i="19"/>
  <c r="AF219" i="19" s="1" a="1"/>
  <c r="AF219" i="19" s="1"/>
  <c r="AD1483" i="19"/>
  <c r="AF1483" i="19" s="1" a="1"/>
  <c r="AF1483" i="19" s="1"/>
  <c r="AD1486" i="19"/>
  <c r="AF1486" i="19" s="1" a="1"/>
  <c r="AF1486" i="19" s="1"/>
  <c r="AD1484" i="19"/>
  <c r="AF1484" i="19" s="1" a="1"/>
  <c r="AF1484" i="19" s="1"/>
  <c r="AD1485" i="19"/>
  <c r="AF1485" i="19" s="1" a="1"/>
  <c r="AF1485" i="19" s="1"/>
  <c r="AD1487" i="19"/>
  <c r="AF1487" i="19" s="1" a="1"/>
  <c r="AF1487" i="19" s="1"/>
  <c r="AD1488" i="19"/>
  <c r="AF1488" i="19" s="1" a="1"/>
  <c r="AF1488" i="19" s="1"/>
  <c r="AD1489" i="19"/>
  <c r="AF1489" i="19" s="1" a="1"/>
  <c r="AF1489" i="19" s="1"/>
  <c r="AD1482" i="19"/>
  <c r="AF1482" i="19" s="1" a="1"/>
  <c r="AF1482" i="19" s="1"/>
  <c r="AD1490" i="19"/>
  <c r="AF1490" i="19" s="1" a="1"/>
  <c r="AF1490" i="19" s="1"/>
  <c r="AD1491" i="19"/>
  <c r="AF1491" i="19" s="1" a="1"/>
  <c r="AF1491" i="19" s="1"/>
  <c r="AD1383" i="19"/>
  <c r="AF1383" i="19" s="1" a="1"/>
  <c r="AF1383" i="19" s="1"/>
  <c r="AD1384" i="19"/>
  <c r="AF1384" i="19" s="1" a="1"/>
  <c r="AF1384" i="19" s="1"/>
  <c r="AD1386" i="19"/>
  <c r="AF1386" i="19" s="1" a="1"/>
  <c r="AF1386" i="19" s="1"/>
  <c r="AD1385" i="19"/>
  <c r="AF1385" i="19" s="1" a="1"/>
  <c r="AF1385" i="19" s="1"/>
  <c r="AD1387" i="19"/>
  <c r="AF1387" i="19" s="1" a="1"/>
  <c r="AF1387" i="19" s="1"/>
  <c r="AD1388" i="19"/>
  <c r="AF1388" i="19" s="1" a="1"/>
  <c r="AF1388" i="19" s="1"/>
  <c r="AD1389" i="19"/>
  <c r="AF1389" i="19" s="1" a="1"/>
  <c r="AF1389" i="19" s="1"/>
  <c r="AD1382" i="19"/>
  <c r="AF1382" i="19" s="1" a="1"/>
  <c r="AF1382" i="19" s="1"/>
  <c r="AD1390" i="19"/>
  <c r="AF1390" i="19" s="1" a="1"/>
  <c r="AF1390" i="19" s="1"/>
  <c r="AD1391" i="19"/>
  <c r="AF1391" i="19" s="1" a="1"/>
  <c r="AF1391" i="19" s="1"/>
  <c r="AD744" i="19"/>
  <c r="AF744" i="19" s="1" a="1"/>
  <c r="AF744" i="19" s="1"/>
  <c r="AD746" i="19"/>
  <c r="AF746" i="19" s="1" a="1"/>
  <c r="AF746" i="19" s="1"/>
  <c r="AD748" i="19"/>
  <c r="AF748" i="19" s="1" a="1"/>
  <c r="AF748" i="19" s="1"/>
  <c r="AD742" i="19"/>
  <c r="AF742" i="19" s="1" a="1"/>
  <c r="AF742" i="19" s="1"/>
  <c r="AD743" i="19"/>
  <c r="AF743" i="19" s="1" a="1"/>
  <c r="AF743" i="19" s="1"/>
  <c r="AD745" i="19"/>
  <c r="AF745" i="19" s="1" a="1"/>
  <c r="AF745" i="19" s="1"/>
  <c r="AD747" i="19"/>
  <c r="AF747" i="19" s="1" a="1"/>
  <c r="AF747" i="19" s="1"/>
  <c r="AD749" i="19"/>
  <c r="AF749" i="19" s="1" a="1"/>
  <c r="AF749" i="19" s="1"/>
  <c r="AD750" i="19"/>
  <c r="AF750" i="19" s="1" a="1"/>
  <c r="AF750" i="19" s="1"/>
  <c r="AD751" i="19"/>
  <c r="AF751" i="19" s="1" a="1"/>
  <c r="AF751" i="19" s="1"/>
  <c r="AD1222" i="19"/>
  <c r="AF1222" i="19" s="1" a="1"/>
  <c r="AF1222" i="19" s="1"/>
  <c r="AD1225" i="19"/>
  <c r="AF1225" i="19" s="1" a="1"/>
  <c r="AF1225" i="19" s="1"/>
  <c r="AD1230" i="19"/>
  <c r="AF1230" i="19" s="1" a="1"/>
  <c r="AF1230" i="19" s="1"/>
  <c r="AD1231" i="19"/>
  <c r="AF1231" i="19" s="1" a="1"/>
  <c r="AF1231" i="19" s="1"/>
  <c r="AD1223" i="19"/>
  <c r="AF1223" i="19" s="1" a="1"/>
  <c r="AF1223" i="19" s="1"/>
  <c r="AD1229" i="19"/>
  <c r="AF1229" i="19" s="1" a="1"/>
  <c r="AF1229" i="19" s="1"/>
  <c r="AD1224" i="19"/>
  <c r="AF1224" i="19" s="1" a="1"/>
  <c r="AF1224" i="19" s="1"/>
  <c r="AD1226" i="19"/>
  <c r="AF1226" i="19" s="1" a="1"/>
  <c r="AF1226" i="19" s="1"/>
  <c r="AD1227" i="19"/>
  <c r="AF1227" i="19" s="1" a="1"/>
  <c r="AF1227" i="19" s="1"/>
  <c r="AD1228" i="19"/>
  <c r="AF1228" i="19" s="1" a="1"/>
  <c r="AF1228" i="19" s="1"/>
  <c r="AD540" i="19"/>
  <c r="AF540" i="19" s="1" a="1"/>
  <c r="AF540" i="19" s="1"/>
  <c r="AD541" i="19"/>
  <c r="AF541" i="19" s="1" a="1"/>
  <c r="AF541" i="19" s="1"/>
  <c r="AD532" i="19"/>
  <c r="AF532" i="19" s="1" a="1"/>
  <c r="AF532" i="19" s="1"/>
  <c r="AD533" i="19"/>
  <c r="AF533" i="19" s="1" a="1"/>
  <c r="AF533" i="19" s="1"/>
  <c r="AD534" i="19"/>
  <c r="AF534" i="19" s="1" a="1"/>
  <c r="AF534" i="19" s="1"/>
  <c r="AD535" i="19"/>
  <c r="AF535" i="19" s="1" a="1"/>
  <c r="AF535" i="19" s="1"/>
  <c r="AD536" i="19"/>
  <c r="AF536" i="19" s="1" a="1"/>
  <c r="AF536" i="19" s="1"/>
  <c r="AD537" i="19"/>
  <c r="AF537" i="19" s="1" a="1"/>
  <c r="AF537" i="19" s="1"/>
  <c r="AD538" i="19"/>
  <c r="AF538" i="19" s="1" a="1"/>
  <c r="AF538" i="19" s="1"/>
  <c r="AD539" i="19"/>
  <c r="AF539" i="19" s="1" a="1"/>
  <c r="AF539" i="19" s="1"/>
  <c r="AD1102" i="19"/>
  <c r="AF1102" i="19" s="1" a="1"/>
  <c r="AF1102" i="19" s="1"/>
  <c r="AD1103" i="19"/>
  <c r="AF1103" i="19" s="1" a="1"/>
  <c r="AF1103" i="19" s="1"/>
  <c r="AD1105" i="19"/>
  <c r="AF1105" i="19" s="1" a="1"/>
  <c r="AF1105" i="19" s="1"/>
  <c r="AD1109" i="19"/>
  <c r="AF1109" i="19" s="1" a="1"/>
  <c r="AF1109" i="19" s="1"/>
  <c r="AD1106" i="19"/>
  <c r="AF1106" i="19" s="1" a="1"/>
  <c r="AF1106" i="19" s="1"/>
  <c r="AD1110" i="19"/>
  <c r="AF1110" i="19" s="1" a="1"/>
  <c r="AF1110" i="19" s="1"/>
  <c r="AD1107" i="19"/>
  <c r="AF1107" i="19" s="1" a="1"/>
  <c r="AF1107" i="19" s="1"/>
  <c r="AD1108" i="19"/>
  <c r="AF1108" i="19" s="1" a="1"/>
  <c r="AF1108" i="19" s="1"/>
  <c r="AD1111" i="19"/>
  <c r="AF1111" i="19" s="1" a="1"/>
  <c r="AF1111" i="19" s="1"/>
  <c r="AD1104" i="19"/>
  <c r="AF1104" i="19" s="1" a="1"/>
  <c r="AF1104" i="19" s="1"/>
  <c r="AD986" i="19"/>
  <c r="AF986" i="19" s="1" a="1"/>
  <c r="AF986" i="19" s="1"/>
  <c r="AD991" i="19"/>
  <c r="AF991" i="19" s="1" a="1"/>
  <c r="AF991" i="19" s="1"/>
  <c r="AD982" i="19"/>
  <c r="AF982" i="19" s="1" a="1"/>
  <c r="AF982" i="19" s="1"/>
  <c r="AD983" i="19"/>
  <c r="AF983" i="19" s="1" a="1"/>
  <c r="AF983" i="19" s="1"/>
  <c r="AD984" i="19"/>
  <c r="AF984" i="19" s="1" a="1"/>
  <c r="AF984" i="19" s="1"/>
  <c r="AD985" i="19"/>
  <c r="AF985" i="19" s="1" a="1"/>
  <c r="AF985" i="19" s="1"/>
  <c r="AD988" i="19"/>
  <c r="AF988" i="19" s="1" a="1"/>
  <c r="AF988" i="19" s="1"/>
  <c r="AD987" i="19"/>
  <c r="AF987" i="19" s="1" a="1"/>
  <c r="AF987" i="19" s="1"/>
  <c r="AD989" i="19"/>
  <c r="AF989" i="19" s="1" a="1"/>
  <c r="AF989" i="19" s="1"/>
  <c r="AD990" i="19"/>
  <c r="AF990" i="19" s="1" a="1"/>
  <c r="AF990" i="19" s="1"/>
  <c r="AD1417" i="19"/>
  <c r="AF1417" i="19" s="1" a="1"/>
  <c r="AF1417" i="19" s="1"/>
  <c r="AD1412" i="19"/>
  <c r="AF1412" i="19" s="1" a="1"/>
  <c r="AF1412" i="19" s="1"/>
  <c r="AD1413" i="19"/>
  <c r="AF1413" i="19" s="1" a="1"/>
  <c r="AF1413" i="19" s="1"/>
  <c r="AD1414" i="19"/>
  <c r="AF1414" i="19" s="1" a="1"/>
  <c r="AF1414" i="19" s="1"/>
  <c r="AD1415" i="19"/>
  <c r="AF1415" i="19" s="1" a="1"/>
  <c r="AF1415" i="19" s="1"/>
  <c r="AD1416" i="19"/>
  <c r="AF1416" i="19" s="1" a="1"/>
  <c r="AF1416" i="19" s="1"/>
  <c r="AD1418" i="19"/>
  <c r="AF1418" i="19" s="1" a="1"/>
  <c r="AF1418" i="19" s="1"/>
  <c r="AD1421" i="19"/>
  <c r="AF1421" i="19" s="1" a="1"/>
  <c r="AF1421" i="19" s="1"/>
  <c r="AD1419" i="19"/>
  <c r="AF1419" i="19" s="1" a="1"/>
  <c r="AF1419" i="19" s="1"/>
  <c r="AD1420" i="19"/>
  <c r="AF1420" i="19" s="1" a="1"/>
  <c r="AF1420" i="19" s="1"/>
  <c r="AD1126" i="19"/>
  <c r="AF1126" i="19" s="1" a="1"/>
  <c r="AF1126" i="19" s="1"/>
  <c r="AD1127" i="19"/>
  <c r="AF1127" i="19" s="1" a="1"/>
  <c r="AF1127" i="19" s="1"/>
  <c r="AD1129" i="19"/>
  <c r="AF1129" i="19" s="1" a="1"/>
  <c r="AF1129" i="19" s="1"/>
  <c r="AD1123" i="19"/>
  <c r="AF1123" i="19" s="1" a="1"/>
  <c r="AF1123" i="19" s="1"/>
  <c r="AD1124" i="19"/>
  <c r="AF1124" i="19" s="1" a="1"/>
  <c r="AF1124" i="19" s="1"/>
  <c r="AD1128" i="19"/>
  <c r="AF1128" i="19" s="1" a="1"/>
  <c r="AF1128" i="19" s="1"/>
  <c r="AD1125" i="19"/>
  <c r="AF1125" i="19" s="1" a="1"/>
  <c r="AF1125" i="19" s="1"/>
  <c r="AD1130" i="19"/>
  <c r="AF1130" i="19" s="1" a="1"/>
  <c r="AF1130" i="19" s="1"/>
  <c r="AD1131" i="19"/>
  <c r="AF1131" i="19" s="1" a="1"/>
  <c r="AF1131" i="19" s="1"/>
  <c r="AD1122" i="19"/>
  <c r="AF1122" i="19" s="1" a="1"/>
  <c r="AF1122" i="19" s="1"/>
  <c r="AD998" i="19"/>
  <c r="AF998" i="19" s="1" a="1"/>
  <c r="AF998" i="19" s="1"/>
  <c r="AD992" i="19"/>
  <c r="AF992" i="19" s="1" a="1"/>
  <c r="AF992" i="19" s="1"/>
  <c r="AD993" i="19"/>
  <c r="AF993" i="19" s="1" a="1"/>
  <c r="AF993" i="19" s="1"/>
  <c r="AD994" i="19"/>
  <c r="AF994" i="19" s="1" a="1"/>
  <c r="AF994" i="19" s="1"/>
  <c r="AD995" i="19"/>
  <c r="AF995" i="19" s="1" a="1"/>
  <c r="AF995" i="19" s="1"/>
  <c r="AD996" i="19"/>
  <c r="AF996" i="19" s="1" a="1"/>
  <c r="AF996" i="19" s="1"/>
  <c r="AD997" i="19"/>
  <c r="AF997" i="19" s="1" a="1"/>
  <c r="AF997" i="19" s="1"/>
  <c r="AD999" i="19"/>
  <c r="AF999" i="19" s="1" a="1"/>
  <c r="AF999" i="19" s="1"/>
  <c r="AD1001" i="19"/>
  <c r="AF1001" i="19" s="1" a="1"/>
  <c r="AF1001" i="19" s="1"/>
  <c r="AD1000" i="19"/>
  <c r="AF1000" i="19" s="1" a="1"/>
  <c r="AF1000" i="19" s="1"/>
  <c r="AD1090" i="19"/>
  <c r="AF1090" i="19" s="1" a="1"/>
  <c r="AF1090" i="19" s="1"/>
  <c r="AD1091" i="19"/>
  <c r="AF1091" i="19" s="1" a="1"/>
  <c r="AF1091" i="19" s="1"/>
  <c r="AD1083" i="19"/>
  <c r="AF1083" i="19" s="1" a="1"/>
  <c r="AF1083" i="19" s="1"/>
  <c r="AD1084" i="19"/>
  <c r="AF1084" i="19" s="1" a="1"/>
  <c r="AF1084" i="19" s="1"/>
  <c r="AD1085" i="19"/>
  <c r="AF1085" i="19" s="1" a="1"/>
  <c r="AF1085" i="19" s="1"/>
  <c r="AD1082" i="19"/>
  <c r="AF1082" i="19" s="1" a="1"/>
  <c r="AF1082" i="19" s="1"/>
  <c r="AD1086" i="19"/>
  <c r="AF1086" i="19" s="1" a="1"/>
  <c r="AF1086" i="19" s="1"/>
  <c r="AD1087" i="19"/>
  <c r="AF1087" i="19" s="1" a="1"/>
  <c r="AF1087" i="19" s="1"/>
  <c r="AD1088" i="19"/>
  <c r="AF1088" i="19" s="1" a="1"/>
  <c r="AF1088" i="19" s="1"/>
  <c r="AD1089" i="19"/>
  <c r="AF1089" i="19" s="1" a="1"/>
  <c r="AF1089" i="19" s="1"/>
  <c r="AD360" i="19"/>
  <c r="AF360" i="19" s="1" a="1"/>
  <c r="AF360" i="19" s="1"/>
  <c r="AD361" i="19"/>
  <c r="AF361" i="19" s="1" a="1"/>
  <c r="AF361" i="19" s="1"/>
  <c r="AD1429" i="19"/>
  <c r="AF1429" i="19" s="1" a="1"/>
  <c r="AF1429" i="19" s="1"/>
  <c r="AD1422" i="19"/>
  <c r="AF1422" i="19" s="1" a="1"/>
  <c r="AF1422" i="19" s="1"/>
  <c r="AD1425" i="19"/>
  <c r="AF1425" i="19" s="1" a="1"/>
  <c r="AF1425" i="19" s="1"/>
  <c r="AD1423" i="19"/>
  <c r="AF1423" i="19" s="1" a="1"/>
  <c r="AF1423" i="19" s="1"/>
  <c r="AD1424" i="19"/>
  <c r="AF1424" i="19" s="1" a="1"/>
  <c r="AF1424" i="19" s="1"/>
  <c r="AD1426" i="19"/>
  <c r="AF1426" i="19" s="1" a="1"/>
  <c r="AF1426" i="19" s="1"/>
  <c r="AD1427" i="19"/>
  <c r="AF1427" i="19" s="1" a="1"/>
  <c r="AF1427" i="19" s="1"/>
  <c r="AD1428" i="19"/>
  <c r="AF1428" i="19" s="1" a="1"/>
  <c r="AF1428" i="19" s="1"/>
  <c r="AD1430" i="19"/>
  <c r="AF1430" i="19" s="1" a="1"/>
  <c r="AF1430" i="19" s="1"/>
  <c r="AD1431" i="19"/>
  <c r="AF1431" i="19" s="1" a="1"/>
  <c r="AF1431" i="19" s="1"/>
  <c r="AD542" i="19"/>
  <c r="AF542" i="19" s="1" a="1"/>
  <c r="AF542" i="19" s="1"/>
  <c r="AD544" i="19"/>
  <c r="AF544" i="19" s="1" a="1"/>
  <c r="AF544" i="19" s="1"/>
  <c r="AD545" i="19"/>
  <c r="AF545" i="19" s="1" a="1"/>
  <c r="AF545" i="19" s="1"/>
  <c r="AD549" i="19"/>
  <c r="AF549" i="19" s="1" a="1"/>
  <c r="AF549" i="19" s="1"/>
  <c r="AD550" i="19"/>
  <c r="AF550" i="19" s="1" a="1"/>
  <c r="AF550" i="19" s="1"/>
  <c r="AD551" i="19"/>
  <c r="AF551" i="19" s="1" a="1"/>
  <c r="AF551" i="19" s="1"/>
  <c r="AD543" i="19"/>
  <c r="AF543" i="19" s="1" a="1"/>
  <c r="AF543" i="19" s="1"/>
  <c r="AD546" i="19"/>
  <c r="AF546" i="19" s="1" a="1"/>
  <c r="AF546" i="19" s="1"/>
  <c r="AD547" i="19"/>
  <c r="AF547" i="19" s="1" a="1"/>
  <c r="AF547" i="19" s="1"/>
  <c r="AD548" i="19"/>
  <c r="AF548" i="19" s="1" a="1"/>
  <c r="AF548" i="19" s="1"/>
  <c r="AD1066" i="19"/>
  <c r="AF1066" i="19" s="1" a="1"/>
  <c r="AF1066" i="19" s="1"/>
  <c r="AD1067" i="19"/>
  <c r="AF1067" i="19" s="1" a="1"/>
  <c r="AF1067" i="19" s="1"/>
  <c r="AD1068" i="19"/>
  <c r="AF1068" i="19" s="1" a="1"/>
  <c r="AF1068" i="19" s="1"/>
  <c r="AD1069" i="19"/>
  <c r="AF1069" i="19" s="1" a="1"/>
  <c r="AF1069" i="19" s="1"/>
  <c r="AD1070" i="19"/>
  <c r="AF1070" i="19" s="1" a="1"/>
  <c r="AF1070" i="19" s="1"/>
  <c r="AD1071" i="19"/>
  <c r="AF1071" i="19" s="1" a="1"/>
  <c r="AF1071" i="19" s="1"/>
  <c r="AD1062" i="19"/>
  <c r="AF1062" i="19" s="1" a="1"/>
  <c r="AF1062" i="19" s="1"/>
  <c r="AD1063" i="19"/>
  <c r="AF1063" i="19" s="1" a="1"/>
  <c r="AF1063" i="19" s="1"/>
  <c r="AD1064" i="19"/>
  <c r="AF1064" i="19" s="1" a="1"/>
  <c r="AF1064" i="19" s="1"/>
  <c r="AD1065" i="19"/>
  <c r="AF1065" i="19" s="1" a="1"/>
  <c r="AF1065" i="19" s="1"/>
  <c r="AD1282" i="19"/>
  <c r="AF1282" i="19" s="1" a="1"/>
  <c r="AF1282" i="19" s="1"/>
  <c r="AD1285" i="19"/>
  <c r="AF1285" i="19" s="1" a="1"/>
  <c r="AF1285" i="19" s="1"/>
  <c r="AD1288" i="19"/>
  <c r="AF1288" i="19" s="1" a="1"/>
  <c r="AF1288" i="19" s="1"/>
  <c r="AD1289" i="19"/>
  <c r="AF1289" i="19" s="1" a="1"/>
  <c r="AF1289" i="19" s="1"/>
  <c r="AD1291" i="19"/>
  <c r="AF1291" i="19" s="1" a="1"/>
  <c r="AF1291" i="19" s="1"/>
  <c r="AD1290" i="19"/>
  <c r="AF1290" i="19" s="1" a="1"/>
  <c r="AF1290" i="19" s="1"/>
  <c r="AD1287" i="19"/>
  <c r="AF1287" i="19" s="1" a="1"/>
  <c r="AF1287" i="19" s="1"/>
  <c r="AD1283" i="19"/>
  <c r="AF1283" i="19" s="1" a="1"/>
  <c r="AF1283" i="19" s="1"/>
  <c r="AD1284" i="19"/>
  <c r="AF1284" i="19" s="1" a="1"/>
  <c r="AF1284" i="19" s="1"/>
  <c r="AD1286" i="19"/>
  <c r="AF1286" i="19" s="1" a="1"/>
  <c r="AF1286" i="19" s="1"/>
  <c r="AD1603" i="19"/>
  <c r="AF1603" i="19" s="1" a="1"/>
  <c r="AF1603" i="19" s="1"/>
  <c r="AD1604" i="19"/>
  <c r="AF1604" i="19" s="1" a="1"/>
  <c r="AF1604" i="19" s="1"/>
  <c r="AD1605" i="19"/>
  <c r="AF1605" i="19" s="1" a="1"/>
  <c r="AF1605" i="19" s="1"/>
  <c r="AD1606" i="19"/>
  <c r="AF1606" i="19" s="1" a="1"/>
  <c r="AF1606" i="19" s="1"/>
  <c r="AD1607" i="19"/>
  <c r="AF1607" i="19" s="1" a="1"/>
  <c r="AF1607" i="19" s="1"/>
  <c r="AD1608" i="19"/>
  <c r="AF1608" i="19" s="1" a="1"/>
  <c r="AF1608" i="19" s="1"/>
  <c r="AD1609" i="19"/>
  <c r="AF1609" i="19" s="1" a="1"/>
  <c r="AF1609" i="19" s="1"/>
  <c r="AD1610" i="19"/>
  <c r="AF1610" i="19" s="1" a="1"/>
  <c r="AF1610" i="19" s="1"/>
  <c r="AD1611" i="19"/>
  <c r="AF1611" i="19" s="1" a="1"/>
  <c r="AF1611" i="19" s="1"/>
  <c r="AD1602" i="19"/>
  <c r="AF1602" i="19" s="1" a="1"/>
  <c r="AF1602" i="19" s="1"/>
  <c r="AD708" i="19"/>
  <c r="AF708" i="19" s="1" a="1"/>
  <c r="AF708" i="19" s="1"/>
  <c r="AD709" i="19"/>
  <c r="AF709" i="19" s="1" a="1"/>
  <c r="AF709" i="19" s="1"/>
  <c r="AD710" i="19"/>
  <c r="AF710" i="19" s="1" a="1"/>
  <c r="AF710" i="19" s="1"/>
  <c r="AD711" i="19"/>
  <c r="AF711" i="19" s="1" a="1"/>
  <c r="AF711" i="19" s="1"/>
  <c r="AD702" i="19"/>
  <c r="AF702" i="19" s="1" a="1"/>
  <c r="AF702" i="19" s="1"/>
  <c r="AD703" i="19"/>
  <c r="AF703" i="19" s="1" a="1"/>
  <c r="AF703" i="19" s="1"/>
  <c r="AD704" i="19"/>
  <c r="AF704" i="19" s="1" a="1"/>
  <c r="AF704" i="19" s="1"/>
  <c r="AD705" i="19"/>
  <c r="AF705" i="19" s="1" a="1"/>
  <c r="AF705" i="19" s="1"/>
  <c r="AD706" i="19"/>
  <c r="AF706" i="19" s="1" a="1"/>
  <c r="AF706" i="19" s="1"/>
  <c r="AD707" i="19"/>
  <c r="AF707" i="19" s="1" a="1"/>
  <c r="AF707" i="19" s="1"/>
  <c r="AD684" i="19"/>
  <c r="AF684" i="19" s="1" a="1"/>
  <c r="AF684" i="19" s="1"/>
  <c r="AD685" i="19"/>
  <c r="AF685" i="19" s="1" a="1"/>
  <c r="AF685" i="19" s="1"/>
  <c r="AD686" i="19"/>
  <c r="AF686" i="19" s="1" a="1"/>
  <c r="AF686" i="19" s="1"/>
  <c r="AD688" i="19"/>
  <c r="AF688" i="19" s="1" a="1"/>
  <c r="AF688" i="19" s="1"/>
  <c r="AD682" i="19"/>
  <c r="AF682" i="19" s="1" a="1"/>
  <c r="AF682" i="19" s="1"/>
  <c r="AD683" i="19"/>
  <c r="AF683" i="19" s="1" a="1"/>
  <c r="AF683" i="19" s="1"/>
  <c r="AD687" i="19"/>
  <c r="AF687" i="19" s="1" a="1"/>
  <c r="AF687" i="19" s="1"/>
  <c r="AD689" i="19"/>
  <c r="AF689" i="19" s="1" a="1"/>
  <c r="AF689" i="19" s="1"/>
  <c r="AD690" i="19"/>
  <c r="AF690" i="19" s="1" a="1"/>
  <c r="AF690" i="19" s="1"/>
  <c r="AD691" i="19"/>
  <c r="AF691" i="19" s="1" a="1"/>
  <c r="AF691" i="19" s="1"/>
  <c r="AD1495" i="19"/>
  <c r="AF1495" i="19" s="1" a="1"/>
  <c r="AF1495" i="19" s="1"/>
  <c r="AD1496" i="19"/>
  <c r="AF1496" i="19" s="1" a="1"/>
  <c r="AF1496" i="19" s="1"/>
  <c r="AD1497" i="19"/>
  <c r="AF1497" i="19" s="1" a="1"/>
  <c r="AF1497" i="19" s="1"/>
  <c r="AD1498" i="19"/>
  <c r="AF1498" i="19" s="1" a="1"/>
  <c r="AF1498" i="19" s="1"/>
  <c r="AD1499" i="19"/>
  <c r="AF1499" i="19" s="1" a="1"/>
  <c r="AF1499" i="19" s="1"/>
  <c r="AD1494" i="19"/>
  <c r="AF1494" i="19" s="1" a="1"/>
  <c r="AF1494" i="19" s="1"/>
  <c r="AD1500" i="19"/>
  <c r="AF1500" i="19" s="1" a="1"/>
  <c r="AF1500" i="19" s="1"/>
  <c r="AD1501" i="19"/>
  <c r="AF1501" i="19" s="1" a="1"/>
  <c r="AF1501" i="19" s="1"/>
  <c r="AD1492" i="19"/>
  <c r="AF1492" i="19" s="1" a="1"/>
  <c r="AF1492" i="19" s="1"/>
  <c r="AD1493" i="19"/>
  <c r="AF1493" i="19" s="1" a="1"/>
  <c r="AF1493" i="19" s="1"/>
  <c r="AD792" i="19"/>
  <c r="AF792" i="19" s="1" a="1"/>
  <c r="AF792" i="19" s="1"/>
  <c r="AD794" i="19"/>
  <c r="AF794" i="19" s="1" a="1"/>
  <c r="AF794" i="19" s="1"/>
  <c r="AD796" i="19"/>
  <c r="AF796" i="19" s="1" a="1"/>
  <c r="AF796" i="19" s="1"/>
  <c r="AD793" i="19"/>
  <c r="AF793" i="19" s="1" a="1"/>
  <c r="AF793" i="19" s="1"/>
  <c r="AD795" i="19"/>
  <c r="AF795" i="19" s="1" a="1"/>
  <c r="AF795" i="19" s="1"/>
  <c r="AD797" i="19"/>
  <c r="AF797" i="19" s="1" a="1"/>
  <c r="AF797" i="19" s="1"/>
  <c r="AD798" i="19"/>
  <c r="AF798" i="19" s="1" a="1"/>
  <c r="AF798" i="19" s="1"/>
  <c r="AD799" i="19"/>
  <c r="AF799" i="19" s="1" a="1"/>
  <c r="AF799" i="19" s="1"/>
  <c r="AD800" i="19"/>
  <c r="AF800" i="19" s="1" a="1"/>
  <c r="AF800" i="19" s="1"/>
  <c r="AD801" i="19"/>
  <c r="AF801" i="19" s="1" a="1"/>
  <c r="AF801" i="19" s="1"/>
  <c r="AD732" i="19"/>
  <c r="AF732" i="19" s="1" a="1"/>
  <c r="AF732" i="19" s="1"/>
  <c r="AD734" i="19"/>
  <c r="AF734" i="19" s="1" a="1"/>
  <c r="AF734" i="19" s="1"/>
  <c r="AD736" i="19"/>
  <c r="AF736" i="19" s="1" a="1"/>
  <c r="AF736" i="19" s="1"/>
  <c r="AD733" i="19"/>
  <c r="AF733" i="19" s="1" a="1"/>
  <c r="AF733" i="19" s="1"/>
  <c r="AD735" i="19"/>
  <c r="AF735" i="19" s="1" a="1"/>
  <c r="AF735" i="19" s="1"/>
  <c r="AD737" i="19"/>
  <c r="AF737" i="19" s="1" a="1"/>
  <c r="AF737" i="19" s="1"/>
  <c r="AD738" i="19"/>
  <c r="AF738" i="19" s="1" a="1"/>
  <c r="AF738" i="19" s="1"/>
  <c r="AD739" i="19"/>
  <c r="AF739" i="19" s="1" a="1"/>
  <c r="AF739" i="19" s="1"/>
  <c r="AD740" i="19"/>
  <c r="AF740" i="19" s="1" a="1"/>
  <c r="AF740" i="19" s="1"/>
  <c r="AD741" i="19"/>
  <c r="AF741" i="19" s="1" a="1"/>
  <c r="AF741" i="19" s="1"/>
  <c r="AD876" i="19"/>
  <c r="AF876" i="19" s="1" a="1"/>
  <c r="AF876" i="19" s="1"/>
  <c r="AD878" i="19"/>
  <c r="AF878" i="19" s="1" a="1"/>
  <c r="AF878" i="19" s="1"/>
  <c r="AD872" i="19"/>
  <c r="AF872" i="19" s="1" a="1"/>
  <c r="AF872" i="19" s="1"/>
  <c r="AD873" i="19"/>
  <c r="AF873" i="19" s="1" a="1"/>
  <c r="AF873" i="19" s="1"/>
  <c r="AD874" i="19"/>
  <c r="AF874" i="19" s="1" a="1"/>
  <c r="AF874" i="19" s="1"/>
  <c r="AD875" i="19"/>
  <c r="AF875" i="19" s="1" a="1"/>
  <c r="AF875" i="19" s="1"/>
  <c r="AD877" i="19"/>
  <c r="AF877" i="19" s="1" a="1"/>
  <c r="AF877" i="19" s="1"/>
  <c r="AD879" i="19"/>
  <c r="AF879" i="19" s="1" a="1"/>
  <c r="AF879" i="19" s="1"/>
  <c r="AD880" i="19"/>
  <c r="AF880" i="19" s="1" a="1"/>
  <c r="AF880" i="19" s="1"/>
  <c r="AD881" i="19"/>
  <c r="AF881" i="19" s="1" a="1"/>
  <c r="AF881" i="19" s="1"/>
  <c r="AD660" i="19"/>
  <c r="AF660" i="19" s="1" a="1"/>
  <c r="AF660" i="19" s="1"/>
  <c r="AD661" i="19"/>
  <c r="AF661" i="19" s="1" a="1"/>
  <c r="AF661" i="19" s="1"/>
  <c r="AD652" i="19"/>
  <c r="AF652" i="19" s="1" a="1"/>
  <c r="AF652" i="19" s="1"/>
  <c r="AD653" i="19"/>
  <c r="AF653" i="19" s="1" a="1"/>
  <c r="AF653" i="19" s="1"/>
  <c r="AD654" i="19"/>
  <c r="AF654" i="19" s="1" a="1"/>
  <c r="AF654" i="19" s="1"/>
  <c r="AD655" i="19"/>
  <c r="AF655" i="19" s="1" a="1"/>
  <c r="AF655" i="19" s="1"/>
  <c r="AD656" i="19"/>
  <c r="AF656" i="19" s="1" a="1"/>
  <c r="AF656" i="19" s="1"/>
  <c r="AD657" i="19"/>
  <c r="AF657" i="19" s="1" a="1"/>
  <c r="AF657" i="19" s="1"/>
  <c r="AD658" i="19"/>
  <c r="AF658" i="19" s="1" a="1"/>
  <c r="AF658" i="19" s="1"/>
  <c r="AD659" i="19"/>
  <c r="AF659" i="19" s="1" a="1"/>
  <c r="AF659" i="19" s="1"/>
  <c r="AD468" i="19"/>
  <c r="AF468" i="19" s="1" a="1"/>
  <c r="AF468" i="19" s="1"/>
  <c r="AD469" i="19"/>
  <c r="AF469" i="19" s="1" a="1"/>
  <c r="AF469" i="19" s="1"/>
  <c r="AD470" i="19"/>
  <c r="AF470" i="19" s="1" a="1"/>
  <c r="AF470" i="19" s="1"/>
  <c r="AD466" i="19"/>
  <c r="AF466" i="19" s="1" a="1"/>
  <c r="AF466" i="19" s="1"/>
  <c r="AD467" i="19"/>
  <c r="AF467" i="19" s="1" a="1"/>
  <c r="AF467" i="19" s="1"/>
  <c r="AD471" i="19"/>
  <c r="AF471" i="19" s="1" a="1"/>
  <c r="AF471" i="19" s="1"/>
  <c r="AD462" i="19"/>
  <c r="AF462" i="19" s="1" a="1"/>
  <c r="AF462" i="19" s="1"/>
  <c r="AD463" i="19"/>
  <c r="AF463" i="19" s="1" a="1"/>
  <c r="AF463" i="19" s="1"/>
  <c r="AD464" i="19"/>
  <c r="AF464" i="19" s="1" a="1"/>
  <c r="AF464" i="19" s="1"/>
  <c r="AD465" i="19"/>
  <c r="AF465" i="19" s="1" a="1"/>
  <c r="AF465" i="19" s="1"/>
  <c r="AD828" i="19"/>
  <c r="AF828" i="19" s="1" a="1"/>
  <c r="AF828" i="19" s="1"/>
  <c r="AD830" i="19"/>
  <c r="AF830" i="19" s="1" a="1"/>
  <c r="AF830" i="19" s="1"/>
  <c r="AD823" i="19"/>
  <c r="AF823" i="19" s="1" a="1"/>
  <c r="AF823" i="19" s="1"/>
  <c r="AD824" i="19"/>
  <c r="AF824" i="19" s="1" a="1"/>
  <c r="AF824" i="19" s="1"/>
  <c r="AD825" i="19"/>
  <c r="AF825" i="19" s="1" a="1"/>
  <c r="AF825" i="19" s="1"/>
  <c r="AD826" i="19"/>
  <c r="AF826" i="19" s="1" a="1"/>
  <c r="AF826" i="19" s="1"/>
  <c r="AD827" i="19"/>
  <c r="AF827" i="19" s="1" a="1"/>
  <c r="AF827" i="19" s="1"/>
  <c r="AD829" i="19"/>
  <c r="AF829" i="19" s="1" a="1"/>
  <c r="AF829" i="19" s="1"/>
  <c r="AD831" i="19"/>
  <c r="AF831" i="19" s="1" a="1"/>
  <c r="AF831" i="19" s="1"/>
  <c r="AD822" i="19"/>
  <c r="AF822" i="19" s="1" a="1"/>
  <c r="AF822" i="19" s="1"/>
  <c r="AD1381" i="19"/>
  <c r="AF1381" i="19" s="1" a="1"/>
  <c r="AF1381" i="19" s="1"/>
  <c r="AD1372" i="19"/>
  <c r="AF1372" i="19" s="1" a="1"/>
  <c r="AF1372" i="19" s="1"/>
  <c r="AD1373" i="19"/>
  <c r="AF1373" i="19" s="1" a="1"/>
  <c r="AF1373" i="19" s="1"/>
  <c r="AD1374" i="19"/>
  <c r="AF1374" i="19" s="1" a="1"/>
  <c r="AF1374" i="19" s="1"/>
  <c r="AD1375" i="19"/>
  <c r="AF1375" i="19" s="1" a="1"/>
  <c r="AF1375" i="19" s="1"/>
  <c r="AD1376" i="19"/>
  <c r="AF1376" i="19" s="1" a="1"/>
  <c r="AF1376" i="19" s="1"/>
  <c r="AD1377" i="19"/>
  <c r="AF1377" i="19" s="1" a="1"/>
  <c r="AF1377" i="19" s="1"/>
  <c r="AD1378" i="19"/>
  <c r="AF1378" i="19" s="1" a="1"/>
  <c r="AF1378" i="19" s="1"/>
  <c r="AD1379" i="19"/>
  <c r="AF1379" i="19" s="1" a="1"/>
  <c r="AF1379" i="19" s="1"/>
  <c r="AD1380" i="19"/>
  <c r="AF1380" i="19" s="1" a="1"/>
  <c r="AF1380" i="19" s="1"/>
  <c r="AD902" i="19"/>
  <c r="AF902" i="19" s="1" a="1"/>
  <c r="AF902" i="19" s="1"/>
  <c r="AD903" i="19"/>
  <c r="AF903" i="19" s="1" a="1"/>
  <c r="AF903" i="19" s="1"/>
  <c r="AD904" i="19"/>
  <c r="AF904" i="19" s="1" a="1"/>
  <c r="AF904" i="19" s="1"/>
  <c r="AD905" i="19"/>
  <c r="AF905" i="19" s="1" a="1"/>
  <c r="AF905" i="19" s="1"/>
  <c r="AD906" i="19"/>
  <c r="AF906" i="19" s="1" a="1"/>
  <c r="AF906" i="19" s="1"/>
  <c r="AD907" i="19"/>
  <c r="AF907" i="19" s="1" a="1"/>
  <c r="AF907" i="19" s="1"/>
  <c r="AD909" i="19"/>
  <c r="AF909" i="19" s="1" a="1"/>
  <c r="AF909" i="19" s="1"/>
  <c r="AD911" i="19"/>
  <c r="AF911" i="19" s="1" a="1"/>
  <c r="AF911" i="19" s="1"/>
  <c r="AD908" i="19"/>
  <c r="AF908" i="19" s="1" a="1"/>
  <c r="AF908" i="19" s="1"/>
  <c r="AD910" i="19"/>
  <c r="AF910" i="19" s="1" a="1"/>
  <c r="AF910" i="19" s="1"/>
  <c r="AD1022" i="19"/>
  <c r="AF1022" i="19" s="1" a="1"/>
  <c r="AF1022" i="19" s="1"/>
  <c r="AD1030" i="19"/>
  <c r="AF1030" i="19" s="1" a="1"/>
  <c r="AF1030" i="19" s="1"/>
  <c r="AD1031" i="19"/>
  <c r="AF1031" i="19" s="1" a="1"/>
  <c r="AF1031" i="19" s="1"/>
  <c r="AD1023" i="19"/>
  <c r="AF1023" i="19" s="1" a="1"/>
  <c r="AF1023" i="19" s="1"/>
  <c r="AD1024" i="19"/>
  <c r="AF1024" i="19" s="1" a="1"/>
  <c r="AF1024" i="19" s="1"/>
  <c r="AD1025" i="19"/>
  <c r="AF1025" i="19" s="1" a="1"/>
  <c r="AF1025" i="19" s="1"/>
  <c r="AD1026" i="19"/>
  <c r="AF1026" i="19" s="1" a="1"/>
  <c r="AF1026" i="19" s="1"/>
  <c r="AD1027" i="19"/>
  <c r="AF1027" i="19" s="1" a="1"/>
  <c r="AF1027" i="19" s="1"/>
  <c r="AD1028" i="19"/>
  <c r="AF1028" i="19" s="1" a="1"/>
  <c r="AF1028" i="19" s="1"/>
  <c r="AD1029" i="19"/>
  <c r="AF1029" i="19" s="1" a="1"/>
  <c r="AF1029" i="19" s="1"/>
  <c r="AD420" i="19"/>
  <c r="AF420" i="19" s="1" a="1"/>
  <c r="AF420" i="19" s="1"/>
  <c r="AD421" i="19"/>
  <c r="AF421" i="19" s="1" a="1"/>
  <c r="AF421" i="19" s="1"/>
  <c r="AD412" i="19"/>
  <c r="AF412" i="19" s="1" a="1"/>
  <c r="AF412" i="19" s="1"/>
  <c r="AD413" i="19"/>
  <c r="AF413" i="19" s="1" a="1"/>
  <c r="AF413" i="19" s="1"/>
  <c r="AD414" i="19"/>
  <c r="AF414" i="19" s="1" a="1"/>
  <c r="AF414" i="19" s="1"/>
  <c r="AD415" i="19"/>
  <c r="AF415" i="19" s="1" a="1"/>
  <c r="AF415" i="19" s="1"/>
  <c r="AD416" i="19"/>
  <c r="AF416" i="19" s="1" a="1"/>
  <c r="AF416" i="19" s="1"/>
  <c r="AD417" i="19"/>
  <c r="AF417" i="19" s="1" a="1"/>
  <c r="AF417" i="19" s="1"/>
  <c r="AD418" i="19"/>
  <c r="AF418" i="19" s="1" a="1"/>
  <c r="AF418" i="19" s="1"/>
  <c r="AD419" i="19"/>
  <c r="AF419" i="19" s="1" a="1"/>
  <c r="AF419" i="19" s="1"/>
  <c r="AD1213" i="19"/>
  <c r="AF1213" i="19" s="1" a="1"/>
  <c r="AF1213" i="19" s="1"/>
  <c r="AD1216" i="19"/>
  <c r="AF1216" i="19" s="1" a="1"/>
  <c r="AF1216" i="19" s="1"/>
  <c r="AD1219" i="19"/>
  <c r="AF1219" i="19" s="1" a="1"/>
  <c r="AF1219" i="19" s="1"/>
  <c r="AD1217" i="19"/>
  <c r="AF1217" i="19" s="1" a="1"/>
  <c r="AF1217" i="19" s="1"/>
  <c r="AD1218" i="19"/>
  <c r="AF1218" i="19" s="1" a="1"/>
  <c r="AF1218" i="19" s="1"/>
  <c r="AD1220" i="19"/>
  <c r="AF1220" i="19" s="1" a="1"/>
  <c r="AF1220" i="19" s="1"/>
  <c r="AD1221" i="19"/>
  <c r="AF1221" i="19" s="1" a="1"/>
  <c r="AF1221" i="19" s="1"/>
  <c r="AD1212" i="19"/>
  <c r="AF1212" i="19" s="1" a="1"/>
  <c r="AF1212" i="19" s="1"/>
  <c r="AD1214" i="19"/>
  <c r="AF1214" i="19" s="1" a="1"/>
  <c r="AF1214" i="19" s="1"/>
  <c r="AD1215" i="19"/>
  <c r="AF1215" i="19" s="1" a="1"/>
  <c r="AF1215" i="19" s="1"/>
  <c r="AD1153" i="19"/>
  <c r="AF1153" i="19" s="1" a="1"/>
  <c r="AF1153" i="19" s="1"/>
  <c r="AD1158" i="19"/>
  <c r="AF1158" i="19" s="1" a="1"/>
  <c r="AF1158" i="19" s="1"/>
  <c r="AD1161" i="19"/>
  <c r="AF1161" i="19" s="1" a="1"/>
  <c r="AF1161" i="19" s="1"/>
  <c r="AD1159" i="19"/>
  <c r="AF1159" i="19" s="1" a="1"/>
  <c r="AF1159" i="19" s="1"/>
  <c r="AD1160" i="19"/>
  <c r="AF1160" i="19" s="1" a="1"/>
  <c r="AF1160" i="19" s="1"/>
  <c r="AD1152" i="19"/>
  <c r="AF1152" i="19" s="1" a="1"/>
  <c r="AF1152" i="19" s="1"/>
  <c r="AD1154" i="19"/>
  <c r="AF1154" i="19" s="1" a="1"/>
  <c r="AF1154" i="19" s="1"/>
  <c r="AD1155" i="19"/>
  <c r="AF1155" i="19" s="1" a="1"/>
  <c r="AF1155" i="19" s="1"/>
  <c r="AD1157" i="19"/>
  <c r="AF1157" i="19" s="1" a="1"/>
  <c r="AF1157" i="19" s="1"/>
  <c r="AD1156" i="19"/>
  <c r="AF1156" i="19" s="1" a="1"/>
  <c r="AF1156" i="19" s="1"/>
  <c r="AD1114" i="19"/>
  <c r="AF1114" i="19" s="1" a="1"/>
  <c r="AF1114" i="19" s="1"/>
  <c r="AD1115" i="19"/>
  <c r="AF1115" i="19" s="1" a="1"/>
  <c r="AF1115" i="19" s="1"/>
  <c r="AD1117" i="19"/>
  <c r="AF1117" i="19" s="1" a="1"/>
  <c r="AF1117" i="19" s="1"/>
  <c r="AD1121" i="19"/>
  <c r="AF1121" i="19" s="1" a="1"/>
  <c r="AF1121" i="19" s="1"/>
  <c r="AD1112" i="19"/>
  <c r="AF1112" i="19" s="1" a="1"/>
  <c r="AF1112" i="19" s="1"/>
  <c r="AD1113" i="19"/>
  <c r="AF1113" i="19" s="1" a="1"/>
  <c r="AF1113" i="19" s="1"/>
  <c r="AD1116" i="19"/>
  <c r="AF1116" i="19" s="1" a="1"/>
  <c r="AF1116" i="19" s="1"/>
  <c r="AD1118" i="19"/>
  <c r="AF1118" i="19" s="1" a="1"/>
  <c r="AF1118" i="19" s="1"/>
  <c r="AD1119" i="19"/>
  <c r="AF1119" i="19" s="1" a="1"/>
  <c r="AF1119" i="19" s="1"/>
  <c r="AD1120" i="19"/>
  <c r="AF1120" i="19" s="1" a="1"/>
  <c r="AF1120" i="19" s="1"/>
  <c r="AD456" i="19"/>
  <c r="AF456" i="19" s="1" a="1"/>
  <c r="AF456" i="19" s="1"/>
  <c r="AD457" i="19"/>
  <c r="AF457" i="19" s="1" a="1"/>
  <c r="AF457" i="19" s="1"/>
  <c r="AD458" i="19"/>
  <c r="AF458" i="19" s="1" a="1"/>
  <c r="AF458" i="19" s="1"/>
  <c r="AD460" i="19"/>
  <c r="AF460" i="19" s="1" a="1"/>
  <c r="AF460" i="19" s="1"/>
  <c r="AD461" i="19"/>
  <c r="AF461" i="19" s="1" a="1"/>
  <c r="AF461" i="19" s="1"/>
  <c r="AD452" i="19"/>
  <c r="AF452" i="19" s="1" a="1"/>
  <c r="AF452" i="19" s="1"/>
  <c r="AD453" i="19"/>
  <c r="AF453" i="19" s="1" a="1"/>
  <c r="AF453" i="19" s="1"/>
  <c r="AD454" i="19"/>
  <c r="AF454" i="19" s="1" a="1"/>
  <c r="AF454" i="19" s="1"/>
  <c r="AD455" i="19"/>
  <c r="AF455" i="19" s="1" a="1"/>
  <c r="AF455" i="19" s="1"/>
  <c r="AD459" i="19"/>
  <c r="AF459" i="19" s="1" a="1"/>
  <c r="AF459" i="19" s="1"/>
  <c r="AD1092" i="19"/>
  <c r="AF1092" i="19" s="1" a="1"/>
  <c r="AF1092" i="19" s="1"/>
  <c r="AD1093" i="19"/>
  <c r="AF1093" i="19" s="1" a="1"/>
  <c r="AF1093" i="19" s="1"/>
  <c r="AD1095" i="19"/>
  <c r="AF1095" i="19" s="1" a="1"/>
  <c r="AF1095" i="19" s="1"/>
  <c r="AD1097" i="19"/>
  <c r="AF1097" i="19" s="1" a="1"/>
  <c r="AF1097" i="19" s="1"/>
  <c r="AD1094" i="19"/>
  <c r="AF1094" i="19" s="1" a="1"/>
  <c r="AF1094" i="19" s="1"/>
  <c r="AD1096" i="19"/>
  <c r="AF1096" i="19" s="1" a="1"/>
  <c r="AF1096" i="19" s="1"/>
  <c r="AD1098" i="19"/>
  <c r="AF1098" i="19" s="1" a="1"/>
  <c r="AF1098" i="19" s="1"/>
  <c r="AD1099" i="19"/>
  <c r="AF1099" i="19" s="1" a="1"/>
  <c r="AF1099" i="19" s="1"/>
  <c r="AD1100" i="19"/>
  <c r="AF1100" i="19" s="1" a="1"/>
  <c r="AF1100" i="19" s="1"/>
  <c r="AD1101" i="19"/>
  <c r="AF1101" i="19" s="1" a="1"/>
  <c r="AF1101" i="19" s="1"/>
  <c r="AD516" i="19"/>
  <c r="AF516" i="19" s="1" a="1"/>
  <c r="AF516" i="19" s="1"/>
  <c r="AD517" i="19"/>
  <c r="AF517" i="19" s="1" a="1"/>
  <c r="AF517" i="19" s="1"/>
  <c r="AD518" i="19"/>
  <c r="AF518" i="19" s="1" a="1"/>
  <c r="AF518" i="19" s="1"/>
  <c r="AD520" i="19"/>
  <c r="AF520" i="19" s="1" a="1"/>
  <c r="AF520" i="19" s="1"/>
  <c r="AD521" i="19"/>
  <c r="AF521" i="19" s="1" a="1"/>
  <c r="AF521" i="19" s="1"/>
  <c r="AD512" i="19"/>
  <c r="AF512" i="19" s="1" a="1"/>
  <c r="AF512" i="19" s="1"/>
  <c r="AD513" i="19"/>
  <c r="AF513" i="19" s="1" a="1"/>
  <c r="AF513" i="19" s="1"/>
  <c r="AD514" i="19"/>
  <c r="AF514" i="19" s="1" a="1"/>
  <c r="AF514" i="19" s="1"/>
  <c r="AD515" i="19"/>
  <c r="AF515" i="19" s="1" a="1"/>
  <c r="AF515" i="19" s="1"/>
  <c r="AD519" i="19"/>
  <c r="AF519" i="19" s="1" a="1"/>
  <c r="AF519" i="19" s="1"/>
  <c r="AD938" i="19"/>
  <c r="AF938" i="19" s="1" a="1"/>
  <c r="AF938" i="19" s="1"/>
  <c r="AD939" i="19"/>
  <c r="AF939" i="19" s="1" a="1"/>
  <c r="AF939" i="19" s="1"/>
  <c r="AD940" i="19"/>
  <c r="AF940" i="19" s="1" a="1"/>
  <c r="AF940" i="19" s="1"/>
  <c r="AD941" i="19"/>
  <c r="AF941" i="19" s="1" a="1"/>
  <c r="AF941" i="19" s="1"/>
  <c r="AD932" i="19"/>
  <c r="AF932" i="19" s="1" a="1"/>
  <c r="AF932" i="19" s="1"/>
  <c r="AD933" i="19"/>
  <c r="AF933" i="19" s="1" a="1"/>
  <c r="AF933" i="19" s="1"/>
  <c r="AD935" i="19"/>
  <c r="AF935" i="19" s="1" a="1"/>
  <c r="AF935" i="19" s="1"/>
  <c r="AD934" i="19"/>
  <c r="AF934" i="19" s="1" a="1"/>
  <c r="AF934" i="19" s="1"/>
  <c r="AD936" i="19"/>
  <c r="AF936" i="19" s="1" a="1"/>
  <c r="AF936" i="19" s="1"/>
  <c r="AD937" i="19"/>
  <c r="AF937" i="19" s="1" a="1"/>
  <c r="AF937" i="19" s="1"/>
  <c r="AD1138" i="19"/>
  <c r="AF1138" i="19" s="1" a="1"/>
  <c r="AF1138" i="19" s="1"/>
  <c r="AD1139" i="19"/>
  <c r="AF1139" i="19" s="1" a="1"/>
  <c r="AF1139" i="19" s="1"/>
  <c r="AD1141" i="19"/>
  <c r="AF1141" i="19" s="1" a="1"/>
  <c r="AF1141" i="19" s="1"/>
  <c r="AD1133" i="19"/>
  <c r="AF1133" i="19" s="1" a="1"/>
  <c r="AF1133" i="19" s="1"/>
  <c r="AD1132" i="19"/>
  <c r="AF1132" i="19" s="1" a="1"/>
  <c r="AF1132" i="19" s="1"/>
  <c r="AD1140" i="19"/>
  <c r="AF1140" i="19" s="1" a="1"/>
  <c r="AF1140" i="19" s="1"/>
  <c r="AD1134" i="19"/>
  <c r="AF1134" i="19" s="1" a="1"/>
  <c r="AF1134" i="19" s="1"/>
  <c r="AD1135" i="19"/>
  <c r="AF1135" i="19" s="1" a="1"/>
  <c r="AF1135" i="19" s="1"/>
  <c r="AD1136" i="19"/>
  <c r="AF1136" i="19" s="1" a="1"/>
  <c r="AF1136" i="19" s="1"/>
  <c r="AD1137" i="19"/>
  <c r="AF1137" i="19" s="1" a="1"/>
  <c r="AF1137" i="19" s="1"/>
  <c r="AD842" i="19"/>
  <c r="AF842" i="19" s="1" a="1"/>
  <c r="AF842" i="19" s="1"/>
  <c r="AD844" i="19"/>
  <c r="AF844" i="19" s="1" a="1"/>
  <c r="AF844" i="19" s="1"/>
  <c r="AD843" i="19"/>
  <c r="AF843" i="19" s="1" a="1"/>
  <c r="AF843" i="19" s="1"/>
  <c r="AD845" i="19"/>
  <c r="AF845" i="19" s="1" a="1"/>
  <c r="AF845" i="19" s="1"/>
  <c r="AD846" i="19"/>
  <c r="AF846" i="19" s="1" a="1"/>
  <c r="AF846" i="19" s="1"/>
  <c r="AD847" i="19"/>
  <c r="AF847" i="19" s="1" a="1"/>
  <c r="AF847" i="19" s="1"/>
  <c r="AD848" i="19"/>
  <c r="AF848" i="19" s="1" a="1"/>
  <c r="AF848" i="19" s="1"/>
  <c r="AD849" i="19"/>
  <c r="AF849" i="19" s="1" a="1"/>
  <c r="AF849" i="19" s="1"/>
  <c r="AD850" i="19"/>
  <c r="AF850" i="19" s="1" a="1"/>
  <c r="AF850" i="19" s="1"/>
  <c r="AD851" i="19"/>
  <c r="AF851" i="19" s="1" a="1"/>
  <c r="AF851" i="19" s="1"/>
  <c r="AD648" i="19"/>
  <c r="AF648" i="19" s="1" a="1"/>
  <c r="AF648" i="19" s="1"/>
  <c r="AD649" i="19"/>
  <c r="AF649" i="19" s="1" a="1"/>
  <c r="AF649" i="19" s="1"/>
  <c r="AD650" i="19"/>
  <c r="AF650" i="19" s="1" a="1"/>
  <c r="AF650" i="19" s="1"/>
  <c r="AD642" i="19"/>
  <c r="AF642" i="19" s="1" a="1"/>
  <c r="AF642" i="19" s="1"/>
  <c r="AD643" i="19"/>
  <c r="AF643" i="19" s="1" a="1"/>
  <c r="AF643" i="19" s="1"/>
  <c r="AD644" i="19"/>
  <c r="AF644" i="19" s="1" a="1"/>
  <c r="AF644" i="19" s="1"/>
  <c r="AD645" i="19"/>
  <c r="AF645" i="19" s="1" a="1"/>
  <c r="AF645" i="19" s="1"/>
  <c r="AD646" i="19"/>
  <c r="AF646" i="19" s="1" a="1"/>
  <c r="AF646" i="19" s="1"/>
  <c r="AD651" i="19"/>
  <c r="AF651" i="19" s="1" a="1"/>
  <c r="AF651" i="19" s="1"/>
  <c r="AD647" i="19"/>
  <c r="AF647" i="19" s="1" a="1"/>
  <c r="AF647" i="19" s="1"/>
  <c r="AD756" i="19"/>
  <c r="AF756" i="19" s="1" a="1"/>
  <c r="AF756" i="19" s="1"/>
  <c r="AD758" i="19"/>
  <c r="AF758" i="19" s="1" a="1"/>
  <c r="AF758" i="19" s="1"/>
  <c r="AD760" i="19"/>
  <c r="AF760" i="19" s="1" a="1"/>
  <c r="AF760" i="19" s="1"/>
  <c r="AD759" i="19"/>
  <c r="AF759" i="19" s="1" a="1"/>
  <c r="AF759" i="19" s="1"/>
  <c r="AD761" i="19"/>
  <c r="AF761" i="19" s="1" a="1"/>
  <c r="AF761" i="19" s="1"/>
  <c r="AD752" i="19"/>
  <c r="AF752" i="19" s="1" a="1"/>
  <c r="AF752" i="19" s="1"/>
  <c r="AD753" i="19"/>
  <c r="AF753" i="19" s="1" a="1"/>
  <c r="AF753" i="19" s="1"/>
  <c r="AD754" i="19"/>
  <c r="AF754" i="19" s="1" a="1"/>
  <c r="AF754" i="19" s="1"/>
  <c r="AD755" i="19"/>
  <c r="AF755" i="19" s="1" a="1"/>
  <c r="AF755" i="19" s="1"/>
  <c r="AD757" i="19"/>
  <c r="AF757" i="19" s="1" a="1"/>
  <c r="AF757" i="19" s="1"/>
  <c r="AD1246" i="19"/>
  <c r="AF1246" i="19" s="1" a="1"/>
  <c r="AF1246" i="19" s="1"/>
  <c r="AD1249" i="19"/>
  <c r="AF1249" i="19" s="1" a="1"/>
  <c r="AF1249" i="19" s="1"/>
  <c r="AD1244" i="19"/>
  <c r="AF1244" i="19" s="1" a="1"/>
  <c r="AF1244" i="19" s="1"/>
  <c r="AD1245" i="19"/>
  <c r="AF1245" i="19" s="1" a="1"/>
  <c r="AF1245" i="19" s="1"/>
  <c r="AD1248" i="19"/>
  <c r="AF1248" i="19" s="1" a="1"/>
  <c r="AF1248" i="19" s="1"/>
  <c r="AD1247" i="19"/>
  <c r="AF1247" i="19" s="1" a="1"/>
  <c r="AF1247" i="19" s="1"/>
  <c r="AD1250" i="19"/>
  <c r="AF1250" i="19" s="1" a="1"/>
  <c r="AF1250" i="19" s="1"/>
  <c r="AD1251" i="19"/>
  <c r="AF1251" i="19" s="1" a="1"/>
  <c r="AF1251" i="19" s="1"/>
  <c r="AD1243" i="19"/>
  <c r="AF1243" i="19" s="1" a="1"/>
  <c r="AF1243" i="19" s="1"/>
  <c r="AD1242" i="19"/>
  <c r="AF1242" i="19" s="1" a="1"/>
  <c r="AF1242" i="19" s="1"/>
  <c r="AD1519" i="19"/>
  <c r="AF1519" i="19" s="1" a="1"/>
  <c r="AF1519" i="19" s="1"/>
  <c r="AD1520" i="19"/>
  <c r="AF1520" i="19" s="1" a="1"/>
  <c r="AF1520" i="19" s="1"/>
  <c r="AD1521" i="19"/>
  <c r="AF1521" i="19" s="1" a="1"/>
  <c r="AF1521" i="19" s="1"/>
  <c r="AD1512" i="19"/>
  <c r="AF1512" i="19" s="1" a="1"/>
  <c r="AF1512" i="19" s="1"/>
  <c r="AD1513" i="19"/>
  <c r="AF1513" i="19" s="1" a="1"/>
  <c r="AF1513" i="19" s="1"/>
  <c r="AD1514" i="19"/>
  <c r="AF1514" i="19" s="1" a="1"/>
  <c r="AF1514" i="19" s="1"/>
  <c r="AD1515" i="19"/>
  <c r="AF1515" i="19" s="1" a="1"/>
  <c r="AF1515" i="19" s="1"/>
  <c r="AD1516" i="19"/>
  <c r="AF1516" i="19" s="1" a="1"/>
  <c r="AF1516" i="19" s="1"/>
  <c r="AD1517" i="19"/>
  <c r="AF1517" i="19" s="1" a="1"/>
  <c r="AF1517" i="19" s="1"/>
  <c r="AD1518" i="19"/>
  <c r="AF1518" i="19" s="1" a="1"/>
  <c r="AF1518" i="19" s="1"/>
  <c r="AD1010" i="19"/>
  <c r="AF1010" i="19" s="1" a="1"/>
  <c r="AF1010" i="19" s="1"/>
  <c r="AD1004" i="19"/>
  <c r="AF1004" i="19" s="1" a="1"/>
  <c r="AF1004" i="19" s="1"/>
  <c r="AD1005" i="19"/>
  <c r="AF1005" i="19" s="1" a="1"/>
  <c r="AF1005" i="19" s="1"/>
  <c r="AD1006" i="19"/>
  <c r="AF1006" i="19" s="1" a="1"/>
  <c r="AF1006" i="19" s="1"/>
  <c r="AD1007" i="19"/>
  <c r="AF1007" i="19" s="1" a="1"/>
  <c r="AF1007" i="19" s="1"/>
  <c r="AD1008" i="19"/>
  <c r="AF1008" i="19" s="1" a="1"/>
  <c r="AF1008" i="19" s="1"/>
  <c r="AD1009" i="19"/>
  <c r="AF1009" i="19" s="1" a="1"/>
  <c r="AF1009" i="19" s="1"/>
  <c r="AD1011" i="19"/>
  <c r="AF1011" i="19" s="1" a="1"/>
  <c r="AF1011" i="19" s="1"/>
  <c r="AD1003" i="19"/>
  <c r="AF1003" i="19" s="1" a="1"/>
  <c r="AF1003" i="19" s="1"/>
  <c r="AD1002" i="19"/>
  <c r="AF1002" i="19" s="1" a="1"/>
  <c r="AF1002" i="19" s="1"/>
  <c r="AD482" i="19"/>
  <c r="AF482" i="19" s="1" a="1"/>
  <c r="AF482" i="19" s="1"/>
  <c r="AD484" i="19"/>
  <c r="AF484" i="19" s="1" a="1"/>
  <c r="AF484" i="19" s="1"/>
  <c r="AD485" i="19"/>
  <c r="AF485" i="19" s="1" a="1"/>
  <c r="AF485" i="19" s="1"/>
  <c r="AD488" i="19"/>
  <c r="AF488" i="19" s="1" a="1"/>
  <c r="AF488" i="19" s="1"/>
  <c r="AD489" i="19"/>
  <c r="AF489" i="19" s="1" a="1"/>
  <c r="AF489" i="19" s="1"/>
  <c r="AD490" i="19"/>
  <c r="AF490" i="19" s="1" a="1"/>
  <c r="AF490" i="19" s="1"/>
  <c r="AD491" i="19"/>
  <c r="AF491" i="19" s="1" a="1"/>
  <c r="AF491" i="19" s="1"/>
  <c r="AD483" i="19"/>
  <c r="AF483" i="19" s="1" a="1"/>
  <c r="AF483" i="19" s="1"/>
  <c r="AD487" i="19"/>
  <c r="AF487" i="19" s="1" a="1"/>
  <c r="AF487" i="19" s="1"/>
  <c r="AD486" i="19"/>
  <c r="AF486" i="19" s="1" a="1"/>
  <c r="AF486" i="19" s="1"/>
  <c r="AD1357" i="19"/>
  <c r="AF1357" i="19" s="1" a="1"/>
  <c r="AF1357" i="19" s="1"/>
  <c r="AD1356" i="19"/>
  <c r="AF1356" i="19" s="1" a="1"/>
  <c r="AF1356" i="19" s="1"/>
  <c r="AD1360" i="19"/>
  <c r="AF1360" i="19" s="1" a="1"/>
  <c r="AF1360" i="19" s="1"/>
  <c r="AD1358" i="19"/>
  <c r="AF1358" i="19" s="1" a="1"/>
  <c r="AF1358" i="19" s="1"/>
  <c r="AD1359" i="19"/>
  <c r="AF1359" i="19" s="1" a="1"/>
  <c r="AF1359" i="19" s="1"/>
  <c r="AD1361" i="19"/>
  <c r="AF1361" i="19" s="1" a="1"/>
  <c r="AF1361" i="19" s="1"/>
  <c r="AD1352" i="19"/>
  <c r="AF1352" i="19" s="1" a="1"/>
  <c r="AF1352" i="19" s="1"/>
  <c r="AD1353" i="19"/>
  <c r="AF1353" i="19" s="1" a="1"/>
  <c r="AF1353" i="19" s="1"/>
  <c r="AD1355" i="19"/>
  <c r="AF1355" i="19" s="1" a="1"/>
  <c r="AF1355" i="19" s="1"/>
  <c r="AD1354" i="19"/>
  <c r="AF1354" i="19" s="1" a="1"/>
  <c r="AF1354" i="19" s="1"/>
  <c r="AD1531" i="19"/>
  <c r="AF1531" i="19" s="1" a="1"/>
  <c r="AF1531" i="19" s="1"/>
  <c r="AD1522" i="19"/>
  <c r="AF1522" i="19" s="1" a="1"/>
  <c r="AF1522" i="19" s="1"/>
  <c r="AD1523" i="19"/>
  <c r="AF1523" i="19" s="1" a="1"/>
  <c r="AF1523" i="19" s="1"/>
  <c r="AD1524" i="19"/>
  <c r="AF1524" i="19" s="1" a="1"/>
  <c r="AF1524" i="19" s="1"/>
  <c r="AD1525" i="19"/>
  <c r="AF1525" i="19" s="1" a="1"/>
  <c r="AF1525" i="19" s="1"/>
  <c r="AD1526" i="19"/>
  <c r="AF1526" i="19" s="1" a="1"/>
  <c r="AF1526" i="19" s="1"/>
  <c r="AD1527" i="19"/>
  <c r="AF1527" i="19" s="1" a="1"/>
  <c r="AF1527" i="19" s="1"/>
  <c r="AD1528" i="19"/>
  <c r="AF1528" i="19" s="1" a="1"/>
  <c r="AF1528" i="19" s="1"/>
  <c r="AD1530" i="19"/>
  <c r="AF1530" i="19" s="1" a="1"/>
  <c r="AF1530" i="19" s="1"/>
  <c r="AD1529" i="19"/>
  <c r="AF1529" i="19" s="1" a="1"/>
  <c r="AF1529" i="19" s="1"/>
  <c r="AD384" i="19"/>
  <c r="AF384" i="19" s="1" a="1"/>
  <c r="AF384" i="19" s="1"/>
  <c r="AD385" i="19"/>
  <c r="AF385" i="19" s="1" a="1"/>
  <c r="AF385" i="19" s="1"/>
  <c r="AD386" i="19"/>
  <c r="AF386" i="19" s="1" a="1"/>
  <c r="AF386" i="19" s="1"/>
  <c r="AD388" i="19"/>
  <c r="AF388" i="19" s="1" a="1"/>
  <c r="AF388" i="19" s="1"/>
  <c r="AD389" i="19"/>
  <c r="AF389" i="19" s="1" a="1"/>
  <c r="AF389" i="19" s="1"/>
  <c r="AD383" i="19"/>
  <c r="AF383" i="19" s="1" a="1"/>
  <c r="AF383" i="19" s="1"/>
  <c r="AD387" i="19"/>
  <c r="AF387" i="19" s="1" a="1"/>
  <c r="AF387" i="19" s="1"/>
  <c r="AD390" i="19"/>
  <c r="AF390" i="19" s="1" a="1"/>
  <c r="AF390" i="19" s="1"/>
  <c r="AD391" i="19"/>
  <c r="AF391" i="19" s="1" a="1"/>
  <c r="AF391" i="19" s="1"/>
  <c r="AD382" i="19"/>
  <c r="AF382" i="19" s="1" a="1"/>
  <c r="AF382" i="19" s="1"/>
  <c r="AD722" i="19"/>
  <c r="AF722" i="19" s="1" a="1"/>
  <c r="AF722" i="19" s="1"/>
  <c r="AD724" i="19"/>
  <c r="AF724" i="19" s="1" a="1"/>
  <c r="AF724" i="19" s="1"/>
  <c r="AD727" i="19"/>
  <c r="AF727" i="19" s="1" a="1"/>
  <c r="AF727" i="19" s="1"/>
  <c r="AD728" i="19"/>
  <c r="AF728" i="19" s="1" a="1"/>
  <c r="AF728" i="19" s="1"/>
  <c r="AD729" i="19"/>
  <c r="AF729" i="19" s="1" a="1"/>
  <c r="AF729" i="19" s="1"/>
  <c r="AD730" i="19"/>
  <c r="AF730" i="19" s="1" a="1"/>
  <c r="AF730" i="19" s="1"/>
  <c r="AD731" i="19"/>
  <c r="AF731" i="19" s="1" a="1"/>
  <c r="AF731" i="19" s="1"/>
  <c r="AD723" i="19"/>
  <c r="AF723" i="19" s="1" a="1"/>
  <c r="AF723" i="19" s="1"/>
  <c r="AD726" i="19"/>
  <c r="AF726" i="19" s="1" a="1"/>
  <c r="AF726" i="19" s="1"/>
  <c r="AD725" i="19"/>
  <c r="AF725" i="19" s="1" a="1"/>
  <c r="AF725" i="19" s="1"/>
  <c r="AD1017" i="19"/>
  <c r="AF1017" i="19" s="1" a="1"/>
  <c r="AF1017" i="19" s="1"/>
  <c r="AD1018" i="19"/>
  <c r="AF1018" i="19" s="1" a="1"/>
  <c r="AF1018" i="19" s="1"/>
  <c r="AD1019" i="19"/>
  <c r="AF1019" i="19" s="1" a="1"/>
  <c r="AF1019" i="19" s="1"/>
  <c r="AD1020" i="19"/>
  <c r="AF1020" i="19" s="1" a="1"/>
  <c r="AF1020" i="19" s="1"/>
  <c r="AD1021" i="19"/>
  <c r="AF1021" i="19" s="1" a="1"/>
  <c r="AF1021" i="19" s="1"/>
  <c r="AD1012" i="19"/>
  <c r="AF1012" i="19" s="1" a="1"/>
  <c r="AF1012" i="19" s="1"/>
  <c r="AD1014" i="19"/>
  <c r="AF1014" i="19" s="1" a="1"/>
  <c r="AF1014" i="19" s="1"/>
  <c r="AD1013" i="19"/>
  <c r="AF1013" i="19" s="1" a="1"/>
  <c r="AF1013" i="19" s="1"/>
  <c r="AD1016" i="19"/>
  <c r="AF1016" i="19" s="1" a="1"/>
  <c r="AF1016" i="19" s="1"/>
  <c r="AD1015" i="19"/>
  <c r="AF1015" i="19" s="1" a="1"/>
  <c r="AF1015" i="19" s="1"/>
  <c r="AD974" i="19"/>
  <c r="AF974" i="19" s="1" a="1"/>
  <c r="AF974" i="19" s="1"/>
  <c r="AD978" i="19"/>
  <c r="AF978" i="19" s="1" a="1"/>
  <c r="AF978" i="19" s="1"/>
  <c r="AD979" i="19"/>
  <c r="AF979" i="19" s="1" a="1"/>
  <c r="AF979" i="19" s="1"/>
  <c r="AD980" i="19"/>
  <c r="AF980" i="19" s="1" a="1"/>
  <c r="AF980" i="19" s="1"/>
  <c r="AD981" i="19"/>
  <c r="AF981" i="19" s="1" a="1"/>
  <c r="AF981" i="19" s="1"/>
  <c r="AD972" i="19"/>
  <c r="AF972" i="19" s="1" a="1"/>
  <c r="AF972" i="19" s="1"/>
  <c r="AD975" i="19"/>
  <c r="AF975" i="19" s="1" a="1"/>
  <c r="AF975" i="19" s="1"/>
  <c r="AD973" i="19"/>
  <c r="AF973" i="19" s="1" a="1"/>
  <c r="AF973" i="19" s="1"/>
  <c r="AD976" i="19"/>
  <c r="AF976" i="19" s="1" a="1"/>
  <c r="AF976" i="19" s="1"/>
  <c r="AD977" i="19"/>
  <c r="AF977" i="19" s="1" a="1"/>
  <c r="AF977" i="19" s="1"/>
  <c r="AD1405" i="19"/>
  <c r="AF1405" i="19" s="1" a="1"/>
  <c r="AF1405" i="19" s="1"/>
  <c r="AD1409" i="19"/>
  <c r="AF1409" i="19" s="1" a="1"/>
  <c r="AF1409" i="19" s="1"/>
  <c r="AD1410" i="19"/>
  <c r="AF1410" i="19" s="1" a="1"/>
  <c r="AF1410" i="19" s="1"/>
  <c r="AD1411" i="19"/>
  <c r="AF1411" i="19" s="1" a="1"/>
  <c r="AF1411" i="19" s="1"/>
  <c r="AD1408" i="19"/>
  <c r="AF1408" i="19" s="1" a="1"/>
  <c r="AF1408" i="19" s="1"/>
  <c r="AD1402" i="19"/>
  <c r="AF1402" i="19" s="1" a="1"/>
  <c r="AF1402" i="19" s="1"/>
  <c r="AD1403" i="19"/>
  <c r="AF1403" i="19" s="1" a="1"/>
  <c r="AF1403" i="19" s="1"/>
  <c r="AD1404" i="19"/>
  <c r="AF1404" i="19" s="1" a="1"/>
  <c r="AF1404" i="19" s="1"/>
  <c r="AD1406" i="19"/>
  <c r="AF1406" i="19" s="1" a="1"/>
  <c r="AF1406" i="19" s="1"/>
  <c r="AD1407" i="19"/>
  <c r="AF1407" i="19" s="1" a="1"/>
  <c r="AF1407" i="19" s="1"/>
  <c r="AD899" i="19"/>
  <c r="AF899" i="19" s="1" a="1"/>
  <c r="AF899" i="19" s="1"/>
  <c r="AD900" i="19"/>
  <c r="AF900" i="19" s="1" a="1"/>
  <c r="AF900" i="19" s="1"/>
  <c r="AD901" i="19"/>
  <c r="AF901" i="19" s="1" a="1"/>
  <c r="AF901" i="19" s="1"/>
  <c r="AD892" i="19"/>
  <c r="AF892" i="19" s="1" a="1"/>
  <c r="AF892" i="19" s="1"/>
  <c r="AD893" i="19"/>
  <c r="AF893" i="19" s="1" a="1"/>
  <c r="AF893" i="19" s="1"/>
  <c r="AD894" i="19"/>
  <c r="AF894" i="19" s="1" a="1"/>
  <c r="AF894" i="19" s="1"/>
  <c r="AD896" i="19"/>
  <c r="AF896" i="19" s="1" a="1"/>
  <c r="AF896" i="19" s="1"/>
  <c r="AD898" i="19"/>
  <c r="AF898" i="19" s="1" a="1"/>
  <c r="AF898" i="19" s="1"/>
  <c r="AD895" i="19"/>
  <c r="AF895" i="19" s="1" a="1"/>
  <c r="AF895" i="19" s="1"/>
  <c r="AD897" i="19"/>
  <c r="AF897" i="19" s="1" a="1"/>
  <c r="AF897" i="19" s="1"/>
  <c r="AD1150" i="19"/>
  <c r="AF1150" i="19" s="1" a="1"/>
  <c r="AF1150" i="19" s="1"/>
  <c r="AD1151" i="19"/>
  <c r="AF1151" i="19" s="1" a="1"/>
  <c r="AF1151" i="19" s="1"/>
  <c r="AD1145" i="19"/>
  <c r="AF1145" i="19" s="1" a="1"/>
  <c r="AF1145" i="19" s="1"/>
  <c r="AD1142" i="19"/>
  <c r="AF1142" i="19" s="1" a="1"/>
  <c r="AF1142" i="19" s="1"/>
  <c r="AD1143" i="19"/>
  <c r="AF1143" i="19" s="1" a="1"/>
  <c r="AF1143" i="19" s="1"/>
  <c r="AD1144" i="19"/>
  <c r="AF1144" i="19" s="1" a="1"/>
  <c r="AF1144" i="19" s="1"/>
  <c r="AD1146" i="19"/>
  <c r="AF1146" i="19" s="1" a="1"/>
  <c r="AF1146" i="19" s="1"/>
  <c r="AD1147" i="19"/>
  <c r="AF1147" i="19" s="1" a="1"/>
  <c r="AF1147" i="19" s="1"/>
  <c r="AD1148" i="19"/>
  <c r="AF1148" i="19" s="1" a="1"/>
  <c r="AF1148" i="19" s="1"/>
  <c r="AD1149" i="19"/>
  <c r="AF1149" i="19" s="1" a="1"/>
  <c r="AF1149" i="19" s="1"/>
  <c r="AD888" i="19"/>
  <c r="AF888" i="19" s="1" a="1"/>
  <c r="AF888" i="19" s="1"/>
  <c r="AD890" i="19"/>
  <c r="AF890" i="19" s="1" a="1"/>
  <c r="AF890" i="19" s="1"/>
  <c r="AD885" i="19"/>
  <c r="AF885" i="19" s="1" a="1"/>
  <c r="AF885" i="19" s="1"/>
  <c r="AD886" i="19"/>
  <c r="AF886" i="19" s="1" a="1"/>
  <c r="AF886" i="19" s="1"/>
  <c r="AD887" i="19"/>
  <c r="AF887" i="19" s="1" a="1"/>
  <c r="AF887" i="19" s="1"/>
  <c r="AD889" i="19"/>
  <c r="AF889" i="19" s="1" a="1"/>
  <c r="AF889" i="19" s="1"/>
  <c r="AD891" i="19"/>
  <c r="AF891" i="19" s="1" a="1"/>
  <c r="AF891" i="19" s="1"/>
  <c r="AD882" i="19"/>
  <c r="AF882" i="19" s="1" a="1"/>
  <c r="AF882" i="19" s="1"/>
  <c r="AD883" i="19"/>
  <c r="AF883" i="19" s="1" a="1"/>
  <c r="AF883" i="19" s="1"/>
  <c r="AD884" i="19"/>
  <c r="AF884" i="19" s="1" a="1"/>
  <c r="AF884" i="19" s="1"/>
  <c r="AD228" i="19"/>
  <c r="AF228" i="19" s="1" a="1"/>
  <c r="AF228" i="19" s="1"/>
  <c r="AD229" i="19"/>
  <c r="AF229" i="19" s="1" a="1"/>
  <c r="AF229" i="19" s="1"/>
  <c r="AD230" i="19"/>
  <c r="AF230" i="19" s="1" a="1"/>
  <c r="AF230" i="19" s="1"/>
  <c r="AD222" i="19"/>
  <c r="AF222" i="19" s="1" a="1"/>
  <c r="AF222" i="19" s="1"/>
  <c r="AD223" i="19"/>
  <c r="AF223" i="19" s="1" a="1"/>
  <c r="AF223" i="19" s="1"/>
  <c r="AD231" i="19"/>
  <c r="AF231" i="19" s="1" a="1"/>
  <c r="AF231" i="19" s="1"/>
  <c r="AD224" i="19"/>
  <c r="AF224" i="19" s="1" a="1"/>
  <c r="AF224" i="19" s="1"/>
  <c r="AD225" i="19"/>
  <c r="AF225" i="19" s="1" a="1"/>
  <c r="AF225" i="19" s="1"/>
  <c r="AD226" i="19"/>
  <c r="AF226" i="19" s="1" a="1"/>
  <c r="AF226" i="19" s="1"/>
  <c r="AD227" i="19"/>
  <c r="AF227" i="19" s="1" a="1"/>
  <c r="AF227" i="19" s="1"/>
  <c r="AD600" i="19"/>
  <c r="AF600" i="19" s="1" a="1"/>
  <c r="AF600" i="19" s="1"/>
  <c r="AD601" i="19"/>
  <c r="AF601" i="19" s="1" a="1"/>
  <c r="AF601" i="19" s="1"/>
  <c r="AD592" i="19"/>
  <c r="AF592" i="19" s="1" a="1"/>
  <c r="AF592" i="19" s="1"/>
  <c r="AD593" i="19"/>
  <c r="AF593" i="19" s="1" a="1"/>
  <c r="AF593" i="19" s="1"/>
  <c r="AD594" i="19"/>
  <c r="AF594" i="19" s="1" a="1"/>
  <c r="AF594" i="19" s="1"/>
  <c r="AD595" i="19"/>
  <c r="AF595" i="19" s="1" a="1"/>
  <c r="AF595" i="19" s="1"/>
  <c r="AD596" i="19"/>
  <c r="AF596" i="19" s="1" a="1"/>
  <c r="AF596" i="19" s="1"/>
  <c r="AD597" i="19"/>
  <c r="AF597" i="19" s="1" a="1"/>
  <c r="AF597" i="19" s="1"/>
  <c r="AD598" i="19"/>
  <c r="AF598" i="19" s="1" a="1"/>
  <c r="AF598" i="19" s="1"/>
  <c r="AD599" i="19"/>
  <c r="AF599" i="19" s="1" a="1"/>
  <c r="AF599" i="19" s="1"/>
  <c r="AD180" i="19"/>
  <c r="AF180" i="19" s="1" a="1"/>
  <c r="AF180" i="19" s="1"/>
  <c r="AD181" i="19"/>
  <c r="AF181" i="19" s="1" a="1"/>
  <c r="AF181" i="19" s="1"/>
  <c r="AD172" i="19"/>
  <c r="AF172" i="19" s="1" a="1"/>
  <c r="AF172" i="19" s="1"/>
  <c r="AD173" i="19"/>
  <c r="AF173" i="19" s="1" a="1"/>
  <c r="AF173" i="19" s="1"/>
  <c r="AD174" i="19"/>
  <c r="AF174" i="19" s="1" a="1"/>
  <c r="AF174" i="19" s="1"/>
  <c r="AD175" i="19"/>
  <c r="AF175" i="19" s="1" a="1"/>
  <c r="AF175" i="19" s="1"/>
  <c r="AD176" i="19"/>
  <c r="AF176" i="19" s="1" a="1"/>
  <c r="AF176" i="19" s="1"/>
  <c r="AD177" i="19"/>
  <c r="AF177" i="19" s="1" a="1"/>
  <c r="AF177" i="19" s="1"/>
  <c r="AD178" i="19"/>
  <c r="AF178" i="19" s="1" a="1"/>
  <c r="AF178" i="19" s="1"/>
  <c r="AD179" i="19"/>
  <c r="AF179" i="19" s="1" a="1"/>
  <c r="AF179" i="19" s="1"/>
  <c r="AD864" i="19"/>
  <c r="AF864" i="19" s="1" a="1"/>
  <c r="AF864" i="19" s="1"/>
  <c r="AD866" i="19"/>
  <c r="AF866" i="19" s="1" a="1"/>
  <c r="AF866" i="19" s="1"/>
  <c r="AD868" i="19"/>
  <c r="AF868" i="19" s="1" a="1"/>
  <c r="AF868" i="19" s="1"/>
  <c r="AD871" i="19"/>
  <c r="AF871" i="19" s="1" a="1"/>
  <c r="AF871" i="19" s="1"/>
  <c r="AD862" i="19"/>
  <c r="AF862" i="19" s="1" a="1"/>
  <c r="AF862" i="19" s="1"/>
  <c r="AD863" i="19"/>
  <c r="AF863" i="19" s="1" a="1"/>
  <c r="AF863" i="19" s="1"/>
  <c r="AD867" i="19"/>
  <c r="AF867" i="19" s="1" a="1"/>
  <c r="AF867" i="19" s="1"/>
  <c r="AD865" i="19"/>
  <c r="AF865" i="19" s="1" a="1"/>
  <c r="AF865" i="19" s="1"/>
  <c r="AD869" i="19"/>
  <c r="AF869" i="19" s="1" a="1"/>
  <c r="AF869" i="19" s="1"/>
  <c r="AD870" i="19"/>
  <c r="AF870" i="19" s="1" a="1"/>
  <c r="AF870" i="19" s="1"/>
  <c r="AD444" i="19"/>
  <c r="AF444" i="19" s="1" a="1"/>
  <c r="AF444" i="19" s="1"/>
  <c r="AD445" i="19"/>
  <c r="AF445" i="19" s="1" a="1"/>
  <c r="AF445" i="19" s="1"/>
  <c r="AD446" i="19"/>
  <c r="AF446" i="19" s="1" a="1"/>
  <c r="AF446" i="19" s="1"/>
  <c r="AD448" i="19"/>
  <c r="AF448" i="19" s="1" a="1"/>
  <c r="AF448" i="19" s="1"/>
  <c r="AD449" i="19"/>
  <c r="AF449" i="19" s="1" a="1"/>
  <c r="AF449" i="19" s="1"/>
  <c r="AD447" i="19"/>
  <c r="AF447" i="19" s="1" a="1"/>
  <c r="AF447" i="19" s="1"/>
  <c r="AD450" i="19"/>
  <c r="AF450" i="19" s="1" a="1"/>
  <c r="AF450" i="19" s="1"/>
  <c r="AD451" i="19"/>
  <c r="AF451" i="19" s="1" a="1"/>
  <c r="AF451" i="19" s="1"/>
  <c r="AD442" i="19"/>
  <c r="AF442" i="19" s="1" a="1"/>
  <c r="AF442" i="19" s="1"/>
  <c r="AD443" i="19"/>
  <c r="AF443" i="19" s="1" a="1"/>
  <c r="AF443" i="19" s="1"/>
  <c r="AD528" i="19"/>
  <c r="AF528" i="19" s="1" a="1"/>
  <c r="AF528" i="19" s="1"/>
  <c r="AD529" i="19"/>
  <c r="AF529" i="19" s="1" a="1"/>
  <c r="AF529" i="19" s="1"/>
  <c r="AD530" i="19"/>
  <c r="AF530" i="19" s="1" a="1"/>
  <c r="AF530" i="19" s="1"/>
  <c r="AD527" i="19"/>
  <c r="AF527" i="19" s="1" a="1"/>
  <c r="AF527" i="19" s="1"/>
  <c r="AD531" i="19"/>
  <c r="AF531" i="19" s="1" a="1"/>
  <c r="AF531" i="19" s="1"/>
  <c r="AD522" i="19"/>
  <c r="AF522" i="19" s="1" a="1"/>
  <c r="AF522" i="19" s="1"/>
  <c r="AD523" i="19"/>
  <c r="AF523" i="19" s="1" a="1"/>
  <c r="AF523" i="19" s="1"/>
  <c r="AD524" i="19"/>
  <c r="AF524" i="19" s="1" a="1"/>
  <c r="AF524" i="19" s="1"/>
  <c r="AD526" i="19"/>
  <c r="AF526" i="19" s="1" a="1"/>
  <c r="AF526" i="19" s="1"/>
  <c r="AD525" i="19"/>
  <c r="AF525" i="19" s="1" a="1"/>
  <c r="AF525" i="19" s="1"/>
  <c r="AD1345" i="19"/>
  <c r="AF1345" i="19" s="1" a="1"/>
  <c r="AF1345" i="19" s="1"/>
  <c r="AD1343" i="19"/>
  <c r="AF1343" i="19" s="1" a="1"/>
  <c r="AF1343" i="19" s="1"/>
  <c r="AD1344" i="19"/>
  <c r="AF1344" i="19" s="1" a="1"/>
  <c r="AF1344" i="19" s="1"/>
  <c r="AD1347" i="19"/>
  <c r="AF1347" i="19" s="1" a="1"/>
  <c r="AF1347" i="19" s="1"/>
  <c r="AD1346" i="19"/>
  <c r="AF1346" i="19" s="1" a="1"/>
  <c r="AF1346" i="19" s="1"/>
  <c r="AD1348" i="19"/>
  <c r="AF1348" i="19" s="1" a="1"/>
  <c r="AF1348" i="19" s="1"/>
  <c r="AD1349" i="19"/>
  <c r="AF1349" i="19" s="1" a="1"/>
  <c r="AF1349" i="19" s="1"/>
  <c r="AD1350" i="19"/>
  <c r="AF1350" i="19" s="1" a="1"/>
  <c r="AF1350" i="19" s="1"/>
  <c r="AD1351" i="19"/>
  <c r="AF1351" i="19" s="1" a="1"/>
  <c r="AF1351" i="19" s="1"/>
  <c r="AD1342" i="19"/>
  <c r="AF1342" i="19" s="1" a="1"/>
  <c r="AF1342" i="19" s="1"/>
  <c r="AJ1236" i="19"/>
  <c r="AJ735" i="19"/>
  <c r="AJ1386" i="19"/>
  <c r="AJ1227" i="19"/>
  <c r="AJ656" i="19"/>
  <c r="AJ417" i="19"/>
  <c r="AJ1067" i="19"/>
  <c r="AJ1606" i="19"/>
  <c r="AJ1025" i="19"/>
  <c r="AJ1416" i="19"/>
  <c r="AJ996" i="19"/>
  <c r="AJ706" i="19"/>
  <c r="AJ1497" i="19"/>
  <c r="AJ1555" i="19"/>
  <c r="AJ1157" i="19"/>
  <c r="AJ1097" i="19"/>
  <c r="AJ877" i="19"/>
  <c r="AJ988" i="19"/>
  <c r="AJ796" i="19"/>
  <c r="AJ847" i="19"/>
  <c r="AJ647" i="19"/>
  <c r="AJ1246" i="19"/>
  <c r="AJ1146" i="19"/>
  <c r="AJ227" i="19"/>
  <c r="AJ977" i="19"/>
  <c r="AJ937" i="19"/>
  <c r="AJ1406" i="19"/>
  <c r="AJ1376" i="19"/>
  <c r="AJ177" i="19"/>
  <c r="AJ867" i="19"/>
  <c r="AJ1346" i="19"/>
  <c r="AE1044" i="19"/>
  <c r="AJ1291" i="19"/>
  <c r="AJ1284" i="19"/>
  <c r="AJ1283" i="19"/>
  <c r="AJ1285" i="19"/>
  <c r="AJ1282" i="19"/>
  <c r="AJ1289" i="19"/>
  <c r="AJ1288" i="19"/>
  <c r="AJ1290" i="19"/>
  <c r="AJ1287" i="19"/>
  <c r="AJ813" i="19"/>
  <c r="AJ815" i="19"/>
  <c r="AJ820" i="19"/>
  <c r="AJ819" i="19"/>
  <c r="AJ814" i="19"/>
  <c r="AJ812" i="19"/>
  <c r="AJ818" i="19"/>
  <c r="AJ821" i="19"/>
  <c r="AJ817" i="19"/>
  <c r="AJ594" i="19"/>
  <c r="AJ598" i="19"/>
  <c r="AJ592" i="19"/>
  <c r="AJ596" i="19"/>
  <c r="AJ595" i="19"/>
  <c r="AJ601" i="19"/>
  <c r="AJ600" i="19"/>
  <c r="AJ597" i="19"/>
  <c r="AJ593" i="19"/>
  <c r="AJ599" i="19"/>
  <c r="AJ522" i="19"/>
  <c r="AJ524" i="19"/>
  <c r="AJ523" i="19"/>
  <c r="AJ525" i="19"/>
  <c r="AJ528" i="19"/>
  <c r="AJ531" i="19"/>
  <c r="AJ529" i="19"/>
  <c r="AJ530" i="19"/>
  <c r="AJ462" i="19"/>
  <c r="AJ471" i="19"/>
  <c r="AJ466" i="19"/>
  <c r="AJ464" i="19"/>
  <c r="AJ469" i="19"/>
  <c r="AJ463" i="19"/>
  <c r="AJ465" i="19"/>
  <c r="AJ468" i="19"/>
  <c r="AJ470" i="19"/>
  <c r="AJ516" i="19"/>
  <c r="AJ519" i="19"/>
  <c r="AJ512" i="19"/>
  <c r="AJ514" i="19"/>
  <c r="AJ515" i="19"/>
  <c r="AJ513" i="19"/>
  <c r="AJ518" i="19"/>
  <c r="AJ520" i="19"/>
  <c r="AJ521" i="19"/>
  <c r="AJ723" i="19"/>
  <c r="AJ731" i="19"/>
  <c r="AJ724" i="19"/>
  <c r="AJ725" i="19"/>
  <c r="AJ722" i="19"/>
  <c r="AJ729" i="19"/>
  <c r="AJ728" i="19"/>
  <c r="AJ730" i="19"/>
  <c r="AJ898" i="19"/>
  <c r="AJ892" i="19"/>
  <c r="AJ901" i="19"/>
  <c r="AJ894" i="19"/>
  <c r="AJ893" i="19"/>
  <c r="AJ899" i="19"/>
  <c r="AJ900" i="19"/>
  <c r="AJ1286" i="19"/>
  <c r="AJ896" i="19"/>
  <c r="AJ526" i="19"/>
  <c r="AJ1065" i="19"/>
  <c r="AJ447" i="19"/>
  <c r="AJ444" i="19"/>
  <c r="AJ445" i="19"/>
  <c r="AJ443" i="19"/>
  <c r="AJ442" i="19"/>
  <c r="AJ451" i="19"/>
  <c r="AJ448" i="19"/>
  <c r="AJ449" i="19"/>
  <c r="AJ450" i="19"/>
  <c r="AJ1021" i="19"/>
  <c r="AJ1018" i="19"/>
  <c r="AJ1015" i="19"/>
  <c r="AJ1012" i="19"/>
  <c r="AJ1014" i="19"/>
  <c r="AJ1013" i="19"/>
  <c r="AJ1017" i="19"/>
  <c r="AJ1020" i="19"/>
  <c r="AJ1019" i="19"/>
  <c r="AJ1504" i="19"/>
  <c r="AJ1509" i="19"/>
  <c r="AJ1502" i="19"/>
  <c r="AJ1511" i="19"/>
  <c r="AJ1508" i="19"/>
  <c r="AJ1503" i="19"/>
  <c r="AJ1510" i="19"/>
  <c r="AJ551" i="19"/>
  <c r="AJ545" i="19"/>
  <c r="AJ542" i="19"/>
  <c r="AJ546" i="19"/>
  <c r="AJ543" i="19"/>
  <c r="AJ547" i="19"/>
  <c r="AJ544" i="19"/>
  <c r="AJ549" i="19"/>
  <c r="AJ548" i="19"/>
  <c r="AJ550" i="19"/>
  <c r="AJ1039" i="19"/>
  <c r="AJ1041" i="19"/>
  <c r="AJ1034" i="19"/>
  <c r="AJ1033" i="19"/>
  <c r="AJ1040" i="19"/>
  <c r="AJ1035" i="19"/>
  <c r="AJ1032" i="19"/>
  <c r="AJ1038" i="19"/>
  <c r="AJ1003" i="19"/>
  <c r="AJ1002" i="19"/>
  <c r="AJ1008" i="19"/>
  <c r="AJ1011" i="19"/>
  <c r="AJ1010" i="19"/>
  <c r="AJ1009" i="19"/>
  <c r="AJ1004" i="19"/>
  <c r="AJ1005" i="19"/>
  <c r="AJ1235" i="19"/>
  <c r="AJ467" i="19"/>
  <c r="AJ517" i="19"/>
  <c r="AJ759" i="19"/>
  <c r="AJ753" i="19"/>
  <c r="AJ754" i="19"/>
  <c r="AJ758" i="19"/>
  <c r="AJ752" i="19"/>
  <c r="AJ757" i="19"/>
  <c r="AJ755" i="19"/>
  <c r="AJ761" i="19"/>
  <c r="AJ760" i="19"/>
  <c r="AJ756" i="19"/>
  <c r="AJ1373" i="19"/>
  <c r="AJ1381" i="19"/>
  <c r="AJ1374" i="19"/>
  <c r="AJ1372" i="19"/>
  <c r="AJ1377" i="19"/>
  <c r="AJ1378" i="19"/>
  <c r="AJ1380" i="19"/>
  <c r="AJ1379" i="19"/>
  <c r="AJ1353" i="19"/>
  <c r="AJ1355" i="19"/>
  <c r="AJ1352" i="19"/>
  <c r="AJ1354" i="19"/>
  <c r="AJ1359" i="19"/>
  <c r="AJ1360" i="19"/>
  <c r="AJ1361" i="19"/>
  <c r="AJ1358" i="19"/>
  <c r="AJ1357" i="19"/>
  <c r="AJ905" i="19"/>
  <c r="AJ903" i="19"/>
  <c r="AJ902" i="19"/>
  <c r="AJ910" i="19"/>
  <c r="AJ904" i="19"/>
  <c r="AJ908" i="19"/>
  <c r="AJ909" i="19"/>
  <c r="AJ911" i="19"/>
  <c r="AJ744" i="19"/>
  <c r="AJ743" i="19"/>
  <c r="AJ742" i="19"/>
  <c r="AJ745" i="19"/>
  <c r="AJ748" i="19"/>
  <c r="AJ750" i="19"/>
  <c r="AJ751" i="19"/>
  <c r="AJ749" i="19"/>
  <c r="AJ213" i="19"/>
  <c r="AJ212" i="19"/>
  <c r="J32" i="23" s="1"/>
  <c r="AJ218" i="19"/>
  <c r="AJ221" i="19"/>
  <c r="AJ219" i="19"/>
  <c r="AJ214" i="19"/>
  <c r="AJ216" i="19"/>
  <c r="AJ220" i="19"/>
  <c r="AJ1176" i="19"/>
  <c r="AJ1173" i="19"/>
  <c r="AJ1172" i="19"/>
  <c r="AJ1174" i="19"/>
  <c r="AJ1181" i="19"/>
  <c r="AJ1177" i="19"/>
  <c r="AJ1175" i="19"/>
  <c r="AJ1178" i="19"/>
  <c r="AJ1180" i="19"/>
  <c r="AJ1179" i="19"/>
  <c r="AJ1482" i="19"/>
  <c r="AJ1484" i="19"/>
  <c r="AJ1483" i="19"/>
  <c r="AJ1489" i="19"/>
  <c r="AJ1490" i="19"/>
  <c r="AJ1488" i="19"/>
  <c r="AJ1486" i="19"/>
  <c r="AJ1491" i="19"/>
  <c r="AJ391" i="19"/>
  <c r="AJ383" i="19"/>
  <c r="AJ385" i="19"/>
  <c r="AJ382" i="19"/>
  <c r="AJ384" i="19"/>
  <c r="AJ386" i="19"/>
  <c r="AJ389" i="19"/>
  <c r="AJ388" i="19"/>
  <c r="AJ387" i="19"/>
  <c r="AJ390" i="19"/>
  <c r="AJ906" i="19"/>
  <c r="AJ976" i="19"/>
  <c r="AJ446" i="19"/>
  <c r="AJ1161" i="19"/>
  <c r="AJ1152" i="19"/>
  <c r="AJ1160" i="19"/>
  <c r="AJ1154" i="19"/>
  <c r="AJ1155" i="19"/>
  <c r="AJ1153" i="19"/>
  <c r="AJ1156" i="19"/>
  <c r="AJ1158" i="19"/>
  <c r="AJ1159" i="19"/>
  <c r="AJ1120" i="19"/>
  <c r="AJ1112" i="19"/>
  <c r="AJ1113" i="19"/>
  <c r="AJ1115" i="19"/>
  <c r="AJ1114" i="19"/>
  <c r="AJ1119" i="19"/>
  <c r="AJ1118" i="19"/>
  <c r="AJ1121" i="19"/>
  <c r="AJ425" i="19"/>
  <c r="AJ431" i="19"/>
  <c r="AJ422" i="19"/>
  <c r="AJ428" i="19"/>
  <c r="AJ423" i="19"/>
  <c r="AJ430" i="19"/>
  <c r="AJ429" i="19"/>
  <c r="AJ424" i="19"/>
  <c r="AJ426" i="19"/>
  <c r="AJ353" i="19"/>
  <c r="AJ352" i="19"/>
  <c r="J46" i="23" s="1"/>
  <c r="AJ1343" i="19"/>
  <c r="AJ1347" i="19"/>
  <c r="AJ1342" i="19"/>
  <c r="AJ1351" i="19"/>
  <c r="AJ1344" i="19"/>
  <c r="AJ1348" i="19"/>
  <c r="AJ1345" i="19"/>
  <c r="AJ1350" i="19"/>
  <c r="AJ1349" i="19"/>
  <c r="AJ1557" i="19"/>
  <c r="AJ1505" i="19"/>
  <c r="AJ726" i="19"/>
  <c r="AJ1418" i="19"/>
  <c r="AJ872" i="19"/>
  <c r="AJ866" i="19"/>
  <c r="AJ1231" i="19"/>
  <c r="AJ1228" i="19"/>
  <c r="AJ1222" i="19"/>
  <c r="AJ1226" i="19"/>
  <c r="AJ1224" i="19"/>
  <c r="AJ1230" i="19"/>
  <c r="AJ1225" i="19"/>
  <c r="AJ1229" i="19"/>
  <c r="AJ1223" i="19"/>
  <c r="AJ532" i="19"/>
  <c r="AJ534" i="19"/>
  <c r="AJ533" i="19"/>
  <c r="AJ535" i="19"/>
  <c r="AJ538" i="19"/>
  <c r="AJ540" i="19"/>
  <c r="AJ539" i="19"/>
  <c r="AJ541" i="19"/>
  <c r="AJ1022" i="19"/>
  <c r="AJ1024" i="19"/>
  <c r="AJ1026" i="19"/>
  <c r="AJ1028" i="19"/>
  <c r="AJ1031" i="19"/>
  <c r="AJ1029" i="19"/>
  <c r="AJ1023" i="19"/>
  <c r="AJ1030" i="19"/>
  <c r="AJ622" i="19"/>
  <c r="AJ623" i="19"/>
  <c r="AJ631" i="19"/>
  <c r="AJ627" i="19"/>
  <c r="AJ628" i="19"/>
  <c r="AJ629" i="19"/>
  <c r="AJ624" i="19"/>
  <c r="AJ630" i="19"/>
  <c r="AJ732" i="19"/>
  <c r="AJ734" i="19"/>
  <c r="AJ739" i="19"/>
  <c r="AJ733" i="19"/>
  <c r="AJ740" i="19"/>
  <c r="AJ737" i="19"/>
  <c r="AJ738" i="19"/>
  <c r="AJ741" i="19"/>
  <c r="AJ781" i="19"/>
  <c r="AJ774" i="19"/>
  <c r="AJ777" i="19"/>
  <c r="AJ772" i="19"/>
  <c r="AJ776" i="19"/>
  <c r="AJ775" i="19"/>
  <c r="AJ780" i="19"/>
  <c r="AJ773" i="19"/>
  <c r="AJ779" i="19"/>
  <c r="AJ537" i="19"/>
  <c r="AJ1417" i="19"/>
  <c r="AJ1006" i="19"/>
  <c r="AJ875" i="19"/>
  <c r="AJ1036" i="19"/>
  <c r="AJ727" i="19"/>
  <c r="AJ217" i="19"/>
  <c r="AJ1423" i="19"/>
  <c r="AJ1425" i="19"/>
  <c r="AJ1424" i="19"/>
  <c r="AJ1422" i="19"/>
  <c r="AJ1431" i="19"/>
  <c r="AJ1427" i="19"/>
  <c r="AJ1428" i="19"/>
  <c r="AJ1429" i="19"/>
  <c r="AJ1430" i="19"/>
  <c r="AJ491" i="19"/>
  <c r="AJ483" i="19"/>
  <c r="AJ482" i="19"/>
  <c r="AJ484" i="19"/>
  <c r="AJ488" i="19"/>
  <c r="AJ490" i="19"/>
  <c r="AJ489" i="19"/>
  <c r="AJ486" i="19"/>
  <c r="AJ655" i="19"/>
  <c r="AJ661" i="19"/>
  <c r="AJ653" i="19"/>
  <c r="AJ652" i="19"/>
  <c r="AJ659" i="19"/>
  <c r="AJ654" i="19"/>
  <c r="AJ657" i="19"/>
  <c r="AJ660" i="19"/>
  <c r="AJ658" i="19"/>
  <c r="AJ452" i="19"/>
  <c r="AJ453" i="19"/>
  <c r="AJ455" i="19"/>
  <c r="AJ458" i="19"/>
  <c r="AJ460" i="19"/>
  <c r="AJ454" i="19"/>
  <c r="AJ459" i="19"/>
  <c r="AJ461" i="19"/>
  <c r="AJ457" i="19"/>
  <c r="AJ1093" i="19"/>
  <c r="AJ1094" i="19"/>
  <c r="AJ1092" i="19"/>
  <c r="AJ1098" i="19"/>
  <c r="AJ1101" i="19"/>
  <c r="AJ1095" i="19"/>
  <c r="AJ1100" i="19"/>
  <c r="AJ1099" i="19"/>
  <c r="AJ1171" i="19"/>
  <c r="AJ1162" i="19"/>
  <c r="AJ1164" i="19"/>
  <c r="AJ1163" i="19"/>
  <c r="AJ1165" i="19"/>
  <c r="AJ1167" i="19"/>
  <c r="AJ1170" i="19"/>
  <c r="AJ1168" i="19"/>
  <c r="AJ1169" i="19"/>
  <c r="AJ1245" i="19"/>
  <c r="AJ1237" i="19"/>
  <c r="AJ485" i="19"/>
  <c r="AJ1166" i="19"/>
  <c r="AJ895" i="19"/>
  <c r="AJ527" i="19"/>
  <c r="AJ816" i="19"/>
  <c r="AJ1506" i="19"/>
  <c r="AJ427" i="19"/>
  <c r="AJ1037" i="19"/>
  <c r="AJ1016" i="19"/>
  <c r="AJ1356" i="19"/>
  <c r="AJ456" i="19"/>
  <c r="AJ1064" i="19"/>
  <c r="AJ1071" i="19"/>
  <c r="AJ1070" i="19"/>
  <c r="AJ1069" i="19"/>
  <c r="AJ1062" i="19"/>
  <c r="AJ1068" i="19"/>
  <c r="AJ1063" i="19"/>
  <c r="AJ1105" i="19"/>
  <c r="AJ1104" i="19"/>
  <c r="AJ1103" i="19"/>
  <c r="AJ1108" i="19"/>
  <c r="AJ1111" i="19"/>
  <c r="AJ1102" i="19"/>
  <c r="AJ1109" i="19"/>
  <c r="AJ1110" i="19"/>
  <c r="AJ419" i="19"/>
  <c r="AJ421" i="19"/>
  <c r="AJ412" i="19"/>
  <c r="AJ413" i="19"/>
  <c r="AJ414" i="19"/>
  <c r="AJ416" i="19"/>
  <c r="AJ420" i="19"/>
  <c r="AJ415" i="19"/>
  <c r="AJ418" i="19"/>
  <c r="AJ936" i="19"/>
  <c r="AJ933" i="19"/>
  <c r="AJ932" i="19"/>
  <c r="AJ940" i="19"/>
  <c r="AJ938" i="19"/>
  <c r="AJ939" i="19"/>
  <c r="AJ934" i="19"/>
  <c r="AJ935" i="19"/>
  <c r="AJ941" i="19"/>
  <c r="AJ1402" i="19"/>
  <c r="AJ1404" i="19"/>
  <c r="AJ1405" i="19"/>
  <c r="AJ1403" i="19"/>
  <c r="AJ1408" i="19"/>
  <c r="AJ1411" i="19"/>
  <c r="AJ1409" i="19"/>
  <c r="AJ1407" i="19"/>
  <c r="AJ1410" i="19"/>
  <c r="AJ826" i="19"/>
  <c r="AJ822" i="19"/>
  <c r="AJ823" i="19"/>
  <c r="AJ825" i="19"/>
  <c r="AJ828" i="19"/>
  <c r="AJ829" i="19"/>
  <c r="AJ830" i="19"/>
  <c r="AJ831" i="19"/>
  <c r="AJ1132" i="19"/>
  <c r="AJ1134" i="19"/>
  <c r="AJ1141" i="19"/>
  <c r="AJ1133" i="19"/>
  <c r="AJ1140" i="19"/>
  <c r="AJ1138" i="19"/>
  <c r="AJ1139" i="19"/>
  <c r="AJ1135" i="19"/>
  <c r="AJ1136" i="19"/>
  <c r="AJ1604" i="19"/>
  <c r="AJ1602" i="19"/>
  <c r="AJ1611" i="19"/>
  <c r="AJ1603" i="19"/>
  <c r="AJ1609" i="19"/>
  <c r="AJ1610" i="19"/>
  <c r="AJ1607" i="19"/>
  <c r="AJ1608" i="19"/>
  <c r="AJ1384" i="19"/>
  <c r="AJ1388" i="19"/>
  <c r="AJ1383" i="19"/>
  <c r="AJ1391" i="19"/>
  <c r="AJ1382" i="19"/>
  <c r="AJ1385" i="19"/>
  <c r="AJ1390" i="19"/>
  <c r="AJ1389" i="19"/>
  <c r="AJ1214" i="19"/>
  <c r="AJ1215" i="19"/>
  <c r="AJ1212" i="19"/>
  <c r="AJ1216" i="19"/>
  <c r="AJ1220" i="19"/>
  <c r="AJ1218" i="19"/>
  <c r="AJ1221" i="19"/>
  <c r="AJ1213" i="19"/>
  <c r="AJ1219" i="19"/>
  <c r="AJ1387" i="19"/>
  <c r="AJ1027" i="19"/>
  <c r="AJ907" i="19"/>
  <c r="AJ1426" i="19"/>
  <c r="AJ1107" i="19"/>
  <c r="AJ646" i="19"/>
  <c r="AJ975" i="19"/>
  <c r="AJ972" i="19"/>
  <c r="AJ979" i="19"/>
  <c r="AJ980" i="19"/>
  <c r="AJ978" i="19"/>
  <c r="AJ973" i="19"/>
  <c r="AJ974" i="19"/>
  <c r="AJ981" i="19"/>
  <c r="AJ710" i="19"/>
  <c r="AJ711" i="19"/>
  <c r="AJ705" i="19"/>
  <c r="AJ703" i="19"/>
  <c r="AJ704" i="19"/>
  <c r="AJ702" i="19"/>
  <c r="AJ709" i="19"/>
  <c r="AJ708" i="19"/>
  <c r="AJ684" i="19"/>
  <c r="AJ683" i="19"/>
  <c r="AJ686" i="19"/>
  <c r="AJ691" i="19"/>
  <c r="AJ687" i="19"/>
  <c r="AJ688" i="19"/>
  <c r="AJ685" i="19"/>
  <c r="AJ682" i="19"/>
  <c r="AJ690" i="19"/>
  <c r="AJ689" i="19"/>
  <c r="AJ984" i="19"/>
  <c r="AJ982" i="19"/>
  <c r="AJ991" i="19"/>
  <c r="AJ985" i="19"/>
  <c r="AJ989" i="19"/>
  <c r="AJ990" i="19"/>
  <c r="AJ983" i="19"/>
  <c r="AJ987" i="19"/>
  <c r="AJ873" i="19"/>
  <c r="AJ880" i="19"/>
  <c r="AJ879" i="19"/>
  <c r="AJ876" i="19"/>
  <c r="AJ874" i="19"/>
  <c r="AJ881" i="19"/>
  <c r="AJ878" i="19"/>
  <c r="AJ1553" i="19"/>
  <c r="AJ1561" i="19"/>
  <c r="AJ1554" i="19"/>
  <c r="AJ1560" i="19"/>
  <c r="AJ1552" i="19"/>
  <c r="AJ1558" i="19"/>
  <c r="AJ1559" i="19"/>
  <c r="AJ183" i="19"/>
  <c r="AJ184" i="19"/>
  <c r="AJ191" i="19"/>
  <c r="AJ187" i="19"/>
  <c r="AJ182" i="19"/>
  <c r="J29" i="23" s="1"/>
  <c r="AJ188" i="19"/>
  <c r="AJ186" i="19"/>
  <c r="AJ189" i="19"/>
  <c r="AJ190" i="19"/>
  <c r="AJ1106" i="19"/>
  <c r="AJ536" i="19"/>
  <c r="AJ1116" i="19"/>
  <c r="AJ1556" i="19"/>
  <c r="AJ986" i="19"/>
  <c r="AJ1605" i="19"/>
  <c r="AJ1244" i="19"/>
  <c r="AJ1247" i="19"/>
  <c r="AJ1242" i="19"/>
  <c r="AJ1243" i="19"/>
  <c r="AJ1249" i="19"/>
  <c r="AJ1251" i="19"/>
  <c r="AJ1248" i="19"/>
  <c r="AJ1250" i="19"/>
  <c r="AJ224" i="19"/>
  <c r="AJ226" i="19"/>
  <c r="AJ225" i="19"/>
  <c r="AJ223" i="19"/>
  <c r="AJ231" i="19"/>
  <c r="AJ230" i="19"/>
  <c r="AJ222" i="19"/>
  <c r="J33" i="23" s="1"/>
  <c r="AJ229" i="19"/>
  <c r="AJ228" i="19"/>
  <c r="AJ1123" i="19"/>
  <c r="AJ1125" i="19"/>
  <c r="AJ1131" i="19"/>
  <c r="AJ1129" i="19"/>
  <c r="AJ1130" i="19"/>
  <c r="AJ1124" i="19"/>
  <c r="AJ1122" i="19"/>
  <c r="AJ1128" i="19"/>
  <c r="AJ1127" i="19"/>
  <c r="AJ1126" i="19"/>
  <c r="AJ215" i="19"/>
  <c r="AJ487" i="19"/>
  <c r="AJ827" i="19"/>
  <c r="AJ1007" i="19"/>
  <c r="AJ626" i="19"/>
  <c r="AJ1485" i="19"/>
  <c r="AJ625" i="19"/>
  <c r="AJ1117" i="19"/>
  <c r="AJ1507" i="19"/>
  <c r="AJ842" i="19"/>
  <c r="AJ844" i="19"/>
  <c r="AJ843" i="19"/>
  <c r="AJ851" i="19"/>
  <c r="AJ845" i="19"/>
  <c r="AJ846" i="19"/>
  <c r="AJ848" i="19"/>
  <c r="AJ849" i="19"/>
  <c r="AJ850" i="19"/>
  <c r="AJ707" i="19"/>
  <c r="AJ185" i="19"/>
  <c r="AJ824" i="19"/>
  <c r="AJ778" i="19"/>
  <c r="AJ746" i="19"/>
  <c r="AJ1137" i="19"/>
  <c r="AJ897" i="19"/>
  <c r="AJ1375" i="19"/>
  <c r="AJ645" i="19"/>
  <c r="AJ649" i="19"/>
  <c r="AJ644" i="19"/>
  <c r="AJ650" i="19"/>
  <c r="AJ651" i="19"/>
  <c r="AJ642" i="19"/>
  <c r="AJ643" i="19"/>
  <c r="AJ648" i="19"/>
  <c r="AJ1145" i="19"/>
  <c r="AJ1142" i="19"/>
  <c r="AJ1144" i="19"/>
  <c r="AJ1150" i="19"/>
  <c r="AJ1149" i="19"/>
  <c r="AJ1147" i="19"/>
  <c r="AJ1151" i="19"/>
  <c r="AJ1143" i="19"/>
  <c r="AJ1148" i="19"/>
  <c r="AJ886" i="19"/>
  <c r="AJ887" i="19"/>
  <c r="AJ883" i="19"/>
  <c r="AJ882" i="19"/>
  <c r="AJ891" i="19"/>
  <c r="AJ888" i="19"/>
  <c r="AJ889" i="19"/>
  <c r="AJ885" i="19"/>
  <c r="AJ884" i="19"/>
  <c r="AJ890" i="19"/>
  <c r="AJ1526" i="19"/>
  <c r="AJ1531" i="19"/>
  <c r="AJ1522" i="19"/>
  <c r="AJ1524" i="19"/>
  <c r="AJ1529" i="19"/>
  <c r="AJ1525" i="19"/>
  <c r="AJ1528" i="19"/>
  <c r="AJ1530" i="19"/>
  <c r="AJ1523" i="19"/>
  <c r="AJ1514" i="19"/>
  <c r="AJ1515" i="19"/>
  <c r="AJ1513" i="19"/>
  <c r="AJ1520" i="19"/>
  <c r="AJ1516" i="19"/>
  <c r="AJ1521" i="19"/>
  <c r="AJ1512" i="19"/>
  <c r="AJ1519" i="19"/>
  <c r="AJ1517" i="19"/>
  <c r="AJ1518" i="19"/>
  <c r="AJ1421" i="19"/>
  <c r="AJ1414" i="19"/>
  <c r="AJ1412" i="19"/>
  <c r="AJ1413" i="19"/>
  <c r="AJ1415" i="19"/>
  <c r="AJ1420" i="19"/>
  <c r="AJ1419" i="19"/>
  <c r="AJ176" i="19"/>
  <c r="AJ173" i="19"/>
  <c r="AJ172" i="19"/>
  <c r="J28" i="23" s="1"/>
  <c r="AJ181" i="19"/>
  <c r="AJ179" i="19"/>
  <c r="AJ180" i="19"/>
  <c r="AJ178" i="19"/>
  <c r="AJ175" i="19"/>
  <c r="AJ174" i="19"/>
  <c r="AJ863" i="19"/>
  <c r="AJ865" i="19"/>
  <c r="AJ862" i="19"/>
  <c r="AJ864" i="19"/>
  <c r="AJ868" i="19"/>
  <c r="AJ869" i="19"/>
  <c r="AJ870" i="19"/>
  <c r="AJ871" i="19"/>
  <c r="AJ1241" i="19"/>
  <c r="AJ1233" i="19"/>
  <c r="AJ1234" i="19"/>
  <c r="AJ1232" i="19"/>
  <c r="AJ1240" i="19"/>
  <c r="AJ1239" i="19"/>
  <c r="AJ1238" i="19"/>
  <c r="AJ1085" i="19"/>
  <c r="AJ1087" i="19"/>
  <c r="AJ1083" i="19"/>
  <c r="AJ1091" i="19"/>
  <c r="AJ1082" i="19"/>
  <c r="AJ1090" i="19"/>
  <c r="AJ1089" i="19"/>
  <c r="AJ1088" i="19"/>
  <c r="AJ1084" i="19"/>
  <c r="AJ1086" i="19"/>
  <c r="AJ1492" i="19"/>
  <c r="AJ1501" i="19"/>
  <c r="AJ1495" i="19"/>
  <c r="AJ1494" i="19"/>
  <c r="AJ1499" i="19"/>
  <c r="AJ1496" i="19"/>
  <c r="AJ1493" i="19"/>
  <c r="AJ1500" i="19"/>
  <c r="AJ1498" i="19"/>
  <c r="AJ793" i="19"/>
  <c r="AJ792" i="19"/>
  <c r="AJ794" i="19"/>
  <c r="AJ795" i="19"/>
  <c r="AJ799" i="19"/>
  <c r="AJ801" i="19"/>
  <c r="AJ797" i="19"/>
  <c r="AJ798" i="19"/>
  <c r="AJ800" i="19"/>
  <c r="AJ994" i="19"/>
  <c r="AJ992" i="19"/>
  <c r="AJ998" i="19"/>
  <c r="AJ997" i="19"/>
  <c r="AJ993" i="19"/>
  <c r="AJ995" i="19"/>
  <c r="AJ1000" i="19"/>
  <c r="AJ999" i="19"/>
  <c r="AJ1001" i="19"/>
  <c r="AJ736" i="19"/>
  <c r="AJ1487" i="19"/>
  <c r="AJ1217" i="19"/>
  <c r="AJ1096" i="19"/>
  <c r="AJ1066" i="19"/>
  <c r="AJ1527" i="19"/>
  <c r="AJ747" i="19"/>
  <c r="D12" i="19"/>
  <c r="AB12" i="19" s="1" a="1"/>
  <c r="AB12" i="19" s="1"/>
  <c r="AB13" i="19" s="1" a="1"/>
  <c r="AB13" i="19" s="1"/>
  <c r="C81" i="19"/>
  <c r="E81" i="19" s="1"/>
  <c r="H81" i="19"/>
  <c r="B81" i="19" s="1"/>
  <c r="C120" i="19"/>
  <c r="E120" i="19" s="1"/>
  <c r="H120" i="19"/>
  <c r="B120" i="19" s="1"/>
  <c r="C122" i="19"/>
  <c r="E122" i="19" s="1"/>
  <c r="H122" i="19"/>
  <c r="B122" i="19" s="1"/>
  <c r="C61" i="19"/>
  <c r="E61" i="19" s="1"/>
  <c r="H61" i="19"/>
  <c r="B61" i="19" s="1"/>
  <c r="C50" i="19"/>
  <c r="E50" i="19" s="1"/>
  <c r="H50" i="19"/>
  <c r="B50" i="19" s="1"/>
  <c r="C68" i="19"/>
  <c r="E68" i="19" s="1"/>
  <c r="H68" i="19"/>
  <c r="B68" i="19" s="1"/>
  <c r="C80" i="19"/>
  <c r="E80" i="19" s="1"/>
  <c r="H80" i="19"/>
  <c r="B80" i="19" s="1"/>
  <c r="C119" i="19"/>
  <c r="E119" i="19" s="1"/>
  <c r="H119" i="19"/>
  <c r="B119" i="19" s="1"/>
  <c r="C60" i="19"/>
  <c r="E60" i="19" s="1"/>
  <c r="H60" i="19"/>
  <c r="B60" i="19" s="1"/>
  <c r="C49" i="19"/>
  <c r="E49" i="19" s="1"/>
  <c r="H49" i="19"/>
  <c r="B49" i="19" s="1"/>
  <c r="C67" i="19"/>
  <c r="E67" i="19" s="1"/>
  <c r="H67" i="19"/>
  <c r="B67" i="19" s="1"/>
  <c r="C79" i="19"/>
  <c r="E79" i="19" s="1"/>
  <c r="H79" i="19"/>
  <c r="B79" i="19" s="1"/>
  <c r="C118" i="19"/>
  <c r="E118" i="19" s="1"/>
  <c r="H118" i="19"/>
  <c r="B118" i="19" s="1"/>
  <c r="C141" i="19"/>
  <c r="E141" i="19" s="1"/>
  <c r="H141" i="19"/>
  <c r="B141" i="19" s="1"/>
  <c r="C59" i="19"/>
  <c r="E59" i="19" s="1"/>
  <c r="H59" i="19"/>
  <c r="B59" i="19" s="1"/>
  <c r="C48" i="19"/>
  <c r="E48" i="19" s="1"/>
  <c r="H48" i="19"/>
  <c r="B48" i="19" s="1"/>
  <c r="C66" i="19"/>
  <c r="E66" i="19" s="1"/>
  <c r="H66" i="19"/>
  <c r="B66" i="19" s="1"/>
  <c r="C78" i="19"/>
  <c r="E78" i="19" s="1"/>
  <c r="H78" i="19"/>
  <c r="B78" i="19" s="1"/>
  <c r="C117" i="19"/>
  <c r="E117" i="19" s="1"/>
  <c r="H117" i="19"/>
  <c r="B117" i="19" s="1"/>
  <c r="C140" i="19"/>
  <c r="E140" i="19" s="1"/>
  <c r="H140" i="19"/>
  <c r="B140" i="19" s="1"/>
  <c r="C131" i="19"/>
  <c r="E131" i="19" s="1"/>
  <c r="H131" i="19"/>
  <c r="B131" i="19" s="1"/>
  <c r="C58" i="19"/>
  <c r="E58" i="19" s="1"/>
  <c r="H58" i="19"/>
  <c r="B58" i="19" s="1"/>
  <c r="C47" i="19"/>
  <c r="E47" i="19" s="1"/>
  <c r="H47" i="19"/>
  <c r="B47" i="19" s="1"/>
  <c r="C65" i="19"/>
  <c r="E65" i="19" s="1"/>
  <c r="H65" i="19"/>
  <c r="B65" i="19" s="1"/>
  <c r="C77" i="19"/>
  <c r="E77" i="19" s="1"/>
  <c r="H77" i="19"/>
  <c r="B77" i="19" s="1"/>
  <c r="C116" i="19"/>
  <c r="E116" i="19" s="1"/>
  <c r="H116" i="19"/>
  <c r="B116" i="19" s="1"/>
  <c r="C139" i="19"/>
  <c r="E139" i="19" s="1"/>
  <c r="H139" i="19"/>
  <c r="B139" i="19" s="1"/>
  <c r="C130" i="19"/>
  <c r="E130" i="19" s="1"/>
  <c r="H130" i="19"/>
  <c r="B130" i="19" s="1"/>
  <c r="C53" i="19"/>
  <c r="E53" i="19" s="1"/>
  <c r="H53" i="19"/>
  <c r="B53" i="19" s="1"/>
  <c r="C46" i="19"/>
  <c r="E46" i="19" s="1"/>
  <c r="H46" i="19"/>
  <c r="B46" i="19" s="1"/>
  <c r="C64" i="19"/>
  <c r="E64" i="19" s="1"/>
  <c r="H64" i="19"/>
  <c r="B64" i="19" s="1"/>
  <c r="C76" i="19"/>
  <c r="E76" i="19" s="1"/>
  <c r="H76" i="19"/>
  <c r="B76" i="19" s="1"/>
  <c r="C115" i="19"/>
  <c r="E115" i="19" s="1"/>
  <c r="H115" i="19"/>
  <c r="B115" i="19" s="1"/>
  <c r="C138" i="19"/>
  <c r="E138" i="19" s="1"/>
  <c r="H138" i="19"/>
  <c r="B138" i="19" s="1"/>
  <c r="C129" i="19"/>
  <c r="E129" i="19" s="1"/>
  <c r="H129" i="19"/>
  <c r="B129" i="19" s="1"/>
  <c r="C54" i="19"/>
  <c r="E54" i="19" s="1"/>
  <c r="H54" i="19"/>
  <c r="B54" i="19" s="1"/>
  <c r="C43" i="19"/>
  <c r="E43" i="19" s="1"/>
  <c r="H43" i="19"/>
  <c r="B43" i="19" s="1"/>
  <c r="C62" i="19"/>
  <c r="E62" i="19" s="1"/>
  <c r="H62" i="19"/>
  <c r="B62" i="19" s="1"/>
  <c r="C75" i="19"/>
  <c r="E75" i="19" s="1"/>
  <c r="H75" i="19"/>
  <c r="B75" i="19" s="1"/>
  <c r="C114" i="19"/>
  <c r="E114" i="19" s="1"/>
  <c r="H114" i="19"/>
  <c r="B114" i="19" s="1"/>
  <c r="C137" i="19"/>
  <c r="E137" i="19" s="1"/>
  <c r="H137" i="19"/>
  <c r="B137" i="19" s="1"/>
  <c r="C128" i="19"/>
  <c r="E128" i="19" s="1"/>
  <c r="H128" i="19"/>
  <c r="B128" i="19" s="1"/>
  <c r="C55" i="19"/>
  <c r="E55" i="19" s="1"/>
  <c r="H55" i="19"/>
  <c r="B55" i="19" s="1"/>
  <c r="C45" i="19"/>
  <c r="E45" i="19" s="1"/>
  <c r="H45" i="19"/>
  <c r="B45" i="19" s="1"/>
  <c r="C63" i="19"/>
  <c r="E63" i="19" s="1"/>
  <c r="H63" i="19"/>
  <c r="B63" i="19" s="1"/>
  <c r="C74" i="19"/>
  <c r="E74" i="19" s="1"/>
  <c r="H74" i="19"/>
  <c r="B74" i="19" s="1"/>
  <c r="C113" i="19"/>
  <c r="E113" i="19" s="1"/>
  <c r="H113" i="19"/>
  <c r="B113" i="19" s="1"/>
  <c r="C136" i="19"/>
  <c r="E136" i="19" s="1"/>
  <c r="H136" i="19"/>
  <c r="B136" i="19" s="1"/>
  <c r="C127" i="19"/>
  <c r="E127" i="19" s="1"/>
  <c r="H127" i="19"/>
  <c r="B127" i="19" s="1"/>
  <c r="C56" i="19"/>
  <c r="E56" i="19" s="1"/>
  <c r="H56" i="19"/>
  <c r="B56" i="19" s="1"/>
  <c r="C44" i="19"/>
  <c r="E44" i="19" s="1"/>
  <c r="H44" i="19"/>
  <c r="B44" i="19" s="1"/>
  <c r="C73" i="19"/>
  <c r="E73" i="19" s="1"/>
  <c r="H73" i="19"/>
  <c r="B73" i="19" s="1"/>
  <c r="C112" i="19"/>
  <c r="E112" i="19" s="1"/>
  <c r="H112" i="19"/>
  <c r="B112" i="19" s="1"/>
  <c r="C135" i="19"/>
  <c r="E135" i="19" s="1"/>
  <c r="H135" i="19"/>
  <c r="B135" i="19" s="1"/>
  <c r="C126" i="19"/>
  <c r="E126" i="19" s="1"/>
  <c r="H126" i="19"/>
  <c r="B126" i="19" s="1"/>
  <c r="C57" i="19"/>
  <c r="E57" i="19" s="1"/>
  <c r="H57" i="19"/>
  <c r="B57" i="19" s="1"/>
  <c r="C42" i="19"/>
  <c r="E42" i="19" s="1"/>
  <c r="H42" i="19"/>
  <c r="B42" i="19" s="1"/>
  <c r="C72" i="19"/>
  <c r="E72" i="19" s="1"/>
  <c r="H72" i="19"/>
  <c r="B72" i="19" s="1"/>
  <c r="C133" i="19"/>
  <c r="E133" i="19" s="1"/>
  <c r="H133" i="19"/>
  <c r="B133" i="19" s="1"/>
  <c r="C125" i="19"/>
  <c r="E125" i="19" s="1"/>
  <c r="H125" i="19"/>
  <c r="B125" i="19" s="1"/>
  <c r="C52" i="19"/>
  <c r="E52" i="19" s="1"/>
  <c r="H52" i="19"/>
  <c r="B52" i="19" s="1"/>
  <c r="C71" i="19"/>
  <c r="E71" i="19" s="1"/>
  <c r="H71" i="19"/>
  <c r="B71" i="19" s="1"/>
  <c r="C134" i="19"/>
  <c r="E134" i="19" s="1"/>
  <c r="H134" i="19"/>
  <c r="B134" i="19" s="1"/>
  <c r="H123" i="19"/>
  <c r="B123" i="19" s="1"/>
  <c r="C123" i="19"/>
  <c r="E123" i="19" s="1"/>
  <c r="C70" i="19"/>
  <c r="E70" i="19" s="1"/>
  <c r="H70" i="19"/>
  <c r="B70" i="19" s="1"/>
  <c r="C121" i="19"/>
  <c r="E121" i="19" s="1"/>
  <c r="H121" i="19"/>
  <c r="B121" i="19" s="1"/>
  <c r="C132" i="19"/>
  <c r="E132" i="19" s="1"/>
  <c r="H132" i="19"/>
  <c r="B132" i="19" s="1"/>
  <c r="H124" i="19"/>
  <c r="B124" i="19" s="1"/>
  <c r="C124" i="19"/>
  <c r="E124" i="19" s="1"/>
  <c r="C51" i="19"/>
  <c r="E51" i="19" s="1"/>
  <c r="H51" i="19"/>
  <c r="B51" i="19" s="1"/>
  <c r="C69" i="19"/>
  <c r="E69" i="19" s="1"/>
  <c r="H69" i="19"/>
  <c r="B69" i="19" s="1"/>
  <c r="AK354" i="19" l="1"/>
  <c r="AE355" i="19"/>
  <c r="AG355" i="19" s="1" a="1"/>
  <c r="AG355" i="19" s="1"/>
  <c r="AJ357" i="19"/>
  <c r="AK361" i="19"/>
  <c r="AJ359" i="19"/>
  <c r="AJ358" i="19"/>
  <c r="AD352" i="19"/>
  <c r="AF352" i="19" s="1" a="1"/>
  <c r="AF352" i="19" s="1"/>
  <c r="AK360" i="19"/>
  <c r="AJ354" i="19"/>
  <c r="AD359" i="19"/>
  <c r="AF359" i="19" s="1" a="1"/>
  <c r="AF359" i="19" s="1"/>
  <c r="AE361" i="19"/>
  <c r="AG361" i="19" s="1" a="1"/>
  <c r="AG361" i="19" s="1"/>
  <c r="AE354" i="19"/>
  <c r="AG354" i="19" s="1" a="1"/>
  <c r="AG354" i="19" s="1"/>
  <c r="AE353" i="19"/>
  <c r="AG353" i="19" s="1" a="1"/>
  <c r="AG353" i="19" s="1"/>
  <c r="AE359" i="19"/>
  <c r="AG359" i="19" s="1" a="1"/>
  <c r="AG359" i="19" s="1"/>
  <c r="AK359" i="19"/>
  <c r="AK357" i="19"/>
  <c r="AK353" i="19"/>
  <c r="AE358" i="19"/>
  <c r="AG358" i="19" s="1" a="1"/>
  <c r="AG358" i="19" s="1"/>
  <c r="AK358" i="19"/>
  <c r="AJ355" i="19"/>
  <c r="AJ361" i="19"/>
  <c r="AE357" i="19"/>
  <c r="AG357" i="19" s="1" a="1"/>
  <c r="AG357" i="19" s="1"/>
  <c r="AD357" i="19"/>
  <c r="AF357" i="19" s="1" a="1"/>
  <c r="AF357" i="19" s="1"/>
  <c r="AE360" i="19"/>
  <c r="AG360" i="19" s="1" a="1"/>
  <c r="AG360" i="19" s="1"/>
  <c r="AD354" i="19"/>
  <c r="AF354" i="19" s="1" a="1"/>
  <c r="AF354" i="19" s="1"/>
  <c r="AJ356" i="19"/>
  <c r="AD358" i="19"/>
  <c r="AF358" i="19" s="1" a="1"/>
  <c r="AF358" i="19" s="1"/>
  <c r="AJ360" i="19"/>
  <c r="AD356" i="19"/>
  <c r="AF356" i="19" s="1" a="1"/>
  <c r="AF356" i="19" s="1"/>
  <c r="AD355" i="19"/>
  <c r="AF355" i="19" s="1" a="1"/>
  <c r="AF355" i="19" s="1"/>
  <c r="AK355" i="19"/>
  <c r="AE356" i="19"/>
  <c r="AG356" i="19" s="1" a="1"/>
  <c r="AG356" i="19" s="1"/>
  <c r="AK356" i="19"/>
  <c r="AE352" i="19"/>
  <c r="AG352" i="19" s="1" a="1"/>
  <c r="AG352" i="19" s="1"/>
  <c r="AD314" i="19"/>
  <c r="AF314" i="19" s="1" a="1"/>
  <c r="AF314" i="19" s="1"/>
  <c r="AK301" i="19"/>
  <c r="AE298" i="19"/>
  <c r="AG298" i="19" s="1" a="1"/>
  <c r="AG298" i="19" s="1"/>
  <c r="AD299" i="19"/>
  <c r="AF299" i="19" s="1" a="1"/>
  <c r="AF299" i="19" s="1"/>
  <c r="AJ317" i="19"/>
  <c r="AJ316" i="19"/>
  <c r="AD313" i="19"/>
  <c r="AF313" i="19" s="1" a="1"/>
  <c r="AF313" i="19" s="1"/>
  <c r="AD312" i="19"/>
  <c r="AF312" i="19" s="1" a="1"/>
  <c r="AF312" i="19" s="1"/>
  <c r="AJ318" i="19"/>
  <c r="AJ294" i="19"/>
  <c r="AD315" i="19"/>
  <c r="AF315" i="19" s="1" a="1"/>
  <c r="AF315" i="19" s="1"/>
  <c r="AD321" i="19"/>
  <c r="AF321" i="19" s="1" a="1"/>
  <c r="AF321" i="19" s="1"/>
  <c r="AJ320" i="19"/>
  <c r="AJ319" i="19"/>
  <c r="AD319" i="19"/>
  <c r="AF319" i="19" s="1" a="1"/>
  <c r="AF319" i="19" s="1"/>
  <c r="AJ313" i="19"/>
  <c r="AD318" i="19"/>
  <c r="AF318" i="19" s="1" a="1"/>
  <c r="AF318" i="19" s="1"/>
  <c r="AK293" i="19"/>
  <c r="AD320" i="19"/>
  <c r="AF320" i="19" s="1" a="1"/>
  <c r="AF320" i="19" s="1"/>
  <c r="AJ312" i="19"/>
  <c r="J42" i="23" s="1"/>
  <c r="AD317" i="19"/>
  <c r="AF317" i="19" s="1" a="1"/>
  <c r="AF317" i="19" s="1"/>
  <c r="AJ315" i="19"/>
  <c r="AJ321" i="19"/>
  <c r="AJ314" i="19"/>
  <c r="AK270" i="19"/>
  <c r="AE296" i="19"/>
  <c r="AG296" i="19" s="1" a="1"/>
  <c r="AG296" i="19" s="1"/>
  <c r="AK299" i="19"/>
  <c r="AK300" i="19"/>
  <c r="AE292" i="19"/>
  <c r="AG292" i="19" s="1" a="1"/>
  <c r="AG292" i="19" s="1"/>
  <c r="AJ301" i="19"/>
  <c r="AD298" i="19"/>
  <c r="AF298" i="19" s="1" a="1"/>
  <c r="AF298" i="19" s="1"/>
  <c r="AE301" i="19"/>
  <c r="AG301" i="19" s="1" a="1"/>
  <c r="AG301" i="19" s="1"/>
  <c r="AE293" i="19"/>
  <c r="AG293" i="19" s="1" a="1"/>
  <c r="AG293" i="19" s="1"/>
  <c r="AJ293" i="19"/>
  <c r="AD296" i="19"/>
  <c r="AF296" i="19" s="1" a="1"/>
  <c r="AF296" i="19" s="1"/>
  <c r="AK296" i="19"/>
  <c r="AE294" i="19"/>
  <c r="AG294" i="19" s="1" a="1"/>
  <c r="AG294" i="19" s="1"/>
  <c r="AJ295" i="19"/>
  <c r="AD295" i="19"/>
  <c r="AF295" i="19" s="1" a="1"/>
  <c r="AF295" i="19" s="1"/>
  <c r="AK292" i="19"/>
  <c r="K40" i="23" s="1"/>
  <c r="AE300" i="19"/>
  <c r="AG300" i="19" s="1" a="1"/>
  <c r="AG300" i="19" s="1"/>
  <c r="AE299" i="19"/>
  <c r="AG299" i="19" s="1" a="1"/>
  <c r="AG299" i="19" s="1"/>
  <c r="AD293" i="19"/>
  <c r="AF293" i="19" s="1" a="1"/>
  <c r="AF293" i="19" s="1"/>
  <c r="AK298" i="19"/>
  <c r="AE295" i="19"/>
  <c r="AG295" i="19" s="1" a="1"/>
  <c r="AG295" i="19" s="1"/>
  <c r="AK295" i="19"/>
  <c r="AK297" i="19"/>
  <c r="AE297" i="19"/>
  <c r="AG297" i="19" s="1" a="1"/>
  <c r="AG297" i="19" s="1"/>
  <c r="AK294" i="19"/>
  <c r="AJ298" i="19"/>
  <c r="AJ296" i="19"/>
  <c r="AD297" i="19"/>
  <c r="AF297" i="19" s="1" a="1"/>
  <c r="AF297" i="19" s="1"/>
  <c r="AD294" i="19"/>
  <c r="AF294" i="19" s="1" a="1"/>
  <c r="AF294" i="19" s="1"/>
  <c r="AJ300" i="19"/>
  <c r="AD301" i="19"/>
  <c r="AF301" i="19" s="1" a="1"/>
  <c r="AF301" i="19" s="1"/>
  <c r="AD292" i="19"/>
  <c r="AF292" i="19" s="1" a="1"/>
  <c r="AF292" i="19" s="1"/>
  <c r="AJ299" i="19"/>
  <c r="AD300" i="19"/>
  <c r="AF300" i="19" s="1" a="1"/>
  <c r="AF300" i="19" s="1"/>
  <c r="AJ292" i="19"/>
  <c r="J40" i="23" s="1"/>
  <c r="AJ297" i="19"/>
  <c r="AK269" i="19"/>
  <c r="AK263" i="19"/>
  <c r="AE268" i="19"/>
  <c r="AG268" i="19" s="1" a="1"/>
  <c r="AG268" i="19" s="1"/>
  <c r="AE271" i="19"/>
  <c r="AG271" i="19" s="1" a="1"/>
  <c r="AG271" i="19" s="1"/>
  <c r="AD265" i="19"/>
  <c r="AF265" i="19" s="1" a="1"/>
  <c r="AF265" i="19" s="1"/>
  <c r="AD264" i="19"/>
  <c r="AF264" i="19" s="1" a="1"/>
  <c r="AF264" i="19" s="1"/>
  <c r="AD266" i="19"/>
  <c r="AF266" i="19" s="1" a="1"/>
  <c r="AF266" i="19" s="1"/>
  <c r="AE264" i="19"/>
  <c r="AG264" i="19" s="1" a="1"/>
  <c r="AG264" i="19" s="1"/>
  <c r="AK264" i="19"/>
  <c r="AE269" i="19"/>
  <c r="AG269" i="19" s="1" a="1"/>
  <c r="AG269" i="19" s="1"/>
  <c r="AE265" i="19"/>
  <c r="AG265" i="19" s="1" a="1"/>
  <c r="AG265" i="19" s="1"/>
  <c r="AK262" i="19"/>
  <c r="K37" i="23" s="1"/>
  <c r="AE266" i="19"/>
  <c r="AG266" i="19" s="1" a="1"/>
  <c r="AG266" i="19" s="1"/>
  <c r="AE267" i="19"/>
  <c r="AG267" i="19" s="1" a="1"/>
  <c r="AG267" i="19" s="1"/>
  <c r="AJ264" i="19"/>
  <c r="AJ262" i="19"/>
  <c r="J37" i="23" s="1"/>
  <c r="AJ267" i="19"/>
  <c r="AD268" i="19"/>
  <c r="AF268" i="19" s="1" a="1"/>
  <c r="AF268" i="19" s="1"/>
  <c r="AJ266" i="19"/>
  <c r="AD263" i="19"/>
  <c r="AF263" i="19" s="1" a="1"/>
  <c r="AF263" i="19" s="1"/>
  <c r="AJ268" i="19"/>
  <c r="AJ271" i="19"/>
  <c r="AD262" i="19"/>
  <c r="AF262" i="19" s="1" a="1"/>
  <c r="AF262" i="19" s="1"/>
  <c r="AE270" i="19"/>
  <c r="AG270" i="19" s="1" a="1"/>
  <c r="AG270" i="19" s="1"/>
  <c r="AD271" i="19"/>
  <c r="AF271" i="19" s="1" a="1"/>
  <c r="AF271" i="19" s="1"/>
  <c r="AE262" i="19"/>
  <c r="AG262" i="19" s="1" a="1"/>
  <c r="AG262" i="19" s="1"/>
  <c r="AJ269" i="19"/>
  <c r="AJ270" i="19"/>
  <c r="AD270" i="19"/>
  <c r="AF270" i="19" s="1" a="1"/>
  <c r="AF270" i="19" s="1"/>
  <c r="AK266" i="19"/>
  <c r="AK267" i="19"/>
  <c r="AK265" i="19"/>
  <c r="AK268" i="19"/>
  <c r="AJ265" i="19"/>
  <c r="AD267" i="19"/>
  <c r="AF267" i="19" s="1" a="1"/>
  <c r="AF267" i="19" s="1"/>
  <c r="AJ263" i="19"/>
  <c r="AE263" i="19"/>
  <c r="AG263" i="19" s="1" a="1"/>
  <c r="AG263" i="19" s="1"/>
  <c r="AD203" i="19"/>
  <c r="AF203" i="19" s="1" a="1"/>
  <c r="AF203" i="19" s="1"/>
  <c r="AD210" i="19"/>
  <c r="AF210" i="19" s="1" a="1"/>
  <c r="AF210" i="19" s="1"/>
  <c r="AE211" i="19"/>
  <c r="AG211" i="19" s="1" a="1"/>
  <c r="AG211" i="19" s="1"/>
  <c r="AD208" i="19"/>
  <c r="AF208" i="19" s="1" a="1"/>
  <c r="AF208" i="19" s="1"/>
  <c r="AE204" i="19"/>
  <c r="AG204" i="19" s="1" a="1"/>
  <c r="AG204" i="19" s="1"/>
  <c r="AK211" i="19"/>
  <c r="AD209" i="19"/>
  <c r="AF209" i="19" s="1" a="1"/>
  <c r="AF209" i="19" s="1"/>
  <c r="AD204" i="19"/>
  <c r="AF204" i="19" s="1" a="1"/>
  <c r="AF204" i="19" s="1"/>
  <c r="AJ203" i="19"/>
  <c r="AJ205" i="19"/>
  <c r="AJ209" i="19"/>
  <c r="AJ206" i="19"/>
  <c r="AD207" i="19"/>
  <c r="AF207" i="19" s="1" a="1"/>
  <c r="AF207" i="19" s="1"/>
  <c r="AK204" i="19"/>
  <c r="AK210" i="19"/>
  <c r="AK205" i="19"/>
  <c r="AK208" i="19"/>
  <c r="AK209" i="19"/>
  <c r="AK203" i="19"/>
  <c r="AE206" i="19"/>
  <c r="AG206" i="19" s="1" a="1"/>
  <c r="AG206" i="19" s="1"/>
  <c r="AE207" i="19"/>
  <c r="AG207" i="19" s="1" a="1"/>
  <c r="AG207" i="19" s="1"/>
  <c r="AE205" i="19"/>
  <c r="AG205" i="19" s="1" a="1"/>
  <c r="AG205" i="19" s="1"/>
  <c r="AJ204" i="19"/>
  <c r="AD206" i="19"/>
  <c r="AF206" i="19" s="1" a="1"/>
  <c r="AF206" i="19" s="1"/>
  <c r="AK202" i="19"/>
  <c r="K31" i="23" s="1"/>
  <c r="AE210" i="19"/>
  <c r="AG210" i="19" s="1" a="1"/>
  <c r="AG210" i="19" s="1"/>
  <c r="AK207" i="19"/>
  <c r="AJ202" i="19"/>
  <c r="J31" i="23" s="1"/>
  <c r="AJ207" i="19"/>
  <c r="AD205" i="19"/>
  <c r="AF205" i="19" s="1" a="1"/>
  <c r="AF205" i="19" s="1"/>
  <c r="AK206" i="19"/>
  <c r="AE203" i="19"/>
  <c r="AG203" i="19" s="1" a="1"/>
  <c r="AG203" i="19" s="1"/>
  <c r="AE202" i="19"/>
  <c r="AG202" i="19" s="1" a="1"/>
  <c r="AG202" i="19" s="1"/>
  <c r="AJ211" i="19"/>
  <c r="AD202" i="19"/>
  <c r="AF202" i="19" s="1" a="1"/>
  <c r="AF202" i="19" s="1"/>
  <c r="AE209" i="19"/>
  <c r="AG209" i="19" s="1" a="1"/>
  <c r="AG209" i="19" s="1"/>
  <c r="AJ208" i="19"/>
  <c r="AJ210" i="19"/>
  <c r="AD211" i="19"/>
  <c r="AF211" i="19" s="1" a="1"/>
  <c r="AF211" i="19" s="1"/>
  <c r="AE208" i="19"/>
  <c r="AG208" i="19" s="1" a="1"/>
  <c r="AG208" i="19" s="1"/>
  <c r="AD169" i="19"/>
  <c r="AF169" i="19" s="1" a="1"/>
  <c r="AF169" i="19" s="1"/>
  <c r="AJ164" i="19"/>
  <c r="AJ167" i="19"/>
  <c r="AD168" i="19"/>
  <c r="AF168" i="19" s="1" a="1"/>
  <c r="AF168" i="19" s="1"/>
  <c r="AK162" i="19"/>
  <c r="K27" i="23" s="1"/>
  <c r="AD162" i="19"/>
  <c r="AF162" i="19" s="1" a="1"/>
  <c r="AF162" i="19" s="1"/>
  <c r="AK163" i="19"/>
  <c r="AE162" i="19"/>
  <c r="AG162" i="19" s="1" a="1"/>
  <c r="AG162" i="19" s="1"/>
  <c r="AJ168" i="19"/>
  <c r="AD170" i="19"/>
  <c r="AF170" i="19" s="1" a="1"/>
  <c r="AF170" i="19" s="1"/>
  <c r="AE165" i="19"/>
  <c r="AG165" i="19" s="1" a="1"/>
  <c r="AG165" i="19" s="1"/>
  <c r="AJ165" i="19"/>
  <c r="AD167" i="19"/>
  <c r="AF167" i="19" s="1" a="1"/>
  <c r="AF167" i="19" s="1"/>
  <c r="AJ171" i="19"/>
  <c r="AJ162" i="19"/>
  <c r="J27" i="23" s="1"/>
  <c r="AD171" i="19"/>
  <c r="AF171" i="19" s="1" a="1"/>
  <c r="AF171" i="19" s="1"/>
  <c r="AJ163" i="19"/>
  <c r="AD166" i="19"/>
  <c r="AF166" i="19" s="1" a="1"/>
  <c r="AF166" i="19" s="1"/>
  <c r="AJ166" i="19"/>
  <c r="AD165" i="19"/>
  <c r="AF165" i="19" s="1" a="1"/>
  <c r="AF165" i="19" s="1"/>
  <c r="AE167" i="19"/>
  <c r="AG167" i="19" s="1" a="1"/>
  <c r="AG167" i="19" s="1"/>
  <c r="AD164" i="19"/>
  <c r="AF164" i="19" s="1" a="1"/>
  <c r="AF164" i="19" s="1"/>
  <c r="AK171" i="19"/>
  <c r="AJ169" i="19"/>
  <c r="AJ170" i="19"/>
  <c r="AK165" i="19"/>
  <c r="AK164" i="19"/>
  <c r="AE166" i="19"/>
  <c r="AG166" i="19" s="1" a="1"/>
  <c r="AG166" i="19" s="1"/>
  <c r="AK169" i="19"/>
  <c r="AE163" i="19"/>
  <c r="AG163" i="19" s="1" a="1"/>
  <c r="AG163" i="19" s="1"/>
  <c r="AE168" i="19"/>
  <c r="AG168" i="19" s="1" a="1"/>
  <c r="AG168" i="19" s="1"/>
  <c r="AE170" i="19"/>
  <c r="AG170" i="19" s="1" a="1"/>
  <c r="AG170" i="19" s="1"/>
  <c r="AE164" i="19"/>
  <c r="AG164" i="19" s="1" a="1"/>
  <c r="AG164" i="19" s="1"/>
  <c r="AK168" i="19"/>
  <c r="AE169" i="19"/>
  <c r="AG169" i="19" s="1" a="1"/>
  <c r="AG169" i="19" s="1"/>
  <c r="AE171" i="19"/>
  <c r="AG171" i="19" s="1" a="1"/>
  <c r="AG171" i="19" s="1"/>
  <c r="AK170" i="19"/>
  <c r="AK166" i="19"/>
  <c r="AC92" i="19" a="1"/>
  <c r="AC92" i="19" s="1"/>
  <c r="AC93" i="19" s="1" a="1"/>
  <c r="AC93" i="19" s="1"/>
  <c r="AC112" i="19" a="1"/>
  <c r="AC112" i="19" s="1"/>
  <c r="AC113" i="19" s="1" a="1"/>
  <c r="AC113" i="19" s="1"/>
  <c r="AB99" i="19" a="1"/>
  <c r="AB99" i="19" s="1"/>
  <c r="AJ675" i="19"/>
  <c r="AD1596" i="19"/>
  <c r="AF1596" i="19" s="1" a="1"/>
  <c r="AF1596" i="19" s="1"/>
  <c r="AJ674" i="19"/>
  <c r="AD681" i="19"/>
  <c r="AF681" i="19" s="1" a="1"/>
  <c r="AF681" i="19" s="1"/>
  <c r="AD1595" i="19"/>
  <c r="AF1595" i="19" s="1" a="1"/>
  <c r="AF1595" i="19" s="1"/>
  <c r="AD679" i="19"/>
  <c r="AF679" i="19" s="1" a="1"/>
  <c r="AF679" i="19" s="1"/>
  <c r="AD1592" i="19"/>
  <c r="AF1592" i="19" s="1" a="1"/>
  <c r="AF1592" i="19" s="1"/>
  <c r="AJ1597" i="19"/>
  <c r="AJ1598" i="19"/>
  <c r="AD693" i="19"/>
  <c r="AF693" i="19" s="1" a="1"/>
  <c r="AF693" i="19" s="1"/>
  <c r="AD680" i="19"/>
  <c r="AF680" i="19" s="1" a="1"/>
  <c r="AF680" i="19" s="1"/>
  <c r="AD855" i="19"/>
  <c r="AF855" i="19" s="1" a="1"/>
  <c r="AF855" i="19" s="1"/>
  <c r="AJ1363" i="19"/>
  <c r="AD562" i="19"/>
  <c r="AF562" i="19" s="1" a="1"/>
  <c r="AF562" i="19" s="1"/>
  <c r="AJ673" i="19"/>
  <c r="AJ1592" i="19"/>
  <c r="AL1592" i="19" s="1" a="1"/>
  <c r="AL1592" i="19" s="1"/>
  <c r="AD411" i="19"/>
  <c r="AF411" i="19" s="1" a="1"/>
  <c r="AF411" i="19" s="1"/>
  <c r="AJ1599" i="19"/>
  <c r="AJ678" i="19"/>
  <c r="AD1601" i="19"/>
  <c r="AF1601" i="19" s="1" a="1"/>
  <c r="AF1601" i="19" s="1"/>
  <c r="AJ679" i="19"/>
  <c r="AJ672" i="19"/>
  <c r="AL672" i="19" s="1" a="1"/>
  <c r="AL672" i="19" s="1"/>
  <c r="AD674" i="19"/>
  <c r="AF674" i="19" s="1" a="1"/>
  <c r="AF674" i="19" s="1"/>
  <c r="AD673" i="19"/>
  <c r="AF673" i="19" s="1" a="1"/>
  <c r="AF673" i="19" s="1"/>
  <c r="AJ677" i="19"/>
  <c r="AD672" i="19"/>
  <c r="AF672" i="19" s="1" a="1"/>
  <c r="AF672" i="19" s="1"/>
  <c r="AD1598" i="19"/>
  <c r="AF1598" i="19" s="1" a="1"/>
  <c r="AF1598" i="19" s="1"/>
  <c r="AD676" i="19"/>
  <c r="AF676" i="19" s="1" a="1"/>
  <c r="AF676" i="19" s="1"/>
  <c r="AD1597" i="19"/>
  <c r="AF1597" i="19" s="1" a="1"/>
  <c r="AF1597" i="19" s="1"/>
  <c r="AJ681" i="19"/>
  <c r="AJ1596" i="19"/>
  <c r="AD1599" i="19"/>
  <c r="AF1599" i="19" s="1" a="1"/>
  <c r="AF1599" i="19" s="1"/>
  <c r="AD1594" i="19"/>
  <c r="AF1594" i="19" s="1" a="1"/>
  <c r="AF1594" i="19" s="1"/>
  <c r="AB64" i="19" a="1"/>
  <c r="AB64" i="19" s="1"/>
  <c r="AC64" i="19" a="1"/>
  <c r="AC64" i="19" s="1"/>
  <c r="AB79" i="19" a="1"/>
  <c r="AB79" i="19" s="1"/>
  <c r="AC79" i="19" a="1"/>
  <c r="AC79" i="19" s="1"/>
  <c r="AB51" i="19" a="1"/>
  <c r="AB51" i="19" s="1"/>
  <c r="AB52" i="19" s="1" a="1"/>
  <c r="AB52" i="19" s="1"/>
  <c r="AC51" i="19" a="1"/>
  <c r="AC51" i="19" s="1"/>
  <c r="AC52" i="19" s="1" a="1"/>
  <c r="AC52" i="19" s="1"/>
  <c r="AB136" i="19" a="1"/>
  <c r="AB136" i="19" s="1"/>
  <c r="AC136" i="19" a="1"/>
  <c r="AC136" i="19" s="1"/>
  <c r="AD252" i="19"/>
  <c r="AF252" i="19" s="1" a="1"/>
  <c r="AF252" i="19" s="1"/>
  <c r="AD1591" i="19"/>
  <c r="AF1591" i="19" s="1" a="1"/>
  <c r="AF1591" i="19" s="1"/>
  <c r="AD718" i="19"/>
  <c r="AF718" i="19" s="1" a="1"/>
  <c r="AF718" i="19" s="1"/>
  <c r="AJ676" i="19"/>
  <c r="AD1593" i="19"/>
  <c r="AF1593" i="19" s="1" a="1"/>
  <c r="AF1593" i="19" s="1"/>
  <c r="AB65" i="19" a="1"/>
  <c r="AB65" i="19" s="1"/>
  <c r="AC65" i="19" a="1"/>
  <c r="AC65" i="19" s="1"/>
  <c r="AB67" i="19" a="1"/>
  <c r="AB67" i="19" s="1"/>
  <c r="AC67" i="19" a="1"/>
  <c r="AC67" i="19" s="1"/>
  <c r="AB124" i="19" a="1"/>
  <c r="AB124" i="19" s="1"/>
  <c r="AC124" i="19" a="1"/>
  <c r="AC124" i="19" s="1"/>
  <c r="AB138" i="19" a="1"/>
  <c r="AB138" i="19" s="1"/>
  <c r="AC138" i="19" a="1"/>
  <c r="AC138" i="19" s="1"/>
  <c r="AB49" i="19" a="1"/>
  <c r="AB49" i="19" s="1"/>
  <c r="AC49" i="19" a="1"/>
  <c r="AC49" i="19" s="1"/>
  <c r="AB74" i="19" a="1"/>
  <c r="AB74" i="19" s="1"/>
  <c r="AC74" i="19" a="1"/>
  <c r="AC74" i="19" s="1"/>
  <c r="AD1210" i="19"/>
  <c r="AF1210" i="19" s="1" a="1"/>
  <c r="AF1210" i="19" s="1"/>
  <c r="AB121" i="19" a="1"/>
  <c r="AB121" i="19" s="1"/>
  <c r="AB122" i="19" s="1" a="1"/>
  <c r="AB122" i="19" s="1"/>
  <c r="AC121" i="19" a="1"/>
  <c r="AC121" i="19" s="1"/>
  <c r="AC122" i="19" s="1" a="1"/>
  <c r="AC122" i="19" s="1"/>
  <c r="AB129" i="19" a="1"/>
  <c r="AB129" i="19" s="1"/>
  <c r="AC129" i="19" a="1"/>
  <c r="AC129" i="19" s="1"/>
  <c r="AJ765" i="19"/>
  <c r="AB103" i="19" a="1"/>
  <c r="AB103" i="19" s="1"/>
  <c r="AC103" i="19" a="1"/>
  <c r="AC103" i="19" s="1"/>
  <c r="AB100" i="19" a="1"/>
  <c r="AB100" i="19" s="1"/>
  <c r="AC100" i="19" a="1"/>
  <c r="AC100" i="19" s="1"/>
  <c r="AB131" i="19" a="1"/>
  <c r="AB131" i="19" s="1"/>
  <c r="AB132" i="19" s="1" a="1"/>
  <c r="AB132" i="19" s="1"/>
  <c r="AC131" i="19" a="1"/>
  <c r="AC131" i="19" s="1"/>
  <c r="AC132" i="19" s="1" a="1"/>
  <c r="AC132" i="19" s="1"/>
  <c r="AB119" i="19" a="1"/>
  <c r="AB119" i="19" s="1"/>
  <c r="AC119" i="19" a="1"/>
  <c r="AC119" i="19" s="1"/>
  <c r="AB139" i="19" a="1"/>
  <c r="AB139" i="19" s="1"/>
  <c r="AC139" i="19" a="1"/>
  <c r="AC139" i="19" s="1"/>
  <c r="AB57" i="19" a="1"/>
  <c r="AB57" i="19" s="1"/>
  <c r="AC57" i="19" a="1"/>
  <c r="AC57" i="19" s="1"/>
  <c r="AB115" i="19" a="1"/>
  <c r="AB115" i="19" s="1"/>
  <c r="AC115" i="19" a="1"/>
  <c r="AC115" i="19" s="1"/>
  <c r="AB116" i="19" a="1"/>
  <c r="AB116" i="19" s="1"/>
  <c r="AC116" i="19" a="1"/>
  <c r="AC116" i="19" s="1"/>
  <c r="AD509" i="19"/>
  <c r="AF509" i="19" s="1" a="1"/>
  <c r="AF509" i="19" s="1"/>
  <c r="AB114" i="19" a="1"/>
  <c r="AB114" i="19" s="1"/>
  <c r="AC114" i="19" a="1"/>
  <c r="AC114" i="19" s="1"/>
  <c r="AD370" i="19"/>
  <c r="AF370" i="19" s="1" a="1"/>
  <c r="AF370" i="19" s="1"/>
  <c r="AB26" i="19" a="1"/>
  <c r="AB26" i="19" s="1"/>
  <c r="AC26" i="19" a="1"/>
  <c r="AC26" i="19" s="1"/>
  <c r="AB118" i="19" a="1"/>
  <c r="AB118" i="19" s="1"/>
  <c r="AC118" i="19" a="1"/>
  <c r="AC118" i="19" s="1"/>
  <c r="AB130" i="19" a="1"/>
  <c r="AB130" i="19" s="1"/>
  <c r="AC130" i="19" a="1"/>
  <c r="AC130" i="19" s="1"/>
  <c r="AB46" i="19" a="1"/>
  <c r="AB46" i="19" s="1"/>
  <c r="AC46" i="19" a="1"/>
  <c r="AC46" i="19" s="1"/>
  <c r="AB125" i="19" a="1"/>
  <c r="AB125" i="19" s="1"/>
  <c r="AC125" i="19" a="1"/>
  <c r="AC125" i="19" s="1"/>
  <c r="AB56" i="19" a="1"/>
  <c r="AB56" i="19" s="1"/>
  <c r="AC56" i="19" a="1"/>
  <c r="AC56" i="19" s="1"/>
  <c r="AB141" i="19" a="1"/>
  <c r="AB141" i="19" s="1"/>
  <c r="AB142" i="19" s="1" a="1"/>
  <c r="AB142" i="19" s="1"/>
  <c r="AB143" i="19" s="1" a="1"/>
  <c r="AB143" i="19" s="1"/>
  <c r="AC141" i="19" a="1"/>
  <c r="AC141" i="19" s="1"/>
  <c r="AC142" i="19" s="1" a="1"/>
  <c r="AC142" i="19" s="1"/>
  <c r="AC143" i="19" s="1" a="1"/>
  <c r="AC143" i="19" s="1"/>
  <c r="AB69" i="19" a="1"/>
  <c r="AB69" i="19" s="1"/>
  <c r="AC69" i="19" a="1"/>
  <c r="AC69" i="19" s="1"/>
  <c r="AB127" i="19" a="1"/>
  <c r="AB127" i="19" s="1"/>
  <c r="AC127" i="19" a="1"/>
  <c r="AC127" i="19" s="1"/>
  <c r="AB75" i="19" a="1"/>
  <c r="AB75" i="19" s="1"/>
  <c r="AC75" i="19" a="1"/>
  <c r="AC75" i="19" s="1"/>
  <c r="AD1434" i="19"/>
  <c r="AF1434" i="19" s="1" a="1"/>
  <c r="AF1434" i="19" s="1"/>
  <c r="AB58" i="19" a="1"/>
  <c r="AB58" i="19" s="1"/>
  <c r="AC58" i="19" a="1"/>
  <c r="AC58" i="19" s="1"/>
  <c r="AB54" i="19" a="1"/>
  <c r="AB54" i="19" s="1"/>
  <c r="AC54" i="19" a="1"/>
  <c r="AC54" i="19" s="1"/>
  <c r="AB126" i="19" a="1"/>
  <c r="AB126" i="19" s="1"/>
  <c r="AC126" i="19" a="1"/>
  <c r="AC126" i="19" s="1"/>
  <c r="AB53" i="19" a="1"/>
  <c r="AB53" i="19" s="1"/>
  <c r="AC53" i="19" a="1"/>
  <c r="AC53" i="19" s="1"/>
  <c r="AD1550" i="19"/>
  <c r="AF1550" i="19" s="1" a="1"/>
  <c r="AF1550" i="19" s="1"/>
  <c r="AB39" i="19" a="1"/>
  <c r="AB39" i="19" s="1"/>
  <c r="AC39" i="19" a="1"/>
  <c r="AC39" i="19" s="1"/>
  <c r="AB41" i="19" a="1"/>
  <c r="AB41" i="19" s="1"/>
  <c r="AB42" i="19" s="1" a="1"/>
  <c r="AB42" i="19" s="1"/>
  <c r="AB43" i="19" s="1" a="1"/>
  <c r="AB43" i="19" s="1"/>
  <c r="AB44" i="19" s="1" a="1"/>
  <c r="AB44" i="19" s="1"/>
  <c r="AC41" i="19" a="1"/>
  <c r="AC41" i="19" s="1"/>
  <c r="AC42" i="19" s="1" a="1"/>
  <c r="AC42" i="19" s="1"/>
  <c r="AC43" i="19" s="1" a="1"/>
  <c r="AC43" i="19" s="1"/>
  <c r="AC44" i="19" s="1" a="1"/>
  <c r="AC44" i="19" s="1"/>
  <c r="AB117" i="19" a="1"/>
  <c r="AB117" i="19" s="1"/>
  <c r="AC117" i="19" a="1"/>
  <c r="AC117" i="19" s="1"/>
  <c r="AB68" i="19" a="1"/>
  <c r="AB68" i="19" s="1"/>
  <c r="AC68" i="19" a="1"/>
  <c r="AC68" i="19" s="1"/>
  <c r="AB135" i="19" a="1"/>
  <c r="AB135" i="19" s="1"/>
  <c r="AC135" i="19" a="1"/>
  <c r="AC135" i="19" s="1"/>
  <c r="AB77" i="19" a="1"/>
  <c r="AB77" i="19" s="1"/>
  <c r="AC77" i="19" a="1"/>
  <c r="AC77" i="19" s="1"/>
  <c r="AD1395" i="19"/>
  <c r="AF1395" i="19" s="1" a="1"/>
  <c r="AF1395" i="19" s="1"/>
  <c r="AD1253" i="19"/>
  <c r="AF1253" i="19" s="1" a="1"/>
  <c r="AF1253" i="19" s="1"/>
  <c r="AD916" i="19"/>
  <c r="AF916" i="19" s="1" a="1"/>
  <c r="AF916" i="19" s="1"/>
  <c r="AJ1600" i="19"/>
  <c r="AD678" i="19"/>
  <c r="AF678" i="19" s="1" a="1"/>
  <c r="AF678" i="19" s="1"/>
  <c r="AJ1601" i="19"/>
  <c r="AD675" i="19"/>
  <c r="AF675" i="19" s="1" a="1"/>
  <c r="AF675" i="19" s="1"/>
  <c r="AB66" i="19" a="1"/>
  <c r="AB66" i="19" s="1"/>
  <c r="AC66" i="19" a="1"/>
  <c r="AC66" i="19" s="1"/>
  <c r="AD288" i="19"/>
  <c r="AF288" i="19" s="1" a="1"/>
  <c r="AF288" i="19" s="1"/>
  <c r="AD1279" i="19"/>
  <c r="AF1279" i="19" s="1" a="1"/>
  <c r="AF1279" i="19" s="1"/>
  <c r="AD333" i="19"/>
  <c r="AF333" i="19" s="1" a="1"/>
  <c r="AF333" i="19" s="1"/>
  <c r="AB25" i="19" a="1"/>
  <c r="AB25" i="19" s="1"/>
  <c r="AC25" i="19" a="1"/>
  <c r="AC25" i="19" s="1"/>
  <c r="AJ1594" i="19"/>
  <c r="AD677" i="19"/>
  <c r="AF677" i="19" s="1" a="1"/>
  <c r="AF677" i="19" s="1"/>
  <c r="AD1600" i="19"/>
  <c r="AF1600" i="19" s="1" a="1"/>
  <c r="AF1600" i="19" s="1"/>
  <c r="AB48" i="19" a="1"/>
  <c r="AB48" i="19" s="1"/>
  <c r="AC48" i="19" a="1"/>
  <c r="AC48" i="19" s="1"/>
  <c r="AB134" i="19" a="1"/>
  <c r="AB134" i="19" s="1"/>
  <c r="AC134" i="19" a="1"/>
  <c r="AC134" i="19" s="1"/>
  <c r="AB76" i="19" a="1"/>
  <c r="AB76" i="19" s="1"/>
  <c r="AC76" i="19" a="1"/>
  <c r="AC76" i="19" s="1"/>
  <c r="AB55" i="19" a="1"/>
  <c r="AB55" i="19" s="1"/>
  <c r="AC55" i="19" a="1"/>
  <c r="AC55" i="19" s="1"/>
  <c r="AB109" i="19" a="1"/>
  <c r="AB109" i="19" s="1"/>
  <c r="AC109" i="19" a="1"/>
  <c r="AC109" i="19" s="1"/>
  <c r="AB81" i="19" a="1"/>
  <c r="AB81" i="19" s="1"/>
  <c r="AB82" i="19" s="1" a="1"/>
  <c r="AB82" i="19" s="1"/>
  <c r="AB83" i="19" s="1" a="1"/>
  <c r="AB83" i="19" s="1"/>
  <c r="AC81" i="19" a="1"/>
  <c r="AC81" i="19" s="1"/>
  <c r="AC82" i="19" s="1" a="1"/>
  <c r="AC82" i="19" s="1"/>
  <c r="AC83" i="19" s="1" a="1"/>
  <c r="AC83" i="19" s="1"/>
  <c r="AB137" i="19" a="1"/>
  <c r="AB137" i="19" s="1"/>
  <c r="AC137" i="19" a="1"/>
  <c r="AC137" i="19" s="1"/>
  <c r="AB28" i="19" a="1"/>
  <c r="AB28" i="19" s="1"/>
  <c r="AC28" i="19" a="1"/>
  <c r="AC28" i="19" s="1"/>
  <c r="AB133" i="19" a="1"/>
  <c r="AB133" i="19" s="1"/>
  <c r="AC133" i="19" a="1"/>
  <c r="AC133" i="19" s="1"/>
  <c r="AD1293" i="19"/>
  <c r="AF1293" i="19" s="1" a="1"/>
  <c r="AF1293" i="19" s="1"/>
  <c r="AB47" i="19" a="1"/>
  <c r="AB47" i="19" s="1"/>
  <c r="AC47" i="19" a="1"/>
  <c r="AC47" i="19" s="1"/>
  <c r="AD393" i="19"/>
  <c r="AF393" i="19" s="1" a="1"/>
  <c r="AF393" i="19" s="1"/>
  <c r="AB22" i="19" a="1"/>
  <c r="AB22" i="19" s="1"/>
  <c r="AB23" i="19" s="1" a="1"/>
  <c r="AB23" i="19" s="1"/>
  <c r="AB24" i="19" s="1" a="1"/>
  <c r="AB24" i="19" s="1"/>
  <c r="AC22" i="19" a="1"/>
  <c r="AC22" i="19" s="1"/>
  <c r="AC23" i="19" s="1" a="1"/>
  <c r="AC23" i="19" s="1"/>
  <c r="AC24" i="19" s="1" a="1"/>
  <c r="AC24" i="19" s="1"/>
  <c r="AB101" i="19" a="1"/>
  <c r="AB101" i="19" s="1"/>
  <c r="AB102" i="19" s="1" a="1"/>
  <c r="AB102" i="19" s="1"/>
  <c r="AC101" i="19" a="1"/>
  <c r="AC101" i="19" s="1"/>
  <c r="AC102" i="19" s="1" a="1"/>
  <c r="AC102" i="19" s="1"/>
  <c r="AB60" i="19" a="1"/>
  <c r="AB60" i="19" s="1"/>
  <c r="AC60" i="19" a="1"/>
  <c r="AC60" i="19" s="1"/>
  <c r="AB140" i="19" a="1"/>
  <c r="AB140" i="19" s="1"/>
  <c r="AC140" i="19" a="1"/>
  <c r="AC140" i="19" s="1"/>
  <c r="AB80" i="19" a="1"/>
  <c r="AB80" i="19" s="1"/>
  <c r="AC80" i="19" a="1"/>
  <c r="AC80" i="19" s="1"/>
  <c r="AD1451" i="19"/>
  <c r="AF1451" i="19" s="1" a="1"/>
  <c r="AF1451" i="19" s="1"/>
  <c r="AB104" i="19" a="1"/>
  <c r="AB104" i="19" s="1"/>
  <c r="AC104" i="19" a="1"/>
  <c r="AC104" i="19" s="1"/>
  <c r="AD783" i="19"/>
  <c r="AF783" i="19" s="1" a="1"/>
  <c r="AF783" i="19" s="1"/>
  <c r="AD1270" i="19"/>
  <c r="AF1270" i="19" s="1" a="1"/>
  <c r="AF1270" i="19" s="1"/>
  <c r="AB95" i="19" a="1"/>
  <c r="AB95" i="19" s="1"/>
  <c r="AC95" i="19" a="1"/>
  <c r="AC95" i="19" s="1"/>
  <c r="AJ1595" i="19"/>
  <c r="AB78" i="19" a="1"/>
  <c r="AB78" i="19" s="1"/>
  <c r="AC78" i="19" a="1"/>
  <c r="AC78" i="19" s="1"/>
  <c r="AB50" i="19" a="1"/>
  <c r="AB50" i="19" s="1"/>
  <c r="AC50" i="19" a="1"/>
  <c r="AC50" i="19" s="1"/>
  <c r="AB70" i="19" a="1"/>
  <c r="AB70" i="19" s="1"/>
  <c r="AC70" i="19" a="1"/>
  <c r="AC70" i="19" s="1"/>
  <c r="AB63" i="19" a="1"/>
  <c r="AB63" i="19" s="1"/>
  <c r="AC63" i="19" a="1"/>
  <c r="AC63" i="19" s="1"/>
  <c r="AB110" i="19" a="1"/>
  <c r="AB110" i="19" s="1"/>
  <c r="AC110" i="19" a="1"/>
  <c r="AC110" i="19" s="1"/>
  <c r="AB61" i="19" a="1"/>
  <c r="AB61" i="19" s="1"/>
  <c r="AB62" i="19" s="1" a="1"/>
  <c r="AB62" i="19" s="1"/>
  <c r="AC61" i="19" a="1"/>
  <c r="AC61" i="19" s="1"/>
  <c r="AC62" i="19" s="1" a="1"/>
  <c r="AC62" i="19" s="1"/>
  <c r="AB123" i="19" a="1"/>
  <c r="AB123" i="19" s="1"/>
  <c r="AC123" i="19" a="1"/>
  <c r="AC123" i="19" s="1"/>
  <c r="AB73" i="19" a="1"/>
  <c r="AB73" i="19" s="1"/>
  <c r="AC73" i="19" a="1"/>
  <c r="AC73" i="19" s="1"/>
  <c r="AB45" i="19" a="1"/>
  <c r="AB45" i="19" s="1"/>
  <c r="AC45" i="19" a="1"/>
  <c r="AC45" i="19" s="1"/>
  <c r="AD199" i="19"/>
  <c r="AF199" i="19" s="1" a="1"/>
  <c r="AF199" i="19" s="1"/>
  <c r="AJ1328" i="19"/>
  <c r="AJ1593" i="19"/>
  <c r="AJ680" i="19"/>
  <c r="AB59" i="19" a="1"/>
  <c r="AB59" i="19" s="1"/>
  <c r="AC59" i="19" a="1"/>
  <c r="AC59" i="19" s="1"/>
  <c r="AB120" i="19" a="1"/>
  <c r="AB120" i="19" s="1"/>
  <c r="AC120" i="19" a="1"/>
  <c r="AC120" i="19" s="1"/>
  <c r="AB71" i="19" a="1"/>
  <c r="AB71" i="19" s="1"/>
  <c r="AB72" i="19" s="1" a="1"/>
  <c r="AB72" i="19" s="1"/>
  <c r="AC71" i="19" a="1"/>
  <c r="AC71" i="19" s="1"/>
  <c r="AC72" i="19" s="1" a="1"/>
  <c r="AC72" i="19" s="1"/>
  <c r="AB128" i="19" a="1"/>
  <c r="AB128" i="19" s="1"/>
  <c r="AC128" i="19" a="1"/>
  <c r="AC128" i="19" s="1"/>
  <c r="AD1308" i="19"/>
  <c r="AF1308" i="19" s="1" a="1"/>
  <c r="AF1308" i="19" s="1"/>
  <c r="AD324" i="19"/>
  <c r="AF324" i="19" s="1" a="1"/>
  <c r="AF324" i="19" s="1"/>
  <c r="AB31" i="19" a="1"/>
  <c r="AB31" i="19" s="1"/>
  <c r="AB32" i="19" s="1" a="1"/>
  <c r="AB32" i="19" s="1"/>
  <c r="AB33" i="19" s="1" a="1"/>
  <c r="AB33" i="19" s="1"/>
  <c r="AB34" i="19" s="1" a="1"/>
  <c r="AB34" i="19" s="1"/>
  <c r="AC31" i="19" a="1"/>
  <c r="AC31" i="19" s="1"/>
  <c r="AC32" i="19" s="1" a="1"/>
  <c r="AC32" i="19" s="1"/>
  <c r="AC33" i="19" s="1" a="1"/>
  <c r="AC33" i="19" s="1"/>
  <c r="AC34" i="19" s="1" a="1"/>
  <c r="AC34" i="19" s="1"/>
  <c r="AB92" i="19" a="1"/>
  <c r="AB92" i="19" s="1"/>
  <c r="AB93" i="19" s="1" a="1"/>
  <c r="AB93" i="19" s="1"/>
  <c r="F19" i="23"/>
  <c r="H19" i="23"/>
  <c r="I19" i="23"/>
  <c r="G19" i="23"/>
  <c r="B20" i="23"/>
  <c r="C20" i="23" s="1"/>
  <c r="D19" i="23"/>
  <c r="E19" i="23"/>
  <c r="AE1600" i="19"/>
  <c r="AG1600" i="19" s="1" a="1"/>
  <c r="AG1600" i="19" s="1"/>
  <c r="B13" i="23"/>
  <c r="C13" i="23" s="1"/>
  <c r="AE1601" i="19"/>
  <c r="AG1601" i="19" s="1" a="1"/>
  <c r="AG1601" i="19" s="1"/>
  <c r="AK1596" i="19"/>
  <c r="AE1596" i="19"/>
  <c r="AG1596" i="19" s="1" a="1"/>
  <c r="AG1596" i="19" s="1"/>
  <c r="AE1595" i="19"/>
  <c r="AG1595" i="19" s="1" a="1"/>
  <c r="AG1595" i="19" s="1"/>
  <c r="AE1599" i="19"/>
  <c r="AG1599" i="19" s="1" a="1"/>
  <c r="AG1599" i="19" s="1"/>
  <c r="AK1593" i="19"/>
  <c r="AE1597" i="19"/>
  <c r="AG1597" i="19" s="1" a="1"/>
  <c r="AG1597" i="19" s="1"/>
  <c r="D170" i="23"/>
  <c r="K170" i="23"/>
  <c r="AK1594" i="19"/>
  <c r="AK1595" i="19"/>
  <c r="AE1592" i="19"/>
  <c r="AG1592" i="19" s="1" a="1"/>
  <c r="AG1592" i="19" s="1"/>
  <c r="AE1594" i="19"/>
  <c r="AG1594" i="19" s="1" a="1"/>
  <c r="AG1594" i="19" s="1"/>
  <c r="AK1597" i="19"/>
  <c r="H170" i="23"/>
  <c r="AK1598" i="19"/>
  <c r="AK1600" i="19"/>
  <c r="E170" i="23"/>
  <c r="AK1601" i="19"/>
  <c r="M170" i="23"/>
  <c r="AK1599" i="19"/>
  <c r="AE1598" i="19"/>
  <c r="AG1598" i="19" s="1" a="1"/>
  <c r="AG1598" i="19" s="1"/>
  <c r="AK1592" i="19"/>
  <c r="AM1592" i="19" s="1" a="1"/>
  <c r="AM1592" i="19" s="1"/>
  <c r="AE1593" i="19"/>
  <c r="AG1593" i="19" s="1" a="1"/>
  <c r="AG1593" i="19" s="1"/>
  <c r="AD712" i="19"/>
  <c r="AF712" i="19" s="1" a="1"/>
  <c r="AF712" i="19" s="1"/>
  <c r="AD1444" i="19"/>
  <c r="AF1444" i="19" s="1" a="1"/>
  <c r="AF1444" i="19" s="1"/>
  <c r="AJ1442" i="19"/>
  <c r="AL1442" i="19" s="1" a="1"/>
  <c r="AL1442" i="19" s="1"/>
  <c r="AK1579" i="19"/>
  <c r="N170" i="23"/>
  <c r="P170" i="23" s="1"/>
  <c r="F170" i="23"/>
  <c r="AD1549" i="19"/>
  <c r="AF1549" i="19" s="1" a="1"/>
  <c r="AF1549" i="19" s="1"/>
  <c r="I170" i="23"/>
  <c r="AD1542" i="19"/>
  <c r="AF1542" i="19" s="1" a="1"/>
  <c r="AF1542" i="19" s="1"/>
  <c r="G170" i="23"/>
  <c r="L170" i="23"/>
  <c r="AJ1446" i="19"/>
  <c r="J170" i="23"/>
  <c r="AE674" i="19"/>
  <c r="AG674" i="19" s="1" a="1"/>
  <c r="AG674" i="19" s="1"/>
  <c r="AJ858" i="19"/>
  <c r="AJ1266" i="19"/>
  <c r="AJ1271" i="19"/>
  <c r="AJ1268" i="19"/>
  <c r="AJ926" i="19"/>
  <c r="AK1466" i="19"/>
  <c r="AD1365" i="19"/>
  <c r="AF1365" i="19" s="1" a="1"/>
  <c r="AF1365" i="19" s="1"/>
  <c r="N78" i="23"/>
  <c r="O78" i="23" s="1"/>
  <c r="AJ196" i="19"/>
  <c r="AJ326" i="19"/>
  <c r="AD198" i="19"/>
  <c r="AF198" i="19" s="1" a="1"/>
  <c r="AF198" i="19" s="1"/>
  <c r="AD192" i="19"/>
  <c r="AF192" i="19" s="1" a="1"/>
  <c r="AF192" i="19" s="1"/>
  <c r="AJ714" i="19"/>
  <c r="AJ712" i="19"/>
  <c r="AL712" i="19" s="1" a="1"/>
  <c r="AL712" i="19" s="1"/>
  <c r="AD854" i="19"/>
  <c r="AF854" i="19" s="1" a="1"/>
  <c r="AF854" i="19" s="1"/>
  <c r="AJ927" i="19"/>
  <c r="AJ859" i="19"/>
  <c r="AD713" i="19"/>
  <c r="AF713" i="19" s="1" a="1"/>
  <c r="AF713" i="19" s="1"/>
  <c r="AD852" i="19"/>
  <c r="AF852" i="19" s="1" a="1"/>
  <c r="AF852" i="19" s="1"/>
  <c r="AJ1454" i="19"/>
  <c r="AJ716" i="19"/>
  <c r="AJ856" i="19"/>
  <c r="AJ857" i="19"/>
  <c r="AJ861" i="19"/>
  <c r="AJ717" i="19"/>
  <c r="AJ852" i="19"/>
  <c r="AL852" i="19" s="1" a="1"/>
  <c r="AL852" i="19" s="1"/>
  <c r="AJ720" i="19"/>
  <c r="AD919" i="19"/>
  <c r="AF919" i="19" s="1" a="1"/>
  <c r="AF919" i="19" s="1"/>
  <c r="AJ1269" i="19"/>
  <c r="AJ763" i="19"/>
  <c r="AJ254" i="19"/>
  <c r="AD1267" i="19"/>
  <c r="AF1267" i="19" s="1" a="1"/>
  <c r="AF1267" i="19" s="1"/>
  <c r="AJ912" i="19"/>
  <c r="AL912" i="19" s="1" a="1"/>
  <c r="AL912" i="19" s="1"/>
  <c r="AD1269" i="19"/>
  <c r="AF1269" i="19" s="1" a="1"/>
  <c r="AF1269" i="19" s="1"/>
  <c r="AJ768" i="19"/>
  <c r="AD1266" i="19"/>
  <c r="AF1266" i="19" s="1" a="1"/>
  <c r="AF1266" i="19" s="1"/>
  <c r="AD1264" i="19"/>
  <c r="AF1264" i="19" s="1" a="1"/>
  <c r="AF1264" i="19" s="1"/>
  <c r="AD506" i="19"/>
  <c r="AF506" i="19" s="1" a="1"/>
  <c r="AF506" i="19" s="1"/>
  <c r="AD1262" i="19"/>
  <c r="AF1262" i="19" s="1" a="1"/>
  <c r="AF1262" i="19" s="1"/>
  <c r="AK1190" i="19"/>
  <c r="AJ1265" i="19"/>
  <c r="AJ1270" i="19"/>
  <c r="AD1271" i="19"/>
  <c r="AF1271" i="19" s="1" a="1"/>
  <c r="AF1271" i="19" s="1"/>
  <c r="AD771" i="19"/>
  <c r="AF771" i="19" s="1" a="1"/>
  <c r="AF771" i="19" s="1"/>
  <c r="AJ1549" i="19"/>
  <c r="AD508" i="19"/>
  <c r="AF508" i="19" s="1" a="1"/>
  <c r="AF508" i="19" s="1"/>
  <c r="AJ770" i="19"/>
  <c r="AJ1551" i="19"/>
  <c r="AK1541" i="19"/>
  <c r="AD505" i="19"/>
  <c r="AF505" i="19" s="1" a="1"/>
  <c r="AF505" i="19" s="1"/>
  <c r="AK1540" i="19"/>
  <c r="AD696" i="19"/>
  <c r="AF696" i="19" s="1" a="1"/>
  <c r="AF696" i="19" s="1"/>
  <c r="AK1182" i="19"/>
  <c r="AM1182" i="19" s="1" a="1"/>
  <c r="AM1182" i="19" s="1"/>
  <c r="AJ287" i="19"/>
  <c r="AJ767" i="19"/>
  <c r="AJ1392" i="19"/>
  <c r="AL1392" i="19" s="1" a="1"/>
  <c r="AL1392" i="19" s="1"/>
  <c r="AJ1267" i="19"/>
  <c r="AD1268" i="19"/>
  <c r="AF1268" i="19" s="1" a="1"/>
  <c r="AF1268" i="19" s="1"/>
  <c r="AJ1582" i="19"/>
  <c r="AL1582" i="19" s="1" a="1"/>
  <c r="AL1582" i="19" s="1"/>
  <c r="AJ1263" i="19"/>
  <c r="AJ284" i="19"/>
  <c r="AD1265" i="19"/>
  <c r="AF1265" i="19" s="1" a="1"/>
  <c r="AF1265" i="19" s="1"/>
  <c r="AD197" i="19"/>
  <c r="AF197" i="19" s="1" a="1"/>
  <c r="AF197" i="19" s="1"/>
  <c r="E78" i="23"/>
  <c r="AJ1205" i="19"/>
  <c r="AK677" i="19"/>
  <c r="AK1576" i="19"/>
  <c r="AD1586" i="19"/>
  <c r="AF1586" i="19" s="1" a="1"/>
  <c r="AF1586" i="19" s="1"/>
  <c r="AJ701" i="19"/>
  <c r="AK1581" i="19"/>
  <c r="AJ197" i="19"/>
  <c r="AJ253" i="19"/>
  <c r="AK1574" i="19"/>
  <c r="AJ283" i="19"/>
  <c r="AJ282" i="19"/>
  <c r="AL282" i="19" s="1" a="1"/>
  <c r="AL282" i="19" s="1"/>
  <c r="L39" i="23" s="1"/>
  <c r="AE1315" i="19"/>
  <c r="AG1315" i="19" s="1" a="1"/>
  <c r="AG1315" i="19" s="1"/>
  <c r="AE1313" i="19"/>
  <c r="AG1313" i="19" s="1" a="1"/>
  <c r="AG1313" i="19" s="1"/>
  <c r="AJ252" i="19"/>
  <c r="AL252" i="19" s="1" a="1"/>
  <c r="AL252" i="19" s="1"/>
  <c r="L36" i="23" s="1"/>
  <c r="AJ259" i="19"/>
  <c r="B21" i="23"/>
  <c r="C21" i="23" s="1"/>
  <c r="AJ192" i="19"/>
  <c r="AL192" i="19" s="1" a="1"/>
  <c r="AL192" i="19" s="1"/>
  <c r="L30" i="23" s="1"/>
  <c r="AK1314" i="19"/>
  <c r="AJ404" i="19"/>
  <c r="AD698" i="19"/>
  <c r="AF698" i="19" s="1" a="1"/>
  <c r="AF698" i="19" s="1"/>
  <c r="AD1204" i="19"/>
  <c r="AF1204" i="19" s="1" a="1"/>
  <c r="AF1204" i="19" s="1"/>
  <c r="AD155" i="19"/>
  <c r="AF155" i="19" s="1" a="1"/>
  <c r="AF155" i="19" s="1"/>
  <c r="AJ1590" i="19"/>
  <c r="AJ1401" i="19"/>
  <c r="AK1315" i="19"/>
  <c r="AJ715" i="19"/>
  <c r="AD1584" i="19"/>
  <c r="AF1584" i="19" s="1" a="1"/>
  <c r="AF1584" i="19" s="1"/>
  <c r="AE1182" i="19"/>
  <c r="AG1182" i="19" s="1" a="1"/>
  <c r="AG1182" i="19" s="1"/>
  <c r="L78" i="23"/>
  <c r="AK1318" i="19"/>
  <c r="AE1318" i="19"/>
  <c r="AG1318" i="19" s="1" a="1"/>
  <c r="AG1318" i="19" s="1"/>
  <c r="AD1364" i="19"/>
  <c r="AF1364" i="19" s="1" a="1"/>
  <c r="AF1364" i="19" s="1"/>
  <c r="AJ1586" i="19"/>
  <c r="AJ1583" i="19"/>
  <c r="AK1320" i="19"/>
  <c r="AJ698" i="19"/>
  <c r="AK1577" i="19"/>
  <c r="AJ721" i="19"/>
  <c r="AD196" i="19"/>
  <c r="AF196" i="19" s="1" a="1"/>
  <c r="AF196" i="19" s="1"/>
  <c r="AD1433" i="19"/>
  <c r="AF1433" i="19" s="1" a="1"/>
  <c r="AF1433" i="19" s="1"/>
  <c r="AD1583" i="19"/>
  <c r="AF1583" i="19" s="1" a="1"/>
  <c r="AF1583" i="19" s="1"/>
  <c r="AE1576" i="19"/>
  <c r="AG1576" i="19" s="1" a="1"/>
  <c r="AG1576" i="19" s="1"/>
  <c r="AD1585" i="19"/>
  <c r="AF1585" i="19" s="1" a="1"/>
  <c r="AF1585" i="19" s="1"/>
  <c r="AJ1585" i="19"/>
  <c r="AK1313" i="19"/>
  <c r="AD720" i="19"/>
  <c r="AF720" i="19" s="1" a="1"/>
  <c r="AF720" i="19" s="1"/>
  <c r="AK1321" i="19"/>
  <c r="AJ695" i="19"/>
  <c r="AK1580" i="19"/>
  <c r="AJ713" i="19"/>
  <c r="AD193" i="19"/>
  <c r="AF193" i="19" s="1" a="1"/>
  <c r="AF193" i="19" s="1"/>
  <c r="AD1582" i="19"/>
  <c r="AF1582" i="19" s="1" a="1"/>
  <c r="AF1582" i="19" s="1"/>
  <c r="AE1575" i="19"/>
  <c r="AG1575" i="19" s="1" a="1"/>
  <c r="AG1575" i="19" s="1"/>
  <c r="AD474" i="19"/>
  <c r="AF474" i="19" s="1" a="1"/>
  <c r="AF474" i="19" s="1"/>
  <c r="AE1312" i="19"/>
  <c r="AG1312" i="19" s="1" a="1"/>
  <c r="AG1312" i="19" s="1"/>
  <c r="AE1317" i="19"/>
  <c r="AG1317" i="19" s="1" a="1"/>
  <c r="AG1317" i="19" s="1"/>
  <c r="AE1316" i="19"/>
  <c r="AG1316" i="19" s="1" a="1"/>
  <c r="AG1316" i="19" s="1"/>
  <c r="AK1573" i="19"/>
  <c r="AD1590" i="19"/>
  <c r="AF1590" i="19" s="1" a="1"/>
  <c r="AF1590" i="19" s="1"/>
  <c r="AJ199" i="19"/>
  <c r="AJ1588" i="19"/>
  <c r="AK1312" i="19"/>
  <c r="AM1312" i="19" s="1" a="1"/>
  <c r="AM1312" i="19" s="1"/>
  <c r="AK1575" i="19"/>
  <c r="AD716" i="19"/>
  <c r="AF716" i="19" s="1" a="1"/>
  <c r="AF716" i="19" s="1"/>
  <c r="AD692" i="19"/>
  <c r="AF692" i="19" s="1" a="1"/>
  <c r="AF692" i="19" s="1"/>
  <c r="AD1589" i="19"/>
  <c r="AF1589" i="19" s="1" a="1"/>
  <c r="AF1589" i="19" s="1"/>
  <c r="AE1320" i="19"/>
  <c r="AG1320" i="19" s="1" a="1"/>
  <c r="AG1320" i="19" s="1"/>
  <c r="AJ576" i="19"/>
  <c r="AJ924" i="19"/>
  <c r="AE1314" i="19"/>
  <c r="AG1314" i="19" s="1" a="1"/>
  <c r="AG1314" i="19" s="1"/>
  <c r="AK1578" i="19"/>
  <c r="AJ1589" i="19"/>
  <c r="AK1317" i="19"/>
  <c r="AK1572" i="19"/>
  <c r="AM1572" i="19" s="1" a="1"/>
  <c r="AM1572" i="19" s="1"/>
  <c r="AJ201" i="19"/>
  <c r="AJ1591" i="19"/>
  <c r="AK1316" i="19"/>
  <c r="AD717" i="19"/>
  <c r="AF717" i="19" s="1" a="1"/>
  <c r="AF717" i="19" s="1"/>
  <c r="AE1321" i="19"/>
  <c r="AG1321" i="19" s="1" a="1"/>
  <c r="AG1321" i="19" s="1"/>
  <c r="AK1187" i="19"/>
  <c r="AJ194" i="19"/>
  <c r="AJ1584" i="19"/>
  <c r="AK1319" i="19"/>
  <c r="AD715" i="19"/>
  <c r="AF715" i="19" s="1" a="1"/>
  <c r="AF715" i="19" s="1"/>
  <c r="AD700" i="19"/>
  <c r="AF700" i="19" s="1" a="1"/>
  <c r="AF700" i="19" s="1"/>
  <c r="AD1588" i="19"/>
  <c r="AF1588" i="19" s="1" a="1"/>
  <c r="AF1588" i="19" s="1"/>
  <c r="AJ766" i="19"/>
  <c r="AJ764" i="19"/>
  <c r="AJ1544" i="19"/>
  <c r="AD1548" i="19"/>
  <c r="AF1548" i="19" s="1" a="1"/>
  <c r="AF1548" i="19" s="1"/>
  <c r="AD769" i="19"/>
  <c r="AF769" i="19" s="1" a="1"/>
  <c r="AF769" i="19" s="1"/>
  <c r="F78" i="23"/>
  <c r="B14" i="23"/>
  <c r="C14" i="23" s="1"/>
  <c r="AK1184" i="19"/>
  <c r="AJ193" i="19"/>
  <c r="AJ762" i="19"/>
  <c r="AL762" i="19" s="1" a="1"/>
  <c r="AL762" i="19" s="1"/>
  <c r="AJ860" i="19"/>
  <c r="AJ1587" i="19"/>
  <c r="AJ291" i="19"/>
  <c r="AJ718" i="19"/>
  <c r="AJ1542" i="19"/>
  <c r="AL1542" i="19" s="1" a="1"/>
  <c r="AL1542" i="19" s="1"/>
  <c r="AD714" i="19"/>
  <c r="AF714" i="19" s="1" a="1"/>
  <c r="AF714" i="19" s="1"/>
  <c r="AD194" i="19"/>
  <c r="AF194" i="19" s="1" a="1"/>
  <c r="AF194" i="19" s="1"/>
  <c r="AD1547" i="19"/>
  <c r="AF1547" i="19" s="1" a="1"/>
  <c r="AF1547" i="19" s="1"/>
  <c r="AD369" i="19"/>
  <c r="AF369" i="19" s="1" a="1"/>
  <c r="AF369" i="19" s="1"/>
  <c r="AD767" i="19"/>
  <c r="AF767" i="19" s="1" a="1"/>
  <c r="AF767" i="19" s="1"/>
  <c r="AD1322" i="19"/>
  <c r="AF1322" i="19" s="1" a="1"/>
  <c r="AF1322" i="19" s="1"/>
  <c r="AD697" i="19"/>
  <c r="AF697" i="19" s="1" a="1"/>
  <c r="AF697" i="19" s="1"/>
  <c r="AD1587" i="19"/>
  <c r="AF1587" i="19" s="1" a="1"/>
  <c r="AF1587" i="19" s="1"/>
  <c r="AE1185" i="19"/>
  <c r="AG1185" i="19" s="1" a="1"/>
  <c r="AG1185" i="19" s="1"/>
  <c r="AD605" i="19"/>
  <c r="AF605" i="19" s="1" a="1"/>
  <c r="AF605" i="19" s="1"/>
  <c r="J78" i="23"/>
  <c r="AJ1550" i="19"/>
  <c r="AD1545" i="19"/>
  <c r="AF1545" i="19" s="1" a="1"/>
  <c r="AF1545" i="19" s="1"/>
  <c r="AD366" i="19"/>
  <c r="AF366" i="19" s="1" a="1"/>
  <c r="AF366" i="19" s="1"/>
  <c r="AD766" i="19"/>
  <c r="AF766" i="19" s="1" a="1"/>
  <c r="AF766" i="19" s="1"/>
  <c r="AE1183" i="19"/>
  <c r="AG1183" i="19" s="1" a="1"/>
  <c r="AG1183" i="19" s="1"/>
  <c r="AJ575" i="19"/>
  <c r="G78" i="23"/>
  <c r="AJ1543" i="19"/>
  <c r="AD1544" i="19"/>
  <c r="AF1544" i="19" s="1" a="1"/>
  <c r="AF1544" i="19" s="1"/>
  <c r="AD765" i="19"/>
  <c r="AF765" i="19" s="1" a="1"/>
  <c r="AF765" i="19" s="1"/>
  <c r="AJ1545" i="19"/>
  <c r="AD764" i="19"/>
  <c r="AF764" i="19" s="1" a="1"/>
  <c r="AF764" i="19" s="1"/>
  <c r="AE1184" i="19"/>
  <c r="AG1184" i="19" s="1" a="1"/>
  <c r="AG1184" i="19" s="1"/>
  <c r="I78" i="23"/>
  <c r="AJ853" i="19"/>
  <c r="AD1543" i="19"/>
  <c r="AF1543" i="19" s="1" a="1"/>
  <c r="AF1543" i="19" s="1"/>
  <c r="AE1187" i="19"/>
  <c r="AG1187" i="19" s="1" a="1"/>
  <c r="AG1187" i="19" s="1"/>
  <c r="AJ1458" i="19"/>
  <c r="AJ696" i="19"/>
  <c r="AE1188" i="19"/>
  <c r="AG1188" i="19" s="1" a="1"/>
  <c r="AG1188" i="19" s="1"/>
  <c r="K78" i="23"/>
  <c r="AK1186" i="19"/>
  <c r="AJ700" i="19"/>
  <c r="AE1186" i="19"/>
  <c r="AG1186" i="19" s="1" a="1"/>
  <c r="AG1186" i="19" s="1"/>
  <c r="AJ925" i="19"/>
  <c r="AJ769" i="19"/>
  <c r="AD1546" i="19"/>
  <c r="AF1546" i="19" s="1" a="1"/>
  <c r="AF1546" i="19" s="1"/>
  <c r="AJ771" i="19"/>
  <c r="AD763" i="19"/>
  <c r="AF763" i="19" s="1" a="1"/>
  <c r="AF763" i="19" s="1"/>
  <c r="H78" i="23"/>
  <c r="AK1188" i="19"/>
  <c r="AJ854" i="19"/>
  <c r="AD762" i="19"/>
  <c r="AF762" i="19" s="1" a="1"/>
  <c r="AF762" i="19" s="1"/>
  <c r="AD286" i="19"/>
  <c r="AF286" i="19" s="1" a="1"/>
  <c r="AF286" i="19" s="1"/>
  <c r="AD770" i="19"/>
  <c r="AF770" i="19" s="1" a="1"/>
  <c r="AF770" i="19" s="1"/>
  <c r="AD701" i="19"/>
  <c r="AF701" i="19" s="1" a="1"/>
  <c r="AF701" i="19" s="1"/>
  <c r="AJ504" i="19"/>
  <c r="AJ693" i="19"/>
  <c r="AD200" i="19"/>
  <c r="AF200" i="19" s="1" a="1"/>
  <c r="AF200" i="19" s="1"/>
  <c r="AK1189" i="19"/>
  <c r="AJ923" i="19"/>
  <c r="AJ697" i="19"/>
  <c r="AD284" i="19"/>
  <c r="AF284" i="19" s="1" a="1"/>
  <c r="AF284" i="19" s="1"/>
  <c r="AD931" i="19"/>
  <c r="AF931" i="19" s="1" a="1"/>
  <c r="AF931" i="19" s="1"/>
  <c r="AD858" i="19"/>
  <c r="AF858" i="19" s="1" a="1"/>
  <c r="AF858" i="19" s="1"/>
  <c r="AD695" i="19"/>
  <c r="AF695" i="19" s="1" a="1"/>
  <c r="AF695" i="19" s="1"/>
  <c r="AE1189" i="19"/>
  <c r="AG1189" i="19" s="1" a="1"/>
  <c r="AG1189" i="19" s="1"/>
  <c r="AK1191" i="19"/>
  <c r="AJ195" i="19"/>
  <c r="AJ579" i="19"/>
  <c r="AJ922" i="19"/>
  <c r="AL922" i="19" s="1" a="1"/>
  <c r="AL922" i="19" s="1"/>
  <c r="AJ1546" i="19"/>
  <c r="AJ692" i="19"/>
  <c r="AL692" i="19" s="1" a="1"/>
  <c r="AL692" i="19" s="1"/>
  <c r="AJ1264" i="19"/>
  <c r="AJ1548" i="19"/>
  <c r="AD719" i="19"/>
  <c r="AF719" i="19" s="1" a="1"/>
  <c r="AF719" i="19" s="1"/>
  <c r="AD1263" i="19"/>
  <c r="AF1263" i="19" s="1" a="1"/>
  <c r="AF1263" i="19" s="1"/>
  <c r="AD195" i="19"/>
  <c r="AF195" i="19" s="1" a="1"/>
  <c r="AF195" i="19" s="1"/>
  <c r="AD1551" i="19"/>
  <c r="AF1551" i="19" s="1" a="1"/>
  <c r="AF1551" i="19" s="1"/>
  <c r="AD857" i="19"/>
  <c r="AF857" i="19" s="1" a="1"/>
  <c r="AF857" i="19" s="1"/>
  <c r="AD694" i="19"/>
  <c r="AF694" i="19" s="1" a="1"/>
  <c r="AF694" i="19" s="1"/>
  <c r="AE1191" i="19"/>
  <c r="AG1191" i="19" s="1" a="1"/>
  <c r="AG1191" i="19" s="1"/>
  <c r="AK1185" i="19"/>
  <c r="AJ929" i="19"/>
  <c r="AJ719" i="19"/>
  <c r="AD285" i="19"/>
  <c r="AF285" i="19" s="1" a="1"/>
  <c r="AF285" i="19" s="1"/>
  <c r="AD768" i="19"/>
  <c r="AF768" i="19" s="1" a="1"/>
  <c r="AF768" i="19" s="1"/>
  <c r="AD859" i="19"/>
  <c r="AF859" i="19" s="1" a="1"/>
  <c r="AF859" i="19" s="1"/>
  <c r="AD699" i="19"/>
  <c r="AF699" i="19" s="1" a="1"/>
  <c r="AF699" i="19" s="1"/>
  <c r="AE1190" i="19"/>
  <c r="AG1190" i="19" s="1" a="1"/>
  <c r="AG1190" i="19" s="1"/>
  <c r="AJ694" i="19"/>
  <c r="AD721" i="19"/>
  <c r="AF721" i="19" s="1" a="1"/>
  <c r="AF721" i="19" s="1"/>
  <c r="AD201" i="19"/>
  <c r="AF201" i="19" s="1" a="1"/>
  <c r="AF201" i="19" s="1"/>
  <c r="AJ200" i="19"/>
  <c r="AJ855" i="19"/>
  <c r="AJ699" i="19"/>
  <c r="AJ1262" i="19"/>
  <c r="AL1262" i="19" s="1" a="1"/>
  <c r="AL1262" i="19" s="1"/>
  <c r="AJ290" i="19"/>
  <c r="AJ1547" i="19"/>
  <c r="AJ363" i="19"/>
  <c r="AJ198" i="19"/>
  <c r="AD856" i="19"/>
  <c r="AF856" i="19" s="1" a="1"/>
  <c r="AF856" i="19" s="1"/>
  <c r="D78" i="23"/>
  <c r="AD238" i="19"/>
  <c r="AF238" i="19" s="1" a="1"/>
  <c r="AF238" i="19" s="1"/>
  <c r="AJ1461" i="19"/>
  <c r="AJ1452" i="19"/>
  <c r="AL1452" i="19" s="1" a="1"/>
  <c r="AL1452" i="19" s="1"/>
  <c r="AJ610" i="19"/>
  <c r="AD788" i="19"/>
  <c r="AF788" i="19" s="1" a="1"/>
  <c r="AF788" i="19" s="1"/>
  <c r="AD1400" i="19"/>
  <c r="AF1400" i="19" s="1" a="1"/>
  <c r="AF1400" i="19" s="1"/>
  <c r="AD1457" i="19"/>
  <c r="AF1457" i="19" s="1" a="1"/>
  <c r="AF1457" i="19" s="1"/>
  <c r="AJ788" i="19"/>
  <c r="AJ397" i="19"/>
  <c r="AJ325" i="19"/>
  <c r="AD507" i="19"/>
  <c r="AF507" i="19" s="1" a="1"/>
  <c r="AF507" i="19" s="1"/>
  <c r="AD1401" i="19"/>
  <c r="AF1401" i="19" s="1" a="1"/>
  <c r="AF1401" i="19" s="1"/>
  <c r="AD1396" i="19"/>
  <c r="AF1396" i="19" s="1" a="1"/>
  <c r="AF1396" i="19" s="1"/>
  <c r="AD785" i="19"/>
  <c r="AF785" i="19" s="1" a="1"/>
  <c r="AF785" i="19" s="1"/>
  <c r="AJ508" i="19"/>
  <c r="AJ787" i="19"/>
  <c r="AJ401" i="19"/>
  <c r="AD503" i="19"/>
  <c r="AF503" i="19" s="1" a="1"/>
  <c r="AF503" i="19" s="1"/>
  <c r="AD1460" i="19"/>
  <c r="AF1460" i="19" s="1" a="1"/>
  <c r="AF1460" i="19" s="1"/>
  <c r="AJ398" i="19"/>
  <c r="AJ507" i="19"/>
  <c r="AD502" i="19"/>
  <c r="AF502" i="19" s="1" a="1"/>
  <c r="AF502" i="19" s="1"/>
  <c r="AD787" i="19"/>
  <c r="AF787" i="19" s="1" a="1"/>
  <c r="AF787" i="19" s="1"/>
  <c r="AD504" i="19"/>
  <c r="AF504" i="19" s="1" a="1"/>
  <c r="AF504" i="19" s="1"/>
  <c r="AJ1457" i="19"/>
  <c r="AD1459" i="19"/>
  <c r="AF1459" i="19" s="1" a="1"/>
  <c r="AF1459" i="19" s="1"/>
  <c r="AJ506" i="19"/>
  <c r="AJ510" i="19"/>
  <c r="AK837" i="19"/>
  <c r="AJ502" i="19"/>
  <c r="AL502" i="19" s="1" a="1"/>
  <c r="AL502" i="19" s="1"/>
  <c r="AJ503" i="19"/>
  <c r="AJ511" i="19"/>
  <c r="AD511" i="19"/>
  <c r="AF511" i="19" s="1" a="1"/>
  <c r="AF511" i="19" s="1"/>
  <c r="AD853" i="19"/>
  <c r="AF853" i="19" s="1" a="1"/>
  <c r="AF853" i="19" s="1"/>
  <c r="AD786" i="19"/>
  <c r="AF786" i="19" s="1" a="1"/>
  <c r="AF786" i="19" s="1"/>
  <c r="AJ1294" i="19"/>
  <c r="AJ509" i="19"/>
  <c r="AJ1366" i="19"/>
  <c r="AD1367" i="19"/>
  <c r="AF1367" i="19" s="1" a="1"/>
  <c r="AF1367" i="19" s="1"/>
  <c r="AD510" i="19"/>
  <c r="AF510" i="19" s="1" a="1"/>
  <c r="AF510" i="19" s="1"/>
  <c r="AD861" i="19"/>
  <c r="AF861" i="19" s="1" a="1"/>
  <c r="AF861" i="19" s="1"/>
  <c r="AJ1370" i="19"/>
  <c r="AJ324" i="19"/>
  <c r="AJ505" i="19"/>
  <c r="AJ395" i="19"/>
  <c r="AD396" i="19"/>
  <c r="AF396" i="19" s="1" a="1"/>
  <c r="AF396" i="19" s="1"/>
  <c r="AD1366" i="19"/>
  <c r="AF1366" i="19" s="1" a="1"/>
  <c r="AF1366" i="19" s="1"/>
  <c r="AD860" i="19"/>
  <c r="AF860" i="19" s="1" a="1"/>
  <c r="AF860" i="19" s="1"/>
  <c r="AJ238" i="19"/>
  <c r="AJ346" i="19"/>
  <c r="AK584" i="19"/>
  <c r="AJ342" i="19"/>
  <c r="AL342" i="19" s="1" a="1"/>
  <c r="AL342" i="19" s="1"/>
  <c r="L45" i="23" s="1"/>
  <c r="AD1393" i="19"/>
  <c r="AF1393" i="19" s="1" a="1"/>
  <c r="AF1393" i="19" s="1"/>
  <c r="AJ348" i="19"/>
  <c r="AD1363" i="19"/>
  <c r="AF1363" i="19" s="1" a="1"/>
  <c r="AF1363" i="19" s="1"/>
  <c r="AJ399" i="19"/>
  <c r="AJ161" i="19"/>
  <c r="AJ1393" i="19"/>
  <c r="AJ1456" i="19"/>
  <c r="AJ1371" i="19"/>
  <c r="AJ285" i="19"/>
  <c r="AJ791" i="19"/>
  <c r="AD790" i="19"/>
  <c r="AF790" i="19" s="1" a="1"/>
  <c r="AF790" i="19" s="1"/>
  <c r="AD291" i="19"/>
  <c r="AF291" i="19" s="1" a="1"/>
  <c r="AF291" i="19" s="1"/>
  <c r="AD1368" i="19"/>
  <c r="AF1368" i="19" s="1" a="1"/>
  <c r="AF1368" i="19" s="1"/>
  <c r="AD791" i="19"/>
  <c r="AF791" i="19" s="1" a="1"/>
  <c r="AF791" i="19" s="1"/>
  <c r="AJ1367" i="19"/>
  <c r="AJ330" i="19"/>
  <c r="AJ288" i="19"/>
  <c r="AJ785" i="19"/>
  <c r="AJ257" i="19"/>
  <c r="AD1455" i="19"/>
  <c r="AF1455" i="19" s="1" a="1"/>
  <c r="AF1455" i="19" s="1"/>
  <c r="AD287" i="19"/>
  <c r="AF287" i="19" s="1" a="1"/>
  <c r="AF287" i="19" s="1"/>
  <c r="AD399" i="19"/>
  <c r="AF399" i="19" s="1" a="1"/>
  <c r="AF399" i="19" s="1"/>
  <c r="AD1362" i="19"/>
  <c r="AF1362" i="19" s="1" a="1"/>
  <c r="AF1362" i="19" s="1"/>
  <c r="AD1252" i="19"/>
  <c r="AF1252" i="19" s="1" a="1"/>
  <c r="AF1252" i="19" s="1"/>
  <c r="AD260" i="19"/>
  <c r="AF260" i="19" s="1" a="1"/>
  <c r="AF260" i="19" s="1"/>
  <c r="AJ329" i="19"/>
  <c r="AK1055" i="19"/>
  <c r="AJ789" i="19"/>
  <c r="AD1454" i="19"/>
  <c r="AF1454" i="19" s="1" a="1"/>
  <c r="AF1454" i="19" s="1"/>
  <c r="AD283" i="19"/>
  <c r="AF283" i="19" s="1" a="1"/>
  <c r="AF283" i="19" s="1"/>
  <c r="AD392" i="19"/>
  <c r="AF392" i="19" s="1" a="1"/>
  <c r="AF392" i="19" s="1"/>
  <c r="AD1371" i="19"/>
  <c r="AF1371" i="19" s="1" a="1"/>
  <c r="AF1371" i="19" s="1"/>
  <c r="AD259" i="19"/>
  <c r="AF259" i="19" s="1" a="1"/>
  <c r="AF259" i="19" s="1"/>
  <c r="AJ153" i="19"/>
  <c r="AJ393" i="19"/>
  <c r="AJ1394" i="19"/>
  <c r="AJ1368" i="19"/>
  <c r="AJ1309" i="19"/>
  <c r="AJ392" i="19"/>
  <c r="AL392" i="19" s="1" a="1"/>
  <c r="AL392" i="19" s="1"/>
  <c r="AJ1395" i="19"/>
  <c r="AJ1364" i="19"/>
  <c r="AJ260" i="19"/>
  <c r="AJ331" i="19"/>
  <c r="AJ782" i="19"/>
  <c r="AL782" i="19" s="1" a="1"/>
  <c r="AL782" i="19" s="1"/>
  <c r="AJ1455" i="19"/>
  <c r="AJ1305" i="19"/>
  <c r="AD1453" i="19"/>
  <c r="AF1453" i="19" s="1" a="1"/>
  <c r="AF1453" i="19" s="1"/>
  <c r="AD282" i="19"/>
  <c r="AF282" i="19" s="1" a="1"/>
  <c r="AF282" i="19" s="1"/>
  <c r="AD401" i="19"/>
  <c r="AF401" i="19" s="1" a="1"/>
  <c r="AF401" i="19" s="1"/>
  <c r="AD1370" i="19"/>
  <c r="AF1370" i="19" s="1" a="1"/>
  <c r="AF1370" i="19" s="1"/>
  <c r="AD258" i="19"/>
  <c r="AF258" i="19" s="1" a="1"/>
  <c r="AF258" i="19" s="1"/>
  <c r="AD347" i="19"/>
  <c r="AF347" i="19" s="1" a="1"/>
  <c r="AF347" i="19" s="1"/>
  <c r="AJ1472" i="19"/>
  <c r="AL1472" i="19" s="1" a="1"/>
  <c r="AL1472" i="19" s="1"/>
  <c r="AD928" i="19"/>
  <c r="AF928" i="19" s="1" a="1"/>
  <c r="AF928" i="19" s="1"/>
  <c r="AJ1399" i="19"/>
  <c r="AJ1398" i="19"/>
  <c r="AJ581" i="19"/>
  <c r="AJ394" i="19"/>
  <c r="AJ1400" i="19"/>
  <c r="AJ1369" i="19"/>
  <c r="AJ258" i="19"/>
  <c r="AJ322" i="19"/>
  <c r="AL322" i="19" s="1" a="1"/>
  <c r="AL322" i="19" s="1"/>
  <c r="L43" i="23" s="1"/>
  <c r="AJ790" i="19"/>
  <c r="AJ1453" i="19"/>
  <c r="AD1458" i="19"/>
  <c r="AF1458" i="19" s="1" a="1"/>
  <c r="AF1458" i="19" s="1"/>
  <c r="AD290" i="19"/>
  <c r="AF290" i="19" s="1" a="1"/>
  <c r="AF290" i="19" s="1"/>
  <c r="AD400" i="19"/>
  <c r="AF400" i="19" s="1" a="1"/>
  <c r="AF400" i="19" s="1"/>
  <c r="AD1369" i="19"/>
  <c r="AF1369" i="19" s="1" a="1"/>
  <c r="AF1369" i="19" s="1"/>
  <c r="AD254" i="19"/>
  <c r="AF254" i="19" s="1" a="1"/>
  <c r="AF254" i="19" s="1"/>
  <c r="AJ784" i="19"/>
  <c r="AJ396" i="19"/>
  <c r="AJ400" i="19"/>
  <c r="AJ160" i="19"/>
  <c r="AJ286" i="19"/>
  <c r="AJ604" i="19"/>
  <c r="AJ602" i="19"/>
  <c r="AL602" i="19" s="1" a="1"/>
  <c r="AL602" i="19" s="1"/>
  <c r="AJ608" i="19"/>
  <c r="AJ328" i="19"/>
  <c r="AJ1365" i="19"/>
  <c r="AJ256" i="19"/>
  <c r="AJ1308" i="19"/>
  <c r="AJ603" i="19"/>
  <c r="AJ1397" i="19"/>
  <c r="AJ1362" i="19"/>
  <c r="AL1362" i="19" s="1" a="1"/>
  <c r="AL1362" i="19" s="1"/>
  <c r="AJ261" i="19"/>
  <c r="AJ323" i="19"/>
  <c r="AJ786" i="19"/>
  <c r="AJ1459" i="19"/>
  <c r="AD1452" i="19"/>
  <c r="AF1452" i="19" s="1" a="1"/>
  <c r="AF1452" i="19" s="1"/>
  <c r="AD289" i="19"/>
  <c r="AF289" i="19" s="1" a="1"/>
  <c r="AF289" i="19" s="1"/>
  <c r="AD398" i="19"/>
  <c r="AF398" i="19" s="1" a="1"/>
  <c r="AF398" i="19" s="1"/>
  <c r="AD1394" i="19"/>
  <c r="AF1394" i="19" s="1" a="1"/>
  <c r="AF1394" i="19" s="1"/>
  <c r="AJ611" i="19"/>
  <c r="AK839" i="19"/>
  <c r="AJ1396" i="19"/>
  <c r="AJ255" i="19"/>
  <c r="AJ327" i="19"/>
  <c r="AJ289" i="19"/>
  <c r="AJ783" i="19"/>
  <c r="AJ1460" i="19"/>
  <c r="AD1461" i="19"/>
  <c r="AF1461" i="19" s="1" a="1"/>
  <c r="AF1461" i="19" s="1"/>
  <c r="AD789" i="19"/>
  <c r="AF789" i="19" s="1" a="1"/>
  <c r="AF789" i="19" s="1"/>
  <c r="AD397" i="19"/>
  <c r="AF397" i="19" s="1" a="1"/>
  <c r="AF397" i="19" s="1"/>
  <c r="AD1278" i="19"/>
  <c r="AF1278" i="19" s="1" a="1"/>
  <c r="AF1278" i="19" s="1"/>
  <c r="AD1392" i="19"/>
  <c r="AF1392" i="19" s="1" a="1"/>
  <c r="AF1392" i="19" s="1"/>
  <c r="AD326" i="19"/>
  <c r="AF326" i="19" s="1" a="1"/>
  <c r="AF326" i="19" s="1"/>
  <c r="M78" i="23"/>
  <c r="AD927" i="19"/>
  <c r="AF927" i="19" s="1" a="1"/>
  <c r="AF927" i="19" s="1"/>
  <c r="AD915" i="19"/>
  <c r="AF915" i="19" s="1" a="1"/>
  <c r="AF915" i="19" s="1"/>
  <c r="AD1450" i="19"/>
  <c r="AF1450" i="19" s="1" a="1"/>
  <c r="AF1450" i="19" s="1"/>
  <c r="AJ1450" i="19"/>
  <c r="AD925" i="19"/>
  <c r="AF925" i="19" s="1" a="1"/>
  <c r="AF925" i="19" s="1"/>
  <c r="AD913" i="19"/>
  <c r="AF913" i="19" s="1" a="1"/>
  <c r="AF913" i="19" s="1"/>
  <c r="AD1449" i="19"/>
  <c r="AF1449" i="19" s="1" a="1"/>
  <c r="AF1449" i="19" s="1"/>
  <c r="AD1472" i="19"/>
  <c r="AF1472" i="19" s="1" a="1"/>
  <c r="AF1472" i="19" s="1"/>
  <c r="AE672" i="19"/>
  <c r="AG672" i="19" s="1" a="1"/>
  <c r="AG672" i="19" s="1"/>
  <c r="AK674" i="19"/>
  <c r="AK681" i="19"/>
  <c r="AJ1451" i="19"/>
  <c r="AD926" i="19"/>
  <c r="AF926" i="19" s="1" a="1"/>
  <c r="AF926" i="19" s="1"/>
  <c r="AD912" i="19"/>
  <c r="AF912" i="19" s="1" a="1"/>
  <c r="AF912" i="19" s="1"/>
  <c r="AD1448" i="19"/>
  <c r="AF1448" i="19" s="1" a="1"/>
  <c r="AF1448" i="19" s="1"/>
  <c r="AE675" i="19"/>
  <c r="AG675" i="19" s="1" a="1"/>
  <c r="AG675" i="19" s="1"/>
  <c r="AK678" i="19"/>
  <c r="AK679" i="19"/>
  <c r="AD575" i="19"/>
  <c r="AF575" i="19" s="1" a="1"/>
  <c r="AF575" i="19" s="1"/>
  <c r="AJ920" i="19"/>
  <c r="AJ1444" i="19"/>
  <c r="AD914" i="19"/>
  <c r="AF914" i="19" s="1" a="1"/>
  <c r="AF914" i="19" s="1"/>
  <c r="AD1447" i="19"/>
  <c r="AF1447" i="19" s="1" a="1"/>
  <c r="AF1447" i="19" s="1"/>
  <c r="AE677" i="19"/>
  <c r="AG677" i="19" s="1" a="1"/>
  <c r="AG677" i="19" s="1"/>
  <c r="AK680" i="19"/>
  <c r="AK672" i="19"/>
  <c r="AM672" i="19" s="1" a="1"/>
  <c r="AM672" i="19" s="1"/>
  <c r="AE676" i="19"/>
  <c r="AG676" i="19" s="1" a="1"/>
  <c r="AG676" i="19" s="1"/>
  <c r="AK673" i="19"/>
  <c r="AJ921" i="19"/>
  <c r="AJ1443" i="19"/>
  <c r="AE681" i="19"/>
  <c r="AG681" i="19" s="1" a="1"/>
  <c r="AG681" i="19" s="1"/>
  <c r="AJ917" i="19"/>
  <c r="AD924" i="19"/>
  <c r="AF924" i="19" s="1" a="1"/>
  <c r="AF924" i="19" s="1"/>
  <c r="AE680" i="19"/>
  <c r="AG680" i="19" s="1" a="1"/>
  <c r="AG680" i="19" s="1"/>
  <c r="AJ918" i="19"/>
  <c r="AD923" i="19"/>
  <c r="AF923" i="19" s="1" a="1"/>
  <c r="AF923" i="19" s="1"/>
  <c r="AD921" i="19"/>
  <c r="AF921" i="19" s="1" a="1"/>
  <c r="AF921" i="19" s="1"/>
  <c r="AD1445" i="19"/>
  <c r="AF1445" i="19" s="1" a="1"/>
  <c r="AF1445" i="19" s="1"/>
  <c r="AE679" i="19"/>
  <c r="AG679" i="19" s="1" a="1"/>
  <c r="AG679" i="19" s="1"/>
  <c r="AK676" i="19"/>
  <c r="AK675" i="19"/>
  <c r="AJ915" i="19"/>
  <c r="AD922" i="19"/>
  <c r="AF922" i="19" s="1" a="1"/>
  <c r="AF922" i="19" s="1"/>
  <c r="AD920" i="19"/>
  <c r="AF920" i="19" s="1" a="1"/>
  <c r="AF920" i="19" s="1"/>
  <c r="AD1446" i="19"/>
  <c r="AF1446" i="19" s="1" a="1"/>
  <c r="AF1446" i="19" s="1"/>
  <c r="AE678" i="19"/>
  <c r="AG678" i="19" s="1" a="1"/>
  <c r="AG678" i="19" s="1"/>
  <c r="AE673" i="19"/>
  <c r="AG673" i="19" s="1" a="1"/>
  <c r="AG673" i="19" s="1"/>
  <c r="AJ913" i="19"/>
  <c r="AJ1448" i="19"/>
  <c r="AD930" i="19"/>
  <c r="AF930" i="19" s="1" a="1"/>
  <c r="AF930" i="19" s="1"/>
  <c r="AD918" i="19"/>
  <c r="AF918" i="19" s="1" a="1"/>
  <c r="AF918" i="19" s="1"/>
  <c r="AD1443" i="19"/>
  <c r="AF1443" i="19" s="1" a="1"/>
  <c r="AF1443" i="19" s="1"/>
  <c r="AJ928" i="19"/>
  <c r="AJ916" i="19"/>
  <c r="AJ1445" i="19"/>
  <c r="AJ931" i="19"/>
  <c r="AJ914" i="19"/>
  <c r="AJ1447" i="19"/>
  <c r="AD929" i="19"/>
  <c r="AF929" i="19" s="1" a="1"/>
  <c r="AF929" i="19" s="1"/>
  <c r="AD917" i="19"/>
  <c r="AF917" i="19" s="1" a="1"/>
  <c r="AF917" i="19" s="1"/>
  <c r="AD1442" i="19"/>
  <c r="AF1442" i="19" s="1" a="1"/>
  <c r="AF1442" i="19" s="1"/>
  <c r="AE1572" i="19"/>
  <c r="AG1572" i="19" s="1" a="1"/>
  <c r="AG1572" i="19" s="1"/>
  <c r="AJ930" i="19"/>
  <c r="AJ919" i="19"/>
  <c r="AJ1449" i="19"/>
  <c r="AD325" i="19"/>
  <c r="AF325" i="19" s="1" a="1"/>
  <c r="AF325" i="19" s="1"/>
  <c r="AD1292" i="19"/>
  <c r="AF1292" i="19" s="1" a="1"/>
  <c r="AF1292" i="19" s="1"/>
  <c r="AD579" i="19"/>
  <c r="AF579" i="19" s="1" a="1"/>
  <c r="AF579" i="19" s="1"/>
  <c r="AD331" i="19"/>
  <c r="AF331" i="19" s="1" a="1"/>
  <c r="AF331" i="19" s="1"/>
  <c r="AD327" i="19"/>
  <c r="AF327" i="19" s="1" a="1"/>
  <c r="AF327" i="19" s="1"/>
  <c r="AD323" i="19"/>
  <c r="AF323" i="19" s="1" a="1"/>
  <c r="AF323" i="19" s="1"/>
  <c r="AD322" i="19"/>
  <c r="AF322" i="19" s="1" a="1"/>
  <c r="AF322" i="19" s="1"/>
  <c r="AD330" i="19"/>
  <c r="AF330" i="19" s="1" a="1"/>
  <c r="AF330" i="19" s="1"/>
  <c r="AD329" i="19"/>
  <c r="AF329" i="19" s="1" a="1"/>
  <c r="AF329" i="19" s="1"/>
  <c r="AD328" i="19"/>
  <c r="AF328" i="19" s="1" a="1"/>
  <c r="AF328" i="19" s="1"/>
  <c r="AE1577" i="19"/>
  <c r="AG1577" i="19" s="1" a="1"/>
  <c r="AG1577" i="19" s="1"/>
  <c r="AJ332" i="19"/>
  <c r="AL332" i="19" s="1" a="1"/>
  <c r="AL332" i="19" s="1"/>
  <c r="L44" i="23" s="1"/>
  <c r="AJ336" i="19"/>
  <c r="AE1574" i="19"/>
  <c r="AG1574" i="19" s="1" a="1"/>
  <c r="AG1574" i="19" s="1"/>
  <c r="AJ337" i="19"/>
  <c r="AJ1301" i="19"/>
  <c r="AD332" i="19"/>
  <c r="AF332" i="19" s="1" a="1"/>
  <c r="AF332" i="19" s="1"/>
  <c r="AD338" i="19"/>
  <c r="AF338" i="19" s="1" a="1"/>
  <c r="AF338" i="19" s="1"/>
  <c r="E94" i="23"/>
  <c r="AD610" i="19"/>
  <c r="AF610" i="19" s="1" a="1"/>
  <c r="AF610" i="19" s="1"/>
  <c r="AD1303" i="19"/>
  <c r="AF1303" i="19" s="1" a="1"/>
  <c r="AF1303" i="19" s="1"/>
  <c r="AD1309" i="19"/>
  <c r="AF1309" i="19" s="1" a="1"/>
  <c r="AF1309" i="19" s="1"/>
  <c r="AJ1299" i="19"/>
  <c r="AJ340" i="19"/>
  <c r="AJ371" i="19"/>
  <c r="AD604" i="19"/>
  <c r="AF604" i="19" s="1" a="1"/>
  <c r="AF604" i="19" s="1"/>
  <c r="AD1305" i="19"/>
  <c r="AF1305" i="19" s="1" a="1"/>
  <c r="AF1305" i="19" s="1"/>
  <c r="AD1297" i="19"/>
  <c r="AF1297" i="19" s="1" a="1"/>
  <c r="AF1297" i="19" s="1"/>
  <c r="AD368" i="19"/>
  <c r="AF368" i="19" s="1" a="1"/>
  <c r="AF368" i="19" s="1"/>
  <c r="AD341" i="19"/>
  <c r="AF341" i="19" s="1" a="1"/>
  <c r="AF341" i="19" s="1"/>
  <c r="AD255" i="19"/>
  <c r="AF255" i="19" s="1" a="1"/>
  <c r="AF255" i="19" s="1"/>
  <c r="AJ1293" i="19"/>
  <c r="AJ338" i="19"/>
  <c r="AJ367" i="19"/>
  <c r="AJ1296" i="19"/>
  <c r="AD602" i="19"/>
  <c r="AF602" i="19" s="1" a="1"/>
  <c r="AF602" i="19" s="1"/>
  <c r="AD1302" i="19"/>
  <c r="AF1302" i="19" s="1" a="1"/>
  <c r="AF1302" i="19" s="1"/>
  <c r="AD1294" i="19"/>
  <c r="AF1294" i="19" s="1" a="1"/>
  <c r="AF1294" i="19" s="1"/>
  <c r="AD367" i="19"/>
  <c r="AF367" i="19" s="1" a="1"/>
  <c r="AF367" i="19" s="1"/>
  <c r="AD340" i="19"/>
  <c r="AF340" i="19" s="1" a="1"/>
  <c r="AF340" i="19" s="1"/>
  <c r="AD261" i="19"/>
  <c r="AF261" i="19" s="1" a="1"/>
  <c r="AF261" i="19" s="1"/>
  <c r="AK612" i="19"/>
  <c r="AM612" i="19" s="1" a="1"/>
  <c r="AM612" i="19" s="1"/>
  <c r="AJ370" i="19"/>
  <c r="AJ335" i="19"/>
  <c r="AD1306" i="19"/>
  <c r="AF1306" i="19" s="1" a="1"/>
  <c r="AF1306" i="19" s="1"/>
  <c r="AD365" i="19"/>
  <c r="AF365" i="19" s="1" a="1"/>
  <c r="AF365" i="19" s="1"/>
  <c r="AD337" i="19"/>
  <c r="AF337" i="19" s="1" a="1"/>
  <c r="AF337" i="19" s="1"/>
  <c r="AJ1292" i="19"/>
  <c r="AL1292" i="19" s="1" a="1"/>
  <c r="AL1292" i="19" s="1"/>
  <c r="AJ1304" i="19"/>
  <c r="AJ333" i="19"/>
  <c r="AJ366" i="19"/>
  <c r="AD608" i="19"/>
  <c r="AF608" i="19" s="1" a="1"/>
  <c r="AF608" i="19" s="1"/>
  <c r="AD1300" i="19"/>
  <c r="AF1300" i="19" s="1" a="1"/>
  <c r="AF1300" i="19" s="1"/>
  <c r="AD364" i="19"/>
  <c r="AF364" i="19" s="1" a="1"/>
  <c r="AF364" i="19" s="1"/>
  <c r="AD336" i="19"/>
  <c r="AF336" i="19" s="1" a="1"/>
  <c r="AF336" i="19" s="1"/>
  <c r="AD257" i="19"/>
  <c r="AF257" i="19" s="1" a="1"/>
  <c r="AF257" i="19" s="1"/>
  <c r="F94" i="23"/>
  <c r="C94" i="23"/>
  <c r="AJ1300" i="19"/>
  <c r="AJ1310" i="19"/>
  <c r="AJ365" i="19"/>
  <c r="AD609" i="19"/>
  <c r="AF609" i="19" s="1" a="1"/>
  <c r="AF609" i="19" s="1"/>
  <c r="AD1299" i="19"/>
  <c r="AF1299" i="19" s="1" a="1"/>
  <c r="AF1299" i="19" s="1"/>
  <c r="AD362" i="19"/>
  <c r="AF362" i="19" s="1" a="1"/>
  <c r="AF362" i="19" s="1"/>
  <c r="AD256" i="19"/>
  <c r="AF256" i="19" s="1" a="1"/>
  <c r="AF256" i="19" s="1"/>
  <c r="AJ364" i="19"/>
  <c r="AD607" i="19"/>
  <c r="AF607" i="19" s="1" a="1"/>
  <c r="AF607" i="19" s="1"/>
  <c r="AD1298" i="19"/>
  <c r="AF1298" i="19" s="1" a="1"/>
  <c r="AF1298" i="19" s="1"/>
  <c r="AD1456" i="19"/>
  <c r="AF1456" i="19" s="1" a="1"/>
  <c r="AF1456" i="19" s="1"/>
  <c r="C12" i="23"/>
  <c r="D12" i="23"/>
  <c r="AJ609" i="19"/>
  <c r="AJ1303" i="19"/>
  <c r="AJ605" i="19"/>
  <c r="AJ1302" i="19"/>
  <c r="AL1302" i="19" s="1" a="1"/>
  <c r="AL1302" i="19" s="1"/>
  <c r="AJ607" i="19"/>
  <c r="AJ362" i="19"/>
  <c r="AL362" i="19" s="1" a="1"/>
  <c r="AL362" i="19" s="1"/>
  <c r="AD606" i="19"/>
  <c r="AF606" i="19" s="1" a="1"/>
  <c r="AF606" i="19" s="1"/>
  <c r="AD1311" i="19"/>
  <c r="AF1311" i="19" s="1" a="1"/>
  <c r="AF1311" i="19" s="1"/>
  <c r="AD1296" i="19"/>
  <c r="AF1296" i="19" s="1" a="1"/>
  <c r="AF1296" i="19" s="1"/>
  <c r="AD339" i="19"/>
  <c r="AF339" i="19" s="1" a="1"/>
  <c r="AF339" i="19" s="1"/>
  <c r="AD253" i="19"/>
  <c r="AF253" i="19" s="1" a="1"/>
  <c r="AF253" i="19" s="1"/>
  <c r="AJ1311" i="19"/>
  <c r="AJ339" i="19"/>
  <c r="AJ368" i="19"/>
  <c r="AD603" i="19"/>
  <c r="AF603" i="19" s="1" a="1"/>
  <c r="AF603" i="19" s="1"/>
  <c r="AD1310" i="19"/>
  <c r="AF1310" i="19" s="1" a="1"/>
  <c r="AF1310" i="19" s="1"/>
  <c r="AD1301" i="19"/>
  <c r="AF1301" i="19" s="1" a="1"/>
  <c r="AF1301" i="19" s="1"/>
  <c r="AD363" i="19"/>
  <c r="AF363" i="19" s="1" a="1"/>
  <c r="AF363" i="19" s="1"/>
  <c r="AD335" i="19"/>
  <c r="AF335" i="19" s="1" a="1"/>
  <c r="AF335" i="19" s="1"/>
  <c r="AJ1295" i="19"/>
  <c r="AJ1306" i="19"/>
  <c r="AJ334" i="19"/>
  <c r="AJ369" i="19"/>
  <c r="AJ606" i="19"/>
  <c r="AD611" i="19"/>
  <c r="AF611" i="19" s="1" a="1"/>
  <c r="AF611" i="19" s="1"/>
  <c r="AD1307" i="19"/>
  <c r="AF1307" i="19" s="1" a="1"/>
  <c r="AF1307" i="19" s="1"/>
  <c r="AD1295" i="19"/>
  <c r="AF1295" i="19" s="1" a="1"/>
  <c r="AF1295" i="19" s="1"/>
  <c r="AD371" i="19"/>
  <c r="AF371" i="19" s="1" a="1"/>
  <c r="AF371" i="19" s="1"/>
  <c r="AD334" i="19"/>
  <c r="AF334" i="19" s="1" a="1"/>
  <c r="AF334" i="19" s="1"/>
  <c r="AJ1298" i="19"/>
  <c r="AJ1307" i="19"/>
  <c r="AJ1297" i="19"/>
  <c r="AJ341" i="19"/>
  <c r="AD1304" i="19"/>
  <c r="AF1304" i="19" s="1" a="1"/>
  <c r="AF1304" i="19" s="1"/>
  <c r="AJ1202" i="19"/>
  <c r="AL1202" i="19" s="1" a="1"/>
  <c r="AL1202" i="19" s="1"/>
  <c r="AJ1322" i="19"/>
  <c r="AL1322" i="19" s="1" a="1"/>
  <c r="AL1322" i="19" s="1"/>
  <c r="AD407" i="19"/>
  <c r="AF407" i="19" s="1" a="1"/>
  <c r="AF407" i="19" s="1"/>
  <c r="AD1328" i="19"/>
  <c r="AF1328" i="19" s="1" a="1"/>
  <c r="AF1328" i="19" s="1"/>
  <c r="AJ410" i="19"/>
  <c r="AJ1331" i="19"/>
  <c r="AD406" i="19"/>
  <c r="AF406" i="19" s="1" a="1"/>
  <c r="AF406" i="19" s="1"/>
  <c r="AD1327" i="19"/>
  <c r="AF1327" i="19" s="1" a="1"/>
  <c r="AF1327" i="19" s="1"/>
  <c r="AK1569" i="19"/>
  <c r="AJ1210" i="19"/>
  <c r="AJ1211" i="19"/>
  <c r="AJ408" i="19"/>
  <c r="AJ1324" i="19"/>
  <c r="AD405" i="19"/>
  <c r="AF405" i="19" s="1" a="1"/>
  <c r="AF405" i="19" s="1"/>
  <c r="AD1326" i="19"/>
  <c r="AF1326" i="19" s="1" a="1"/>
  <c r="AF1326" i="19" s="1"/>
  <c r="AD1211" i="19"/>
  <c r="AF1211" i="19" s="1" a="1"/>
  <c r="AF1211" i="19" s="1"/>
  <c r="AJ1208" i="19"/>
  <c r="AJ1206" i="19"/>
  <c r="AJ405" i="19"/>
  <c r="AJ1329" i="19"/>
  <c r="AD410" i="19"/>
  <c r="AF410" i="19" s="1" a="1"/>
  <c r="AF410" i="19" s="1"/>
  <c r="AD1325" i="19"/>
  <c r="AF1325" i="19" s="1" a="1"/>
  <c r="AF1325" i="19" s="1"/>
  <c r="AD1209" i="19"/>
  <c r="AF1209" i="19" s="1" a="1"/>
  <c r="AF1209" i="19" s="1"/>
  <c r="AJ1326" i="19"/>
  <c r="AJ1204" i="19"/>
  <c r="AJ411" i="19"/>
  <c r="AD409" i="19"/>
  <c r="AF409" i="19" s="1" a="1"/>
  <c r="AF409" i="19" s="1"/>
  <c r="AD1324" i="19"/>
  <c r="AF1324" i="19" s="1" a="1"/>
  <c r="AF1324" i="19" s="1"/>
  <c r="AD1208" i="19"/>
  <c r="AF1208" i="19" s="1" a="1"/>
  <c r="AF1208" i="19" s="1"/>
  <c r="AE1467" i="19"/>
  <c r="AG1467" i="19" s="1" a="1"/>
  <c r="AG1467" i="19" s="1"/>
  <c r="AJ409" i="19"/>
  <c r="AD408" i="19"/>
  <c r="AF408" i="19" s="1" a="1"/>
  <c r="AF408" i="19" s="1"/>
  <c r="AD1323" i="19"/>
  <c r="AF1323" i="19" s="1" a="1"/>
  <c r="AF1323" i="19" s="1"/>
  <c r="AD1207" i="19"/>
  <c r="AF1207" i="19" s="1" a="1"/>
  <c r="AF1207" i="19" s="1"/>
  <c r="AK638" i="19"/>
  <c r="AJ1327" i="19"/>
  <c r="AJ406" i="19"/>
  <c r="AD1329" i="19"/>
  <c r="AF1329" i="19" s="1" a="1"/>
  <c r="AF1329" i="19" s="1"/>
  <c r="AD1206" i="19"/>
  <c r="AF1206" i="19" s="1" a="1"/>
  <c r="AF1206" i="19" s="1"/>
  <c r="AJ403" i="19"/>
  <c r="AJ1323" i="19"/>
  <c r="AD403" i="19"/>
  <c r="AF403" i="19" s="1" a="1"/>
  <c r="AF403" i="19" s="1"/>
  <c r="AD1331" i="19"/>
  <c r="AF1331" i="19" s="1" a="1"/>
  <c r="AF1331" i="19" s="1"/>
  <c r="AD1203" i="19"/>
  <c r="AF1203" i="19" s="1" a="1"/>
  <c r="AF1203" i="19" s="1"/>
  <c r="AD404" i="19"/>
  <c r="AF404" i="19" s="1" a="1"/>
  <c r="AF404" i="19" s="1"/>
  <c r="AD1330" i="19"/>
  <c r="AF1330" i="19" s="1" a="1"/>
  <c r="AF1330" i="19" s="1"/>
  <c r="AD1205" i="19"/>
  <c r="AF1205" i="19" s="1" a="1"/>
  <c r="AF1205" i="19" s="1"/>
  <c r="AJ402" i="19"/>
  <c r="AL402" i="19" s="1" a="1"/>
  <c r="AL402" i="19" s="1"/>
  <c r="AJ1325" i="19"/>
  <c r="AJ1209" i="19"/>
  <c r="AJ1330" i="19"/>
  <c r="AD402" i="19"/>
  <c r="AF402" i="19" s="1" a="1"/>
  <c r="AF402" i="19" s="1"/>
  <c r="AD1202" i="19"/>
  <c r="AF1202" i="19" s="1" a="1"/>
  <c r="AF1202" i="19" s="1"/>
  <c r="AJ236" i="19"/>
  <c r="AJ407" i="19"/>
  <c r="AJ1207" i="19"/>
  <c r="AJ1203" i="19"/>
  <c r="O92" i="23"/>
  <c r="AJ476" i="19"/>
  <c r="AD784" i="19"/>
  <c r="AF784" i="19" s="1" a="1"/>
  <c r="AF784" i="19" s="1"/>
  <c r="AD395" i="19"/>
  <c r="AF395" i="19" s="1" a="1"/>
  <c r="AF395" i="19" s="1"/>
  <c r="AD1398" i="19"/>
  <c r="AF1398" i="19" s="1" a="1"/>
  <c r="AF1398" i="19" s="1"/>
  <c r="AE1581" i="19"/>
  <c r="AG1581" i="19" s="1" a="1"/>
  <c r="AG1581" i="19" s="1"/>
  <c r="AD782" i="19"/>
  <c r="AF782" i="19" s="1" a="1"/>
  <c r="AF782" i="19" s="1"/>
  <c r="AD394" i="19"/>
  <c r="AF394" i="19" s="1" a="1"/>
  <c r="AF394" i="19" s="1"/>
  <c r="AD1397" i="19"/>
  <c r="AF1397" i="19" s="1" a="1"/>
  <c r="AF1397" i="19" s="1"/>
  <c r="AE1580" i="19"/>
  <c r="AG1580" i="19" s="1" a="1"/>
  <c r="AG1580" i="19" s="1"/>
  <c r="AD1399" i="19"/>
  <c r="AF1399" i="19" s="1" a="1"/>
  <c r="AF1399" i="19" s="1"/>
  <c r="AE1579" i="19"/>
  <c r="AG1579" i="19" s="1" a="1"/>
  <c r="AG1579" i="19" s="1"/>
  <c r="AJ475" i="19"/>
  <c r="M94" i="23"/>
  <c r="AD154" i="19"/>
  <c r="AF154" i="19" s="1" a="1"/>
  <c r="AF154" i="19" s="1"/>
  <c r="AE664" i="19"/>
  <c r="AG664" i="19" s="1" a="1"/>
  <c r="AG664" i="19" s="1"/>
  <c r="AE1578" i="19"/>
  <c r="AG1578" i="19" s="1" a="1"/>
  <c r="AG1578" i="19" s="1"/>
  <c r="AD346" i="19"/>
  <c r="AF346" i="19" s="1" a="1"/>
  <c r="AF346" i="19" s="1"/>
  <c r="AJ275" i="19"/>
  <c r="K94" i="23"/>
  <c r="AK671" i="19"/>
  <c r="H94" i="23"/>
  <c r="J94" i="23"/>
  <c r="I94" i="23"/>
  <c r="L94" i="23"/>
  <c r="N94" i="23"/>
  <c r="O94" i="23" s="1"/>
  <c r="D94" i="23"/>
  <c r="AD239" i="19"/>
  <c r="AF239" i="19" s="1" a="1"/>
  <c r="AF239" i="19" s="1"/>
  <c r="AJ580" i="19"/>
  <c r="AE617" i="19"/>
  <c r="AG617" i="19" s="1" a="1"/>
  <c r="AG617" i="19" s="1"/>
  <c r="AD1332" i="19"/>
  <c r="AF1332" i="19" s="1" a="1"/>
  <c r="AF1332" i="19" s="1"/>
  <c r="AE588" i="19"/>
  <c r="AG588" i="19" s="1" a="1"/>
  <c r="AG588" i="19" s="1"/>
  <c r="AD965" i="19"/>
  <c r="AF965" i="19" s="1" a="1"/>
  <c r="AF965" i="19" s="1"/>
  <c r="AJ303" i="19"/>
  <c r="AK586" i="19"/>
  <c r="AD1432" i="19"/>
  <c r="AF1432" i="19" s="1" a="1"/>
  <c r="AF1432" i="19" s="1"/>
  <c r="AD1260" i="19"/>
  <c r="AF1260" i="19" s="1" a="1"/>
  <c r="AF1260" i="19" s="1"/>
  <c r="AJ1256" i="19"/>
  <c r="AJ478" i="19"/>
  <c r="AD1277" i="19"/>
  <c r="AF1277" i="19" s="1" a="1"/>
  <c r="AF1277" i="19" s="1"/>
  <c r="AJ1258" i="19"/>
  <c r="AK613" i="19"/>
  <c r="AJ1440" i="19"/>
  <c r="AJ1335" i="19"/>
  <c r="AK587" i="19"/>
  <c r="AD1276" i="19"/>
  <c r="AF1276" i="19" s="1" a="1"/>
  <c r="AF1276" i="19" s="1"/>
  <c r="AD1441" i="19"/>
  <c r="AF1441" i="19" s="1" a="1"/>
  <c r="AF1441" i="19" s="1"/>
  <c r="AD1259" i="19"/>
  <c r="AF1259" i="19" s="1" a="1"/>
  <c r="AF1259" i="19" s="1"/>
  <c r="AE583" i="19"/>
  <c r="AG583" i="19" s="1" a="1"/>
  <c r="AG583" i="19" s="1"/>
  <c r="AE613" i="19"/>
  <c r="AG613" i="19" s="1" a="1"/>
  <c r="AG613" i="19" s="1"/>
  <c r="AJ1257" i="19"/>
  <c r="AJ1437" i="19"/>
  <c r="AJ1339" i="19"/>
  <c r="AK588" i="19"/>
  <c r="AK618" i="19"/>
  <c r="AJ1277" i="19"/>
  <c r="AD1275" i="19"/>
  <c r="AF1275" i="19" s="1" a="1"/>
  <c r="AF1275" i="19" s="1"/>
  <c r="AD1335" i="19"/>
  <c r="AF1335" i="19" s="1" a="1"/>
  <c r="AF1335" i="19" s="1"/>
  <c r="AD1440" i="19"/>
  <c r="AF1440" i="19" s="1" a="1"/>
  <c r="AF1440" i="19" s="1"/>
  <c r="AD308" i="19"/>
  <c r="AF308" i="19" s="1" a="1"/>
  <c r="AF308" i="19" s="1"/>
  <c r="AD1261" i="19"/>
  <c r="AF1261" i="19" s="1" a="1"/>
  <c r="AF1261" i="19" s="1"/>
  <c r="AE587" i="19"/>
  <c r="AG587" i="19" s="1" a="1"/>
  <c r="AG587" i="19" s="1"/>
  <c r="AK811" i="19"/>
  <c r="AK583" i="19"/>
  <c r="AJ1260" i="19"/>
  <c r="AJ1439" i="19"/>
  <c r="AJ1340" i="19"/>
  <c r="AK621" i="19"/>
  <c r="AK616" i="19"/>
  <c r="AJ1279" i="19"/>
  <c r="AD473" i="19"/>
  <c r="AF473" i="19" s="1" a="1"/>
  <c r="AF473" i="19" s="1"/>
  <c r="AD1274" i="19"/>
  <c r="AF1274" i="19" s="1" a="1"/>
  <c r="AF1274" i="19" s="1"/>
  <c r="AD1439" i="19"/>
  <c r="AF1439" i="19" s="1" a="1"/>
  <c r="AF1439" i="19" s="1"/>
  <c r="AD306" i="19"/>
  <c r="AF306" i="19" s="1" a="1"/>
  <c r="AF306" i="19" s="1"/>
  <c r="AD1258" i="19"/>
  <c r="AF1258" i="19" s="1" a="1"/>
  <c r="AF1258" i="19" s="1"/>
  <c r="AE582" i="19"/>
  <c r="AG582" i="19" s="1" a="1"/>
  <c r="AG582" i="19" s="1"/>
  <c r="AJ1436" i="19"/>
  <c r="AJ1281" i="19"/>
  <c r="AD274" i="19"/>
  <c r="AF274" i="19" s="1" a="1"/>
  <c r="AF274" i="19" s="1"/>
  <c r="AD472" i="19"/>
  <c r="AF472" i="19" s="1" a="1"/>
  <c r="AF472" i="19" s="1"/>
  <c r="AD1273" i="19"/>
  <c r="AF1273" i="19" s="1" a="1"/>
  <c r="AF1273" i="19" s="1"/>
  <c r="AD1437" i="19"/>
  <c r="AF1437" i="19" s="1" a="1"/>
  <c r="AF1437" i="19" s="1"/>
  <c r="AE591" i="19"/>
  <c r="AG591" i="19" s="1" a="1"/>
  <c r="AG591" i="19" s="1"/>
  <c r="AJ1254" i="19"/>
  <c r="AJ1438" i="19"/>
  <c r="AJ1272" i="19"/>
  <c r="AL1272" i="19" s="1" a="1"/>
  <c r="AL1272" i="19" s="1"/>
  <c r="AD1438" i="19"/>
  <c r="AF1438" i="19" s="1" a="1"/>
  <c r="AF1438" i="19" s="1"/>
  <c r="AE589" i="19"/>
  <c r="AG589" i="19" s="1" a="1"/>
  <c r="AG589" i="19" s="1"/>
  <c r="AJ1276" i="19"/>
  <c r="AJ1261" i="19"/>
  <c r="AJ1435" i="19"/>
  <c r="AJ1275" i="19"/>
  <c r="AK591" i="19"/>
  <c r="AD1436" i="19"/>
  <c r="AF1436" i="19" s="1" a="1"/>
  <c r="AF1436" i="19" s="1"/>
  <c r="AD1256" i="19"/>
  <c r="AF1256" i="19" s="1" a="1"/>
  <c r="AF1256" i="19" s="1"/>
  <c r="AE586" i="19"/>
  <c r="AG586" i="19" s="1" a="1"/>
  <c r="AG586" i="19" s="1"/>
  <c r="AJ1259" i="19"/>
  <c r="AJ1252" i="19"/>
  <c r="AL1252" i="19" s="1" a="1"/>
  <c r="AL1252" i="19" s="1"/>
  <c r="AJ1432" i="19"/>
  <c r="AL1432" i="19" s="1" a="1"/>
  <c r="AL1432" i="19" s="1"/>
  <c r="AK589" i="19"/>
  <c r="AJ1280" i="19"/>
  <c r="AK614" i="19"/>
  <c r="AK585" i="19"/>
  <c r="AD1272" i="19"/>
  <c r="AF1272" i="19" s="1" a="1"/>
  <c r="AF1272" i="19" s="1"/>
  <c r="AD1435" i="19"/>
  <c r="AF1435" i="19" s="1" a="1"/>
  <c r="AF1435" i="19" s="1"/>
  <c r="AD1257" i="19"/>
  <c r="AF1257" i="19" s="1" a="1"/>
  <c r="AF1257" i="19" s="1"/>
  <c r="AE585" i="19"/>
  <c r="AG585" i="19" s="1" a="1"/>
  <c r="AG585" i="19" s="1"/>
  <c r="AK805" i="19"/>
  <c r="AK615" i="19"/>
  <c r="AJ1253" i="19"/>
  <c r="AJ1434" i="19"/>
  <c r="AK619" i="19"/>
  <c r="AJ1278" i="19"/>
  <c r="AK620" i="19"/>
  <c r="AD1281" i="19"/>
  <c r="AF1281" i="19" s="1" a="1"/>
  <c r="AF1281" i="19" s="1"/>
  <c r="AD1255" i="19"/>
  <c r="AF1255" i="19" s="1" a="1"/>
  <c r="AF1255" i="19" s="1"/>
  <c r="AE584" i="19"/>
  <c r="AG584" i="19" s="1" a="1"/>
  <c r="AG584" i="19" s="1"/>
  <c r="AD307" i="19"/>
  <c r="AF307" i="19" s="1" a="1"/>
  <c r="AF307" i="19" s="1"/>
  <c r="AK590" i="19"/>
  <c r="AJ1441" i="19"/>
  <c r="AK617" i="19"/>
  <c r="AJ1274" i="19"/>
  <c r="AJ1255" i="19"/>
  <c r="AD1280" i="19"/>
  <c r="AF1280" i="19" s="1" a="1"/>
  <c r="AF1280" i="19" s="1"/>
  <c r="AD1254" i="19"/>
  <c r="AF1254" i="19" s="1" a="1"/>
  <c r="AF1254" i="19" s="1"/>
  <c r="AE590" i="19"/>
  <c r="AG590" i="19" s="1" a="1"/>
  <c r="AG590" i="19" s="1"/>
  <c r="AJ1433" i="19"/>
  <c r="AK582" i="19"/>
  <c r="AM582" i="19" s="1" a="1"/>
  <c r="AM582" i="19" s="1"/>
  <c r="AJ1273" i="19"/>
  <c r="AJ474" i="19"/>
  <c r="AD966" i="19"/>
  <c r="AF966" i="19" s="1" a="1"/>
  <c r="AF966" i="19" s="1"/>
  <c r="O133" i="23"/>
  <c r="O132" i="23"/>
  <c r="P162" i="23"/>
  <c r="O122" i="23"/>
  <c r="P149" i="23"/>
  <c r="O149" i="23"/>
  <c r="O70" i="23"/>
  <c r="P70" i="23"/>
  <c r="O57" i="23"/>
  <c r="P57" i="23"/>
  <c r="O97" i="23"/>
  <c r="P97" i="23"/>
  <c r="P113" i="23"/>
  <c r="O113" i="23"/>
  <c r="P76" i="23"/>
  <c r="O76" i="23"/>
  <c r="P64" i="23"/>
  <c r="O64" i="23"/>
  <c r="P63" i="23"/>
  <c r="O63" i="23"/>
  <c r="P79" i="23"/>
  <c r="O79" i="23"/>
  <c r="P55" i="23"/>
  <c r="O55" i="23"/>
  <c r="P112" i="23"/>
  <c r="O112" i="23"/>
  <c r="O153" i="23"/>
  <c r="P153" i="23"/>
  <c r="P135" i="23"/>
  <c r="O135" i="23"/>
  <c r="O126" i="23"/>
  <c r="P126" i="23"/>
  <c r="O90" i="23"/>
  <c r="P90" i="23"/>
  <c r="O128" i="23"/>
  <c r="P128" i="23"/>
  <c r="P146" i="23"/>
  <c r="O146" i="23"/>
  <c r="P98" i="23"/>
  <c r="O98" i="23"/>
  <c r="P85" i="23"/>
  <c r="O85" i="23"/>
  <c r="P161" i="23"/>
  <c r="O161" i="23"/>
  <c r="O83" i="23"/>
  <c r="P83" i="23"/>
  <c r="O59" i="23"/>
  <c r="P59" i="23"/>
  <c r="O145" i="23"/>
  <c r="P145" i="23"/>
  <c r="O93" i="23"/>
  <c r="P93" i="23"/>
  <c r="O104" i="23"/>
  <c r="P104" i="23"/>
  <c r="P123" i="23"/>
  <c r="O123" i="23"/>
  <c r="P134" i="23"/>
  <c r="O134" i="23"/>
  <c r="P120" i="23"/>
  <c r="O120" i="23"/>
  <c r="P139" i="23"/>
  <c r="O139" i="23"/>
  <c r="O152" i="23"/>
  <c r="P152" i="23"/>
  <c r="O163" i="23"/>
  <c r="P163" i="23"/>
  <c r="P160" i="23"/>
  <c r="O160" i="23"/>
  <c r="P88" i="23"/>
  <c r="O88" i="23"/>
  <c r="O127" i="23"/>
  <c r="P127" i="23"/>
  <c r="P109" i="23"/>
  <c r="O109" i="23"/>
  <c r="O115" i="23"/>
  <c r="P115" i="23"/>
  <c r="P62" i="23"/>
  <c r="O62" i="23"/>
  <c r="P65" i="23"/>
  <c r="O65" i="23"/>
  <c r="O81" i="23"/>
  <c r="P81" i="23"/>
  <c r="O73" i="23"/>
  <c r="P73" i="23"/>
  <c r="P148" i="23"/>
  <c r="O148" i="23"/>
  <c r="P101" i="23"/>
  <c r="O101" i="23"/>
  <c r="O151" i="23"/>
  <c r="P151" i="23"/>
  <c r="P100" i="23"/>
  <c r="O100" i="23"/>
  <c r="P108" i="23"/>
  <c r="O108" i="23"/>
  <c r="P124" i="23"/>
  <c r="O124" i="23"/>
  <c r="P52" i="23"/>
  <c r="O52" i="23"/>
  <c r="O117" i="23"/>
  <c r="P117" i="23"/>
  <c r="P75" i="23"/>
  <c r="O75" i="23"/>
  <c r="P111" i="23"/>
  <c r="O111" i="23"/>
  <c r="P99" i="23"/>
  <c r="O99" i="23"/>
  <c r="P84" i="23"/>
  <c r="O84" i="23"/>
  <c r="O49" i="23"/>
  <c r="P49" i="23"/>
  <c r="O95" i="23"/>
  <c r="P95" i="23"/>
  <c r="O166" i="23"/>
  <c r="P166" i="23"/>
  <c r="O119" i="23"/>
  <c r="P119" i="23"/>
  <c r="O121" i="23"/>
  <c r="P121" i="23"/>
  <c r="P86" i="23"/>
  <c r="O86" i="23"/>
  <c r="P159" i="23"/>
  <c r="O159" i="23"/>
  <c r="P110" i="23"/>
  <c r="O110" i="23"/>
  <c r="O56" i="23"/>
  <c r="P56" i="23"/>
  <c r="P125" i="23"/>
  <c r="O125" i="23"/>
  <c r="P114" i="23"/>
  <c r="O114" i="23"/>
  <c r="P171" i="23"/>
  <c r="O171" i="23"/>
  <c r="P53" i="23"/>
  <c r="O53" i="23"/>
  <c r="AD275" i="19"/>
  <c r="AF275" i="19" s="1" a="1"/>
  <c r="AF275" i="19" s="1"/>
  <c r="AD237" i="19"/>
  <c r="AF237" i="19" s="1" a="1"/>
  <c r="AF237" i="19" s="1"/>
  <c r="AD305" i="19"/>
  <c r="AF305" i="19" s="1" a="1"/>
  <c r="AF305" i="19" s="1"/>
  <c r="AD345" i="19"/>
  <c r="AF345" i="19" s="1" a="1"/>
  <c r="AF345" i="19" s="1"/>
  <c r="AD153" i="19"/>
  <c r="AF153" i="19" s="1" a="1"/>
  <c r="AF153" i="19" s="1"/>
  <c r="AJ311" i="19"/>
  <c r="AJ345" i="19"/>
  <c r="AJ158" i="19"/>
  <c r="AJ308" i="19"/>
  <c r="AJ233" i="19"/>
  <c r="AD236" i="19"/>
  <c r="AF236" i="19" s="1" a="1"/>
  <c r="AF236" i="19" s="1"/>
  <c r="AD304" i="19"/>
  <c r="AF304" i="19" s="1" a="1"/>
  <c r="AF304" i="19" s="1"/>
  <c r="AD344" i="19"/>
  <c r="AF344" i="19" s="1" a="1"/>
  <c r="AF344" i="19" s="1"/>
  <c r="AD152" i="19"/>
  <c r="AF152" i="19" s="1" a="1"/>
  <c r="AF152" i="19" s="1"/>
  <c r="AJ347" i="19"/>
  <c r="AJ351" i="19"/>
  <c r="AJ154" i="19"/>
  <c r="AJ302" i="19"/>
  <c r="AL302" i="19" s="1" a="1"/>
  <c r="AL302" i="19" s="1"/>
  <c r="L41" i="23" s="1"/>
  <c r="AJ239" i="19"/>
  <c r="AD235" i="19"/>
  <c r="AF235" i="19" s="1" a="1"/>
  <c r="AF235" i="19" s="1"/>
  <c r="AD302" i="19"/>
  <c r="AF302" i="19" s="1" a="1"/>
  <c r="AF302" i="19" s="1"/>
  <c r="AD343" i="19"/>
  <c r="AF343" i="19" s="1" a="1"/>
  <c r="AF343" i="19" s="1"/>
  <c r="AD161" i="19"/>
  <c r="AF161" i="19" s="1" a="1"/>
  <c r="AF161" i="19" s="1"/>
  <c r="AJ343" i="19"/>
  <c r="AJ307" i="19"/>
  <c r="AJ241" i="19"/>
  <c r="AJ155" i="19"/>
  <c r="AD234" i="19"/>
  <c r="AF234" i="19" s="1" a="1"/>
  <c r="AF234" i="19" s="1"/>
  <c r="AD342" i="19"/>
  <c r="AF342" i="19" s="1" a="1"/>
  <c r="AF342" i="19" s="1"/>
  <c r="AD160" i="19"/>
  <c r="AF160" i="19" s="1" a="1"/>
  <c r="AF160" i="19" s="1"/>
  <c r="AJ344" i="19"/>
  <c r="AJ306" i="19"/>
  <c r="AJ234" i="19"/>
  <c r="AD233" i="19"/>
  <c r="AF233" i="19" s="1" a="1"/>
  <c r="AF233" i="19" s="1"/>
  <c r="AD350" i="19"/>
  <c r="AF350" i="19" s="1" a="1"/>
  <c r="AF350" i="19" s="1"/>
  <c r="AD158" i="19"/>
  <c r="AF158" i="19" s="1" a="1"/>
  <c r="AF158" i="19" s="1"/>
  <c r="AJ304" i="19"/>
  <c r="AJ240" i="19"/>
  <c r="AD232" i="19"/>
  <c r="AF232" i="19" s="1" a="1"/>
  <c r="AF232" i="19" s="1"/>
  <c r="AD311" i="19"/>
  <c r="AF311" i="19" s="1" a="1"/>
  <c r="AF311" i="19" s="1"/>
  <c r="AD349" i="19"/>
  <c r="AF349" i="19" s="1" a="1"/>
  <c r="AF349" i="19" s="1"/>
  <c r="AD157" i="19"/>
  <c r="AF157" i="19" s="1" a="1"/>
  <c r="AF157" i="19" s="1"/>
  <c r="AJ310" i="19"/>
  <c r="AJ232" i="19"/>
  <c r="AL232" i="19" s="1" a="1"/>
  <c r="AL232" i="19" s="1"/>
  <c r="L34" i="23" s="1"/>
  <c r="AD241" i="19"/>
  <c r="AF241" i="19" s="1" a="1"/>
  <c r="AF241" i="19" s="1"/>
  <c r="AD310" i="19"/>
  <c r="AF310" i="19" s="1" a="1"/>
  <c r="AF310" i="19" s="1"/>
  <c r="AD348" i="19"/>
  <c r="AF348" i="19" s="1" a="1"/>
  <c r="AF348" i="19" s="1"/>
  <c r="AD156" i="19"/>
  <c r="AF156" i="19" s="1" a="1"/>
  <c r="AF156" i="19" s="1"/>
  <c r="AJ159" i="19"/>
  <c r="AD240" i="19"/>
  <c r="AF240" i="19" s="1" a="1"/>
  <c r="AF240" i="19" s="1"/>
  <c r="AD309" i="19"/>
  <c r="AF309" i="19" s="1" a="1"/>
  <c r="AF309" i="19" s="1"/>
  <c r="AJ305" i="19"/>
  <c r="AJ350" i="19"/>
  <c r="AJ156" i="19"/>
  <c r="AJ157" i="19"/>
  <c r="AD303" i="19"/>
  <c r="AF303" i="19" s="1" a="1"/>
  <c r="AF303" i="19" s="1"/>
  <c r="AD351" i="19"/>
  <c r="AF351" i="19" s="1" a="1"/>
  <c r="AF351" i="19" s="1"/>
  <c r="AD159" i="19"/>
  <c r="AF159" i="19" s="1" a="1"/>
  <c r="AF159" i="19" s="1"/>
  <c r="AJ237" i="19"/>
  <c r="AJ349" i="19"/>
  <c r="AJ152" i="19"/>
  <c r="AL152" i="19" s="1" a="1"/>
  <c r="AL152" i="19" s="1"/>
  <c r="L26" i="23" s="1"/>
  <c r="AJ309" i="19"/>
  <c r="AJ235" i="19"/>
  <c r="B15" i="23"/>
  <c r="C15" i="23" s="1"/>
  <c r="B17" i="23"/>
  <c r="C17" i="23" s="1"/>
  <c r="G157" i="23"/>
  <c r="M157" i="23"/>
  <c r="J157" i="23"/>
  <c r="F157" i="23"/>
  <c r="L157" i="23"/>
  <c r="K157" i="23"/>
  <c r="E157" i="23"/>
  <c r="I157" i="23"/>
  <c r="H157" i="23"/>
  <c r="N157" i="23"/>
  <c r="D157" i="23"/>
  <c r="N131" i="23"/>
  <c r="M131" i="23"/>
  <c r="J131" i="23"/>
  <c r="L131" i="23"/>
  <c r="H131" i="23"/>
  <c r="G131" i="23"/>
  <c r="F131" i="23"/>
  <c r="E131" i="23"/>
  <c r="K131" i="23"/>
  <c r="I131" i="23"/>
  <c r="D131" i="23"/>
  <c r="N82" i="23"/>
  <c r="L82" i="23"/>
  <c r="I82" i="23"/>
  <c r="K82" i="23"/>
  <c r="M82" i="23"/>
  <c r="E82" i="23"/>
  <c r="F82" i="23"/>
  <c r="H82" i="23"/>
  <c r="G82" i="23"/>
  <c r="J82" i="23"/>
  <c r="D82" i="23"/>
  <c r="N118" i="23"/>
  <c r="L118" i="23"/>
  <c r="I118" i="23"/>
  <c r="M118" i="23"/>
  <c r="H118" i="23"/>
  <c r="K118" i="23"/>
  <c r="E118" i="23"/>
  <c r="G118" i="23"/>
  <c r="F118" i="23"/>
  <c r="J118" i="23"/>
  <c r="D118" i="23"/>
  <c r="N69" i="23"/>
  <c r="M69" i="23"/>
  <c r="F69" i="23"/>
  <c r="L69" i="23"/>
  <c r="J69" i="23"/>
  <c r="E69" i="23"/>
  <c r="I69" i="23"/>
  <c r="H69" i="23"/>
  <c r="G69" i="23"/>
  <c r="K69" i="23"/>
  <c r="D69" i="23"/>
  <c r="K150" i="23"/>
  <c r="H150" i="23"/>
  <c r="I150" i="23"/>
  <c r="G150" i="23"/>
  <c r="F150" i="23"/>
  <c r="L150" i="23"/>
  <c r="N150" i="23"/>
  <c r="E150" i="23"/>
  <c r="M150" i="23"/>
  <c r="J150" i="23"/>
  <c r="D150" i="23"/>
  <c r="M74" i="23"/>
  <c r="J74" i="23"/>
  <c r="G74" i="23"/>
  <c r="K74" i="23"/>
  <c r="I74" i="23"/>
  <c r="N74" i="23"/>
  <c r="E74" i="23"/>
  <c r="L74" i="23"/>
  <c r="H74" i="23"/>
  <c r="F74" i="23"/>
  <c r="D74" i="23"/>
  <c r="G45" i="23"/>
  <c r="F45" i="23"/>
  <c r="E45" i="23"/>
  <c r="H45" i="23"/>
  <c r="I45" i="23"/>
  <c r="D45" i="23"/>
  <c r="M156" i="23"/>
  <c r="L156" i="23"/>
  <c r="J156" i="23"/>
  <c r="F156" i="23"/>
  <c r="K156" i="23"/>
  <c r="E156" i="23"/>
  <c r="G156" i="23"/>
  <c r="I156" i="23"/>
  <c r="H156" i="23"/>
  <c r="N156" i="23"/>
  <c r="D156" i="23"/>
  <c r="L91" i="23"/>
  <c r="I91" i="23"/>
  <c r="H91" i="23"/>
  <c r="K91" i="23"/>
  <c r="J91" i="23"/>
  <c r="G91" i="23"/>
  <c r="N91" i="23"/>
  <c r="M91" i="23"/>
  <c r="E91" i="23"/>
  <c r="F91" i="23"/>
  <c r="D91" i="23"/>
  <c r="M50" i="23"/>
  <c r="J50" i="23"/>
  <c r="G50" i="23"/>
  <c r="I50" i="23"/>
  <c r="E50" i="23"/>
  <c r="H50" i="23"/>
  <c r="F50" i="23"/>
  <c r="L50" i="23"/>
  <c r="K50" i="23"/>
  <c r="N50" i="23"/>
  <c r="D50" i="23"/>
  <c r="E44" i="23"/>
  <c r="H44" i="23"/>
  <c r="F44" i="23"/>
  <c r="I44" i="23"/>
  <c r="G44" i="23"/>
  <c r="D44" i="23"/>
  <c r="N142" i="23"/>
  <c r="L142" i="23"/>
  <c r="I142" i="23"/>
  <c r="M142" i="23"/>
  <c r="E142" i="23"/>
  <c r="J142" i="23"/>
  <c r="H142" i="23"/>
  <c r="K142" i="23"/>
  <c r="F142" i="23"/>
  <c r="G142" i="23"/>
  <c r="D142" i="23"/>
  <c r="B16" i="23"/>
  <c r="C16" i="23" s="1"/>
  <c r="N164" i="23"/>
  <c r="I164" i="23"/>
  <c r="H164" i="23"/>
  <c r="L164" i="23"/>
  <c r="E164" i="23"/>
  <c r="F164" i="23"/>
  <c r="K164" i="23"/>
  <c r="J164" i="23"/>
  <c r="G164" i="23"/>
  <c r="M164" i="23"/>
  <c r="D164" i="23"/>
  <c r="I36" i="23"/>
  <c r="E36" i="23"/>
  <c r="G36" i="23"/>
  <c r="H36" i="23"/>
  <c r="F36" i="23"/>
  <c r="D36" i="23"/>
  <c r="F41" i="23"/>
  <c r="G41" i="23"/>
  <c r="E41" i="23"/>
  <c r="I41" i="23"/>
  <c r="H41" i="23"/>
  <c r="D41" i="23"/>
  <c r="N167" i="23"/>
  <c r="M167" i="23"/>
  <c r="J167" i="23"/>
  <c r="K167" i="23"/>
  <c r="L167" i="23"/>
  <c r="H167" i="23"/>
  <c r="G167" i="23"/>
  <c r="E167" i="23"/>
  <c r="F167" i="23"/>
  <c r="I167" i="23"/>
  <c r="D167" i="23"/>
  <c r="N141" i="23"/>
  <c r="M141" i="23"/>
  <c r="L141" i="23"/>
  <c r="E141" i="23"/>
  <c r="J141" i="23"/>
  <c r="I141" i="23"/>
  <c r="H141" i="23"/>
  <c r="K141" i="23"/>
  <c r="G141" i="23"/>
  <c r="F141" i="23"/>
  <c r="D141" i="23"/>
  <c r="K51" i="23"/>
  <c r="H51" i="23"/>
  <c r="J51" i="23"/>
  <c r="M51" i="23"/>
  <c r="I51" i="23"/>
  <c r="E51" i="23"/>
  <c r="G51" i="23"/>
  <c r="N51" i="23"/>
  <c r="F51" i="23"/>
  <c r="L51" i="23"/>
  <c r="D51" i="23"/>
  <c r="K147" i="23"/>
  <c r="H147" i="23"/>
  <c r="L147" i="23"/>
  <c r="G147" i="23"/>
  <c r="F147" i="23"/>
  <c r="N147" i="23"/>
  <c r="I147" i="23"/>
  <c r="M147" i="23"/>
  <c r="J147" i="23"/>
  <c r="E147" i="23"/>
  <c r="D147" i="23"/>
  <c r="AE1470" i="19"/>
  <c r="AG1470" i="19" s="1" a="1"/>
  <c r="AG1470" i="19" s="1"/>
  <c r="N80" i="23"/>
  <c r="J80" i="23"/>
  <c r="E80" i="23"/>
  <c r="H80" i="23"/>
  <c r="L80" i="23"/>
  <c r="F80" i="23"/>
  <c r="K80" i="23"/>
  <c r="I80" i="23"/>
  <c r="G80" i="23"/>
  <c r="M80" i="23"/>
  <c r="D80" i="23"/>
  <c r="H39" i="23"/>
  <c r="G39" i="23"/>
  <c r="E39" i="23"/>
  <c r="I39" i="23"/>
  <c r="F39" i="23"/>
  <c r="D39" i="23"/>
  <c r="G60" i="23"/>
  <c r="H60" i="23"/>
  <c r="N60" i="23"/>
  <c r="M60" i="23"/>
  <c r="K60" i="23"/>
  <c r="J60" i="23"/>
  <c r="F60" i="23"/>
  <c r="L60" i="23"/>
  <c r="I60" i="23"/>
  <c r="E60" i="23"/>
  <c r="D60" i="23"/>
  <c r="G26" i="23"/>
  <c r="H26" i="23"/>
  <c r="F26" i="23"/>
  <c r="I26" i="23"/>
  <c r="E26" i="23"/>
  <c r="D26" i="23"/>
  <c r="H61" i="23"/>
  <c r="G61" i="23"/>
  <c r="L61" i="23"/>
  <c r="M61" i="23"/>
  <c r="N61" i="23"/>
  <c r="E61" i="23"/>
  <c r="K61" i="23"/>
  <c r="F61" i="23"/>
  <c r="J61" i="23"/>
  <c r="I61" i="23"/>
  <c r="D61" i="23"/>
  <c r="I43" i="23"/>
  <c r="H43" i="23"/>
  <c r="F43" i="23"/>
  <c r="E43" i="23"/>
  <c r="G43" i="23"/>
  <c r="D43" i="23"/>
  <c r="AB112" i="19" a="1"/>
  <c r="AB112" i="19" s="1"/>
  <c r="AB113" i="19" s="1" a="1"/>
  <c r="AB113" i="19" s="1"/>
  <c r="B22" i="23"/>
  <c r="C22" i="23" s="1"/>
  <c r="F144" i="23"/>
  <c r="K144" i="23"/>
  <c r="G144" i="23"/>
  <c r="E144" i="23"/>
  <c r="I144" i="23"/>
  <c r="J144" i="23"/>
  <c r="M144" i="23"/>
  <c r="L144" i="23"/>
  <c r="N144" i="23"/>
  <c r="H144" i="23"/>
  <c r="D144" i="23"/>
  <c r="I34" i="23"/>
  <c r="H34" i="23"/>
  <c r="F34" i="23"/>
  <c r="E34" i="23"/>
  <c r="G34" i="23"/>
  <c r="D34" i="23"/>
  <c r="G47" i="23"/>
  <c r="H47" i="23"/>
  <c r="I47" i="23"/>
  <c r="L47" i="23"/>
  <c r="F47" i="23"/>
  <c r="E47" i="23"/>
  <c r="D47" i="23"/>
  <c r="AK959" i="19"/>
  <c r="B18" i="23"/>
  <c r="C18" i="23" s="1"/>
  <c r="N140" i="23"/>
  <c r="L140" i="23"/>
  <c r="K140" i="23"/>
  <c r="E140" i="23"/>
  <c r="J140" i="23"/>
  <c r="I140" i="23"/>
  <c r="H140" i="23"/>
  <c r="M140" i="23"/>
  <c r="F140" i="23"/>
  <c r="G140" i="23"/>
  <c r="D140" i="23"/>
  <c r="I136" i="23"/>
  <c r="M136" i="23"/>
  <c r="L136" i="23"/>
  <c r="K136" i="23"/>
  <c r="J136" i="23"/>
  <c r="E136" i="23"/>
  <c r="G136" i="23"/>
  <c r="H136" i="23"/>
  <c r="F136" i="23"/>
  <c r="N136" i="23"/>
  <c r="D136" i="23"/>
  <c r="K87" i="23"/>
  <c r="H87" i="23"/>
  <c r="J87" i="23"/>
  <c r="G87" i="23"/>
  <c r="M87" i="23"/>
  <c r="L87" i="23"/>
  <c r="F87" i="23"/>
  <c r="E87" i="23"/>
  <c r="N87" i="23"/>
  <c r="I87" i="23"/>
  <c r="D87" i="23"/>
  <c r="N143" i="23"/>
  <c r="M143" i="23"/>
  <c r="J143" i="23"/>
  <c r="K143" i="23"/>
  <c r="G143" i="23"/>
  <c r="E143" i="23"/>
  <c r="I143" i="23"/>
  <c r="L143" i="23"/>
  <c r="F143" i="23"/>
  <c r="H143" i="23"/>
  <c r="D143" i="23"/>
  <c r="J137" i="23"/>
  <c r="M137" i="23"/>
  <c r="I137" i="23"/>
  <c r="L137" i="23"/>
  <c r="K137" i="23"/>
  <c r="F137" i="23"/>
  <c r="H137" i="23"/>
  <c r="G137" i="23"/>
  <c r="E137" i="23"/>
  <c r="N137" i="23"/>
  <c r="D137" i="23"/>
  <c r="K96" i="23"/>
  <c r="F96" i="23"/>
  <c r="L96" i="23"/>
  <c r="H96" i="23"/>
  <c r="N96" i="23"/>
  <c r="J96" i="23"/>
  <c r="I96" i="23"/>
  <c r="M96" i="23"/>
  <c r="E96" i="23"/>
  <c r="G96" i="23"/>
  <c r="D96" i="23"/>
  <c r="AE1536" i="19"/>
  <c r="AG1536" i="19" s="1" a="1"/>
  <c r="AG1536" i="19" s="1"/>
  <c r="N116" i="23"/>
  <c r="I116" i="23"/>
  <c r="E116" i="23"/>
  <c r="G116" i="23"/>
  <c r="L116" i="23"/>
  <c r="H116" i="23"/>
  <c r="K116" i="23"/>
  <c r="F116" i="23"/>
  <c r="J116" i="23"/>
  <c r="M116" i="23"/>
  <c r="D116" i="23"/>
  <c r="N105" i="23"/>
  <c r="H105" i="23"/>
  <c r="E105" i="23"/>
  <c r="J105" i="23"/>
  <c r="I105" i="23"/>
  <c r="M105" i="23"/>
  <c r="L105" i="23"/>
  <c r="F105" i="23"/>
  <c r="G105" i="23"/>
  <c r="K105" i="23"/>
  <c r="D105" i="23"/>
  <c r="J89" i="23"/>
  <c r="G89" i="23"/>
  <c r="I89" i="23"/>
  <c r="H89" i="23"/>
  <c r="M89" i="23"/>
  <c r="L89" i="23"/>
  <c r="K89" i="23"/>
  <c r="F89" i="23"/>
  <c r="E89" i="23"/>
  <c r="N89" i="23"/>
  <c r="D89" i="23"/>
  <c r="N129" i="23"/>
  <c r="H129" i="23"/>
  <c r="G129" i="23"/>
  <c r="E129" i="23"/>
  <c r="K129" i="23"/>
  <c r="F129" i="23"/>
  <c r="J129" i="23"/>
  <c r="M129" i="23"/>
  <c r="L129" i="23"/>
  <c r="I129" i="23"/>
  <c r="D129" i="23"/>
  <c r="B24" i="23"/>
  <c r="C24" i="23" s="1"/>
  <c r="N68" i="23"/>
  <c r="L68" i="23"/>
  <c r="K68" i="23"/>
  <c r="E68" i="23"/>
  <c r="I68" i="23"/>
  <c r="G68" i="23"/>
  <c r="J68" i="23"/>
  <c r="M68" i="23"/>
  <c r="H68" i="23"/>
  <c r="F68" i="23"/>
  <c r="D68" i="23"/>
  <c r="H48" i="23"/>
  <c r="I48" i="23"/>
  <c r="G48" i="23"/>
  <c r="F48" i="23"/>
  <c r="E48" i="23"/>
  <c r="D48" i="23"/>
  <c r="N155" i="23"/>
  <c r="M155" i="23"/>
  <c r="J155" i="23"/>
  <c r="L155" i="23"/>
  <c r="I155" i="23"/>
  <c r="E155" i="23"/>
  <c r="G155" i="23"/>
  <c r="H155" i="23"/>
  <c r="F155" i="23"/>
  <c r="K155" i="23"/>
  <c r="D155" i="23"/>
  <c r="N106" i="23"/>
  <c r="L106" i="23"/>
  <c r="I106" i="23"/>
  <c r="H106" i="23"/>
  <c r="F106" i="23"/>
  <c r="J106" i="23"/>
  <c r="M106" i="23"/>
  <c r="G106" i="23"/>
  <c r="K106" i="23"/>
  <c r="E106" i="23"/>
  <c r="D106" i="23"/>
  <c r="G35" i="23"/>
  <c r="I35" i="23"/>
  <c r="E35" i="23"/>
  <c r="H35" i="23"/>
  <c r="F35" i="23"/>
  <c r="D35" i="23"/>
  <c r="L169" i="23"/>
  <c r="G169" i="23"/>
  <c r="I169" i="23"/>
  <c r="M169" i="23"/>
  <c r="F169" i="23"/>
  <c r="E169" i="23"/>
  <c r="H169" i="23"/>
  <c r="J169" i="23"/>
  <c r="N169" i="23"/>
  <c r="K169" i="23"/>
  <c r="D169" i="23"/>
  <c r="K168" i="23"/>
  <c r="M168" i="23"/>
  <c r="F168" i="23"/>
  <c r="N168" i="23"/>
  <c r="H168" i="23"/>
  <c r="G168" i="23"/>
  <c r="J168" i="23"/>
  <c r="E168" i="23"/>
  <c r="L168" i="23"/>
  <c r="I168" i="23"/>
  <c r="D168" i="23"/>
  <c r="G72" i="23"/>
  <c r="F72" i="23"/>
  <c r="J72" i="23"/>
  <c r="I72" i="23"/>
  <c r="H72" i="23"/>
  <c r="L72" i="23"/>
  <c r="M72" i="23"/>
  <c r="E72" i="23"/>
  <c r="K72" i="23"/>
  <c r="N72" i="23"/>
  <c r="D72" i="23"/>
  <c r="M158" i="23"/>
  <c r="J158" i="23"/>
  <c r="G158" i="23"/>
  <c r="F158" i="23"/>
  <c r="H158" i="23"/>
  <c r="L158" i="23"/>
  <c r="K158" i="23"/>
  <c r="E158" i="23"/>
  <c r="I158" i="23"/>
  <c r="N158" i="23"/>
  <c r="D158" i="23"/>
  <c r="L103" i="23"/>
  <c r="I103" i="23"/>
  <c r="J103" i="23"/>
  <c r="M103" i="23"/>
  <c r="G103" i="23"/>
  <c r="F103" i="23"/>
  <c r="K103" i="23"/>
  <c r="N103" i="23"/>
  <c r="H103" i="23"/>
  <c r="E103" i="23"/>
  <c r="D103" i="23"/>
  <c r="N165" i="23"/>
  <c r="J165" i="23"/>
  <c r="I165" i="23"/>
  <c r="H165" i="23"/>
  <c r="L165" i="23"/>
  <c r="E165" i="23"/>
  <c r="G165" i="23"/>
  <c r="F165" i="23"/>
  <c r="M165" i="23"/>
  <c r="K165" i="23"/>
  <c r="D165" i="23"/>
  <c r="K54" i="23"/>
  <c r="H54" i="23"/>
  <c r="L54" i="23"/>
  <c r="J54" i="23"/>
  <c r="M54" i="23"/>
  <c r="I54" i="23"/>
  <c r="N54" i="23"/>
  <c r="F54" i="23"/>
  <c r="E54" i="23"/>
  <c r="G54" i="23"/>
  <c r="D54" i="23"/>
  <c r="N58" i="23"/>
  <c r="L58" i="23"/>
  <c r="I58" i="23"/>
  <c r="F58" i="23"/>
  <c r="K58" i="23"/>
  <c r="E58" i="23"/>
  <c r="J58" i="23"/>
  <c r="M58" i="23"/>
  <c r="H58" i="23"/>
  <c r="G58" i="23"/>
  <c r="D58" i="23"/>
  <c r="I77" i="23"/>
  <c r="H77" i="23"/>
  <c r="L77" i="23"/>
  <c r="N77" i="23"/>
  <c r="M77" i="23"/>
  <c r="F77" i="23"/>
  <c r="G77" i="23"/>
  <c r="J77" i="23"/>
  <c r="E77" i="23"/>
  <c r="K77" i="23"/>
  <c r="D77" i="23"/>
  <c r="N154" i="23"/>
  <c r="L154" i="23"/>
  <c r="I154" i="23"/>
  <c r="K154" i="23"/>
  <c r="M154" i="23"/>
  <c r="H154" i="23"/>
  <c r="F154" i="23"/>
  <c r="G154" i="23"/>
  <c r="E154" i="23"/>
  <c r="J154" i="23"/>
  <c r="D154" i="23"/>
  <c r="K102" i="23"/>
  <c r="H102" i="23"/>
  <c r="M102" i="23"/>
  <c r="G102" i="23"/>
  <c r="F102" i="23"/>
  <c r="L102" i="23"/>
  <c r="N102" i="23"/>
  <c r="J102" i="23"/>
  <c r="I102" i="23"/>
  <c r="E102" i="23"/>
  <c r="D102" i="23"/>
  <c r="L67" i="23"/>
  <c r="I67" i="23"/>
  <c r="K67" i="23"/>
  <c r="M67" i="23"/>
  <c r="J67" i="23"/>
  <c r="E67" i="23"/>
  <c r="H67" i="23"/>
  <c r="G67" i="23"/>
  <c r="N67" i="23"/>
  <c r="F67" i="23"/>
  <c r="D67" i="23"/>
  <c r="B23" i="23"/>
  <c r="C23" i="23" s="1"/>
  <c r="H30" i="23"/>
  <c r="I30" i="23"/>
  <c r="F30" i="23"/>
  <c r="G30" i="23"/>
  <c r="E30" i="23"/>
  <c r="D30" i="23"/>
  <c r="K138" i="23"/>
  <c r="H138" i="23"/>
  <c r="J138" i="23"/>
  <c r="I138" i="23"/>
  <c r="M138" i="23"/>
  <c r="L138" i="23"/>
  <c r="N138" i="23"/>
  <c r="G138" i="23"/>
  <c r="F138" i="23"/>
  <c r="E138" i="23"/>
  <c r="D138" i="23"/>
  <c r="I12" i="23"/>
  <c r="G12" i="23"/>
  <c r="F12" i="23"/>
  <c r="E12" i="23"/>
  <c r="H12" i="23"/>
  <c r="N71" i="23"/>
  <c r="M71" i="23"/>
  <c r="J71" i="23"/>
  <c r="G71" i="23"/>
  <c r="F71" i="23"/>
  <c r="I71" i="23"/>
  <c r="H71" i="23"/>
  <c r="L71" i="23"/>
  <c r="E71" i="23"/>
  <c r="K71" i="23"/>
  <c r="D71" i="23"/>
  <c r="G38" i="23"/>
  <c r="E38" i="23"/>
  <c r="I38" i="23"/>
  <c r="H38" i="23"/>
  <c r="F38" i="23"/>
  <c r="D38" i="23"/>
  <c r="N107" i="23"/>
  <c r="M107" i="23"/>
  <c r="J107" i="23"/>
  <c r="I107" i="23"/>
  <c r="K107" i="23"/>
  <c r="G107" i="23"/>
  <c r="E107" i="23"/>
  <c r="L107" i="23"/>
  <c r="F107" i="23"/>
  <c r="H107" i="23"/>
  <c r="D107" i="23"/>
  <c r="N130" i="23"/>
  <c r="L130" i="23"/>
  <c r="I130" i="23"/>
  <c r="H130" i="23"/>
  <c r="G130" i="23"/>
  <c r="M130" i="23"/>
  <c r="F130" i="23"/>
  <c r="E130" i="23"/>
  <c r="K130" i="23"/>
  <c r="J130" i="23"/>
  <c r="D130" i="23"/>
  <c r="K66" i="23"/>
  <c r="H66" i="23"/>
  <c r="J66" i="23"/>
  <c r="M66" i="23"/>
  <c r="I66" i="23"/>
  <c r="E66" i="23"/>
  <c r="L66" i="23"/>
  <c r="F66" i="23"/>
  <c r="G66" i="23"/>
  <c r="N66" i="23"/>
  <c r="D66" i="23"/>
  <c r="AM1402" i="19" a="1"/>
  <c r="AM1402" i="19" s="1"/>
  <c r="AM892" i="19" a="1"/>
  <c r="AM892" i="19" s="1"/>
  <c r="AM842" i="19" a="1"/>
  <c r="AM842" i="19" s="1"/>
  <c r="AL792" i="19" a="1"/>
  <c r="AL792" i="19" s="1"/>
  <c r="AK632" i="19"/>
  <c r="AM422" i="19" a="1"/>
  <c r="AM422" i="19" s="1"/>
  <c r="AM652" i="19" a="1"/>
  <c r="AM652" i="19" s="1"/>
  <c r="AM412" i="19" a="1"/>
  <c r="AM412" i="19" s="1"/>
  <c r="AM1022" i="19" a="1"/>
  <c r="AM1022" i="19" s="1"/>
  <c r="AM752" i="19" a="1"/>
  <c r="AM752" i="19" s="1"/>
  <c r="AL772" i="19" a="1"/>
  <c r="AL772" i="19" s="1"/>
  <c r="AL1172" i="19" a="1"/>
  <c r="AL1172" i="19" s="1"/>
  <c r="AL542" i="19" a="1"/>
  <c r="AL542" i="19" s="1"/>
  <c r="AL1282" i="19" a="1"/>
  <c r="AL1282" i="19" s="1"/>
  <c r="AE633" i="19"/>
  <c r="AG633" i="19" s="1" a="1"/>
  <c r="AG633" i="19" s="1"/>
  <c r="AM1242" i="19" a="1"/>
  <c r="AM1242" i="19" s="1"/>
  <c r="AM862" i="19" a="1"/>
  <c r="AM862" i="19" s="1"/>
  <c r="AM1422" i="19" a="1"/>
  <c r="AM1422" i="19" s="1"/>
  <c r="AM1222" i="19" a="1"/>
  <c r="AM1222" i="19" s="1"/>
  <c r="AM172" i="19" a="1"/>
  <c r="AM172" i="19" s="1"/>
  <c r="M28" i="23" s="1"/>
  <c r="AM812" i="19" a="1"/>
  <c r="AM812" i="19" s="1"/>
  <c r="AM212" i="19" a="1"/>
  <c r="AM212" i="19" s="1"/>
  <c r="M32" i="23" s="1"/>
  <c r="AL222" i="19" a="1"/>
  <c r="AL222" i="19" s="1"/>
  <c r="L33" i="23" s="1"/>
  <c r="AL1082" i="19" a="1"/>
  <c r="AL1082" i="19" s="1"/>
  <c r="AL1142" i="19" a="1"/>
  <c r="AL1142" i="19" s="1"/>
  <c r="AL682" i="19" a="1"/>
  <c r="AL682" i="19" s="1"/>
  <c r="AL732" i="19" a="1"/>
  <c r="AL732" i="19" s="1"/>
  <c r="AL1122" i="19" a="1"/>
  <c r="AL1122" i="19" s="1"/>
  <c r="AL1552" i="19" a="1"/>
  <c r="AL1552" i="19" s="1"/>
  <c r="AL1382" i="19" a="1"/>
  <c r="AL1382" i="19" s="1"/>
  <c r="AL1422" i="19" a="1"/>
  <c r="AL1422" i="19" s="1"/>
  <c r="AL1342" i="19" a="1"/>
  <c r="AL1342" i="19" s="1"/>
  <c r="AL742" i="19" a="1"/>
  <c r="AL742" i="19" s="1"/>
  <c r="AL462" i="19" a="1"/>
  <c r="AL462" i="19" s="1"/>
  <c r="AL522" i="19" a="1"/>
  <c r="AL522" i="19" s="1"/>
  <c r="AE641" i="19"/>
  <c r="AG641" i="19" s="1" a="1"/>
  <c r="AG641" i="19" s="1"/>
  <c r="AE571" i="19"/>
  <c r="AG571" i="19" s="1" a="1"/>
  <c r="AG571" i="19" s="1"/>
  <c r="AM982" i="19" a="1"/>
  <c r="AM982" i="19" s="1"/>
  <c r="AM682" i="19" a="1"/>
  <c r="AM682" i="19" s="1"/>
  <c r="AM872" i="19" a="1"/>
  <c r="AM872" i="19" s="1"/>
  <c r="AM382" i="19" a="1"/>
  <c r="AM382" i="19" s="1"/>
  <c r="AM352" i="19" a="1"/>
  <c r="AM352" i="19" s="1"/>
  <c r="M46" i="23" s="1"/>
  <c r="AL442" i="19" a="1"/>
  <c r="AL442" i="19" s="1"/>
  <c r="AM792" i="19" a="1"/>
  <c r="AM792" i="19" s="1"/>
  <c r="AL882" i="19" a="1"/>
  <c r="AL882" i="19" s="1"/>
  <c r="AK634" i="19"/>
  <c r="AL172" i="19" a="1"/>
  <c r="AL172" i="19" s="1"/>
  <c r="L28" i="23" s="1"/>
  <c r="AL642" i="19" a="1"/>
  <c r="AL642" i="19" s="1"/>
  <c r="AK641" i="19"/>
  <c r="AL992" i="19" a="1"/>
  <c r="AL992" i="19" s="1"/>
  <c r="AL1512" i="19" a="1"/>
  <c r="AL1512" i="19" s="1"/>
  <c r="AK639" i="19"/>
  <c r="AL1222" i="19" a="1"/>
  <c r="AL1222" i="19" s="1"/>
  <c r="AL812" i="19" a="1"/>
  <c r="AL812" i="19" s="1"/>
  <c r="AE640" i="19"/>
  <c r="AG640" i="19" s="1" a="1"/>
  <c r="AG640" i="19" s="1"/>
  <c r="AE614" i="19"/>
  <c r="AG614" i="19" s="1" a="1"/>
  <c r="AG614" i="19" s="1"/>
  <c r="AM1082" i="19" a="1"/>
  <c r="AM1082" i="19" s="1"/>
  <c r="AM482" i="19" a="1"/>
  <c r="AM482" i="19" s="1"/>
  <c r="AM1512" i="19" a="1"/>
  <c r="AM1512" i="19" s="1"/>
  <c r="AM1092" i="19" a="1"/>
  <c r="AM1092" i="19" s="1"/>
  <c r="AM452" i="19" a="1"/>
  <c r="AM452" i="19" s="1"/>
  <c r="AM1102" i="19" a="1"/>
  <c r="AM1102" i="19" s="1"/>
  <c r="AM1372" i="19" a="1"/>
  <c r="AM1372" i="19" s="1"/>
  <c r="AL972" i="19" a="1"/>
  <c r="AL972" i="19" s="1"/>
  <c r="AL412" i="19" a="1"/>
  <c r="AL412" i="19" s="1"/>
  <c r="AM592" i="19" a="1"/>
  <c r="AM592" i="19" s="1"/>
  <c r="AL1522" i="19" a="1"/>
  <c r="AL1522" i="19" s="1"/>
  <c r="AL1132" i="19" a="1"/>
  <c r="AL1132" i="19" s="1"/>
  <c r="AL932" i="19" a="1"/>
  <c r="AL932" i="19" s="1"/>
  <c r="AL1102" i="19" a="1"/>
  <c r="AL1102" i="19" s="1"/>
  <c r="AL1022" i="19" a="1"/>
  <c r="AL1022" i="19" s="1"/>
  <c r="AL1112" i="19" a="1"/>
  <c r="AL1112" i="19" s="1"/>
  <c r="AE639" i="19"/>
  <c r="AG639" i="19" s="1" a="1"/>
  <c r="AG639" i="19" s="1"/>
  <c r="AM1382" i="19" a="1"/>
  <c r="AM1382" i="19" s="1"/>
  <c r="AM972" i="19" a="1"/>
  <c r="AM972" i="19" s="1"/>
  <c r="AM642" i="19" a="1"/>
  <c r="AM642" i="19" s="1"/>
  <c r="AM1012" i="19" a="1"/>
  <c r="AM1012" i="19" s="1"/>
  <c r="AL822" i="19" a="1"/>
  <c r="AL822" i="19" s="1"/>
  <c r="AL1032" i="19" a="1"/>
  <c r="AL1032" i="19" s="1"/>
  <c r="AM702" i="19" a="1"/>
  <c r="AM702" i="19" s="1"/>
  <c r="AM442" i="19" a="1"/>
  <c r="AM442" i="19" s="1"/>
  <c r="AL862" i="19" a="1"/>
  <c r="AL862" i="19" s="1"/>
  <c r="AL1482" i="19" a="1"/>
  <c r="AL1482" i="19" s="1"/>
  <c r="AL512" i="19" a="1"/>
  <c r="AL512" i="19" s="1"/>
  <c r="AE637" i="19"/>
  <c r="AG637" i="19" s="1" a="1"/>
  <c r="AG637" i="19" s="1"/>
  <c r="AM1482" i="19" a="1"/>
  <c r="AM1482" i="19" s="1"/>
  <c r="AM1602" i="19" a="1"/>
  <c r="AM1602" i="19" s="1"/>
  <c r="AM1522" i="19" a="1"/>
  <c r="AM1522" i="19" s="1"/>
  <c r="AM1342" i="19" a="1"/>
  <c r="AM1342" i="19" s="1"/>
  <c r="AM222" i="19" a="1"/>
  <c r="AM222" i="19" s="1"/>
  <c r="M33" i="23" s="1"/>
  <c r="AM512" i="19" a="1"/>
  <c r="AM512" i="19" s="1"/>
  <c r="AM932" i="19" a="1"/>
  <c r="AM932" i="19" s="1"/>
  <c r="AM1172" i="19" a="1"/>
  <c r="AM1172" i="19" s="1"/>
  <c r="AL352" i="19" a="1"/>
  <c r="AL352" i="19" s="1"/>
  <c r="L46" i="23" s="1"/>
  <c r="AL382" i="19" a="1"/>
  <c r="AL382" i="19" s="1"/>
  <c r="AL722" i="19" a="1"/>
  <c r="AL722" i="19" s="1"/>
  <c r="AE635" i="19"/>
  <c r="AG635" i="19" s="1" a="1"/>
  <c r="AG635" i="19" s="1"/>
  <c r="AM1032" i="19" a="1"/>
  <c r="AM1032" i="19" s="1"/>
  <c r="AM1112" i="19" a="1"/>
  <c r="AM1112" i="19" s="1"/>
  <c r="AM722" i="19" a="1"/>
  <c r="AM722" i="19" s="1"/>
  <c r="AK636" i="19"/>
  <c r="AK635" i="19"/>
  <c r="AL182" i="19" a="1"/>
  <c r="AL182" i="19" s="1"/>
  <c r="L29" i="23" s="1"/>
  <c r="AL1162" i="19" a="1"/>
  <c r="AL1162" i="19" s="1"/>
  <c r="AL422" i="19" a="1"/>
  <c r="AL422" i="19" s="1"/>
  <c r="AL1352" i="19" a="1"/>
  <c r="AL1352" i="19" s="1"/>
  <c r="AL752" i="19" a="1"/>
  <c r="AL752" i="19" s="1"/>
  <c r="AL1002" i="19" a="1"/>
  <c r="AL1002" i="19" s="1"/>
  <c r="AL592" i="19" a="1"/>
  <c r="AL592" i="19" s="1"/>
  <c r="AE634" i="19"/>
  <c r="AG634" i="19" s="1" a="1"/>
  <c r="AG634" i="19" s="1"/>
  <c r="AM622" i="19" a="1"/>
  <c r="AM622" i="19" s="1"/>
  <c r="AM822" i="19" a="1"/>
  <c r="AM822" i="19" s="1"/>
  <c r="AM1122" i="19" a="1"/>
  <c r="AM1122" i="19" s="1"/>
  <c r="AM522" i="19" a="1"/>
  <c r="AM522" i="19" s="1"/>
  <c r="AM1552" i="19" a="1"/>
  <c r="AM1552" i="19" s="1"/>
  <c r="AM742" i="19" a="1"/>
  <c r="AM742" i="19" s="1"/>
  <c r="AM992" i="19" a="1"/>
  <c r="AM992" i="19" s="1"/>
  <c r="AM542" i="19" a="1"/>
  <c r="AM542" i="19" s="1"/>
  <c r="AL652" i="19" a="1"/>
  <c r="AL652" i="19" s="1"/>
  <c r="AL872" i="19" a="1"/>
  <c r="AL872" i="19" s="1"/>
  <c r="AK640" i="19"/>
  <c r="AL982" i="19" a="1"/>
  <c r="AL982" i="19" s="1"/>
  <c r="AL1212" i="19" a="1"/>
  <c r="AL1212" i="19" s="1"/>
  <c r="AL482" i="19" a="1"/>
  <c r="AL482" i="19" s="1"/>
  <c r="AL622" i="19" a="1"/>
  <c r="AL622" i="19" s="1"/>
  <c r="AL532" i="19" a="1"/>
  <c r="AL532" i="19" s="1"/>
  <c r="AL1502" i="19" a="1"/>
  <c r="AL1502" i="19" s="1"/>
  <c r="AL1012" i="19" a="1"/>
  <c r="AL1012" i="19" s="1"/>
  <c r="AE632" i="19"/>
  <c r="AG632" i="19" s="1" a="1"/>
  <c r="AG632" i="19" s="1"/>
  <c r="AM772" i="19" a="1"/>
  <c r="AM772" i="19" s="1"/>
  <c r="AM1002" i="19" a="1"/>
  <c r="AM1002" i="19" s="1"/>
  <c r="AM1412" i="19" a="1"/>
  <c r="AM1412" i="19" s="1"/>
  <c r="AM1212" i="19" a="1"/>
  <c r="AM1212" i="19" s="1"/>
  <c r="AM902" i="19" a="1"/>
  <c r="AM902" i="19" s="1"/>
  <c r="AL1602" i="19" a="1"/>
  <c r="AL1602" i="19" s="1"/>
  <c r="AL1242" i="19" a="1"/>
  <c r="AL1242" i="19" s="1"/>
  <c r="AL1402" i="19" a="1"/>
  <c r="AL1402" i="19" s="1"/>
  <c r="AL1062" i="19" a="1"/>
  <c r="AL1062" i="19" s="1"/>
  <c r="AL452" i="19" a="1"/>
  <c r="AL452" i="19" s="1"/>
  <c r="AE1194" i="19"/>
  <c r="AG1194" i="19" s="1" a="1"/>
  <c r="AG1194" i="19" s="1"/>
  <c r="AE638" i="19"/>
  <c r="AG638" i="19" s="1" a="1"/>
  <c r="AG638" i="19" s="1"/>
  <c r="AM1152" i="19" a="1"/>
  <c r="AM1152" i="19" s="1"/>
  <c r="AM1282" i="19" a="1"/>
  <c r="AM1282" i="19" s="1"/>
  <c r="AM1162" i="19" a="1"/>
  <c r="AM1162" i="19" s="1"/>
  <c r="AM1232" i="19" a="1"/>
  <c r="AM1232" i="19" s="1"/>
  <c r="AL1232" i="19" a="1"/>
  <c r="AL1232" i="19" s="1"/>
  <c r="AL1412" i="19" a="1"/>
  <c r="AL1412" i="19" s="1"/>
  <c r="AK633" i="19"/>
  <c r="AL1492" i="19" a="1"/>
  <c r="AL1492" i="19" s="1"/>
  <c r="AL842" i="19" a="1"/>
  <c r="AL842" i="19" s="1"/>
  <c r="AK637" i="19"/>
  <c r="AL702" i="19" a="1"/>
  <c r="AL702" i="19" s="1"/>
  <c r="AL1092" i="19" a="1"/>
  <c r="AL1092" i="19" s="1"/>
  <c r="AL1152" i="19" a="1"/>
  <c r="AL1152" i="19" s="1"/>
  <c r="AL212" i="19" a="1"/>
  <c r="AL212" i="19" s="1"/>
  <c r="L32" i="23" s="1"/>
  <c r="AL902" i="19" a="1"/>
  <c r="AL902" i="19" s="1"/>
  <c r="AL1372" i="19" a="1"/>
  <c r="AL1372" i="19" s="1"/>
  <c r="AL892" i="19" a="1"/>
  <c r="AL892" i="19" s="1"/>
  <c r="AM312" i="19" a="1"/>
  <c r="AM312" i="19" s="1"/>
  <c r="M42" i="23" s="1"/>
  <c r="AM182" i="19" a="1"/>
  <c r="AM182" i="19" s="1"/>
  <c r="M29" i="23" s="1"/>
  <c r="AM1502" i="19" a="1"/>
  <c r="AM1502" i="19" s="1"/>
  <c r="AM1352" i="19" a="1"/>
  <c r="AM1352" i="19" s="1"/>
  <c r="AE956" i="19"/>
  <c r="AG956" i="19" s="1" a="1"/>
  <c r="AG956" i="19" s="1"/>
  <c r="AE952" i="19"/>
  <c r="AG952" i="19" s="1" a="1"/>
  <c r="AG952" i="19" s="1"/>
  <c r="AD273" i="19"/>
  <c r="AF273" i="19" s="1" a="1"/>
  <c r="AF273" i="19" s="1"/>
  <c r="AE944" i="19"/>
  <c r="AG944" i="19" s="1" a="1"/>
  <c r="AG944" i="19" s="1"/>
  <c r="AE810" i="19"/>
  <c r="AG810" i="19" s="1" a="1"/>
  <c r="AG810" i="19" s="1"/>
  <c r="AE955" i="19"/>
  <c r="AG955" i="19" s="1" a="1"/>
  <c r="AG955" i="19" s="1"/>
  <c r="AE808" i="19"/>
  <c r="AG808" i="19" s="1" a="1"/>
  <c r="AG808" i="19" s="1"/>
  <c r="AJ272" i="19"/>
  <c r="J38" i="23" s="1"/>
  <c r="AE1534" i="19"/>
  <c r="AG1534" i="19" s="1" a="1"/>
  <c r="AG1534" i="19" s="1"/>
  <c r="AE1054" i="19"/>
  <c r="AG1054" i="19" s="1" a="1"/>
  <c r="AG1054" i="19" s="1"/>
  <c r="AE436" i="19"/>
  <c r="AG436" i="19" s="1" a="1"/>
  <c r="AG436" i="19" s="1"/>
  <c r="AE615" i="19"/>
  <c r="AG615" i="19" s="1" a="1"/>
  <c r="AG615" i="19" s="1"/>
  <c r="AE1080" i="19"/>
  <c r="AG1080" i="19" s="1" a="1"/>
  <c r="AG1080" i="19" s="1"/>
  <c r="AK570" i="19"/>
  <c r="AE961" i="19"/>
  <c r="AG961" i="19" s="1" a="1"/>
  <c r="AG961" i="19" s="1"/>
  <c r="AK432" i="19"/>
  <c r="AK1467" i="19"/>
  <c r="AK1057" i="19"/>
  <c r="AK955" i="19"/>
  <c r="AE954" i="19"/>
  <c r="AG954" i="19" s="1" a="1"/>
  <c r="AG954" i="19" s="1"/>
  <c r="AE1053" i="19"/>
  <c r="AG1053" i="19" s="1" a="1"/>
  <c r="AG1053" i="19" s="1"/>
  <c r="AE1469" i="19"/>
  <c r="AG1469" i="19" s="1" a="1"/>
  <c r="AG1469" i="19" s="1"/>
  <c r="AE833" i="19"/>
  <c r="AG833" i="19" s="1" a="1"/>
  <c r="AG833" i="19" s="1"/>
  <c r="AK1471" i="19"/>
  <c r="AK1056" i="19"/>
  <c r="AK958" i="19"/>
  <c r="AE953" i="19"/>
  <c r="AG953" i="19" s="1" a="1"/>
  <c r="AG953" i="19" s="1"/>
  <c r="AE1052" i="19"/>
  <c r="AG1052" i="19" s="1" a="1"/>
  <c r="AG1052" i="19" s="1"/>
  <c r="AE1466" i="19"/>
  <c r="AG1466" i="19" s="1" a="1"/>
  <c r="AG1466" i="19" s="1"/>
  <c r="AE437" i="19"/>
  <c r="AG437" i="19" s="1" a="1"/>
  <c r="AG437" i="19" s="1"/>
  <c r="AK1463" i="19"/>
  <c r="AK1060" i="19"/>
  <c r="AE959" i="19"/>
  <c r="AG959" i="19" s="1" a="1"/>
  <c r="AG959" i="19" s="1"/>
  <c r="AE1060" i="19"/>
  <c r="AG1060" i="19" s="1" a="1"/>
  <c r="AG1060" i="19" s="1"/>
  <c r="AE1463" i="19"/>
  <c r="AG1463" i="19" s="1" a="1"/>
  <c r="AG1463" i="19" s="1"/>
  <c r="AE433" i="19"/>
  <c r="AG433" i="19" s="1" a="1"/>
  <c r="AG433" i="19" s="1"/>
  <c r="AK1464" i="19"/>
  <c r="AK435" i="19"/>
  <c r="AK1058" i="19"/>
  <c r="AK434" i="19"/>
  <c r="AK566" i="19"/>
  <c r="AK957" i="19"/>
  <c r="AE957" i="19"/>
  <c r="AG957" i="19" s="1" a="1"/>
  <c r="AG957" i="19" s="1"/>
  <c r="AE1061" i="19"/>
  <c r="AG1061" i="19" s="1" a="1"/>
  <c r="AG1061" i="19" s="1"/>
  <c r="AE1471" i="19"/>
  <c r="AG1471" i="19" s="1" a="1"/>
  <c r="AG1471" i="19" s="1"/>
  <c r="AE438" i="19"/>
  <c r="AG438" i="19" s="1" a="1"/>
  <c r="AG438" i="19" s="1"/>
  <c r="AK440" i="19"/>
  <c r="AK1061" i="19"/>
  <c r="AK1078" i="19"/>
  <c r="AK956" i="19"/>
  <c r="AE960" i="19"/>
  <c r="AG960" i="19" s="1" a="1"/>
  <c r="AG960" i="19" s="1"/>
  <c r="AE1059" i="19"/>
  <c r="AG1059" i="19" s="1" a="1"/>
  <c r="AG1059" i="19" s="1"/>
  <c r="AE1465" i="19"/>
  <c r="AG1465" i="19" s="1" a="1"/>
  <c r="AG1465" i="19" s="1"/>
  <c r="AE562" i="19"/>
  <c r="AG562" i="19" s="1" a="1"/>
  <c r="AG562" i="19" s="1"/>
  <c r="AK1059" i="19"/>
  <c r="AK952" i="19"/>
  <c r="AE441" i="19"/>
  <c r="AG441" i="19" s="1" a="1"/>
  <c r="AG441" i="19" s="1"/>
  <c r="AE1464" i="19"/>
  <c r="AG1464" i="19" s="1" a="1"/>
  <c r="AG1464" i="19" s="1"/>
  <c r="AE618" i="19"/>
  <c r="AG618" i="19" s="1" a="1"/>
  <c r="AG618" i="19" s="1"/>
  <c r="AK954" i="19"/>
  <c r="AE440" i="19"/>
  <c r="AG440" i="19" s="1" a="1"/>
  <c r="AG440" i="19" s="1"/>
  <c r="AE1462" i="19"/>
  <c r="AG1462" i="19" s="1" a="1"/>
  <c r="AG1462" i="19" s="1"/>
  <c r="AK1465" i="19"/>
  <c r="AK436" i="19"/>
  <c r="AK1054" i="19"/>
  <c r="AK1470" i="19"/>
  <c r="AK441" i="19"/>
  <c r="AK1053" i="19"/>
  <c r="AE1057" i="19"/>
  <c r="AG1057" i="19" s="1" a="1"/>
  <c r="AG1057" i="19" s="1"/>
  <c r="AE434" i="19"/>
  <c r="AG434" i="19" s="1" a="1"/>
  <c r="AG434" i="19" s="1"/>
  <c r="AE619" i="19"/>
  <c r="AG619" i="19" s="1" a="1"/>
  <c r="AG619" i="19" s="1"/>
  <c r="AE439" i="19"/>
  <c r="AG439" i="19" s="1" a="1"/>
  <c r="AG439" i="19" s="1"/>
  <c r="AK439" i="19"/>
  <c r="AK1468" i="19"/>
  <c r="AK1052" i="19"/>
  <c r="AK960" i="19"/>
  <c r="AE1056" i="19"/>
  <c r="AG1056" i="19" s="1" a="1"/>
  <c r="AG1056" i="19" s="1"/>
  <c r="AE432" i="19"/>
  <c r="AG432" i="19" s="1" a="1"/>
  <c r="AG432" i="19" s="1"/>
  <c r="AK1566" i="19"/>
  <c r="AE564" i="19"/>
  <c r="AG564" i="19" s="1" a="1"/>
  <c r="AG564" i="19" s="1"/>
  <c r="AE1074" i="19"/>
  <c r="AG1074" i="19" s="1" a="1"/>
  <c r="AG1074" i="19" s="1"/>
  <c r="AK433" i="19"/>
  <c r="AK1462" i="19"/>
  <c r="AK438" i="19"/>
  <c r="AK953" i="19"/>
  <c r="AE958" i="19"/>
  <c r="AG958" i="19" s="1" a="1"/>
  <c r="AG958" i="19" s="1"/>
  <c r="AE1058" i="19"/>
  <c r="AG1058" i="19" s="1" a="1"/>
  <c r="AG1058" i="19" s="1"/>
  <c r="AE1468" i="19"/>
  <c r="AG1468" i="19" s="1" a="1"/>
  <c r="AG1468" i="19" s="1"/>
  <c r="AE435" i="19"/>
  <c r="AG435" i="19" s="1" a="1"/>
  <c r="AG435" i="19" s="1"/>
  <c r="AD1336" i="19"/>
  <c r="AF1336" i="19" s="1" a="1"/>
  <c r="AF1336" i="19" s="1"/>
  <c r="AK1469" i="19"/>
  <c r="AK961" i="19"/>
  <c r="AE1081" i="19"/>
  <c r="AG1081" i="19" s="1" a="1"/>
  <c r="AG1081" i="19" s="1"/>
  <c r="AE612" i="19"/>
  <c r="AG612" i="19" s="1" a="1"/>
  <c r="AG612" i="19" s="1"/>
  <c r="AD962" i="19"/>
  <c r="AF962" i="19" s="1" a="1"/>
  <c r="AF962" i="19" s="1"/>
  <c r="AE568" i="19"/>
  <c r="AG568" i="19" s="1" a="1"/>
  <c r="AG568" i="19" s="1"/>
  <c r="AK1080" i="19"/>
  <c r="AD272" i="19"/>
  <c r="AF272" i="19" s="1" a="1"/>
  <c r="AF272" i="19" s="1"/>
  <c r="AD481" i="19"/>
  <c r="AF481" i="19" s="1" a="1"/>
  <c r="AF481" i="19" s="1"/>
  <c r="AD1481" i="19"/>
  <c r="AF1481" i="19" s="1" a="1"/>
  <c r="AF1481" i="19" s="1"/>
  <c r="AD1334" i="19"/>
  <c r="AF1334" i="19" s="1" a="1"/>
  <c r="AF1334" i="19" s="1"/>
  <c r="AD574" i="19"/>
  <c r="AF574" i="19" s="1" a="1"/>
  <c r="AF574" i="19" s="1"/>
  <c r="AE807" i="19"/>
  <c r="AG807" i="19" s="1" a="1"/>
  <c r="AG807" i="19" s="1"/>
  <c r="AE1072" i="19"/>
  <c r="AG1072" i="19" s="1" a="1"/>
  <c r="AG1072" i="19" s="1"/>
  <c r="AE570" i="19"/>
  <c r="AG570" i="19" s="1" a="1"/>
  <c r="AG570" i="19" s="1"/>
  <c r="AE671" i="19"/>
  <c r="AG671" i="19" s="1" a="1"/>
  <c r="AG671" i="19" s="1"/>
  <c r="AE569" i="19"/>
  <c r="AG569" i="19" s="1" a="1"/>
  <c r="AG569" i="19" s="1"/>
  <c r="AK563" i="19"/>
  <c r="AJ276" i="19"/>
  <c r="AK567" i="19"/>
  <c r="AK1536" i="19"/>
  <c r="AK803" i="19"/>
  <c r="AK834" i="19"/>
  <c r="AJ578" i="19"/>
  <c r="AJ970" i="19"/>
  <c r="AJ279" i="19"/>
  <c r="AJ1333" i="19"/>
  <c r="AK562" i="19"/>
  <c r="AD281" i="19"/>
  <c r="AF281" i="19" s="1" a="1"/>
  <c r="AF281" i="19" s="1"/>
  <c r="AD480" i="19"/>
  <c r="AF480" i="19" s="1" a="1"/>
  <c r="AF480" i="19" s="1"/>
  <c r="AD1480" i="19"/>
  <c r="AF1480" i="19" s="1" a="1"/>
  <c r="AF1480" i="19" s="1"/>
  <c r="AD1333" i="19"/>
  <c r="AF1333" i="19" s="1" a="1"/>
  <c r="AF1333" i="19" s="1"/>
  <c r="AD573" i="19"/>
  <c r="AF573" i="19" s="1" a="1"/>
  <c r="AF573" i="19" s="1"/>
  <c r="AE805" i="19"/>
  <c r="AG805" i="19" s="1" a="1"/>
  <c r="AG805" i="19" s="1"/>
  <c r="AE1079" i="19"/>
  <c r="AG1079" i="19" s="1" a="1"/>
  <c r="AG1079" i="19" s="1"/>
  <c r="AE616" i="19"/>
  <c r="AG616" i="19" s="1" a="1"/>
  <c r="AG616" i="19" s="1"/>
  <c r="AE1570" i="19"/>
  <c r="AG1570" i="19" s="1" a="1"/>
  <c r="AG1570" i="19" s="1"/>
  <c r="AE566" i="19"/>
  <c r="AG566" i="19" s="1" a="1"/>
  <c r="AG566" i="19" s="1"/>
  <c r="AE567" i="19"/>
  <c r="AG567" i="19" s="1" a="1"/>
  <c r="AG567" i="19" s="1"/>
  <c r="AK832" i="19"/>
  <c r="AJ572" i="19"/>
  <c r="AK1564" i="19"/>
  <c r="AJ971" i="19"/>
  <c r="AK664" i="19"/>
  <c r="AJ273" i="19"/>
  <c r="AJ1332" i="19"/>
  <c r="AJ1478" i="19"/>
  <c r="AK670" i="19"/>
  <c r="AK1571" i="19"/>
  <c r="AK1073" i="19"/>
  <c r="AK561" i="19"/>
  <c r="AK569" i="19"/>
  <c r="AD280" i="19"/>
  <c r="AF280" i="19" s="1" a="1"/>
  <c r="AF280" i="19" s="1"/>
  <c r="AD1479" i="19"/>
  <c r="AF1479" i="19" s="1" a="1"/>
  <c r="AF1479" i="19" s="1"/>
  <c r="AD964" i="19"/>
  <c r="AF964" i="19" s="1" a="1"/>
  <c r="AF964" i="19" s="1"/>
  <c r="AD572" i="19"/>
  <c r="AF572" i="19" s="1" a="1"/>
  <c r="AF572" i="19" s="1"/>
  <c r="AE1539" i="19"/>
  <c r="AG1539" i="19" s="1" a="1"/>
  <c r="AG1539" i="19" s="1"/>
  <c r="AE803" i="19"/>
  <c r="AG803" i="19" s="1" a="1"/>
  <c r="AG803" i="19" s="1"/>
  <c r="AE1078" i="19"/>
  <c r="AG1078" i="19" s="1" a="1"/>
  <c r="AG1078" i="19" s="1"/>
  <c r="AE832" i="19"/>
  <c r="AG832" i="19" s="1" a="1"/>
  <c r="AG832" i="19" s="1"/>
  <c r="AE839" i="19"/>
  <c r="AG839" i="19" s="1" a="1"/>
  <c r="AG839" i="19" s="1"/>
  <c r="AJ574" i="19"/>
  <c r="AJ969" i="19"/>
  <c r="AK840" i="19"/>
  <c r="AJ277" i="19"/>
  <c r="AJ1341" i="19"/>
  <c r="AK666" i="19"/>
  <c r="AJ1475" i="19"/>
  <c r="AK669" i="19"/>
  <c r="AJ965" i="19"/>
  <c r="AK1081" i="19"/>
  <c r="AD278" i="19"/>
  <c r="AF278" i="19" s="1" a="1"/>
  <c r="AF278" i="19" s="1"/>
  <c r="AD1478" i="19"/>
  <c r="AF1478" i="19" s="1" a="1"/>
  <c r="AF1478" i="19" s="1"/>
  <c r="AD963" i="19"/>
  <c r="AF963" i="19" s="1" a="1"/>
  <c r="AF963" i="19" s="1"/>
  <c r="AD581" i="19"/>
  <c r="AF581" i="19" s="1" a="1"/>
  <c r="AF581" i="19" s="1"/>
  <c r="AE1532" i="19"/>
  <c r="AG1532" i="19" s="1" a="1"/>
  <c r="AG1532" i="19" s="1"/>
  <c r="AE802" i="19"/>
  <c r="AG802" i="19" s="1" a="1"/>
  <c r="AG802" i="19" s="1"/>
  <c r="AE1077" i="19"/>
  <c r="AG1077" i="19" s="1" a="1"/>
  <c r="AG1077" i="19" s="1"/>
  <c r="AE663" i="19"/>
  <c r="AG663" i="19" s="1" a="1"/>
  <c r="AG663" i="19" s="1"/>
  <c r="AE563" i="19"/>
  <c r="AG563" i="19" s="1" a="1"/>
  <c r="AG563" i="19" s="1"/>
  <c r="AK808" i="19"/>
  <c r="AK807" i="19"/>
  <c r="AK1535" i="19"/>
  <c r="AJ1477" i="19"/>
  <c r="AJ573" i="19"/>
  <c r="AJ968" i="19"/>
  <c r="AJ1337" i="19"/>
  <c r="AJ1334" i="19"/>
  <c r="AK667" i="19"/>
  <c r="AJ1481" i="19"/>
  <c r="AJ481" i="19"/>
  <c r="AK668" i="19"/>
  <c r="AK1075" i="19"/>
  <c r="AE498" i="19"/>
  <c r="AG498" i="19" s="1" a="1"/>
  <c r="AG498" i="19" s="1"/>
  <c r="AK571" i="19"/>
  <c r="AD277" i="19"/>
  <c r="AF277" i="19" s="1" a="1"/>
  <c r="AF277" i="19" s="1"/>
  <c r="AD479" i="19"/>
  <c r="AF479" i="19" s="1" a="1"/>
  <c r="AF479" i="19" s="1"/>
  <c r="AD1477" i="19"/>
  <c r="AF1477" i="19" s="1" a="1"/>
  <c r="AF1477" i="19" s="1"/>
  <c r="AD971" i="19"/>
  <c r="AF971" i="19" s="1" a="1"/>
  <c r="AF971" i="19" s="1"/>
  <c r="AD1341" i="19"/>
  <c r="AF1341" i="19" s="1" a="1"/>
  <c r="AF1341" i="19" s="1"/>
  <c r="AD580" i="19"/>
  <c r="AF580" i="19" s="1" a="1"/>
  <c r="AF580" i="19" s="1"/>
  <c r="AE1541" i="19"/>
  <c r="AG1541" i="19" s="1" a="1"/>
  <c r="AG1541" i="19" s="1"/>
  <c r="AE806" i="19"/>
  <c r="AG806" i="19" s="1" a="1"/>
  <c r="AG806" i="19" s="1"/>
  <c r="AE1076" i="19"/>
  <c r="AG1076" i="19" s="1" a="1"/>
  <c r="AG1076" i="19" s="1"/>
  <c r="AE835" i="19"/>
  <c r="AG835" i="19" s="1" a="1"/>
  <c r="AG835" i="19" s="1"/>
  <c r="AE662" i="19"/>
  <c r="AG662" i="19" s="1" a="1"/>
  <c r="AG662" i="19" s="1"/>
  <c r="AE669" i="19"/>
  <c r="AG669" i="19" s="1" a="1"/>
  <c r="AG669" i="19" s="1"/>
  <c r="AE620" i="19"/>
  <c r="AG620" i="19" s="1" a="1"/>
  <c r="AG620" i="19" s="1"/>
  <c r="AK1538" i="19"/>
  <c r="AK1563" i="19"/>
  <c r="AJ966" i="19"/>
  <c r="AK1532" i="19"/>
  <c r="AK1534" i="19"/>
  <c r="AK806" i="19"/>
  <c r="AK1562" i="19"/>
  <c r="AK1565" i="19"/>
  <c r="AJ963" i="19"/>
  <c r="AJ1480" i="19"/>
  <c r="AK1567" i="19"/>
  <c r="AJ479" i="19"/>
  <c r="AK568" i="19"/>
  <c r="AK245" i="19"/>
  <c r="AD276" i="19"/>
  <c r="AF276" i="19" s="1" a="1"/>
  <c r="AF276" i="19" s="1"/>
  <c r="AD478" i="19"/>
  <c r="AF478" i="19" s="1" a="1"/>
  <c r="AF478" i="19" s="1"/>
  <c r="AD1476" i="19"/>
  <c r="AF1476" i="19" s="1" a="1"/>
  <c r="AF1476" i="19" s="1"/>
  <c r="AD970" i="19"/>
  <c r="AF970" i="19" s="1" a="1"/>
  <c r="AF970" i="19" s="1"/>
  <c r="AD1340" i="19"/>
  <c r="AF1340" i="19" s="1" a="1"/>
  <c r="AF1340" i="19" s="1"/>
  <c r="AD578" i="19"/>
  <c r="AF578" i="19" s="1" a="1"/>
  <c r="AF578" i="19" s="1"/>
  <c r="AE1533" i="19"/>
  <c r="AG1533" i="19" s="1" a="1"/>
  <c r="AG1533" i="19" s="1"/>
  <c r="AE804" i="19"/>
  <c r="AG804" i="19" s="1" a="1"/>
  <c r="AG804" i="19" s="1"/>
  <c r="AE1075" i="19"/>
  <c r="AG1075" i="19" s="1" a="1"/>
  <c r="AG1075" i="19" s="1"/>
  <c r="AE621" i="19"/>
  <c r="AG621" i="19" s="1" a="1"/>
  <c r="AG621" i="19" s="1"/>
  <c r="AE1562" i="19"/>
  <c r="AG1562" i="19" s="1" a="1"/>
  <c r="AG1562" i="19" s="1"/>
  <c r="AE668" i="19"/>
  <c r="AG668" i="19" s="1" a="1"/>
  <c r="AG668" i="19" s="1"/>
  <c r="AE565" i="19"/>
  <c r="AG565" i="19" s="1" a="1"/>
  <c r="AG565" i="19" s="1"/>
  <c r="AK802" i="19"/>
  <c r="AK836" i="19"/>
  <c r="AJ964" i="19"/>
  <c r="AK833" i="19"/>
  <c r="AJ280" i="19"/>
  <c r="AK662" i="19"/>
  <c r="AJ1474" i="19"/>
  <c r="AJ472" i="19"/>
  <c r="AK838" i="19"/>
  <c r="AK1072" i="19"/>
  <c r="AD477" i="19"/>
  <c r="AF477" i="19" s="1" a="1"/>
  <c r="AF477" i="19" s="1"/>
  <c r="AD1475" i="19"/>
  <c r="AF1475" i="19" s="1" a="1"/>
  <c r="AF1475" i="19" s="1"/>
  <c r="AD969" i="19"/>
  <c r="AF969" i="19" s="1" a="1"/>
  <c r="AF969" i="19" s="1"/>
  <c r="AD1339" i="19"/>
  <c r="AF1339" i="19" s="1" a="1"/>
  <c r="AF1339" i="19" s="1"/>
  <c r="AD577" i="19"/>
  <c r="AF577" i="19" s="1" a="1"/>
  <c r="AF577" i="19" s="1"/>
  <c r="AE1540" i="19"/>
  <c r="AG1540" i="19" s="1" a="1"/>
  <c r="AG1540" i="19" s="1"/>
  <c r="AE665" i="19"/>
  <c r="AG665" i="19" s="1" a="1"/>
  <c r="AG665" i="19" s="1"/>
  <c r="AE1073" i="19"/>
  <c r="AG1073" i="19" s="1" a="1"/>
  <c r="AG1073" i="19" s="1"/>
  <c r="AE840" i="19"/>
  <c r="AG840" i="19" s="1" a="1"/>
  <c r="AG840" i="19" s="1"/>
  <c r="AE836" i="19"/>
  <c r="AG836" i="19" s="1" a="1"/>
  <c r="AG836" i="19" s="1"/>
  <c r="AE667" i="19"/>
  <c r="AG667" i="19" s="1" a="1"/>
  <c r="AG667" i="19" s="1"/>
  <c r="AK835" i="19"/>
  <c r="AK665" i="19"/>
  <c r="AK663" i="19"/>
  <c r="AJ274" i="19"/>
  <c r="AJ1476" i="19"/>
  <c r="AJ477" i="19"/>
  <c r="AK1079" i="19"/>
  <c r="AK1077" i="19"/>
  <c r="AK565" i="19"/>
  <c r="AD476" i="19"/>
  <c r="AF476" i="19" s="1" a="1"/>
  <c r="AF476" i="19" s="1"/>
  <c r="AD1473" i="19"/>
  <c r="AF1473" i="19" s="1" a="1"/>
  <c r="AF1473" i="19" s="1"/>
  <c r="AD968" i="19"/>
  <c r="AF968" i="19" s="1" a="1"/>
  <c r="AF968" i="19" s="1"/>
  <c r="AD1338" i="19"/>
  <c r="AF1338" i="19" s="1" a="1"/>
  <c r="AF1338" i="19" s="1"/>
  <c r="AD576" i="19"/>
  <c r="AF576" i="19" s="1" a="1"/>
  <c r="AF576" i="19" s="1"/>
  <c r="AE1538" i="19"/>
  <c r="AG1538" i="19" s="1" a="1"/>
  <c r="AG1538" i="19" s="1"/>
  <c r="AE1565" i="19"/>
  <c r="AG1565" i="19" s="1" a="1"/>
  <c r="AG1565" i="19" s="1"/>
  <c r="AE837" i="19"/>
  <c r="AG837" i="19" s="1" a="1"/>
  <c r="AG837" i="19" s="1"/>
  <c r="AE841" i="19"/>
  <c r="AG841" i="19" s="1" a="1"/>
  <c r="AG841" i="19" s="1"/>
  <c r="AE1567" i="19"/>
  <c r="AG1567" i="19" s="1" a="1"/>
  <c r="AG1567" i="19" s="1"/>
  <c r="AK809" i="19"/>
  <c r="AK804" i="19"/>
  <c r="AJ577" i="19"/>
  <c r="AK1570" i="19"/>
  <c r="AK1568" i="19"/>
  <c r="AJ278" i="19"/>
  <c r="AJ1336" i="19"/>
  <c r="AK841" i="19"/>
  <c r="AJ1479" i="19"/>
  <c r="AJ967" i="19"/>
  <c r="AJ480" i="19"/>
  <c r="AK1076" i="19"/>
  <c r="AK564" i="19"/>
  <c r="AD279" i="19"/>
  <c r="AF279" i="19" s="1" a="1"/>
  <c r="AF279" i="19" s="1"/>
  <c r="AD475" i="19"/>
  <c r="AF475" i="19" s="1" a="1"/>
  <c r="AF475" i="19" s="1"/>
  <c r="AD1474" i="19"/>
  <c r="AF1474" i="19" s="1" a="1"/>
  <c r="AF1474" i="19" s="1"/>
  <c r="AD967" i="19"/>
  <c r="AF967" i="19" s="1" a="1"/>
  <c r="AF967" i="19" s="1"/>
  <c r="AD1337" i="19"/>
  <c r="AF1337" i="19" s="1" a="1"/>
  <c r="AF1337" i="19" s="1"/>
  <c r="AE1537" i="19"/>
  <c r="AG1537" i="19" s="1" a="1"/>
  <c r="AG1537" i="19" s="1"/>
  <c r="AE811" i="19"/>
  <c r="AG811" i="19" s="1" a="1"/>
  <c r="AG811" i="19" s="1"/>
  <c r="AE1568" i="19"/>
  <c r="AG1568" i="19" s="1" a="1"/>
  <c r="AG1568" i="19" s="1"/>
  <c r="AE1571" i="19"/>
  <c r="AG1571" i="19" s="1" a="1"/>
  <c r="AG1571" i="19" s="1"/>
  <c r="AE838" i="19"/>
  <c r="AG838" i="19" s="1" a="1"/>
  <c r="AG838" i="19" s="1"/>
  <c r="AE670" i="19"/>
  <c r="AG670" i="19" s="1" a="1"/>
  <c r="AG670" i="19" s="1"/>
  <c r="AE1563" i="19"/>
  <c r="AG1563" i="19" s="1" a="1"/>
  <c r="AG1563" i="19" s="1"/>
  <c r="AK1537" i="19"/>
  <c r="AJ962" i="19"/>
  <c r="AK1539" i="19"/>
  <c r="AK1533" i="19"/>
  <c r="AK810" i="19"/>
  <c r="AJ281" i="19"/>
  <c r="AJ1338" i="19"/>
  <c r="AJ1473" i="19"/>
  <c r="AJ473" i="19"/>
  <c r="AK1074" i="19"/>
  <c r="AE666" i="19"/>
  <c r="AG666" i="19" s="1" a="1"/>
  <c r="AG666" i="19" s="1"/>
  <c r="AE963" i="19"/>
  <c r="AG963" i="19" s="1" a="1"/>
  <c r="AG963" i="19" s="1"/>
  <c r="AE966" i="19"/>
  <c r="AG966" i="19" s="1" a="1"/>
  <c r="AG966" i="19" s="1"/>
  <c r="AE967" i="19"/>
  <c r="AG967" i="19" s="1" a="1"/>
  <c r="AG967" i="19" s="1"/>
  <c r="AK971" i="19"/>
  <c r="AK969" i="19"/>
  <c r="AE970" i="19"/>
  <c r="AG970" i="19" s="1" a="1"/>
  <c r="AG970" i="19" s="1"/>
  <c r="AK968" i="19"/>
  <c r="AE968" i="19"/>
  <c r="AG968" i="19" s="1" a="1"/>
  <c r="AG968" i="19" s="1"/>
  <c r="AK963" i="19"/>
  <c r="AE969" i="19"/>
  <c r="AG969" i="19" s="1" a="1"/>
  <c r="AG969" i="19" s="1"/>
  <c r="AK964" i="19"/>
  <c r="AE971" i="19"/>
  <c r="AG971" i="19" s="1" a="1"/>
  <c r="AG971" i="19" s="1"/>
  <c r="AK965" i="19"/>
  <c r="AK967" i="19"/>
  <c r="AE962" i="19"/>
  <c r="AG962" i="19" s="1" a="1"/>
  <c r="AG962" i="19" s="1"/>
  <c r="AK966" i="19"/>
  <c r="AK962" i="19"/>
  <c r="AE964" i="19"/>
  <c r="AG964" i="19" s="1" a="1"/>
  <c r="AG964" i="19" s="1"/>
  <c r="AK970" i="19"/>
  <c r="AE965" i="19"/>
  <c r="AG965" i="19" s="1" a="1"/>
  <c r="AG965" i="19" s="1"/>
  <c r="AE240" i="19"/>
  <c r="AG240" i="19" s="1" a="1"/>
  <c r="AG240" i="19" s="1"/>
  <c r="AK232" i="19"/>
  <c r="K34" i="23" s="1"/>
  <c r="AE241" i="19"/>
  <c r="AG241" i="19" s="1" a="1"/>
  <c r="AG241" i="19" s="1"/>
  <c r="AK240" i="19"/>
  <c r="AE237" i="19"/>
  <c r="AG237" i="19" s="1" a="1"/>
  <c r="AG237" i="19" s="1"/>
  <c r="AK233" i="19"/>
  <c r="AE238" i="19"/>
  <c r="AG238" i="19" s="1" a="1"/>
  <c r="AG238" i="19" s="1"/>
  <c r="AK241" i="19"/>
  <c r="AE239" i="19"/>
  <c r="AG239" i="19" s="1" a="1"/>
  <c r="AG239" i="19" s="1"/>
  <c r="AK238" i="19"/>
  <c r="AE232" i="19"/>
  <c r="AG232" i="19" s="1" a="1"/>
  <c r="AG232" i="19" s="1"/>
  <c r="AK234" i="19"/>
  <c r="AK236" i="19"/>
  <c r="AK237" i="19"/>
  <c r="AE233" i="19"/>
  <c r="AG233" i="19" s="1" a="1"/>
  <c r="AG233" i="19" s="1"/>
  <c r="AK239" i="19"/>
  <c r="AE234" i="19"/>
  <c r="AG234" i="19" s="1" a="1"/>
  <c r="AG234" i="19" s="1"/>
  <c r="AK235" i="19"/>
  <c r="AE235" i="19"/>
  <c r="AG235" i="19" s="1" a="1"/>
  <c r="AG235" i="19" s="1"/>
  <c r="AE236" i="19"/>
  <c r="AG236" i="19" s="1" a="1"/>
  <c r="AG236" i="19" s="1"/>
  <c r="AE1210" i="19"/>
  <c r="AG1210" i="19" s="1" a="1"/>
  <c r="AG1210" i="19" s="1"/>
  <c r="AE1211" i="19"/>
  <c r="AG1211" i="19" s="1" a="1"/>
  <c r="AG1211" i="19" s="1"/>
  <c r="AK1206" i="19"/>
  <c r="AE1202" i="19"/>
  <c r="AG1202" i="19" s="1" a="1"/>
  <c r="AG1202" i="19" s="1"/>
  <c r="AK1205" i="19"/>
  <c r="AK1203" i="19"/>
  <c r="AK1204" i="19"/>
  <c r="AE1203" i="19"/>
  <c r="AG1203" i="19" s="1" a="1"/>
  <c r="AG1203" i="19" s="1"/>
  <c r="AK1202" i="19"/>
  <c r="AK1207" i="19"/>
  <c r="AE1205" i="19"/>
  <c r="AG1205" i="19" s="1" a="1"/>
  <c r="AG1205" i="19" s="1"/>
  <c r="AK1210" i="19"/>
  <c r="AE1204" i="19"/>
  <c r="AG1204" i="19" s="1" a="1"/>
  <c r="AG1204" i="19" s="1"/>
  <c r="AK1208" i="19"/>
  <c r="AE1206" i="19"/>
  <c r="AG1206" i="19" s="1" a="1"/>
  <c r="AG1206" i="19" s="1"/>
  <c r="AK1211" i="19"/>
  <c r="AE1207" i="19"/>
  <c r="AG1207" i="19" s="1" a="1"/>
  <c r="AG1207" i="19" s="1"/>
  <c r="AK1209" i="19"/>
  <c r="AE1208" i="19"/>
  <c r="AG1208" i="19" s="1" a="1"/>
  <c r="AG1208" i="19" s="1"/>
  <c r="AE1209" i="19"/>
  <c r="AG1209" i="19" s="1" a="1"/>
  <c r="AG1209" i="19" s="1"/>
  <c r="AE197" i="19"/>
  <c r="AG197" i="19" s="1" a="1"/>
  <c r="AG197" i="19" s="1"/>
  <c r="AK195" i="19"/>
  <c r="AE195" i="19"/>
  <c r="AG195" i="19" s="1" a="1"/>
  <c r="AG195" i="19" s="1"/>
  <c r="AK193" i="19"/>
  <c r="AE198" i="19"/>
  <c r="AG198" i="19" s="1" a="1"/>
  <c r="AG198" i="19" s="1"/>
  <c r="AK201" i="19"/>
  <c r="AE199" i="19"/>
  <c r="AG199" i="19" s="1" a="1"/>
  <c r="AG199" i="19" s="1"/>
  <c r="AK199" i="19"/>
  <c r="AE200" i="19"/>
  <c r="AG200" i="19" s="1" a="1"/>
  <c r="AG200" i="19" s="1"/>
  <c r="AK200" i="19"/>
  <c r="AE201" i="19"/>
  <c r="AG201" i="19" s="1" a="1"/>
  <c r="AG201" i="19" s="1"/>
  <c r="AK198" i="19"/>
  <c r="AK196" i="19"/>
  <c r="AK197" i="19"/>
  <c r="AE192" i="19"/>
  <c r="AG192" i="19" s="1" a="1"/>
  <c r="AG192" i="19" s="1"/>
  <c r="AE193" i="19"/>
  <c r="AG193" i="19" s="1" a="1"/>
  <c r="AG193" i="19" s="1"/>
  <c r="AE194" i="19"/>
  <c r="AG194" i="19" s="1" a="1"/>
  <c r="AG194" i="19" s="1"/>
  <c r="AK194" i="19"/>
  <c r="AE196" i="19"/>
  <c r="AG196" i="19" s="1" a="1"/>
  <c r="AG196" i="19" s="1"/>
  <c r="AK192" i="19"/>
  <c r="K30" i="23" s="1"/>
  <c r="AE1550" i="19"/>
  <c r="AG1550" i="19" s="1" a="1"/>
  <c r="AG1550" i="19" s="1"/>
  <c r="AK1549" i="19"/>
  <c r="AE1546" i="19"/>
  <c r="AG1546" i="19" s="1" a="1"/>
  <c r="AG1546" i="19" s="1"/>
  <c r="AK1548" i="19"/>
  <c r="AE1542" i="19"/>
  <c r="AG1542" i="19" s="1" a="1"/>
  <c r="AG1542" i="19" s="1"/>
  <c r="AK1547" i="19"/>
  <c r="AE1543" i="19"/>
  <c r="AG1543" i="19" s="1" a="1"/>
  <c r="AG1543" i="19" s="1"/>
  <c r="AE1544" i="19"/>
  <c r="AG1544" i="19" s="1" a="1"/>
  <c r="AG1544" i="19" s="1"/>
  <c r="AE1547" i="19"/>
  <c r="AG1547" i="19" s="1" a="1"/>
  <c r="AG1547" i="19" s="1"/>
  <c r="AE1545" i="19"/>
  <c r="AG1545" i="19" s="1" a="1"/>
  <c r="AG1545" i="19" s="1"/>
  <c r="AK1542" i="19"/>
  <c r="AK1545" i="19"/>
  <c r="AK1543" i="19"/>
  <c r="AE1548" i="19"/>
  <c r="AG1548" i="19" s="1" a="1"/>
  <c r="AG1548" i="19" s="1"/>
  <c r="AK1544" i="19"/>
  <c r="AK1546" i="19"/>
  <c r="AE1549" i="19"/>
  <c r="AG1549" i="19" s="1" a="1"/>
  <c r="AG1549" i="19" s="1"/>
  <c r="AK1550" i="19"/>
  <c r="AE1551" i="19"/>
  <c r="AG1551" i="19" s="1" a="1"/>
  <c r="AG1551" i="19" s="1"/>
  <c r="AK1551" i="19"/>
  <c r="AE1256" i="19"/>
  <c r="AG1256" i="19" s="1" a="1"/>
  <c r="AG1256" i="19" s="1"/>
  <c r="AE1253" i="19"/>
  <c r="AG1253" i="19" s="1" a="1"/>
  <c r="AG1253" i="19" s="1"/>
  <c r="AE1254" i="19"/>
  <c r="AG1254" i="19" s="1" a="1"/>
  <c r="AG1254" i="19" s="1"/>
  <c r="AK1255" i="19"/>
  <c r="AE1252" i="19"/>
  <c r="AG1252" i="19" s="1" a="1"/>
  <c r="AG1252" i="19" s="1"/>
  <c r="AK1254" i="19"/>
  <c r="AK1257" i="19"/>
  <c r="AK1253" i="19"/>
  <c r="AK1252" i="19"/>
  <c r="AE1257" i="19"/>
  <c r="AG1257" i="19" s="1" a="1"/>
  <c r="AG1257" i="19" s="1"/>
  <c r="AK1261" i="19"/>
  <c r="AE1258" i="19"/>
  <c r="AG1258" i="19" s="1" a="1"/>
  <c r="AG1258" i="19" s="1"/>
  <c r="AK1260" i="19"/>
  <c r="AE1259" i="19"/>
  <c r="AG1259" i="19" s="1" a="1"/>
  <c r="AG1259" i="19" s="1"/>
  <c r="AK1256" i="19"/>
  <c r="AE1260" i="19"/>
  <c r="AG1260" i="19" s="1" a="1"/>
  <c r="AG1260" i="19" s="1"/>
  <c r="AK1259" i="19"/>
  <c r="AE1261" i="19"/>
  <c r="AG1261" i="19" s="1" a="1"/>
  <c r="AG1261" i="19" s="1"/>
  <c r="AK1258" i="19"/>
  <c r="AE1255" i="19"/>
  <c r="AG1255" i="19" s="1" a="1"/>
  <c r="AG1255" i="19" s="1"/>
  <c r="AE1265" i="19"/>
  <c r="AG1265" i="19" s="1" a="1"/>
  <c r="AG1265" i="19" s="1"/>
  <c r="AK1262" i="19"/>
  <c r="AE1266" i="19"/>
  <c r="AG1266" i="19" s="1" a="1"/>
  <c r="AG1266" i="19" s="1"/>
  <c r="AK1266" i="19"/>
  <c r="AE1267" i="19"/>
  <c r="AG1267" i="19" s="1" a="1"/>
  <c r="AG1267" i="19" s="1"/>
  <c r="AK1265" i="19"/>
  <c r="AE1268" i="19"/>
  <c r="AG1268" i="19" s="1" a="1"/>
  <c r="AG1268" i="19" s="1"/>
  <c r="AK1264" i="19"/>
  <c r="AE1269" i="19"/>
  <c r="AG1269" i="19" s="1" a="1"/>
  <c r="AG1269" i="19" s="1"/>
  <c r="AK1263" i="19"/>
  <c r="AE1264" i="19"/>
  <c r="AG1264" i="19" s="1" a="1"/>
  <c r="AG1264" i="19" s="1"/>
  <c r="AK1270" i="19"/>
  <c r="AK1267" i="19"/>
  <c r="AK1268" i="19"/>
  <c r="AE1263" i="19"/>
  <c r="AG1263" i="19" s="1" a="1"/>
  <c r="AG1263" i="19" s="1"/>
  <c r="AK1271" i="19"/>
  <c r="AE1270" i="19"/>
  <c r="AG1270" i="19" s="1" a="1"/>
  <c r="AG1270" i="19" s="1"/>
  <c r="AK1269" i="19"/>
  <c r="AE1271" i="19"/>
  <c r="AG1271" i="19" s="1" a="1"/>
  <c r="AG1271" i="19" s="1"/>
  <c r="AE1262" i="19"/>
  <c r="AG1262" i="19" s="1" a="1"/>
  <c r="AG1262" i="19" s="1"/>
  <c r="AE1397" i="19"/>
  <c r="AG1397" i="19" s="1" a="1"/>
  <c r="AG1397" i="19" s="1"/>
  <c r="AE1398" i="19"/>
  <c r="AG1398" i="19" s="1" a="1"/>
  <c r="AG1398" i="19" s="1"/>
  <c r="AE1399" i="19"/>
  <c r="AG1399" i="19" s="1" a="1"/>
  <c r="AG1399" i="19" s="1"/>
  <c r="AK1392" i="19"/>
  <c r="AE1400" i="19"/>
  <c r="AG1400" i="19" s="1" a="1"/>
  <c r="AG1400" i="19" s="1"/>
  <c r="AK1393" i="19"/>
  <c r="AE1401" i="19"/>
  <c r="AG1401" i="19" s="1" a="1"/>
  <c r="AG1401" i="19" s="1"/>
  <c r="AK1396" i="19"/>
  <c r="AK1397" i="19"/>
  <c r="AE1395" i="19"/>
  <c r="AG1395" i="19" s="1" a="1"/>
  <c r="AG1395" i="19" s="1"/>
  <c r="AK1401" i="19"/>
  <c r="AK1399" i="19"/>
  <c r="AK1394" i="19"/>
  <c r="AE1392" i="19"/>
  <c r="AG1392" i="19" s="1" a="1"/>
  <c r="AG1392" i="19" s="1"/>
  <c r="AK1398" i="19"/>
  <c r="AE1393" i="19"/>
  <c r="AG1393" i="19" s="1" a="1"/>
  <c r="AG1393" i="19" s="1"/>
  <c r="AK1395" i="19"/>
  <c r="AE1394" i="19"/>
  <c r="AG1394" i="19" s="1" a="1"/>
  <c r="AG1394" i="19" s="1"/>
  <c r="AK1400" i="19"/>
  <c r="AE1396" i="19"/>
  <c r="AG1396" i="19" s="1" a="1"/>
  <c r="AG1396" i="19" s="1"/>
  <c r="AE925" i="19"/>
  <c r="AG925" i="19" s="1" a="1"/>
  <c r="AG925" i="19" s="1"/>
  <c r="AE931" i="19"/>
  <c r="AG931" i="19" s="1" a="1"/>
  <c r="AG931" i="19" s="1"/>
  <c r="AK926" i="19"/>
  <c r="AK927" i="19"/>
  <c r="AE929" i="19"/>
  <c r="AG929" i="19" s="1" a="1"/>
  <c r="AG929" i="19" s="1"/>
  <c r="AK929" i="19"/>
  <c r="AE927" i="19"/>
  <c r="AG927" i="19" s="1" a="1"/>
  <c r="AG927" i="19" s="1"/>
  <c r="AK922" i="19"/>
  <c r="AE928" i="19"/>
  <c r="AG928" i="19" s="1" a="1"/>
  <c r="AG928" i="19" s="1"/>
  <c r="AK923" i="19"/>
  <c r="AK928" i="19"/>
  <c r="AK924" i="19"/>
  <c r="AE924" i="19"/>
  <c r="AG924" i="19" s="1" a="1"/>
  <c r="AG924" i="19" s="1"/>
  <c r="AK930" i="19"/>
  <c r="AK925" i="19"/>
  <c r="AE926" i="19"/>
  <c r="AG926" i="19" s="1" a="1"/>
  <c r="AG926" i="19" s="1"/>
  <c r="AK931" i="19"/>
  <c r="AE930" i="19"/>
  <c r="AG930" i="19" s="1" a="1"/>
  <c r="AG930" i="19" s="1"/>
  <c r="AE922" i="19"/>
  <c r="AG922" i="19" s="1" a="1"/>
  <c r="AG922" i="19" s="1"/>
  <c r="AE923" i="19"/>
  <c r="AG923" i="19" s="1" a="1"/>
  <c r="AG923" i="19" s="1"/>
  <c r="AE327" i="19"/>
  <c r="AG327" i="19" s="1" a="1"/>
  <c r="AG327" i="19" s="1"/>
  <c r="AE328" i="19"/>
  <c r="AG328" i="19" s="1" a="1"/>
  <c r="AG328" i="19" s="1"/>
  <c r="AE330" i="19"/>
  <c r="AG330" i="19" s="1" a="1"/>
  <c r="AG330" i="19" s="1"/>
  <c r="AE331" i="19"/>
  <c r="AG331" i="19" s="1" a="1"/>
  <c r="AG331" i="19" s="1"/>
  <c r="AK328" i="19"/>
  <c r="AE322" i="19"/>
  <c r="AG322" i="19" s="1" a="1"/>
  <c r="AG322" i="19" s="1"/>
  <c r="AK325" i="19"/>
  <c r="AE323" i="19"/>
  <c r="AG323" i="19" s="1" a="1"/>
  <c r="AG323" i="19" s="1"/>
  <c r="AK322" i="19"/>
  <c r="K43" i="23" s="1"/>
  <c r="AE329" i="19"/>
  <c r="AG329" i="19" s="1" a="1"/>
  <c r="AG329" i="19" s="1"/>
  <c r="AK326" i="19"/>
  <c r="AK329" i="19"/>
  <c r="AK327" i="19"/>
  <c r="AK323" i="19"/>
  <c r="AE324" i="19"/>
  <c r="AG324" i="19" s="1" a="1"/>
  <c r="AG324" i="19" s="1"/>
  <c r="AK324" i="19"/>
  <c r="AE326" i="19"/>
  <c r="AG326" i="19" s="1" a="1"/>
  <c r="AG326" i="19" s="1"/>
  <c r="AK330" i="19"/>
  <c r="AE325" i="19"/>
  <c r="AG325" i="19" s="1" a="1"/>
  <c r="AG325" i="19" s="1"/>
  <c r="AK331" i="19"/>
  <c r="AK700" i="19"/>
  <c r="AE696" i="19"/>
  <c r="AG696" i="19" s="1" a="1"/>
  <c r="AG696" i="19" s="1"/>
  <c r="AK698" i="19"/>
  <c r="AE698" i="19"/>
  <c r="AG698" i="19" s="1" a="1"/>
  <c r="AG698" i="19" s="1"/>
  <c r="AK694" i="19"/>
  <c r="AE700" i="19"/>
  <c r="AG700" i="19" s="1" a="1"/>
  <c r="AG700" i="19" s="1"/>
  <c r="AK699" i="19"/>
  <c r="AE701" i="19"/>
  <c r="AG701" i="19" s="1" a="1"/>
  <c r="AG701" i="19" s="1"/>
  <c r="AE697" i="19"/>
  <c r="AG697" i="19" s="1" a="1"/>
  <c r="AG697" i="19" s="1"/>
  <c r="AE699" i="19"/>
  <c r="AG699" i="19" s="1" a="1"/>
  <c r="AG699" i="19" s="1"/>
  <c r="AE693" i="19"/>
  <c r="AG693" i="19" s="1" a="1"/>
  <c r="AG693" i="19" s="1"/>
  <c r="AE692" i="19"/>
  <c r="AG692" i="19" s="1" a="1"/>
  <c r="AG692" i="19" s="1"/>
  <c r="AK696" i="19"/>
  <c r="AE694" i="19"/>
  <c r="AG694" i="19" s="1" a="1"/>
  <c r="AG694" i="19" s="1"/>
  <c r="AK692" i="19"/>
  <c r="AE695" i="19"/>
  <c r="AG695" i="19" s="1" a="1"/>
  <c r="AG695" i="19" s="1"/>
  <c r="AK693" i="19"/>
  <c r="AK695" i="19"/>
  <c r="AK701" i="19"/>
  <c r="AK697" i="19"/>
  <c r="AE1564" i="19"/>
  <c r="AG1564" i="19" s="1" a="1"/>
  <c r="AG1564" i="19" s="1"/>
  <c r="AE1566" i="19"/>
  <c r="AG1566" i="19" s="1" a="1"/>
  <c r="AG1566" i="19" s="1"/>
  <c r="AE1569" i="19"/>
  <c r="AG1569" i="19" s="1" a="1"/>
  <c r="AG1569" i="19" s="1"/>
  <c r="AE478" i="19"/>
  <c r="AG478" i="19" s="1" a="1"/>
  <c r="AG478" i="19" s="1"/>
  <c r="AK477" i="19"/>
  <c r="AE479" i="19"/>
  <c r="AG479" i="19" s="1" a="1"/>
  <c r="AG479" i="19" s="1"/>
  <c r="AK472" i="19"/>
  <c r="AE481" i="19"/>
  <c r="AG481" i="19" s="1" a="1"/>
  <c r="AG481" i="19" s="1"/>
  <c r="AK475" i="19"/>
  <c r="AK479" i="19"/>
  <c r="AK480" i="19"/>
  <c r="AE480" i="19"/>
  <c r="AG480" i="19" s="1" a="1"/>
  <c r="AG480" i="19" s="1"/>
  <c r="AK481" i="19"/>
  <c r="AE472" i="19"/>
  <c r="AG472" i="19" s="1" a="1"/>
  <c r="AG472" i="19" s="1"/>
  <c r="AK478" i="19"/>
  <c r="AE474" i="19"/>
  <c r="AG474" i="19" s="1" a="1"/>
  <c r="AG474" i="19" s="1"/>
  <c r="AE475" i="19"/>
  <c r="AG475" i="19" s="1" a="1"/>
  <c r="AG475" i="19" s="1"/>
  <c r="AE473" i="19"/>
  <c r="AG473" i="19" s="1" a="1"/>
  <c r="AG473" i="19" s="1"/>
  <c r="AK476" i="19"/>
  <c r="AE476" i="19"/>
  <c r="AG476" i="19" s="1" a="1"/>
  <c r="AG476" i="19" s="1"/>
  <c r="AK474" i="19"/>
  <c r="AE477" i="19"/>
  <c r="AG477" i="19" s="1" a="1"/>
  <c r="AG477" i="19" s="1"/>
  <c r="AK473" i="19"/>
  <c r="AE919" i="19"/>
  <c r="AG919" i="19" s="1" a="1"/>
  <c r="AG919" i="19" s="1"/>
  <c r="AK912" i="19"/>
  <c r="AK914" i="19"/>
  <c r="AK918" i="19"/>
  <c r="AK921" i="19"/>
  <c r="AE912" i="19"/>
  <c r="AG912" i="19" s="1" a="1"/>
  <c r="AG912" i="19" s="1"/>
  <c r="AK920" i="19"/>
  <c r="AE914" i="19"/>
  <c r="AG914" i="19" s="1" a="1"/>
  <c r="AG914" i="19" s="1"/>
  <c r="AE916" i="19"/>
  <c r="AG916" i="19" s="1" a="1"/>
  <c r="AG916" i="19" s="1"/>
  <c r="AE918" i="19"/>
  <c r="AG918" i="19" s="1" a="1"/>
  <c r="AG918" i="19" s="1"/>
  <c r="AK916" i="19"/>
  <c r="AE920" i="19"/>
  <c r="AG920" i="19" s="1" a="1"/>
  <c r="AG920" i="19" s="1"/>
  <c r="AE921" i="19"/>
  <c r="AG921" i="19" s="1" a="1"/>
  <c r="AG921" i="19" s="1"/>
  <c r="AE913" i="19"/>
  <c r="AG913" i="19" s="1" a="1"/>
  <c r="AG913" i="19" s="1"/>
  <c r="AK915" i="19"/>
  <c r="AE915" i="19"/>
  <c r="AG915" i="19" s="1" a="1"/>
  <c r="AG915" i="19" s="1"/>
  <c r="AK917" i="19"/>
  <c r="AK919" i="19"/>
  <c r="AE917" i="19"/>
  <c r="AG917" i="19" s="1" a="1"/>
  <c r="AG917" i="19" s="1"/>
  <c r="AK913" i="19"/>
  <c r="AK411" i="19"/>
  <c r="AK410" i="19"/>
  <c r="AE408" i="19"/>
  <c r="AG408" i="19" s="1" a="1"/>
  <c r="AG408" i="19" s="1"/>
  <c r="AE410" i="19"/>
  <c r="AG410" i="19" s="1" a="1"/>
  <c r="AG410" i="19" s="1"/>
  <c r="AE402" i="19"/>
  <c r="AG402" i="19" s="1" a="1"/>
  <c r="AG402" i="19" s="1"/>
  <c r="AE403" i="19"/>
  <c r="AG403" i="19" s="1" a="1"/>
  <c r="AG403" i="19" s="1"/>
  <c r="AK404" i="19"/>
  <c r="AE404" i="19"/>
  <c r="AG404" i="19" s="1" a="1"/>
  <c r="AG404" i="19" s="1"/>
  <c r="AK402" i="19"/>
  <c r="AE405" i="19"/>
  <c r="AG405" i="19" s="1" a="1"/>
  <c r="AG405" i="19" s="1"/>
  <c r="AK403" i="19"/>
  <c r="AE406" i="19"/>
  <c r="AG406" i="19" s="1" a="1"/>
  <c r="AG406" i="19" s="1"/>
  <c r="AK408" i="19"/>
  <c r="AE407" i="19"/>
  <c r="AG407" i="19" s="1" a="1"/>
  <c r="AG407" i="19" s="1"/>
  <c r="AK405" i="19"/>
  <c r="AK406" i="19"/>
  <c r="AE409" i="19"/>
  <c r="AG409" i="19" s="1" a="1"/>
  <c r="AG409" i="19" s="1"/>
  <c r="AK409" i="19"/>
  <c r="AE411" i="19"/>
  <c r="AG411" i="19" s="1" a="1"/>
  <c r="AG411" i="19" s="1"/>
  <c r="AK407" i="19"/>
  <c r="AE1293" i="19"/>
  <c r="AG1293" i="19" s="1" a="1"/>
  <c r="AG1293" i="19" s="1"/>
  <c r="AK1293" i="19"/>
  <c r="AK1299" i="19"/>
  <c r="AK1301" i="19"/>
  <c r="AE1294" i="19"/>
  <c r="AG1294" i="19" s="1" a="1"/>
  <c r="AG1294" i="19" s="1"/>
  <c r="AK1297" i="19"/>
  <c r="AE1295" i="19"/>
  <c r="AG1295" i="19" s="1" a="1"/>
  <c r="AG1295" i="19" s="1"/>
  <c r="AK1298" i="19"/>
  <c r="AE1296" i="19"/>
  <c r="AG1296" i="19" s="1" a="1"/>
  <c r="AG1296" i="19" s="1"/>
  <c r="AE1297" i="19"/>
  <c r="AG1297" i="19" s="1" a="1"/>
  <c r="AG1297" i="19" s="1"/>
  <c r="AE1298" i="19"/>
  <c r="AG1298" i="19" s="1" a="1"/>
  <c r="AG1298" i="19" s="1"/>
  <c r="AE1300" i="19"/>
  <c r="AG1300" i="19" s="1" a="1"/>
  <c r="AG1300" i="19" s="1"/>
  <c r="AK1292" i="19"/>
  <c r="AE1301" i="19"/>
  <c r="AG1301" i="19" s="1" a="1"/>
  <c r="AG1301" i="19" s="1"/>
  <c r="AK1300" i="19"/>
  <c r="AK1295" i="19"/>
  <c r="AE1299" i="19"/>
  <c r="AG1299" i="19" s="1" a="1"/>
  <c r="AG1299" i="19" s="1"/>
  <c r="AK1296" i="19"/>
  <c r="AE1292" i="19"/>
  <c r="AG1292" i="19" s="1" a="1"/>
  <c r="AG1292" i="19" s="1"/>
  <c r="AK1294" i="19"/>
  <c r="AE1454" i="19"/>
  <c r="AG1454" i="19" s="1" a="1"/>
  <c r="AG1454" i="19" s="1"/>
  <c r="AK1457" i="19"/>
  <c r="AE1461" i="19"/>
  <c r="AG1461" i="19" s="1" a="1"/>
  <c r="AG1461" i="19" s="1"/>
  <c r="AK1454" i="19"/>
  <c r="AE1455" i="19"/>
  <c r="AG1455" i="19" s="1" a="1"/>
  <c r="AG1455" i="19" s="1"/>
  <c r="AK1452" i="19"/>
  <c r="AE1459" i="19"/>
  <c r="AG1459" i="19" s="1" a="1"/>
  <c r="AG1459" i="19" s="1"/>
  <c r="AK1460" i="19"/>
  <c r="AK1455" i="19"/>
  <c r="AK1461" i="19"/>
  <c r="AK1453" i="19"/>
  <c r="AE1452" i="19"/>
  <c r="AG1452" i="19" s="1" a="1"/>
  <c r="AG1452" i="19" s="1"/>
  <c r="AK1458" i="19"/>
  <c r="AE1453" i="19"/>
  <c r="AG1453" i="19" s="1" a="1"/>
  <c r="AG1453" i="19" s="1"/>
  <c r="AK1459" i="19"/>
  <c r="AE1456" i="19"/>
  <c r="AG1456" i="19" s="1" a="1"/>
  <c r="AG1456" i="19" s="1"/>
  <c r="AK1456" i="19"/>
  <c r="AE1457" i="19"/>
  <c r="AG1457" i="19" s="1" a="1"/>
  <c r="AG1457" i="19" s="1"/>
  <c r="AE1458" i="19"/>
  <c r="AG1458" i="19" s="1" a="1"/>
  <c r="AG1458" i="19" s="1"/>
  <c r="AE1460" i="19"/>
  <c r="AG1460" i="19" s="1" a="1"/>
  <c r="AG1460" i="19" s="1"/>
  <c r="AE606" i="19"/>
  <c r="AG606" i="19" s="1" a="1"/>
  <c r="AG606" i="19" s="1"/>
  <c r="AK602" i="19"/>
  <c r="AE607" i="19"/>
  <c r="AG607" i="19" s="1" a="1"/>
  <c r="AG607" i="19" s="1"/>
  <c r="AK605" i="19"/>
  <c r="AE608" i="19"/>
  <c r="AG608" i="19" s="1" a="1"/>
  <c r="AG608" i="19" s="1"/>
  <c r="AK608" i="19"/>
  <c r="AE609" i="19"/>
  <c r="AG609" i="19" s="1" a="1"/>
  <c r="AG609" i="19" s="1"/>
  <c r="AK604" i="19"/>
  <c r="AK606" i="19"/>
  <c r="AK610" i="19"/>
  <c r="AE602" i="19"/>
  <c r="AG602" i="19" s="1" a="1"/>
  <c r="AG602" i="19" s="1"/>
  <c r="AK609" i="19"/>
  <c r="AE604" i="19"/>
  <c r="AG604" i="19" s="1" a="1"/>
  <c r="AG604" i="19" s="1"/>
  <c r="AK611" i="19"/>
  <c r="AE610" i="19"/>
  <c r="AG610" i="19" s="1" a="1"/>
  <c r="AG610" i="19" s="1"/>
  <c r="AE611" i="19"/>
  <c r="AG611" i="19" s="1" a="1"/>
  <c r="AG611" i="19" s="1"/>
  <c r="AE603" i="19"/>
  <c r="AG603" i="19" s="1" a="1"/>
  <c r="AG603" i="19" s="1"/>
  <c r="AK607" i="19"/>
  <c r="AE605" i="19"/>
  <c r="AG605" i="19" s="1" a="1"/>
  <c r="AG605" i="19" s="1"/>
  <c r="AK603" i="19"/>
  <c r="AE1448" i="19"/>
  <c r="AG1448" i="19" s="1" a="1"/>
  <c r="AG1448" i="19" s="1"/>
  <c r="AK1445" i="19"/>
  <c r="AK1448" i="19"/>
  <c r="AE1449" i="19"/>
  <c r="AG1449" i="19" s="1" a="1"/>
  <c r="AG1449" i="19" s="1"/>
  <c r="AK1449" i="19"/>
  <c r="AE1451" i="19"/>
  <c r="AG1451" i="19" s="1" a="1"/>
  <c r="AG1451" i="19" s="1"/>
  <c r="AK1447" i="19"/>
  <c r="AE1444" i="19"/>
  <c r="AG1444" i="19" s="1" a="1"/>
  <c r="AG1444" i="19" s="1"/>
  <c r="AK1446" i="19"/>
  <c r="AE1450" i="19"/>
  <c r="AG1450" i="19" s="1" a="1"/>
  <c r="AG1450" i="19" s="1"/>
  <c r="AE1443" i="19"/>
  <c r="AG1443" i="19" s="1" a="1"/>
  <c r="AG1443" i="19" s="1"/>
  <c r="AK1450" i="19"/>
  <c r="AE1442" i="19"/>
  <c r="AG1442" i="19" s="1" a="1"/>
  <c r="AG1442" i="19" s="1"/>
  <c r="AK1451" i="19"/>
  <c r="AE1445" i="19"/>
  <c r="AG1445" i="19" s="1" a="1"/>
  <c r="AG1445" i="19" s="1"/>
  <c r="AK1444" i="19"/>
  <c r="AE1446" i="19"/>
  <c r="AG1446" i="19" s="1" a="1"/>
  <c r="AG1446" i="19" s="1"/>
  <c r="AK1442" i="19"/>
  <c r="AE1447" i="19"/>
  <c r="AG1447" i="19" s="1" a="1"/>
  <c r="AG1447" i="19" s="1"/>
  <c r="AK1443" i="19"/>
  <c r="AE783" i="19"/>
  <c r="AG783" i="19" s="1" a="1"/>
  <c r="AG783" i="19" s="1"/>
  <c r="AK788" i="19"/>
  <c r="AE784" i="19"/>
  <c r="AG784" i="19" s="1" a="1"/>
  <c r="AG784" i="19" s="1"/>
  <c r="AE785" i="19"/>
  <c r="AG785" i="19" s="1" a="1"/>
  <c r="AG785" i="19" s="1"/>
  <c r="AE789" i="19"/>
  <c r="AG789" i="19" s="1" a="1"/>
  <c r="AG789" i="19" s="1"/>
  <c r="AK790" i="19"/>
  <c r="AE790" i="19"/>
  <c r="AG790" i="19" s="1" a="1"/>
  <c r="AG790" i="19" s="1"/>
  <c r="AK782" i="19"/>
  <c r="AE791" i="19"/>
  <c r="AG791" i="19" s="1" a="1"/>
  <c r="AG791" i="19" s="1"/>
  <c r="AK783" i="19"/>
  <c r="AK784" i="19"/>
  <c r="AK785" i="19"/>
  <c r="AE782" i="19"/>
  <c r="AG782" i="19" s="1" a="1"/>
  <c r="AG782" i="19" s="1"/>
  <c r="AK791" i="19"/>
  <c r="AE786" i="19"/>
  <c r="AG786" i="19" s="1" a="1"/>
  <c r="AG786" i="19" s="1"/>
  <c r="AK786" i="19"/>
  <c r="AE787" i="19"/>
  <c r="AG787" i="19" s="1" a="1"/>
  <c r="AG787" i="19" s="1"/>
  <c r="AK789" i="19"/>
  <c r="AE788" i="19"/>
  <c r="AG788" i="19" s="1" a="1"/>
  <c r="AG788" i="19" s="1"/>
  <c r="AK787" i="19"/>
  <c r="AE308" i="19"/>
  <c r="AG308" i="19" s="1" a="1"/>
  <c r="AG308" i="19" s="1"/>
  <c r="AK305" i="19"/>
  <c r="AE309" i="19"/>
  <c r="AG309" i="19" s="1" a="1"/>
  <c r="AG309" i="19" s="1"/>
  <c r="AK309" i="19"/>
  <c r="AK307" i="19"/>
  <c r="AE302" i="19"/>
  <c r="AG302" i="19" s="1" a="1"/>
  <c r="AG302" i="19" s="1"/>
  <c r="AE310" i="19"/>
  <c r="AG310" i="19" s="1" a="1"/>
  <c r="AG310" i="19" s="1"/>
  <c r="AK310" i="19"/>
  <c r="AE311" i="19"/>
  <c r="AG311" i="19" s="1" a="1"/>
  <c r="AG311" i="19" s="1"/>
  <c r="AK308" i="19"/>
  <c r="AE303" i="19"/>
  <c r="AG303" i="19" s="1" a="1"/>
  <c r="AG303" i="19" s="1"/>
  <c r="AK306" i="19"/>
  <c r="AE304" i="19"/>
  <c r="AG304" i="19" s="1" a="1"/>
  <c r="AG304" i="19" s="1"/>
  <c r="AK302" i="19"/>
  <c r="K41" i="23" s="1"/>
  <c r="AE305" i="19"/>
  <c r="AG305" i="19" s="1" a="1"/>
  <c r="AG305" i="19" s="1"/>
  <c r="AK304" i="19"/>
  <c r="AE306" i="19"/>
  <c r="AG306" i="19" s="1" a="1"/>
  <c r="AG306" i="19" s="1"/>
  <c r="AK303" i="19"/>
  <c r="AE307" i="19"/>
  <c r="AG307" i="19" s="1" a="1"/>
  <c r="AG307" i="19" s="1"/>
  <c r="AK311" i="19"/>
  <c r="AE286" i="19"/>
  <c r="AG286" i="19" s="1" a="1"/>
  <c r="AG286" i="19" s="1"/>
  <c r="AK287" i="19"/>
  <c r="AK290" i="19"/>
  <c r="AE287" i="19"/>
  <c r="AG287" i="19" s="1" a="1"/>
  <c r="AG287" i="19" s="1"/>
  <c r="AK289" i="19"/>
  <c r="AE285" i="19"/>
  <c r="AG285" i="19" s="1" a="1"/>
  <c r="AG285" i="19" s="1"/>
  <c r="AK288" i="19"/>
  <c r="AE289" i="19"/>
  <c r="AG289" i="19" s="1" a="1"/>
  <c r="AG289" i="19" s="1"/>
  <c r="AE291" i="19"/>
  <c r="AG291" i="19" s="1" a="1"/>
  <c r="AG291" i="19" s="1"/>
  <c r="AK291" i="19"/>
  <c r="AE288" i="19"/>
  <c r="AG288" i="19" s="1" a="1"/>
  <c r="AG288" i="19" s="1"/>
  <c r="AK283" i="19"/>
  <c r="AE290" i="19"/>
  <c r="AG290" i="19" s="1" a="1"/>
  <c r="AG290" i="19" s="1"/>
  <c r="AK286" i="19"/>
  <c r="AE282" i="19"/>
  <c r="AG282" i="19" s="1" a="1"/>
  <c r="AG282" i="19" s="1"/>
  <c r="AK285" i="19"/>
  <c r="AE283" i="19"/>
  <c r="AG283" i="19" s="1" a="1"/>
  <c r="AG283" i="19" s="1"/>
  <c r="AK284" i="19"/>
  <c r="AE284" i="19"/>
  <c r="AG284" i="19" s="1" a="1"/>
  <c r="AG284" i="19" s="1"/>
  <c r="AK282" i="19"/>
  <c r="K39" i="23" s="1"/>
  <c r="AE718" i="19"/>
  <c r="AG718" i="19" s="1" a="1"/>
  <c r="AG718" i="19" s="1"/>
  <c r="AE721" i="19"/>
  <c r="AG721" i="19" s="1" a="1"/>
  <c r="AG721" i="19" s="1"/>
  <c r="AE712" i="19"/>
  <c r="AG712" i="19" s="1" a="1"/>
  <c r="AG712" i="19" s="1"/>
  <c r="AK720" i="19"/>
  <c r="AE717" i="19"/>
  <c r="AG717" i="19" s="1" a="1"/>
  <c r="AG717" i="19" s="1"/>
  <c r="AK718" i="19"/>
  <c r="AK715" i="19"/>
  <c r="AE713" i="19"/>
  <c r="AG713" i="19" s="1" a="1"/>
  <c r="AG713" i="19" s="1"/>
  <c r="AK713" i="19"/>
  <c r="AE719" i="19"/>
  <c r="AG719" i="19" s="1" a="1"/>
  <c r="AG719" i="19" s="1"/>
  <c r="AK712" i="19"/>
  <c r="AK714" i="19"/>
  <c r="AK716" i="19"/>
  <c r="AK717" i="19"/>
  <c r="AE720" i="19"/>
  <c r="AG720" i="19" s="1" a="1"/>
  <c r="AG720" i="19" s="1"/>
  <c r="AK719" i="19"/>
  <c r="AE714" i="19"/>
  <c r="AG714" i="19" s="1" a="1"/>
  <c r="AG714" i="19" s="1"/>
  <c r="AK721" i="19"/>
  <c r="AE715" i="19"/>
  <c r="AG715" i="19" s="1" a="1"/>
  <c r="AG715" i="19" s="1"/>
  <c r="AE716" i="19"/>
  <c r="AG716" i="19" s="1" a="1"/>
  <c r="AG716" i="19" s="1"/>
  <c r="AE1433" i="19"/>
  <c r="AG1433" i="19" s="1" a="1"/>
  <c r="AG1433" i="19" s="1"/>
  <c r="AE1434" i="19"/>
  <c r="AG1434" i="19" s="1" a="1"/>
  <c r="AG1434" i="19" s="1"/>
  <c r="AK1433" i="19"/>
  <c r="AE1435" i="19"/>
  <c r="AG1435" i="19" s="1" a="1"/>
  <c r="AG1435" i="19" s="1"/>
  <c r="AK1441" i="19"/>
  <c r="AK1436" i="19"/>
  <c r="AK1437" i="19"/>
  <c r="AK1434" i="19"/>
  <c r="AE1438" i="19"/>
  <c r="AG1438" i="19" s="1" a="1"/>
  <c r="AG1438" i="19" s="1"/>
  <c r="AK1440" i="19"/>
  <c r="AE1440" i="19"/>
  <c r="AG1440" i="19" s="1" a="1"/>
  <c r="AG1440" i="19" s="1"/>
  <c r="AK1435" i="19"/>
  <c r="AE1441" i="19"/>
  <c r="AG1441" i="19" s="1" a="1"/>
  <c r="AG1441" i="19" s="1"/>
  <c r="AK1438" i="19"/>
  <c r="AE1439" i="19"/>
  <c r="AG1439" i="19" s="1" a="1"/>
  <c r="AG1439" i="19" s="1"/>
  <c r="AK1439" i="19"/>
  <c r="AE1437" i="19"/>
  <c r="AG1437" i="19" s="1" a="1"/>
  <c r="AG1437" i="19" s="1"/>
  <c r="AE1436" i="19"/>
  <c r="AG1436" i="19" s="1" a="1"/>
  <c r="AG1436" i="19" s="1"/>
  <c r="AE1432" i="19"/>
  <c r="AG1432" i="19" s="1" a="1"/>
  <c r="AG1432" i="19" s="1"/>
  <c r="AK1432" i="19"/>
  <c r="AE506" i="19"/>
  <c r="AG506" i="19" s="1" a="1"/>
  <c r="AG506" i="19" s="1"/>
  <c r="AK509" i="19"/>
  <c r="AE502" i="19"/>
  <c r="AG502" i="19" s="1" a="1"/>
  <c r="AG502" i="19" s="1"/>
  <c r="AK505" i="19"/>
  <c r="AE503" i="19"/>
  <c r="AG503" i="19" s="1" a="1"/>
  <c r="AG503" i="19" s="1"/>
  <c r="AK510" i="19"/>
  <c r="AE505" i="19"/>
  <c r="AG505" i="19" s="1" a="1"/>
  <c r="AG505" i="19" s="1"/>
  <c r="AK508" i="19"/>
  <c r="AK506" i="19"/>
  <c r="AE507" i="19"/>
  <c r="AG507" i="19" s="1" a="1"/>
  <c r="AG507" i="19" s="1"/>
  <c r="AE508" i="19"/>
  <c r="AG508" i="19" s="1" a="1"/>
  <c r="AG508" i="19" s="1"/>
  <c r="AE509" i="19"/>
  <c r="AG509" i="19" s="1" a="1"/>
  <c r="AG509" i="19" s="1"/>
  <c r="AE510" i="19"/>
  <c r="AG510" i="19" s="1" a="1"/>
  <c r="AG510" i="19" s="1"/>
  <c r="AK504" i="19"/>
  <c r="AE511" i="19"/>
  <c r="AG511" i="19" s="1" a="1"/>
  <c r="AG511" i="19" s="1"/>
  <c r="AK511" i="19"/>
  <c r="AK502" i="19"/>
  <c r="AK503" i="19"/>
  <c r="AE504" i="19"/>
  <c r="AG504" i="19" s="1" a="1"/>
  <c r="AG504" i="19" s="1"/>
  <c r="AK507" i="19"/>
  <c r="AE156" i="19"/>
  <c r="AG156" i="19" s="1" a="1"/>
  <c r="AG156" i="19" s="1"/>
  <c r="AE157" i="19"/>
  <c r="AG157" i="19" s="1" a="1"/>
  <c r="AG157" i="19" s="1"/>
  <c r="AK155" i="19"/>
  <c r="AE158" i="19"/>
  <c r="AG158" i="19" s="1" a="1"/>
  <c r="AG158" i="19" s="1"/>
  <c r="AE159" i="19"/>
  <c r="AG159" i="19" s="1" a="1"/>
  <c r="AG159" i="19" s="1"/>
  <c r="AK152" i="19"/>
  <c r="K26" i="23" s="1"/>
  <c r="AE160" i="19"/>
  <c r="AG160" i="19" s="1" a="1"/>
  <c r="AG160" i="19" s="1"/>
  <c r="AK154" i="19"/>
  <c r="AE161" i="19"/>
  <c r="AG161" i="19" s="1" a="1"/>
  <c r="AG161" i="19" s="1"/>
  <c r="AK153" i="19"/>
  <c r="AE152" i="19"/>
  <c r="AG152" i="19" s="1" a="1"/>
  <c r="AG152" i="19" s="1"/>
  <c r="AK161" i="19"/>
  <c r="AE155" i="19"/>
  <c r="AG155" i="19" s="1" a="1"/>
  <c r="AG155" i="19" s="1"/>
  <c r="AK158" i="19"/>
  <c r="AE153" i="19"/>
  <c r="AG153" i="19" s="1" a="1"/>
  <c r="AG153" i="19" s="1"/>
  <c r="AK159" i="19"/>
  <c r="AE154" i="19"/>
  <c r="AG154" i="19" s="1" a="1"/>
  <c r="AG154" i="19" s="1"/>
  <c r="AK160" i="19"/>
  <c r="AK156" i="19"/>
  <c r="AK157" i="19"/>
  <c r="AE278" i="19"/>
  <c r="AG278" i="19" s="1" a="1"/>
  <c r="AG278" i="19" s="1"/>
  <c r="AK275" i="19"/>
  <c r="AE272" i="19"/>
  <c r="AG272" i="19" s="1" a="1"/>
  <c r="AG272" i="19" s="1"/>
  <c r="AK281" i="19"/>
  <c r="AE273" i="19"/>
  <c r="AG273" i="19" s="1" a="1"/>
  <c r="AG273" i="19" s="1"/>
  <c r="AK279" i="19"/>
  <c r="AE274" i="19"/>
  <c r="AG274" i="19" s="1" a="1"/>
  <c r="AG274" i="19" s="1"/>
  <c r="AK274" i="19"/>
  <c r="AE275" i="19"/>
  <c r="AG275" i="19" s="1" a="1"/>
  <c r="AG275" i="19" s="1"/>
  <c r="AK277" i="19"/>
  <c r="AE277" i="19"/>
  <c r="AG277" i="19" s="1" a="1"/>
  <c r="AG277" i="19" s="1"/>
  <c r="AK276" i="19"/>
  <c r="AE279" i="19"/>
  <c r="AG279" i="19" s="1" a="1"/>
  <c r="AG279" i="19" s="1"/>
  <c r="AE280" i="19"/>
  <c r="AG280" i="19" s="1" a="1"/>
  <c r="AG280" i="19" s="1"/>
  <c r="AE281" i="19"/>
  <c r="AG281" i="19" s="1" a="1"/>
  <c r="AG281" i="19" s="1"/>
  <c r="AK273" i="19"/>
  <c r="AK280" i="19"/>
  <c r="AK272" i="19"/>
  <c r="K38" i="23" s="1"/>
  <c r="AE276" i="19"/>
  <c r="AG276" i="19" s="1" a="1"/>
  <c r="AG276" i="19" s="1"/>
  <c r="AK278" i="19"/>
  <c r="AE1337" i="19"/>
  <c r="AG1337" i="19" s="1" a="1"/>
  <c r="AG1337" i="19" s="1"/>
  <c r="AK1338" i="19"/>
  <c r="AE1340" i="19"/>
  <c r="AG1340" i="19" s="1" a="1"/>
  <c r="AG1340" i="19" s="1"/>
  <c r="AE1341" i="19"/>
  <c r="AG1341" i="19" s="1" a="1"/>
  <c r="AG1341" i="19" s="1"/>
  <c r="AK1336" i="19"/>
  <c r="AE1334" i="19"/>
  <c r="AG1334" i="19" s="1" a="1"/>
  <c r="AG1334" i="19" s="1"/>
  <c r="AE1335" i="19"/>
  <c r="AG1335" i="19" s="1" a="1"/>
  <c r="AG1335" i="19" s="1"/>
  <c r="AK1335" i="19"/>
  <c r="AE1339" i="19"/>
  <c r="AG1339" i="19" s="1" a="1"/>
  <c r="AG1339" i="19" s="1"/>
  <c r="AK1334" i="19"/>
  <c r="AK1341" i="19"/>
  <c r="AE1332" i="19"/>
  <c r="AG1332" i="19" s="1" a="1"/>
  <c r="AG1332" i="19" s="1"/>
  <c r="AK1332" i="19"/>
  <c r="AK1337" i="19"/>
  <c r="AE1333" i="19"/>
  <c r="AG1333" i="19" s="1" a="1"/>
  <c r="AG1333" i="19" s="1"/>
  <c r="AK1340" i="19"/>
  <c r="AE1336" i="19"/>
  <c r="AG1336" i="19" s="1" a="1"/>
  <c r="AG1336" i="19" s="1"/>
  <c r="AK1339" i="19"/>
  <c r="AE1338" i="19"/>
  <c r="AG1338" i="19" s="1" a="1"/>
  <c r="AG1338" i="19" s="1"/>
  <c r="AK1333" i="19"/>
  <c r="AE1473" i="19"/>
  <c r="AG1473" i="19" s="1" a="1"/>
  <c r="AG1473" i="19" s="1"/>
  <c r="AE1472" i="19"/>
  <c r="AG1472" i="19" s="1" a="1"/>
  <c r="AG1472" i="19" s="1"/>
  <c r="AK1472" i="19"/>
  <c r="AK1475" i="19"/>
  <c r="AE1478" i="19"/>
  <c r="AG1478" i="19" s="1" a="1"/>
  <c r="AG1478" i="19" s="1"/>
  <c r="AK1476" i="19"/>
  <c r="AE1479" i="19"/>
  <c r="AG1479" i="19" s="1" a="1"/>
  <c r="AG1479" i="19" s="1"/>
  <c r="AK1481" i="19"/>
  <c r="AE1480" i="19"/>
  <c r="AG1480" i="19" s="1" a="1"/>
  <c r="AG1480" i="19" s="1"/>
  <c r="AK1474" i="19"/>
  <c r="AE1481" i="19"/>
  <c r="AG1481" i="19" s="1" a="1"/>
  <c r="AG1481" i="19" s="1"/>
  <c r="AK1478" i="19"/>
  <c r="AE1475" i="19"/>
  <c r="AG1475" i="19" s="1" a="1"/>
  <c r="AG1475" i="19" s="1"/>
  <c r="AK1479" i="19"/>
  <c r="AK1473" i="19"/>
  <c r="AK1477" i="19"/>
  <c r="AE1474" i="19"/>
  <c r="AG1474" i="19" s="1" a="1"/>
  <c r="AG1474" i="19" s="1"/>
  <c r="AK1480" i="19"/>
  <c r="AE1476" i="19"/>
  <c r="AG1476" i="19" s="1" a="1"/>
  <c r="AG1476" i="19" s="1"/>
  <c r="AE1477" i="19"/>
  <c r="AG1477" i="19" s="1" a="1"/>
  <c r="AG1477" i="19" s="1"/>
  <c r="AE350" i="19"/>
  <c r="AG350" i="19" s="1" a="1"/>
  <c r="AG350" i="19" s="1"/>
  <c r="AK348" i="19"/>
  <c r="AE342" i="19"/>
  <c r="AG342" i="19" s="1" a="1"/>
  <c r="AG342" i="19" s="1"/>
  <c r="AK350" i="19"/>
  <c r="AE344" i="19"/>
  <c r="AG344" i="19" s="1" a="1"/>
  <c r="AG344" i="19" s="1"/>
  <c r="AK351" i="19"/>
  <c r="AE345" i="19"/>
  <c r="AG345" i="19" s="1" a="1"/>
  <c r="AG345" i="19" s="1"/>
  <c r="AK349" i="19"/>
  <c r="AE347" i="19"/>
  <c r="AG347" i="19" s="1" a="1"/>
  <c r="AG347" i="19" s="1"/>
  <c r="AK344" i="19"/>
  <c r="AE349" i="19"/>
  <c r="AG349" i="19" s="1" a="1"/>
  <c r="AG349" i="19" s="1"/>
  <c r="AK347" i="19"/>
  <c r="AE351" i="19"/>
  <c r="AG351" i="19" s="1" a="1"/>
  <c r="AG351" i="19" s="1"/>
  <c r="AE343" i="19"/>
  <c r="AG343" i="19" s="1" a="1"/>
  <c r="AG343" i="19" s="1"/>
  <c r="AE346" i="19"/>
  <c r="AG346" i="19" s="1" a="1"/>
  <c r="AG346" i="19" s="1"/>
  <c r="AK343" i="19"/>
  <c r="AK345" i="19"/>
  <c r="AK342" i="19"/>
  <c r="K45" i="23" s="1"/>
  <c r="AE348" i="19"/>
  <c r="AG348" i="19" s="1" a="1"/>
  <c r="AG348" i="19" s="1"/>
  <c r="AK346" i="19"/>
  <c r="AE1365" i="19"/>
  <c r="AG1365" i="19" s="1" a="1"/>
  <c r="AG1365" i="19" s="1"/>
  <c r="AK1364" i="19"/>
  <c r="AK1363" i="19"/>
  <c r="AK1362" i="19"/>
  <c r="AE1366" i="19"/>
  <c r="AG1366" i="19" s="1" a="1"/>
  <c r="AG1366" i="19" s="1"/>
  <c r="AK1367" i="19"/>
  <c r="AE1367" i="19"/>
  <c r="AG1367" i="19" s="1" a="1"/>
  <c r="AG1367" i="19" s="1"/>
  <c r="AK1369" i="19"/>
  <c r="AE1368" i="19"/>
  <c r="AG1368" i="19" s="1" a="1"/>
  <c r="AG1368" i="19" s="1"/>
  <c r="AK1368" i="19"/>
  <c r="AK1366" i="19"/>
  <c r="AE1369" i="19"/>
  <c r="AG1369" i="19" s="1" a="1"/>
  <c r="AG1369" i="19" s="1"/>
  <c r="AK1371" i="19"/>
  <c r="AE1362" i="19"/>
  <c r="AG1362" i="19" s="1" a="1"/>
  <c r="AG1362" i="19" s="1"/>
  <c r="AE1363" i="19"/>
  <c r="AG1363" i="19" s="1" a="1"/>
  <c r="AG1363" i="19" s="1"/>
  <c r="AK1365" i="19"/>
  <c r="AE1370" i="19"/>
  <c r="AG1370" i="19" s="1" a="1"/>
  <c r="AG1370" i="19" s="1"/>
  <c r="AE1371" i="19"/>
  <c r="AG1371" i="19" s="1" a="1"/>
  <c r="AG1371" i="19" s="1"/>
  <c r="AE1364" i="19"/>
  <c r="AG1364" i="19" s="1" a="1"/>
  <c r="AG1364" i="19" s="1"/>
  <c r="AK1370" i="19"/>
  <c r="AK763" i="19"/>
  <c r="AE768" i="19"/>
  <c r="AG768" i="19" s="1" a="1"/>
  <c r="AG768" i="19" s="1"/>
  <c r="AK762" i="19"/>
  <c r="AE770" i="19"/>
  <c r="AG770" i="19" s="1" a="1"/>
  <c r="AG770" i="19" s="1"/>
  <c r="AK764" i="19"/>
  <c r="AE762" i="19"/>
  <c r="AG762" i="19" s="1" a="1"/>
  <c r="AG762" i="19" s="1"/>
  <c r="AK768" i="19"/>
  <c r="AE763" i="19"/>
  <c r="AG763" i="19" s="1" a="1"/>
  <c r="AG763" i="19" s="1"/>
  <c r="AK765" i="19"/>
  <c r="AE764" i="19"/>
  <c r="AG764" i="19" s="1" a="1"/>
  <c r="AG764" i="19" s="1"/>
  <c r="AK771" i="19"/>
  <c r="AE765" i="19"/>
  <c r="AG765" i="19" s="1" a="1"/>
  <c r="AG765" i="19" s="1"/>
  <c r="AK770" i="19"/>
  <c r="AE766" i="19"/>
  <c r="AG766" i="19" s="1" a="1"/>
  <c r="AG766" i="19" s="1"/>
  <c r="AK769" i="19"/>
  <c r="AE767" i="19"/>
  <c r="AG767" i="19" s="1" a="1"/>
  <c r="AG767" i="19" s="1"/>
  <c r="AK767" i="19"/>
  <c r="AE769" i="19"/>
  <c r="AG769" i="19" s="1" a="1"/>
  <c r="AG769" i="19" s="1"/>
  <c r="AE771" i="19"/>
  <c r="AG771" i="19" s="1" a="1"/>
  <c r="AG771" i="19" s="1"/>
  <c r="AK766" i="19"/>
  <c r="AE576" i="19"/>
  <c r="AG576" i="19" s="1" a="1"/>
  <c r="AG576" i="19" s="1"/>
  <c r="AK581" i="19"/>
  <c r="AE578" i="19"/>
  <c r="AG578" i="19" s="1" a="1"/>
  <c r="AG578" i="19" s="1"/>
  <c r="AK578" i="19"/>
  <c r="AE572" i="19"/>
  <c r="AG572" i="19" s="1" a="1"/>
  <c r="AG572" i="19" s="1"/>
  <c r="AK580" i="19"/>
  <c r="AE574" i="19"/>
  <c r="AG574" i="19" s="1" a="1"/>
  <c r="AG574" i="19" s="1"/>
  <c r="AK579" i="19"/>
  <c r="AE573" i="19"/>
  <c r="AG573" i="19" s="1" a="1"/>
  <c r="AG573" i="19" s="1"/>
  <c r="AE575" i="19"/>
  <c r="AG575" i="19" s="1" a="1"/>
  <c r="AG575" i="19" s="1"/>
  <c r="AK577" i="19"/>
  <c r="AE577" i="19"/>
  <c r="AG577" i="19" s="1" a="1"/>
  <c r="AG577" i="19" s="1"/>
  <c r="AE579" i="19"/>
  <c r="AG579" i="19" s="1" a="1"/>
  <c r="AG579" i="19" s="1"/>
  <c r="AK573" i="19"/>
  <c r="AE580" i="19"/>
  <c r="AG580" i="19" s="1" a="1"/>
  <c r="AG580" i="19" s="1"/>
  <c r="AK574" i="19"/>
  <c r="AE581" i="19"/>
  <c r="AG581" i="19" s="1" a="1"/>
  <c r="AG581" i="19" s="1"/>
  <c r="AK575" i="19"/>
  <c r="AK572" i="19"/>
  <c r="AK576" i="19"/>
  <c r="AE261" i="19"/>
  <c r="AG261" i="19" s="1" a="1"/>
  <c r="AG261" i="19" s="1"/>
  <c r="AK257" i="19"/>
  <c r="AE252" i="19"/>
  <c r="AG252" i="19" s="1" a="1"/>
  <c r="AG252" i="19" s="1"/>
  <c r="AK255" i="19"/>
  <c r="AE254" i="19"/>
  <c r="AG254" i="19" s="1" a="1"/>
  <c r="AG254" i="19" s="1"/>
  <c r="AK254" i="19"/>
  <c r="AE253" i="19"/>
  <c r="AG253" i="19" s="1" a="1"/>
  <c r="AG253" i="19" s="1"/>
  <c r="AK261" i="19"/>
  <c r="AE255" i="19"/>
  <c r="AG255" i="19" s="1" a="1"/>
  <c r="AG255" i="19" s="1"/>
  <c r="AK258" i="19"/>
  <c r="AE256" i="19"/>
  <c r="AG256" i="19" s="1" a="1"/>
  <c r="AG256" i="19" s="1"/>
  <c r="AK252" i="19"/>
  <c r="K36" i="23" s="1"/>
  <c r="AE258" i="19"/>
  <c r="AG258" i="19" s="1" a="1"/>
  <c r="AG258" i="19" s="1"/>
  <c r="AK253" i="19"/>
  <c r="AE259" i="19"/>
  <c r="AG259" i="19" s="1" a="1"/>
  <c r="AG259" i="19" s="1"/>
  <c r="AK256" i="19"/>
  <c r="AK260" i="19"/>
  <c r="AE257" i="19"/>
  <c r="AG257" i="19" s="1" a="1"/>
  <c r="AG257" i="19" s="1"/>
  <c r="AK259" i="19"/>
  <c r="AE260" i="19"/>
  <c r="AG260" i="19" s="1" a="1"/>
  <c r="AG260" i="19" s="1"/>
  <c r="AE861" i="19"/>
  <c r="AG861" i="19" s="1" a="1"/>
  <c r="AG861" i="19" s="1"/>
  <c r="AK856" i="19"/>
  <c r="AK860" i="19"/>
  <c r="AK861" i="19"/>
  <c r="AK855" i="19"/>
  <c r="AE852" i="19"/>
  <c r="AG852" i="19" s="1" a="1"/>
  <c r="AG852" i="19" s="1"/>
  <c r="AK853" i="19"/>
  <c r="AE854" i="19"/>
  <c r="AG854" i="19" s="1" a="1"/>
  <c r="AG854" i="19" s="1"/>
  <c r="AK858" i="19"/>
  <c r="AE858" i="19"/>
  <c r="AG858" i="19" s="1" a="1"/>
  <c r="AG858" i="19" s="1"/>
  <c r="AK857" i="19"/>
  <c r="AE860" i="19"/>
  <c r="AG860" i="19" s="1" a="1"/>
  <c r="AG860" i="19" s="1"/>
  <c r="AE853" i="19"/>
  <c r="AG853" i="19" s="1" a="1"/>
  <c r="AG853" i="19" s="1"/>
  <c r="AE855" i="19"/>
  <c r="AG855" i="19" s="1" a="1"/>
  <c r="AG855" i="19" s="1"/>
  <c r="AE856" i="19"/>
  <c r="AG856" i="19" s="1" a="1"/>
  <c r="AG856" i="19" s="1"/>
  <c r="AK859" i="19"/>
  <c r="AE857" i="19"/>
  <c r="AG857" i="19" s="1" a="1"/>
  <c r="AG857" i="19" s="1"/>
  <c r="AK854" i="19"/>
  <c r="AE859" i="19"/>
  <c r="AG859" i="19" s="1" a="1"/>
  <c r="AG859" i="19" s="1"/>
  <c r="AK852" i="19"/>
  <c r="AE339" i="19"/>
  <c r="AG339" i="19" s="1" a="1"/>
  <c r="AG339" i="19" s="1"/>
  <c r="AK341" i="19"/>
  <c r="AE336" i="19"/>
  <c r="AG336" i="19" s="1" a="1"/>
  <c r="AG336" i="19" s="1"/>
  <c r="AE338" i="19"/>
  <c r="AG338" i="19" s="1" a="1"/>
  <c r="AG338" i="19" s="1"/>
  <c r="AK335" i="19"/>
  <c r="AK336" i="19"/>
  <c r="AE340" i="19"/>
  <c r="AG340" i="19" s="1" a="1"/>
  <c r="AG340" i="19" s="1"/>
  <c r="AK340" i="19"/>
  <c r="AE341" i="19"/>
  <c r="AG341" i="19" s="1" a="1"/>
  <c r="AG341" i="19" s="1"/>
  <c r="AK337" i="19"/>
  <c r="AE332" i="19"/>
  <c r="AG332" i="19" s="1" a="1"/>
  <c r="AG332" i="19" s="1"/>
  <c r="AK333" i="19"/>
  <c r="AE333" i="19"/>
  <c r="AG333" i="19" s="1" a="1"/>
  <c r="AG333" i="19" s="1"/>
  <c r="AK339" i="19"/>
  <c r="AE334" i="19"/>
  <c r="AG334" i="19" s="1" a="1"/>
  <c r="AG334" i="19" s="1"/>
  <c r="AK334" i="19"/>
  <c r="AE335" i="19"/>
  <c r="AG335" i="19" s="1" a="1"/>
  <c r="AG335" i="19" s="1"/>
  <c r="AK332" i="19"/>
  <c r="K44" i="23" s="1"/>
  <c r="AE337" i="19"/>
  <c r="AG337" i="19" s="1" a="1"/>
  <c r="AG337" i="19" s="1"/>
  <c r="AK338" i="19"/>
  <c r="AE1331" i="19"/>
  <c r="AG1331" i="19" s="1" a="1"/>
  <c r="AG1331" i="19" s="1"/>
  <c r="AK1328" i="19"/>
  <c r="AE1322" i="19"/>
  <c r="AG1322" i="19" s="1" a="1"/>
  <c r="AG1322" i="19" s="1"/>
  <c r="AK1323" i="19"/>
  <c r="AE1324" i="19"/>
  <c r="AG1324" i="19" s="1" a="1"/>
  <c r="AG1324" i="19" s="1"/>
  <c r="AK1330" i="19"/>
  <c r="AE1325" i="19"/>
  <c r="AG1325" i="19" s="1" a="1"/>
  <c r="AG1325" i="19" s="1"/>
  <c r="AE1326" i="19"/>
  <c r="AG1326" i="19" s="1" a="1"/>
  <c r="AG1326" i="19" s="1"/>
  <c r="AE1327" i="19"/>
  <c r="AG1327" i="19" s="1" a="1"/>
  <c r="AG1327" i="19" s="1"/>
  <c r="AE1328" i="19"/>
  <c r="AG1328" i="19" s="1" a="1"/>
  <c r="AG1328" i="19" s="1"/>
  <c r="AK1325" i="19"/>
  <c r="AE1329" i="19"/>
  <c r="AG1329" i="19" s="1" a="1"/>
  <c r="AG1329" i="19" s="1"/>
  <c r="AK1324" i="19"/>
  <c r="AK1327" i="19"/>
  <c r="AE1323" i="19"/>
  <c r="AG1323" i="19" s="1" a="1"/>
  <c r="AG1323" i="19" s="1"/>
  <c r="AK1326" i="19"/>
  <c r="AK1331" i="19"/>
  <c r="AK1329" i="19"/>
  <c r="AE1330" i="19"/>
  <c r="AG1330" i="19" s="1" a="1"/>
  <c r="AG1330" i="19" s="1"/>
  <c r="AK1322" i="19"/>
  <c r="AK368" i="19"/>
  <c r="AE362" i="19"/>
  <c r="AG362" i="19" s="1" a="1"/>
  <c r="AG362" i="19" s="1"/>
  <c r="AE368" i="19"/>
  <c r="AG368" i="19" s="1" a="1"/>
  <c r="AG368" i="19" s="1"/>
  <c r="AE369" i="19"/>
  <c r="AG369" i="19" s="1" a="1"/>
  <c r="AG369" i="19" s="1"/>
  <c r="AE370" i="19"/>
  <c r="AG370" i="19" s="1" a="1"/>
  <c r="AG370" i="19" s="1"/>
  <c r="AK362" i="19"/>
  <c r="K47" i="23" s="1"/>
  <c r="AE371" i="19"/>
  <c r="AG371" i="19" s="1" a="1"/>
  <c r="AG371" i="19" s="1"/>
  <c r="AK364" i="19"/>
  <c r="AE364" i="19"/>
  <c r="AG364" i="19" s="1" a="1"/>
  <c r="AG364" i="19" s="1"/>
  <c r="AK365" i="19"/>
  <c r="AE363" i="19"/>
  <c r="AG363" i="19" s="1" a="1"/>
  <c r="AG363" i="19" s="1"/>
  <c r="AK363" i="19"/>
  <c r="AE366" i="19"/>
  <c r="AG366" i="19" s="1" a="1"/>
  <c r="AG366" i="19" s="1"/>
  <c r="AK367" i="19"/>
  <c r="AE367" i="19"/>
  <c r="AG367" i="19" s="1" a="1"/>
  <c r="AG367" i="19" s="1"/>
  <c r="AK370" i="19"/>
  <c r="AE365" i="19"/>
  <c r="AG365" i="19" s="1" a="1"/>
  <c r="AG365" i="19" s="1"/>
  <c r="AK371" i="19"/>
  <c r="AK366" i="19"/>
  <c r="AK369" i="19"/>
  <c r="AE396" i="19"/>
  <c r="AG396" i="19" s="1" a="1"/>
  <c r="AG396" i="19" s="1"/>
  <c r="AE398" i="19"/>
  <c r="AG398" i="19" s="1" a="1"/>
  <c r="AG398" i="19" s="1"/>
  <c r="AE397" i="19"/>
  <c r="AG397" i="19" s="1" a="1"/>
  <c r="AG397" i="19" s="1"/>
  <c r="AE399" i="19"/>
  <c r="AG399" i="19" s="1" a="1"/>
  <c r="AG399" i="19" s="1"/>
  <c r="AK394" i="19"/>
  <c r="AE400" i="19"/>
  <c r="AG400" i="19" s="1" a="1"/>
  <c r="AG400" i="19" s="1"/>
  <c r="AK399" i="19"/>
  <c r="AE394" i="19"/>
  <c r="AG394" i="19" s="1" a="1"/>
  <c r="AG394" i="19" s="1"/>
  <c r="AK398" i="19"/>
  <c r="AE395" i="19"/>
  <c r="AG395" i="19" s="1" a="1"/>
  <c r="AG395" i="19" s="1"/>
  <c r="AK401" i="19"/>
  <c r="AE401" i="19"/>
  <c r="AG401" i="19" s="1" a="1"/>
  <c r="AG401" i="19" s="1"/>
  <c r="AK392" i="19"/>
  <c r="AE393" i="19"/>
  <c r="AG393" i="19" s="1" a="1"/>
  <c r="AG393" i="19" s="1"/>
  <c r="AK397" i="19"/>
  <c r="AK396" i="19"/>
  <c r="AE392" i="19"/>
  <c r="AG392" i="19" s="1" a="1"/>
  <c r="AG392" i="19" s="1"/>
  <c r="AK393" i="19"/>
  <c r="AK395" i="19"/>
  <c r="AK400" i="19"/>
  <c r="AE1584" i="19"/>
  <c r="AG1584" i="19" s="1" a="1"/>
  <c r="AG1584" i="19" s="1"/>
  <c r="AK1582" i="19"/>
  <c r="AE1588" i="19"/>
  <c r="AG1588" i="19" s="1" a="1"/>
  <c r="AG1588" i="19" s="1"/>
  <c r="AK1583" i="19"/>
  <c r="AE1590" i="19"/>
  <c r="AG1590" i="19" s="1" a="1"/>
  <c r="AG1590" i="19" s="1"/>
  <c r="AK1584" i="19"/>
  <c r="AE1589" i="19"/>
  <c r="AG1589" i="19" s="1" a="1"/>
  <c r="AG1589" i="19" s="1"/>
  <c r="AK1585" i="19"/>
  <c r="AE1582" i="19"/>
  <c r="AG1582" i="19" s="1" a="1"/>
  <c r="AG1582" i="19" s="1"/>
  <c r="AK1590" i="19"/>
  <c r="AE1583" i="19"/>
  <c r="AG1583" i="19" s="1" a="1"/>
  <c r="AG1583" i="19" s="1"/>
  <c r="AK1586" i="19"/>
  <c r="AE1585" i="19"/>
  <c r="AG1585" i="19" s="1" a="1"/>
  <c r="AG1585" i="19" s="1"/>
  <c r="AK1589" i="19"/>
  <c r="AE1586" i="19"/>
  <c r="AG1586" i="19" s="1" a="1"/>
  <c r="AG1586" i="19" s="1"/>
  <c r="AK1591" i="19"/>
  <c r="AE1587" i="19"/>
  <c r="AG1587" i="19" s="1" a="1"/>
  <c r="AG1587" i="19" s="1"/>
  <c r="AE1591" i="19"/>
  <c r="AG1591" i="19" s="1" a="1"/>
  <c r="AG1591" i="19" s="1"/>
  <c r="AK1588" i="19"/>
  <c r="AK1587" i="19"/>
  <c r="AE1308" i="19"/>
  <c r="AG1308" i="19" s="1" a="1"/>
  <c r="AG1308" i="19" s="1"/>
  <c r="AE1309" i="19"/>
  <c r="AG1309" i="19" s="1" a="1"/>
  <c r="AG1309" i="19" s="1"/>
  <c r="AE1302" i="19"/>
  <c r="AG1302" i="19" s="1" a="1"/>
  <c r="AG1302" i="19" s="1"/>
  <c r="AK1307" i="19"/>
  <c r="AE1304" i="19"/>
  <c r="AG1304" i="19" s="1" a="1"/>
  <c r="AG1304" i="19" s="1"/>
  <c r="AE1305" i="19"/>
  <c r="AG1305" i="19" s="1" a="1"/>
  <c r="AG1305" i="19" s="1"/>
  <c r="AK1303" i="19"/>
  <c r="AE1310" i="19"/>
  <c r="AG1310" i="19" s="1" a="1"/>
  <c r="AG1310" i="19" s="1"/>
  <c r="AK1302" i="19"/>
  <c r="AE1311" i="19"/>
  <c r="AG1311" i="19" s="1" a="1"/>
  <c r="AG1311" i="19" s="1"/>
  <c r="AK1304" i="19"/>
  <c r="AE1303" i="19"/>
  <c r="AG1303" i="19" s="1" a="1"/>
  <c r="AG1303" i="19" s="1"/>
  <c r="AK1306" i="19"/>
  <c r="AK1309" i="19"/>
  <c r="AK1311" i="19"/>
  <c r="AE1306" i="19"/>
  <c r="AG1306" i="19" s="1" a="1"/>
  <c r="AG1306" i="19" s="1"/>
  <c r="AK1308" i="19"/>
  <c r="AE1307" i="19"/>
  <c r="AG1307" i="19" s="1" a="1"/>
  <c r="AG1307" i="19" s="1"/>
  <c r="AK1305" i="19"/>
  <c r="AK1310" i="19"/>
  <c r="AE1281" i="19"/>
  <c r="AG1281" i="19" s="1" a="1"/>
  <c r="AG1281" i="19" s="1"/>
  <c r="AK1274" i="19"/>
  <c r="AK1279" i="19"/>
  <c r="AK1276" i="19"/>
  <c r="AE1272" i="19"/>
  <c r="AG1272" i="19" s="1" a="1"/>
  <c r="AG1272" i="19" s="1"/>
  <c r="AK1273" i="19"/>
  <c r="AE1273" i="19"/>
  <c r="AG1273" i="19" s="1" a="1"/>
  <c r="AG1273" i="19" s="1"/>
  <c r="AK1278" i="19"/>
  <c r="AE1274" i="19"/>
  <c r="AG1274" i="19" s="1" a="1"/>
  <c r="AG1274" i="19" s="1"/>
  <c r="AE1278" i="19"/>
  <c r="AG1278" i="19" s="1" a="1"/>
  <c r="AG1278" i="19" s="1"/>
  <c r="AE1280" i="19"/>
  <c r="AG1280" i="19" s="1" a="1"/>
  <c r="AG1280" i="19" s="1"/>
  <c r="AK1275" i="19"/>
  <c r="AE1279" i="19"/>
  <c r="AG1279" i="19" s="1" a="1"/>
  <c r="AG1279" i="19" s="1"/>
  <c r="AE1277" i="19"/>
  <c r="AG1277" i="19" s="1" a="1"/>
  <c r="AG1277" i="19" s="1"/>
  <c r="AK1281" i="19"/>
  <c r="AK1272" i="19"/>
  <c r="AE1276" i="19"/>
  <c r="AG1276" i="19" s="1" a="1"/>
  <c r="AG1276" i="19" s="1"/>
  <c r="AK1277" i="19"/>
  <c r="AK1280" i="19"/>
  <c r="AE1275" i="19"/>
  <c r="AG1275" i="19" s="1" a="1"/>
  <c r="AG1275" i="19" s="1"/>
  <c r="AE1201" i="19"/>
  <c r="AG1201" i="19" s="1" a="1"/>
  <c r="AG1201" i="19" s="1"/>
  <c r="AE372" i="19"/>
  <c r="AG372" i="19" s="1" a="1"/>
  <c r="AG372" i="19" s="1"/>
  <c r="AE381" i="19"/>
  <c r="AG381" i="19" s="1" a="1"/>
  <c r="AG381" i="19" s="1"/>
  <c r="AE247" i="19"/>
  <c r="AG247" i="19" s="1" a="1"/>
  <c r="AG247" i="19" s="1"/>
  <c r="AE1199" i="19"/>
  <c r="AG1199" i="19" s="1" a="1"/>
  <c r="AG1199" i="19" s="1"/>
  <c r="AE942" i="19"/>
  <c r="AG942" i="19" s="1" a="1"/>
  <c r="AG942" i="19" s="1"/>
  <c r="AE561" i="19"/>
  <c r="AG561" i="19" s="1" a="1"/>
  <c r="AG561" i="19" s="1"/>
  <c r="AE946" i="19"/>
  <c r="AG946" i="19" s="1" a="1"/>
  <c r="AG946" i="19" s="1"/>
  <c r="AE1042" i="19"/>
  <c r="AG1042" i="19" s="1" a="1"/>
  <c r="AG1042" i="19" s="1"/>
  <c r="AE494" i="19"/>
  <c r="AG494" i="19" s="1" a="1"/>
  <c r="AG494" i="19" s="1"/>
  <c r="AE380" i="19"/>
  <c r="AG380" i="19" s="1" a="1"/>
  <c r="AG380" i="19" s="1"/>
  <c r="AE251" i="19"/>
  <c r="AG251" i="19" s="1" a="1"/>
  <c r="AG251" i="19" s="1"/>
  <c r="AE1200" i="19"/>
  <c r="AG1200" i="19" s="1" a="1"/>
  <c r="AG1200" i="19" s="1"/>
  <c r="AE560" i="19"/>
  <c r="AG560" i="19" s="1" a="1"/>
  <c r="AG560" i="19" s="1"/>
  <c r="AE1051" i="19"/>
  <c r="AG1051" i="19" s="1" a="1"/>
  <c r="AG1051" i="19" s="1"/>
  <c r="AE492" i="19"/>
  <c r="AG492" i="19" s="1" a="1"/>
  <c r="AG492" i="19" s="1"/>
  <c r="AE379" i="19"/>
  <c r="AG379" i="19" s="1" a="1"/>
  <c r="AG379" i="19" s="1"/>
  <c r="AE250" i="19"/>
  <c r="AG250" i="19" s="1" a="1"/>
  <c r="AG250" i="19" s="1"/>
  <c r="AE1198" i="19"/>
  <c r="AG1198" i="19" s="1" a="1"/>
  <c r="AG1198" i="19" s="1"/>
  <c r="AE558" i="19"/>
  <c r="AG558" i="19" s="1" a="1"/>
  <c r="AG558" i="19" s="1"/>
  <c r="AD1195" i="19"/>
  <c r="AF1195" i="19" s="1" a="1"/>
  <c r="AF1195" i="19" s="1"/>
  <c r="AE948" i="19"/>
  <c r="AG948" i="19" s="1" a="1"/>
  <c r="AG948" i="19" s="1"/>
  <c r="AE1050" i="19"/>
  <c r="AG1050" i="19" s="1" a="1"/>
  <c r="AG1050" i="19" s="1"/>
  <c r="AE378" i="19"/>
  <c r="AG378" i="19" s="1" a="1"/>
  <c r="AG378" i="19" s="1"/>
  <c r="AE249" i="19"/>
  <c r="AG249" i="19" s="1" a="1"/>
  <c r="AG249" i="19" s="1"/>
  <c r="AE1197" i="19"/>
  <c r="AG1197" i="19" s="1" a="1"/>
  <c r="AG1197" i="19" s="1"/>
  <c r="AE557" i="19"/>
  <c r="AG557" i="19" s="1" a="1"/>
  <c r="AG557" i="19" s="1"/>
  <c r="AD434" i="19"/>
  <c r="AF434" i="19" s="1" a="1"/>
  <c r="AF434" i="19" s="1"/>
  <c r="AE1048" i="19"/>
  <c r="AG1048" i="19" s="1" a="1"/>
  <c r="AG1048" i="19" s="1"/>
  <c r="AE377" i="19"/>
  <c r="AG377" i="19" s="1" a="1"/>
  <c r="AG377" i="19" s="1"/>
  <c r="AE248" i="19"/>
  <c r="AG248" i="19" s="1" a="1"/>
  <c r="AG248" i="19" s="1"/>
  <c r="AE556" i="19"/>
  <c r="AG556" i="19" s="1" a="1"/>
  <c r="AG556" i="19" s="1"/>
  <c r="AE13" i="19"/>
  <c r="AG13" i="19" s="1" a="1"/>
  <c r="AG13" i="19" s="1"/>
  <c r="AD838" i="19"/>
  <c r="AF838" i="19" s="1" a="1"/>
  <c r="AF838" i="19" s="1"/>
  <c r="AE1046" i="19"/>
  <c r="AG1046" i="19" s="1" a="1"/>
  <c r="AG1046" i="19" s="1"/>
  <c r="AE493" i="19"/>
  <c r="AG493" i="19" s="1" a="1"/>
  <c r="AG493" i="19" s="1"/>
  <c r="AE376" i="19"/>
  <c r="AG376" i="19" s="1" a="1"/>
  <c r="AG376" i="19" s="1"/>
  <c r="AE245" i="19"/>
  <c r="AG245" i="19" s="1" a="1"/>
  <c r="AG245" i="19" s="1"/>
  <c r="AE554" i="19"/>
  <c r="AG554" i="19" s="1" a="1"/>
  <c r="AG554" i="19" s="1"/>
  <c r="AD1194" i="19"/>
  <c r="AF1194" i="19" s="1" a="1"/>
  <c r="AF1194" i="19" s="1"/>
  <c r="AD1564" i="19"/>
  <c r="AF1564" i="19" s="1" a="1"/>
  <c r="AF1564" i="19" s="1"/>
  <c r="AD620" i="19"/>
  <c r="AF620" i="19" s="1" a="1"/>
  <c r="AF620" i="19" s="1"/>
  <c r="AK1198" i="19"/>
  <c r="AE1196" i="19"/>
  <c r="AG1196" i="19" s="1" a="1"/>
  <c r="AG1196" i="19" s="1"/>
  <c r="AD619" i="19"/>
  <c r="AF619" i="19" s="1" a="1"/>
  <c r="AF619" i="19" s="1"/>
  <c r="AE951" i="19"/>
  <c r="AG951" i="19" s="1" a="1"/>
  <c r="AG951" i="19" s="1"/>
  <c r="AE1045" i="19"/>
  <c r="AG1045" i="19" s="1" a="1"/>
  <c r="AG1045" i="19" s="1"/>
  <c r="AE501" i="19"/>
  <c r="AG501" i="19" s="1" a="1"/>
  <c r="AG501" i="19" s="1"/>
  <c r="AE375" i="19"/>
  <c r="AG375" i="19" s="1" a="1"/>
  <c r="AG375" i="19" s="1"/>
  <c r="AE244" i="19"/>
  <c r="AG244" i="19" s="1" a="1"/>
  <c r="AG244" i="19" s="1"/>
  <c r="AE552" i="19"/>
  <c r="AG552" i="19" s="1" a="1"/>
  <c r="AG552" i="19" s="1"/>
  <c r="AE950" i="19"/>
  <c r="AG950" i="19" s="1" a="1"/>
  <c r="AG950" i="19" s="1"/>
  <c r="AE1049" i="19"/>
  <c r="AG1049" i="19" s="1" a="1"/>
  <c r="AG1049" i="19" s="1"/>
  <c r="AE497" i="19"/>
  <c r="AG497" i="19" s="1" a="1"/>
  <c r="AG497" i="19" s="1"/>
  <c r="AE373" i="19"/>
  <c r="AG373" i="19" s="1" a="1"/>
  <c r="AG373" i="19" s="1"/>
  <c r="AE242" i="19"/>
  <c r="AG242" i="19" s="1" a="1"/>
  <c r="AG242" i="19" s="1"/>
  <c r="AD667" i="19"/>
  <c r="AF667" i="19" s="1" a="1"/>
  <c r="AF667" i="19" s="1"/>
  <c r="AE949" i="19"/>
  <c r="AG949" i="19" s="1" a="1"/>
  <c r="AG949" i="19" s="1"/>
  <c r="AE1047" i="19"/>
  <c r="AG1047" i="19" s="1" a="1"/>
  <c r="AG1047" i="19" s="1"/>
  <c r="AE496" i="19"/>
  <c r="AG496" i="19" s="1" a="1"/>
  <c r="AG496" i="19" s="1"/>
  <c r="AE374" i="19"/>
  <c r="AG374" i="19" s="1" a="1"/>
  <c r="AG374" i="19" s="1"/>
  <c r="AE1195" i="19"/>
  <c r="AG1195" i="19" s="1" a="1"/>
  <c r="AG1195" i="19" s="1"/>
  <c r="AE947" i="19"/>
  <c r="AG947" i="19" s="1" a="1"/>
  <c r="AG947" i="19" s="1"/>
  <c r="AE495" i="19"/>
  <c r="AG495" i="19" s="1" a="1"/>
  <c r="AG495" i="19" s="1"/>
  <c r="AE559" i="19"/>
  <c r="AG559" i="19" s="1" a="1"/>
  <c r="AG559" i="19" s="1"/>
  <c r="AD1563" i="19"/>
  <c r="AF1563" i="19" s="1" a="1"/>
  <c r="AF1563" i="19" s="1"/>
  <c r="AE945" i="19"/>
  <c r="AG945" i="19" s="1" a="1"/>
  <c r="AG945" i="19" s="1"/>
  <c r="AE500" i="19"/>
  <c r="AG500" i="19" s="1" a="1"/>
  <c r="AG500" i="19" s="1"/>
  <c r="AE246" i="19"/>
  <c r="AG246" i="19" s="1" a="1"/>
  <c r="AG246" i="19" s="1"/>
  <c r="AE555" i="19"/>
  <c r="AG555" i="19" s="1" a="1"/>
  <c r="AG555" i="19" s="1"/>
  <c r="AD666" i="19"/>
  <c r="AF666" i="19" s="1" a="1"/>
  <c r="AF666" i="19" s="1"/>
  <c r="AE943" i="19"/>
  <c r="AG943" i="19" s="1" a="1"/>
  <c r="AG943" i="19" s="1"/>
  <c r="AE1043" i="19"/>
  <c r="AG1043" i="19" s="1" a="1"/>
  <c r="AG1043" i="19" s="1"/>
  <c r="AE499" i="19"/>
  <c r="AG499" i="19" s="1" a="1"/>
  <c r="AG499" i="19" s="1"/>
  <c r="AE243" i="19"/>
  <c r="AG243" i="19" s="1" a="1"/>
  <c r="AG243" i="19" s="1"/>
  <c r="AE1192" i="19"/>
  <c r="AG1192" i="19" s="1" a="1"/>
  <c r="AG1192" i="19" s="1"/>
  <c r="AE553" i="19"/>
  <c r="AG553" i="19" s="1" a="1"/>
  <c r="AG553" i="19" s="1"/>
  <c r="AE1193" i="19"/>
  <c r="AG1193" i="19" s="1" a="1"/>
  <c r="AG1193" i="19" s="1"/>
  <c r="AD1566" i="19"/>
  <c r="AF1566" i="19" s="1" a="1"/>
  <c r="AF1566" i="19" s="1"/>
  <c r="AD1193" i="19"/>
  <c r="AF1193" i="19" s="1" a="1"/>
  <c r="AF1193" i="19" s="1"/>
  <c r="AD618" i="19"/>
  <c r="AF618" i="19" s="1" a="1"/>
  <c r="AF618" i="19" s="1"/>
  <c r="AD432" i="19"/>
  <c r="AF432" i="19" s="1" a="1"/>
  <c r="AF432" i="19" s="1"/>
  <c r="AD569" i="19"/>
  <c r="AF569" i="19" s="1" a="1"/>
  <c r="AF569" i="19" s="1"/>
  <c r="AD663" i="19"/>
  <c r="AF663" i="19" s="1" a="1"/>
  <c r="AF663" i="19" s="1"/>
  <c r="AD840" i="19"/>
  <c r="AF840" i="19" s="1" a="1"/>
  <c r="AF840" i="19" s="1"/>
  <c r="AD1078" i="19"/>
  <c r="AF1078" i="19" s="1" a="1"/>
  <c r="AF1078" i="19" s="1"/>
  <c r="AD1079" i="19"/>
  <c r="AF1079" i="19" s="1" a="1"/>
  <c r="AF1079" i="19" s="1"/>
  <c r="AD1080" i="19"/>
  <c r="AF1080" i="19" s="1" a="1"/>
  <c r="AF1080" i="19" s="1"/>
  <c r="AD1081" i="19"/>
  <c r="AF1081" i="19" s="1" a="1"/>
  <c r="AF1081" i="19" s="1"/>
  <c r="AD1072" i="19"/>
  <c r="AF1072" i="19" s="1" a="1"/>
  <c r="AF1072" i="19" s="1"/>
  <c r="AD1073" i="19"/>
  <c r="AF1073" i="19" s="1" a="1"/>
  <c r="AF1073" i="19" s="1"/>
  <c r="AD1077" i="19"/>
  <c r="AF1077" i="19" s="1" a="1"/>
  <c r="AF1077" i="19" s="1"/>
  <c r="AD1074" i="19"/>
  <c r="AF1074" i="19" s="1" a="1"/>
  <c r="AF1074" i="19" s="1"/>
  <c r="AD1075" i="19"/>
  <c r="AF1075" i="19" s="1" a="1"/>
  <c r="AF1075" i="19" s="1"/>
  <c r="AD1076" i="19"/>
  <c r="AF1076" i="19" s="1" a="1"/>
  <c r="AF1076" i="19" s="1"/>
  <c r="AD1562" i="19"/>
  <c r="AF1562" i="19" s="1" a="1"/>
  <c r="AF1562" i="19" s="1"/>
  <c r="AD1200" i="19"/>
  <c r="AF1200" i="19" s="1" a="1"/>
  <c r="AF1200" i="19" s="1"/>
  <c r="AD615" i="19"/>
  <c r="AF615" i="19" s="1" a="1"/>
  <c r="AF615" i="19" s="1"/>
  <c r="AD568" i="19"/>
  <c r="AF568" i="19" s="1" a="1"/>
  <c r="AF568" i="19" s="1"/>
  <c r="AD671" i="19"/>
  <c r="AF671" i="19" s="1" a="1"/>
  <c r="AF671" i="19" s="1"/>
  <c r="AD588" i="19"/>
  <c r="AF588" i="19" s="1" a="1"/>
  <c r="AF588" i="19" s="1"/>
  <c r="AD589" i="19"/>
  <c r="AF589" i="19" s="1" a="1"/>
  <c r="AF589" i="19" s="1"/>
  <c r="AD590" i="19"/>
  <c r="AF590" i="19" s="1" a="1"/>
  <c r="AF590" i="19" s="1"/>
  <c r="AD591" i="19"/>
  <c r="AF591" i="19" s="1" a="1"/>
  <c r="AF591" i="19" s="1"/>
  <c r="AD582" i="19"/>
  <c r="AF582" i="19" s="1" a="1"/>
  <c r="AF582" i="19" s="1"/>
  <c r="AD583" i="19"/>
  <c r="AF583" i="19" s="1" a="1"/>
  <c r="AF583" i="19" s="1"/>
  <c r="AD584" i="19"/>
  <c r="AF584" i="19" s="1" a="1"/>
  <c r="AF584" i="19" s="1"/>
  <c r="AD585" i="19"/>
  <c r="AF585" i="19" s="1" a="1"/>
  <c r="AF585" i="19" s="1"/>
  <c r="AD586" i="19"/>
  <c r="AF586" i="19" s="1" a="1"/>
  <c r="AF586" i="19" s="1"/>
  <c r="AD587" i="19"/>
  <c r="AF587" i="19" s="1" a="1"/>
  <c r="AF587" i="19" s="1"/>
  <c r="AD1571" i="19"/>
  <c r="AF1571" i="19" s="1" a="1"/>
  <c r="AF1571" i="19" s="1"/>
  <c r="AD1192" i="19"/>
  <c r="AF1192" i="19" s="1" a="1"/>
  <c r="AF1192" i="19" s="1"/>
  <c r="AD617" i="19"/>
  <c r="AF617" i="19" s="1" a="1"/>
  <c r="AF617" i="19" s="1"/>
  <c r="AD566" i="19"/>
  <c r="AF566" i="19" s="1" a="1"/>
  <c r="AF566" i="19" s="1"/>
  <c r="AD665" i="19"/>
  <c r="AF665" i="19" s="1" a="1"/>
  <c r="AF665" i="19" s="1"/>
  <c r="AD1318" i="19"/>
  <c r="AF1318" i="19" s="1" a="1"/>
  <c r="AF1318" i="19" s="1"/>
  <c r="AD1321" i="19"/>
  <c r="AF1321" i="19" s="1" a="1"/>
  <c r="AF1321" i="19" s="1"/>
  <c r="AD1316" i="19"/>
  <c r="AF1316" i="19" s="1" a="1"/>
  <c r="AF1316" i="19" s="1"/>
  <c r="AD1317" i="19"/>
  <c r="AF1317" i="19" s="1" a="1"/>
  <c r="AF1317" i="19" s="1"/>
  <c r="AD1319" i="19"/>
  <c r="AF1319" i="19" s="1" a="1"/>
  <c r="AF1319" i="19" s="1"/>
  <c r="AD1320" i="19"/>
  <c r="AF1320" i="19" s="1" a="1"/>
  <c r="AF1320" i="19" s="1"/>
  <c r="AD1315" i="19"/>
  <c r="AF1315" i="19" s="1" a="1"/>
  <c r="AF1315" i="19" s="1"/>
  <c r="AD1312" i="19"/>
  <c r="AF1312" i="19" s="1" a="1"/>
  <c r="AF1312" i="19" s="1"/>
  <c r="AD1313" i="19"/>
  <c r="AF1313" i="19" s="1" a="1"/>
  <c r="AF1313" i="19" s="1"/>
  <c r="AD1314" i="19"/>
  <c r="AF1314" i="19" s="1" a="1"/>
  <c r="AF1314" i="19" s="1"/>
  <c r="AD1570" i="19"/>
  <c r="AF1570" i="19" s="1" a="1"/>
  <c r="AF1570" i="19" s="1"/>
  <c r="AD1201" i="19"/>
  <c r="AF1201" i="19" s="1" a="1"/>
  <c r="AF1201" i="19" s="1"/>
  <c r="AD616" i="19"/>
  <c r="AF616" i="19" s="1" a="1"/>
  <c r="AF616" i="19" s="1"/>
  <c r="AD441" i="19"/>
  <c r="AF441" i="19" s="1" a="1"/>
  <c r="AF441" i="19" s="1"/>
  <c r="AD565" i="19"/>
  <c r="AF565" i="19" s="1" a="1"/>
  <c r="AF565" i="19" s="1"/>
  <c r="AD664" i="19"/>
  <c r="AF664" i="19" s="1" a="1"/>
  <c r="AF664" i="19" s="1"/>
  <c r="AD837" i="19"/>
  <c r="AF837" i="19" s="1" a="1"/>
  <c r="AF837" i="19" s="1"/>
  <c r="AD1579" i="19"/>
  <c r="AF1579" i="19" s="1" a="1"/>
  <c r="AF1579" i="19" s="1"/>
  <c r="AD1580" i="19"/>
  <c r="AF1580" i="19" s="1" a="1"/>
  <c r="AF1580" i="19" s="1"/>
  <c r="AD1581" i="19"/>
  <c r="AF1581" i="19" s="1" a="1"/>
  <c r="AF1581" i="19" s="1"/>
  <c r="AD1578" i="19"/>
  <c r="AF1578" i="19" s="1" a="1"/>
  <c r="AF1578" i="19" s="1"/>
  <c r="AD1572" i="19"/>
  <c r="AF1572" i="19" s="1" a="1"/>
  <c r="AF1572" i="19" s="1"/>
  <c r="AD1573" i="19"/>
  <c r="AF1573" i="19" s="1" a="1"/>
  <c r="AF1573" i="19" s="1"/>
  <c r="AD1574" i="19"/>
  <c r="AF1574" i="19" s="1" a="1"/>
  <c r="AF1574" i="19" s="1"/>
  <c r="AD1575" i="19"/>
  <c r="AF1575" i="19" s="1" a="1"/>
  <c r="AF1575" i="19" s="1"/>
  <c r="AD1576" i="19"/>
  <c r="AF1576" i="19" s="1" a="1"/>
  <c r="AF1576" i="19" s="1"/>
  <c r="AD1577" i="19"/>
  <c r="AF1577" i="19" s="1" a="1"/>
  <c r="AF1577" i="19" s="1"/>
  <c r="AD433" i="19"/>
  <c r="AF433" i="19" s="1" a="1"/>
  <c r="AF433" i="19" s="1"/>
  <c r="AD571" i="19"/>
  <c r="AF571" i="19" s="1" a="1"/>
  <c r="AF571" i="19" s="1"/>
  <c r="AD1569" i="19"/>
  <c r="AF1569" i="19" s="1" a="1"/>
  <c r="AF1569" i="19" s="1"/>
  <c r="AD1198" i="19"/>
  <c r="AF1198" i="19" s="1" a="1"/>
  <c r="AF1198" i="19" s="1"/>
  <c r="AD614" i="19"/>
  <c r="AF614" i="19" s="1" a="1"/>
  <c r="AF614" i="19" s="1"/>
  <c r="AD440" i="19"/>
  <c r="AF440" i="19" s="1" a="1"/>
  <c r="AF440" i="19" s="1"/>
  <c r="AD564" i="19"/>
  <c r="AF564" i="19" s="1" a="1"/>
  <c r="AF564" i="19" s="1"/>
  <c r="AD662" i="19"/>
  <c r="AF662" i="19" s="1" a="1"/>
  <c r="AF662" i="19" s="1"/>
  <c r="AD836" i="19"/>
  <c r="AF836" i="19" s="1" a="1"/>
  <c r="AF836" i="19" s="1"/>
  <c r="AD492" i="19"/>
  <c r="AF492" i="19" s="1" a="1"/>
  <c r="AF492" i="19" s="1"/>
  <c r="AD493" i="19"/>
  <c r="AF493" i="19" s="1" a="1"/>
  <c r="AF493" i="19" s="1"/>
  <c r="AD494" i="19"/>
  <c r="AF494" i="19" s="1" a="1"/>
  <c r="AF494" i="19" s="1"/>
  <c r="AD496" i="19"/>
  <c r="AF496" i="19" s="1" a="1"/>
  <c r="AF496" i="19" s="1"/>
  <c r="AD497" i="19"/>
  <c r="AF497" i="19" s="1" a="1"/>
  <c r="AF497" i="19" s="1"/>
  <c r="AD495" i="19"/>
  <c r="AF495" i="19" s="1" a="1"/>
  <c r="AF495" i="19" s="1"/>
  <c r="AD498" i="19"/>
  <c r="AF498" i="19" s="1" a="1"/>
  <c r="AF498" i="19" s="1"/>
  <c r="AD499" i="19"/>
  <c r="AF499" i="19" s="1" a="1"/>
  <c r="AF499" i="19" s="1"/>
  <c r="AD500" i="19"/>
  <c r="AF500" i="19" s="1" a="1"/>
  <c r="AF500" i="19" s="1"/>
  <c r="AD501" i="19"/>
  <c r="AF501" i="19" s="1" a="1"/>
  <c r="AF501" i="19" s="1"/>
  <c r="AD1568" i="19"/>
  <c r="AF1568" i="19" s="1" a="1"/>
  <c r="AF1568" i="19" s="1"/>
  <c r="AD613" i="19"/>
  <c r="AF613" i="19" s="1" a="1"/>
  <c r="AF613" i="19" s="1"/>
  <c r="AD439" i="19"/>
  <c r="AF439" i="19" s="1" a="1"/>
  <c r="AF439" i="19" s="1"/>
  <c r="AD835" i="19"/>
  <c r="AF835" i="19" s="1" a="1"/>
  <c r="AF835" i="19" s="1"/>
  <c r="AD1471" i="19"/>
  <c r="AF1471" i="19" s="1" a="1"/>
  <c r="AF1471" i="19" s="1"/>
  <c r="AD1462" i="19"/>
  <c r="AF1462" i="19" s="1" a="1"/>
  <c r="AF1462" i="19" s="1"/>
  <c r="AD1463" i="19"/>
  <c r="AF1463" i="19" s="1" a="1"/>
  <c r="AF1463" i="19" s="1"/>
  <c r="AD1464" i="19"/>
  <c r="AF1464" i="19" s="1" a="1"/>
  <c r="AF1464" i="19" s="1"/>
  <c r="AD1465" i="19"/>
  <c r="AF1465" i="19" s="1" a="1"/>
  <c r="AF1465" i="19" s="1"/>
  <c r="AD1466" i="19"/>
  <c r="AF1466" i="19" s="1" a="1"/>
  <c r="AF1466" i="19" s="1"/>
  <c r="AD1470" i="19"/>
  <c r="AF1470" i="19" s="1" a="1"/>
  <c r="AF1470" i="19" s="1"/>
  <c r="AD1467" i="19"/>
  <c r="AF1467" i="19" s="1" a="1"/>
  <c r="AF1467" i="19" s="1"/>
  <c r="AD1468" i="19"/>
  <c r="AF1468" i="19" s="1" a="1"/>
  <c r="AF1468" i="19" s="1"/>
  <c r="AD1469" i="19"/>
  <c r="AF1469" i="19" s="1" a="1"/>
  <c r="AF1469" i="19" s="1"/>
  <c r="AD242" i="19"/>
  <c r="AF242" i="19" s="1" a="1"/>
  <c r="AF242" i="19" s="1"/>
  <c r="AD244" i="19"/>
  <c r="AF244" i="19" s="1" a="1"/>
  <c r="AF244" i="19" s="1"/>
  <c r="AD245" i="19"/>
  <c r="AF245" i="19" s="1" a="1"/>
  <c r="AF245" i="19" s="1"/>
  <c r="AD246" i="19"/>
  <c r="AF246" i="19" s="1" a="1"/>
  <c r="AF246" i="19" s="1"/>
  <c r="AD247" i="19"/>
  <c r="AF247" i="19" s="1" a="1"/>
  <c r="AF247" i="19" s="1"/>
  <c r="AD243" i="19"/>
  <c r="AF243" i="19" s="1" a="1"/>
  <c r="AF243" i="19" s="1"/>
  <c r="AD248" i="19"/>
  <c r="AF248" i="19" s="1" a="1"/>
  <c r="AF248" i="19" s="1"/>
  <c r="AD249" i="19"/>
  <c r="AF249" i="19" s="1" a="1"/>
  <c r="AF249" i="19" s="1"/>
  <c r="AD250" i="19"/>
  <c r="AF250" i="19" s="1" a="1"/>
  <c r="AF250" i="19" s="1"/>
  <c r="AD251" i="19"/>
  <c r="AF251" i="19" s="1" a="1"/>
  <c r="AF251" i="19" s="1"/>
  <c r="AD952" i="19"/>
  <c r="AF952" i="19" s="1" a="1"/>
  <c r="AF952" i="19" s="1"/>
  <c r="AD953" i="19"/>
  <c r="AF953" i="19" s="1" a="1"/>
  <c r="AF953" i="19" s="1"/>
  <c r="AD954" i="19"/>
  <c r="AF954" i="19" s="1" a="1"/>
  <c r="AF954" i="19" s="1"/>
  <c r="AD955" i="19"/>
  <c r="AF955" i="19" s="1" a="1"/>
  <c r="AF955" i="19" s="1"/>
  <c r="AD956" i="19"/>
  <c r="AF956" i="19" s="1" a="1"/>
  <c r="AF956" i="19" s="1"/>
  <c r="AD957" i="19"/>
  <c r="AF957" i="19" s="1" a="1"/>
  <c r="AF957" i="19" s="1"/>
  <c r="AD958" i="19"/>
  <c r="AF958" i="19" s="1" a="1"/>
  <c r="AF958" i="19" s="1"/>
  <c r="AD959" i="19"/>
  <c r="AF959" i="19" s="1" a="1"/>
  <c r="AF959" i="19" s="1"/>
  <c r="AD961" i="19"/>
  <c r="AF961" i="19" s="1" a="1"/>
  <c r="AF961" i="19" s="1"/>
  <c r="AD960" i="19"/>
  <c r="AF960" i="19" s="1" a="1"/>
  <c r="AF960" i="19" s="1"/>
  <c r="AD1567" i="19"/>
  <c r="AF1567" i="19" s="1" a="1"/>
  <c r="AF1567" i="19" s="1"/>
  <c r="AD612" i="19"/>
  <c r="AF612" i="19" s="1" a="1"/>
  <c r="AF612" i="19" s="1"/>
  <c r="AD438" i="19"/>
  <c r="AF438" i="19" s="1" a="1"/>
  <c r="AF438" i="19" s="1"/>
  <c r="AD834" i="19"/>
  <c r="AF834" i="19" s="1" a="1"/>
  <c r="AF834" i="19" s="1"/>
  <c r="AD552" i="19"/>
  <c r="AF552" i="19" s="1" a="1"/>
  <c r="AF552" i="19" s="1"/>
  <c r="AD553" i="19"/>
  <c r="AF553" i="19" s="1" a="1"/>
  <c r="AF553" i="19" s="1"/>
  <c r="AD554" i="19"/>
  <c r="AF554" i="19" s="1" a="1"/>
  <c r="AF554" i="19" s="1"/>
  <c r="AD556" i="19"/>
  <c r="AF556" i="19" s="1" a="1"/>
  <c r="AF556" i="19" s="1"/>
  <c r="AD557" i="19"/>
  <c r="AF557" i="19" s="1" a="1"/>
  <c r="AF557" i="19" s="1"/>
  <c r="AD555" i="19"/>
  <c r="AF555" i="19" s="1" a="1"/>
  <c r="AF555" i="19" s="1"/>
  <c r="AD558" i="19"/>
  <c r="AF558" i="19" s="1" a="1"/>
  <c r="AF558" i="19" s="1"/>
  <c r="AD559" i="19"/>
  <c r="AF559" i="19" s="1" a="1"/>
  <c r="AF559" i="19" s="1"/>
  <c r="AD560" i="19"/>
  <c r="AF560" i="19" s="1" a="1"/>
  <c r="AF560" i="19" s="1"/>
  <c r="AD561" i="19"/>
  <c r="AF561" i="19" s="1" a="1"/>
  <c r="AF561" i="19" s="1"/>
  <c r="AD1199" i="19"/>
  <c r="AF1199" i="19" s="1" a="1"/>
  <c r="AF1199" i="19" s="1"/>
  <c r="AD435" i="19"/>
  <c r="AF435" i="19" s="1" a="1"/>
  <c r="AF435" i="19" s="1"/>
  <c r="AD570" i="19"/>
  <c r="AF570" i="19" s="1" a="1"/>
  <c r="AF570" i="19" s="1"/>
  <c r="AD670" i="19"/>
  <c r="AF670" i="19" s="1" a="1"/>
  <c r="AF670" i="19" s="1"/>
  <c r="AD833" i="19"/>
  <c r="AF833" i="19" s="1" a="1"/>
  <c r="AF833" i="19" s="1"/>
  <c r="AD1186" i="19"/>
  <c r="AF1186" i="19" s="1" a="1"/>
  <c r="AF1186" i="19" s="1"/>
  <c r="AD1189" i="19"/>
  <c r="AF1189" i="19" s="1" a="1"/>
  <c r="AF1189" i="19" s="1"/>
  <c r="AD1187" i="19"/>
  <c r="AF1187" i="19" s="1" a="1"/>
  <c r="AF1187" i="19" s="1"/>
  <c r="AD1188" i="19"/>
  <c r="AF1188" i="19" s="1" a="1"/>
  <c r="AF1188" i="19" s="1"/>
  <c r="AD1191" i="19"/>
  <c r="AF1191" i="19" s="1" a="1"/>
  <c r="AF1191" i="19" s="1"/>
  <c r="AD1190" i="19"/>
  <c r="AF1190" i="19" s="1" a="1"/>
  <c r="AF1190" i="19" s="1"/>
  <c r="AD1185" i="19"/>
  <c r="AF1185" i="19" s="1" a="1"/>
  <c r="AF1185" i="19" s="1"/>
  <c r="AD1182" i="19"/>
  <c r="AF1182" i="19" s="1" a="1"/>
  <c r="AF1182" i="19" s="1"/>
  <c r="AD1183" i="19"/>
  <c r="AF1183" i="19" s="1" a="1"/>
  <c r="AF1183" i="19" s="1"/>
  <c r="AD1184" i="19"/>
  <c r="AF1184" i="19" s="1" a="1"/>
  <c r="AF1184" i="19" s="1"/>
  <c r="AD372" i="19"/>
  <c r="AF372" i="19" s="1" a="1"/>
  <c r="AF372" i="19" s="1"/>
  <c r="AD373" i="19"/>
  <c r="AF373" i="19" s="1" a="1"/>
  <c r="AF373" i="19" s="1"/>
  <c r="AD374" i="19"/>
  <c r="AF374" i="19" s="1" a="1"/>
  <c r="AF374" i="19" s="1"/>
  <c r="AD376" i="19"/>
  <c r="AF376" i="19" s="1" a="1"/>
  <c r="AF376" i="19" s="1"/>
  <c r="AD377" i="19"/>
  <c r="AF377" i="19" s="1" a="1"/>
  <c r="AF377" i="19" s="1"/>
  <c r="AD375" i="19"/>
  <c r="AF375" i="19" s="1" a="1"/>
  <c r="AF375" i="19" s="1"/>
  <c r="AD378" i="19"/>
  <c r="AF378" i="19" s="1" a="1"/>
  <c r="AF378" i="19" s="1"/>
  <c r="AD379" i="19"/>
  <c r="AF379" i="19" s="1" a="1"/>
  <c r="AF379" i="19" s="1"/>
  <c r="AD380" i="19"/>
  <c r="AF380" i="19" s="1" a="1"/>
  <c r="AF380" i="19" s="1"/>
  <c r="AD381" i="19"/>
  <c r="AF381" i="19" s="1" a="1"/>
  <c r="AF381" i="19" s="1"/>
  <c r="AD950" i="19"/>
  <c r="AF950" i="19" s="1" a="1"/>
  <c r="AF950" i="19" s="1"/>
  <c r="AD942" i="19"/>
  <c r="AF942" i="19" s="1" a="1"/>
  <c r="AF942" i="19" s="1"/>
  <c r="AD943" i="19"/>
  <c r="AF943" i="19" s="1" a="1"/>
  <c r="AF943" i="19" s="1"/>
  <c r="AD944" i="19"/>
  <c r="AF944" i="19" s="1" a="1"/>
  <c r="AF944" i="19" s="1"/>
  <c r="AD945" i="19"/>
  <c r="AF945" i="19" s="1" a="1"/>
  <c r="AF945" i="19" s="1"/>
  <c r="AD946" i="19"/>
  <c r="AF946" i="19" s="1" a="1"/>
  <c r="AF946" i="19" s="1"/>
  <c r="AD948" i="19"/>
  <c r="AF948" i="19" s="1" a="1"/>
  <c r="AF948" i="19" s="1"/>
  <c r="AD951" i="19"/>
  <c r="AF951" i="19" s="1" a="1"/>
  <c r="AF951" i="19" s="1"/>
  <c r="AD949" i="19"/>
  <c r="AF949" i="19" s="1" a="1"/>
  <c r="AF949" i="19" s="1"/>
  <c r="AD947" i="19"/>
  <c r="AF947" i="19" s="1" a="1"/>
  <c r="AF947" i="19" s="1"/>
  <c r="AD1197" i="19"/>
  <c r="AF1197" i="19" s="1" a="1"/>
  <c r="AF1197" i="19" s="1"/>
  <c r="AD437" i="19"/>
  <c r="AF437" i="19" s="1" a="1"/>
  <c r="AF437" i="19" s="1"/>
  <c r="AD567" i="19"/>
  <c r="AF567" i="19" s="1" a="1"/>
  <c r="AF567" i="19" s="1"/>
  <c r="AD669" i="19"/>
  <c r="AF669" i="19" s="1" a="1"/>
  <c r="AF669" i="19" s="1"/>
  <c r="AD841" i="19"/>
  <c r="AF841" i="19" s="1" a="1"/>
  <c r="AF841" i="19" s="1"/>
  <c r="AD804" i="19"/>
  <c r="AF804" i="19" s="1" a="1"/>
  <c r="AF804" i="19" s="1"/>
  <c r="AD806" i="19"/>
  <c r="AF806" i="19" s="1" a="1"/>
  <c r="AF806" i="19" s="1"/>
  <c r="AD808" i="19"/>
  <c r="AF808" i="19" s="1" a="1"/>
  <c r="AF808" i="19" s="1"/>
  <c r="AD807" i="19"/>
  <c r="AF807" i="19" s="1" a="1"/>
  <c r="AF807" i="19" s="1"/>
  <c r="AD809" i="19"/>
  <c r="AF809" i="19" s="1" a="1"/>
  <c r="AF809" i="19" s="1"/>
  <c r="AD810" i="19"/>
  <c r="AF810" i="19" s="1" a="1"/>
  <c r="AF810" i="19" s="1"/>
  <c r="AD811" i="19"/>
  <c r="AF811" i="19" s="1" a="1"/>
  <c r="AF811" i="19" s="1"/>
  <c r="AD802" i="19"/>
  <c r="AF802" i="19" s="1" a="1"/>
  <c r="AF802" i="19" s="1"/>
  <c r="AD803" i="19"/>
  <c r="AF803" i="19" s="1" a="1"/>
  <c r="AF803" i="19" s="1"/>
  <c r="AD805" i="19"/>
  <c r="AF805" i="19" s="1" a="1"/>
  <c r="AF805" i="19" s="1"/>
  <c r="AD1532" i="19"/>
  <c r="AF1532" i="19" s="1" a="1"/>
  <c r="AF1532" i="19" s="1"/>
  <c r="AD1533" i="19"/>
  <c r="AF1533" i="19" s="1" a="1"/>
  <c r="AF1533" i="19" s="1"/>
  <c r="AD1534" i="19"/>
  <c r="AF1534" i="19" s="1" a="1"/>
  <c r="AF1534" i="19" s="1"/>
  <c r="AD1535" i="19"/>
  <c r="AF1535" i="19" s="1" a="1"/>
  <c r="AF1535" i="19" s="1"/>
  <c r="AD1536" i="19"/>
  <c r="AF1536" i="19" s="1" a="1"/>
  <c r="AF1536" i="19" s="1"/>
  <c r="AD1537" i="19"/>
  <c r="AF1537" i="19" s="1" a="1"/>
  <c r="AF1537" i="19" s="1"/>
  <c r="AD1538" i="19"/>
  <c r="AF1538" i="19" s="1" a="1"/>
  <c r="AF1538" i="19" s="1"/>
  <c r="AD1539" i="19"/>
  <c r="AF1539" i="19" s="1" a="1"/>
  <c r="AF1539" i="19" s="1"/>
  <c r="AD1540" i="19"/>
  <c r="AF1540" i="19" s="1" a="1"/>
  <c r="AF1540" i="19" s="1"/>
  <c r="AD1541" i="19"/>
  <c r="AF1541" i="19" s="1" a="1"/>
  <c r="AF1541" i="19" s="1"/>
  <c r="AD1565" i="19"/>
  <c r="AF1565" i="19" s="1" a="1"/>
  <c r="AF1565" i="19" s="1"/>
  <c r="AD1196" i="19"/>
  <c r="AF1196" i="19" s="1" a="1"/>
  <c r="AF1196" i="19" s="1"/>
  <c r="AD621" i="19"/>
  <c r="AF621" i="19" s="1" a="1"/>
  <c r="AF621" i="19" s="1"/>
  <c r="AD436" i="19"/>
  <c r="AF436" i="19" s="1" a="1"/>
  <c r="AF436" i="19" s="1"/>
  <c r="AD563" i="19"/>
  <c r="AF563" i="19" s="1" a="1"/>
  <c r="AF563" i="19" s="1"/>
  <c r="AD668" i="19"/>
  <c r="AF668" i="19" s="1" a="1"/>
  <c r="AF668" i="19" s="1"/>
  <c r="AD839" i="19"/>
  <c r="AF839" i="19" s="1" a="1"/>
  <c r="AF839" i="19" s="1"/>
  <c r="AD832" i="19"/>
  <c r="AF832" i="19" s="1" a="1"/>
  <c r="AF832" i="19" s="1"/>
  <c r="AD636" i="19"/>
  <c r="AF636" i="19" s="1" a="1"/>
  <c r="AF636" i="19" s="1"/>
  <c r="AD637" i="19"/>
  <c r="AF637" i="19" s="1" a="1"/>
  <c r="AF637" i="19" s="1"/>
  <c r="AD638" i="19"/>
  <c r="AF638" i="19" s="1" a="1"/>
  <c r="AF638" i="19" s="1"/>
  <c r="AD640" i="19"/>
  <c r="AF640" i="19" s="1" a="1"/>
  <c r="AF640" i="19" s="1"/>
  <c r="AD641" i="19"/>
  <c r="AF641" i="19" s="1" a="1"/>
  <c r="AF641" i="19" s="1"/>
  <c r="AD632" i="19"/>
  <c r="AF632" i="19" s="1" a="1"/>
  <c r="AF632" i="19" s="1"/>
  <c r="AD633" i="19"/>
  <c r="AF633" i="19" s="1" a="1"/>
  <c r="AF633" i="19" s="1"/>
  <c r="AD634" i="19"/>
  <c r="AF634" i="19" s="1" a="1"/>
  <c r="AF634" i="19" s="1"/>
  <c r="AD635" i="19"/>
  <c r="AF635" i="19" s="1" a="1"/>
  <c r="AF635" i="19" s="1"/>
  <c r="AD639" i="19"/>
  <c r="AF639" i="19" s="1" a="1"/>
  <c r="AF639" i="19" s="1"/>
  <c r="AD1054" i="19"/>
  <c r="AF1054" i="19" s="1" a="1"/>
  <c r="AF1054" i="19" s="1"/>
  <c r="AD1055" i="19"/>
  <c r="AF1055" i="19" s="1" a="1"/>
  <c r="AF1055" i="19" s="1"/>
  <c r="AD1056" i="19"/>
  <c r="AF1056" i="19" s="1" a="1"/>
  <c r="AF1056" i="19" s="1"/>
  <c r="AD1057" i="19"/>
  <c r="AF1057" i="19" s="1" a="1"/>
  <c r="AF1057" i="19" s="1"/>
  <c r="AD1058" i="19"/>
  <c r="AF1058" i="19" s="1" a="1"/>
  <c r="AF1058" i="19" s="1"/>
  <c r="AD1059" i="19"/>
  <c r="AF1059" i="19" s="1" a="1"/>
  <c r="AF1059" i="19" s="1"/>
  <c r="AD1060" i="19"/>
  <c r="AF1060" i="19" s="1" a="1"/>
  <c r="AF1060" i="19" s="1"/>
  <c r="AD1061" i="19"/>
  <c r="AF1061" i="19" s="1" a="1"/>
  <c r="AF1061" i="19" s="1"/>
  <c r="AD1053" i="19"/>
  <c r="AF1053" i="19" s="1" a="1"/>
  <c r="AF1053" i="19" s="1"/>
  <c r="AD1052" i="19"/>
  <c r="AF1052" i="19" s="1" a="1"/>
  <c r="AF1052" i="19" s="1"/>
  <c r="AD1042" i="19"/>
  <c r="AF1042" i="19" s="1" a="1"/>
  <c r="AF1042" i="19" s="1"/>
  <c r="AD1043" i="19"/>
  <c r="AF1043" i="19" s="1" a="1"/>
  <c r="AF1043" i="19" s="1"/>
  <c r="AD1044" i="19"/>
  <c r="AF1044" i="19" s="1" a="1"/>
  <c r="AF1044" i="19" s="1"/>
  <c r="AD1045" i="19"/>
  <c r="AF1045" i="19" s="1" a="1"/>
  <c r="AF1045" i="19" s="1"/>
  <c r="AD1046" i="19"/>
  <c r="AF1046" i="19" s="1" a="1"/>
  <c r="AF1046" i="19" s="1"/>
  <c r="AD1047" i="19"/>
  <c r="AF1047" i="19" s="1" a="1"/>
  <c r="AF1047" i="19" s="1"/>
  <c r="AD1048" i="19"/>
  <c r="AF1048" i="19" s="1" a="1"/>
  <c r="AF1048" i="19" s="1"/>
  <c r="AD1049" i="19"/>
  <c r="AF1049" i="19" s="1" a="1"/>
  <c r="AF1049" i="19" s="1"/>
  <c r="AD1050" i="19"/>
  <c r="AF1050" i="19" s="1" a="1"/>
  <c r="AF1050" i="19" s="1"/>
  <c r="AD1051" i="19"/>
  <c r="AF1051" i="19" s="1" a="1"/>
  <c r="AF1051" i="19" s="1"/>
  <c r="AJ958" i="19"/>
  <c r="AJ952" i="19"/>
  <c r="AJ501" i="19"/>
  <c r="AK251" i="19"/>
  <c r="AK501" i="19"/>
  <c r="AJ498" i="19"/>
  <c r="AK250" i="19"/>
  <c r="AJ961" i="19"/>
  <c r="AJ500" i="19"/>
  <c r="AJ951" i="19"/>
  <c r="AJ953" i="19"/>
  <c r="AJ944" i="19"/>
  <c r="AK243" i="19"/>
  <c r="AJ246" i="19"/>
  <c r="AJ948" i="19"/>
  <c r="AJ955" i="19"/>
  <c r="AJ960" i="19"/>
  <c r="AK560" i="19"/>
  <c r="AJ1076" i="19"/>
  <c r="AJ568" i="19"/>
  <c r="AJ957" i="19"/>
  <c r="AJ959" i="19"/>
  <c r="AJ956" i="19"/>
  <c r="AK556" i="19"/>
  <c r="AJ562" i="19"/>
  <c r="AJ569" i="19"/>
  <c r="AJ567" i="19"/>
  <c r="AK557" i="19"/>
  <c r="AK555" i="19"/>
  <c r="AJ954" i="19"/>
  <c r="AJ570" i="19"/>
  <c r="AK553" i="19"/>
  <c r="AJ495" i="19"/>
  <c r="AJ571" i="19"/>
  <c r="AK554" i="19"/>
  <c r="AJ379" i="19"/>
  <c r="AJ564" i="19"/>
  <c r="AJ496" i="19"/>
  <c r="AK559" i="19"/>
  <c r="AK552" i="19"/>
  <c r="AK1196" i="19"/>
  <c r="AK1192" i="19"/>
  <c r="AK1201" i="19"/>
  <c r="AJ1079" i="19"/>
  <c r="AJ947" i="19"/>
  <c r="AJ499" i="19"/>
  <c r="AJ946" i="19"/>
  <c r="AK374" i="19"/>
  <c r="AK1193" i="19"/>
  <c r="AJ949" i="19"/>
  <c r="AK558" i="19"/>
  <c r="AJ945" i="19"/>
  <c r="AK375" i="19"/>
  <c r="AK949" i="19"/>
  <c r="AK376" i="19"/>
  <c r="AK1048" i="19"/>
  <c r="AK381" i="19"/>
  <c r="AK498" i="19"/>
  <c r="AK1051" i="19"/>
  <c r="AJ566" i="19"/>
  <c r="AJ942" i="19"/>
  <c r="AK246" i="19"/>
  <c r="AK249" i="19"/>
  <c r="AK380" i="19"/>
  <c r="AK942" i="19"/>
  <c r="AK951" i="19"/>
  <c r="AK1043" i="19"/>
  <c r="AJ492" i="19"/>
  <c r="AG1044" i="19" a="1"/>
  <c r="AG1044" i="19" s="1"/>
  <c r="AK1049" i="19"/>
  <c r="AJ565" i="19"/>
  <c r="AK1045" i="19"/>
  <c r="AJ943" i="19"/>
  <c r="AK945" i="19"/>
  <c r="AK950" i="19"/>
  <c r="AJ493" i="19"/>
  <c r="AK495" i="19"/>
  <c r="AK496" i="19"/>
  <c r="AK493" i="19"/>
  <c r="AK494" i="19"/>
  <c r="AK500" i="19"/>
  <c r="AK497" i="19"/>
  <c r="AK944" i="19"/>
  <c r="AK244" i="19"/>
  <c r="AK248" i="19"/>
  <c r="AK1047" i="19"/>
  <c r="AK946" i="19"/>
  <c r="AK1050" i="19"/>
  <c r="AK1194" i="19"/>
  <c r="AK242" i="19"/>
  <c r="K35" i="23" s="1"/>
  <c r="AK378" i="19"/>
  <c r="AK948" i="19"/>
  <c r="AJ375" i="19"/>
  <c r="AK1046" i="19"/>
  <c r="AK372" i="19"/>
  <c r="K48" i="23" s="1"/>
  <c r="AK373" i="19"/>
  <c r="AK499" i="19"/>
  <c r="AJ494" i="19"/>
  <c r="AJ563" i="19"/>
  <c r="AK1197" i="19"/>
  <c r="AJ497" i="19"/>
  <c r="AK1195" i="19"/>
  <c r="AK377" i="19"/>
  <c r="AK1044" i="19"/>
  <c r="AK1200" i="19"/>
  <c r="AJ950" i="19"/>
  <c r="AK379" i="19"/>
  <c r="AK947" i="19"/>
  <c r="AK1042" i="19"/>
  <c r="AK1199" i="19"/>
  <c r="AK247" i="19"/>
  <c r="AK943" i="19"/>
  <c r="AK492" i="19"/>
  <c r="AJ242" i="19"/>
  <c r="J35" i="23" s="1"/>
  <c r="AJ244" i="19"/>
  <c r="AJ243" i="19"/>
  <c r="AJ248" i="19"/>
  <c r="AJ374" i="19"/>
  <c r="AJ372" i="19"/>
  <c r="J48" i="23" s="1"/>
  <c r="AJ245" i="19"/>
  <c r="AJ381" i="19"/>
  <c r="AJ377" i="19"/>
  <c r="AJ378" i="19"/>
  <c r="AJ380" i="19"/>
  <c r="AJ376" i="19"/>
  <c r="AJ373" i="19"/>
  <c r="AJ250" i="19"/>
  <c r="AJ251" i="19"/>
  <c r="AJ247" i="19"/>
  <c r="AJ249" i="19"/>
  <c r="AJ1073" i="19"/>
  <c r="AJ1077" i="19"/>
  <c r="AJ1074" i="19"/>
  <c r="AJ1072" i="19"/>
  <c r="AJ1080" i="19"/>
  <c r="AJ1075" i="19"/>
  <c r="AJ1078" i="19"/>
  <c r="AJ1081" i="19"/>
  <c r="AJ435" i="19"/>
  <c r="AJ835" i="19"/>
  <c r="AJ585" i="19"/>
  <c r="AJ1199" i="19"/>
  <c r="AJ1198" i="19"/>
  <c r="AJ1562" i="19"/>
  <c r="AJ620" i="19"/>
  <c r="AJ671" i="19"/>
  <c r="AJ1579" i="19"/>
  <c r="AJ1575" i="19"/>
  <c r="AJ1574" i="19"/>
  <c r="AJ1572" i="19"/>
  <c r="AJ1578" i="19"/>
  <c r="AJ1573" i="19"/>
  <c r="AJ1581" i="19"/>
  <c r="AJ1580" i="19"/>
  <c r="AJ1576" i="19"/>
  <c r="AJ1577" i="19"/>
  <c r="AJ1195" i="19"/>
  <c r="AJ559" i="19"/>
  <c r="AJ432" i="19"/>
  <c r="AJ662" i="19"/>
  <c r="AJ1570" i="19"/>
  <c r="AJ613" i="19"/>
  <c r="AJ1183" i="19"/>
  <c r="AJ1182" i="19"/>
  <c r="AJ1184" i="19"/>
  <c r="AJ1189" i="19"/>
  <c r="AJ1190" i="19"/>
  <c r="AJ1191" i="19"/>
  <c r="AJ1187" i="19"/>
  <c r="AJ1186" i="19"/>
  <c r="AJ1185" i="19"/>
  <c r="AJ1188" i="19"/>
  <c r="AJ802" i="19"/>
  <c r="AJ804" i="19"/>
  <c r="AJ806" i="19"/>
  <c r="AJ803" i="19"/>
  <c r="AJ808" i="19"/>
  <c r="AJ810" i="19"/>
  <c r="AJ811" i="19"/>
  <c r="AJ809" i="19"/>
  <c r="AJ805" i="19"/>
  <c r="AJ807" i="19"/>
  <c r="AJ836" i="19"/>
  <c r="AJ1200" i="19"/>
  <c r="AJ552" i="19"/>
  <c r="AJ437" i="19"/>
  <c r="AJ1566" i="19"/>
  <c r="AJ1571" i="19"/>
  <c r="AJ1567" i="19"/>
  <c r="AJ1193" i="19"/>
  <c r="AJ555" i="19"/>
  <c r="AJ440" i="19"/>
  <c r="AJ1197" i="19"/>
  <c r="AJ1568" i="19"/>
  <c r="AJ841" i="19"/>
  <c r="AJ1535" i="19"/>
  <c r="AJ1533" i="19"/>
  <c r="AJ1540" i="19"/>
  <c r="AJ1538" i="19"/>
  <c r="AJ1534" i="19"/>
  <c r="AJ1532" i="19"/>
  <c r="AJ1541" i="19"/>
  <c r="AJ1539" i="19"/>
  <c r="AJ1537" i="19"/>
  <c r="AJ1536" i="19"/>
  <c r="AJ1194" i="19"/>
  <c r="AJ582" i="19"/>
  <c r="AJ554" i="19"/>
  <c r="AJ1569" i="19"/>
  <c r="AJ833" i="19"/>
  <c r="AJ634" i="19"/>
  <c r="AJ638" i="19"/>
  <c r="AJ641" i="19"/>
  <c r="AJ635" i="19"/>
  <c r="AJ640" i="19"/>
  <c r="AJ636" i="19"/>
  <c r="AJ639" i="19"/>
  <c r="AJ633" i="19"/>
  <c r="AJ632" i="19"/>
  <c r="AJ637" i="19"/>
  <c r="AJ838" i="19"/>
  <c r="AJ1201" i="19"/>
  <c r="AJ587" i="19"/>
  <c r="AJ553" i="19"/>
  <c r="AJ666" i="19"/>
  <c r="AJ1565" i="19"/>
  <c r="AJ832" i="19"/>
  <c r="AJ1061" i="19"/>
  <c r="AJ1059" i="19"/>
  <c r="AJ1055" i="19"/>
  <c r="AJ1052" i="19"/>
  <c r="AJ1054" i="19"/>
  <c r="AJ1060" i="19"/>
  <c r="AJ1056" i="19"/>
  <c r="AJ1058" i="19"/>
  <c r="AJ1053" i="19"/>
  <c r="AJ1057" i="19"/>
  <c r="AJ1043" i="19"/>
  <c r="AJ1045" i="19"/>
  <c r="AJ1044" i="19"/>
  <c r="AJ1047" i="19"/>
  <c r="AJ1046" i="19"/>
  <c r="AJ1042" i="19"/>
  <c r="AJ1050" i="19"/>
  <c r="AJ1051" i="19"/>
  <c r="AJ1049" i="19"/>
  <c r="AJ1048" i="19"/>
  <c r="AJ588" i="19"/>
  <c r="AJ558" i="19"/>
  <c r="AJ1564" i="19"/>
  <c r="AJ839" i="19"/>
  <c r="AJ837" i="19"/>
  <c r="AJ583" i="19"/>
  <c r="AJ438" i="19"/>
  <c r="AJ670" i="19"/>
  <c r="AJ1563" i="19"/>
  <c r="AJ840" i="19"/>
  <c r="AJ619" i="19"/>
  <c r="AJ665" i="19"/>
  <c r="AJ584" i="19"/>
  <c r="AJ434" i="19"/>
  <c r="AJ668" i="19"/>
  <c r="AJ834" i="19"/>
  <c r="AJ612" i="19"/>
  <c r="AJ667" i="19"/>
  <c r="AJ1314" i="19"/>
  <c r="AJ1321" i="19"/>
  <c r="AJ1312" i="19"/>
  <c r="AJ1315" i="19"/>
  <c r="AJ1320" i="19"/>
  <c r="AJ1319" i="19"/>
  <c r="AJ1313" i="19"/>
  <c r="AJ1318" i="19"/>
  <c r="AJ1316" i="19"/>
  <c r="AJ1317" i="19"/>
  <c r="AJ1469" i="19"/>
  <c r="AJ1464" i="19"/>
  <c r="AJ1462" i="19"/>
  <c r="AJ1466" i="19"/>
  <c r="AJ1463" i="19"/>
  <c r="AJ1471" i="19"/>
  <c r="AJ1470" i="19"/>
  <c r="AJ1465" i="19"/>
  <c r="AJ1467" i="19"/>
  <c r="AJ1468" i="19"/>
  <c r="AJ591" i="19"/>
  <c r="AJ441" i="19"/>
  <c r="AJ669" i="19"/>
  <c r="AJ618" i="19"/>
  <c r="AJ1196" i="19"/>
  <c r="AJ557" i="19"/>
  <c r="AJ1192" i="19"/>
  <c r="AJ586" i="19"/>
  <c r="AJ439" i="19"/>
  <c r="AJ664" i="19"/>
  <c r="AJ614" i="19"/>
  <c r="AJ556" i="19"/>
  <c r="AJ589" i="19"/>
  <c r="AJ560" i="19"/>
  <c r="AJ433" i="19"/>
  <c r="AJ663" i="19"/>
  <c r="AJ621" i="19"/>
  <c r="AJ436" i="19"/>
  <c r="AJ617" i="19"/>
  <c r="AJ590" i="19"/>
  <c r="AJ561" i="19"/>
  <c r="AJ616" i="19"/>
  <c r="AJ615" i="19"/>
  <c r="AD17" i="19"/>
  <c r="H17" i="25" l="1"/>
  <c r="E21" i="25"/>
  <c r="J24" i="25"/>
  <c r="K19" i="25"/>
  <c r="G23" i="25"/>
  <c r="G16" i="25"/>
  <c r="O16" i="25" s="1"/>
  <c r="E25" i="25"/>
  <c r="J18" i="25"/>
  <c r="H24" i="25"/>
  <c r="K24" i="25"/>
  <c r="F20" i="25"/>
  <c r="N20" i="25" s="1"/>
  <c r="F18" i="25"/>
  <c r="H18" i="25"/>
  <c r="L19" i="25"/>
  <c r="G22" i="25"/>
  <c r="F24" i="25"/>
  <c r="K18" i="25"/>
  <c r="L18" i="25"/>
  <c r="I18" i="25"/>
  <c r="F21" i="25"/>
  <c r="G20" i="25"/>
  <c r="O20" i="25" s="1"/>
  <c r="G18" i="25"/>
  <c r="F19" i="25"/>
  <c r="I19" i="25"/>
  <c r="G25" i="25"/>
  <c r="I24" i="25"/>
  <c r="G21" i="25"/>
  <c r="O21" i="25" s="1"/>
  <c r="E16" i="25"/>
  <c r="M16" i="25" s="1"/>
  <c r="E23" i="25"/>
  <c r="H21" i="25"/>
  <c r="P21" i="25" s="1"/>
  <c r="H20" i="25"/>
  <c r="P20" i="25" s="1"/>
  <c r="L24" i="25"/>
  <c r="E24" i="25"/>
  <c r="J19" i="25"/>
  <c r="F17" i="25"/>
  <c r="N17" i="25" s="1"/>
  <c r="H16" i="25"/>
  <c r="P16" i="25" s="1"/>
  <c r="E19" i="25"/>
  <c r="E20" i="25"/>
  <c r="M20" i="25" s="1"/>
  <c r="G17" i="25"/>
  <c r="O17" i="25" s="1"/>
  <c r="E17" i="25"/>
  <c r="H22" i="25"/>
  <c r="G19" i="25"/>
  <c r="E18" i="25"/>
  <c r="E22" i="25"/>
  <c r="H25" i="25"/>
  <c r="F23" i="25"/>
  <c r="F22" i="25"/>
  <c r="F16" i="25"/>
  <c r="H23" i="25"/>
  <c r="F25" i="25"/>
  <c r="H19" i="25"/>
  <c r="G24" i="25"/>
  <c r="J47" i="23"/>
  <c r="N46" i="23"/>
  <c r="J21" i="25" s="1"/>
  <c r="J45" i="23"/>
  <c r="J44" i="23"/>
  <c r="J43" i="23"/>
  <c r="AL312" i="19" a="1"/>
  <c r="AL312" i="19" s="1"/>
  <c r="L42" i="23" s="1"/>
  <c r="N42" i="23" s="1"/>
  <c r="AL292" i="19" a="1"/>
  <c r="AL292" i="19" s="1"/>
  <c r="L40" i="23" s="1"/>
  <c r="J39" i="23"/>
  <c r="AM292" i="19" a="1"/>
  <c r="AM292" i="19" s="1"/>
  <c r="M40" i="23" s="1"/>
  <c r="J41" i="23"/>
  <c r="AL262" i="19" a="1"/>
  <c r="AL262" i="19" s="1"/>
  <c r="L37" i="23" s="1"/>
  <c r="AM262" i="19" a="1"/>
  <c r="AM262" i="19" s="1"/>
  <c r="M37" i="23" s="1"/>
  <c r="N33" i="23"/>
  <c r="O33" i="23" s="1"/>
  <c r="J34" i="23"/>
  <c r="J36" i="23"/>
  <c r="N32" i="23"/>
  <c r="AL202" i="19" a="1"/>
  <c r="AL202" i="19" s="1"/>
  <c r="L31" i="23" s="1"/>
  <c r="AM202" i="19" a="1"/>
  <c r="AM202" i="19" s="1"/>
  <c r="M31" i="23" s="1"/>
  <c r="J30" i="23"/>
  <c r="AM162" i="19" a="1"/>
  <c r="AM162" i="19" s="1"/>
  <c r="M27" i="23" s="1"/>
  <c r="N29" i="23"/>
  <c r="N28" i="23"/>
  <c r="AE87" i="19"/>
  <c r="AG87" i="19" s="1" a="1"/>
  <c r="AG87" i="19" s="1"/>
  <c r="AL162" i="19" a="1"/>
  <c r="AL162" i="19" s="1"/>
  <c r="L27" i="23" s="1"/>
  <c r="J26" i="23"/>
  <c r="AE144" i="19"/>
  <c r="AG144" i="19" s="1" a="1"/>
  <c r="AG144" i="19" s="1"/>
  <c r="AE150" i="19"/>
  <c r="AG150" i="19" s="1" a="1"/>
  <c r="AG150" i="19" s="1"/>
  <c r="AK150" i="19"/>
  <c r="AE145" i="19"/>
  <c r="AG145" i="19" s="1" a="1"/>
  <c r="AG145" i="19" s="1"/>
  <c r="AE143" i="19"/>
  <c r="AG143" i="19" s="1" a="1"/>
  <c r="AG143" i="19" s="1"/>
  <c r="AK142" i="19"/>
  <c r="AE147" i="19"/>
  <c r="AG147" i="19" s="1" a="1"/>
  <c r="AG147" i="19" s="1"/>
  <c r="AE148" i="19"/>
  <c r="AG148" i="19" s="1" a="1"/>
  <c r="AG148" i="19" s="1"/>
  <c r="AK144" i="19"/>
  <c r="AE149" i="19"/>
  <c r="AG149" i="19" s="1" a="1"/>
  <c r="AG149" i="19" s="1"/>
  <c r="AE151" i="19"/>
  <c r="AG151" i="19" s="1" a="1"/>
  <c r="AG151" i="19" s="1"/>
  <c r="AE146" i="19"/>
  <c r="AG146" i="19" s="1" a="1"/>
  <c r="AG146" i="19" s="1"/>
  <c r="AE142" i="19"/>
  <c r="AG142" i="19" s="1" a="1"/>
  <c r="AG142" i="19" s="1"/>
  <c r="AK149" i="19"/>
  <c r="AK147" i="19"/>
  <c r="AK145" i="19"/>
  <c r="AK146" i="19"/>
  <c r="AK148" i="19"/>
  <c r="AK151" i="19"/>
  <c r="AK143" i="19"/>
  <c r="AD151" i="19"/>
  <c r="AF151" i="19" s="1" a="1"/>
  <c r="AF151" i="19" s="1"/>
  <c r="AD143" i="19"/>
  <c r="AF143" i="19" s="1" a="1"/>
  <c r="AF143" i="19" s="1"/>
  <c r="AD147" i="19"/>
  <c r="AF147" i="19" s="1" a="1"/>
  <c r="AF147" i="19" s="1"/>
  <c r="AJ143" i="19"/>
  <c r="AD144" i="19"/>
  <c r="AF144" i="19" s="1" a="1"/>
  <c r="AF144" i="19" s="1"/>
  <c r="AD150" i="19"/>
  <c r="AF150" i="19" s="1" a="1"/>
  <c r="AF150" i="19" s="1"/>
  <c r="AJ144" i="19"/>
  <c r="AJ151" i="19"/>
  <c r="AD149" i="19"/>
  <c r="AF149" i="19" s="1" a="1"/>
  <c r="AF149" i="19" s="1"/>
  <c r="AJ142" i="19"/>
  <c r="AJ145" i="19"/>
  <c r="AD142" i="19"/>
  <c r="AF142" i="19" s="1" a="1"/>
  <c r="AF142" i="19" s="1"/>
  <c r="AJ146" i="19"/>
  <c r="AJ148" i="19"/>
  <c r="AD145" i="19"/>
  <c r="AF145" i="19" s="1" a="1"/>
  <c r="AF145" i="19" s="1"/>
  <c r="AJ147" i="19"/>
  <c r="AD148" i="19"/>
  <c r="AF148" i="19" s="1" a="1"/>
  <c r="AF148" i="19" s="1"/>
  <c r="AJ150" i="19"/>
  <c r="AD146" i="19"/>
  <c r="AF146" i="19" s="1" a="1"/>
  <c r="AF146" i="19" s="1"/>
  <c r="AJ149" i="19"/>
  <c r="AE90" i="19"/>
  <c r="AG90" i="19" s="1" a="1"/>
  <c r="AG90" i="19" s="1"/>
  <c r="AK87" i="19"/>
  <c r="AK84" i="19"/>
  <c r="AD91" i="19"/>
  <c r="AF91" i="19" s="1" a="1"/>
  <c r="AF91" i="19" s="1"/>
  <c r="AD83" i="19"/>
  <c r="AF83" i="19" s="1" a="1"/>
  <c r="AF83" i="19" s="1"/>
  <c r="AD82" i="19"/>
  <c r="AF82" i="19" s="1" a="1"/>
  <c r="AF82" i="19" s="1"/>
  <c r="AJ83" i="19"/>
  <c r="AE89" i="19"/>
  <c r="AG89" i="19" s="1" a="1"/>
  <c r="AG89" i="19" s="1"/>
  <c r="AK88" i="19"/>
  <c r="AK83" i="19"/>
  <c r="AD84" i="19"/>
  <c r="AF84" i="19" s="1" a="1"/>
  <c r="AF84" i="19" s="1"/>
  <c r="AD85" i="19"/>
  <c r="AF85" i="19" s="1" a="1"/>
  <c r="AF85" i="19" s="1"/>
  <c r="AD88" i="19"/>
  <c r="AF88" i="19" s="1" a="1"/>
  <c r="AF88" i="19" s="1"/>
  <c r="AJ87" i="19"/>
  <c r="AJ84" i="19"/>
  <c r="AD86" i="19"/>
  <c r="AF86" i="19" s="1" a="1"/>
  <c r="AF86" i="19" s="1"/>
  <c r="AK90" i="19"/>
  <c r="AK82" i="19"/>
  <c r="AJ91" i="19"/>
  <c r="AD87" i="19"/>
  <c r="AF87" i="19" s="1" a="1"/>
  <c r="AF87" i="19" s="1"/>
  <c r="AE84" i="19"/>
  <c r="AG84" i="19" s="1" a="1"/>
  <c r="AG84" i="19" s="1"/>
  <c r="AE88" i="19"/>
  <c r="AG88" i="19" s="1" a="1"/>
  <c r="AG88" i="19" s="1"/>
  <c r="AJ85" i="19"/>
  <c r="AD89" i="19"/>
  <c r="AF89" i="19" s="1" a="1"/>
  <c r="AF89" i="19" s="1"/>
  <c r="AD90" i="19"/>
  <c r="AF90" i="19" s="1" a="1"/>
  <c r="AF90" i="19" s="1"/>
  <c r="AE85" i="19"/>
  <c r="AG85" i="19" s="1" a="1"/>
  <c r="AG85" i="19" s="1"/>
  <c r="AJ90" i="19"/>
  <c r="AK89" i="19"/>
  <c r="AK91" i="19"/>
  <c r="AE82" i="19"/>
  <c r="AG82" i="19" s="1" a="1"/>
  <c r="AG82" i="19" s="1"/>
  <c r="AK85" i="19"/>
  <c r="AE83" i="19"/>
  <c r="AG83" i="19" s="1" a="1"/>
  <c r="AG83" i="19" s="1"/>
  <c r="AJ86" i="19"/>
  <c r="AE86" i="19"/>
  <c r="AG86" i="19" s="1" a="1"/>
  <c r="AG86" i="19" s="1"/>
  <c r="AK86" i="19"/>
  <c r="AJ82" i="19"/>
  <c r="AE91" i="19"/>
  <c r="AG91" i="19" s="1" a="1"/>
  <c r="AG91" i="19" s="1"/>
  <c r="AJ89" i="19"/>
  <c r="AJ88" i="19"/>
  <c r="AD27" i="19"/>
  <c r="AF27" i="19" s="1" a="1"/>
  <c r="AF27" i="19" s="1"/>
  <c r="AD107" i="19"/>
  <c r="AF107" i="19" s="1" a="1"/>
  <c r="AF107" i="19" s="1"/>
  <c r="AD30" i="19"/>
  <c r="AF30" i="19" s="1" a="1"/>
  <c r="AF30" i="19" s="1"/>
  <c r="AD23" i="19"/>
  <c r="AF23" i="19" s="1" a="1"/>
  <c r="AF23" i="19" s="1"/>
  <c r="AD47" i="19"/>
  <c r="AF47" i="19" s="1" a="1"/>
  <c r="AF47" i="19" s="1"/>
  <c r="AD92" i="19"/>
  <c r="AF92" i="19" s="1" a="1"/>
  <c r="AF92" i="19" s="1"/>
  <c r="AJ23" i="19"/>
  <c r="AJ26" i="19"/>
  <c r="AJ27" i="19"/>
  <c r="AD24" i="19"/>
  <c r="AF24" i="19" s="1" a="1"/>
  <c r="AF24" i="19" s="1"/>
  <c r="AJ24" i="19"/>
  <c r="AD72" i="19"/>
  <c r="AF72" i="19" s="1" a="1"/>
  <c r="AF72" i="19" s="1"/>
  <c r="AD61" i="19"/>
  <c r="AF61" i="19" s="1" a="1"/>
  <c r="AF61" i="19" s="1"/>
  <c r="AD31" i="19"/>
  <c r="AF31" i="19" s="1" a="1"/>
  <c r="AF31" i="19" s="1"/>
  <c r="AJ31" i="19"/>
  <c r="AJ112" i="19"/>
  <c r="AL112" i="19" s="1" a="1"/>
  <c r="AL112" i="19" s="1"/>
  <c r="L22" i="23" s="1"/>
  <c r="AJ30" i="19"/>
  <c r="AD29" i="19"/>
  <c r="AF29" i="19" s="1" a="1"/>
  <c r="AF29" i="19" s="1"/>
  <c r="AD22" i="19"/>
  <c r="AF22" i="19" s="1" a="1"/>
  <c r="AF22" i="19" s="1"/>
  <c r="AJ28" i="19"/>
  <c r="AD25" i="19"/>
  <c r="AF25" i="19" s="1" a="1"/>
  <c r="AF25" i="19" s="1"/>
  <c r="AD28" i="19"/>
  <c r="AF28" i="19" s="1" a="1"/>
  <c r="AF28" i="19" s="1"/>
  <c r="AJ25" i="19"/>
  <c r="AD69" i="19"/>
  <c r="AF69" i="19" s="1" a="1"/>
  <c r="AF69" i="19" s="1"/>
  <c r="AD133" i="19"/>
  <c r="AF133" i="19" s="1" a="1"/>
  <c r="AF133" i="19" s="1"/>
  <c r="AD128" i="19"/>
  <c r="AF128" i="19" s="1" a="1"/>
  <c r="AF128" i="19" s="1"/>
  <c r="AJ22" i="19"/>
  <c r="AL22" i="19" s="1" a="1"/>
  <c r="AL22" i="19" s="1"/>
  <c r="L13" i="23" s="1"/>
  <c r="AD26" i="19"/>
  <c r="AF26" i="19" s="1" a="1"/>
  <c r="AF26" i="19" s="1"/>
  <c r="AJ29" i="19"/>
  <c r="AE92" i="19"/>
  <c r="AG92" i="19" s="1" a="1"/>
  <c r="AG92" i="19" s="1"/>
  <c r="AK98" i="19"/>
  <c r="AK92" i="19"/>
  <c r="AM92" i="19" s="1" a="1"/>
  <c r="AM92" i="19" s="1"/>
  <c r="M20" i="23" s="1"/>
  <c r="AK94" i="19"/>
  <c r="AE100" i="19"/>
  <c r="AG100" i="19" s="1" a="1"/>
  <c r="AG100" i="19" s="1"/>
  <c r="AE99" i="19"/>
  <c r="AG99" i="19" s="1" a="1"/>
  <c r="AG99" i="19" s="1"/>
  <c r="AE98" i="19"/>
  <c r="AG98" i="19" s="1" a="1"/>
  <c r="AG98" i="19" s="1"/>
  <c r="AK99" i="19"/>
  <c r="AE101" i="19"/>
  <c r="AG101" i="19" s="1" a="1"/>
  <c r="AG101" i="19" s="1"/>
  <c r="AE94" i="19"/>
  <c r="AG94" i="19" s="1" a="1"/>
  <c r="AG94" i="19" s="1"/>
  <c r="AE97" i="19"/>
  <c r="AG97" i="19" s="1" a="1"/>
  <c r="AG97" i="19" s="1"/>
  <c r="AE95" i="19"/>
  <c r="AG95" i="19" s="1" a="1"/>
  <c r="AG95" i="19" s="1"/>
  <c r="AJ99" i="19"/>
  <c r="AK100" i="19"/>
  <c r="AJ100" i="19"/>
  <c r="AK95" i="19"/>
  <c r="AJ93" i="19"/>
  <c r="AK96" i="19"/>
  <c r="AE96" i="19"/>
  <c r="AG96" i="19" s="1" a="1"/>
  <c r="AG96" i="19" s="1"/>
  <c r="AD96" i="19"/>
  <c r="AF96" i="19" s="1" a="1"/>
  <c r="AF96" i="19" s="1"/>
  <c r="AK97" i="19"/>
  <c r="AK101" i="19"/>
  <c r="AD99" i="19"/>
  <c r="AF99" i="19" s="1" a="1"/>
  <c r="AF99" i="19" s="1"/>
  <c r="AK93" i="19"/>
  <c r="AE93" i="19"/>
  <c r="AG93" i="19" s="1" a="1"/>
  <c r="AG93" i="19" s="1"/>
  <c r="AD94" i="19"/>
  <c r="AF94" i="19" s="1" a="1"/>
  <c r="AF94" i="19" s="1"/>
  <c r="AD98" i="19"/>
  <c r="AF98" i="19" s="1" a="1"/>
  <c r="AF98" i="19" s="1"/>
  <c r="AD101" i="19"/>
  <c r="AF101" i="19" s="1" a="1"/>
  <c r="AF101" i="19" s="1"/>
  <c r="AJ98" i="19"/>
  <c r="AJ101" i="19"/>
  <c r="AD97" i="19"/>
  <c r="AF97" i="19" s="1" a="1"/>
  <c r="AF97" i="19" s="1"/>
  <c r="AJ92" i="19"/>
  <c r="AL92" i="19" s="1" a="1"/>
  <c r="AL92" i="19" s="1"/>
  <c r="L20" i="23" s="1"/>
  <c r="AJ96" i="19"/>
  <c r="AJ94" i="19"/>
  <c r="AD100" i="19"/>
  <c r="AF100" i="19" s="1" a="1"/>
  <c r="AF100" i="19" s="1"/>
  <c r="AD93" i="19"/>
  <c r="AF93" i="19" s="1" a="1"/>
  <c r="AF93" i="19" s="1"/>
  <c r="AJ97" i="19"/>
  <c r="AJ95" i="19"/>
  <c r="AD95" i="19"/>
  <c r="AF95" i="19" s="1" a="1"/>
  <c r="AF95" i="19" s="1"/>
  <c r="D20" i="23"/>
  <c r="G20" i="23"/>
  <c r="F20" i="23"/>
  <c r="E20" i="23"/>
  <c r="H20" i="23"/>
  <c r="I20" i="23"/>
  <c r="D13" i="23"/>
  <c r="G13" i="23"/>
  <c r="F13" i="23"/>
  <c r="E13" i="23"/>
  <c r="I13" i="23"/>
  <c r="H15" i="25" s="1"/>
  <c r="AK23" i="19"/>
  <c r="AK31" i="19"/>
  <c r="H13" i="23"/>
  <c r="AK25" i="19"/>
  <c r="AE23" i="19"/>
  <c r="AG23" i="19" s="1" a="1"/>
  <c r="AG23" i="19" s="1"/>
  <c r="AK27" i="19"/>
  <c r="AE31" i="19"/>
  <c r="AG31" i="19" s="1" a="1"/>
  <c r="AG31" i="19" s="1"/>
  <c r="AE30" i="19"/>
  <c r="AG30" i="19" s="1" a="1"/>
  <c r="AG30" i="19" s="1"/>
  <c r="AK24" i="19"/>
  <c r="AK26" i="19"/>
  <c r="AE29" i="19"/>
  <c r="AG29" i="19" s="1" a="1"/>
  <c r="AG29" i="19" s="1"/>
  <c r="AK30" i="19"/>
  <c r="AK29" i="19"/>
  <c r="AK22" i="19"/>
  <c r="AM22" i="19" s="1" a="1"/>
  <c r="AM22" i="19" s="1"/>
  <c r="AE22" i="19"/>
  <c r="AG22" i="19" s="1" a="1"/>
  <c r="AG22" i="19" s="1"/>
  <c r="AE26" i="19"/>
  <c r="AG26" i="19" s="1" a="1"/>
  <c r="AG26" i="19" s="1"/>
  <c r="AK28" i="19"/>
  <c r="AE25" i="19"/>
  <c r="AG25" i="19" s="1" a="1"/>
  <c r="AG25" i="19" s="1"/>
  <c r="AE28" i="19"/>
  <c r="AG28" i="19" s="1" a="1"/>
  <c r="AG28" i="19" s="1"/>
  <c r="AE24" i="19"/>
  <c r="AG24" i="19" s="1" a="1"/>
  <c r="AG24" i="19" s="1"/>
  <c r="AE27" i="19"/>
  <c r="AG27" i="19" s="1" a="1"/>
  <c r="AG27" i="19" s="1"/>
  <c r="O170" i="23"/>
  <c r="AE107" i="19"/>
  <c r="AG107" i="19" s="1" a="1"/>
  <c r="AG107" i="19" s="1"/>
  <c r="AE38" i="19"/>
  <c r="AG38" i="19" s="1" a="1"/>
  <c r="AG38" i="19" s="1"/>
  <c r="AJ131" i="19"/>
  <c r="AJ124" i="19"/>
  <c r="P78" i="23"/>
  <c r="AD106" i="19"/>
  <c r="AF106" i="19" s="1" a="1"/>
  <c r="AF106" i="19" s="1"/>
  <c r="AD102" i="19"/>
  <c r="AF102" i="19" s="1" a="1"/>
  <c r="AF102" i="19" s="1"/>
  <c r="AJ111" i="19"/>
  <c r="AD108" i="19"/>
  <c r="AF108" i="19" s="1" a="1"/>
  <c r="AF108" i="19" s="1"/>
  <c r="AD60" i="19"/>
  <c r="AF60" i="19" s="1" a="1"/>
  <c r="AF60" i="19" s="1"/>
  <c r="I21" i="23"/>
  <c r="AJ102" i="19"/>
  <c r="AL102" i="19" s="1" a="1"/>
  <c r="AL102" i="19" s="1"/>
  <c r="L21" i="23" s="1"/>
  <c r="AD111" i="19"/>
  <c r="AF111" i="19" s="1" a="1"/>
  <c r="AF111" i="19" s="1"/>
  <c r="AJ54" i="19"/>
  <c r="AJ110" i="19"/>
  <c r="AJ108" i="19"/>
  <c r="AD109" i="19"/>
  <c r="AF109" i="19" s="1" a="1"/>
  <c r="AF109" i="19" s="1"/>
  <c r="AJ105" i="19"/>
  <c r="AJ107" i="19"/>
  <c r="AD110" i="19"/>
  <c r="AF110" i="19" s="1" a="1"/>
  <c r="AF110" i="19" s="1"/>
  <c r="AK37" i="19"/>
  <c r="AD104" i="19"/>
  <c r="AF104" i="19" s="1" a="1"/>
  <c r="AF104" i="19" s="1"/>
  <c r="AJ103" i="19"/>
  <c r="AD105" i="19"/>
  <c r="AF105" i="19" s="1" a="1"/>
  <c r="AF105" i="19" s="1"/>
  <c r="AD103" i="19"/>
  <c r="AF103" i="19" s="1" a="1"/>
  <c r="AF103" i="19" s="1"/>
  <c r="AE41" i="19"/>
  <c r="AG41" i="19" s="1" a="1"/>
  <c r="AG41" i="19" s="1"/>
  <c r="F21" i="23"/>
  <c r="AD68" i="19"/>
  <c r="AF68" i="19" s="1" a="1"/>
  <c r="AF68" i="19" s="1"/>
  <c r="AE40" i="19"/>
  <c r="AG40" i="19" s="1" a="1"/>
  <c r="AG40" i="19" s="1"/>
  <c r="AJ65" i="19"/>
  <c r="AD67" i="19"/>
  <c r="AF67" i="19" s="1" a="1"/>
  <c r="AF67" i="19" s="1"/>
  <c r="AE102" i="19"/>
  <c r="AG102" i="19" s="1" a="1"/>
  <c r="AG102" i="19" s="1"/>
  <c r="AJ104" i="19"/>
  <c r="AK35" i="19"/>
  <c r="AJ109" i="19"/>
  <c r="AJ106" i="19"/>
  <c r="AJ115" i="19"/>
  <c r="AD45" i="19"/>
  <c r="AF45" i="19" s="1" a="1"/>
  <c r="AF45" i="19" s="1"/>
  <c r="AD119" i="19"/>
  <c r="AF119" i="19" s="1" a="1"/>
  <c r="AF119" i="19" s="1"/>
  <c r="AD51" i="19"/>
  <c r="AF51" i="19" s="1" a="1"/>
  <c r="AF51" i="19" s="1"/>
  <c r="H21" i="23"/>
  <c r="E21" i="23"/>
  <c r="AJ121" i="19"/>
  <c r="AD42" i="19"/>
  <c r="AF42" i="19" s="1" a="1"/>
  <c r="AF42" i="19" s="1"/>
  <c r="D21" i="23"/>
  <c r="AD73" i="19"/>
  <c r="AF73" i="19" s="1" a="1"/>
  <c r="AF73" i="19" s="1"/>
  <c r="AD50" i="19"/>
  <c r="AF50" i="19" s="1" a="1"/>
  <c r="AF50" i="19" s="1"/>
  <c r="AJ45" i="19"/>
  <c r="AJ50" i="19"/>
  <c r="AD124" i="19"/>
  <c r="AF124" i="19" s="1" a="1"/>
  <c r="AF124" i="19" s="1"/>
  <c r="AJ123" i="19"/>
  <c r="AE37" i="19"/>
  <c r="AG37" i="19" s="1" a="1"/>
  <c r="AG37" i="19" s="1"/>
  <c r="G21" i="23"/>
  <c r="H14" i="23"/>
  <c r="AJ73" i="19"/>
  <c r="AD80" i="19"/>
  <c r="AF80" i="19" s="1" a="1"/>
  <c r="AF80" i="19" s="1"/>
  <c r="AE111" i="19"/>
  <c r="AG111" i="19" s="1" a="1"/>
  <c r="AG111" i="19" s="1"/>
  <c r="AE34" i="19"/>
  <c r="AG34" i="19" s="1" a="1"/>
  <c r="AG34" i="19" s="1"/>
  <c r="AE108" i="19"/>
  <c r="AG108" i="19" s="1" a="1"/>
  <c r="AG108" i="19" s="1"/>
  <c r="AK39" i="19"/>
  <c r="AE39" i="19"/>
  <c r="AG39" i="19" s="1" a="1"/>
  <c r="AG39" i="19" s="1"/>
  <c r="AJ76" i="19"/>
  <c r="AJ128" i="19"/>
  <c r="AK104" i="19"/>
  <c r="AK108" i="19"/>
  <c r="AD76" i="19"/>
  <c r="AF76" i="19" s="1" a="1"/>
  <c r="AF76" i="19" s="1"/>
  <c r="AD118" i="19"/>
  <c r="AF118" i="19" s="1" a="1"/>
  <c r="AF118" i="19" s="1"/>
  <c r="AK34" i="19"/>
  <c r="AE35" i="19"/>
  <c r="AG35" i="19" s="1" a="1"/>
  <c r="AG35" i="19" s="1"/>
  <c r="AK103" i="19"/>
  <c r="AE104" i="19"/>
  <c r="AG104" i="19" s="1" a="1"/>
  <c r="AG104" i="19" s="1"/>
  <c r="AK109" i="19"/>
  <c r="AJ80" i="19"/>
  <c r="AD79" i="19"/>
  <c r="AF79" i="19" s="1" a="1"/>
  <c r="AF79" i="19" s="1"/>
  <c r="AE33" i="19"/>
  <c r="AG33" i="19" s="1" a="1"/>
  <c r="AG33" i="19" s="1"/>
  <c r="AE36" i="19"/>
  <c r="AG36" i="19" s="1" a="1"/>
  <c r="AG36" i="19" s="1"/>
  <c r="AJ66" i="19"/>
  <c r="AJ74" i="19"/>
  <c r="AJ127" i="19"/>
  <c r="AD75" i="19"/>
  <c r="AF75" i="19" s="1" a="1"/>
  <c r="AF75" i="19" s="1"/>
  <c r="AD117" i="19"/>
  <c r="AF117" i="19" s="1" a="1"/>
  <c r="AF117" i="19" s="1"/>
  <c r="AK36" i="19"/>
  <c r="AE103" i="19"/>
  <c r="AG103" i="19" s="1" a="1"/>
  <c r="AG103" i="19" s="1"/>
  <c r="AJ126" i="19"/>
  <c r="AK107" i="19"/>
  <c r="AD122" i="19"/>
  <c r="AF122" i="19" s="1" a="1"/>
  <c r="AF122" i="19" s="1"/>
  <c r="AE105" i="19"/>
  <c r="AG105" i="19" s="1" a="1"/>
  <c r="AG105" i="19" s="1"/>
  <c r="AJ68" i="19"/>
  <c r="AJ122" i="19"/>
  <c r="AL122" i="19" s="1" a="1"/>
  <c r="AL122" i="19" s="1"/>
  <c r="L23" i="23" s="1"/>
  <c r="AD74" i="19"/>
  <c r="AF74" i="19" s="1" a="1"/>
  <c r="AF74" i="19" s="1"/>
  <c r="AD46" i="19"/>
  <c r="AF46" i="19" s="1" a="1"/>
  <c r="AF46" i="19" s="1"/>
  <c r="AE109" i="19"/>
  <c r="AG109" i="19" s="1" a="1"/>
  <c r="AG109" i="19" s="1"/>
  <c r="AK41" i="19"/>
  <c r="AE106" i="19"/>
  <c r="AG106" i="19" s="1" a="1"/>
  <c r="AG106" i="19" s="1"/>
  <c r="AK110" i="19"/>
  <c r="AK33" i="19"/>
  <c r="AK102" i="19"/>
  <c r="AM102" i="19" s="1" a="1"/>
  <c r="AM102" i="19" s="1"/>
  <c r="M21" i="23" s="1"/>
  <c r="AD127" i="19"/>
  <c r="AF127" i="19" s="1" a="1"/>
  <c r="AF127" i="19" s="1"/>
  <c r="AE32" i="19"/>
  <c r="AG32" i="19" s="1" a="1"/>
  <c r="AG32" i="19" s="1"/>
  <c r="AK106" i="19"/>
  <c r="AD64" i="19"/>
  <c r="AF64" i="19" s="1" a="1"/>
  <c r="AF64" i="19" s="1"/>
  <c r="AE110" i="19"/>
  <c r="AG110" i="19" s="1" a="1"/>
  <c r="AG110" i="19" s="1"/>
  <c r="AK111" i="19"/>
  <c r="AD131" i="19"/>
  <c r="AF131" i="19" s="1" a="1"/>
  <c r="AF131" i="19" s="1"/>
  <c r="AD63" i="19"/>
  <c r="AF63" i="19" s="1" a="1"/>
  <c r="AF63" i="19" s="1"/>
  <c r="AK32" i="19"/>
  <c r="AM32" i="19" s="1" a="1"/>
  <c r="AM32" i="19" s="1"/>
  <c r="M14" i="23" s="1"/>
  <c r="AK40" i="19"/>
  <c r="AK38" i="19"/>
  <c r="AJ47" i="19"/>
  <c r="AD123" i="19"/>
  <c r="AF123" i="19" s="1" a="1"/>
  <c r="AF123" i="19" s="1"/>
  <c r="AJ81" i="19"/>
  <c r="AJ51" i="19"/>
  <c r="AJ116" i="19"/>
  <c r="AJ79" i="19"/>
  <c r="AJ42" i="19"/>
  <c r="AL42" i="19" s="1" a="1"/>
  <c r="AL42" i="19" s="1"/>
  <c r="L15" i="23" s="1"/>
  <c r="AK105" i="19"/>
  <c r="AD126" i="19"/>
  <c r="AF126" i="19" s="1" a="1"/>
  <c r="AF126" i="19" s="1"/>
  <c r="I14" i="23"/>
  <c r="F14" i="23"/>
  <c r="AJ78" i="19"/>
  <c r="AJ46" i="19"/>
  <c r="AD78" i="19"/>
  <c r="AF78" i="19" s="1" a="1"/>
  <c r="AF78" i="19" s="1"/>
  <c r="AD44" i="19"/>
  <c r="AF44" i="19" s="1" a="1"/>
  <c r="AF44" i="19" s="1"/>
  <c r="AD66" i="19"/>
  <c r="AF66" i="19" s="1" a="1"/>
  <c r="AF66" i="19" s="1"/>
  <c r="AJ67" i="19"/>
  <c r="AJ72" i="19"/>
  <c r="AL72" i="19" s="1" a="1"/>
  <c r="AL72" i="19" s="1"/>
  <c r="L18" i="23" s="1"/>
  <c r="AJ49" i="19"/>
  <c r="AD77" i="19"/>
  <c r="AF77" i="19" s="1" a="1"/>
  <c r="AF77" i="19" s="1"/>
  <c r="AD116" i="19"/>
  <c r="AF116" i="19" s="1" a="1"/>
  <c r="AF116" i="19" s="1"/>
  <c r="AD43" i="19"/>
  <c r="AF43" i="19" s="1" a="1"/>
  <c r="AF43" i="19" s="1"/>
  <c r="AD125" i="19"/>
  <c r="AF125" i="19" s="1" a="1"/>
  <c r="AF125" i="19" s="1"/>
  <c r="AD65" i="19"/>
  <c r="AF65" i="19" s="1" a="1"/>
  <c r="AF65" i="19" s="1"/>
  <c r="G14" i="23"/>
  <c r="AJ32" i="19"/>
  <c r="AL32" i="19" s="1" a="1"/>
  <c r="AL32" i="19" s="1"/>
  <c r="L14" i="23" s="1"/>
  <c r="AJ41" i="19"/>
  <c r="AJ34" i="19"/>
  <c r="AD36" i="19"/>
  <c r="AF36" i="19" s="1" a="1"/>
  <c r="AF36" i="19" s="1"/>
  <c r="AJ39" i="19"/>
  <c r="AD37" i="19"/>
  <c r="AF37" i="19" s="1" a="1"/>
  <c r="AF37" i="19" s="1"/>
  <c r="AJ38" i="19"/>
  <c r="AD38" i="19"/>
  <c r="AF38" i="19" s="1" a="1"/>
  <c r="AF38" i="19" s="1"/>
  <c r="AJ36" i="19"/>
  <c r="AD40" i="19"/>
  <c r="AF40" i="19" s="1" a="1"/>
  <c r="AF40" i="19" s="1"/>
  <c r="AD39" i="19"/>
  <c r="AF39" i="19" s="1" a="1"/>
  <c r="AF39" i="19" s="1"/>
  <c r="AD41" i="19"/>
  <c r="AF41" i="19" s="1" a="1"/>
  <c r="AF41" i="19" s="1"/>
  <c r="AD32" i="19"/>
  <c r="AF32" i="19" s="1" a="1"/>
  <c r="AF32" i="19" s="1"/>
  <c r="AJ35" i="19"/>
  <c r="AD33" i="19"/>
  <c r="AF33" i="19" s="1" a="1"/>
  <c r="AF33" i="19" s="1"/>
  <c r="AD34" i="19"/>
  <c r="AF34" i="19" s="1" a="1"/>
  <c r="AF34" i="19" s="1"/>
  <c r="AJ37" i="19"/>
  <c r="AJ40" i="19"/>
  <c r="AD35" i="19"/>
  <c r="AF35" i="19" s="1" a="1"/>
  <c r="AF35" i="19" s="1"/>
  <c r="AJ33" i="19"/>
  <c r="AJ117" i="19"/>
  <c r="AD49" i="19"/>
  <c r="AF49" i="19" s="1" a="1"/>
  <c r="AF49" i="19" s="1"/>
  <c r="AJ120" i="19"/>
  <c r="AJ48" i="19"/>
  <c r="AD114" i="19"/>
  <c r="AF114" i="19" s="1" a="1"/>
  <c r="AF114" i="19" s="1"/>
  <c r="AJ114" i="19"/>
  <c r="AJ63" i="19"/>
  <c r="AD112" i="19"/>
  <c r="AF112" i="19" s="1" a="1"/>
  <c r="AF112" i="19" s="1"/>
  <c r="AJ62" i="19"/>
  <c r="AL62" i="19" s="1" a="1"/>
  <c r="AL62" i="19" s="1"/>
  <c r="L17" i="23" s="1"/>
  <c r="E14" i="23"/>
  <c r="AJ71" i="19"/>
  <c r="AJ119" i="19"/>
  <c r="AJ77" i="19"/>
  <c r="AJ129" i="19"/>
  <c r="AD120" i="19"/>
  <c r="AF120" i="19" s="1" a="1"/>
  <c r="AF120" i="19" s="1"/>
  <c r="AD129" i="19"/>
  <c r="AF129" i="19" s="1" a="1"/>
  <c r="AF129" i="19" s="1"/>
  <c r="AD70" i="19"/>
  <c r="AF70" i="19" s="1" a="1"/>
  <c r="AF70" i="19" s="1"/>
  <c r="AD62" i="19"/>
  <c r="AF62" i="19" s="1" a="1"/>
  <c r="AF62" i="19" s="1"/>
  <c r="AJ64" i="19"/>
  <c r="AJ43" i="19"/>
  <c r="AD115" i="19"/>
  <c r="AF115" i="19" s="1" a="1"/>
  <c r="AF115" i="19" s="1"/>
  <c r="AJ69" i="19"/>
  <c r="AD48" i="19"/>
  <c r="AF48" i="19" s="1" a="1"/>
  <c r="AF48" i="19" s="1"/>
  <c r="AJ70" i="19"/>
  <c r="AJ44" i="19"/>
  <c r="AD113" i="19"/>
  <c r="AF113" i="19" s="1" a="1"/>
  <c r="AF113" i="19" s="1"/>
  <c r="D14" i="23"/>
  <c r="AJ113" i="19"/>
  <c r="AJ118" i="19"/>
  <c r="AJ125" i="19"/>
  <c r="AD121" i="19"/>
  <c r="AF121" i="19" s="1" a="1"/>
  <c r="AF121" i="19" s="1"/>
  <c r="AD130" i="19"/>
  <c r="AF130" i="19" s="1" a="1"/>
  <c r="AF130" i="19" s="1"/>
  <c r="AD71" i="19"/>
  <c r="AF71" i="19" s="1" a="1"/>
  <c r="AF71" i="19" s="1"/>
  <c r="AJ75" i="19"/>
  <c r="AJ130" i="19"/>
  <c r="AD81" i="19"/>
  <c r="AF81" i="19" s="1" a="1"/>
  <c r="AF81" i="19" s="1"/>
  <c r="AJ52" i="19"/>
  <c r="AL52" i="19" s="1" a="1"/>
  <c r="AL52" i="19" s="1"/>
  <c r="L16" i="23" s="1"/>
  <c r="AD59" i="19"/>
  <c r="AF59" i="19" s="1" a="1"/>
  <c r="AF59" i="19" s="1"/>
  <c r="AJ61" i="19"/>
  <c r="AD58" i="19"/>
  <c r="AF58" i="19" s="1" a="1"/>
  <c r="AF58" i="19" s="1"/>
  <c r="AD57" i="19"/>
  <c r="AF57" i="19" s="1" a="1"/>
  <c r="AF57" i="19" s="1"/>
  <c r="AJ59" i="19"/>
  <c r="AJ57" i="19"/>
  <c r="AD56" i="19"/>
  <c r="AF56" i="19" s="1" a="1"/>
  <c r="AF56" i="19" s="1"/>
  <c r="AJ56" i="19"/>
  <c r="AD55" i="19"/>
  <c r="AF55" i="19" s="1" a="1"/>
  <c r="AF55" i="19" s="1"/>
  <c r="AD54" i="19"/>
  <c r="AF54" i="19" s="1" a="1"/>
  <c r="AF54" i="19" s="1"/>
  <c r="AD53" i="19"/>
  <c r="AF53" i="19" s="1" a="1"/>
  <c r="AF53" i="19" s="1"/>
  <c r="AJ55" i="19"/>
  <c r="AD52" i="19"/>
  <c r="AF52" i="19" s="1" a="1"/>
  <c r="AF52" i="19" s="1"/>
  <c r="AJ58" i="19"/>
  <c r="AJ53" i="19"/>
  <c r="AJ60" i="19"/>
  <c r="AD138" i="19"/>
  <c r="AF138" i="19" s="1" a="1"/>
  <c r="AF138" i="19" s="1"/>
  <c r="AD132" i="19"/>
  <c r="AF132" i="19" s="1" a="1"/>
  <c r="AF132" i="19" s="1"/>
  <c r="AJ139" i="19"/>
  <c r="AJ135" i="19"/>
  <c r="AJ140" i="19"/>
  <c r="AJ132" i="19"/>
  <c r="AL132" i="19" s="1" a="1"/>
  <c r="AL132" i="19" s="1"/>
  <c r="L24" i="23" s="1"/>
  <c r="AJ133" i="19"/>
  <c r="AJ134" i="19"/>
  <c r="AJ138" i="19"/>
  <c r="AJ136" i="19"/>
  <c r="AD141" i="19"/>
  <c r="AF141" i="19" s="1" a="1"/>
  <c r="AF141" i="19" s="1"/>
  <c r="AJ137" i="19"/>
  <c r="AJ141" i="19"/>
  <c r="AD140" i="19"/>
  <c r="AF140" i="19" s="1" a="1"/>
  <c r="AF140" i="19" s="1"/>
  <c r="AD135" i="19"/>
  <c r="AF135" i="19" s="1" a="1"/>
  <c r="AF135" i="19" s="1"/>
  <c r="AD139" i="19"/>
  <c r="AF139" i="19" s="1" a="1"/>
  <c r="AF139" i="19" s="1"/>
  <c r="AD137" i="19"/>
  <c r="AF137" i="19" s="1" a="1"/>
  <c r="AF137" i="19" s="1"/>
  <c r="AD136" i="19"/>
  <c r="AF136" i="19" s="1" a="1"/>
  <c r="AF136" i="19" s="1"/>
  <c r="AD134" i="19"/>
  <c r="AF134" i="19" s="1" a="1"/>
  <c r="AF134" i="19" s="1"/>
  <c r="N22" i="25"/>
  <c r="M18" i="25"/>
  <c r="N21" i="25"/>
  <c r="P22" i="25"/>
  <c r="N23" i="25"/>
  <c r="M17" i="25"/>
  <c r="M21" i="25"/>
  <c r="M22" i="25"/>
  <c r="P18" i="25"/>
  <c r="U18" i="25"/>
  <c r="T18" i="25"/>
  <c r="N18" i="25"/>
  <c r="O23" i="25"/>
  <c r="N16" i="25"/>
  <c r="S18" i="25"/>
  <c r="O18" i="25"/>
  <c r="E13" i="25"/>
  <c r="M13" i="25" s="1"/>
  <c r="H13" i="25"/>
  <c r="P13" i="25" s="1"/>
  <c r="H12" i="25"/>
  <c r="P12" i="25" s="1"/>
  <c r="E12" i="25"/>
  <c r="M12" i="25" s="1"/>
  <c r="G12" i="25"/>
  <c r="O12" i="25" s="1"/>
  <c r="P23" i="25"/>
  <c r="R18" i="25"/>
  <c r="M23" i="25"/>
  <c r="F13" i="25"/>
  <c r="N13" i="25" s="1"/>
  <c r="O22" i="25"/>
  <c r="P17" i="25"/>
  <c r="F12" i="25"/>
  <c r="N12" i="25" s="1"/>
  <c r="G13" i="25"/>
  <c r="O13" i="25" s="1"/>
  <c r="P94" i="23"/>
  <c r="O164" i="23"/>
  <c r="P164" i="23"/>
  <c r="P144" i="23"/>
  <c r="O144" i="23"/>
  <c r="O67" i="23"/>
  <c r="P67" i="23"/>
  <c r="O169" i="23"/>
  <c r="P169" i="23"/>
  <c r="P102" i="23"/>
  <c r="O102" i="23"/>
  <c r="P137" i="23"/>
  <c r="O137" i="23"/>
  <c r="P60" i="23"/>
  <c r="O60" i="23"/>
  <c r="O91" i="23"/>
  <c r="P91" i="23"/>
  <c r="O150" i="23"/>
  <c r="P150" i="23"/>
  <c r="P87" i="23"/>
  <c r="O87" i="23"/>
  <c r="P96" i="23"/>
  <c r="O96" i="23"/>
  <c r="O154" i="23"/>
  <c r="P154" i="23"/>
  <c r="O58" i="23"/>
  <c r="P58" i="23"/>
  <c r="O165" i="23"/>
  <c r="P165" i="23"/>
  <c r="O106" i="23"/>
  <c r="P106" i="23"/>
  <c r="O155" i="23"/>
  <c r="P155" i="23"/>
  <c r="O68" i="23"/>
  <c r="P68" i="23"/>
  <c r="O142" i="23"/>
  <c r="P142" i="23"/>
  <c r="O69" i="23"/>
  <c r="P69" i="23"/>
  <c r="O118" i="23"/>
  <c r="P118" i="23"/>
  <c r="O82" i="23"/>
  <c r="P82" i="23"/>
  <c r="O131" i="23"/>
  <c r="P131" i="23"/>
  <c r="P61" i="23"/>
  <c r="O61" i="23"/>
  <c r="P147" i="23"/>
  <c r="O147" i="23"/>
  <c r="P103" i="23"/>
  <c r="O103" i="23"/>
  <c r="P89" i="23"/>
  <c r="O89" i="23"/>
  <c r="P54" i="23"/>
  <c r="O54" i="23"/>
  <c r="P136" i="23"/>
  <c r="O136" i="23"/>
  <c r="P74" i="23"/>
  <c r="O74" i="23"/>
  <c r="O80" i="23"/>
  <c r="P80" i="23"/>
  <c r="O141" i="23"/>
  <c r="P141" i="23"/>
  <c r="P66" i="23"/>
  <c r="O66" i="23"/>
  <c r="P77" i="23"/>
  <c r="O77" i="23"/>
  <c r="O129" i="23"/>
  <c r="P129" i="23"/>
  <c r="O105" i="23"/>
  <c r="P105" i="23"/>
  <c r="O116" i="23"/>
  <c r="P116" i="23"/>
  <c r="P51" i="23"/>
  <c r="O51" i="23"/>
  <c r="O138" i="23"/>
  <c r="P138" i="23"/>
  <c r="P168" i="23"/>
  <c r="O168" i="23"/>
  <c r="O167" i="23"/>
  <c r="P167" i="23"/>
  <c r="O130" i="23"/>
  <c r="P130" i="23"/>
  <c r="O107" i="23"/>
  <c r="P107" i="23"/>
  <c r="O71" i="23"/>
  <c r="P71" i="23"/>
  <c r="P158" i="23"/>
  <c r="O158" i="23"/>
  <c r="P72" i="23"/>
  <c r="O72" i="23"/>
  <c r="O143" i="23"/>
  <c r="P143" i="23"/>
  <c r="O140" i="23"/>
  <c r="P140" i="23"/>
  <c r="P50" i="23"/>
  <c r="O50" i="23"/>
  <c r="P156" i="23"/>
  <c r="O156" i="23"/>
  <c r="P157" i="23"/>
  <c r="O157" i="23"/>
  <c r="I22" i="23"/>
  <c r="F22" i="23"/>
  <c r="G22" i="23"/>
  <c r="E22" i="23"/>
  <c r="H22" i="23"/>
  <c r="D22" i="23"/>
  <c r="G23" i="23"/>
  <c r="I23" i="23"/>
  <c r="H26" i="25" s="1"/>
  <c r="H23" i="23"/>
  <c r="E23" i="23"/>
  <c r="F23" i="23"/>
  <c r="D23" i="23"/>
  <c r="H16" i="23"/>
  <c r="I16" i="23"/>
  <c r="E16" i="23"/>
  <c r="F16" i="23"/>
  <c r="G16" i="23"/>
  <c r="D16" i="23"/>
  <c r="G24" i="23"/>
  <c r="F24" i="23"/>
  <c r="I24" i="23"/>
  <c r="H24" i="23"/>
  <c r="E24" i="23"/>
  <c r="D24" i="23"/>
  <c r="G17" i="23"/>
  <c r="E17" i="23"/>
  <c r="H17" i="23"/>
  <c r="I17" i="23"/>
  <c r="F17" i="23"/>
  <c r="D17" i="23"/>
  <c r="H15" i="23"/>
  <c r="I15" i="23"/>
  <c r="F15" i="23"/>
  <c r="E15" i="23"/>
  <c r="G15" i="23"/>
  <c r="D15" i="23"/>
  <c r="H18" i="23"/>
  <c r="G18" i="23"/>
  <c r="E18" i="23"/>
  <c r="F18" i="23"/>
  <c r="I18" i="23"/>
  <c r="D18" i="23"/>
  <c r="AL942" i="19" a="1"/>
  <c r="AL942" i="19" s="1"/>
  <c r="AL1042" i="19" a="1"/>
  <c r="AL1042" i="19" s="1"/>
  <c r="AL1052" i="19" a="1"/>
  <c r="AL1052" i="19" s="1"/>
  <c r="AM1042" i="19" a="1"/>
  <c r="AM1042" i="19" s="1"/>
  <c r="AL562" i="19" a="1"/>
  <c r="AL562" i="19" s="1"/>
  <c r="AL952" i="19" a="1"/>
  <c r="AL952" i="19" s="1"/>
  <c r="AM332" i="19" a="1"/>
  <c r="AM332" i="19" s="1"/>
  <c r="M44" i="23" s="1"/>
  <c r="N44" i="23" s="1"/>
  <c r="AM342" i="19" a="1"/>
  <c r="AM342" i="19" s="1"/>
  <c r="M45" i="23" s="1"/>
  <c r="N45" i="23" s="1"/>
  <c r="I20" i="25" s="1"/>
  <c r="AM712" i="19" a="1"/>
  <c r="AM712" i="19" s="1"/>
  <c r="AM1392" i="19" a="1"/>
  <c r="AM1392" i="19" s="1"/>
  <c r="AM952" i="19" a="1"/>
  <c r="AM952" i="19" s="1"/>
  <c r="AL1572" i="19" a="1"/>
  <c r="AL1572" i="19" s="1"/>
  <c r="AM942" i="19" a="1"/>
  <c r="AM942" i="19" s="1"/>
  <c r="AL1192" i="19" a="1"/>
  <c r="AL1192" i="19" s="1"/>
  <c r="AL1312" i="19" a="1"/>
  <c r="AL1312" i="19" s="1"/>
  <c r="AM302" i="19" a="1"/>
  <c r="AM302" i="19" s="1"/>
  <c r="M41" i="23" s="1"/>
  <c r="N41" i="23" s="1"/>
  <c r="AM962" i="19" a="1"/>
  <c r="AM962" i="19" s="1"/>
  <c r="AM1072" i="19" a="1"/>
  <c r="AM1072" i="19" s="1"/>
  <c r="AM1562" i="19" a="1"/>
  <c r="AM1562" i="19" s="1"/>
  <c r="AM632" i="19" a="1"/>
  <c r="AM632" i="19" s="1"/>
  <c r="AM242" i="19" a="1"/>
  <c r="AM242" i="19" s="1"/>
  <c r="M35" i="23" s="1"/>
  <c r="AL1182" i="19" a="1"/>
  <c r="AL1182" i="19" s="1"/>
  <c r="AL662" i="19" a="1"/>
  <c r="AL662" i="19" s="1"/>
  <c r="AM1442" i="19" a="1"/>
  <c r="AM1442" i="19" s="1"/>
  <c r="AM602" i="19" a="1"/>
  <c r="AM602" i="19" s="1"/>
  <c r="AM912" i="19" a="1"/>
  <c r="AM912" i="19" s="1"/>
  <c r="AL832" i="19" a="1"/>
  <c r="AL832" i="19" s="1"/>
  <c r="AL1532" i="19" a="1"/>
  <c r="AL1532" i="19" s="1"/>
  <c r="AL432" i="19" a="1"/>
  <c r="AL432" i="19" s="1"/>
  <c r="AM392" i="19" a="1"/>
  <c r="AM392" i="19" s="1"/>
  <c r="AM1322" i="19" a="1"/>
  <c r="AM1322" i="19" s="1"/>
  <c r="AM1332" i="19" a="1"/>
  <c r="AM1332" i="19" s="1"/>
  <c r="AM502" i="19" a="1"/>
  <c r="AM502" i="19" s="1"/>
  <c r="AM562" i="19" a="1"/>
  <c r="AM562" i="19" s="1"/>
  <c r="AM1252" i="19" a="1"/>
  <c r="AM1252" i="19" s="1"/>
  <c r="AL472" i="19" a="1"/>
  <c r="AL472" i="19" s="1"/>
  <c r="AM782" i="19" a="1"/>
  <c r="AM782" i="19" s="1"/>
  <c r="AM492" i="19" a="1"/>
  <c r="AM492" i="19" s="1"/>
  <c r="AM1532" i="19" a="1"/>
  <c r="AM1532" i="19" s="1"/>
  <c r="AL572" i="19" a="1"/>
  <c r="AL572" i="19" s="1"/>
  <c r="AM1052" i="19" a="1"/>
  <c r="AM1052" i="19" s="1"/>
  <c r="AL802" i="19" a="1"/>
  <c r="AL802" i="19" s="1"/>
  <c r="AM1192" i="19" a="1"/>
  <c r="AM1192" i="19" s="1"/>
  <c r="AM1582" i="19" a="1"/>
  <c r="AM1582" i="19" s="1"/>
  <c r="AM362" i="19" a="1"/>
  <c r="AM362" i="19" s="1"/>
  <c r="M47" i="23" s="1"/>
  <c r="N47" i="23" s="1"/>
  <c r="K22" i="25" s="1"/>
  <c r="AM272" i="19" a="1"/>
  <c r="AM272" i="19" s="1"/>
  <c r="M38" i="23" s="1"/>
  <c r="AM152" i="19" a="1"/>
  <c r="AM152" i="19" s="1"/>
  <c r="M26" i="23" s="1"/>
  <c r="N26" i="23" s="1"/>
  <c r="AM1452" i="19" a="1"/>
  <c r="AM1452" i="19" s="1"/>
  <c r="AM1202" i="19" a="1"/>
  <c r="AM1202" i="19" s="1"/>
  <c r="AM662" i="19" a="1"/>
  <c r="AM662" i="19" s="1"/>
  <c r="AM832" i="19" a="1"/>
  <c r="AM832" i="19" s="1"/>
  <c r="AL242" i="19" a="1"/>
  <c r="AL242" i="19" s="1"/>
  <c r="L35" i="23" s="1"/>
  <c r="AL1072" i="19" a="1"/>
  <c r="AL1072" i="19" s="1"/>
  <c r="AL1562" i="19" a="1"/>
  <c r="AL1562" i="19" s="1"/>
  <c r="AL552" i="19" a="1"/>
  <c r="AL552" i="19" s="1"/>
  <c r="AM552" i="19" a="1"/>
  <c r="AM552" i="19" s="1"/>
  <c r="AM852" i="19" a="1"/>
  <c r="AM852" i="19" s="1"/>
  <c r="AM1362" i="19" a="1"/>
  <c r="AM1362" i="19" s="1"/>
  <c r="AM1292" i="19" a="1"/>
  <c r="AM1292" i="19" s="1"/>
  <c r="AM1432" i="19" a="1"/>
  <c r="AM1432" i="19" s="1"/>
  <c r="AM472" i="19" a="1"/>
  <c r="AM472" i="19" s="1"/>
  <c r="AL1462" i="19" a="1"/>
  <c r="AL1462" i="19" s="1"/>
  <c r="AL632" i="19" a="1"/>
  <c r="AL632" i="19" s="1"/>
  <c r="AL582" i="19" a="1"/>
  <c r="AL582" i="19" s="1"/>
  <c r="AL492" i="19" a="1"/>
  <c r="AL492" i="19" s="1"/>
  <c r="AM1272" i="19" a="1"/>
  <c r="AM1272" i="19" s="1"/>
  <c r="AM402" i="19" a="1"/>
  <c r="AM402" i="19" s="1"/>
  <c r="AM922" i="19" a="1"/>
  <c r="AM922" i="19" s="1"/>
  <c r="AM232" i="19" a="1"/>
  <c r="AM232" i="19" s="1"/>
  <c r="M34" i="23" s="1"/>
  <c r="N34" i="23" s="1"/>
  <c r="AM1462" i="19" a="1"/>
  <c r="AM1462" i="19" s="1"/>
  <c r="AL272" i="19" a="1"/>
  <c r="AL272" i="19" s="1"/>
  <c r="L38" i="23" s="1"/>
  <c r="AM372" i="19" a="1"/>
  <c r="AM372" i="19" s="1"/>
  <c r="M48" i="23" s="1"/>
  <c r="AM1542" i="19" a="1"/>
  <c r="AM1542" i="19" s="1"/>
  <c r="AL372" i="19" a="1"/>
  <c r="AL372" i="19" s="1"/>
  <c r="L48" i="23" s="1"/>
  <c r="AM252" i="19" a="1"/>
  <c r="AM252" i="19" s="1"/>
  <c r="M36" i="23" s="1"/>
  <c r="N36" i="23" s="1"/>
  <c r="P36" i="23" s="1"/>
  <c r="AM192" i="19" a="1"/>
  <c r="AM192" i="19" s="1"/>
  <c r="M30" i="23" s="1"/>
  <c r="N30" i="23" s="1"/>
  <c r="AL962" i="19" a="1"/>
  <c r="AL962" i="19" s="1"/>
  <c r="AM802" i="19" a="1"/>
  <c r="AM802" i="19" s="1"/>
  <c r="AM432" i="19" a="1"/>
  <c r="AM432" i="19" s="1"/>
  <c r="AL612" i="19" a="1"/>
  <c r="AL612" i="19" s="1"/>
  <c r="AM692" i="19" a="1"/>
  <c r="AM692" i="19" s="1"/>
  <c r="AM1302" i="19" a="1"/>
  <c r="AM1302" i="19" s="1"/>
  <c r="AM572" i="19" a="1"/>
  <c r="AM572" i="19" s="1"/>
  <c r="AM762" i="19" a="1"/>
  <c r="AM762" i="19" s="1"/>
  <c r="AM1472" i="19" a="1"/>
  <c r="AM1472" i="19" s="1"/>
  <c r="AM282" i="19" a="1"/>
  <c r="AM282" i="19" s="1"/>
  <c r="M39" i="23" s="1"/>
  <c r="N39" i="23" s="1"/>
  <c r="P39" i="23" s="1"/>
  <c r="AM322" i="19" a="1"/>
  <c r="AM322" i="19" s="1"/>
  <c r="M43" i="23" s="1"/>
  <c r="N43" i="23" s="1"/>
  <c r="AM1262" i="19" a="1"/>
  <c r="AM1262" i="19" s="1"/>
  <c r="AL1332" i="19" a="1"/>
  <c r="AL1332" i="19" s="1"/>
  <c r="AE118" i="19"/>
  <c r="AG118" i="19" s="1" a="1"/>
  <c r="AG118" i="19" s="1"/>
  <c r="AK114" i="19"/>
  <c r="AE119" i="19"/>
  <c r="AG119" i="19" s="1" a="1"/>
  <c r="AG119" i="19" s="1"/>
  <c r="AK112" i="19"/>
  <c r="K22" i="23" s="1"/>
  <c r="AK120" i="19"/>
  <c r="AK118" i="19"/>
  <c r="AE120" i="19"/>
  <c r="AG120" i="19" s="1" a="1"/>
  <c r="AG120" i="19" s="1"/>
  <c r="AK121" i="19"/>
  <c r="AE121" i="19"/>
  <c r="AG121" i="19" s="1" a="1"/>
  <c r="AG121" i="19" s="1"/>
  <c r="AK117" i="19"/>
  <c r="AE112" i="19"/>
  <c r="AG112" i="19" s="1" a="1"/>
  <c r="AG112" i="19" s="1"/>
  <c r="AK116" i="19"/>
  <c r="AE113" i="19"/>
  <c r="AG113" i="19" s="1" a="1"/>
  <c r="AG113" i="19" s="1"/>
  <c r="AK115" i="19"/>
  <c r="AE115" i="19"/>
  <c r="AG115" i="19" s="1" a="1"/>
  <c r="AG115" i="19" s="1"/>
  <c r="AE116" i="19"/>
  <c r="AG116" i="19" s="1" a="1"/>
  <c r="AG116" i="19" s="1"/>
  <c r="AE114" i="19"/>
  <c r="AG114" i="19" s="1" a="1"/>
  <c r="AG114" i="19" s="1"/>
  <c r="AK119" i="19"/>
  <c r="AE117" i="19"/>
  <c r="AG117" i="19" s="1" a="1"/>
  <c r="AG117" i="19" s="1"/>
  <c r="AK113" i="19"/>
  <c r="AE80" i="19"/>
  <c r="AG80" i="19" s="1" a="1"/>
  <c r="AG80" i="19" s="1"/>
  <c r="AK80" i="19"/>
  <c r="AE81" i="19"/>
  <c r="AG81" i="19" s="1" a="1"/>
  <c r="AG81" i="19" s="1"/>
  <c r="AK81" i="19"/>
  <c r="AE75" i="19"/>
  <c r="AG75" i="19" s="1" a="1"/>
  <c r="AG75" i="19" s="1"/>
  <c r="AK78" i="19"/>
  <c r="AE76" i="19"/>
  <c r="AG76" i="19" s="1" a="1"/>
  <c r="AG76" i="19" s="1"/>
  <c r="AK79" i="19"/>
  <c r="AE77" i="19"/>
  <c r="AG77" i="19" s="1" a="1"/>
  <c r="AG77" i="19" s="1"/>
  <c r="AK75" i="19"/>
  <c r="AK77" i="19"/>
  <c r="AK72" i="19"/>
  <c r="K18" i="23" s="1"/>
  <c r="AE72" i="19"/>
  <c r="AG72" i="19" s="1" a="1"/>
  <c r="AG72" i="19" s="1"/>
  <c r="AE73" i="19"/>
  <c r="AG73" i="19" s="1" a="1"/>
  <c r="AG73" i="19" s="1"/>
  <c r="AE74" i="19"/>
  <c r="AG74" i="19" s="1" a="1"/>
  <c r="AG74" i="19" s="1"/>
  <c r="AK76" i="19"/>
  <c r="AE78" i="19"/>
  <c r="AG78" i="19" s="1" a="1"/>
  <c r="AG78" i="19" s="1"/>
  <c r="AK74" i="19"/>
  <c r="AE79" i="19"/>
  <c r="AG79" i="19" s="1" a="1"/>
  <c r="AG79" i="19" s="1"/>
  <c r="AK73" i="19"/>
  <c r="AE57" i="19"/>
  <c r="AG57" i="19" s="1" a="1"/>
  <c r="AG57" i="19" s="1"/>
  <c r="AK56" i="19"/>
  <c r="AE58" i="19"/>
  <c r="AG58" i="19" s="1" a="1"/>
  <c r="AG58" i="19" s="1"/>
  <c r="AE59" i="19"/>
  <c r="AG59" i="19" s="1" a="1"/>
  <c r="AG59" i="19" s="1"/>
  <c r="AK54" i="19"/>
  <c r="AE60" i="19"/>
  <c r="AG60" i="19" s="1" a="1"/>
  <c r="AG60" i="19" s="1"/>
  <c r="AK53" i="19"/>
  <c r="AE61" i="19"/>
  <c r="AG61" i="19" s="1" a="1"/>
  <c r="AG61" i="19" s="1"/>
  <c r="AK60" i="19"/>
  <c r="AE52" i="19"/>
  <c r="AG52" i="19" s="1" a="1"/>
  <c r="AG52" i="19" s="1"/>
  <c r="AK59" i="19"/>
  <c r="AE53" i="19"/>
  <c r="AG53" i="19" s="1" a="1"/>
  <c r="AG53" i="19" s="1"/>
  <c r="AK61" i="19"/>
  <c r="AE55" i="19"/>
  <c r="AG55" i="19" s="1" a="1"/>
  <c r="AG55" i="19" s="1"/>
  <c r="AK52" i="19"/>
  <c r="K16" i="23" s="1"/>
  <c r="AK55" i="19"/>
  <c r="AK58" i="19"/>
  <c r="AE54" i="19"/>
  <c r="AG54" i="19" s="1" a="1"/>
  <c r="AG54" i="19" s="1"/>
  <c r="AE56" i="19"/>
  <c r="AG56" i="19" s="1" a="1"/>
  <c r="AG56" i="19" s="1"/>
  <c r="AK57" i="19"/>
  <c r="AE141" i="19"/>
  <c r="AG141" i="19" s="1" a="1"/>
  <c r="AG141" i="19" s="1"/>
  <c r="AK133" i="19"/>
  <c r="AE138" i="19"/>
  <c r="AG138" i="19" s="1" a="1"/>
  <c r="AG138" i="19" s="1"/>
  <c r="AK134" i="19"/>
  <c r="AE139" i="19"/>
  <c r="AG139" i="19" s="1" a="1"/>
  <c r="AG139" i="19" s="1"/>
  <c r="AK139" i="19"/>
  <c r="AE140" i="19"/>
  <c r="AG140" i="19" s="1" a="1"/>
  <c r="AG140" i="19" s="1"/>
  <c r="AK138" i="19"/>
  <c r="AE137" i="19"/>
  <c r="AG137" i="19" s="1" a="1"/>
  <c r="AG137" i="19" s="1"/>
  <c r="AK141" i="19"/>
  <c r="AE136" i="19"/>
  <c r="AG136" i="19" s="1" a="1"/>
  <c r="AG136" i="19" s="1"/>
  <c r="AK140" i="19"/>
  <c r="AE135" i="19"/>
  <c r="AG135" i="19" s="1" a="1"/>
  <c r="AG135" i="19" s="1"/>
  <c r="AK136" i="19"/>
  <c r="AK137" i="19"/>
  <c r="AE132" i="19"/>
  <c r="AG132" i="19" s="1" a="1"/>
  <c r="AG132" i="19" s="1"/>
  <c r="AE133" i="19"/>
  <c r="AG133" i="19" s="1" a="1"/>
  <c r="AG133" i="19" s="1"/>
  <c r="AK135" i="19"/>
  <c r="AE134" i="19"/>
  <c r="AG134" i="19" s="1" a="1"/>
  <c r="AG134" i="19" s="1"/>
  <c r="AK132" i="19"/>
  <c r="K24" i="23" s="1"/>
  <c r="AK47" i="19"/>
  <c r="AE48" i="19"/>
  <c r="AG48" i="19" s="1" a="1"/>
  <c r="AG48" i="19" s="1"/>
  <c r="AE49" i="19"/>
  <c r="AG49" i="19" s="1" a="1"/>
  <c r="AG49" i="19" s="1"/>
  <c r="AK42" i="19"/>
  <c r="K15" i="23" s="1"/>
  <c r="AE50" i="19"/>
  <c r="AG50" i="19" s="1" a="1"/>
  <c r="AG50" i="19" s="1"/>
  <c r="AK50" i="19"/>
  <c r="AE45" i="19"/>
  <c r="AG45" i="19" s="1" a="1"/>
  <c r="AG45" i="19" s="1"/>
  <c r="AK51" i="19"/>
  <c r="AE46" i="19"/>
  <c r="AG46" i="19" s="1" a="1"/>
  <c r="AG46" i="19" s="1"/>
  <c r="AK44" i="19"/>
  <c r="AE47" i="19"/>
  <c r="AG47" i="19" s="1" a="1"/>
  <c r="AG47" i="19" s="1"/>
  <c r="AK49" i="19"/>
  <c r="AE51" i="19"/>
  <c r="AG51" i="19" s="1" a="1"/>
  <c r="AG51" i="19" s="1"/>
  <c r="AK43" i="19"/>
  <c r="AE42" i="19"/>
  <c r="AG42" i="19" s="1" a="1"/>
  <c r="AG42" i="19" s="1"/>
  <c r="AK45" i="19"/>
  <c r="AE43" i="19"/>
  <c r="AG43" i="19" s="1" a="1"/>
  <c r="AG43" i="19" s="1"/>
  <c r="AK48" i="19"/>
  <c r="AE44" i="19"/>
  <c r="AG44" i="19" s="1" a="1"/>
  <c r="AG44" i="19" s="1"/>
  <c r="AK46" i="19"/>
  <c r="AE65" i="19"/>
  <c r="AG65" i="19" s="1" a="1"/>
  <c r="AG65" i="19" s="1"/>
  <c r="AK71" i="19"/>
  <c r="AE67" i="19"/>
  <c r="AG67" i="19" s="1" a="1"/>
  <c r="AG67" i="19" s="1"/>
  <c r="AK69" i="19"/>
  <c r="AE68" i="19"/>
  <c r="AG68" i="19" s="1" a="1"/>
  <c r="AG68" i="19" s="1"/>
  <c r="AK65" i="19"/>
  <c r="AE70" i="19"/>
  <c r="AG70" i="19" s="1" a="1"/>
  <c r="AG70" i="19" s="1"/>
  <c r="AK64" i="19"/>
  <c r="AE66" i="19"/>
  <c r="AG66" i="19" s="1" a="1"/>
  <c r="AG66" i="19" s="1"/>
  <c r="AK67" i="19"/>
  <c r="AE69" i="19"/>
  <c r="AG69" i="19" s="1" a="1"/>
  <c r="AG69" i="19" s="1"/>
  <c r="AK66" i="19"/>
  <c r="AE71" i="19"/>
  <c r="AG71" i="19" s="1" a="1"/>
  <c r="AG71" i="19" s="1"/>
  <c r="AK70" i="19"/>
  <c r="AE62" i="19"/>
  <c r="AG62" i="19" s="1" a="1"/>
  <c r="AG62" i="19" s="1"/>
  <c r="AK62" i="19"/>
  <c r="K17" i="23" s="1"/>
  <c r="AE63" i="19"/>
  <c r="AG63" i="19" s="1" a="1"/>
  <c r="AG63" i="19" s="1"/>
  <c r="AK63" i="19"/>
  <c r="AE64" i="19"/>
  <c r="AG64" i="19" s="1" a="1"/>
  <c r="AG64" i="19" s="1"/>
  <c r="AK68" i="19"/>
  <c r="AE129" i="19"/>
  <c r="AG129" i="19" s="1" a="1"/>
  <c r="AG129" i="19" s="1"/>
  <c r="AK128" i="19"/>
  <c r="AK131" i="19"/>
  <c r="AK124" i="19"/>
  <c r="AE122" i="19"/>
  <c r="AG122" i="19" s="1" a="1"/>
  <c r="AG122" i="19" s="1"/>
  <c r="AK126" i="19"/>
  <c r="AE126" i="19"/>
  <c r="AG126" i="19" s="1" a="1"/>
  <c r="AG126" i="19" s="1"/>
  <c r="AK127" i="19"/>
  <c r="AE127" i="19"/>
  <c r="AG127" i="19" s="1" a="1"/>
  <c r="AG127" i="19" s="1"/>
  <c r="AK129" i="19"/>
  <c r="AE128" i="19"/>
  <c r="AG128" i="19" s="1" a="1"/>
  <c r="AG128" i="19" s="1"/>
  <c r="AE130" i="19"/>
  <c r="AG130" i="19" s="1" a="1"/>
  <c r="AG130" i="19" s="1"/>
  <c r="AE131" i="19"/>
  <c r="AG131" i="19" s="1" a="1"/>
  <c r="AG131" i="19" s="1"/>
  <c r="AK122" i="19"/>
  <c r="K23" i="23" s="1"/>
  <c r="AE123" i="19"/>
  <c r="AG123" i="19" s="1" a="1"/>
  <c r="AG123" i="19" s="1"/>
  <c r="AK123" i="19"/>
  <c r="AE124" i="19"/>
  <c r="AG124" i="19" s="1" a="1"/>
  <c r="AG124" i="19" s="1"/>
  <c r="AK125" i="19"/>
  <c r="AE125" i="19"/>
  <c r="AG125" i="19" s="1" a="1"/>
  <c r="AG125" i="19" s="1"/>
  <c r="AK130" i="19"/>
  <c r="AK21" i="19"/>
  <c r="AK19" i="19"/>
  <c r="AK14" i="19"/>
  <c r="AK17" i="19"/>
  <c r="AK15" i="19"/>
  <c r="AK16" i="19"/>
  <c r="AK18" i="19"/>
  <c r="AK13" i="19"/>
  <c r="AK12" i="19"/>
  <c r="AK20" i="19"/>
  <c r="AE17" i="19"/>
  <c r="AG17" i="19" s="1" a="1"/>
  <c r="AG17" i="19" s="1"/>
  <c r="AE15" i="19"/>
  <c r="AG15" i="19" s="1" a="1"/>
  <c r="AG15" i="19" s="1"/>
  <c r="AE14" i="19"/>
  <c r="AG14" i="19" s="1" a="1"/>
  <c r="AG14" i="19" s="1"/>
  <c r="AE12" i="19"/>
  <c r="AG12" i="19" s="1" a="1"/>
  <c r="AG12" i="19" s="1"/>
  <c r="AE20" i="19"/>
  <c r="AG20" i="19" s="1" a="1"/>
  <c r="AG20" i="19" s="1"/>
  <c r="AE19" i="19"/>
  <c r="AG19" i="19" s="1" a="1"/>
  <c r="AG19" i="19" s="1"/>
  <c r="AD16" i="19"/>
  <c r="AF16" i="19" s="1" a="1"/>
  <c r="AF16" i="19" s="1"/>
  <c r="AE21" i="19"/>
  <c r="AG21" i="19" s="1" a="1"/>
  <c r="AG21" i="19" s="1"/>
  <c r="AE18" i="19"/>
  <c r="AG18" i="19" s="1" a="1"/>
  <c r="AG18" i="19" s="1"/>
  <c r="AE16" i="19"/>
  <c r="AG16" i="19" s="1" a="1"/>
  <c r="AG16" i="19" s="1"/>
  <c r="AD15" i="19"/>
  <c r="AF15" i="19" s="1" a="1"/>
  <c r="AF15" i="19" s="1"/>
  <c r="AD14" i="19"/>
  <c r="AF14" i="19" s="1" a="1"/>
  <c r="AF14" i="19" s="1"/>
  <c r="AD13" i="19"/>
  <c r="AF13" i="19" s="1" a="1"/>
  <c r="AF13" i="19" s="1"/>
  <c r="AD12" i="19"/>
  <c r="AD21" i="19"/>
  <c r="AF21" i="19" s="1" a="1"/>
  <c r="AF21" i="19" s="1"/>
  <c r="AD20" i="19"/>
  <c r="AF20" i="19" s="1" a="1"/>
  <c r="AF20" i="19" s="1"/>
  <c r="AD19" i="19"/>
  <c r="AF19" i="19" s="1" a="1"/>
  <c r="AF19" i="19" s="1"/>
  <c r="AD18" i="19"/>
  <c r="AF18" i="19" s="1" a="1"/>
  <c r="AF18" i="19" s="1"/>
  <c r="AF17" i="19" a="1"/>
  <c r="AF17" i="19" s="1"/>
  <c r="AJ13" i="19"/>
  <c r="AJ12" i="19"/>
  <c r="AJ21" i="19"/>
  <c r="AJ20" i="19"/>
  <c r="AJ19" i="19"/>
  <c r="AJ18" i="19"/>
  <c r="AJ17" i="19"/>
  <c r="AJ16" i="19"/>
  <c r="AJ15" i="19"/>
  <c r="AJ14" i="19"/>
  <c r="J17" i="25" l="1"/>
  <c r="L17" i="25"/>
  <c r="K20" i="25"/>
  <c r="F26" i="25"/>
  <c r="N26" i="25" s="1"/>
  <c r="E15" i="25"/>
  <c r="M15" i="25" s="1"/>
  <c r="E26" i="25"/>
  <c r="M26" i="25" s="1"/>
  <c r="G26" i="25"/>
  <c r="O26" i="25" s="1"/>
  <c r="L20" i="25"/>
  <c r="U20" i="25" s="1"/>
  <c r="I17" i="25"/>
  <c r="R17" i="25" s="1"/>
  <c r="J20" i="25"/>
  <c r="S20" i="25" s="1"/>
  <c r="K17" i="25"/>
  <c r="T17" i="25" s="1"/>
  <c r="G15" i="25"/>
  <c r="F15" i="25"/>
  <c r="N15" i="25" s="1"/>
  <c r="K21" i="25"/>
  <c r="T21" i="25" s="1"/>
  <c r="J22" i="25"/>
  <c r="L21" i="25"/>
  <c r="U21" i="25" s="1"/>
  <c r="L22" i="25"/>
  <c r="I21" i="25"/>
  <c r="R21" i="25" s="1"/>
  <c r="I22" i="25"/>
  <c r="N48" i="23"/>
  <c r="S21" i="25"/>
  <c r="S22" i="25"/>
  <c r="O47" i="23"/>
  <c r="P47" i="23"/>
  <c r="U22" i="25"/>
  <c r="R22" i="25"/>
  <c r="T22" i="25"/>
  <c r="P46" i="23"/>
  <c r="O46" i="23"/>
  <c r="T20" i="25"/>
  <c r="O45" i="23"/>
  <c r="P45" i="23"/>
  <c r="R20" i="25"/>
  <c r="O44" i="23"/>
  <c r="P44" i="23"/>
  <c r="O43" i="23"/>
  <c r="P43" i="23"/>
  <c r="P42" i="23"/>
  <c r="O42" i="23"/>
  <c r="N40" i="23"/>
  <c r="O40" i="23" s="1"/>
  <c r="P41" i="23"/>
  <c r="O41" i="23"/>
  <c r="O39" i="23"/>
  <c r="N38" i="23"/>
  <c r="N37" i="23"/>
  <c r="O37" i="23" s="1"/>
  <c r="P33" i="23"/>
  <c r="N35" i="23"/>
  <c r="O36" i="23"/>
  <c r="O34" i="23"/>
  <c r="P34" i="23"/>
  <c r="O32" i="23"/>
  <c r="P32" i="23"/>
  <c r="N31" i="23"/>
  <c r="N27" i="23"/>
  <c r="P27" i="23" s="1"/>
  <c r="P30" i="23"/>
  <c r="O30" i="23"/>
  <c r="S17" i="25"/>
  <c r="U17" i="25"/>
  <c r="P29" i="23"/>
  <c r="O29" i="23"/>
  <c r="O28" i="23"/>
  <c r="P28" i="23"/>
  <c r="P26" i="23"/>
  <c r="O26" i="23"/>
  <c r="K25" i="23"/>
  <c r="AM142" i="19" a="1"/>
  <c r="AM142" i="19" s="1"/>
  <c r="M25" i="23" s="1"/>
  <c r="J25" i="23"/>
  <c r="AL142" i="19" a="1"/>
  <c r="AL142" i="19" s="1"/>
  <c r="L25" i="23" s="1"/>
  <c r="J24" i="23"/>
  <c r="P26" i="25"/>
  <c r="J23" i="23"/>
  <c r="N20" i="23"/>
  <c r="P20" i="23" s="1"/>
  <c r="N21" i="23"/>
  <c r="P21" i="23" s="1"/>
  <c r="J22" i="23"/>
  <c r="J20" i="23"/>
  <c r="J21" i="23"/>
  <c r="K21" i="23"/>
  <c r="G14" i="25"/>
  <c r="O14" i="25" s="1"/>
  <c r="H14" i="25"/>
  <c r="P14" i="25" s="1"/>
  <c r="F14" i="25"/>
  <c r="N14" i="25" s="1"/>
  <c r="AL82" i="19" a="1"/>
  <c r="AL82" i="19" s="1"/>
  <c r="L19" i="23" s="1"/>
  <c r="J19" i="23"/>
  <c r="E14" i="25"/>
  <c r="M14" i="25" s="1"/>
  <c r="AM82" i="19" a="1"/>
  <c r="AM82" i="19" s="1"/>
  <c r="M19" i="23" s="1"/>
  <c r="K19" i="23"/>
  <c r="K20" i="23"/>
  <c r="J18" i="23"/>
  <c r="J17" i="23"/>
  <c r="J16" i="23"/>
  <c r="J15" i="23"/>
  <c r="P15" i="25"/>
  <c r="O15" i="25"/>
  <c r="P25" i="25"/>
  <c r="N25" i="25"/>
  <c r="O25" i="25"/>
  <c r="N14" i="23"/>
  <c r="P14" i="23" s="1"/>
  <c r="M25" i="25"/>
  <c r="K14" i="23"/>
  <c r="J14" i="23"/>
  <c r="J13" i="23"/>
  <c r="M13" i="23"/>
  <c r="N13" i="23" s="1"/>
  <c r="H11" i="25"/>
  <c r="P11" i="25" s="1"/>
  <c r="G11" i="25"/>
  <c r="O11" i="25" s="1"/>
  <c r="F11" i="25"/>
  <c r="N11" i="25" s="1"/>
  <c r="E11" i="25"/>
  <c r="M11" i="25" s="1"/>
  <c r="K13" i="23"/>
  <c r="Q19" i="25" a="1"/>
  <c r="Q19" i="25" s="1"/>
  <c r="V24" i="25" a="1"/>
  <c r="V24" i="25" s="1"/>
  <c r="Q18" i="25" a="1"/>
  <c r="Q18" i="25" s="1"/>
  <c r="Q24" i="25" a="1"/>
  <c r="Q24" i="25" s="1"/>
  <c r="Q12" i="25" a="1"/>
  <c r="Q12" i="25" s="1"/>
  <c r="Q21" i="25" a="1"/>
  <c r="Q21" i="25" s="1"/>
  <c r="V19" i="25" a="1"/>
  <c r="V19" i="25" s="1"/>
  <c r="Q13" i="25" a="1"/>
  <c r="Q13" i="25" s="1"/>
  <c r="Q20" i="25" a="1"/>
  <c r="Q20" i="25" s="1"/>
  <c r="Q23" i="25" a="1"/>
  <c r="Q23" i="25" s="1"/>
  <c r="Q16" i="25" a="1"/>
  <c r="Q16" i="25" s="1"/>
  <c r="V18" i="25" a="1"/>
  <c r="V18" i="25" s="1"/>
  <c r="Q22" i="25" a="1"/>
  <c r="Q22" i="25" s="1"/>
  <c r="Q17" i="25" a="1"/>
  <c r="Q17" i="25" s="1"/>
  <c r="K12" i="23"/>
  <c r="J12" i="23"/>
  <c r="AM122" i="19" a="1"/>
  <c r="AM122" i="19" s="1"/>
  <c r="M23" i="23" s="1"/>
  <c r="N23" i="23" s="1"/>
  <c r="AM42" i="19" a="1"/>
  <c r="AM42" i="19" s="1"/>
  <c r="M15" i="23" s="1"/>
  <c r="N15" i="23" s="1"/>
  <c r="AM62" i="19" a="1"/>
  <c r="AM62" i="19" s="1"/>
  <c r="M17" i="23" s="1"/>
  <c r="N17" i="23" s="1"/>
  <c r="AM132" i="19" a="1"/>
  <c r="AM132" i="19" s="1"/>
  <c r="M24" i="23" s="1"/>
  <c r="N24" i="23" s="1"/>
  <c r="AM72" i="19" a="1"/>
  <c r="AM72" i="19" s="1"/>
  <c r="M18" i="23" s="1"/>
  <c r="N18" i="23" s="1"/>
  <c r="AM52" i="19" a="1"/>
  <c r="AM52" i="19" s="1"/>
  <c r="M16" i="23" s="1"/>
  <c r="N16" i="23" s="1"/>
  <c r="AM12" i="19" a="1"/>
  <c r="AM12" i="19" s="1"/>
  <c r="AM112" i="19" a="1"/>
  <c r="AM112" i="19" s="1"/>
  <c r="M22" i="23" s="1"/>
  <c r="N22" i="23" s="1"/>
  <c r="AL12" i="19" a="1"/>
  <c r="AL12" i="19" s="1"/>
  <c r="AF12" i="19" a="1"/>
  <c r="AF12" i="19" s="1"/>
  <c r="F18" i="20" a="1"/>
  <c r="F18" i="20" s="1"/>
  <c r="C18" i="20" a="1"/>
  <c r="C18" i="20" s="1"/>
  <c r="C17" i="20" a="1"/>
  <c r="C17" i="20" s="1"/>
  <c r="E18" i="20" a="1"/>
  <c r="E18" i="20" s="1"/>
  <c r="V21" i="25" l="1" a="1"/>
  <c r="V21" i="25" s="1"/>
  <c r="P23" i="23"/>
  <c r="J23" i="25"/>
  <c r="S23" i="25" s="1"/>
  <c r="I23" i="25"/>
  <c r="K23" i="25"/>
  <c r="T23" i="25" s="1"/>
  <c r="L23" i="25"/>
  <c r="U23" i="25" s="1"/>
  <c r="J25" i="25"/>
  <c r="S25" i="25" s="1"/>
  <c r="L25" i="25"/>
  <c r="U25" i="25" s="1"/>
  <c r="K25" i="25"/>
  <c r="T25" i="25" s="1"/>
  <c r="I25" i="25"/>
  <c r="J16" i="25"/>
  <c r="S16" i="25" s="1"/>
  <c r="L16" i="25"/>
  <c r="I16" i="25"/>
  <c r="K16" i="25"/>
  <c r="T16" i="25" s="1"/>
  <c r="P48" i="23"/>
  <c r="O48" i="23"/>
  <c r="V22" i="25" a="1"/>
  <c r="V22" i="25" s="1"/>
  <c r="V20" i="25" a="1"/>
  <c r="V20" i="25" s="1"/>
  <c r="P40" i="23"/>
  <c r="P38" i="23"/>
  <c r="O38" i="23"/>
  <c r="P37" i="23"/>
  <c r="O35" i="23"/>
  <c r="P35" i="23"/>
  <c r="P31" i="23"/>
  <c r="O31" i="23"/>
  <c r="U16" i="25"/>
  <c r="O27" i="23"/>
  <c r="V17" i="25" a="1"/>
  <c r="V17" i="25" s="1"/>
  <c r="N25" i="23"/>
  <c r="J26" i="25" s="1"/>
  <c r="Q26" i="25" a="1"/>
  <c r="Q26" i="25" s="1"/>
  <c r="O20" i="23"/>
  <c r="O23" i="23"/>
  <c r="P24" i="23"/>
  <c r="O24" i="23"/>
  <c r="O21" i="23"/>
  <c r="Q14" i="25" a="1"/>
  <c r="Q14" i="25" s="1"/>
  <c r="O22" i="23"/>
  <c r="P22" i="23"/>
  <c r="N19" i="23"/>
  <c r="P18" i="23"/>
  <c r="O18" i="23"/>
  <c r="P17" i="23"/>
  <c r="O17" i="23"/>
  <c r="O16" i="23"/>
  <c r="P16" i="23"/>
  <c r="Q15" i="25" a="1"/>
  <c r="Q15" i="25" s="1"/>
  <c r="P15" i="23"/>
  <c r="O15" i="23"/>
  <c r="Q25" i="25" a="1"/>
  <c r="Q25" i="25" s="1"/>
  <c r="O14" i="23"/>
  <c r="O13" i="23"/>
  <c r="K13" i="25"/>
  <c r="T13" i="25" s="1"/>
  <c r="L13" i="25"/>
  <c r="U13" i="25" s="1"/>
  <c r="J13" i="25"/>
  <c r="S13" i="25" s="1"/>
  <c r="I13" i="25"/>
  <c r="P13" i="23"/>
  <c r="Q11" i="25" a="1"/>
  <c r="Q11" i="25" s="1"/>
  <c r="M12" i="23"/>
  <c r="L12" i="23"/>
  <c r="M12" i="21" a="1"/>
  <c r="M12" i="21" s="1"/>
  <c r="P10" i="21" a="1"/>
  <c r="P10" i="21" s="1"/>
  <c r="P11" i="21" a="1"/>
  <c r="P11" i="21" s="1"/>
  <c r="O10" i="21" a="1"/>
  <c r="O10" i="21" s="1"/>
  <c r="Q12" i="21" a="1"/>
  <c r="Q12" i="21" s="1"/>
  <c r="O12" i="21" a="1"/>
  <c r="O12" i="21" s="1"/>
  <c r="Q11" i="21" a="1"/>
  <c r="Q11" i="21" s="1"/>
  <c r="N11" i="21" a="1"/>
  <c r="N11" i="21" s="1"/>
  <c r="P9" i="21" a="1"/>
  <c r="P9" i="21" s="1"/>
  <c r="M11" i="21" a="1"/>
  <c r="M11" i="21" s="1"/>
  <c r="P12" i="21" a="1"/>
  <c r="P12" i="21" s="1"/>
  <c r="N8" i="21" a="1"/>
  <c r="N8" i="21" s="1"/>
  <c r="Q10" i="21" a="1"/>
  <c r="Q10" i="21" s="1"/>
  <c r="M8" i="21" a="1"/>
  <c r="M8" i="21" s="1"/>
  <c r="O9" i="21" a="1"/>
  <c r="O9" i="21" s="1"/>
  <c r="Q8" i="21" a="1"/>
  <c r="Q8" i="21" s="1"/>
  <c r="Q9" i="21" a="1"/>
  <c r="Q9" i="21" s="1"/>
  <c r="N10" i="21" a="1"/>
  <c r="N10" i="21" s="1"/>
  <c r="M9" i="21" a="1"/>
  <c r="M9" i="21" s="1"/>
  <c r="O11" i="21" a="1"/>
  <c r="O11" i="21" s="1"/>
  <c r="P8" i="21" a="1"/>
  <c r="P8" i="21" s="1"/>
  <c r="O8" i="21" a="1"/>
  <c r="O8" i="21" s="1"/>
  <c r="N9" i="21" a="1"/>
  <c r="N9" i="21" s="1"/>
  <c r="N12" i="21" a="1"/>
  <c r="N12" i="21" s="1"/>
  <c r="M10" i="21" a="1"/>
  <c r="M10" i="21" s="1"/>
  <c r="G9" i="20" a="1"/>
  <c r="G9" i="20" s="1"/>
  <c r="H8" i="20" a="1"/>
  <c r="H8" i="20" s="1"/>
  <c r="F9" i="20" a="1"/>
  <c r="F9" i="20" s="1"/>
  <c r="F12" i="20" a="1"/>
  <c r="F12" i="20" s="1"/>
  <c r="H11" i="20" a="1"/>
  <c r="H11" i="20" s="1"/>
  <c r="H12" i="20" a="1"/>
  <c r="H12" i="20" s="1"/>
  <c r="F11" i="20" a="1"/>
  <c r="F11" i="20" s="1"/>
  <c r="F8" i="20" a="1"/>
  <c r="F8" i="20" s="1"/>
  <c r="G10" i="20" a="1"/>
  <c r="G10" i="20" s="1"/>
  <c r="E11" i="20" a="1"/>
  <c r="E11" i="20" s="1"/>
  <c r="D10" i="20" a="1"/>
  <c r="D10" i="20" s="1"/>
  <c r="G12" i="20" a="1"/>
  <c r="G12" i="20" s="1"/>
  <c r="H10" i="20" a="1"/>
  <c r="H10" i="20" s="1"/>
  <c r="G8" i="20" a="1"/>
  <c r="G8" i="20" s="1"/>
  <c r="D9" i="20" a="1"/>
  <c r="D9" i="20" s="1"/>
  <c r="H9" i="20" a="1"/>
  <c r="H9" i="20" s="1"/>
  <c r="D12" i="20" a="1"/>
  <c r="D12" i="20" s="1"/>
  <c r="E9" i="20" a="1"/>
  <c r="E9" i="20" s="1"/>
  <c r="G11" i="20" a="1"/>
  <c r="G11" i="20" s="1"/>
  <c r="D11" i="20" a="1"/>
  <c r="D11" i="20" s="1"/>
  <c r="E10" i="20" a="1"/>
  <c r="E10" i="20" s="1"/>
  <c r="E8" i="20" a="1"/>
  <c r="E8" i="20" s="1"/>
  <c r="D8" i="20" a="1"/>
  <c r="D8" i="20" s="1"/>
  <c r="F10" i="20" a="1"/>
  <c r="F10" i="20" s="1"/>
  <c r="E12" i="20" a="1"/>
  <c r="E12" i="20" s="1"/>
  <c r="K26" i="25" l="1"/>
  <c r="T26" i="25" s="1"/>
  <c r="L26" i="25"/>
  <c r="U26" i="25" s="1"/>
  <c r="I26" i="25"/>
  <c r="R26" i="25" s="1"/>
  <c r="R23" i="25"/>
  <c r="V23" i="25" s="1" a="1"/>
  <c r="V23" i="25" s="1"/>
  <c r="R16" i="25"/>
  <c r="V16" i="25" s="1" a="1"/>
  <c r="V16" i="25" s="1"/>
  <c r="S26" i="25"/>
  <c r="P25" i="23"/>
  <c r="O25" i="23"/>
  <c r="O19" i="23"/>
  <c r="P19" i="23"/>
  <c r="I14" i="25"/>
  <c r="L14" i="25"/>
  <c r="U14" i="25" s="1"/>
  <c r="J14" i="25"/>
  <c r="S14" i="25" s="1"/>
  <c r="K14" i="25"/>
  <c r="T14" i="25" s="1"/>
  <c r="R25" i="25"/>
  <c r="V25" i="25" s="1" a="1"/>
  <c r="V25" i="25" s="1"/>
  <c r="R13" i="25"/>
  <c r="V13" i="25" s="1" a="1"/>
  <c r="V13" i="25" s="1"/>
  <c r="N12" i="23"/>
  <c r="L15" i="25" l="1"/>
  <c r="J15" i="25"/>
  <c r="S15" i="25" s="1"/>
  <c r="K15" i="25"/>
  <c r="T15" i="25" s="1"/>
  <c r="I15" i="25"/>
  <c r="V26" i="25" a="1"/>
  <c r="V26" i="25" s="1"/>
  <c r="R14" i="25"/>
  <c r="V14" i="25" s="1" a="1"/>
  <c r="V14" i="25" s="1"/>
  <c r="U15" i="25"/>
  <c r="K12" i="25"/>
  <c r="T12" i="25" s="1"/>
  <c r="I12" i="25"/>
  <c r="J12" i="25"/>
  <c r="S12" i="25" s="1"/>
  <c r="L12" i="25"/>
  <c r="U12" i="25" s="1"/>
  <c r="O12" i="23"/>
  <c r="K11" i="25"/>
  <c r="T11" i="25" s="1"/>
  <c r="L11" i="25"/>
  <c r="U11" i="25" s="1"/>
  <c r="J11" i="25"/>
  <c r="S11" i="25" s="1"/>
  <c r="I11" i="25"/>
  <c r="P12" i="23"/>
  <c r="R15" i="25" l="1"/>
  <c r="V15" i="25" s="1" a="1"/>
  <c r="V15" i="25" s="1"/>
  <c r="R12" i="25"/>
  <c r="V12" i="25" s="1" a="1"/>
  <c r="V12" i="25" s="1"/>
  <c r="R11" i="25"/>
  <c r="V11" i="25" s="1" a="1"/>
  <c r="V11" i="25" s="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<sst xmlns="http://schemas.openxmlformats.org/spreadsheetml/2006/main" count="2697" uniqueCount="1002">
  <si>
    <t>Descripción</t>
  </si>
  <si>
    <t>Otros recursos disponibles:</t>
  </si>
  <si>
    <t>Institucionales</t>
  </si>
  <si>
    <t>Externos</t>
  </si>
  <si>
    <t>Documento</t>
  </si>
  <si>
    <t>Enlace</t>
  </si>
  <si>
    <t>Matriz Mapa de Riesgos</t>
  </si>
  <si>
    <t>Orientaciones Generales</t>
  </si>
  <si>
    <t>El formato de fecha es: DD/MM/AAAA</t>
  </si>
  <si>
    <t>El archivo contiene las siguientes hojas:</t>
  </si>
  <si>
    <t>Columna</t>
  </si>
  <si>
    <t>Descripción - Lineamientos para el diligenciamiento</t>
  </si>
  <si>
    <t>Proceso</t>
  </si>
  <si>
    <t>Fecha en la que realiza el diligenciamiento o actualización del mapa de riesgos, formato (DD/MM/AAAA)</t>
  </si>
  <si>
    <t>Vigencia:</t>
  </si>
  <si>
    <t>DESCRIPCIÓN DEL RIESGO</t>
  </si>
  <si>
    <t>No. veces que realiza la actividad al año</t>
  </si>
  <si>
    <t>Afectación Económica</t>
  </si>
  <si>
    <t>Reputacional</t>
  </si>
  <si>
    <t>Tipo de control</t>
  </si>
  <si>
    <t>Peso del Control</t>
  </si>
  <si>
    <t>Implementación</t>
  </si>
  <si>
    <t>Peso de la implementación</t>
  </si>
  <si>
    <t>Valor Total del Control</t>
  </si>
  <si>
    <t>Probabilidad residual</t>
  </si>
  <si>
    <t>Impacto Residual</t>
  </si>
  <si>
    <t>Tratamiento</t>
  </si>
  <si>
    <t>¿Requiere Plan de Acción?</t>
  </si>
  <si>
    <t>Estado</t>
  </si>
  <si>
    <t>Hoja</t>
  </si>
  <si>
    <t>INSTRUCCIONES</t>
  </si>
  <si>
    <t>SIGLA</t>
  </si>
  <si>
    <t>DENOMINACIÓN_PROCESOS</t>
  </si>
  <si>
    <t>OBJETIVO</t>
  </si>
  <si>
    <t>Responsable de coordinación (Actividades del proceso)</t>
  </si>
  <si>
    <t>DEST</t>
  </si>
  <si>
    <t>Direccionamiento Estratégico</t>
  </si>
  <si>
    <t>Establecer los lineamientos estratégicos y el esquema de operación de la Agencia Nacional de Tierras, asegurando la disponibilidad de los recursos necesarios para su aplicación.</t>
  </si>
  <si>
    <t>Oficina de Planeación - OP</t>
  </si>
  <si>
    <t>COGGI</t>
  </si>
  <si>
    <t>Establecer lineamientos para la comunicación y coordinación intra e interinstitucional, que proporcione a los grupos de interés información veraz, objetiva y oportuna de la misión, objetivos y gestión de la Agencia Nacional de Tierras.</t>
  </si>
  <si>
    <t>INTI</t>
  </si>
  <si>
    <t>Definir e implementar políticas, lineamientos, modelos y estándares de gestión, manejo, control y análisis de la Información, asegurando su confiabilidad y alineación de los objetivos estratégicos de TI con los objetivos estratégicos institucionales y sectoriales para el logro del ordenamiento social de la propiedad rural.</t>
  </si>
  <si>
    <t>POSPR</t>
  </si>
  <si>
    <t>Planificación del Ordenamiento Social de la Propiedad</t>
  </si>
  <si>
    <t>Determinar las acciones necesarias a cargo de la Entidad para consolidar el Ordenamiento Social de la Propiedad Rural considerando los modelos de atención por oferta, demanda y descongestión.</t>
  </si>
  <si>
    <t>SEJUT</t>
  </si>
  <si>
    <t>Seguridad Jurídica sobre la Titularidad de la Tierra y los Territorios</t>
  </si>
  <si>
    <t>Adelantar los procedimientos administrativos especiales agrarios y acompañar la formalización de los bienes privados, para establecer la naturaleza jurídica y la relación con la tierra.</t>
  </si>
  <si>
    <t>Dirección de Gestión Jurídica de Tierras - DGJT
Subdirección de Procesos Agrarios y Gestión Jurídica - SPAGGJ
Subdirección de Seguridad Jurídica - SSJ
Dirección de Asuntos Étnicos - DAE
Subdirección de Asuntos Étnicos - SAE</t>
  </si>
  <si>
    <t>ACCTI</t>
  </si>
  <si>
    <t>Acceso a la Propiedad de la Tierra y los Territorios</t>
  </si>
  <si>
    <t>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t>
  </si>
  <si>
    <t>ADMTI</t>
  </si>
  <si>
    <t>Adelantar las diferentes acciones necesarias para la administración de los bienes fiscales patrimoniales de la Agencia y las tierras baldías de la Nación, conforme a la vocación productiva y uso del suelo, promoviendo las condiciones socioeconómicas y ambientales del territorio.</t>
  </si>
  <si>
    <t>Dirección de Acceso a Tierras - DAT
Dirección de Asuntos Étnicos - DAE
Subdirección de Administración de Tierras de la Nación - SATN</t>
  </si>
  <si>
    <t>EVIMP</t>
  </si>
  <si>
    <t>Evaluación del Impacto del Ordenamiento Social de la Propiedad Rural</t>
  </si>
  <si>
    <t>Evaluar el impacto de las acciones que realiza la Agencia Nacional de Tierras para la implementación de la política de Ordenamiento Social de la Propiedad Rural.</t>
  </si>
  <si>
    <t>GINFO</t>
  </si>
  <si>
    <t>Gestión de la Información</t>
  </si>
  <si>
    <t>Prestar servicios de tecnologías de información y comunicaciones, y geografía y topografía oportunos para la operación y la toma de decisiones de la Agencia.</t>
  </si>
  <si>
    <t>GTHU</t>
  </si>
  <si>
    <t>Gestión del Talento Humano</t>
  </si>
  <si>
    <t>Administrar el Talento Humano de la Agencia y promover su desarrollo; a través del diseño y ejecución de políticas, programas y procedimientos que contribuyan a la optimización de las competencias de los servidores públicos, promoviendo su capacitación y valoración en condiciones de bienestar, salud y seguridad social.</t>
  </si>
  <si>
    <t>Subdirección de Talento Humano - STH</t>
  </si>
  <si>
    <t>APJUR</t>
  </si>
  <si>
    <t>Apoyo Jurídico</t>
  </si>
  <si>
    <t>Asesorar y dar soporte jurídico a las diferentes dependencias, a través de la emisión de conceptos y demás soportes legales que sean necesarios, así como realizar todas las actuaciones tendientes a la debida defensa de los intereses de la entidad.</t>
  </si>
  <si>
    <t>ADQBS</t>
  </si>
  <si>
    <t>Adquisición de Bienes y Servicios</t>
  </si>
  <si>
    <t>Adelantar la adquisición de bienes y/o servicios de la Agencia a través de los mecanismos definidos para la selección, elaboración, celebración, formalización, ejecución, terminación y/o liquidación de los contratos.</t>
  </si>
  <si>
    <t>Secretaría General - SG
Subdirección Administrativa y Financiera - SAF</t>
  </si>
  <si>
    <t>ADMBS</t>
  </si>
  <si>
    <t>Administración de Bienes y Servicios</t>
  </si>
  <si>
    <t>Gestionar la Administración y mantenimiento de bienes y servicios necesarios para la ejecución de los procesos de la entidad.</t>
  </si>
  <si>
    <t>GEFIN</t>
  </si>
  <si>
    <t>Gestión Financiera</t>
  </si>
  <si>
    <t>Administrar los recursos e información financiera con base en las necesidades de las dependencias de la Agencia y organismos estatales requirentes, a través de mecanismos de dirección, registro, ejecución, control y seguimiento de los recursos.</t>
  </si>
  <si>
    <t>Oficina de Planeación - OP
Secretaría General - SG
Subdirección Administrativa y Financiera - SAF
Subdirección de Administración de Tierras de la Nación - SATN</t>
  </si>
  <si>
    <t>SEYM</t>
  </si>
  <si>
    <t>Seguimiento, Evaluación y Mejora</t>
  </si>
  <si>
    <t>Analizar la información proveniente de la retroalimentación del desempeño de procesos, planes, programas y proyectos, para la toma de decisiones y formulación de nuevas acciones orientadas a elevar el nivel de cumplimiento, transparencia y mejora institucional.</t>
  </si>
  <si>
    <t>Oficina de Control Interno - OCI
Oficina de Planeación - OP
Oficina del Inspector de la Gestión de Tierras - OIGT
Secretaría General - SG</t>
  </si>
  <si>
    <t>Asegurar la atención al ciudadano, mediante los modelos de atención por oferta, demanda y descongestión, que permita detectar las necesidades de ordenamiento social de la propiedad rural.</t>
  </si>
  <si>
    <t>CONFIGURACIÓN</t>
  </si>
  <si>
    <t>Id Riesgo</t>
  </si>
  <si>
    <t>Fuente Generadora</t>
  </si>
  <si>
    <t>Gestión del Modelo de Atención</t>
  </si>
  <si>
    <t>GEMA</t>
  </si>
  <si>
    <t>Secretaría General - SG
Dirección de Gestión del Ordenamiento Social de la Propiedad - DGOSP
Dirección de Acceso a Tierras - DAT
Dirección de Gestión Jurídica de Tierras - DGJT
Dirección de Asuntos Étnicos - DAE</t>
  </si>
  <si>
    <t>Comunicación y Gestión con Grupos de Interés</t>
  </si>
  <si>
    <t>Inteligencia de la información</t>
  </si>
  <si>
    <t>Administración de Tierras</t>
  </si>
  <si>
    <t>Sigla</t>
  </si>
  <si>
    <t>RC1</t>
  </si>
  <si>
    <t>RC2</t>
  </si>
  <si>
    <t>RC3</t>
  </si>
  <si>
    <t>RC4</t>
  </si>
  <si>
    <t>Corrupción</t>
  </si>
  <si>
    <t>LA/FT/FP</t>
  </si>
  <si>
    <t>Seleccione el nombre del proceso al cual se le identificarán y valorarán los riesgos.</t>
  </si>
  <si>
    <t>Vigencia</t>
  </si>
  <si>
    <t>Anualidad correspondiente (seleccione de lista desplegable)</t>
  </si>
  <si>
    <t>Campo</t>
  </si>
  <si>
    <t>Amenaza de Integridad Pública</t>
  </si>
  <si>
    <t>Amenaza a la Integridad Pública</t>
  </si>
  <si>
    <t>Factor de riesgo</t>
  </si>
  <si>
    <t>Fraude interno</t>
  </si>
  <si>
    <t>Soborno entrante</t>
  </si>
  <si>
    <t>Soborno saliente</t>
  </si>
  <si>
    <t>Confliclto de Intereses</t>
  </si>
  <si>
    <t>Factor de riesgo Corrupción
FR_Corrupción</t>
  </si>
  <si>
    <t>Conflicto de Intereses</t>
  </si>
  <si>
    <t>Lavado de activos (LA)</t>
  </si>
  <si>
    <t>Financiación del terrorrismo (FT)</t>
  </si>
  <si>
    <t>Financiación de la proliferación de armas de destrucción masiva(FP)</t>
  </si>
  <si>
    <t>Factor de riesgo Corrupción
FR_LA_FT_FP</t>
  </si>
  <si>
    <t>Eventos relacionados con transacciones y Operaciones realizadas por un cliente o usuario, que accede o entrega un bien o servicio a la entidad, a través de los canales dispuestos y en una jurisdicción específica.</t>
  </si>
  <si>
    <t>Eventos relacionados con las conductas o comportamientos de los empleados que afectan la Integridad Pública</t>
  </si>
  <si>
    <t>Descripción Fuente Generadora</t>
  </si>
  <si>
    <t>Posibilidad de afectación ¿Qué?</t>
  </si>
  <si>
    <t>Económica</t>
  </si>
  <si>
    <t>Legal</t>
  </si>
  <si>
    <t>Contagio</t>
  </si>
  <si>
    <t>Operativa</t>
  </si>
  <si>
    <t>Sin consecuencias específicas</t>
  </si>
  <si>
    <t>¿Qué? 
IMPACTO
Posibilidad de afectación (…)</t>
  </si>
  <si>
    <t>de Contagio</t>
  </si>
  <si>
    <t>usar la entidad para dar apariencia de legalidad a los activos provenientes de actividades delictivas</t>
  </si>
  <si>
    <t>usar la entidad para canalizar recursos hacia la realización de actividades terroristas</t>
  </si>
  <si>
    <t>usar la entidad para canalizar recursos hacia la realización de actividades terroristas o la proliferación de armas de destrucción masiva</t>
  </si>
  <si>
    <t>Causa raiz</t>
  </si>
  <si>
    <t xml:space="preserve">¿Cómo?
CAUSA INMEDIATA </t>
  </si>
  <si>
    <t>Registro diligenciado</t>
  </si>
  <si>
    <t>CONTEXTO E IDENTIFICACIÓN DE RIESGOS</t>
  </si>
  <si>
    <t>RC5</t>
  </si>
  <si>
    <t>RC6</t>
  </si>
  <si>
    <t>RC7</t>
  </si>
  <si>
    <t>RC8</t>
  </si>
  <si>
    <t>RC9</t>
  </si>
  <si>
    <t>RC10</t>
  </si>
  <si>
    <t>RC11</t>
  </si>
  <si>
    <t>RC12</t>
  </si>
  <si>
    <t>RC13</t>
  </si>
  <si>
    <t>RC14</t>
  </si>
  <si>
    <t>RC15</t>
  </si>
  <si>
    <t>RC16</t>
  </si>
  <si>
    <t>RC17</t>
  </si>
  <si>
    <t>RC18</t>
  </si>
  <si>
    <t>RC19</t>
  </si>
  <si>
    <t>RC20</t>
  </si>
  <si>
    <t>RC21</t>
  </si>
  <si>
    <t>RC22</t>
  </si>
  <si>
    <t>RC23</t>
  </si>
  <si>
    <t>RC24</t>
  </si>
  <si>
    <t>RC25</t>
  </si>
  <si>
    <t>RC26</t>
  </si>
  <si>
    <t>RC27</t>
  </si>
  <si>
    <t>RC28</t>
  </si>
  <si>
    <t>RC29</t>
  </si>
  <si>
    <t>RC30</t>
  </si>
  <si>
    <t>RC31</t>
  </si>
  <si>
    <t>RC32</t>
  </si>
  <si>
    <t>RC33</t>
  </si>
  <si>
    <t>RC34</t>
  </si>
  <si>
    <t>RC35</t>
  </si>
  <si>
    <t>RC36</t>
  </si>
  <si>
    <t>RC37</t>
  </si>
  <si>
    <t>RC38</t>
  </si>
  <si>
    <t>RC39</t>
  </si>
  <si>
    <t>RC40</t>
  </si>
  <si>
    <t>RC41</t>
  </si>
  <si>
    <t>RC42</t>
  </si>
  <si>
    <t>RC43</t>
  </si>
  <si>
    <t>RC44</t>
  </si>
  <si>
    <t>RC45</t>
  </si>
  <si>
    <t>RC46</t>
  </si>
  <si>
    <t>RC47</t>
  </si>
  <si>
    <t>RC48</t>
  </si>
  <si>
    <t>RC49</t>
  </si>
  <si>
    <t>RC50</t>
  </si>
  <si>
    <t>RC51</t>
  </si>
  <si>
    <t>RC52</t>
  </si>
  <si>
    <t>RC53</t>
  </si>
  <si>
    <t>RC54</t>
  </si>
  <si>
    <t>RC55</t>
  </si>
  <si>
    <t>RC56</t>
  </si>
  <si>
    <t>RC57</t>
  </si>
  <si>
    <t>RC58</t>
  </si>
  <si>
    <t>RC59</t>
  </si>
  <si>
    <t>RC60</t>
  </si>
  <si>
    <t>RC61</t>
  </si>
  <si>
    <t>RC62</t>
  </si>
  <si>
    <t>RC63</t>
  </si>
  <si>
    <t>RC64</t>
  </si>
  <si>
    <t>RC65</t>
  </si>
  <si>
    <t>RC66</t>
  </si>
  <si>
    <t>RC67</t>
  </si>
  <si>
    <t>RC68</t>
  </si>
  <si>
    <t>RC69</t>
  </si>
  <si>
    <t>RC70</t>
  </si>
  <si>
    <t>RC71</t>
  </si>
  <si>
    <t>RC72</t>
  </si>
  <si>
    <t>RC73</t>
  </si>
  <si>
    <t>RC74</t>
  </si>
  <si>
    <t>RC75</t>
  </si>
  <si>
    <t>RC76</t>
  </si>
  <si>
    <t>RC77</t>
  </si>
  <si>
    <t>RC78</t>
  </si>
  <si>
    <t>RC79</t>
  </si>
  <si>
    <t>RC80</t>
  </si>
  <si>
    <t>RC81</t>
  </si>
  <si>
    <t>RC82</t>
  </si>
  <si>
    <t>RC83</t>
  </si>
  <si>
    <t>RC84</t>
  </si>
  <si>
    <t>RC85</t>
  </si>
  <si>
    <t>RC86</t>
  </si>
  <si>
    <t>RC87</t>
  </si>
  <si>
    <t>RC88</t>
  </si>
  <si>
    <t>RC89</t>
  </si>
  <si>
    <t>RC90</t>
  </si>
  <si>
    <t>RC91</t>
  </si>
  <si>
    <t>RC92</t>
  </si>
  <si>
    <t>RC93</t>
  </si>
  <si>
    <t>RC94</t>
  </si>
  <si>
    <t>RC95</t>
  </si>
  <si>
    <t>RC96</t>
  </si>
  <si>
    <t>RC97</t>
  </si>
  <si>
    <t>RC98</t>
  </si>
  <si>
    <t>RC99</t>
  </si>
  <si>
    <t>RC100</t>
  </si>
  <si>
    <t>RC101</t>
  </si>
  <si>
    <t>RC102</t>
  </si>
  <si>
    <t>RC103</t>
  </si>
  <si>
    <t>RC104</t>
  </si>
  <si>
    <t>RC105</t>
  </si>
  <si>
    <t>RC106</t>
  </si>
  <si>
    <t>RC107</t>
  </si>
  <si>
    <t>RC108</t>
  </si>
  <si>
    <t>RC109</t>
  </si>
  <si>
    <t>RC110</t>
  </si>
  <si>
    <t>RC111</t>
  </si>
  <si>
    <t>RC112</t>
  </si>
  <si>
    <t>RC113</t>
  </si>
  <si>
    <t>RC114</t>
  </si>
  <si>
    <t>RC115</t>
  </si>
  <si>
    <t>RC116</t>
  </si>
  <si>
    <t>RC117</t>
  </si>
  <si>
    <t>RC118</t>
  </si>
  <si>
    <t>RC119</t>
  </si>
  <si>
    <t>RC120</t>
  </si>
  <si>
    <t>RC121</t>
  </si>
  <si>
    <t>RC122</t>
  </si>
  <si>
    <t>RC123</t>
  </si>
  <si>
    <t>RC124</t>
  </si>
  <si>
    <t>RC125</t>
  </si>
  <si>
    <t>RC126</t>
  </si>
  <si>
    <t>RC127</t>
  </si>
  <si>
    <t>RC128</t>
  </si>
  <si>
    <t>RC129</t>
  </si>
  <si>
    <t>RC130</t>
  </si>
  <si>
    <t>RC131</t>
  </si>
  <si>
    <t>RC132</t>
  </si>
  <si>
    <t>RC133</t>
  </si>
  <si>
    <t>RC134</t>
  </si>
  <si>
    <t>RC135</t>
  </si>
  <si>
    <t>RC136</t>
  </si>
  <si>
    <t>RC137</t>
  </si>
  <si>
    <t>RC138</t>
  </si>
  <si>
    <t>RC139</t>
  </si>
  <si>
    <t>RC140</t>
  </si>
  <si>
    <t>RC141</t>
  </si>
  <si>
    <t>RC142</t>
  </si>
  <si>
    <t>RC143</t>
  </si>
  <si>
    <t>RC144</t>
  </si>
  <si>
    <t>RC145</t>
  </si>
  <si>
    <t>RC146</t>
  </si>
  <si>
    <t>RC147</t>
  </si>
  <si>
    <t>RC148</t>
  </si>
  <si>
    <t>RC149</t>
  </si>
  <si>
    <t>RC150</t>
  </si>
  <si>
    <t>RC151</t>
  </si>
  <si>
    <t>RC152</t>
  </si>
  <si>
    <t>RC153</t>
  </si>
  <si>
    <t>RC154</t>
  </si>
  <si>
    <t>RC155</t>
  </si>
  <si>
    <t>RC156</t>
  </si>
  <si>
    <t>RC157</t>
  </si>
  <si>
    <t>RC158</t>
  </si>
  <si>
    <t>RC159</t>
  </si>
  <si>
    <t>RC160</t>
  </si>
  <si>
    <t>¿Por qué?
CAUSA RAÍZ - Actividad (R. Corrupción) / Operación (LA FT y FP)</t>
  </si>
  <si>
    <t>Fecha de elaboración o actualización:</t>
  </si>
  <si>
    <t>1. Validar condiciones actualizadas, formular para que se registren en un solo punto y en los demás se invoquen, evitando repetir textos</t>
  </si>
  <si>
    <t>2. Validar si es útil graficar en el mapa de calor la ubicación de cada riesgo</t>
  </si>
  <si>
    <t>3. Validar si el formato esta acogido por Calidad (o se pretende que se acoja) en caso contrario se recomienda retirar del formato la info de código, versión y fecha</t>
  </si>
  <si>
    <t>CRITERIOS PARA DESCRIBIR EL RIESGO</t>
  </si>
  <si>
    <t>Criterios generales en análisis de riesgos</t>
  </si>
  <si>
    <t>Impacto</t>
  </si>
  <si>
    <t>Causa inmediata</t>
  </si>
  <si>
    <t>Causa raíz</t>
  </si>
  <si>
    <t>Fuente. Figura 16 Estructura para la redacción del riesgo. Guía para la Gestión Integral del Riesgo en Entidades Públicas DAFP Versión 7. 2025</t>
  </si>
  <si>
    <t>Criterios específicos en análisis de riesgos de corrupción</t>
  </si>
  <si>
    <t>Amenazas para la integridad pública</t>
  </si>
  <si>
    <t>Puntos de riesgo</t>
  </si>
  <si>
    <t>Áreas de impacto (consecuencias o afectaciones)</t>
  </si>
  <si>
    <t>Identificación</t>
  </si>
  <si>
    <t>Detalle</t>
  </si>
  <si>
    <t>Incumplimiento normativo o de obligaciones, que puede derivar en sanciones o indemnizaciones por daños.</t>
  </si>
  <si>
    <t>Posibilidad de que la entidad pueda sufrir una afectación económica, reputacional o legal a causa de la acción propia de una entidad o de un individuo relacionado.</t>
  </si>
  <si>
    <t>Posibilidad de que la entidad pueda sufrir un deterioro o afectación negativa en la percepción pública  sobre su gestión, efectividad, transparencia, etc.</t>
  </si>
  <si>
    <t>Corresponde a los escenarios en que la conducta contraria a la integridad termina afectando el desarrollo de los procesos</t>
  </si>
  <si>
    <t xml:space="preserve">Aun cuando no haya consecuencias, toda operación sospechosa, incluso la intentada, debe ser objeto de reporte, al margen de la materialización del delito de lavado de activos. </t>
  </si>
  <si>
    <t xml:space="preserve">Errores, omisiones, informes inexactos o descripciones incorrectas realizados con culpa o dolo para beneficio personal o de terceros. </t>
  </si>
  <si>
    <t xml:space="preserve">Aceptar o solicitar una ventaja indebida de cualquier valor (que puede ser financiero o no financiero), directa o indirectamente, e independientemente de la ubicación, en violación de la ley aplicable, como incentivo o recompensa para que una persona actúe o se abstenga de actuar […]”. </t>
  </si>
  <si>
    <t xml:space="preserve">Ofrecer, prometer o dar una ventaja indebida de cualquier valor (que puede ser financiero o no financiero), directa o indirectamente, e independientemente de la ubicación, en violación de la ley aplicable, como incentivo o recompensa para que una persona actúe o se abstenga Causa raíz de actuar […]”. </t>
  </si>
  <si>
    <t>Desviar la gestión administrativa o los recursos públicos y privados para obtener un beneficio propio o para un tercero</t>
  </si>
  <si>
    <t>Estructura de redacción del riesgo: Impacto + Causa Inmediata + Causa Raiz</t>
  </si>
  <si>
    <t xml:space="preserve">Ejemplos descripción de riesgos </t>
  </si>
  <si>
    <t>Fuente.  Pag. 133-135. Guía para la Gestión Integral del Riesgo en Entidades Públicas DAFP Versión 7. 2025</t>
  </si>
  <si>
    <t>CRITERIOS PARA VALORACIÓN DEL IMPACTO Y PROBABILIDAD DEL RIESGO DE CORRUPCIÓN</t>
  </si>
  <si>
    <t>Probabilidad</t>
  </si>
  <si>
    <t>Frecuencia de la actividad que conlleva el riesgo</t>
  </si>
  <si>
    <t>Muy baja</t>
  </si>
  <si>
    <t>Se ejecuta como máximos 2 veces por año</t>
  </si>
  <si>
    <t>Baja</t>
  </si>
  <si>
    <t>Se ejecuta de 3 a 24 veces por año</t>
  </si>
  <si>
    <t>Media</t>
  </si>
  <si>
    <t>Se ejecuta de 25 a 500 veces por año.</t>
  </si>
  <si>
    <t>Alta</t>
  </si>
  <si>
    <t>Se ejecuta más de 500 veces al año y máximo 5000 veces por año.</t>
  </si>
  <si>
    <t>Muy alta</t>
  </si>
  <si>
    <t>Se ejecuta más de 5000 veces por año</t>
  </si>
  <si>
    <t>Tabla 4 Criterios para definir el nivel de probabilidad. Guía para la Gestión Integral del Riesgo en Entidades Públicas DAFP Versión 7. 2025</t>
  </si>
  <si>
    <t>Afectación económica</t>
  </si>
  <si>
    <t>Afectación reputacional. El riesgo afecta la imagen de (…)</t>
  </si>
  <si>
    <t>Leve</t>
  </si>
  <si>
    <t>Menor a 10 SMLMV</t>
  </si>
  <si>
    <t>(…) algún área de la entidad.</t>
  </si>
  <si>
    <t>Menor</t>
  </si>
  <si>
    <t>&gt; 10 SMLMV y &lt; 50 SMLMV</t>
  </si>
  <si>
    <t>(…) la entidad a nivel interno, de conocimiento general, de junta directiva y accionistas y/o de proveedores.</t>
  </si>
  <si>
    <t>Moderado</t>
  </si>
  <si>
    <t>&gt; 50 SMLMV y &lt; 100 SMLMV</t>
  </si>
  <si>
    <t>(…) la entidad con algunos usuarios de relevancia frente al logro de los objetivos.</t>
  </si>
  <si>
    <t>Mayor</t>
  </si>
  <si>
    <t>&gt;100 SMLMV y &lt; 500 SMLMV</t>
  </si>
  <si>
    <t>(…) la entidad con efecto publicitario sostenido a nivel de sector administrativo, nivel departamental o municipal.</t>
  </si>
  <si>
    <t>Castastrófico</t>
  </si>
  <si>
    <t>&gt;500 SMLMV</t>
  </si>
  <si>
    <t>(…) la entidad a nivel nacional, con efecto publicitario sostenido a nivel país.</t>
  </si>
  <si>
    <t>Tabla 5 Criterios para definir el nivel de impacto. Guía para la Gestión Integral del Riesgo en Entidades Públicas DAFP Versión 7. 2025</t>
  </si>
  <si>
    <t>Catastrófico</t>
  </si>
  <si>
    <t>MAPA DE CALOR Y RIESGO INHERENTE</t>
  </si>
  <si>
    <t>VALORACIÓN</t>
  </si>
  <si>
    <t>MAPA DE CALOR</t>
  </si>
  <si>
    <t>Probabilidad de ocurrencia</t>
  </si>
  <si>
    <t>Muy Alta</t>
  </si>
  <si>
    <t>Extremo</t>
  </si>
  <si>
    <t>Alto</t>
  </si>
  <si>
    <t>Figura 18 Matriz de calor (niveles de severidad del riesgo). Guía para la Gestión Integral del Riesgo en Entidades Públicas DAFP Versión 7. 2025</t>
  </si>
  <si>
    <t>Bajo</t>
  </si>
  <si>
    <t>CRITERIOS PARA TRATAMIENTO DE RIESGOS</t>
  </si>
  <si>
    <t>Aceptar</t>
  </si>
  <si>
    <t>Reducir</t>
  </si>
  <si>
    <t>Evitar</t>
  </si>
  <si>
    <t>Compartir</t>
  </si>
  <si>
    <t>VALORACIÓN DEL DISEÑO Y EJECUCIÓN DE LOS CONTROLES</t>
  </si>
  <si>
    <t>Usar la entidad para dar apariencia de legalidad a los activos provenientes de actividades delictivas</t>
  </si>
  <si>
    <t>Usar la entidad para canalizar recursos hacia la realización de actividades terroristas o la proliferación de armas de destrucción masiva</t>
  </si>
  <si>
    <t>AYUDAS</t>
  </si>
  <si>
    <t>Resultado</t>
  </si>
  <si>
    <t>Riesgo</t>
  </si>
  <si>
    <t>Identificado en paso 1?</t>
  </si>
  <si>
    <t>De 25 a 500</t>
  </si>
  <si>
    <t>Como máximo 2</t>
  </si>
  <si>
    <t>De 3 a 24</t>
  </si>
  <si>
    <t>Más de 500 y máximo 5000</t>
  </si>
  <si>
    <t>Más de 5000</t>
  </si>
  <si>
    <t>Nivel de probabilidad</t>
  </si>
  <si>
    <t>Identificación del Riesgo</t>
  </si>
  <si>
    <t>Estimación de probabilidad inherente</t>
  </si>
  <si>
    <t>Económico</t>
  </si>
  <si>
    <t>Porcentaje</t>
  </si>
  <si>
    <t>Nivel de impacto</t>
  </si>
  <si>
    <t>El riesgo afecta la imagen de:</t>
  </si>
  <si>
    <t>Severidad Nivel de Riesgo Inherente</t>
  </si>
  <si>
    <t>Severidad</t>
  </si>
  <si>
    <t>Llave</t>
  </si>
  <si>
    <t>Cuadrante</t>
  </si>
  <si>
    <t>Balance Riesgo Inherente</t>
  </si>
  <si>
    <t>Porcentaje Económico</t>
  </si>
  <si>
    <t>Porcentaje Reputacional</t>
  </si>
  <si>
    <t>Porcentaje Impacto</t>
  </si>
  <si>
    <t>Nivel de impacto Económico</t>
  </si>
  <si>
    <t>Nivel de impacto Reputacional</t>
  </si>
  <si>
    <t>Mapa de Calor - Riesgo Inherente</t>
  </si>
  <si>
    <t>CONTROLES</t>
  </si>
  <si>
    <t>Identificado en paso 1 y 2?</t>
  </si>
  <si>
    <t>Id_Riesgo</t>
  </si>
  <si>
    <t>Descripción del riesgo</t>
  </si>
  <si>
    <t>No. de Control</t>
  </si>
  <si>
    <t>Área</t>
  </si>
  <si>
    <t>Cargo</t>
  </si>
  <si>
    <t>Aplicativo</t>
  </si>
  <si>
    <t>Descripción del control</t>
  </si>
  <si>
    <t>Área Responsable Directa</t>
  </si>
  <si>
    <t>Dirección de Acceso a Tierras - DAT</t>
  </si>
  <si>
    <t>Dirección de Asuntos Étnico - DAE</t>
  </si>
  <si>
    <t>Dirección de Gestión del Ordenamiento Social de la Propiedad - DGOSP</t>
  </si>
  <si>
    <t>Dirección de Gestión Jurídica de Tierras - DGJT</t>
  </si>
  <si>
    <t>Dirección General - DG</t>
  </si>
  <si>
    <t>Oficina de Control Interno - OCI</t>
  </si>
  <si>
    <t>Oficina del Inspector de la Gestión de Tierras - OIGT</t>
  </si>
  <si>
    <t>Oficina Jurídica - OJ</t>
  </si>
  <si>
    <t>Secretaría General - SG</t>
  </si>
  <si>
    <t>Subdirección Administrativa y Financiera - SAF</t>
  </si>
  <si>
    <t>Subdirección de Acceso a Tierras de por Demanda y Descongestión - SATDD</t>
  </si>
  <si>
    <t>Subdirección de Acceso a Tierras de Zonas Focalizadas - SATZF</t>
  </si>
  <si>
    <t>Subdirección de Administración de Tierras de la Nación - SATN</t>
  </si>
  <si>
    <t>Subdirección de Asuntos Étnicos - SAE</t>
  </si>
  <si>
    <t>Subdirección de Planeación Operativa - SPO</t>
  </si>
  <si>
    <t>Subdirección de Procesos Agrarios y Gestión Jurídica - SPAGGJ</t>
  </si>
  <si>
    <t>Subdirección de Seguridad Jurídica - SSJ</t>
  </si>
  <si>
    <t>Subdirección de Sistemas de Información de Tierras - SSIT</t>
  </si>
  <si>
    <t>Comunicaciones (DG)</t>
  </si>
  <si>
    <t>Diálogo Social (DG)</t>
  </si>
  <si>
    <t>Mujer Rural (DG)</t>
  </si>
  <si>
    <t>Gestión Documental (SG)</t>
  </si>
  <si>
    <t>Contratos (SG)</t>
  </si>
  <si>
    <t>Atención al Ciudadano (SG)</t>
  </si>
  <si>
    <t>No Aplica</t>
  </si>
  <si>
    <t>Contratista</t>
  </si>
  <si>
    <t>Técnico Asistencial</t>
  </si>
  <si>
    <t>Experto</t>
  </si>
  <si>
    <t>Gestor</t>
  </si>
  <si>
    <t>Analista</t>
  </si>
  <si>
    <t>Director General de Agencia</t>
  </si>
  <si>
    <t>Jefe de Oficina de Agencia</t>
  </si>
  <si>
    <t>Director Técnico de Agencia</t>
  </si>
  <si>
    <t>Subdirector Técnico de Agencia</t>
  </si>
  <si>
    <t>Secretario General de Agencia</t>
  </si>
  <si>
    <t>Talento Humano</t>
  </si>
  <si>
    <t>Transacción u Operación aplica para LA FT FP</t>
  </si>
  <si>
    <t>ORFEO</t>
  </si>
  <si>
    <t>Aplicativo de gestión documental que permite gestionar la correspondencia interna, entrante y saliente según la TRD definida. Adicionalmente permite gestionar de los expedientes creados desde el SIT.</t>
  </si>
  <si>
    <t>KLIC</t>
  </si>
  <si>
    <t>Aplicativo que permite el registro y cargue de los soportes de las actividades gestionadas mensualmente por cada uno de los contratistas, así mismo permite el seguimiento y VoBo de los supervisores de los contratos.</t>
  </si>
  <si>
    <t>MOODLE</t>
  </si>
  <si>
    <t>Plataforma que permite realizar capacitaciones virtuales de la Agencia</t>
  </si>
  <si>
    <t>Sistema de información, que permite gestionar y procesar de manera articulada y centralizada la información que se genera en la Agencia. Está compuesto por una serie de módulos que soportan aquellos procesos misionales de la ANT, como así mismo aquellos que son transversales.</t>
  </si>
  <si>
    <t>Herramientas para Barrido Predial Masivo</t>
  </si>
  <si>
    <t>Sistema que permite recopilar, organizar, administrar, analizar, compartir y distribuir la información alfanumérica y geográfica generada desde la Agencia y sus aliados estratégicos en la oferta de servicios.</t>
  </si>
  <si>
    <t>Sistema Integral Directo de Reforma Agraria</t>
  </si>
  <si>
    <t>Sistema que permite documentar y validar las actividades pata el otorgamiento del subsidio a los potenciales beneficiarios priorizados en el marco de lo establecido en el acuerdo 310 del 2013.</t>
  </si>
  <si>
    <t>BALDIOS EDP</t>
  </si>
  <si>
    <t>"Sistema legado del INCODER que permite la consulta de los procesos de adjudicación para (personas naturales y restitución). Para los procesos de EDP el sistema permite la consulta y gestión de los procesos de adjudicación.</t>
  </si>
  <si>
    <t>SIG-Formalización</t>
  </si>
  <si>
    <t>Herramienta legada del MADR, que apoya el proceso de Formalización de predios del Estado.</t>
  </si>
  <si>
    <t>Heródoto</t>
  </si>
  <si>
    <t>Sistema que permite el registro de seguimientos realizados a los expedientes de los procesos que se gestionan en la Dirección de Asuntos Étnicos.</t>
  </si>
  <si>
    <t>Bodega de Datos</t>
  </si>
  <si>
    <t>Llamada DATA WAREHOUSE, es un conjunto de datos organizados e integrados que sufrieron procesos de Extracción Transformación y Cargue (ETL) para su posterior uso, los cuales soportan el proceso de toma de decisiones, está orientada al manejo de grandes volúmenes de información provenientes de diversas fuentes, esto incluye además de la base de datos los cubos de información.</t>
  </si>
  <si>
    <t>SICAZ</t>
  </si>
  <si>
    <t>Herramienta que permite el registro del análisis realizado a las solicitudes de adjudicación asignadas a la subdirección de acceso a tierras por zonas focalizadas.</t>
  </si>
  <si>
    <t>Sistema de Alertas y Respuestas Tempranas</t>
  </si>
  <si>
    <t>Funcionalidad integrada al SIT que permitirá el registro y seguimiento a los conflictos identificados por el equipo de dialogo social.</t>
  </si>
  <si>
    <t>Centro de Atención y Servicios</t>
  </si>
  <si>
    <t>Aplicativo de mesa de servicios que permite gestionar las solicitudes y requerimientos tecnológicos.</t>
  </si>
  <si>
    <t>Intranet</t>
  </si>
  <si>
    <t>Portal interno para colaboradores en plataforma SharePoint</t>
  </si>
  <si>
    <t>Gestor de contenidos para el portal web</t>
  </si>
  <si>
    <t>Heinsohn nomina gobierno</t>
  </si>
  <si>
    <t>Software para la gestión y liquidación de la nómina de funcionarios</t>
  </si>
  <si>
    <t>Orquestador</t>
  </si>
  <si>
    <t>Permite validar, incluir y Calificar de manera automatizada a los sujetos de ordenamiento territorial</t>
  </si>
  <si>
    <t>Módulo de Información Geográfica para el Ordenamiento</t>
  </si>
  <si>
    <t>Aplicativo que permite la gestión de información geográfica de la ANT</t>
  </si>
  <si>
    <t>Instrumentos para el Ordenamiento Social de la Propiedad Rural</t>
  </si>
  <si>
    <t>Conjunto de herramientas (Toolbox) de ArcGlS Pro, para la elaboración, levantamiento, análisis y procesamiento de información geográfica, entre otros, que son utilizadas en los sistemas de información existentes o como enlaces independientes para la elaboración de encuestas, tableros de control, visores geográficos, entre otros.</t>
  </si>
  <si>
    <t>Banco de Imágenes</t>
  </si>
  <si>
    <t>Herramienta de apoyo para los profesionales de la entidad que requieran visualizar las imágenes disponibles para el cumplimiento de las misionalidades y las metas establecidas en las diversas áreas.</t>
  </si>
  <si>
    <t>Sistema Integrado de Tierras</t>
  </si>
  <si>
    <t>Portal WEB</t>
  </si>
  <si>
    <t>DISEÑO Y EJECUCIÓN DE LOS CONTROLES</t>
  </si>
  <si>
    <t>Fuente. Figura 19 Estructura para la redacción de controles. Guía para la Gestión Integral del Riesgo en Entidades Públicas DAFP Versión 7. 2025</t>
  </si>
  <si>
    <t>Atributo</t>
  </si>
  <si>
    <t>Documentación</t>
  </si>
  <si>
    <t>Frecuencia</t>
  </si>
  <si>
    <t>Evidencia</t>
  </si>
  <si>
    <t>Ejecución</t>
  </si>
  <si>
    <t xml:space="preserve">Fuente documental de los controles, bien sea que su  definición esté en manuales, procedimientos, flujogramas o cualquier otro documento propio del proceso. </t>
  </si>
  <si>
    <t>Por evento/demanda</t>
  </si>
  <si>
    <t>Diario</t>
  </si>
  <si>
    <t>Semanal</t>
  </si>
  <si>
    <t>Quincenal</t>
  </si>
  <si>
    <t>Mensual</t>
  </si>
  <si>
    <t>Bimensual</t>
  </si>
  <si>
    <t>Trimestral</t>
  </si>
  <si>
    <t>Semestral</t>
  </si>
  <si>
    <t>Anual</t>
  </si>
  <si>
    <t>Procedimientos</t>
  </si>
  <si>
    <t>Manual</t>
  </si>
  <si>
    <t>Forma</t>
  </si>
  <si>
    <t>Fuente: Organigrama ANT</t>
  </si>
  <si>
    <t>Registro electrónico</t>
  </si>
  <si>
    <t>Fuente</t>
  </si>
  <si>
    <t>Interna</t>
  </si>
  <si>
    <t>Externa</t>
  </si>
  <si>
    <t>Mixta</t>
  </si>
  <si>
    <t>Fuente: Tomado de memo 202561000427093 STH</t>
  </si>
  <si>
    <t>Fuente: PETI ANT. Consulta 2025</t>
  </si>
  <si>
    <t>Fuente. Listado de conformidad con guia DAFP V7</t>
  </si>
  <si>
    <t>Fuente. Mapa de procesos ANT. Consulta en noviembre 2025</t>
  </si>
  <si>
    <t>Fuente: Listado operativo</t>
  </si>
  <si>
    <t>Fuente. Listado de conformidad con guia DAFP V7. Tipos de riesgos asociados a amenazas a la integridad pública</t>
  </si>
  <si>
    <t xml:space="preserve">Fuente. Listado de conformidad con guia DAFP V7. </t>
  </si>
  <si>
    <t>Siempre que se ejecuta la activididad</t>
  </si>
  <si>
    <t>Periódicamente (diario, mensual, bimestral, trimestral, semestral)</t>
  </si>
  <si>
    <t>Con registro manual</t>
  </si>
  <si>
    <t xml:space="preserve">Con registro electrónico </t>
  </si>
  <si>
    <t xml:space="preserve">Periodicidad con la cual se ejecuta una actividad de control debe ser adecuada para detectar o prevenir el riesgo en función de su nivel de exposición inherente. </t>
  </si>
  <si>
    <t xml:space="preserve">Sistemas de información de apoyo a la ejecución del control </t>
  </si>
  <si>
    <t>Opciones</t>
  </si>
  <si>
    <t xml:space="preserve">Permite establecer cómo se ejecuta el control (fuentes de información  que sean confiables), así mismo qué acciones se toman en caso de desviaciones o  situaciones que se detecten. Puede darse a través de la comparación con  información (registros) interna, externa (extractos bancarios, confirmaciones de autenticidad de documentos, SECOP, SIIF, SIGEP, etc.) o mixta.  </t>
  </si>
  <si>
    <t>Responsable del control (¿Quién?)</t>
  </si>
  <si>
    <t>Peso del control</t>
  </si>
  <si>
    <t>Sistema de Información</t>
  </si>
  <si>
    <t>Otros esquemas</t>
  </si>
  <si>
    <t>Preventivo</t>
  </si>
  <si>
    <t>Detectivo</t>
  </si>
  <si>
    <t>Correctivo</t>
  </si>
  <si>
    <t>Peso</t>
  </si>
  <si>
    <t>Fuente. Listado de conformidad con guia DAFP V7. Tabla 6</t>
  </si>
  <si>
    <t>Fuente. Listado de conformidad con guia DAFP V7. Tabla 7</t>
  </si>
  <si>
    <t>Automático</t>
  </si>
  <si>
    <t>Afectación matriz</t>
  </si>
  <si>
    <t>Desplazamiento en la Matriz</t>
  </si>
  <si>
    <t>Trazabilidad</t>
  </si>
  <si>
    <t>Complemento
(Observaciones o desviaciones)</t>
  </si>
  <si>
    <t>Valor del control</t>
  </si>
  <si>
    <t>Riesgo Inherente</t>
  </si>
  <si>
    <t>Impacto(por registro</t>
  </si>
  <si>
    <t>Formalización del control</t>
  </si>
  <si>
    <t>Control manual</t>
  </si>
  <si>
    <t>Ejecutados por personas</t>
  </si>
  <si>
    <t>Control automático</t>
  </si>
  <si>
    <t xml:space="preserve">Ejecutados por un sistema o software previamente programado o diseñado. </t>
  </si>
  <si>
    <t>Fuente: Pag. 66. Guía para la Gestión Integral del Riesgo en Entidades Públicas DAFP Versión 7. 2025</t>
  </si>
  <si>
    <t>Fuente: Figura 19. Estructura para la redacción de controles. Guía para la Gestión Integral del Riesgo en Entidades Públicas DAFP Versión 7. 2025</t>
  </si>
  <si>
    <t>Fuente: Figura 20 Cadena de valor del proceso y las tipologías de controles. Guía para la Gestión Integral del Riesgo en Entidades Públicas DAFP Versión 7. 2025</t>
  </si>
  <si>
    <t>Ejecución de Controles</t>
  </si>
  <si>
    <t>Tipologia de Controles</t>
  </si>
  <si>
    <t>Impacto residual</t>
  </si>
  <si>
    <t>Probabilidad residual Final</t>
  </si>
  <si>
    <t>Impacto Residual Final</t>
  </si>
  <si>
    <t>Valoración Residual</t>
  </si>
  <si>
    <t>Identificación del Riesgo x registro</t>
  </si>
  <si>
    <t>Riesgo Inherente (Por registro)</t>
  </si>
  <si>
    <t>Valoración por control</t>
  </si>
  <si>
    <t>Probabilidad (por registro)</t>
  </si>
  <si>
    <t>Fuente:Tabla 8. aplicación de controles para establecer el riesgo residual. Guía para la Gestión Integral del Riesgo en Entidades Públicas DAFP Versión 7. 2025</t>
  </si>
  <si>
    <t>Nivel</t>
  </si>
  <si>
    <t>% MIN</t>
  </si>
  <si>
    <t>% MAX</t>
  </si>
  <si>
    <t>Probabilidad Residual</t>
  </si>
  <si>
    <t>Valoración Impacto Residual</t>
  </si>
  <si>
    <t>Valoración Probabilidad Residual</t>
  </si>
  <si>
    <t>Mapa de Calor - Riesgo Residual</t>
  </si>
  <si>
    <t xml:space="preserve">2_RIESGO INHERENTE: </t>
  </si>
  <si>
    <t>En esta hoja se desarrolla la valoración del riesgo inherente (antes de los controles).</t>
  </si>
  <si>
    <t>Descripción Fuente Generadora del Evento</t>
  </si>
  <si>
    <t>Seleccione el cargo del servidor público el cual implementará el control.</t>
  </si>
  <si>
    <t>Decidir en un asunto sobre el cual el servidor tiene un interés particular y directo en su regulación, gestión, control o decisión, o lo tuviere su cónyuge, compañero o compañera permanente, o algunos de sus  parientes dentro del cuarto grado de consanguinidad, segundo de afinidad o primero civil, o su socio o socios de hecho o de derecho</t>
  </si>
  <si>
    <t xml:space="preserve">Desviar la gestión administrativa o los recursos públicos y privados para obtener un beneficio propio o para un tercero </t>
  </si>
  <si>
    <t>% Probabilidad</t>
  </si>
  <si>
    <t>% Impacto</t>
  </si>
  <si>
    <t>Calificación riesgo inherente</t>
  </si>
  <si>
    <t>% Probabilidad Residual</t>
  </si>
  <si>
    <t>% Impacto Residual</t>
  </si>
  <si>
    <t>Nivel de probabilidad Residual</t>
  </si>
  <si>
    <t>Nivel de impacto Residual</t>
  </si>
  <si>
    <t>Calificación riesgo residual</t>
  </si>
  <si>
    <t>Severidad Nivel de Riesgo Residual</t>
  </si>
  <si>
    <t xml:space="preserve">Determine el tratamiento a seguir 
</t>
  </si>
  <si>
    <t>Descripción de la Acción, basado en el análisis de causas</t>
  </si>
  <si>
    <t>Responsable 
(Cargo)</t>
  </si>
  <si>
    <t>Diligenciadas etapas previas?</t>
  </si>
  <si>
    <t>Niveles de riesgo</t>
  </si>
  <si>
    <t>Reducir_mitigar_Transferir_Evitar</t>
  </si>
  <si>
    <t>Reducir_Mitigar</t>
  </si>
  <si>
    <t>Mitigar</t>
  </si>
  <si>
    <t>Reducir, mitigar, Transferir, Evitar</t>
  </si>
  <si>
    <t>Area responsable</t>
  </si>
  <si>
    <t>Sin Iniciar</t>
  </si>
  <si>
    <t>En proceso</t>
  </si>
  <si>
    <t>Cerrado</t>
  </si>
  <si>
    <t>Plan de acción (Acciones adicionales)</t>
  </si>
  <si>
    <t>Indicador</t>
  </si>
  <si>
    <t>Enero</t>
  </si>
  <si>
    <t>Febrero</t>
  </si>
  <si>
    <t>Marzo</t>
  </si>
  <si>
    <t>Abril</t>
  </si>
  <si>
    <t>Mayo</t>
  </si>
  <si>
    <t>Junio</t>
  </si>
  <si>
    <t>Julio</t>
  </si>
  <si>
    <t>Agosto</t>
  </si>
  <si>
    <t>Septiembre</t>
  </si>
  <si>
    <t>Octubre</t>
  </si>
  <si>
    <t>Noviembre</t>
  </si>
  <si>
    <t>Acción complementaria</t>
  </si>
  <si>
    <t>Programador</t>
  </si>
  <si>
    <t>Mecanismo de Planeación</t>
  </si>
  <si>
    <t>Código</t>
  </si>
  <si>
    <t>Responsable</t>
  </si>
  <si>
    <t>∑ Riesgos por proceso</t>
  </si>
  <si>
    <t>Activos</t>
  </si>
  <si>
    <t>Estado Plan</t>
  </si>
  <si>
    <t>Estado del riesgo</t>
  </si>
  <si>
    <t>Activo</t>
  </si>
  <si>
    <t>Inactivo</t>
  </si>
  <si>
    <t>Ineherente</t>
  </si>
  <si>
    <t>Residual</t>
  </si>
  <si>
    <t>Sigla Proceso</t>
  </si>
  <si>
    <t>Riesgo Residual</t>
  </si>
  <si>
    <t>2. Si en la sumatoria de los riesgos Extermos y altos representan mas o igual al 30% de los Riesgos Calificados, y menos del 20% de los Riesgos Extremos la calificación del Proceso será ALTO.</t>
  </si>
  <si>
    <t>3. Si en la sumatoria de los riesgos Extremos, altos y moderados representan mas o igual al  40% de los Riesgos Calificados, y menos del 30% de los Riesgos Extremos y Altos, y Menos del 20% de los Riesgos Extremos, la calificación del Proceso será MODERADO.</t>
  </si>
  <si>
    <t>Explicaciones Para realizar la ponderación de Riesgos.</t>
  </si>
  <si>
    <t>1. Si en la sumatoria de los riesgos los Extremos representan mas o igual al 20% de los Riesgos, la calificación del Proceso será EXTREMO.</t>
  </si>
  <si>
    <t>4. Si en la sumatoria de los riesgos Extremos, altos,  moderados y bajos representan mas o igual al  50% de los Riesgos Calificados, y menos del 40% de los riesgos Extremos, altos y moderados, y menos del 30% de los riesgos calificados en Extremos y Altos, y menos del 20% de los riesgos Extremos, la calificación del proceso sera BAJO.</t>
  </si>
  <si>
    <t>% Extremo</t>
  </si>
  <si>
    <t>% Alto</t>
  </si>
  <si>
    <t>% Moderado</t>
  </si>
  <si>
    <t>% Bajo</t>
  </si>
  <si>
    <t>Ponderación R- Inherente</t>
  </si>
  <si>
    <t>Ponderación R- Residual</t>
  </si>
  <si>
    <t>Procesos</t>
  </si>
  <si>
    <t>Nota. Si la información No se encuentra plenamente diligenciada para cada riesgo, no se visualiza la valoración correspondiente</t>
  </si>
  <si>
    <t>Ponderación de riesgos por proceso</t>
  </si>
  <si>
    <t>#FF0000</t>
  </si>
  <si>
    <t>#FF6600</t>
  </si>
  <si>
    <t>#FFFF66</t>
  </si>
  <si>
    <t>#92D050</t>
  </si>
  <si>
    <t>Colorimentria</t>
  </si>
  <si>
    <t>Guía para la Gestión Integral del Riesgo en Entidades Públicas. DAFP V7</t>
  </si>
  <si>
    <t>Video- Lanzamiento Guía para la Gestión del Riesgo en Entidades Públicas. DAFP V7</t>
  </si>
  <si>
    <t xml:space="preserve">Adjunto al presente instrumento </t>
  </si>
  <si>
    <r>
      <t xml:space="preserve">1. Si en la sumatoria de los riesgos los Extremos representan mas o igual al 20% de los Riesgos, la calificación del Proceso será EXTREMO.
2. Si en la sumatoria de los riesgos Extermos y altos representan mas o igual al 30% de los Riesgos Calificados, y menos del 20% de los Riesgos Extremos la calificación del Proceso será ALTO.
3. Si en la sumatoria de los riesgos Extremos, altos y moderados representan mas o igual al  40% de los Riesgos Calificados, y menos del 30% de los Riesgos Extremos y Altos, y Menos del 20% de los Riesgos Extremos, la calificación del Proceso será MODERADO.
4. Si en la sumatoria de los riesgos Extremos, altos,  moderados y bajos representan mas o igual al  50% de los Riesgos Calificados, y menos del 40% de los riesgos Extremos, altos y moderados, y menos del 30% de los riesgos calificados en Extremos y Altos, y menos del 20% de los riesgos Extremos, la calificación del proceso sera BAJO.
</t>
    </r>
    <r>
      <rPr>
        <i/>
        <sz val="10"/>
        <color theme="1"/>
        <rFont val="Aptos Narrow"/>
        <family val="2"/>
        <scheme val="minor"/>
      </rPr>
      <t>DAFP - Adapatado de Instituto de Auditores Internos COSO ERM Agosto 2014</t>
    </r>
  </si>
  <si>
    <t>Determine el tratamiento a seguir</t>
  </si>
  <si>
    <t>Indique el área que implementará la acción de acuerdo con el riesgo.</t>
  </si>
  <si>
    <t>Posibilidad de afectaciones a la ejecución presupuestal, pagos por sanciones económicas, indemnizaciones a terceros, sanciones por incumplimientos de tipo legal, etc</t>
  </si>
  <si>
    <t>Fuente.  Pag. 60 y 128. Guía para la Gestión Integral del Riesgo en Entidades Públicas DAFP Versión 7. 2025</t>
  </si>
  <si>
    <t>Fuente. Figura 28 Sistema de Gestión de Riesgos para la Integridad Pública. Guía para la Gestión Integral del Riesgo en Entidades Públicas DAFP Versión 7. 2025
Fuente. Tabla 32 Ejemplos como referente para análisis del riesgo . Guía para la Gestión Integral del Riesgo en Entidades Públicas DAFP Versión 7. 2025
Fuente.  Pag. 132-134. Guía para la Gestión Integral del Riesgo en Entidades Públicas DAFP Versión 7. 2025</t>
  </si>
  <si>
    <t>Cuando el nivel del riesgo está por debajo del apetito establecido por la alta dirección.</t>
  </si>
  <si>
    <t xml:space="preserve"> Implementar controles para reducir la probabilidad o el impacto.</t>
  </si>
  <si>
    <t>Cuando se decide eliminar el activo que es fuente del riesgo: por ejemplo, 
dar de baja un servidor.</t>
  </si>
  <si>
    <t xml:space="preserve">Compartir las consecuencias de la materialización del riesgo, por 
ejemplo, a través de la adquisición de una ciberpoliza </t>
  </si>
  <si>
    <t>Mapa de Riesgos de Corrupción ANT 2025.</t>
  </si>
  <si>
    <t>Política de Administración del Riesgo DEST-POLÌTICA-001.</t>
  </si>
  <si>
    <t>Glosario Guía para la Gestión Integral de Riesgos en Entidades  Públicas. DAFP V7</t>
  </si>
  <si>
    <t>Instrumento adaptado a la Guía para la Gestión Integral del Riesgo en Entidades Públicas V7. 
Elaborado por la Oficina del Inspector de la Gestión de Tierras-ANT.</t>
  </si>
  <si>
    <t xml:space="preserve">El riesgo afecta la imagen de: </t>
  </si>
  <si>
    <t xml:space="preserve">No. De Control </t>
  </si>
  <si>
    <t xml:space="preserve">Aplicativo </t>
  </si>
  <si>
    <t>Actividad - Acción ¿Qué?
Inicia con verbo</t>
  </si>
  <si>
    <t>Complemento (Observaciones o desviaciones)</t>
  </si>
  <si>
    <t>Debe seleccionar de lista desplegable entre:
* Preventivo
* Detectivo
* Correctivo</t>
  </si>
  <si>
    <t>Debe seleccionar de lista desplegable el tipo de implementación del control, entre:
* Automático
* Manual</t>
  </si>
  <si>
    <t>Debe seleccionar de listas desplegables el tipo de documentación del control:
* Procedimientos
* Sistemas de información
* Otros Esquemas</t>
  </si>
  <si>
    <t xml:space="preserve">Seleccione la frecuencia en que existe la oportunidad en que se ejecuta el control para prevenir/detectar la materialización del riesgo de manera oportuna.
* Por evento/demanda
* Diario
* Semanal
* Quincenal
* Mensual
* Bimensual
* Trimestral
* Semestral
* Anual
</t>
  </si>
  <si>
    <t xml:space="preserve">Seleccione  la manera de registrar la evidencia o rastro de la ejecución del control:
* Con registro manual
* Con registro electrónico
</t>
  </si>
  <si>
    <t>Seleccione el estado en el cual se encuentra el Riesgo registrado:
* Activo
* Inactivo</t>
  </si>
  <si>
    <t>Seleccione en la lista desplegable una de las fuentes de información que soportan la implementación del control:
* Interna
* Externa
* Mixta</t>
  </si>
  <si>
    <t>Valoración residual:
- Probabilidad residual final
- Impacto Residual Final
- Probabilidad
- Impacto</t>
  </si>
  <si>
    <t>Reducir_Compartir</t>
  </si>
  <si>
    <t>Se calcula automáticamente según SEVERIDAD (NIVEL DE RIESGO), de conformidad con los lineamientos de la Guía y el Anexo 1 de la misma.</t>
  </si>
  <si>
    <t>Seleccione de la lista el tratamiento a seguir:
* Reducir
* Compartir
* Aceptar
* Evitar</t>
  </si>
  <si>
    <t>Descripción (Indicador)</t>
  </si>
  <si>
    <t>Meta (Indicador)</t>
  </si>
  <si>
    <t>Indique la programación del plan de acción 2026, para el cumplimiento de la meta.</t>
  </si>
  <si>
    <t>Describa el indicador con el que se realizará el seguimiento al Plan de Acción.</t>
  </si>
  <si>
    <t>Indique la meta del indicador previo.</t>
  </si>
  <si>
    <t>Observaciones generales</t>
  </si>
  <si>
    <t>Una vez consolidados los riesgos de corrupción institucionales para la vigencia 2026, se recodificarán (asignación Id definitivo para cada riesgo) los mismos para facilitar un análisis integral y la formulación del Mapa de Riesgos de Corrupción institucional.</t>
  </si>
  <si>
    <t>Las hojas se encuentran protegidas para evitar alterar las formulas involuntariamente, en el evento que requiera disponer de variables u opciones diferentes a las parametrizadas, favor contactar con la OIGT.</t>
  </si>
  <si>
    <t>Se debe ingresar información solo en las celdas identificadas con color VERDE CLARO, algunas de ellas dispone listas desplegables para que elija la opción correspondiente o están disponibles para diligenciamiento libre según cada caso, las demás contienen formulas de auto llenado</t>
  </si>
  <si>
    <t>Seleccione la dependencia/área que es responsable de efectuar el control que ataca al riesgo asociado.</t>
  </si>
  <si>
    <t>Contexto e identificación de riesgos</t>
  </si>
  <si>
    <t>Área responsable</t>
  </si>
  <si>
    <t>Utilice la lista de despliegue que se encuentra parametrizada, le aparecerán las opciones:
Sin Iniciar, En proceso, Cerrado.
La selección en este caso dependerá de las acciones del plan que se hayan establecido en cada caso.</t>
  </si>
  <si>
    <t>La totalidad de esta hoja es calculada de acuerdo con los controles, para establecer el riesgo integral a nivel de cada proceso institucional ANT.</t>
  </si>
  <si>
    <t xml:space="preserve">MAPA DE RIESGOS DE CORRUPCIÓN </t>
  </si>
  <si>
    <t>Meta (No.)</t>
  </si>
  <si>
    <t>Programador (No.)</t>
  </si>
  <si>
    <t>Descripción de la Acción
(basado en el análisis de causas)</t>
  </si>
  <si>
    <t>Cada registro incluye al final un check de validación, si el registro fue finalizado y no cuenta con el check activo, por favor revise que haya diligenciado plenamente la información y complete campos faltantes</t>
  </si>
  <si>
    <t>Si desea ir a la página de inicio, desde cualquier hoja de trabajo, de clic sobre el ícono de la ANT.</t>
  </si>
  <si>
    <t>Cómo descargar y guardar el presente archivo?</t>
  </si>
  <si>
    <t>1. Considerando que el archivo contiene fórmulas que requieren programación, es probable que aparezca la siguiente alerta al momento de abrir el archivo:</t>
  </si>
  <si>
    <t>Para consultar las instrucciones para uso del presente instrumento de clic aquí</t>
  </si>
  <si>
    <t>Para consultar las ayudas de diligenciamiento del presente instrumento de clic aquí</t>
  </si>
  <si>
    <t>omisión en el  trámite a las PQRSD puestas en conocimiento de la OIGT para favorecer a un tercero</t>
  </si>
  <si>
    <t xml:space="preserve">informando a los profesionales a cargo para que realicen el trámite correspondiente </t>
  </si>
  <si>
    <t>Realizar seguimiento e identificación de las PQRSD registradas en la entidad y asignadas a la OIGT que no se han tramitado,</t>
  </si>
  <si>
    <t>Realizar informes de verificación del trámite efectuado sobre las PQRSD detectadas como no tramitadas</t>
  </si>
  <si>
    <t>Informes de seguimiento al control de denuncias no tramitadas</t>
  </si>
  <si>
    <r>
      <t xml:space="preserve">Disclaimer: Los textos, estructura y ayudas que conforman el presente instrumento, corresponden principalmente a los indicados en la </t>
    </r>
    <r>
      <rPr>
        <i/>
        <sz val="9"/>
        <rFont val="Arial"/>
        <family val="2"/>
      </rPr>
      <t xml:space="preserve">Guía para la Gestión Integral del Riesgo en Entidades Públicas V7 </t>
    </r>
    <r>
      <rPr>
        <sz val="9"/>
        <rFont val="Arial"/>
        <family val="2"/>
      </rPr>
      <t>y adaptaciones particulares de los mismos, realizadas por la OIGT para facilitar la formulación y seguimiento de Riesgos de Corrupción al interior de la ANT,</t>
    </r>
    <r>
      <rPr>
        <i/>
        <sz val="9"/>
        <rFont val="Arial"/>
        <family val="2"/>
      </rPr>
      <t xml:space="preserve"> </t>
    </r>
  </si>
  <si>
    <r>
      <t xml:space="preserve">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9"/>
        <color theme="9" tint="-0.249977111117893"/>
        <rFont val="Arial"/>
        <family val="2"/>
      </rPr>
      <t>Guía para la Gestión Integral del Riesgo en Entidades Públicas V7</t>
    </r>
    <r>
      <rPr>
        <sz val="9"/>
        <rFont val="Arial"/>
        <family val="2"/>
      </rPr>
      <t>. El formato cuenta con celdas parametrizadas y permite contar con los respectivos mapas de calor para riesgo inherente y riesgo residual.</t>
    </r>
  </si>
  <si>
    <r>
      <t>2. Para habilitar el archivo, se dirige donde tengan ubicado el archivo, da clic derecho y selecciona "</t>
    </r>
    <r>
      <rPr>
        <b/>
        <sz val="9"/>
        <color theme="1"/>
        <rFont val="Arial"/>
        <family val="2"/>
      </rPr>
      <t>Propiedades</t>
    </r>
    <r>
      <rPr>
        <sz val="9"/>
        <color theme="1"/>
        <rFont val="Arial"/>
        <family val="2"/>
      </rPr>
      <t>"(1), allí seleccionan "</t>
    </r>
    <r>
      <rPr>
        <b/>
        <sz val="9"/>
        <color theme="1"/>
        <rFont val="Arial"/>
        <family val="2"/>
      </rPr>
      <t>Desbloquear</t>
    </r>
    <r>
      <rPr>
        <sz val="9"/>
        <color theme="1"/>
        <rFont val="Arial"/>
        <family val="2"/>
      </rPr>
      <t>" (2) y después "</t>
    </r>
    <r>
      <rPr>
        <b/>
        <sz val="9"/>
        <color theme="1"/>
        <rFont val="Arial"/>
        <family val="2"/>
      </rPr>
      <t>Aceptar</t>
    </r>
    <r>
      <rPr>
        <sz val="9"/>
        <color theme="1"/>
        <rFont val="Arial"/>
        <family val="2"/>
      </rPr>
      <t>" (3).</t>
    </r>
  </si>
  <si>
    <r>
      <rPr>
        <u/>
        <sz val="9"/>
        <rFont val="Arial"/>
        <family val="2"/>
      </rPr>
      <t xml:space="preserve">Clic aquí para dirigirse a la </t>
    </r>
    <r>
      <rPr>
        <b/>
        <u/>
        <sz val="9"/>
        <color theme="9" tint="-0.249977111117893"/>
        <rFont val="Arial"/>
        <family val="2"/>
      </rPr>
      <t>Guía para la Administración del Riesgo y el diseño de controles V7</t>
    </r>
  </si>
  <si>
    <r>
      <t xml:space="preserve">Antes de iniciar con el diligenciamiento de la información en la matriz, se requiere haber avanzado en el análisis del </t>
    </r>
    <r>
      <rPr>
        <b/>
        <sz val="9"/>
        <rFont val="Arial"/>
        <family val="2"/>
      </rPr>
      <t>proceso, su objetivo, alcance, actividades clave</t>
    </r>
    <r>
      <rPr>
        <sz val="9"/>
        <rFont val="Arial"/>
        <family val="2"/>
      </rPr>
      <t xml:space="preserve">, considere los lineamientos establecidos en los instrumentos de apoyo compartidos. 
El diligenciamiento debe realizarse en estricto orden de pasos según la numeración de las hojas:
</t>
    </r>
    <r>
      <rPr>
        <b/>
        <u/>
        <sz val="9"/>
        <rFont val="Arial"/>
        <family val="2"/>
      </rPr>
      <t>* Paso 1:</t>
    </r>
    <r>
      <rPr>
        <sz val="9"/>
        <rFont val="Arial"/>
        <family val="2"/>
      </rPr>
      <t xml:space="preserve"> </t>
    </r>
    <r>
      <rPr>
        <sz val="9"/>
        <color theme="1"/>
        <rFont val="Arial"/>
        <family val="2"/>
      </rPr>
      <t>"</t>
    </r>
    <r>
      <rPr>
        <b/>
        <sz val="9"/>
        <color theme="6"/>
        <rFont val="Arial"/>
        <family val="2"/>
      </rPr>
      <t>1_IDENTIFICACIÓN</t>
    </r>
    <r>
      <rPr>
        <sz val="9"/>
        <color theme="1"/>
        <rFont val="Arial"/>
        <family val="2"/>
      </rPr>
      <t>"</t>
    </r>
    <r>
      <rPr>
        <b/>
        <sz val="9"/>
        <color theme="9" tint="-0.249977111117893"/>
        <rFont val="Arial"/>
        <family val="2"/>
      </rPr>
      <t xml:space="preserve"> </t>
    </r>
    <r>
      <rPr>
        <sz val="9"/>
        <color theme="1"/>
        <rFont val="Arial"/>
        <family val="2"/>
      </rPr>
      <t xml:space="preserve">en donde, por cada proceso en los cuales participa cada dependencia, debe identificar los Riesgos de Corrupción y sus causas. Cada línea corresponde a un Riesgo identificado.
</t>
    </r>
    <r>
      <rPr>
        <b/>
        <u/>
        <sz val="9"/>
        <color theme="1"/>
        <rFont val="Arial"/>
        <family val="2"/>
      </rPr>
      <t>* Paso 2</t>
    </r>
    <r>
      <rPr>
        <sz val="9"/>
        <color theme="1"/>
        <rFont val="Arial"/>
        <family val="2"/>
      </rPr>
      <t>. "</t>
    </r>
    <r>
      <rPr>
        <b/>
        <sz val="9"/>
        <color theme="6"/>
        <rFont val="Arial"/>
        <family val="2"/>
      </rPr>
      <t>2. RIESGO INHERENTE</t>
    </r>
    <r>
      <rPr>
        <sz val="9"/>
        <color theme="1"/>
        <rFont val="Arial"/>
        <family val="2"/>
      </rPr>
      <t xml:space="preserve">" en donde, para cada riesgo identificado, se determina la probabilidad y el impacto inherente, es decir, el asociado al proceso antes de implementar controles.
</t>
    </r>
    <r>
      <rPr>
        <u/>
        <sz val="9"/>
        <color theme="1"/>
        <rFont val="Arial"/>
        <family val="2"/>
      </rPr>
      <t>* Paso 3</t>
    </r>
    <r>
      <rPr>
        <sz val="9"/>
        <color theme="1"/>
        <rFont val="Arial"/>
        <family val="2"/>
      </rPr>
      <t xml:space="preserve">: </t>
    </r>
    <r>
      <rPr>
        <sz val="9"/>
        <color theme="6"/>
        <rFont val="Arial"/>
        <family val="2"/>
      </rPr>
      <t>"</t>
    </r>
    <r>
      <rPr>
        <b/>
        <sz val="9"/>
        <color theme="6"/>
        <rFont val="Arial"/>
        <family val="2"/>
      </rPr>
      <t>3. MAPA DE CALOR INHERENTE</t>
    </r>
    <r>
      <rPr>
        <sz val="9"/>
        <color theme="1"/>
        <rFont val="Arial"/>
        <family val="2"/>
      </rPr>
      <t xml:space="preserve">" Esta hoja de trabajo es </t>
    </r>
    <r>
      <rPr>
        <u/>
        <sz val="9"/>
        <color theme="1"/>
        <rFont val="Arial"/>
        <family val="2"/>
      </rPr>
      <t>netamente visual.</t>
    </r>
    <r>
      <rPr>
        <sz val="9"/>
        <color theme="1"/>
        <rFont val="Arial"/>
        <family val="2"/>
      </rPr>
      <t xml:space="preserve"> Como usuario de este instrumento </t>
    </r>
    <r>
      <rPr>
        <u/>
        <sz val="9"/>
        <color theme="1"/>
        <rFont val="Arial"/>
        <family val="2"/>
      </rPr>
      <t>No</t>
    </r>
    <r>
      <rPr>
        <sz val="9"/>
        <color theme="1"/>
        <rFont val="Arial"/>
        <family val="2"/>
      </rPr>
      <t xml:space="preserve"> debe realizar ninguna acción, solo validar la ubicación otorgada a cada riesgo según la valoración de probabilidad e impacto efectuada en el paso anterior.
</t>
    </r>
    <r>
      <rPr>
        <b/>
        <u/>
        <sz val="9"/>
        <color theme="1"/>
        <rFont val="Arial"/>
        <family val="2"/>
      </rPr>
      <t>* Paso 4:</t>
    </r>
    <r>
      <rPr>
        <sz val="9"/>
        <color theme="1"/>
        <rFont val="Arial"/>
        <family val="2"/>
      </rPr>
      <t xml:space="preserve"> "</t>
    </r>
    <r>
      <rPr>
        <b/>
        <sz val="9"/>
        <color theme="6"/>
        <rFont val="Arial"/>
        <family val="2"/>
      </rPr>
      <t>4. CONTROLES</t>
    </r>
    <r>
      <rPr>
        <sz val="9"/>
        <color theme="1"/>
        <rFont val="Arial"/>
        <family val="2"/>
      </rPr>
      <t>". Para cada riesgo, el instrumento presenta la posibilidad de registrar hasta 10 controles, Por favor describa con la totalidad de campos al menos un control por riesgo, en el evento que la gestión correspondiente sea</t>
    </r>
    <r>
      <rPr>
        <u/>
        <sz val="9"/>
        <color theme="1"/>
        <rFont val="Arial"/>
        <family val="2"/>
      </rPr>
      <t xml:space="preserve"> mitigar el riesgo</t>
    </r>
    <r>
      <rPr>
        <sz val="9"/>
        <color theme="1"/>
        <rFont val="Arial"/>
        <family val="2"/>
      </rPr>
      <t xml:space="preserve">.
</t>
    </r>
    <r>
      <rPr>
        <u/>
        <sz val="9"/>
        <rFont val="Arial"/>
        <family val="2"/>
      </rPr>
      <t xml:space="preserve">*Paso 5: </t>
    </r>
    <r>
      <rPr>
        <b/>
        <sz val="9"/>
        <rFont val="Arial"/>
        <family val="2"/>
      </rPr>
      <t>"</t>
    </r>
    <r>
      <rPr>
        <b/>
        <sz val="9"/>
        <color theme="6"/>
        <rFont val="Arial"/>
        <family val="2"/>
      </rPr>
      <t>5. MAPA DE CALOR RESIDUAL"</t>
    </r>
    <r>
      <rPr>
        <b/>
        <sz val="9"/>
        <rFont val="Arial"/>
        <family val="2"/>
      </rPr>
      <t xml:space="preserve"> </t>
    </r>
    <r>
      <rPr>
        <sz val="9"/>
        <rFont val="Arial"/>
        <family val="2"/>
      </rPr>
      <t xml:space="preserve"> Esta hoja de trabajo es</t>
    </r>
    <r>
      <rPr>
        <u/>
        <sz val="9"/>
        <rFont val="Arial"/>
        <family val="2"/>
      </rPr>
      <t xml:space="preserve"> netamente visual</t>
    </r>
    <r>
      <rPr>
        <sz val="9"/>
        <rFont val="Arial"/>
        <family val="2"/>
      </rPr>
      <t xml:space="preserve">, Como usuario de este instrumento </t>
    </r>
    <r>
      <rPr>
        <u/>
        <sz val="9"/>
        <rFont val="Arial"/>
        <family val="2"/>
      </rPr>
      <t>No</t>
    </r>
    <r>
      <rPr>
        <sz val="9"/>
        <rFont val="Arial"/>
        <family val="2"/>
      </rPr>
      <t xml:space="preserve"> debe realizar ninguna acción, solo validar la ubicación otorgada a cada riesgo en el mapa de calor según la valoración de controles realizada en el paso anterior.
</t>
    </r>
    <r>
      <rPr>
        <u/>
        <sz val="9"/>
        <rFont val="Arial"/>
        <family val="2"/>
      </rPr>
      <t>* Paso 6</t>
    </r>
    <r>
      <rPr>
        <b/>
        <u/>
        <sz val="9"/>
        <rFont val="Arial"/>
        <family val="2"/>
      </rPr>
      <t>:</t>
    </r>
    <r>
      <rPr>
        <sz val="9"/>
        <rFont val="Arial"/>
        <family val="2"/>
      </rPr>
      <t xml:space="preserve"> "</t>
    </r>
    <r>
      <rPr>
        <b/>
        <sz val="9"/>
        <color theme="6"/>
        <rFont val="Arial"/>
        <family val="2"/>
      </rPr>
      <t>6.</t>
    </r>
    <r>
      <rPr>
        <b/>
        <sz val="9"/>
        <rFont val="Arial"/>
        <family val="2"/>
      </rPr>
      <t xml:space="preserve"> </t>
    </r>
    <r>
      <rPr>
        <b/>
        <sz val="9"/>
        <color theme="6"/>
        <rFont val="Arial"/>
        <family val="2"/>
      </rPr>
      <t>MC INHERENTE VS RESIDUAL</t>
    </r>
    <r>
      <rPr>
        <b/>
        <sz val="9"/>
        <rFont val="Arial"/>
        <family val="2"/>
      </rPr>
      <t>"</t>
    </r>
    <r>
      <rPr>
        <sz val="9"/>
        <rFont val="Arial"/>
        <family val="2"/>
      </rPr>
      <t xml:space="preserve"> Esta hoja de trabajo </t>
    </r>
    <r>
      <rPr>
        <u/>
        <sz val="9"/>
        <rFont val="Arial"/>
        <family val="2"/>
      </rPr>
      <t>es netamente visual</t>
    </r>
    <r>
      <rPr>
        <sz val="9"/>
        <rFont val="Arial"/>
        <family val="2"/>
      </rPr>
      <t xml:space="preserve">, Como usuario de este instrumento </t>
    </r>
    <r>
      <rPr>
        <u/>
        <sz val="9"/>
        <rFont val="Arial"/>
        <family val="2"/>
      </rPr>
      <t>No</t>
    </r>
    <r>
      <rPr>
        <sz val="9"/>
        <rFont val="Arial"/>
        <family val="2"/>
      </rPr>
      <t xml:space="preserve"> debe realizar ninguna acción, solo validar la ubicación otorgada a cada riesgo en los mapa de calor según la valoración de riesgos inherentes y residuales previamente realizada.
</t>
    </r>
    <r>
      <rPr>
        <b/>
        <u/>
        <sz val="9"/>
        <rFont val="Arial"/>
        <family val="2"/>
      </rPr>
      <t>* Paso 7:</t>
    </r>
    <r>
      <rPr>
        <sz val="9"/>
        <rFont val="Arial"/>
        <family val="2"/>
      </rPr>
      <t xml:space="preserve"> </t>
    </r>
    <r>
      <rPr>
        <b/>
        <sz val="9"/>
        <rFont val="Arial"/>
        <family val="2"/>
      </rPr>
      <t>"</t>
    </r>
    <r>
      <rPr>
        <b/>
        <sz val="9"/>
        <color theme="6"/>
        <rFont val="Arial"/>
        <family val="2"/>
      </rPr>
      <t>7.MAPA DE RIESGOS</t>
    </r>
    <r>
      <rPr>
        <b/>
        <sz val="9"/>
        <rFont val="Arial"/>
        <family val="2"/>
      </rPr>
      <t xml:space="preserve">"  </t>
    </r>
    <r>
      <rPr>
        <sz val="9"/>
        <rFont val="Arial"/>
        <family val="2"/>
      </rPr>
      <t xml:space="preserve">Esta hoja de trabajo recopila la información registrada en los pasos anteriores. Adicional a esto, el usuario debe diligenciar el Plan de Acción a seguir. Cada registro (fila) corresponde a </t>
    </r>
    <r>
      <rPr>
        <u/>
        <sz val="9"/>
        <rFont val="Arial"/>
        <family val="2"/>
      </rPr>
      <t>un</t>
    </r>
    <r>
      <rPr>
        <sz val="9"/>
        <rFont val="Arial"/>
        <family val="2"/>
      </rPr>
      <t xml:space="preserve"> riesgo, por lo que el Plan de Acción debe reflejar todos los controles asociados a cada riesgo. 
</t>
    </r>
    <r>
      <rPr>
        <u/>
        <sz val="9"/>
        <rFont val="Arial"/>
        <family val="2"/>
      </rPr>
      <t>*Paso 8</t>
    </r>
    <r>
      <rPr>
        <b/>
        <u/>
        <sz val="9"/>
        <rFont val="Arial"/>
        <family val="2"/>
      </rPr>
      <t>:</t>
    </r>
    <r>
      <rPr>
        <b/>
        <sz val="9"/>
        <rFont val="Arial"/>
        <family val="2"/>
      </rPr>
      <t xml:space="preserve">" </t>
    </r>
    <r>
      <rPr>
        <b/>
        <sz val="9"/>
        <color theme="6"/>
        <rFont val="Arial"/>
        <family val="2"/>
      </rPr>
      <t>8.RIESGOS POR PROCESO</t>
    </r>
    <r>
      <rPr>
        <b/>
        <sz val="9"/>
        <rFont val="Arial"/>
        <family val="2"/>
      </rPr>
      <t xml:space="preserve">": </t>
    </r>
    <r>
      <rPr>
        <sz val="9"/>
        <rFont val="Arial"/>
        <family val="2"/>
      </rPr>
      <t xml:space="preserve">Esta hoja de trabajo es </t>
    </r>
    <r>
      <rPr>
        <u/>
        <sz val="9"/>
        <rFont val="Arial"/>
        <family val="2"/>
      </rPr>
      <t xml:space="preserve">netamente visual. </t>
    </r>
    <r>
      <rPr>
        <sz val="9"/>
        <rFont val="Arial"/>
        <family val="2"/>
      </rPr>
      <t xml:space="preserve">Como usuario de este instrumento </t>
    </r>
    <r>
      <rPr>
        <u/>
        <sz val="9"/>
        <rFont val="Arial"/>
        <family val="2"/>
      </rPr>
      <t xml:space="preserve">No </t>
    </r>
    <r>
      <rPr>
        <sz val="9"/>
        <rFont val="Arial"/>
        <family val="2"/>
      </rPr>
      <t xml:space="preserve">debe realizar ninguna acción, el instrumento realizará </t>
    </r>
    <r>
      <rPr>
        <u/>
        <sz val="9"/>
        <rFont val="Arial"/>
        <family val="2"/>
      </rPr>
      <t>automáticamente</t>
    </r>
    <r>
      <rPr>
        <sz val="9"/>
        <rFont val="Arial"/>
        <family val="2"/>
      </rPr>
      <t xml:space="preserve"> la valoración del riesgo por Proceso institucional de la ANT.
</t>
    </r>
  </si>
  <si>
    <r>
      <t>0_INSTRUCCIONES:</t>
    </r>
    <r>
      <rPr>
        <sz val="9"/>
        <rFont val="Arial"/>
        <family val="2"/>
      </rPr>
      <t xml:space="preserve"> Identifica el contenido del archivo y su funcionalidad</t>
    </r>
    <r>
      <rPr>
        <b/>
        <u/>
        <sz val="9"/>
        <rFont val="Arial"/>
        <family val="2"/>
      </rPr>
      <t>. Corresponde a la presente hoja de trabajo</t>
    </r>
  </si>
  <si>
    <r>
      <rPr>
        <b/>
        <u/>
        <sz val="9"/>
        <rFont val="Arial"/>
        <family val="2"/>
      </rPr>
      <t>0_AYUDAS:</t>
    </r>
    <r>
      <rPr>
        <sz val="9"/>
        <rFont val="Arial"/>
        <family val="2"/>
      </rPr>
      <t xml:space="preserve"> Brinda ayudas para el diligenciamiento y formulación de los riesgos. </t>
    </r>
    <r>
      <rPr>
        <b/>
        <u/>
        <sz val="9"/>
        <rFont val="Arial"/>
        <family val="2"/>
      </rPr>
      <t>Corresponde a una hoja únicamente de soporte y/o guía.</t>
    </r>
  </si>
  <si>
    <r>
      <t>1_ IDENTIFICACIÓN:</t>
    </r>
    <r>
      <rPr>
        <sz val="9"/>
        <rFont val="Arial"/>
        <family val="2"/>
      </rPr>
      <t xml:space="preserve"> Se establece el Código del riesgo, Descripción y Factor del riesgo asociado a cada proceso en los que participa la Dependencia.</t>
    </r>
  </si>
  <si>
    <r>
      <t xml:space="preserve">Se diligencia </t>
    </r>
    <r>
      <rPr>
        <u/>
        <sz val="9"/>
        <rFont val="Arial"/>
        <family val="2"/>
      </rPr>
      <t>automáticamente</t>
    </r>
    <r>
      <rPr>
        <sz val="9"/>
        <rFont val="Arial"/>
        <family val="2"/>
      </rPr>
      <t xml:space="preserve"> según lo seleccionado en el campo "Proceso"
Por defecto se encuentra oculto a la vista del usuario. Se prevé su disponibilidad en el evento que posteriormente la entidad requiera codificar los riesgos asociados a un proceso en específico.</t>
    </r>
  </si>
  <si>
    <r>
      <t xml:space="preserve">Permite definir un consecutivo de riesgos durante el proceso de formulación. Para facilitar la compilación con los demás instrumentos aplicables a la gestión de riesgos, este consecutivo se indica en el archivo como RC+# (Riesgo de Corrupción)
Una entidad puede ir en el riesgo 150, pero tener 70 riesgos </t>
    </r>
    <r>
      <rPr>
        <b/>
        <sz val="9"/>
        <rFont val="Arial"/>
        <family val="2"/>
      </rPr>
      <t>activos</t>
    </r>
    <r>
      <rPr>
        <sz val="9"/>
        <rFont val="Arial"/>
        <family val="2"/>
      </rPr>
      <t xml:space="preserve">, lo que permite llevar una traza de los riesgos. Esta información la debe administrar la dependencia competente. Cuando un el riesgo salga del mapa, el estado del mismo </t>
    </r>
    <r>
      <rPr>
        <b/>
        <sz val="9"/>
        <rFont val="Arial"/>
        <family val="2"/>
      </rPr>
      <t xml:space="preserve">debe cambiarse a inactivo </t>
    </r>
    <r>
      <rPr>
        <sz val="9"/>
        <rFont val="Arial"/>
        <family val="2"/>
      </rPr>
      <t xml:space="preserve">en la hoja 1 "1_IDENTIFICACIÓN" y  no existirá otro riesgo con el mismo número. </t>
    </r>
  </si>
  <si>
    <r>
      <rPr>
        <u/>
        <sz val="9"/>
        <rFont val="Arial"/>
        <family val="2"/>
      </rPr>
      <t>Tipología de amenaza de integridad pública:</t>
    </r>
    <r>
      <rPr>
        <sz val="9"/>
        <rFont val="Arial"/>
        <family val="2"/>
      </rPr>
      <t xml:space="preserve"> Los riesgos de integridad pública se dividen en dos:
* Corrupción (Fraude interno, Soborno, Conflicto de intereses, Corrupción)
* LA, FT, FP (Lavado de Activos - LA, Financiación del Terrorismo- FT, Financiación de la proliferación de armas de destrucción masiva-FP)</t>
    </r>
  </si>
  <si>
    <r>
      <t xml:space="preserve">Se diligencia </t>
    </r>
    <r>
      <rPr>
        <u/>
        <sz val="9"/>
        <rFont val="Arial"/>
        <family val="2"/>
      </rPr>
      <t>automáticamente</t>
    </r>
    <r>
      <rPr>
        <sz val="9"/>
        <rFont val="Arial"/>
        <family val="2"/>
      </rPr>
      <t xml:space="preserve"> según lo seleccionado en el campo "Tipo de amenaza integridad pública"
</t>
    </r>
    <r>
      <rPr>
        <sz val="9"/>
        <color theme="3" tint="0.249977111117893"/>
        <rFont val="Arial"/>
        <family val="2"/>
      </rPr>
      <t>Nota: Por defecto se encuentra oculto a la vista del usuario. Se prevé su disponibilidad en el evento que posteriormente la entidad requiera armonizar el instrumento con los demás instrumentos de gestión de riesgos.</t>
    </r>
  </si>
  <si>
    <r>
      <t xml:space="preserve">Se diligencia </t>
    </r>
    <r>
      <rPr>
        <u/>
        <sz val="9"/>
        <rFont val="Arial"/>
        <family val="2"/>
      </rPr>
      <t>automáticamente</t>
    </r>
    <r>
      <rPr>
        <sz val="9"/>
        <rFont val="Arial"/>
        <family val="2"/>
      </rPr>
      <t xml:space="preserve"> según lo seleccionado de "Fuente Generadora"
</t>
    </r>
    <r>
      <rPr>
        <sz val="9"/>
        <color theme="3" tint="0.249977111117893"/>
        <rFont val="Arial"/>
        <family val="2"/>
      </rPr>
      <t>Nota: Por defecto se encuentra oculto a la vista del usuario. Se prevé su disponibilidad en el evento que posteriormente la entidad requiera armonizar el instrumento con los demás instrumentos de gestión de riesgos.</t>
    </r>
  </si>
  <si>
    <r>
      <rPr>
        <sz val="9"/>
        <color theme="1"/>
        <rFont val="Arial"/>
        <family val="2"/>
      </rPr>
      <t>Analice las consecuencias o afectaciones</t>
    </r>
    <r>
      <rPr>
        <sz val="9"/>
        <rFont val="Arial"/>
        <family val="2"/>
      </rPr>
      <t xml:space="preserve"> que puede ocasionar a la organización la materialización del riesgo, Seleccione de la lista desplegable uno o varios criterios. El instrumento posteriormente lo leerá como "Posibilidad de afectación (…)"</t>
    </r>
  </si>
  <si>
    <r>
      <t>Seleccione la circunstancia bajo la cual se presenta el riesgo, es la situación más evidente frente al riesgo</t>
    </r>
    <r>
      <rPr>
        <u/>
        <sz val="9"/>
        <rFont val="Arial"/>
        <family val="2"/>
      </rPr>
      <t>. El instrumento le facilitará de conformidad con las causas identificadas por el DAFP e</t>
    </r>
    <r>
      <rPr>
        <sz val="9"/>
        <rFont val="Arial"/>
        <family val="2"/>
      </rPr>
      <t>n materia de riesgos que afectan la integridad pública.</t>
    </r>
  </si>
  <si>
    <r>
      <t xml:space="preserve">Consolida o resume los análisis sobre impacto + causa inmediata + causa raíz, permitiendo contar con una redacción clara y concreta del riesgo identificado. Tenga en cuenta la estructura de alto nivel establecida en al guía, inicia con </t>
    </r>
    <r>
      <rPr>
        <b/>
        <sz val="9"/>
        <color theme="9" tint="-0.249977111117893"/>
        <rFont val="Arial"/>
        <family val="2"/>
      </rPr>
      <t>POSIBILIDAD DE + Impacto para la entidad (Qué) + Causa Inmediata (Cómo) + Causa Raíz (Por qué)</t>
    </r>
    <r>
      <rPr>
        <sz val="9"/>
        <rFont val="Arial"/>
        <family val="2"/>
      </rPr>
      <t xml:space="preserve"> 
</t>
    </r>
    <r>
      <rPr>
        <u/>
        <sz val="9"/>
        <rFont val="Arial"/>
        <family val="2"/>
      </rPr>
      <t>(Se diligencia automáticamente)</t>
    </r>
  </si>
  <si>
    <r>
      <t xml:space="preserve">Validación de completitud de campos por cada riesgo identificado. Corresponde a un campo calculado </t>
    </r>
    <r>
      <rPr>
        <u/>
        <sz val="9"/>
        <color theme="1"/>
        <rFont val="Arial"/>
        <family val="2"/>
      </rPr>
      <t>automáticamente</t>
    </r>
    <r>
      <rPr>
        <sz val="9"/>
        <color theme="1"/>
        <rFont val="Arial"/>
        <family val="2"/>
      </rPr>
      <t xml:space="preserve"> por la herramienta con fines de control de completitud del registro. </t>
    </r>
    <r>
      <rPr>
        <b/>
        <u/>
        <sz val="9"/>
        <color theme="1"/>
        <rFont val="Arial"/>
        <family val="2"/>
      </rPr>
      <t>Si el mismo no cuenta con validación, el registro no estará disponible para la siguiente fase o paso correspondiente dentro de la gestión de riesgos.</t>
    </r>
  </si>
  <si>
    <r>
      <t xml:space="preserve">Celda que </t>
    </r>
    <r>
      <rPr>
        <u/>
        <sz val="9"/>
        <color theme="1"/>
        <rFont val="Arial"/>
        <family val="2"/>
      </rPr>
      <t xml:space="preserve">diligencia automáticamente </t>
    </r>
    <r>
      <rPr>
        <sz val="9"/>
        <color theme="1"/>
        <rFont val="Arial"/>
        <family val="2"/>
      </rPr>
      <t>el código consecutivo del riesgo al cuál se le está realizando la valoración.</t>
    </r>
  </si>
  <si>
    <r>
      <t xml:space="preserve">Celda que </t>
    </r>
    <r>
      <rPr>
        <u/>
        <sz val="9"/>
        <color theme="1"/>
        <rFont val="Arial"/>
        <family val="2"/>
      </rPr>
      <t>diligencia automáticamente</t>
    </r>
    <r>
      <rPr>
        <sz val="9"/>
        <color theme="1"/>
        <rFont val="Arial"/>
        <family val="2"/>
      </rPr>
      <t xml:space="preserve"> si la identificación del riesgo en el paso 1 fue realizada.</t>
    </r>
  </si>
  <si>
    <r>
      <t xml:space="preserve">Celda que </t>
    </r>
    <r>
      <rPr>
        <u/>
        <sz val="9"/>
        <color theme="1"/>
        <rFont val="Arial"/>
        <family val="2"/>
      </rPr>
      <t xml:space="preserve">diligencia automáticamente </t>
    </r>
    <r>
      <rPr>
        <sz val="9"/>
        <color theme="1"/>
        <rFont val="Arial"/>
        <family val="2"/>
      </rPr>
      <t>el riesgo identificado que será valorado en esta hoja.</t>
    </r>
  </si>
  <si>
    <r>
      <t xml:space="preserve">Defina el número de veces que se ejecuta la actividad durante el año, (Recuerde la probabilidad de ocurrencia del riesgo se define como el No. de veces que se pasa por el punto de riesgo en el periodo de 1 año). La matriz automáticamente hará el cálculo para el nivel de probabilidad inherente. Posteriormente, </t>
    </r>
    <r>
      <rPr>
        <b/>
        <sz val="9"/>
        <rFont val="Arial"/>
        <family val="2"/>
      </rPr>
      <t xml:space="preserve">la matriz calculará </t>
    </r>
    <r>
      <rPr>
        <b/>
        <u/>
        <sz val="9"/>
        <rFont val="Arial"/>
        <family val="2"/>
      </rPr>
      <t>automáticamente  los campos</t>
    </r>
    <r>
      <rPr>
        <b/>
        <sz val="9"/>
        <rFont val="Arial"/>
        <family val="2"/>
      </rPr>
      <t>:</t>
    </r>
    <r>
      <rPr>
        <sz val="9"/>
        <rFont val="Arial"/>
        <family val="2"/>
      </rPr>
      <t xml:space="preserve">
* Probabilidad
* Nivel Probabilidad
</t>
    </r>
  </si>
  <si>
    <r>
      <t xml:space="preserve">Selecciona de la lista desplegable el rango de afectación económica. Posteriormente, </t>
    </r>
    <r>
      <rPr>
        <b/>
        <u/>
        <sz val="9"/>
        <rFont val="Arial"/>
        <family val="2"/>
      </rPr>
      <t>la matriz calculará automáticamente:</t>
    </r>
    <r>
      <rPr>
        <sz val="9"/>
        <rFont val="Arial"/>
        <family val="2"/>
      </rPr>
      <t xml:space="preserve">
* Porcentaje Económico
* Nivel de impacto Económico</t>
    </r>
  </si>
  <si>
    <r>
      <t xml:space="preserve">Selecciona de la lista desplegable el rango de afectación reputacional.
</t>
    </r>
    <r>
      <rPr>
        <b/>
        <u/>
        <sz val="9"/>
        <rFont val="Arial"/>
        <family val="2"/>
      </rPr>
      <t>La matriz calcula automáticamente</t>
    </r>
    <r>
      <rPr>
        <sz val="9"/>
        <rFont val="Arial"/>
        <family val="2"/>
      </rPr>
      <t>:
* Porcentaje Reputacional
* Nivel de impacto reputacional</t>
    </r>
  </si>
  <si>
    <r>
      <t xml:space="preserve">Evidencia el nivel de severidad del Riesgo Inherente. Este puede ser:
* Bajo
* Moderado
* Alto
* Extremo
Se calcula </t>
    </r>
    <r>
      <rPr>
        <u/>
        <sz val="9"/>
        <color theme="1"/>
        <rFont val="Arial"/>
        <family val="2"/>
      </rPr>
      <t>automáticamente</t>
    </r>
  </si>
  <si>
    <r>
      <t xml:space="preserve">Validación de completitud de campos por cada riesgo identificado. Corresponde a un campo diligenciado </t>
    </r>
    <r>
      <rPr>
        <u/>
        <sz val="9"/>
        <color theme="1"/>
        <rFont val="Arial"/>
        <family val="2"/>
      </rPr>
      <t>automáticamente</t>
    </r>
    <r>
      <rPr>
        <sz val="9"/>
        <color theme="1"/>
        <rFont val="Arial"/>
        <family val="2"/>
      </rPr>
      <t xml:space="preserve"> por la herramienta. </t>
    </r>
    <r>
      <rPr>
        <b/>
        <u/>
        <sz val="9"/>
        <color theme="1"/>
        <rFont val="Arial"/>
        <family val="2"/>
      </rPr>
      <t>Si el mismo no cuenta con validación, el registro no estará disponible para la siguiente fase o paso correspondiente dentro de la gestión de riesgos.</t>
    </r>
  </si>
  <si>
    <r>
      <t>4_ CONTROLES:</t>
    </r>
    <r>
      <rPr>
        <sz val="9"/>
        <rFont val="Arial"/>
        <family val="2"/>
      </rPr>
      <t xml:space="preserve"> </t>
    </r>
  </si>
  <si>
    <r>
      <t xml:space="preserve">Se realiza la descripción y atributos del control, calcula automáticamente el </t>
    </r>
    <r>
      <rPr>
        <u/>
        <sz val="9"/>
        <rFont val="Arial"/>
        <family val="2"/>
      </rPr>
      <t>Valor Total del Control, Probabilidad residual e Impacto Residual</t>
    </r>
  </si>
  <si>
    <r>
      <t xml:space="preserve">Se </t>
    </r>
    <r>
      <rPr>
        <u/>
        <sz val="9"/>
        <color theme="1"/>
        <rFont val="Arial"/>
        <family val="2"/>
      </rPr>
      <t xml:space="preserve">diligencia automáticamente </t>
    </r>
    <r>
      <rPr>
        <sz val="9"/>
        <color theme="1"/>
        <rFont val="Arial"/>
        <family val="2"/>
      </rPr>
      <t>el código consecutivo del riesgo al cuál se le está realizando la valoración.</t>
    </r>
  </si>
  <si>
    <r>
      <t xml:space="preserve">Se </t>
    </r>
    <r>
      <rPr>
        <u/>
        <sz val="9"/>
        <color theme="1"/>
        <rFont val="Arial"/>
        <family val="2"/>
      </rPr>
      <t>diligencia automáticamente</t>
    </r>
    <r>
      <rPr>
        <sz val="9"/>
        <color theme="1"/>
        <rFont val="Arial"/>
        <family val="2"/>
      </rPr>
      <t xml:space="preserve"> si la identificación del riesgo en el paso 1 fue realizada.</t>
    </r>
  </si>
  <si>
    <r>
      <t xml:space="preserve">Se </t>
    </r>
    <r>
      <rPr>
        <u/>
        <sz val="9"/>
        <color theme="1"/>
        <rFont val="Arial"/>
        <family val="2"/>
      </rPr>
      <t>diligencia automáticamente</t>
    </r>
    <r>
      <rPr>
        <sz val="9"/>
        <color theme="1"/>
        <rFont val="Arial"/>
        <family val="2"/>
      </rPr>
      <t xml:space="preserve"> el riesgo identificado que será valorado en esta hoja.</t>
    </r>
  </si>
  <si>
    <r>
      <t xml:space="preserve">Se </t>
    </r>
    <r>
      <rPr>
        <u/>
        <sz val="9"/>
        <color theme="1"/>
        <rFont val="Arial"/>
        <family val="2"/>
      </rPr>
      <t>diligencia automáticamente</t>
    </r>
    <r>
      <rPr>
        <sz val="9"/>
        <color theme="1"/>
        <rFont val="Arial"/>
        <family val="2"/>
      </rPr>
      <t xml:space="preserve"> el porcentaje de probabilidad de riesgo que se diligencia en la columna.</t>
    </r>
  </si>
  <si>
    <r>
      <t xml:space="preserve">Se </t>
    </r>
    <r>
      <rPr>
        <u/>
        <sz val="9"/>
        <color theme="1"/>
        <rFont val="Arial"/>
        <family val="2"/>
      </rPr>
      <t>diligencia automáticamente</t>
    </r>
    <r>
      <rPr>
        <sz val="9"/>
        <color theme="1"/>
        <rFont val="Arial"/>
        <family val="2"/>
      </rPr>
      <t xml:space="preserve"> el porcentaje de impacto del riesgo que se diligencia en la columna.</t>
    </r>
  </si>
  <si>
    <r>
      <t xml:space="preserve">Se </t>
    </r>
    <r>
      <rPr>
        <u/>
        <sz val="9"/>
        <color theme="1"/>
        <rFont val="Arial"/>
        <family val="2"/>
      </rPr>
      <t>diligencia automáticamente</t>
    </r>
    <r>
      <rPr>
        <sz val="9"/>
        <color theme="1"/>
        <rFont val="Arial"/>
        <family val="2"/>
      </rPr>
      <t xml:space="preserve"> el número de control asociado al riesgo al cual se le están diligenciando el/los control(es).</t>
    </r>
  </si>
  <si>
    <r>
      <t xml:space="preserve">Diligencie la actividad/acción, medida que permite reducir o mitigar un riesgo. Recuerde que inicia con un </t>
    </r>
    <r>
      <rPr>
        <u/>
        <sz val="9"/>
        <color theme="1"/>
        <rFont val="Arial"/>
        <family val="2"/>
      </rPr>
      <t>verbo</t>
    </r>
    <r>
      <rPr>
        <sz val="9"/>
        <color theme="1"/>
        <rFont val="Arial"/>
        <family val="2"/>
      </rPr>
      <t>.</t>
    </r>
  </si>
  <si>
    <r>
      <t xml:space="preserve">Se  </t>
    </r>
    <r>
      <rPr>
        <u/>
        <sz val="9"/>
        <rFont val="Arial"/>
        <family val="2"/>
      </rPr>
      <t xml:space="preserve">diligencia automáticamente </t>
    </r>
    <r>
      <rPr>
        <sz val="9"/>
        <rFont val="Arial"/>
        <family val="2"/>
      </rPr>
      <t xml:space="preserve">la descripción consolidada del control. 
Recuerde que el control se define como la medida que permite reducir o mitigar un riesgo. Defina el control (es) que atacan la causa raíz del riesgo, considere la estructura explicada en la guía: </t>
    </r>
    <r>
      <rPr>
        <b/>
        <sz val="9"/>
        <color theme="9" tint="-0.249977111117893"/>
        <rFont val="Arial"/>
        <family val="2"/>
      </rPr>
      <t>Responsable de ejecutar el control + Acción + Complemento</t>
    </r>
  </si>
  <si>
    <r>
      <t xml:space="preserve">Se </t>
    </r>
    <r>
      <rPr>
        <u/>
        <sz val="9"/>
        <rFont val="Arial"/>
        <family val="2"/>
      </rPr>
      <t>calcula automáticamente</t>
    </r>
    <r>
      <rPr>
        <sz val="9"/>
        <rFont val="Arial"/>
        <family val="2"/>
      </rPr>
      <t xml:space="preserve"> según lo seleccionado en Tipo de Control
* Preventivo: 25 %
* Detectivo: 15 %
* Correctivo: 10 %
Con el objetivo de presentar una visualización ligera de la información, esta columna se encontrará oculta.</t>
    </r>
  </si>
  <si>
    <r>
      <t xml:space="preserve">Se </t>
    </r>
    <r>
      <rPr>
        <u/>
        <sz val="9"/>
        <rFont val="Arial"/>
        <family val="2"/>
      </rPr>
      <t>calcula automáticamente</t>
    </r>
    <r>
      <rPr>
        <sz val="9"/>
        <rFont val="Arial"/>
        <family val="2"/>
      </rPr>
      <t xml:space="preserve"> según lo seleccionado en </t>
    </r>
    <r>
      <rPr>
        <i/>
        <sz val="9"/>
        <rFont val="Arial"/>
        <family val="2"/>
      </rPr>
      <t>Tipo de Control:</t>
    </r>
    <r>
      <rPr>
        <sz val="9"/>
        <rFont val="Arial"/>
        <family val="2"/>
      </rPr>
      <t xml:space="preserve"> los campos:
* Impacto
* Probabilidad
Con el objetivo de presentar una visualización ligera de la información, esta columna se encontrará oculta.</t>
    </r>
  </si>
  <si>
    <r>
      <t xml:space="preserve">Se calcula </t>
    </r>
    <r>
      <rPr>
        <u/>
        <sz val="9"/>
        <rFont val="Arial"/>
        <family val="2"/>
      </rPr>
      <t>automáticamente</t>
    </r>
    <r>
      <rPr>
        <sz val="9"/>
        <rFont val="Arial"/>
        <family val="2"/>
      </rPr>
      <t xml:space="preserve"> según lo seleccionado en Implementación
Automático: 25 %
Manual: 15 %
Con el objetivo de presentar una visualización ligera de la información, esta columna se encontrará oculta.</t>
    </r>
  </si>
  <si>
    <r>
      <t xml:space="preserve">Se calcula </t>
    </r>
    <r>
      <rPr>
        <u/>
        <sz val="9"/>
        <rFont val="Arial"/>
        <family val="2"/>
      </rPr>
      <t>automáticamente</t>
    </r>
    <r>
      <rPr>
        <sz val="9"/>
        <rFont val="Arial"/>
        <family val="2"/>
      </rPr>
      <t>:
Peso del Control + Peso de la implementación</t>
    </r>
  </si>
  <si>
    <r>
      <t xml:space="preserve">Se calcula </t>
    </r>
    <r>
      <rPr>
        <u/>
        <sz val="9"/>
        <rFont val="Arial"/>
        <family val="2"/>
      </rPr>
      <t>automáticamente</t>
    </r>
    <r>
      <rPr>
        <sz val="9"/>
        <rFont val="Arial"/>
        <family val="2"/>
      </rPr>
      <t>:
% Probabilidad Riesgo Inherente-(% Probabilidad Riesgo Inherente*Valor Total del Control)</t>
    </r>
  </si>
  <si>
    <r>
      <t xml:space="preserve">Se calcula </t>
    </r>
    <r>
      <rPr>
        <u/>
        <sz val="9"/>
        <rFont val="Arial"/>
        <family val="2"/>
      </rPr>
      <t>automáticamente:</t>
    </r>
    <r>
      <rPr>
        <sz val="9"/>
        <rFont val="Arial"/>
        <family val="2"/>
      </rPr>
      <t xml:space="preserve">
% Impacto Riesgo Inherente-(% Impacto Riesgo Inherente*Valor Total del Control)</t>
    </r>
  </si>
  <si>
    <r>
      <t xml:space="preserve">Calculan </t>
    </r>
    <r>
      <rPr>
        <u/>
        <sz val="9"/>
        <rFont val="Arial"/>
        <family val="2"/>
      </rPr>
      <t>automáticamente</t>
    </r>
    <r>
      <rPr>
        <sz val="9"/>
        <rFont val="Arial"/>
        <family val="2"/>
      </rPr>
      <t xml:space="preserve"> la valoración residual de riesgo, considerando todos los controles señalados.</t>
    </r>
  </si>
  <si>
    <r>
      <t>5 MAPA CALOR RESIDUAL:</t>
    </r>
    <r>
      <rPr>
        <sz val="9"/>
        <rFont val="Arial"/>
        <family val="2"/>
      </rPr>
      <t xml:space="preserve"> Representación gráfica de la ubicación de cada riesgo residual en el mapa de calor (En esta hoja </t>
    </r>
    <r>
      <rPr>
        <u/>
        <sz val="9"/>
        <rFont val="Arial"/>
        <family val="2"/>
      </rPr>
      <t>no</t>
    </r>
    <r>
      <rPr>
        <sz val="9"/>
        <rFont val="Arial"/>
        <family val="2"/>
      </rPr>
      <t xml:space="preserve"> se ingresan datos por parte del usuario). Por favor valide la consistencia de la graficación, de conformidad al análisis de riesgos y los controles.</t>
    </r>
  </si>
  <si>
    <r>
      <t xml:space="preserve">Todos los campos relacionados con el contexto y la identificación de riesgos, provienen del diligenciamiento realizado previamente, por lo que estos campos el instrumento los diligenciará </t>
    </r>
    <r>
      <rPr>
        <u/>
        <sz val="9"/>
        <color theme="1"/>
        <rFont val="Arial"/>
        <family val="2"/>
      </rPr>
      <t>automáticamente.</t>
    </r>
  </si>
  <si>
    <r>
      <t xml:space="preserve">Se calcula </t>
    </r>
    <r>
      <rPr>
        <u/>
        <sz val="9"/>
        <rFont val="Arial"/>
        <family val="2"/>
      </rPr>
      <t>automáticamente</t>
    </r>
    <r>
      <rPr>
        <sz val="9"/>
        <rFont val="Arial"/>
        <family val="2"/>
      </rPr>
      <t xml:space="preserve"> según el SEVERIDAD (NIVEL DEL RIESGO)
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t>
    </r>
  </si>
  <si>
    <r>
      <t>8 RIESGO DEL PROCESO:</t>
    </r>
    <r>
      <rPr>
        <sz val="9"/>
        <rFont val="Arial"/>
        <family val="2"/>
      </rPr>
      <t xml:space="preserve"> Calcula el nivel de riesgo total del proceso </t>
    </r>
    <r>
      <rPr>
        <u/>
        <sz val="9"/>
        <rFont val="Arial"/>
        <family val="2"/>
      </rPr>
      <t>automáticamente</t>
    </r>
    <r>
      <rPr>
        <sz val="9"/>
        <rFont val="Arial"/>
        <family val="2"/>
      </rPr>
      <t>. (En esta hoja no se ingresan datos)</t>
    </r>
  </si>
  <si>
    <r>
      <rPr>
        <b/>
        <sz val="9"/>
        <rFont val="Arial"/>
        <family val="2"/>
      </rPr>
      <t xml:space="preserve">Nota. Si la información </t>
    </r>
    <r>
      <rPr>
        <b/>
        <u/>
        <sz val="9"/>
        <rFont val="Arial"/>
        <family val="2"/>
      </rPr>
      <t>no</t>
    </r>
    <r>
      <rPr>
        <b/>
        <sz val="9"/>
        <rFont val="Arial"/>
        <family val="2"/>
      </rPr>
      <t xml:space="preserve"> se encuentra plenamente diligenciada para cada riesgo, no se visualiza la valoración correspondiente</t>
    </r>
  </si>
  <si>
    <t>Legal, Reputacional</t>
  </si>
  <si>
    <t>Fraude interno, Conflicto de Intereses</t>
  </si>
  <si>
    <t>Unidades de Gestión Territorial (UGTs)</t>
  </si>
  <si>
    <t>UGT Centro</t>
  </si>
  <si>
    <t>UGT Nororiente</t>
  </si>
  <si>
    <t>UGT Antioquia, Eje cafetero y Chocó</t>
  </si>
  <si>
    <t>UGT Noroccidente</t>
  </si>
  <si>
    <t>UGT Suroccidente</t>
  </si>
  <si>
    <t>UGT Occidente</t>
  </si>
  <si>
    <t>UGT Caribe</t>
  </si>
  <si>
    <t>UGT Oriente</t>
  </si>
  <si>
    <t>UGT Amazonía</t>
  </si>
  <si>
    <t>Registro manual</t>
  </si>
  <si>
    <t>Diciembre</t>
  </si>
  <si>
    <r>
      <t>7 MAPA RIESGOS:</t>
    </r>
    <r>
      <rPr>
        <sz val="9"/>
        <rFont val="Arial"/>
        <family val="2"/>
      </rPr>
      <t xml:space="preserve"> Relaciona la valoración del o los riesgos identificados anteriormente, lo(s) control(es) de los mismos y establece el Tratamiento, Plan de Acción y Programador.</t>
    </r>
  </si>
  <si>
    <r>
      <t xml:space="preserve">El archivo cuenta con un registro de ejemplo. Este es </t>
    </r>
    <r>
      <rPr>
        <u/>
        <sz val="9"/>
        <rFont val="Arial"/>
        <family val="2"/>
      </rPr>
      <t>netamente informativo</t>
    </r>
    <r>
      <rPr>
        <sz val="9"/>
        <rFont val="Arial"/>
        <family val="2"/>
      </rPr>
      <t xml:space="preserve"> y como ayuda de diligenciamiento de la matriz.</t>
    </r>
  </si>
  <si>
    <r>
      <t xml:space="preserve">Consecuencias que puede ocasionar a la organización la materialización del riesgo.
Afectación económica/presupuestal o reputacional.  </t>
    </r>
    <r>
      <rPr>
        <b/>
        <sz val="9"/>
        <color theme="1"/>
        <rFont val="Arial"/>
        <family val="2"/>
      </rPr>
      <t>Responde a la pregunta ¿Qué?</t>
    </r>
  </si>
  <si>
    <r>
      <t xml:space="preserve">Situaciones más evidentes sobre las cuales se presenta el riesgo. Responde a la pregunta:
</t>
    </r>
    <r>
      <rPr>
        <b/>
        <sz val="9"/>
        <color theme="1"/>
        <rFont val="Arial"/>
        <family val="2"/>
      </rPr>
      <t>¿qué puede ocurrir?,</t>
    </r>
    <r>
      <rPr>
        <sz val="9"/>
        <color theme="1"/>
        <rFont val="Arial"/>
        <family val="2"/>
      </rPr>
      <t xml:space="preserve"> Es  decir la situación, acción, condición o suceso incierto que, si ocurre, podría afectar el logro de los objetivos de la entidad. 
</t>
    </r>
    <r>
      <rPr>
        <u/>
        <sz val="9"/>
        <color theme="1"/>
        <rFont val="Arial"/>
        <family val="2"/>
      </rPr>
      <t>Características clave:</t>
    </r>
    <r>
      <rPr>
        <sz val="9"/>
        <color theme="1"/>
        <rFont val="Arial"/>
        <family val="2"/>
      </rPr>
      <t xml:space="preserve"> Debe ser específico y claro, no genérico. Expresado en términos de qué podría pasar. </t>
    </r>
  </si>
  <si>
    <r>
      <t xml:space="preserve">Bajo el análisis de la causa principal se plantea </t>
    </r>
    <r>
      <rPr>
        <b/>
        <sz val="9"/>
        <color theme="1"/>
        <rFont val="Arial"/>
        <family val="2"/>
      </rPr>
      <t>¿por qué puede ocurrir?</t>
    </r>
    <r>
      <rPr>
        <sz val="9"/>
        <color theme="1"/>
        <rFont val="Arial"/>
        <family val="2"/>
      </rPr>
      <t xml:space="preserve"> el evento no desado. Un mismo riesgo puede asociar una o múltiples causas
</t>
    </r>
    <r>
      <rPr>
        <u/>
        <sz val="9"/>
        <color theme="1"/>
        <rFont val="Arial"/>
        <family val="2"/>
      </rPr>
      <t>Características clav</t>
    </r>
    <r>
      <rPr>
        <sz val="9"/>
        <color theme="1"/>
        <rFont val="Arial"/>
        <family val="2"/>
      </rPr>
      <t>e: Identificar causas raíz y condiciones contribuyentes que pueden  clasificarse en: humanas, tecnológicas, normativas, ambientales, organizacionales.</t>
    </r>
  </si>
  <si>
    <r>
      <t>Cualquier</t>
    </r>
    <r>
      <rPr>
        <b/>
        <u/>
        <sz val="9"/>
        <color rgb="FF000000"/>
        <rFont val="Arial"/>
        <family val="2"/>
      </rPr>
      <t xml:space="preserve"> actividad dentro del flujo de proceso</t>
    </r>
    <r>
      <rPr>
        <sz val="9"/>
        <color rgb="FF000000"/>
        <rFont val="Arial"/>
        <family val="2"/>
      </rPr>
      <t xml:space="preserve"> y no solo las operaciones.</t>
    </r>
  </si>
  <si>
    <r>
      <rPr>
        <b/>
        <u/>
        <sz val="9"/>
        <color rgb="FF000000"/>
        <rFont val="Arial"/>
        <family val="2"/>
      </rPr>
      <t>Operaciones</t>
    </r>
    <r>
      <rPr>
        <sz val="9"/>
        <color rgb="FF000000"/>
        <rFont val="Arial"/>
        <family val="2"/>
      </rPr>
      <t xml:space="preserve"> que lleva a cabo la entidad. Es decir, actividades dentro del flujo de los procesos que implican un</t>
    </r>
    <r>
      <rPr>
        <b/>
        <sz val="9"/>
        <color rgb="FF000000"/>
        <rFont val="Arial"/>
        <family val="2"/>
      </rPr>
      <t xml:space="preserve"> intercambio de recursos</t>
    </r>
    <r>
      <rPr>
        <sz val="9"/>
        <color rgb="FF000000"/>
        <rFont val="Arial"/>
        <family val="2"/>
      </rPr>
      <t>, bien sea porque la entidad recibe un bien o servicio por el cual paga un precio, o porque entrega un bien o servicio por el cual le pagan un precio.</t>
    </r>
  </si>
  <si>
    <r>
      <rPr>
        <u/>
        <sz val="9"/>
        <rFont val="Arial"/>
        <family val="2"/>
      </rPr>
      <t>* Posibilidad de</t>
    </r>
    <r>
      <rPr>
        <sz val="9"/>
        <rFont val="Arial"/>
        <family val="2"/>
      </rPr>
      <t xml:space="preserve"> </t>
    </r>
    <r>
      <rPr>
        <b/>
        <u/>
        <sz val="9"/>
        <color theme="9" tint="-0.249977111117893"/>
        <rFont val="Arial"/>
        <family val="2"/>
      </rPr>
      <t>afectación económica</t>
    </r>
    <r>
      <rPr>
        <sz val="9"/>
        <rFont val="Arial"/>
        <family val="2"/>
      </rPr>
      <t xml:space="preserve"> por</t>
    </r>
    <r>
      <rPr>
        <sz val="9"/>
        <color theme="3"/>
        <rFont val="Arial"/>
        <family val="2"/>
      </rPr>
      <t xml:space="preserve"> </t>
    </r>
    <r>
      <rPr>
        <u/>
        <sz val="9"/>
        <color theme="9" tint="-0.249977111117893"/>
        <rFont val="Arial"/>
        <family val="2"/>
      </rPr>
      <t>Corrupción</t>
    </r>
    <r>
      <rPr>
        <sz val="9"/>
        <rFont val="Arial"/>
        <family val="2"/>
      </rPr>
      <t xml:space="preserve"> en la </t>
    </r>
    <r>
      <rPr>
        <u/>
        <sz val="9"/>
        <color theme="9" tint="-0.249977111117893"/>
        <rFont val="Arial"/>
        <family val="2"/>
      </rPr>
      <t xml:space="preserve">evaluación en la evaluación de los procesos de selección para la contratación de bienes y servicios </t>
    </r>
    <r>
      <rPr>
        <sz val="9"/>
        <rFont val="Arial"/>
        <family val="2"/>
      </rPr>
      <t xml:space="preserve">de la Entidad, a </t>
    </r>
    <r>
      <rPr>
        <u/>
        <sz val="9"/>
        <color theme="9" tint="-0.249977111117893"/>
        <rFont val="Arial"/>
        <family val="2"/>
      </rPr>
      <t xml:space="preserve">causa del </t>
    </r>
    <r>
      <rPr>
        <sz val="9"/>
        <rFont val="Arial"/>
        <family val="2"/>
      </rPr>
      <t>direccionamiento y/o favorecimiento de la contratación hacia un proponente específico</t>
    </r>
  </si>
  <si>
    <r>
      <rPr>
        <u/>
        <sz val="9"/>
        <rFont val="Arial"/>
        <family val="2"/>
      </rPr>
      <t>* Posibilidad de</t>
    </r>
    <r>
      <rPr>
        <sz val="9"/>
        <rFont val="Arial"/>
        <family val="2"/>
      </rPr>
      <t xml:space="preserve"> </t>
    </r>
    <r>
      <rPr>
        <b/>
        <u/>
        <sz val="9"/>
        <color theme="9" tint="-0.249977111117893"/>
        <rFont val="Arial"/>
        <family val="2"/>
      </rPr>
      <t>afectación económica</t>
    </r>
    <r>
      <rPr>
        <sz val="9"/>
        <rFont val="Arial"/>
        <family val="2"/>
      </rPr>
      <t xml:space="preserve"> por </t>
    </r>
    <r>
      <rPr>
        <u/>
        <sz val="9"/>
        <color theme="9" tint="-0.249977111117893"/>
        <rFont val="Arial"/>
        <family val="2"/>
      </rPr>
      <t>Fraude Interno</t>
    </r>
    <r>
      <rPr>
        <sz val="9"/>
        <rFont val="Arial"/>
        <family val="2"/>
      </rPr>
      <t xml:space="preserve"> en la </t>
    </r>
    <r>
      <rPr>
        <u/>
        <sz val="9"/>
        <color theme="9" tint="-0.249977111117893"/>
        <rFont val="Arial"/>
        <family val="2"/>
      </rPr>
      <t>asignación de subsidios</t>
    </r>
    <r>
      <rPr>
        <sz val="9"/>
        <rFont val="Arial"/>
        <family val="2"/>
      </rPr>
      <t xml:space="preserve"> a </t>
    </r>
    <r>
      <rPr>
        <u/>
        <sz val="9"/>
        <color theme="9" tint="-0.249977111117893"/>
        <rFont val="Arial"/>
        <family val="2"/>
      </rPr>
      <t>causa de</t>
    </r>
    <r>
      <rPr>
        <sz val="9"/>
        <rFont val="Arial"/>
        <family val="2"/>
      </rPr>
      <t xml:space="preserve"> errores, omisiones, informes inexactos o descripciones incorrectas realizados para beneficio personal o de terceros en la asignación de subsidios</t>
    </r>
  </si>
  <si>
    <r>
      <t xml:space="preserve">* </t>
    </r>
    <r>
      <rPr>
        <u/>
        <sz val="9"/>
        <rFont val="Arial"/>
        <family val="2"/>
      </rPr>
      <t>Posibilidad de</t>
    </r>
    <r>
      <rPr>
        <sz val="9"/>
        <rFont val="Arial"/>
        <family val="2"/>
      </rPr>
      <t xml:space="preserve"> </t>
    </r>
    <r>
      <rPr>
        <b/>
        <u/>
        <sz val="9"/>
        <color theme="9" tint="-0.249977111117893"/>
        <rFont val="Arial"/>
        <family val="2"/>
      </rPr>
      <t>afectación reputaciona</t>
    </r>
    <r>
      <rPr>
        <b/>
        <sz val="9"/>
        <rFont val="Arial"/>
        <family val="2"/>
      </rPr>
      <t>l</t>
    </r>
    <r>
      <rPr>
        <sz val="9"/>
        <rFont val="Arial"/>
        <family val="2"/>
      </rPr>
      <t xml:space="preserve"> por </t>
    </r>
    <r>
      <rPr>
        <u/>
        <sz val="9"/>
        <color theme="9" tint="-0.249977111117893"/>
        <rFont val="Arial"/>
        <family val="2"/>
      </rPr>
      <t>Soborno Saliente</t>
    </r>
    <r>
      <rPr>
        <sz val="9"/>
        <rFont val="Arial"/>
        <family val="2"/>
      </rPr>
      <t xml:space="preserve"> en el</t>
    </r>
    <r>
      <rPr>
        <u/>
        <sz val="9"/>
        <color theme="9" tint="-0.249977111117893"/>
        <rFont val="Arial"/>
        <family val="2"/>
      </rPr>
      <t xml:space="preserve"> seguimiento a la agenda legislativa de la Entidad</t>
    </r>
    <r>
      <rPr>
        <sz val="9"/>
        <rFont val="Arial"/>
        <family val="2"/>
      </rPr>
      <t xml:space="preserve">, a </t>
    </r>
    <r>
      <rPr>
        <u/>
        <sz val="9"/>
        <color theme="9" tint="-0.249977111117893"/>
        <rFont val="Arial"/>
        <family val="2"/>
      </rPr>
      <t>causa del</t>
    </r>
    <r>
      <rPr>
        <sz val="9"/>
        <rFont val="Arial"/>
        <family val="2"/>
      </rPr>
      <t xml:space="preserve"> ofrecimiento indebido de incentivos o recompensas para que una persona actúe o se abstenga de actuar en favor de la entidad.</t>
    </r>
  </si>
  <si>
    <r>
      <t xml:space="preserve">* </t>
    </r>
    <r>
      <rPr>
        <u/>
        <sz val="9"/>
        <rFont val="Arial"/>
        <family val="2"/>
      </rPr>
      <t>Posibilidad de</t>
    </r>
    <r>
      <rPr>
        <sz val="9"/>
        <rFont val="Arial"/>
        <family val="2"/>
      </rPr>
      <t xml:space="preserve"> </t>
    </r>
    <r>
      <rPr>
        <b/>
        <u/>
        <sz val="9"/>
        <color theme="9" tint="-0.249977111117893"/>
        <rFont val="Arial"/>
        <family val="2"/>
      </rPr>
      <t>afectación reputacional</t>
    </r>
    <r>
      <rPr>
        <sz val="9"/>
        <rFont val="Arial"/>
        <family val="2"/>
      </rPr>
      <t xml:space="preserve"> por </t>
    </r>
    <r>
      <rPr>
        <u/>
        <sz val="9"/>
        <color theme="9" tint="-0.249977111117893"/>
        <rFont val="Arial"/>
        <family val="2"/>
      </rPr>
      <t>Soborno Entrante</t>
    </r>
    <r>
      <rPr>
        <sz val="9"/>
        <rFont val="Arial"/>
        <family val="2"/>
      </rPr>
      <t xml:space="preserve"> al </t>
    </r>
    <r>
      <rPr>
        <sz val="9"/>
        <color theme="9" tint="-0.249977111117893"/>
        <rFont val="Arial"/>
        <family val="2"/>
      </rPr>
      <t xml:space="preserve">aceptar o solicitar una ventaja indebida </t>
    </r>
    <r>
      <rPr>
        <sz val="9"/>
        <rFont val="Arial"/>
        <family val="2"/>
      </rPr>
      <t xml:space="preserve">en la designación de citas a favor de un tercero, </t>
    </r>
    <r>
      <rPr>
        <u/>
        <sz val="9"/>
        <color theme="9" tint="-0.249977111117893"/>
        <rFont val="Arial"/>
        <family val="2"/>
      </rPr>
      <t>a causa de</t>
    </r>
    <r>
      <rPr>
        <sz val="9"/>
        <rFont val="Arial"/>
        <family val="2"/>
      </rPr>
      <t xml:space="preserve"> la  manipulación indebida de sistema de información de asignación de citas. </t>
    </r>
  </si>
  <si>
    <r>
      <rPr>
        <u/>
        <sz val="9"/>
        <rFont val="Arial"/>
        <family val="2"/>
      </rPr>
      <t>* Posibilidad de</t>
    </r>
    <r>
      <rPr>
        <sz val="9"/>
        <rFont val="Arial"/>
        <family val="2"/>
      </rPr>
      <t xml:space="preserve"> </t>
    </r>
    <r>
      <rPr>
        <b/>
        <u/>
        <sz val="9"/>
        <color theme="9" tint="-0.249977111117893"/>
        <rFont val="Arial"/>
        <family val="2"/>
      </rPr>
      <t>afectación económica</t>
    </r>
    <r>
      <rPr>
        <sz val="9"/>
        <rFont val="Arial"/>
        <family val="2"/>
      </rPr>
      <t xml:space="preserve"> por</t>
    </r>
    <r>
      <rPr>
        <u/>
        <sz val="9"/>
        <color theme="9" tint="-0.249977111117893"/>
        <rFont val="Arial"/>
        <family val="2"/>
      </rPr>
      <t xml:space="preserve"> conflicto de interés no declarado y/o declarado</t>
    </r>
    <r>
      <rPr>
        <sz val="9"/>
        <rFont val="Arial"/>
        <family val="2"/>
      </rPr>
      <t xml:space="preserve">, pero no </t>
    </r>
    <r>
      <rPr>
        <sz val="9"/>
        <color theme="9" tint="-0.249977111117893"/>
        <rFont val="Arial"/>
        <family val="2"/>
      </rPr>
      <t>gestionado y/o declarado y no aceptad</t>
    </r>
    <r>
      <rPr>
        <sz val="9"/>
        <rFont val="Arial"/>
        <family val="2"/>
      </rPr>
      <t xml:space="preserve">o, </t>
    </r>
    <r>
      <rPr>
        <u/>
        <sz val="9"/>
        <color theme="9" tint="-0.249977111117893"/>
        <rFont val="Arial"/>
        <family val="2"/>
      </rPr>
      <t>a causa de</t>
    </r>
    <r>
      <rPr>
        <sz val="9"/>
        <rFont val="Arial"/>
        <family val="2"/>
      </rPr>
      <t xml:space="preserve"> decisiones en asuntos sobre los cuales la servidora o servidor público tiene un interés particular en desarrollo del comité de contratación. </t>
    </r>
  </si>
  <si>
    <r>
      <rPr>
        <u/>
        <sz val="9"/>
        <rFont val="Arial"/>
        <family val="2"/>
      </rPr>
      <t>- Posibilidad de</t>
    </r>
    <r>
      <rPr>
        <sz val="9"/>
        <rFont val="Arial"/>
        <family val="2"/>
      </rPr>
      <t xml:space="preserve"> </t>
    </r>
    <r>
      <rPr>
        <b/>
        <u/>
        <sz val="9"/>
        <color theme="9" tint="-0.249977111117893"/>
        <rFont val="Arial"/>
        <family val="2"/>
      </rPr>
      <t>afectación económica</t>
    </r>
    <r>
      <rPr>
        <u/>
        <sz val="9"/>
        <color theme="9" tint="-0.249977111117893"/>
        <rFont val="Arial"/>
        <family val="2"/>
      </rPr>
      <t xml:space="preserve"> </t>
    </r>
    <r>
      <rPr>
        <sz val="9"/>
        <rFont val="Arial"/>
        <family val="2"/>
      </rPr>
      <t xml:space="preserve">por </t>
    </r>
    <r>
      <rPr>
        <sz val="9"/>
        <color theme="7"/>
        <rFont val="Arial"/>
        <family val="2"/>
      </rPr>
      <t>usar la entidad para dar apariencia de legalidad a los activos provenientes de actividades delictivas, para canalizar recursos hacia la realización de actividades terroristas o la proliferación de armas de destrucción masiva</t>
    </r>
    <r>
      <rPr>
        <sz val="9"/>
        <rFont val="Arial"/>
        <family val="2"/>
      </rPr>
      <t>,</t>
    </r>
    <r>
      <rPr>
        <u/>
        <sz val="9"/>
        <color theme="9"/>
        <rFont val="Arial"/>
        <family val="2"/>
      </rPr>
      <t xml:space="preserve"> a causa de</t>
    </r>
    <r>
      <rPr>
        <sz val="9"/>
        <rFont val="Arial"/>
        <family val="2"/>
      </rPr>
      <t xml:space="preserve"> fallas en las </t>
    </r>
    <r>
      <rPr>
        <u/>
        <sz val="9"/>
        <color theme="7"/>
        <rFont val="Arial"/>
        <family val="2"/>
      </rPr>
      <t>operaciones de pago de subsidios.</t>
    </r>
    <r>
      <rPr>
        <sz val="9"/>
        <color theme="7"/>
        <rFont val="Arial"/>
        <family val="2"/>
      </rPr>
      <t xml:space="preserve"> </t>
    </r>
  </si>
  <si>
    <r>
      <t xml:space="preserve">- </t>
    </r>
    <r>
      <rPr>
        <u/>
        <sz val="9"/>
        <rFont val="Arial"/>
        <family val="2"/>
      </rPr>
      <t>Posibilidad de</t>
    </r>
    <r>
      <rPr>
        <sz val="9"/>
        <rFont val="Arial"/>
        <family val="2"/>
      </rPr>
      <t xml:space="preserve"> </t>
    </r>
    <r>
      <rPr>
        <b/>
        <u/>
        <sz val="9"/>
        <color theme="7"/>
        <rFont val="Arial"/>
        <family val="2"/>
      </rPr>
      <t>contagio</t>
    </r>
    <r>
      <rPr>
        <sz val="9"/>
        <rFont val="Arial"/>
        <family val="2"/>
      </rPr>
      <t xml:space="preserve"> por </t>
    </r>
    <r>
      <rPr>
        <sz val="9"/>
        <color theme="7"/>
        <rFont val="Arial"/>
        <family val="2"/>
      </rPr>
      <t>usar la entidad para dar apariencia de legalidad a los activos provenientes de actividades delictivas, para canalizar recursos hacia la realización de actividades terroristas o la proliferación de armas de destrucción masiva</t>
    </r>
    <r>
      <rPr>
        <sz val="9"/>
        <rFont val="Arial"/>
        <family val="2"/>
      </rPr>
      <t>,</t>
    </r>
    <r>
      <rPr>
        <sz val="9"/>
        <color theme="9"/>
        <rFont val="Arial"/>
        <family val="2"/>
      </rPr>
      <t xml:space="preserve"> </t>
    </r>
    <r>
      <rPr>
        <u/>
        <sz val="9"/>
        <color theme="9"/>
        <rFont val="Arial"/>
        <family val="2"/>
      </rPr>
      <t>a causa de</t>
    </r>
    <r>
      <rPr>
        <u/>
        <sz val="9"/>
        <rFont val="Arial"/>
        <family val="2"/>
      </rPr>
      <t xml:space="preserve"> </t>
    </r>
    <r>
      <rPr>
        <sz val="9"/>
        <rFont val="Arial"/>
        <family val="2"/>
      </rPr>
      <t xml:space="preserve">fallas u omisiones en las </t>
    </r>
    <r>
      <rPr>
        <u/>
        <sz val="9"/>
        <color theme="7"/>
        <rFont val="Arial"/>
        <family val="2"/>
      </rPr>
      <t xml:space="preserve">operaciones de contratación directa. </t>
    </r>
  </si>
  <si>
    <r>
      <t xml:space="preserve">- </t>
    </r>
    <r>
      <rPr>
        <u/>
        <sz val="9"/>
        <rFont val="Arial"/>
        <family val="2"/>
      </rPr>
      <t xml:space="preserve">Posibilidad de </t>
    </r>
    <r>
      <rPr>
        <b/>
        <u/>
        <sz val="9"/>
        <color theme="7"/>
        <rFont val="Arial"/>
        <family val="2"/>
      </rPr>
      <t>afectación económica</t>
    </r>
    <r>
      <rPr>
        <sz val="9"/>
        <rFont val="Arial"/>
        <family val="2"/>
      </rPr>
      <t xml:space="preserve"> por </t>
    </r>
    <r>
      <rPr>
        <sz val="9"/>
        <color theme="7"/>
        <rFont val="Arial"/>
        <family val="2"/>
      </rPr>
      <t>usar la entidad para dar apariencia de legalidad a los activos provenientes de actividades delictivas, para canalizar recursos hacia la realización de actividades terroristas o la proliferación de armas de destrucción masiva,</t>
    </r>
    <r>
      <rPr>
        <u/>
        <sz val="9"/>
        <color theme="9"/>
        <rFont val="Arial"/>
        <family val="2"/>
      </rPr>
      <t xml:space="preserve"> a causa de </t>
    </r>
    <r>
      <rPr>
        <sz val="9"/>
        <rFont val="Arial"/>
        <family val="2"/>
      </rPr>
      <t xml:space="preserve">fallas u omisiones en las </t>
    </r>
    <r>
      <rPr>
        <u/>
        <sz val="9"/>
        <color theme="7"/>
        <rFont val="Arial"/>
        <family val="2"/>
      </rPr>
      <t>operaciones de recaudo.</t>
    </r>
    <r>
      <rPr>
        <sz val="9"/>
        <rFont val="Arial"/>
        <family val="2"/>
      </rPr>
      <t xml:space="preserve"> </t>
    </r>
  </si>
  <si>
    <r>
      <t xml:space="preserve">Valoración de </t>
    </r>
    <r>
      <rPr>
        <b/>
        <u/>
        <sz val="9"/>
        <color theme="0"/>
        <rFont val="Arial"/>
        <family val="2"/>
      </rPr>
      <t>probabilidad</t>
    </r>
    <r>
      <rPr>
        <sz val="9"/>
        <color theme="0"/>
        <rFont val="Arial"/>
        <family val="2"/>
      </rPr>
      <t xml:space="preserve"> de ocurrencia del riesgo</t>
    </r>
  </si>
  <si>
    <r>
      <t xml:space="preserve">Valoración de </t>
    </r>
    <r>
      <rPr>
        <b/>
        <u/>
        <sz val="9"/>
        <color theme="0"/>
        <rFont val="Arial"/>
        <family val="2"/>
      </rPr>
      <t>impacto</t>
    </r>
    <r>
      <rPr>
        <sz val="9"/>
        <color theme="0"/>
        <rFont val="Arial"/>
        <family val="2"/>
      </rPr>
      <t xml:space="preserve"> derivado de la materialización del riesgo</t>
    </r>
  </si>
  <si>
    <r>
      <rPr>
        <sz val="9"/>
        <color theme="1"/>
        <rFont val="Arial"/>
        <family val="2"/>
      </rPr>
      <t xml:space="preserve">accionado en la </t>
    </r>
    <r>
      <rPr>
        <b/>
        <u/>
        <sz val="9"/>
        <color theme="1"/>
        <rFont val="Arial"/>
        <family val="2"/>
      </rPr>
      <t>entrada</t>
    </r>
    <r>
      <rPr>
        <sz val="9"/>
        <color theme="1"/>
        <rFont val="Arial"/>
        <family val="2"/>
      </rPr>
      <t xml:space="preserve"> del proceso y antes de que se realice la actividad originadora del riesgo, se busca establecer las condiciones que aseguren el resultado final esperado. </t>
    </r>
    <r>
      <rPr>
        <b/>
        <sz val="9"/>
        <color theme="1"/>
        <rFont val="Arial"/>
        <family val="2"/>
      </rPr>
      <t xml:space="preserve"> </t>
    </r>
  </si>
  <si>
    <r>
      <t xml:space="preserve">accionado </t>
    </r>
    <r>
      <rPr>
        <b/>
        <u/>
        <sz val="9"/>
        <color theme="1"/>
        <rFont val="Arial"/>
        <family val="2"/>
      </rPr>
      <t>durante</t>
    </r>
    <r>
      <rPr>
        <sz val="9"/>
        <color theme="1"/>
        <rFont val="Arial"/>
        <family val="2"/>
      </rPr>
      <t xml:space="preserve"> la ejecución del proceso. Estos controles detectan el riesgo, pero generan reprocesos</t>
    </r>
  </si>
  <si>
    <r>
      <t>accionado en la</t>
    </r>
    <r>
      <rPr>
        <b/>
        <u/>
        <sz val="9"/>
        <color theme="1"/>
        <rFont val="Arial"/>
        <family val="2"/>
      </rPr>
      <t xml:space="preserve"> salida </t>
    </r>
    <r>
      <rPr>
        <sz val="9"/>
        <color theme="1"/>
        <rFont val="Arial"/>
        <family val="2"/>
      </rPr>
      <t>del proceso y después de que se materializa el riesgo, estos controles tienen costos implícitos. Se debe tener en cuenta que los controles que se contemplan en esta tipología usualmente tienen que ver con pólizas de seguro, copias de seguridad (backup), bancos de datos u otros mecanismos que permiten enfrentar el riesgo una vez materializado, los cuales se implementan de forma preventiva, es decir requieren de una serie de acciones que garanticen que se puedan hacer uso en el momento de la materialización pero no pueden clasificarse como preventivos, ya que sería una sobrevaloración de control que podría generar análisis errados en los niveles de severidad. En consecuencia, si bien estos controles requieren en su diseño que se apliquen actividades con un enfoque preventivo, al ser activados al momento de materialización del riesgo deben ser considerados como controles correctivos no preventivos.</t>
    </r>
  </si>
  <si>
    <t>Permite contar con una trazabilidad o evidencia en la ejecución del control.
Registro manual: El registro de las evidencias del control y la trazabilidad de ejecución del mismo, es realizado por un humano
Registro electrónico: El registro de las evidencias del control y la trazabilidad de ejecución del mismo es realizado automáticamente por un aplicativo</t>
  </si>
  <si>
    <r>
      <t>6 MAPA CALOR INHERENTE VS RESIDUAL:</t>
    </r>
    <r>
      <rPr>
        <sz val="9"/>
        <rFont val="Arial"/>
        <family val="2"/>
      </rPr>
      <t xml:space="preserve"> Comparación gráfica de la ubicación de cada riesgo inherente y residual en el mapa de calor (En esta hoja </t>
    </r>
    <r>
      <rPr>
        <u/>
        <sz val="9"/>
        <rFont val="Arial"/>
        <family val="2"/>
      </rPr>
      <t>no</t>
    </r>
    <r>
      <rPr>
        <sz val="9"/>
        <rFont val="Arial"/>
        <family val="2"/>
      </rPr>
      <t xml:space="preserve"> se ingresan dados por parte del usuario). Por favor valide la eficiencia de los controles, mediante la cual se tiene que reflejar en un desplazamiento en el mapa de calor residual.</t>
    </r>
  </si>
  <si>
    <t>Seleccione el aplicativo de la ANT en el cual se implementará el control.
Nota: Si no encuentra el nombre del Aplicativo, por favor escríbalo.</t>
  </si>
  <si>
    <r>
      <t>3_MAPA CALOR - INHERENTE:</t>
    </r>
    <r>
      <rPr>
        <sz val="9"/>
        <rFont val="Arial"/>
        <family val="2"/>
      </rPr>
      <t xml:space="preserve"> 
Representación gráfica de la ubicación de cada riesgo inherente en el mapa de calor (MC), de acuerdo con el Id asignado previamente (En esta hoja</t>
    </r>
    <r>
      <rPr>
        <u/>
        <sz val="9"/>
        <rFont val="Arial"/>
        <family val="2"/>
      </rPr>
      <t xml:space="preserve"> no se registran datos</t>
    </r>
    <r>
      <rPr>
        <sz val="9"/>
        <rFont val="Arial"/>
        <family val="2"/>
      </rPr>
      <t>)</t>
    </r>
  </si>
  <si>
    <t>Registra información complementaria del control registrado.
Por favor inicie con minúscula</t>
  </si>
  <si>
    <r>
      <t xml:space="preserve">Causa  principal  o básica, corresponde a las razones por la cuales se puede presentar  el riesgo, redacte de la forma más concreta posible.
Frente a los riesgos de corrupción, la causa raíz puede asociar cualquier actividad dentro del flujo de los procesos.
Frente a los riesgos de Lavado de Activos (LA), Financiación del Terrorismo (FT), o Financiación de la proliferación de armas de destrucción masiva (FP), </t>
    </r>
    <r>
      <rPr>
        <u/>
        <sz val="9"/>
        <rFont val="Arial"/>
        <family val="2"/>
      </rPr>
      <t>la causa raíz debe estar asociada a una operación o transacción.</t>
    </r>
    <r>
      <rPr>
        <sz val="9"/>
        <rFont val="Arial"/>
        <family val="2"/>
      </rPr>
      <t xml:space="preserve">
Por favor inicie con minúscula</t>
    </r>
  </si>
  <si>
    <r>
      <t xml:space="preserve">Estimación de Impacto Inherente
</t>
    </r>
    <r>
      <rPr>
        <i/>
        <sz val="11"/>
        <color theme="0"/>
        <rFont val="Arial"/>
        <family val="2"/>
      </rPr>
      <t>Debe diligenciarse al menos una de las opciones (Económica o Reputacional)</t>
    </r>
  </si>
  <si>
    <t>Dirección General - DG
Oficina de Planeación - OP
Oficina Jurídica - OJ
Oficina del Inspector de la Gestión de Tierras - OIGT
Oficina de Control Interno - OCI</t>
  </si>
  <si>
    <t>Dirección de Gestión del Ordenamiento Social de la Propiedad - DGOSP
Oficina de Planeación - OP</t>
  </si>
  <si>
    <t>Dirección General - DG
Dirección de Acceso a Tierras - DAT
Dirección de Asuntos Étnicos - DAE
Dirección de Gestión del Ordenamiento Social de la Propiedad - DGOSP
Dirección de Gestión Jurídica de Tierras - DGJT
Subdirección de Sistemas de Información de Tierras - SSIT
Subdirección de Planeación Operativa - SPO</t>
  </si>
  <si>
    <t>Dirección de Acceso a Tierras - DAT
Dirección de Asuntos Étnicos - DAE</t>
  </si>
  <si>
    <t>Dirección de Gestión del Ordenamiento Social de la Propiedad - DGOSP
Subdirección de Sistemas de Información de Tierras - SSIT
Secretaría General - SG
Comunicaciones (DG)
Geografía y Topografía (DG)</t>
  </si>
  <si>
    <t>Oficina Jurídica - OJ
Secretaría General - SG</t>
  </si>
  <si>
    <t>VALORACIÓN DE RIESGOS</t>
  </si>
  <si>
    <r>
      <t xml:space="preserve">En este campo se especifica la identificación del Plan de Acción con el cual se realizará la implementación de dicho control.
Acción por </t>
    </r>
    <r>
      <rPr>
        <u/>
        <sz val="9"/>
        <color theme="1"/>
        <rFont val="Arial"/>
        <family val="2"/>
      </rPr>
      <t>riesgo</t>
    </r>
    <r>
      <rPr>
        <sz val="9"/>
        <color theme="1"/>
        <rFont val="Arial"/>
        <family val="2"/>
      </rPr>
      <t xml:space="preserve"> que aporta en la validación del control o controles con una frecuencia establecida</t>
    </r>
  </si>
  <si>
    <r>
      <t xml:space="preserve">Actividad - Acción ¿Qué?
</t>
    </r>
    <r>
      <rPr>
        <b/>
        <i/>
        <sz val="10"/>
        <color theme="0"/>
        <rFont val="Arial"/>
        <family val="2"/>
      </rPr>
      <t>Inicia con verbo</t>
    </r>
  </si>
  <si>
    <r>
      <t xml:space="preserve">Con el propósito de identificar los riesgos de corrupción y los controles asociados, se pone a disposición  el presente  instrumento que guía, paso a paso, la construcción de los </t>
    </r>
    <r>
      <rPr>
        <b/>
        <sz val="9"/>
        <color theme="1"/>
        <rFont val="Arial"/>
        <family val="2"/>
      </rPr>
      <t>Riesgos de Corrupción para la vigencia 2026</t>
    </r>
    <r>
      <rPr>
        <sz val="9"/>
        <color theme="1"/>
        <rFont val="Arial"/>
        <family val="2"/>
      </rPr>
      <t xml:space="preserve">. Su elaboración se basa en la Guía para la Gestión Integral del Riesgo en Entidades Públicas (Versión 7), e incluye las etapas de identificación y valoración del riesgo, elaboración del mapa de calor inherente, identificación y valoración de controles, construcción del mapa de calor residual, consolidación del mapa de riesgos de corrupción y análisis de los riesgos por proceso.
</t>
    </r>
    <r>
      <rPr>
        <b/>
        <sz val="9"/>
        <color theme="1"/>
        <rFont val="Arial"/>
        <family val="2"/>
      </rPr>
      <t xml:space="preserve">Nota: Una vez finalizado el proceso de formulación de riesgos de corrupción, se le informará el Id único del(os) riesgo(s) diligenciado(s) por usted. </t>
    </r>
  </si>
  <si>
    <r>
      <t xml:space="preserve">Si identifica alguna opción requerida que no este disponible en el instrumento por favor comuníquese con la OIGT al correo </t>
    </r>
    <r>
      <rPr>
        <b/>
        <i/>
        <sz val="9"/>
        <color theme="1"/>
        <rFont val="Arial"/>
        <family val="2"/>
      </rPr>
      <t>oficinadelinspector@ant.gov.co</t>
    </r>
  </si>
  <si>
    <r>
      <t>Al descargar el documento, guarde el archivo como "</t>
    </r>
    <r>
      <rPr>
        <b/>
        <sz val="9"/>
        <color theme="1"/>
        <rFont val="Arial"/>
        <family val="2"/>
      </rPr>
      <t>Libro de Excel habilitado para Macros (*.xmls)</t>
    </r>
    <r>
      <rPr>
        <sz val="9"/>
        <color theme="1"/>
        <rFont val="Arial"/>
        <family val="2"/>
      </rPr>
      <t xml:space="preserve">"
</t>
    </r>
    <r>
      <rPr>
        <b/>
        <sz val="9"/>
        <color theme="1"/>
        <rFont val="Arial"/>
        <family val="2"/>
      </rPr>
      <t>Nota:</t>
    </r>
    <r>
      <rPr>
        <sz val="9"/>
        <color theme="1"/>
        <rFont val="Arial"/>
        <family val="2"/>
      </rPr>
      <t xml:space="preserve">  El archivo diligenciado para su envío debe ser nombrado: "</t>
    </r>
    <r>
      <rPr>
        <b/>
        <sz val="9"/>
        <color theme="1"/>
        <rFont val="Arial"/>
        <family val="2"/>
      </rPr>
      <t>MRC ANT 2026 V1_(área/ sigla de la dependencia)</t>
    </r>
    <r>
      <rPr>
        <sz val="9"/>
        <color theme="1"/>
        <rFont val="Arial"/>
        <family val="2"/>
      </rPr>
      <t>", por ejemplo: "MRC ANT 2026 V1_ OIGT"</t>
    </r>
  </si>
  <si>
    <t>Instructivo para la Formulación del Mapa de Riesgos de Corrupción 2026</t>
  </si>
  <si>
    <t>Fraude interno, Conflicto de Intereses, Corrupción</t>
  </si>
  <si>
    <t>SharePoint</t>
  </si>
  <si>
    <t>Legal, Reputacional, Operativa</t>
  </si>
  <si>
    <t>Fraude interno, Soborno entrante, Conflicto de Intereses</t>
  </si>
  <si>
    <t>Fraude, interno, Soborno entrante, Conflicto de Intereses</t>
  </si>
  <si>
    <t>Afectacion lega, Reputacional, Operativa  por fraude interno, Soborno entrante, Conflcito de intereses por la existencia  de decisiones  desviadas en el proceso  agrario debido  a intereses políticos, económicos</t>
  </si>
  <si>
    <t xml:space="preserve">Afectación Legal, Reputacional, Operativa por Fraude interno, Soborno entrante, Conflicto de Intereses debido a la existencia de retrasos u omisiones en la adopción de decisiones administrativas del proceso agrario, no atribuibles a causas técnicas o  procedimentales plenamente identificadas. </t>
  </si>
  <si>
    <t xml:space="preserve">Afectación Legal, Reputacional, Operativa por Fraude interno, Soborno entrante, Conflicto de Intereses por la existencia de decisiones desviadas en el proceso del procedimiento de formalización de la propiedad privada rural debido a intereses políticos, 
económicos. </t>
  </si>
  <si>
    <t>Afectación Legal, Reputacional, Operativa por Fraude interno, Soborno entrante, Conflicto de Intereses por la existencia de decisiones desviadas en materia de la formalización de la propiedad privada rural debido a intereses políticos, económicos.</t>
  </si>
  <si>
    <t>Verificar que el proyecto de acto administrativo que culmina el proceso agrario cumpla con los criterios técnicos y jurídicos que sustentan la decisión, antes de ser suscrito por parte de los funcionarios competentes de la subdirección de procesos agrarios y de seguridad jurídica</t>
  </si>
  <si>
    <t>con el fin de garantizar que la actuación administrativa concuerde con los elementos probatorios y documentos complementarios que hacen parte del expediente, de acuerdo con la normatividad vigente.</t>
  </si>
  <si>
    <t>Verificar que las actuaciones administrativas proyectadas sean suscritas por parte de los funcionarios competentes de la Subdirección de procesos agrarios y de seguridad jurídica</t>
  </si>
  <si>
    <t>con el objetivo de garantizar avances de acuerdo con la normatividad vigente.</t>
  </si>
  <si>
    <t>Verificar que el proyecto de acto administrativo que formaliza la propiedad privada rural, cumpla con los criterios técnicos y jurídicos que sustentan la decisión, antes de ser suscrito por parte de los funcionarios competentes</t>
  </si>
  <si>
    <t>con el fin de garantizar que la actuación administrativa concuerde con los elementos probatorios y documentos complementarios que hacen parte del expediente de acuerdo con la normatividad vigente.</t>
  </si>
  <si>
    <t>Verificar que las actuaciones administrativas proyectadas sean suscritas.</t>
  </si>
  <si>
    <t xml:space="preserve">Realizar un informe sobre las acciones de verificación de la revisión de los proyectos de actos administrativos que culminan el proceso agrario para garantizar que estos cumplan con los criterios técnicos y jurídicos que sustentan la decisión, antes de ser suscrito por parte de los funcionarios competentes de la Subdirección de procesos agrarios y de seguridad jurídica. 
Realizar dos capacitaciones sobre los procedimientos de procesos especiales agrarios a colaboradores y contratistas de la DGJT y las subdirecciones adscritas </t>
  </si>
  <si>
    <t>Matriz de segumiento a la revisión de actos administrativos de cierre de procesos agrarios y resumen de la misma
Memorias de las capacitaciones</t>
  </si>
  <si>
    <t>Realizar un informe sobre los actos administrativos de procesos agrarios que, culminado el mes, llevan más de 15 días pendientes de suscripción por parte del funcionario competente de la Subdirección de procesos agrarios y de seguridad jurídica.    
Realizar la sensibilización sobre conflicto de intereses a colaboradores y contratistas de la Dirección de Gestión jurídica y las subdirecciones adscritas.</t>
  </si>
  <si>
    <t>Matriz que relaciona los actos administrativos de procesos agrarios que, culminado el mes, llevan más de 15 días pendientes de suscripción por parte del funcionario competente y resumen de la misma</t>
  </si>
  <si>
    <t xml:space="preserve">Realizar un informe sobre las acciones de verificación de la revisión de los proyectos de actos administrativos que formalizan la propiedad privada rural para garantizar que estos cumplan con los criterios técnicos y jurídicos que sustentan la decisión, antes de ser suscrito por parte de los funcionarios competentes.
Realizar dos capacitaciones sobre la formalización de la propiedad rural a colboradores y contratistas de la DGJT y las subdirecciones adscritas. </t>
  </si>
  <si>
    <t>Matriz de segumiento a la revisión de actos administrativos de cierre de formalización de la propiedad privada y resumen de la misma
Memorias de las capacitaciones</t>
  </si>
  <si>
    <t xml:space="preserve">Realizar un informe sobre los actos administrativos de formalización de la propiedad privada rural que, culminado el mes, llevan más de 15 días pendientes de suscripción por parte del funcionario competente.                                                       
Realizar la sensibilización sobre conflicto de intereses a colaboradores y contratistas de la dirección de seguridad jurídica y las subdirecciones adscritas.   </t>
  </si>
  <si>
    <t>Matriz que relaciona los actos administrativos de formailización de la propiedad privada rural que, culminado el mes, llevan más de 15 días pendientes de suscripción por parte del funcionario competente y resumen de la misma</t>
  </si>
  <si>
    <t>Soborno entrante, Conflicto de Intereses, Corrupción</t>
  </si>
  <si>
    <t>Posibilidad de ocurrencia de hechos de concusión o cohecho en las actuaciones administrativas de procesos agrarios o formalización de la propiedad privada rural realizadas por la Dirección de Gestión Jurídica de Tierras, sus subdirecciones adscritas y las Unidades de Gestión Territorial con funciones delegadas.</t>
  </si>
  <si>
    <t>Soborno entrante, Corrupción</t>
  </si>
  <si>
    <t>Posibilidad de ocurrencia de hechos de prevaricato en las actuaciones administrativas de procesos agrarios o formalización de la propiedad privada rural realizadas por la Dirección de Gestión Jurídica, sus subdirecciones adscritas y las Unidades de Gestión Territorial con estas funciones delegadas.</t>
  </si>
  <si>
    <t xml:space="preserve">Crear un entorno administrativo que no solo prevenga la corrupción, sino que también favorezca la legalidad, la justicia y la equidad en los procesos agrarios y de formalización de la propiedad. </t>
  </si>
  <si>
    <t>Se realiza mediante el establecimiento de procedimientos claros y transparentes, la implementación de auditorías y monitoreo continuo, el fortalecimiento de canales de denuncia con garantías de protección, y la aplicación de acciones correctivas y sanciones.</t>
  </si>
  <si>
    <t>Crear un marco en el que todas las decisiones administrativas en los procesos agrarios y de formalización de la propiedad estén alineadas con la legalidad, evitando la ocurrencia de prevaricato y promoviendo un entorno de justicia y equidad tanto para los funcionarios como para los ciudadanos involucrados en estos procesos.</t>
  </si>
  <si>
    <t>Se realiza mediante Fortalecimiento de Procedimientos Legales Estandarizados,Implementación de Auditorías y Supervisión Externa,Acciones Correctivas y Sanciones en Caso de Prevaricato.</t>
  </si>
  <si>
    <t>Realizar una revisión y verificación documentada de los trámites y atenciones realizadas por la UGT Occidente, mediante la aplicación de una lista de chequeo estandarizada, con el fin de identificar posibles riesgos de concusión o cohecho, dejando acta del seguimiento, hallazgos y acciones correctivas cuando haya lugar.</t>
  </si>
  <si>
    <t xml:space="preserve">Informes de seguimiento </t>
  </si>
  <si>
    <t>Informes de seguimiento</t>
  </si>
  <si>
    <t xml:space="preserve">Dificultad  en la identificación de los verdaderos sujetos beneficiarios de los procesos de formalización de la propiedad, lo que puede generar asignaciones indebidas y conflictos sobre la titularidad del predio. </t>
  </si>
  <si>
    <t>Verificar y validar la información de los solicitantes en los procesos de formalización de la propiedad, mediante el cruce de datos con las bases institucionales e interinstitucionales y apoyo comunitario con las Juntas de Accción Comunal.</t>
  </si>
  <si>
    <t>Se deberá realizar con cada solicitud, contando con el apoyo comunitario especialmente cuando se presenten inconsistencias, información incompleta o conflictos de ocupación sobre los predios.</t>
  </si>
  <si>
    <t>Realizar informes mensuales de verificación de los procesos de formalización de la propiedad, con el fin de validar la identificación de los sujetos beneficiarios mediante la revisión de la información aportada, el cruce de bases de datos disponibles y la detección de posibles inconsistencias que puedan generar asignaciones indebidas o conflictos sobre la titularidad del predio, con el apoyo de las Juntas de Acción Comunal.</t>
  </si>
  <si>
    <t xml:space="preserve">Informes de seguimiento de los procesos de formalizacion realizados. </t>
  </si>
  <si>
    <t>Legal, Reputacional, Económica</t>
  </si>
  <si>
    <t>Legal, de Contagio, Económica</t>
  </si>
  <si>
    <t>omisiones, informes inexactos o descripciones incorrectas durante la recolección y análisis de la información física y jurídica para la implementación de los Planes de Ordenamiento Social de la Propiedad Rural (POSPR) en los municipios programados para beneficio personal o de terceros.</t>
  </si>
  <si>
    <t>Soborno entrante, Soborno saliente</t>
  </si>
  <si>
    <t>aceptar, solicitar u ofrecer una ventaje indebida de cualquier valor para la valoración, inscripción y calificación al Registro de Sujetos de Ordenamiento</t>
  </si>
  <si>
    <t>errores, omisiones, informes inexactos o descripciones incorrectas durante la valoración, inscripción y calificación al Registro de sujetos de Ordenamiento</t>
  </si>
  <si>
    <t>aceptar y solicitar una ventaja indebida de cualquier valor para la toma de imágenes a través de equipos no tripulados Uas (Drones) para beneficio propio o de un tercero</t>
  </si>
  <si>
    <t xml:space="preserve">Realizar espacios de socialización y articulación con la comunidades en la implementación de los POSPR en el marco de la  cultura de la veeduría  y  rendición de cuentas </t>
  </si>
  <si>
    <t>para presentar o socializar en los municipios programados a nivel institucional y/o comunitario la intervención en el marco de la implementación de POSPR,  incluyendo la difusión de mensajes claves anticorrupción fortaleciendo la vigilancia ciudadana.</t>
  </si>
  <si>
    <t xml:space="preserve">Validar la calidad de la información de los predios objeto de ordenamiento social de la propiedad </t>
  </si>
  <si>
    <t>para asegurar el adecuado levantamiento de la información física y jurídica de los predios levantados durante el barrido predial en las unidades de intervención en los municipios programados</t>
  </si>
  <si>
    <t>Controlar el acceso a la plataforma tecnológica</t>
  </si>
  <si>
    <t>mediante el reporte de usuarios creados en el Sistema Integrado de Tierras (SIT) y la asignación de roles a los profesionales cuyo objeto contractual esté relacionado con las actividades de valoración, inclusión y calificación en el RESO.</t>
  </si>
  <si>
    <t xml:space="preserve">Validar la información obtenida a partir de los cruces realizados sobre la consulta del ciudadano en diferentes fuentes externas, con el fin de incluirla en el RESO </t>
  </si>
  <si>
    <t>para aquellos solicitantes que no cumplen con los cruces de interoperabilidad del sistema orquestador. Para ello, se requiere una revisión detallada de las condiciones actuales, conforme a lo establecido en los artículos 4, 5 y 6 del Decreto Ley 902 de 2017.</t>
  </si>
  <si>
    <t xml:space="preserve">Validar las solicitudes de vuelo </t>
  </si>
  <si>
    <t>a través del plan de vuelo, verificando la altura solicitada, el área a sobrevolar, las restricciones aplicables, los pilotos asignados y los equipos correspondientes.</t>
  </si>
  <si>
    <t>Software vuelo</t>
  </si>
  <si>
    <t>Verificar que las áreas sobrevoladas coincidan con las áreas solicitadas,</t>
  </si>
  <si>
    <t>utilizando el registro del vuelo en el software específico del dron.</t>
  </si>
  <si>
    <t>Socializar con el equipo de validación de la Subdirección de Planeación Operativa el procedimiento para verificar la información física y jurídica de los predios objeto de ordenamiento social de la propiedad, derivados del barrido predial</t>
  </si>
  <si>
    <t>Numero de socializaciones</t>
  </si>
  <si>
    <t>Realizar capacitaciones sobre el procedimiento de RESO, incluyendo las consecuencias que acarrea las modificaciones y/o divulgación de información para beneficio de un tercero para inclusión o no al Registro de Sujetos de Ordenamiento.</t>
  </si>
  <si>
    <t>Numero de capacitaciones</t>
  </si>
  <si>
    <t xml:space="preserve">Realizar capacitaciones sobre el procedimiento de solicitud de vuelo a los pilotos de drones, incluyendo las consecuencias que acarrea la alteración y/o no aprobación de los planes de vuelo para beneficio de un tercero </t>
  </si>
  <si>
    <t>Reputacional, Operativa, Legal, Económica</t>
  </si>
  <si>
    <t>Corrupción, Soborno entrante, Conflicto de Intereses</t>
  </si>
  <si>
    <t>Fallas en la atención oportuna y adecuada al ciudadano,  incompleta o con errores, generando inconformidad, retrasos en trámites y aumento en el número de quejas y reclamos.</t>
  </si>
  <si>
    <t>Incumplimiento, tanto en los tiempos de respuesta, como con los estándares de calidad en la atención al ciudadano, al generar respuestas inapropiadas, inoportunas o deficientes a las PQRSFD.</t>
  </si>
  <si>
    <t>Implementar jornadas permanentes de inducción y reinducción a los responsables de la atención a la ciudadanía sobre los servicios que ofrece la ANT, las nuevas normatividades y decisiones administrativas que tome la Entidad</t>
  </si>
  <si>
    <t>Analizando y verificando periódicamente las quejas y reclamos asociados a la atención con el fin de identificar fallas recurrentes y orientar acciones de mejora continua con los profesionales y técnicos asignados a estas actividades</t>
  </si>
  <si>
    <t>Realizar revisiones técnico-jurídicas y tiempos de respuesta a las contestaciones de las PQRSFD antes de su emisión</t>
  </si>
  <si>
    <t>implementando procesos de seguimiento permanente a la gestión y trámite de las PQRSFD, priorizando aquellas cuyo plazo legal de respuesta esté más próximo al vencimiento.</t>
  </si>
  <si>
    <t xml:space="preserve">Realizar análisis periódico de las quejas y reclamos, identificando las causas recurrentes y con base en ello definir jornadas de capacitación que incluya: Temática desarrollada, funcionarios capacitados, registros de asistencias
</t>
  </si>
  <si>
    <t>Informe de las quejas y reclamos analizadas, como del personal capacitado</t>
  </si>
  <si>
    <t>Creación de planes de trabajo que permitan establecer tiempos de respuesta y realizar revisión técnica y jurídica de las respuestas de las PQRSFD antes de su emisión.</t>
  </si>
  <si>
    <t>Informe de cumplimiento al plan de trabajo definido al cumplimiento de los tiempos de respuesta.</t>
  </si>
  <si>
    <t>Reputacional, Legal</t>
  </si>
  <si>
    <t>Fraude, interno, Soborno entrante</t>
  </si>
  <si>
    <t>Ausencia de un sistema unificado para el monitoreo, seguimiento y retroalimentación del Modelo de Atención.
Capacitación insuficiente del personal territorial en los protocolos de atención.
Carencia de indicadores consolidados que permitan medir el desempeño del Modelo</t>
  </si>
  <si>
    <t>Controlar los tiempos de respuesta de PQRSD y solicitudes</t>
  </si>
  <si>
    <t>Vencimientos de términos, demoras, incumplimientos</t>
  </si>
  <si>
    <t>Capacitar al personal del Modelo de Atención en registro, seguimiento y uso adecuado del sistema</t>
  </si>
  <si>
    <t>Errores frecuentes, desconocimiento, inconsistencias recurrentes</t>
  </si>
  <si>
    <t>Fallas en la atención oportuna y adecuada al ciudadano,  incompleta o con errores, generando inconformidad, retrasos en trámites y un aumento en quejas y reclamos.</t>
  </si>
  <si>
    <t>La posibilidad de incumplir tanto con los tiempos de respuesta como con los estándares de calidad en la atención al ciudadano, al generar respuestas inoportunas, inapropiadas o deficientes a las PQRSFD.</t>
  </si>
  <si>
    <t>Implementación y capacitación permanente del Protocolo  de Atención al Ciudadano y PQRSFD</t>
  </si>
  <si>
    <t>Realizando un análisis periódico de las quejas y reclamos asociados a la atención con el fin de identificar fallas recurrentes y orientar acciones de mejora continua con los profesionales y tenicos asigandos a estas actividades.</t>
  </si>
  <si>
    <t>Seguimiento, priorización y revisión técnica-jurídica de respuestas a las PQRSFD</t>
  </si>
  <si>
    <t>implementando un proceso de seguimiento permanente a la gestión y trámite, priorizando aquellas solicitudes cuyo plazo legal de respuesta sea más próximo al vencimiento.</t>
  </si>
  <si>
    <t xml:space="preserve">Elaborar un informe de avance del cronograma de capacitación que integre las capacitaciones realizadas, el listado de funcionarios capacitados, los temas desarrollados y los registros de asistencia, así como el análisis periódico de las quejas y reclamos, identificando las causas recurrentes para orientar acciones de mejora.
</t>
  </si>
  <si>
    <t>Informe de capacitación del personal y análisis de quejas y reclamos.</t>
  </si>
  <si>
    <t>Planes de trabajo asignados a los equipos de  PQRSFD que incluya los tiempos de respuesta y   la revisión técnico–jurídica  antes de su emisión.</t>
  </si>
  <si>
    <t>Legal, Reputacional, Económica, Operativa</t>
  </si>
  <si>
    <t>presentación de cohecho, concusión y/o prevaricato, en las actuaciones de algún profesional en el marco de la operación del proceso de Administración de Tierras de la Nación en el desarrollo de actividades para la Adjudicación de Baldíos a Entidades de Derecho Público, Limitaciones a la Propiedad, Regulación y Formalización de Servidumbres y en la Administración de Badíos Insulares</t>
  </si>
  <si>
    <t>Controlar y realizar seguimiento al cumplimiento de las actividades del proceso Adminsitración de Tierras</t>
  </si>
  <si>
    <t>mediante el reporte de control y seguimiento al cumplimiento de las actividades por cada equipo de trabajo.</t>
  </si>
  <si>
    <t>Realizar capacitación sobre mecanismos de prevención frente al riesgo de corrupción.</t>
  </si>
  <si>
    <t>Soportes de la capacitación a los profesionales</t>
  </si>
  <si>
    <t>La posibilidad de ocurrencia de hechos de concusión o cohecho en la atención a la ciudadanía en la UGT´S, PAT´S y cualquier ventanilla de atención al ciudadano</t>
  </si>
  <si>
    <t>Aplicacion de encuestas de satisfaccion a la ciudadania que es atendida diariamente en las distintas acciones adelantadas.</t>
  </si>
  <si>
    <t>Para realizar un informe de tabulación con la información obtenida en las encuestas</t>
  </si>
  <si>
    <t xml:space="preserve">Capacitar a funcionarios y contratistas que en sus obligaciones ejercen la atencion a la ciudadania. </t>
  </si>
  <si>
    <t>Elaboracion de encuestas y/o test para la evaluacion a los capacitados.</t>
  </si>
  <si>
    <t>Seguimiento y tabulación de las encuestas realizadas, así como la evaluación y/o registro de las capacitaciones impartidas, con el fin de verificar su cumplimiento y alcance.</t>
  </si>
  <si>
    <t xml:space="preserve">Informes de seguimiento de las encuestas realizadas. </t>
  </si>
  <si>
    <t>Posibilidad de ocurrencia de hechos de concusión o cohecho en la gestión de los trámites administrativos de caducidad administrativa y condición resolutoria realizados por las UGT .</t>
  </si>
  <si>
    <t>Implementar procedimientos transparentes y estandarizados para la gestión de los trámites de caducidad administrativa y condición resolutoria, que incorporen criterios objetivos, trazabilidad documental, separación de funciones y supervisión permanente, con el fin de prevenir hechos de concusión o cohecho y mitigar los riesgos legales y reputacionales asociados.</t>
  </si>
  <si>
    <t>Fortalecer la integridad y transparencia en la gestión de los trámites administrativos adelantados por las UGT mediante mayores controles, supervisión y claridad en los procesos.</t>
  </si>
  <si>
    <t>Soborno entrante, Fraude interno, Conflicto de Intereses</t>
  </si>
  <si>
    <t>concusión y/o prevaricato, en las actuaciones de algún profesional de la Dirección de Acceso a Tierras, a través de la manipulación y/u omisión de información durante la realización del avalúo comercial para la compra directa de un predio</t>
  </si>
  <si>
    <t>cohecho, concusión y/o prevaricato, en las actuaciones de algún profesional de la Subdirección de Acceso a Tierras en Zonas Focalizadas, a través de la manipulación y/u omisión de información durante las actividades de verificación de los requisitos mínimos del predio en su tipo jurídico, técnico y/o ambiental y financiero  bajo el cual se materialice un subsidio</t>
  </si>
  <si>
    <t>Posibilidad de presentarse cohecho, concusión y/o prevaricato, en las actuaciones de algún profesional de la Subdirección de Acceso a Tierras en Zonas Focalizadas, a través de la manipulación de información entregada a la subdirección, para el análisis de trámite administrativo, según el ACCTI-P-020 Procedimiento Único en Municipios Focalizados</t>
  </si>
  <si>
    <t>Posibilidad de presentarse cohecho, concusión y/o prevaricato, en las actuaciones de algún profesional de la Subdirección de Acceso a Tierras por Demanda y Descongestión, a través de la manipulación de información en las diferentes etapas de los procedimiento ACCTI-P-005 Revocatoria Baldios a Persona Natural -Ley 160/94 y ACCTI-P-014 Revocatoria de titulación de baldíos en el marco del POSPR.</t>
  </si>
  <si>
    <t>Posibilidad de presentarse cohecho, concusión y/o prevaricato, en las actuaciones de algún profesional de la Subdirección de Acceso a Tierras por Demanda y Descongestión, a través de la manipulación de información en las diferentes etapas del procedimiento de Reconocimiento de Derechos de Baldíos en Zonas no Focalizadas</t>
  </si>
  <si>
    <t>Posibilidad de presentarse cohecho, concusión y/o prevaricato, en las actuaciones de algún profesional de la Subdirección de Acceso a Tierras por Demanda y Descongestión, a través de la manipulación de información en las diferentes etapas de los procedimientos de Titulación Bienes Fiscales Patrimoniales</t>
  </si>
  <si>
    <t>Verificar la realización del control de calidad del avalúo, mediante el diligenciamiento de la forma ACCTI-F-144 Control de Calidad del Avalúo, para los procesos de compra de predios, a los cuales se les hizo avalúo.</t>
  </si>
  <si>
    <t>regresando el avalúo al responsable de la realización para que subsane o aclare la no conformidad</t>
  </si>
  <si>
    <t>Verificar que el ACCTI-F-144 Control de calidad del avalúo cumpla con los parámetros y criterios establecidos en el anexo técnico del avalúo, hasta que el avalúo esté conforme</t>
  </si>
  <si>
    <t>regresando el ACCTI-F-144 Control de calidad de avalúo al responsable de su realización para que subsane o calare la no conformidad</t>
  </si>
  <si>
    <t>Asegurar que la realización del análisis del predio objeto de materialización de un Subsidio, cumpla con  la verificación jurídica , técnica y ambiental, que corresponda al procedimiento,</t>
  </si>
  <si>
    <t>mediante la verificación de tres expedientes aleatorios al cumplimiento del registro de las formas, según el ACCTI-P-016 MATERIALIZACIÓN DEL SUBSIDIO - ADQUISICIÓN DEL PREDIO</t>
  </si>
  <si>
    <t>Verificar a través del Comité de Seguimiento de la SATZF, que la implementación del proyecto productivo objeto de materialización de un subsidio, cumpla con los requerimientos técnicos y financieros,</t>
  </si>
  <si>
    <t>mediante la verificación de tres expedientes aleatorios al cumplimiento del registro de las formas, según el ACCTI-P-017 MATERIALIZACIÓN DEL SUBSIDIO - PROYECTO PRODUCTIVO</t>
  </si>
  <si>
    <t xml:space="preserve">Validar la decisión del Acto Administrativo de Apertura, mediante la elaboración del Informe Técnico Jurídico, conforme al procedimiento ACCTI-P-020 PRROCEDIMIENTO UNICO EN MUNICIPIOS FOCALIZADOS, </t>
  </si>
  <si>
    <t>analizando la información recibida de la Subdirección de Sistemas de Información (valoración del sujeto) y de la Subdirección de Planeación Operativa (información técnico-jurídica del predio).</t>
  </si>
  <si>
    <t>Ratificar el Informe Tecnico Jurídico, conforme al  ACCTI-P-020 PROCEDIMIENTO ÚNICO EN MUNICIPIOS FOCALIZADOS.</t>
  </si>
  <si>
    <t>analizando los resultados del mismo ITJ y de la Audiencia Pública de Resultados para elaborar el Acto Administrativo de Cierre</t>
  </si>
  <si>
    <t xml:space="preserve">Reducir potenciales demoras que se puedan presentar en el desarrollo de la actuación administrativa de la Revocatoria Directa  </t>
  </si>
  <si>
    <t>mediante la revisión de los expedientes o actuaciones administrativas de revoatoria directa, diligenciando las listas de chequeo ACCTI-F-120-Lista de chequeo de revocatoria Ley 160/19994 ACCTI-F-121-Lista de chequeo de revocatoria Decreto Ley 902/2017 con registro actualizado en el ACCTI-F-097 Matriz de Revocatoria.</t>
  </si>
  <si>
    <t xml:space="preserve">Asegurar la comunicación a los intervinientes con relación al trámite de revocatoria directa, suministrando respuesta oportuna, </t>
  </si>
  <si>
    <t>empleando como herramienta el formato ACCTI-F-097 Matriz de Revocatoria Directa</t>
  </si>
  <si>
    <t xml:space="preserve">Asegurar la correcta ejecución del procedimiento de Reconocimiento de Derechos de Baldíos en Zonas no Focalizadas, suministrando respuesta oportuna, </t>
  </si>
  <si>
    <t>adoptando medidas encaminadas a la correcta elaboración del POSPR-F-015 Informe Téncico Jurídico.</t>
  </si>
  <si>
    <t xml:space="preserve">Asegurar la correcta ejecución del procedimiento Titulación de Bienes Fiscales Patrimoniales suministrando respuesta oportuna, </t>
  </si>
  <si>
    <t>empleando como herramienta la forma POSPR-F-015 Informe Técnico Jurídico</t>
  </si>
  <si>
    <t>Realizar capacitación sobre PTEP (MRC) y ACTI-P-010 Compra directa de predios, a los profesionales de compra directa de la DAT.</t>
  </si>
  <si>
    <t>Capacitar a los profesionales que implementen los procedimientos ACCTI-P-016 MATERIALIZACIÓN DEL SUBSIDIO - ADQUISICIÓN DEL PREDIO- ACCTI-P-017 MATERIALIZACIÓN DEL SUBSIDIO - APOYO PARA CUBRIR LOS REQUERIMIENTOS FINANCIEROS DE LA IMPLEMENTACIÓN DEL PROYECTO PRODUCTIVO.</t>
  </si>
  <si>
    <t>Capacitar a los profesionales de SATZF en el Procedimiento ACCTI-P-020 Procedimiento único en municipios focalizados.</t>
  </si>
  <si>
    <t xml:space="preserve">Capacitar a los profesionales de Revocatoria Directa de la SATDD sobre el procedimiento ACCTI-P-005 Revocatoria Directa del Acto de Adjudicación de Baldios a Persona Natural, ACCTI-P-014 Revocatoria de Titulación de Baldíos </t>
  </si>
  <si>
    <t>Capacitar a los profesionales de Reconocimiento de Derecho en Zonas no Focalizadas ACCTI-P-019.</t>
  </si>
  <si>
    <t>Capacitar a los colaboradores de Titulación Baldíos Persona Natural ACCTI-P-013 y ACCTI-P-015</t>
  </si>
  <si>
    <t>Reputacional, Legal, Operativa</t>
  </si>
  <si>
    <t>Posibilidad de ocurrencia de hechos de concusión o cohecho en la gestión de los trámites administrativos de adjudicación de baldíos y bienes fiscales patrimoniales,  asignación de subsidios, y aquellos relacionados con el reconocimiento de derechos sobre la tierra a población campesina, realizados por las UGT.</t>
  </si>
  <si>
    <t xml:space="preserve">Consolidar un entorno administrativo transparente, justo y eficiente en la gestión de los trámites de adjudicación de tierras, bienes fiscales, asignación de subsidios y reconocimiento de derechos sobre la tierra a la población campesina, con el fin de prevenir la ocurrencia de actos de concusión o cohecho, mediante el fortalecimiento de los procedimientos administrativos, la implementación de medidas de control y auditoría, la capacitación ética del personal y el fomento de la participación ciudadana y la denuncia de irregularidades.
</t>
  </si>
  <si>
    <t>Se realiza mediante el Establecimiento de Procedimientos Administrativos Claros y Estándar,Implementación de Controles Internos y Auditorías Regulares,Revisión y Control Externo de los Procesos,Acción Correctiva y Sanciones en Casos de Corrupción.</t>
  </si>
  <si>
    <t>Conflicto de Intereses, Fraude interno</t>
  </si>
  <si>
    <t>Posibilidad de afectación en la eficiencia operativa, el cumplimiento misional y la calidad del servicio prestado por la Agencia Nacional de Tierras, debido a retrasos, incumplimientos o ejecución insuficiente por parte de los contratistas que apoyan los diferentes componentes misionales y territoriales.</t>
  </si>
  <si>
    <t>Realizar seguimiento técnico, administrativo y territorial al cumplimiento de las obligaciones contractuales.</t>
  </si>
  <si>
    <t>Verificación de cumplimiento de entregables, identificación de retrasos, inconsistencias, reportes incompletos o actividades no ejecutadas según el cronograma pactado.</t>
  </si>
  <si>
    <t>formular o ajustar políticas, estrategias y planes de transparencia, omitiendo o debilitando deliberadamente el diseño de controles y salvaguardas requeridos, con el propósito de favorecer intereses particulares, afectando la integridad, efectividad y trazabilidad de la gestión de transparencia de la entidad.</t>
  </si>
  <si>
    <t>omitir, alterar o no incorporar deliberadamente las observaciones, hallazgos o resultados derivados del seguimiento efectuado por la OIGT, con el propósito de favorecer a un tercero, afectando la integridad, trazabilidad y oportunidad de la gestión institucional y la toma de decisiones.</t>
  </si>
  <si>
    <t>Conflicto de Intereses, Corrupción, Soborno entrante</t>
  </si>
  <si>
    <t>divulgar o filtrar deliberadamente información reservada o sensible relacionada con eventos objeto de inspección, especialmente en etapas preliminares o críticas, a personas no autorizadas, con el efecto de interferir en el desarrollo de la actuación, comprometer la cadena de custodia y afectar el debido proceso, la eficacia de la inspección y la seguridad jurídica de las decisiones.</t>
  </si>
  <si>
    <t xml:space="preserve">Verificacion preliminar antes de aprobar o publicar cualquier politica/estrategia o plan de trasparencia, donde se realice una revision tecnico-juridica </t>
  </si>
  <si>
    <t xml:space="preserve">que examine la inclusion de controles y salvaguardas minimas, coherencia con lineamientos institucionales y normativos aplicables, y ausencia de vacios deliberados. </t>
  </si>
  <si>
    <t>Seguimiento periodico, trazable y verificable a la ejecucion del programa de transparencia institucional</t>
  </si>
  <si>
    <t xml:space="preserve">garantizando que los compromisos de transparencia se materialicen y no se desvirtuen para favorecer intereses particulares. </t>
  </si>
  <si>
    <t>Verificar la debida socializacion y/o comunicación de las observaciones, hallazgos o resultados del seguimiento efectuado por la OIGT a las dependencias competentes,</t>
  </si>
  <si>
    <t xml:space="preserve">permitiendo el adelantar las acciones pertinentes para la mejora de la gestion institucional y la toma de decisiones. </t>
  </si>
  <si>
    <t>Generar y presentar un informe con indicadores que contenga el listado de monitoreos y/o inspecciones adelantados por la OIGT</t>
  </si>
  <si>
    <t>el cual permita verificar el estado de ejecucion de las observaciones o recomendaciones presentadas por la dependencia.</t>
  </si>
  <si>
    <t>Establecer y aplicar, al inicio de cada inspección o de cada informe de seguimiento, un protocolo formal y jurídicamente sustentado para la identificación de interesados y la definición de roles, niveles y condiciones de acceso, uso, custodia y divulgación de la información gestionada.</t>
  </si>
  <si>
    <t>En desarrollo de dicho protocolo, exigir el diligenciamiento y suscripción del formato de autorización de acceso y compromiso de confidencialidad y no divulgación/no uso indebido de la información utilizada en el monitoreo, dejando trazabilidad de los accesos otorgados y de las responsabilidades asignadas</t>
  </si>
  <si>
    <t>Establecer y mantener un repositorio institucional seguro y único para la gestión de información reservada, clasificada o de acceso restringido generada durante el proceso de inspección y/o seguimiento, garantizando su clasificación, custodia y trazabilidad. El repositorio deberá operar sobre herramientas institucionales autorizadas, con controles de acceso basados en roles (mínimo privilegio), autenticación reforzada y mecanismos de registro de auditoría, de manera que únicamente el personal expresamente habilitado pueda consultar, cargar, descargar o modificar documentos.</t>
  </si>
  <si>
    <t>Adicionalmente, toda comunicación y remisión de información asociada a la inspección se realizará exclusivamente a través de canales corporativos oficiales, asegurando trazabilidad, conservación de evidencias, control de destinatarios y protección frente a divulgación no autorizada.</t>
  </si>
  <si>
    <t>Realizar un plan de capacitación y socialización liderado por la OIGT sobre los lineamientos del PTEP, dirigido a contratistas y servidores de la dependencia, con el fin de estandarizar criterios, fortalecer competencias y asegurar la comprensión y aplicación uniforme de los requerimientos para la ejecución, seguimiento y reporte del Programa de Transparencia, incluyendo obligaciones, evidencias mínimas, tiempos y responsables para verificar su cumplimiento con la finalidad de permitir la continuidad de la informacion.</t>
  </si>
  <si>
    <t xml:space="preserve">Acta y/o listados de asistencia a capacitacion. </t>
  </si>
  <si>
    <t>Implementar un programa de capacitación obligatoria y periódica, liderado por la OIGT, sobre integridad, conflicto de intereses y gestión trazable de hallazgos, dirigido a contratistas y servidores que participan en la elaboración, consolidación o validación de informes y seguimientos, que incluya: lineamientos para el registro íntegro de observaciones (prohibición de alteración u omisión), estándares de documentación y evidencias, responsabilidades individuales, rutas de escalamiento y consecuencias disciplinarias/penales por uso inadecuado de la información.</t>
  </si>
  <si>
    <t>Implementar una capacitación obligatoria, previa al inicio de cada inspección y con refuerzos periódicos, sobre reserva legal, confidencialidad, cadena de custodia y seguridad de la información, dirigida a todo el personal (servidores y contratistas) con acceso a expedientes, evidencias o comunicaciones de la actuación.</t>
  </si>
  <si>
    <t>Corrupción, Conflicto de Intereses, Fraude interno</t>
  </si>
  <si>
    <t>Falta de controles en el manejo, verificación y custodia de información sensible; uso indebido de datos internos para favorecer a un tercero</t>
  </si>
  <si>
    <t>Auditar los registros de cambios y acciones realizadas sobre la información</t>
  </si>
  <si>
    <t>Cambios sin justificación o fuera de horario</t>
  </si>
  <si>
    <t>Omisión o deficiencia en el trámite oportuno de las PQRSD, que puede afectar la atención eficiente y efectiva a los usuarios.</t>
  </si>
  <si>
    <t>Realizar el seguimiento, control y verificación del trámite de las PQRSD asignadas a la dependencia, con el fin de asegurar su atención oportuna y conforme a los términos establecidos.</t>
  </si>
  <si>
    <t>Mediante la identificación de PQRSD pendientes y su traslado a los profesionales responsables para su gestión dentro de los términos establecidos.</t>
  </si>
  <si>
    <t>Realizar informes periódicos de verificación del trámite de las PQRSD, con el fin de revisar el cumplimiento de los términos, requisitos y etapas del procedimiento establecido, identificar solicitudes no tramitadas u oportunamente atendidas y adoptar las acciones necesarias para su gestión.</t>
  </si>
  <si>
    <t>Posibilidad de ocurrencia de prevaricato por la vinculación de personal sin cumplimiento de requisitos minimos exigidos en el manual de funciones</t>
  </si>
  <si>
    <t>Verificar que los soportes presentados por el aspirante evidencien el cumplimiento de los requisitos exigidos por el empleo</t>
  </si>
  <si>
    <t xml:space="preserve">conforme a lo establecido en el Manual Especifico de Funciones y de Competencias Laborales </t>
  </si>
  <si>
    <t>Revisión y aprobación de ficha técnica de cumplimiento de requisitos al momento de realizarse la vinculación del personal a la planta de personal de la ANT verificando los respectivos soportes allegados</t>
  </si>
  <si>
    <t>(Número de formatos de cumplimiento de requisitos mínimos revisados y aprobados / Número de funcionarios vinculados) x 100</t>
  </si>
  <si>
    <t>Presentar deficiencias en la gestión jurídica y administrativa, evidenciadas en fallas en la interpretación o aplicación de la normativa vigente, deficiencias en el manejo y custodia de la información legal sensible, así como retrasos en la emisión de conceptos y en la atención oportuna de actuaciones judiciales, lo que puede comprometer la adecuada asesoría jurídica, la defensa de los intereses institucionales y generar pérdidas de términos o afectaciones administrativas.</t>
  </si>
  <si>
    <t>Establecer procedimientos estandarizados para la emisión de conceptos jurídicos, el manejo seguro de la información y el seguimiento de términos, incluyendo responsabilidades definidas, controles de acceso a documentos y mecanismos de revisión previa, con el propósito de garantizar la calidad de la asesoría jurídica y prevenir conflictos de interés, errores o retrasos que puedan afectar la reputación institucional.</t>
  </si>
  <si>
    <t>Fortalecer el proceso de asesoría jurídica mediante la actualización y aplicación de procedimientos claros para la elaboración de conceptos, la custodia de información y el control de plazos.</t>
  </si>
  <si>
    <t>Económica, Operativa</t>
  </si>
  <si>
    <t>posibilidad de incurrir en errores o irregularidades durante la planeación, selección y contratación de proveedores. Entre estas amenazas se encuentran riesgos de corrupción o favorecimiento indebido a ciertos oferentes, así como la presentación de información falsa por parte de los proponentes.</t>
  </si>
  <si>
    <t>Aplicar procedimientos transparentes y estandarizados para la planeación, selección y contratación de proveedores, que incorporen criterios objetivos de evaluación, verificación de la información de los oferentes, controles de aprobación y trazabilidad documental, con el fin de prevenir actos de corrupción, favorecimientos indebidos y errores que puedan generar afectaciones económicas u operativas.</t>
  </si>
  <si>
    <t>Fortalecer el proceso de adquisiciones mediante la implementación de controles de transparencia, verificación y revisión objetiva durante la planeación y contratación de bienes y servicios.</t>
  </si>
  <si>
    <t>la pérdida, deterioro o uso inadecuado de los bienes públicos bajo su custodia. Entre ellas se encuentran la falta de controles adecuados para el registro, almacenamiento, mantenimiento y entrega de bienes, lo que puede generar inventarios desactualizados, bienes extraviados o activos sin trazabilidad</t>
  </si>
  <si>
    <t>Implementar procedimientos estandarizados para el registro, custodia, mantenimiento y entrega de bienes, apoyados en inventarios actualizados, controles de acceso y mecanismos de trazabilidad, con el fin de prevenir la pérdida, el deterioro o el uso indebido de los bienes públicos y evitar afectaciones económicas u operativas derivadas de posibles actos de corrupción.</t>
  </si>
  <si>
    <t>Fortalecer la administración de bienes institucionales mediante controles básicos de registro, mantenimiento y custodia que garanticen su adecuado uso y preservación.</t>
  </si>
  <si>
    <t>Riesgo activo?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</si>
</sst>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9" x14ac:knownFonts="1">
    <font>
      <sz val="11"/>
      <color theme="1"/>
      <name val="Aptos Narrow"/>
      <family val="2"/>
      <scheme val="minor"/>
    </font>
    <font>
      <b/>
      <sz val="11"/>
      <color theme="0"/>
      <name val="Aptos Narrow"/>
      <family val="2"/>
      <scheme val="minor"/>
    </font>
    <font>
      <b/>
      <sz val="11"/>
      <color theme="1"/>
      <name val="Aptos Narrow"/>
      <family val="2"/>
      <scheme val="minor"/>
    </font>
    <font>
      <i/>
      <sz val="10"/>
      <color theme="1"/>
      <name val="Aptos Narrow"/>
      <family val="2"/>
      <scheme val="minor"/>
    </font>
    <font>
      <sz val="10"/>
      <name val="Arial"/>
      <family val="2"/>
    </font>
    <font>
      <sz val="12"/>
      <name val="Times New Roman"/>
      <family val="1"/>
    </font>
    <font>
      <sz val="9"/>
      <color theme="1"/>
      <name val="Aptos Narrow"/>
      <family val="2"/>
      <scheme val="minor"/>
    </font>
    <font>
      <b/>
      <sz val="9"/>
      <color theme="1"/>
      <name val="Aptos Narrow"/>
      <family val="2"/>
      <scheme val="minor"/>
    </font>
    <font>
      <b/>
      <sz val="14"/>
      <color theme="1"/>
      <name val="Aptos Narrow"/>
      <family val="2"/>
      <scheme val="minor"/>
    </font>
    <font>
      <sz val="10"/>
      <color theme="1"/>
      <name val="Aptos Narrow"/>
      <family val="2"/>
      <scheme val="minor"/>
    </font>
    <font>
      <u/>
      <sz val="11"/>
      <color theme="10"/>
      <name val="Aptos Narrow"/>
      <family val="2"/>
      <scheme val="minor"/>
    </font>
    <font>
      <u/>
      <sz val="11"/>
      <color theme="1"/>
      <name val="Aptos Narrow"/>
      <family val="2"/>
      <scheme val="minor"/>
    </font>
    <font>
      <sz val="8"/>
      <name val="Aptos Narrow"/>
      <family val="2"/>
      <scheme val="minor"/>
    </font>
    <font>
      <sz val="8"/>
      <color theme="1"/>
      <name val="Aptos Narrow"/>
      <family val="2"/>
      <scheme val="minor"/>
    </font>
    <font>
      <sz val="10"/>
      <color theme="1"/>
      <name val="Arial"/>
      <family val="2"/>
    </font>
    <font>
      <sz val="14"/>
      <color theme="1"/>
      <name val="Aptos Narrow"/>
      <family val="2"/>
      <scheme val="minor"/>
    </font>
    <font>
      <b/>
      <sz val="10"/>
      <name val="Arial"/>
      <family val="2"/>
    </font>
    <font>
      <b/>
      <sz val="10"/>
      <color rgb="FF000000"/>
      <name val="Arial"/>
      <family val="2"/>
    </font>
    <font>
      <sz val="10"/>
      <color rgb="FF000000"/>
      <name val="Arial"/>
      <family val="2"/>
    </font>
    <font>
      <b/>
      <sz val="18"/>
      <color theme="1"/>
      <name val="Aptos Narrow"/>
      <family val="2"/>
      <scheme val="minor"/>
    </font>
    <font>
      <sz val="16"/>
      <color theme="1"/>
      <name val="Aptos Narrow"/>
      <family val="2"/>
      <scheme val="minor"/>
    </font>
    <font>
      <sz val="12"/>
      <color theme="1"/>
      <name val="Arial"/>
      <family val="2"/>
    </font>
    <font>
      <sz val="11"/>
      <color theme="1"/>
      <name val="Aptos Narrow"/>
      <family val="2"/>
      <scheme val="minor"/>
    </font>
    <font>
      <sz val="11"/>
      <color theme="1"/>
      <name val="Aptos Narrow"/>
      <family val="2"/>
    </font>
    <font>
      <sz val="11"/>
      <color theme="0" tint="-0.499984740745262"/>
      <name val="Aptos Narrow"/>
      <family val="2"/>
      <scheme val="minor"/>
    </font>
    <font>
      <b/>
      <sz val="11"/>
      <color theme="0"/>
      <name val="Aptos Narrow"/>
      <family val="2"/>
    </font>
    <font>
      <b/>
      <i/>
      <sz val="9"/>
      <color theme="1"/>
      <name val="Aptos Narrow"/>
      <family val="2"/>
      <scheme val="minor"/>
    </font>
    <font>
      <sz val="9"/>
      <name val="Arial"/>
      <family val="2"/>
    </font>
    <font>
      <i/>
      <sz val="9"/>
      <name val="Arial"/>
      <family val="2"/>
    </font>
    <font>
      <b/>
      <sz val="9"/>
      <color theme="9" tint="-0.249977111117893"/>
      <name val="Arial"/>
      <family val="2"/>
    </font>
    <font>
      <sz val="9"/>
      <color theme="1"/>
      <name val="Arial"/>
      <family val="2"/>
    </font>
    <font>
      <b/>
      <sz val="9"/>
      <color theme="1"/>
      <name val="Arial"/>
      <family val="2"/>
    </font>
    <font>
      <b/>
      <sz val="9"/>
      <color theme="0"/>
      <name val="Arial"/>
      <family val="2"/>
    </font>
    <font>
      <u/>
      <sz val="9"/>
      <color theme="10"/>
      <name val="Arial"/>
      <family val="2"/>
    </font>
    <font>
      <u/>
      <sz val="9"/>
      <name val="Arial"/>
      <family val="2"/>
    </font>
    <font>
      <b/>
      <u/>
      <sz val="9"/>
      <color theme="9" tint="-0.249977111117893"/>
      <name val="Arial"/>
      <family val="2"/>
    </font>
    <font>
      <b/>
      <u/>
      <sz val="9"/>
      <name val="Arial"/>
      <family val="2"/>
    </font>
    <font>
      <b/>
      <sz val="9"/>
      <name val="Arial"/>
      <family val="2"/>
    </font>
    <font>
      <b/>
      <sz val="9"/>
      <color theme="6"/>
      <name val="Arial"/>
      <family val="2"/>
    </font>
    <font>
      <b/>
      <u/>
      <sz val="9"/>
      <color theme="1"/>
      <name val="Arial"/>
      <family val="2"/>
    </font>
    <font>
      <u/>
      <sz val="9"/>
      <color theme="1"/>
      <name val="Arial"/>
      <family val="2"/>
    </font>
    <font>
      <sz val="9"/>
      <color theme="6"/>
      <name val="Arial"/>
      <family val="2"/>
    </font>
    <font>
      <sz val="9"/>
      <color theme="3" tint="0.249977111117893"/>
      <name val="Arial"/>
      <family val="2"/>
    </font>
    <font>
      <sz val="9"/>
      <color rgb="FFFF0000"/>
      <name val="Arial"/>
      <family val="2"/>
    </font>
    <font>
      <b/>
      <u/>
      <sz val="9"/>
      <color rgb="FFFF0000"/>
      <name val="Arial"/>
      <family val="2"/>
    </font>
    <font>
      <b/>
      <sz val="12"/>
      <color theme="1"/>
      <name val="Arial"/>
      <family val="2"/>
    </font>
    <font>
      <sz val="11"/>
      <color theme="1"/>
      <name val="Arial"/>
      <family val="2"/>
    </font>
    <font>
      <b/>
      <sz val="14"/>
      <color theme="1"/>
      <name val="Arial"/>
      <family val="2"/>
    </font>
    <font>
      <b/>
      <sz val="11"/>
      <color theme="1"/>
      <name val="Arial"/>
      <family val="2"/>
    </font>
    <font>
      <sz val="14"/>
      <color theme="1"/>
      <name val="Arial"/>
      <family val="2"/>
    </font>
    <font>
      <b/>
      <sz val="11"/>
      <color theme="0"/>
      <name val="Arial"/>
      <family val="2"/>
    </font>
    <font>
      <b/>
      <sz val="10"/>
      <color theme="0"/>
      <name val="Arial"/>
      <family val="2"/>
    </font>
    <font>
      <b/>
      <sz val="10"/>
      <color theme="1"/>
      <name val="Arial"/>
      <family val="2"/>
    </font>
    <font>
      <sz val="9"/>
      <color theme="9" tint="-0.249977111117893"/>
      <name val="Arial"/>
      <family val="2"/>
    </font>
    <font>
      <b/>
      <sz val="18"/>
      <color theme="1"/>
      <name val="Arial"/>
      <family val="2"/>
    </font>
    <font>
      <sz val="9"/>
      <color theme="8" tint="-0.249977111117893"/>
      <name val="Arial"/>
      <family val="2"/>
    </font>
    <font>
      <sz val="9"/>
      <color rgb="FF000000"/>
      <name val="Arial"/>
      <family val="2"/>
    </font>
    <font>
      <sz val="9"/>
      <color theme="0"/>
      <name val="Arial"/>
      <family val="2"/>
    </font>
    <font>
      <b/>
      <u/>
      <sz val="9"/>
      <color rgb="FF000000"/>
      <name val="Arial"/>
      <family val="2"/>
    </font>
    <font>
      <b/>
      <sz val="9"/>
      <color rgb="FF000000"/>
      <name val="Arial"/>
      <family val="2"/>
    </font>
    <font>
      <sz val="9"/>
      <color theme="3"/>
      <name val="Arial"/>
      <family val="2"/>
    </font>
    <font>
      <u/>
      <sz val="9"/>
      <color theme="9" tint="-0.249977111117893"/>
      <name val="Arial"/>
      <family val="2"/>
    </font>
    <font>
      <sz val="9"/>
      <color theme="7"/>
      <name val="Arial"/>
      <family val="2"/>
    </font>
    <font>
      <u/>
      <sz val="9"/>
      <color theme="9"/>
      <name val="Arial"/>
      <family val="2"/>
    </font>
    <font>
      <u/>
      <sz val="9"/>
      <color theme="7"/>
      <name val="Arial"/>
      <family val="2"/>
    </font>
    <font>
      <b/>
      <u/>
      <sz val="9"/>
      <color theme="7"/>
      <name val="Arial"/>
      <family val="2"/>
    </font>
    <font>
      <sz val="9"/>
      <color theme="9"/>
      <name val="Arial"/>
      <family val="2"/>
    </font>
    <font>
      <b/>
      <u/>
      <sz val="9"/>
      <color theme="0"/>
      <name val="Arial"/>
      <family val="2"/>
    </font>
    <font>
      <sz val="9"/>
      <color theme="1" tint="0.499984740745262"/>
      <name val="Arial"/>
      <family val="2"/>
    </font>
    <font>
      <b/>
      <sz val="14"/>
      <color theme="0"/>
      <name val="Arial"/>
      <family val="2"/>
    </font>
    <font>
      <i/>
      <sz val="11"/>
      <color theme="0"/>
      <name val="Arial"/>
      <family val="2"/>
    </font>
    <font>
      <sz val="14"/>
      <color theme="0"/>
      <name val="Arial"/>
      <family val="2"/>
    </font>
    <font>
      <sz val="16"/>
      <color theme="1"/>
      <name val="Arial"/>
      <family val="2"/>
    </font>
    <font>
      <b/>
      <sz val="12"/>
      <color theme="0"/>
      <name val="Arial"/>
      <family val="2"/>
    </font>
    <font>
      <b/>
      <sz val="11"/>
      <name val="Arial"/>
      <family val="2"/>
    </font>
    <font>
      <b/>
      <i/>
      <sz val="10"/>
      <color theme="0"/>
      <name val="Arial"/>
      <family val="2"/>
    </font>
    <font>
      <b/>
      <sz val="10"/>
      <color theme="1"/>
      <name val="Aptos Narrow"/>
      <family val="2"/>
      <scheme val="minor"/>
    </font>
    <font>
      <i/>
      <sz val="9"/>
      <color theme="1"/>
      <name val="Arial"/>
      <family val="2"/>
    </font>
    <font>
      <b/>
      <i/>
      <sz val="9"/>
      <color theme="1"/>
      <name val="Arial"/>
      <family val="2"/>
    </font>
  </fonts>
  <fills count="23">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00B050"/>
        <bgColor indexed="64"/>
      </patternFill>
    </fill>
    <fill>
      <patternFill patternType="solid">
        <fgColor rgb="FF01B150"/>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rgb="FFFFFFFF"/>
        <bgColor indexed="64"/>
      </patternFill>
    </fill>
    <fill>
      <patternFill patternType="solid">
        <fgColor rgb="FF92D050"/>
        <bgColor indexed="64"/>
      </patternFill>
    </fill>
    <fill>
      <patternFill patternType="solid">
        <fgColor theme="7" tint="0.59999389629810485"/>
        <bgColor indexed="64"/>
      </patternFill>
    </fill>
    <fill>
      <patternFill patternType="solid">
        <fgColor rgb="FFFFC000"/>
        <bgColor indexed="64"/>
      </patternFill>
    </fill>
    <fill>
      <patternFill patternType="solid">
        <fgColor rgb="FFFF0000"/>
        <bgColor indexed="64"/>
      </patternFill>
    </fill>
    <fill>
      <patternFill patternType="solid">
        <fgColor rgb="FFFFFF00"/>
        <bgColor indexed="64"/>
      </patternFill>
    </fill>
    <fill>
      <patternFill patternType="solid">
        <fgColor rgb="FFFF6600"/>
        <bgColor indexed="64"/>
      </patternFill>
    </fill>
    <fill>
      <patternFill patternType="solid">
        <fgColor rgb="FFFFFF66"/>
        <bgColor indexed="64"/>
      </patternFill>
    </fill>
    <fill>
      <patternFill patternType="solid">
        <fgColor theme="0"/>
        <bgColor theme="4" tint="0.59999389629810485"/>
      </patternFill>
    </fill>
    <fill>
      <patternFill patternType="solid">
        <fgColor theme="0"/>
        <bgColor theme="4" tint="0.79998168889431442"/>
      </patternFill>
    </fill>
    <fill>
      <patternFill patternType="solid">
        <fgColor rgb="FFADDB7B"/>
        <bgColor indexed="64"/>
      </patternFill>
    </fill>
    <fill>
      <patternFill patternType="solid">
        <fgColor rgb="FFFFFC66"/>
        <bgColor indexed="64"/>
      </patternFill>
    </fill>
    <fill>
      <patternFill patternType="solid">
        <fgColor rgb="FFFF2500"/>
        <bgColor indexed="64"/>
      </patternFill>
    </fill>
    <fill>
      <patternFill patternType="solid">
        <fgColor theme="6" tint="0.39997558519241921"/>
        <bgColor indexed="64"/>
      </patternFill>
    </fill>
  </fills>
  <borders count="148">
    <border>
      <left/>
      <right/>
      <top/>
      <bottom/>
      <diagonal/>
    </border>
    <border>
      <left style="thin">
        <color theme="0" tint="-0.14999847407452621"/>
      </left>
      <right/>
      <top style="thin">
        <color theme="0" tint="-0.14999847407452621"/>
      </top>
      <bottom/>
      <diagonal/>
    </border>
    <border>
      <left/>
      <right/>
      <top style="thin">
        <color theme="0" tint="-0.14999847407452621"/>
      </top>
      <bottom/>
      <diagonal/>
    </border>
    <border>
      <left/>
      <right style="thin">
        <color theme="0" tint="-0.14999847407452621"/>
      </right>
      <top style="thin">
        <color theme="0" tint="-0.14999847407452621"/>
      </top>
      <bottom/>
      <diagonal/>
    </border>
    <border>
      <left style="thin">
        <color theme="0" tint="-0.14999847407452621"/>
      </left>
      <right/>
      <top/>
      <bottom/>
      <diagonal/>
    </border>
    <border>
      <left/>
      <right style="thin">
        <color theme="0" tint="-0.14999847407452621"/>
      </right>
      <top/>
      <bottom/>
      <diagonal/>
    </border>
    <border>
      <left style="thin">
        <color theme="0" tint="-0.14999847407452621"/>
      </left>
      <right/>
      <top/>
      <bottom style="thin">
        <color theme="0" tint="-0.14999847407452621"/>
      </bottom>
      <diagonal/>
    </border>
    <border>
      <left/>
      <right/>
      <top/>
      <bottom style="thin">
        <color theme="0" tint="-0.14999847407452621"/>
      </bottom>
      <diagonal/>
    </border>
    <border>
      <left/>
      <right style="thin">
        <color theme="0" tint="-0.14999847407452621"/>
      </right>
      <top/>
      <bottom style="thin">
        <color theme="0" tint="-0.1499984740745262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style="medium">
        <color theme="0" tint="-0.34998626667073579"/>
      </top>
      <bottom/>
      <diagonal/>
    </border>
    <border>
      <left/>
      <right style="medium">
        <color theme="0" tint="-0.34998626667073579"/>
      </right>
      <top style="medium">
        <color theme="0" tint="-0.34998626667073579"/>
      </top>
      <bottom/>
      <diagonal/>
    </border>
    <border>
      <left style="medium">
        <color theme="0" tint="-0.34998626667073579"/>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right style="medium">
        <color theme="0" tint="-0.34998626667073579"/>
      </right>
      <top/>
      <bottom/>
      <diagonal/>
    </border>
    <border>
      <left/>
      <right/>
      <top/>
      <bottom style="thin">
        <color indexed="64"/>
      </bottom>
      <diagonal/>
    </border>
    <border>
      <left style="medium">
        <color theme="0" tint="-0.34998626667073579"/>
      </left>
      <right/>
      <top style="thin">
        <color indexed="64"/>
      </top>
      <bottom/>
      <diagonal/>
    </border>
    <border>
      <left/>
      <right/>
      <top style="thin">
        <color auto="1"/>
      </top>
      <bottom/>
      <diagonal/>
    </border>
    <border>
      <left/>
      <right style="medium">
        <color theme="0" tint="-0.34998626667073579"/>
      </right>
      <top style="thin">
        <color indexed="64"/>
      </top>
      <bottom/>
      <diagonal/>
    </border>
    <border>
      <left style="medium">
        <color theme="0" tint="-0.34998626667073579"/>
      </left>
      <right/>
      <top style="thin">
        <color indexed="64"/>
      </top>
      <bottom style="thin">
        <color indexed="64"/>
      </bottom>
      <diagonal/>
    </border>
    <border>
      <left/>
      <right/>
      <top style="thin">
        <color indexed="64"/>
      </top>
      <bottom style="thin">
        <color indexed="64"/>
      </bottom>
      <diagonal/>
    </border>
    <border>
      <left/>
      <right style="medium">
        <color theme="0" tint="-0.34998626667073579"/>
      </right>
      <top style="thin">
        <color indexed="64"/>
      </top>
      <bottom style="thin">
        <color indexed="64"/>
      </bottom>
      <diagonal/>
    </border>
    <border>
      <left style="medium">
        <color theme="0" tint="-0.34998626667073579"/>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theme="0" tint="-0.34998626667073579"/>
      </right>
      <top style="thin">
        <color indexed="64"/>
      </top>
      <bottom style="thin">
        <color indexed="64"/>
      </bottom>
      <diagonal/>
    </border>
    <border>
      <left style="medium">
        <color theme="0" tint="-0.34998626667073579"/>
      </left>
      <right/>
      <top/>
      <bottom style="medium">
        <color theme="0" tint="-0.34998626667073579"/>
      </bottom>
      <diagonal/>
    </border>
    <border>
      <left/>
      <right/>
      <top/>
      <bottom style="medium">
        <color theme="0" tint="-0.34998626667073579"/>
      </bottom>
      <diagonal/>
    </border>
    <border>
      <left/>
      <right style="medium">
        <color theme="0" tint="-0.34998626667073579"/>
      </right>
      <top/>
      <bottom style="medium">
        <color theme="0" tint="-0.34998626667073579"/>
      </bottom>
      <diagonal/>
    </border>
    <border>
      <left/>
      <right/>
      <top style="thin">
        <color theme="0" tint="-0.34998626667073579"/>
      </top>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right/>
      <top style="thin">
        <color theme="0" tint="-0.499984740745262"/>
      </top>
      <bottom/>
      <diagonal/>
    </border>
    <border>
      <left/>
      <right/>
      <top/>
      <bottom style="thin">
        <color theme="0" tint="-0.499984740745262"/>
      </bottom>
      <diagonal/>
    </border>
    <border>
      <left/>
      <right/>
      <top style="thin">
        <color theme="0" tint="-0.499984740745262"/>
      </top>
      <bottom style="thin">
        <color theme="0" tint="-0.499984740745262"/>
      </bottom>
      <diagonal/>
    </border>
    <border>
      <left style="medium">
        <color theme="0" tint="-0.499984740745262"/>
      </left>
      <right style="thin">
        <color auto="1"/>
      </right>
      <top style="medium">
        <color theme="0" tint="-0.499984740745262"/>
      </top>
      <bottom style="thin">
        <color auto="1"/>
      </bottom>
      <diagonal/>
    </border>
    <border>
      <left style="thin">
        <color auto="1"/>
      </left>
      <right/>
      <top style="medium">
        <color theme="0" tint="-0.499984740745262"/>
      </top>
      <bottom style="thin">
        <color auto="1"/>
      </bottom>
      <diagonal/>
    </border>
    <border>
      <left/>
      <right/>
      <top style="medium">
        <color theme="0" tint="-0.499984740745262"/>
      </top>
      <bottom/>
      <diagonal/>
    </border>
    <border>
      <left style="medium">
        <color theme="0" tint="-0.499984740745262"/>
      </left>
      <right style="thin">
        <color auto="1"/>
      </right>
      <top style="thin">
        <color auto="1"/>
      </top>
      <bottom style="thin">
        <color auto="1"/>
      </bottom>
      <diagonal/>
    </border>
    <border>
      <left style="thin">
        <color auto="1"/>
      </left>
      <right/>
      <top style="thin">
        <color auto="1"/>
      </top>
      <bottom style="thin">
        <color auto="1"/>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auto="1"/>
      </right>
      <top style="thin">
        <color auto="1"/>
      </top>
      <bottom style="thin">
        <color theme="0" tint="-0.499984740745262"/>
      </bottom>
      <diagonal/>
    </border>
    <border>
      <left style="thin">
        <color auto="1"/>
      </left>
      <right/>
      <top style="thin">
        <color auto="1"/>
      </top>
      <bottom style="thin">
        <color theme="0" tint="-0.499984740745262"/>
      </bottom>
      <diagonal/>
    </border>
    <border>
      <left/>
      <right style="medium">
        <color theme="0" tint="-0.499984740745262"/>
      </right>
      <top/>
      <bottom style="thin">
        <color theme="0" tint="-0.499984740745262"/>
      </bottom>
      <diagonal/>
    </border>
    <border>
      <left/>
      <right style="medium">
        <color theme="0" tint="-0.499984740745262"/>
      </right>
      <top/>
      <bottom/>
      <diagonal/>
    </border>
    <border>
      <left style="medium">
        <color theme="0" tint="-0.499984740745262"/>
      </left>
      <right/>
      <top/>
      <bottom/>
      <diagonal/>
    </border>
    <border>
      <left style="thin">
        <color theme="0"/>
      </left>
      <right style="thin">
        <color theme="0"/>
      </right>
      <top style="thin">
        <color theme="0"/>
      </top>
      <bottom style="thin">
        <color theme="0"/>
      </bottom>
      <diagonal/>
    </border>
    <border>
      <left style="medium">
        <color theme="0" tint="-0.499984740745262"/>
      </left>
      <right/>
      <top/>
      <bottom style="thin">
        <color theme="0" tint="-0.499984740745262"/>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theme="0" tint="-4.9989318521683403E-2"/>
      </right>
      <top/>
      <bottom style="thin">
        <color theme="0" tint="-0.499984740745262"/>
      </bottom>
      <diagonal/>
    </border>
    <border>
      <left style="thin">
        <color theme="0" tint="-4.9989318521683403E-2"/>
      </left>
      <right style="thin">
        <color theme="0" tint="-4.9989318521683403E-2"/>
      </right>
      <top/>
      <bottom style="thin">
        <color theme="0" tint="-0.499984740745262"/>
      </bottom>
      <diagonal/>
    </border>
    <border>
      <left style="thin">
        <color theme="0" tint="-4.9989318521683403E-2"/>
      </left>
      <right/>
      <top/>
      <bottom style="thin">
        <color theme="0" tint="-0.499984740745262"/>
      </bottom>
      <diagonal/>
    </border>
    <border>
      <left/>
      <right/>
      <top style="thin">
        <color theme="4" tint="0.39997558519241921"/>
      </top>
      <bottom style="thin">
        <color theme="0" tint="-0.499984740745262"/>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tint="-4.9989318521683403E-2"/>
      </left>
      <right style="thin">
        <color theme="0"/>
      </right>
      <top style="thin">
        <color theme="0"/>
      </top>
      <bottom style="thin">
        <color theme="0" tint="-0.499984740745262"/>
      </bottom>
      <diagonal/>
    </border>
    <border>
      <left style="thin">
        <color theme="0"/>
      </left>
      <right style="thin">
        <color theme="0"/>
      </right>
      <top style="thin">
        <color theme="0"/>
      </top>
      <bottom style="thin">
        <color theme="0" tint="-0.499984740745262"/>
      </bottom>
      <diagonal/>
    </border>
    <border>
      <left/>
      <right style="thin">
        <color theme="0"/>
      </right>
      <top/>
      <bottom/>
      <diagonal/>
    </border>
    <border>
      <left/>
      <right/>
      <top/>
      <bottom style="thin">
        <color theme="0"/>
      </bottom>
      <diagonal/>
    </border>
    <border>
      <left style="thin">
        <color theme="0"/>
      </left>
      <right/>
      <top/>
      <bottom/>
      <diagonal/>
    </border>
    <border>
      <left style="thin">
        <color theme="0"/>
      </left>
      <right/>
      <top/>
      <bottom style="thin">
        <color theme="0"/>
      </bottom>
      <diagonal/>
    </border>
    <border>
      <left style="thin">
        <color theme="0"/>
      </left>
      <right/>
      <top style="thin">
        <color theme="0" tint="-0.499984740745262"/>
      </top>
      <bottom style="thin">
        <color theme="0"/>
      </bottom>
      <diagonal/>
    </border>
    <border>
      <left/>
      <right/>
      <top style="thin">
        <color theme="0" tint="-0.499984740745262"/>
      </top>
      <bottom style="thin">
        <color theme="0"/>
      </bottom>
      <diagonal/>
    </border>
    <border>
      <left/>
      <right style="thin">
        <color theme="0"/>
      </right>
      <top style="thin">
        <color theme="0" tint="-0.499984740745262"/>
      </top>
      <bottom style="thin">
        <color theme="0"/>
      </bottom>
      <diagonal/>
    </border>
    <border>
      <left style="thin">
        <color theme="0"/>
      </left>
      <right/>
      <top style="thin">
        <color theme="0" tint="-0.499984740745262"/>
      </top>
      <bottom/>
      <diagonal/>
    </border>
    <border>
      <left style="thin">
        <color theme="0"/>
      </left>
      <right/>
      <top/>
      <bottom style="thin">
        <color theme="0" tint="-0.499984740745262"/>
      </bottom>
      <diagonal/>
    </border>
    <border>
      <left style="thin">
        <color theme="0"/>
      </left>
      <right style="thin">
        <color theme="0"/>
      </right>
      <top style="thin">
        <color theme="0" tint="-0.499984740745262"/>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theme="0"/>
      </top>
      <bottom style="thin">
        <color theme="0"/>
      </bottom>
      <diagonal/>
    </border>
    <border>
      <left style="thin">
        <color indexed="64"/>
      </left>
      <right/>
      <top style="thin">
        <color indexed="64"/>
      </top>
      <bottom style="medium">
        <color indexed="64"/>
      </bottom>
      <diagonal/>
    </border>
    <border>
      <left/>
      <right/>
      <top/>
      <bottom style="thin">
        <color theme="0" tint="-4.9989318521683403E-2"/>
      </bottom>
      <diagonal/>
    </border>
    <border>
      <left/>
      <right/>
      <top style="thin">
        <color theme="0" tint="-4.9989318521683403E-2"/>
      </top>
      <bottom style="thin">
        <color theme="0" tint="-4.9989318521683403E-2"/>
      </bottom>
      <diagonal/>
    </border>
    <border>
      <left style="medium">
        <color theme="1" tint="0.34998626667073579"/>
      </left>
      <right style="thin">
        <color indexed="64"/>
      </right>
      <top style="medium">
        <color theme="1" tint="0.34998626667073579"/>
      </top>
      <bottom style="medium">
        <color theme="1" tint="0.34998626667073579"/>
      </bottom>
      <diagonal/>
    </border>
    <border>
      <left style="thin">
        <color indexed="64"/>
      </left>
      <right style="thin">
        <color indexed="64"/>
      </right>
      <top style="medium">
        <color theme="1" tint="0.34998626667073579"/>
      </top>
      <bottom style="medium">
        <color theme="1" tint="0.34998626667073579"/>
      </bottom>
      <diagonal/>
    </border>
    <border>
      <left style="thin">
        <color indexed="64"/>
      </left>
      <right style="medium">
        <color theme="1" tint="0.34998626667073579"/>
      </right>
      <top style="medium">
        <color theme="1" tint="0.34998626667073579"/>
      </top>
      <bottom style="medium">
        <color theme="1" tint="0.34998626667073579"/>
      </bottom>
      <diagonal/>
    </border>
    <border>
      <left style="medium">
        <color theme="1" tint="0.34998626667073579"/>
      </left>
      <right style="thin">
        <color theme="1" tint="0.34998626667073579"/>
      </right>
      <top style="medium">
        <color theme="1" tint="0.34998626667073579"/>
      </top>
      <bottom style="thin">
        <color indexed="64"/>
      </bottom>
      <diagonal/>
    </border>
    <border>
      <left style="thin">
        <color theme="1" tint="0.34998626667073579"/>
      </left>
      <right style="thin">
        <color theme="1" tint="0.34998626667073579"/>
      </right>
      <top style="medium">
        <color theme="1" tint="0.34998626667073579"/>
      </top>
      <bottom style="thin">
        <color indexed="64"/>
      </bottom>
      <diagonal/>
    </border>
    <border>
      <left style="thin">
        <color theme="1" tint="0.34998626667073579"/>
      </left>
      <right style="medium">
        <color theme="1" tint="0.34998626667073579"/>
      </right>
      <top style="medium">
        <color theme="1" tint="0.34998626667073579"/>
      </top>
      <bottom style="thin">
        <color indexed="64"/>
      </bottom>
      <diagonal/>
    </border>
    <border>
      <left style="thin">
        <color theme="0"/>
      </left>
      <right style="thin">
        <color theme="0"/>
      </right>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style="thin">
        <color theme="0"/>
      </right>
      <top/>
      <bottom style="thin">
        <color theme="0"/>
      </bottom>
      <diagonal/>
    </border>
    <border>
      <left style="thin">
        <color theme="0"/>
      </left>
      <right style="thin">
        <color theme="0"/>
      </right>
      <top style="thin">
        <color theme="0" tint="-0.499984740745262"/>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medium">
        <color rgb="FF00B050"/>
      </left>
      <right/>
      <top/>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diagonal/>
    </border>
    <border>
      <left/>
      <right style="thin">
        <color theme="0" tint="-0.34998626667073579"/>
      </right>
      <top/>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style="thin">
        <color theme="0" tint="-0.34998626667073579"/>
      </top>
      <bottom style="thin">
        <color indexed="64"/>
      </bottom>
      <diagonal/>
    </border>
    <border>
      <left/>
      <right/>
      <top style="thin">
        <color theme="0" tint="-0.34998626667073579"/>
      </top>
      <bottom style="thin">
        <color indexed="64"/>
      </bottom>
      <diagonal/>
    </border>
    <border>
      <left/>
      <right style="thin">
        <color theme="0" tint="-0.34998626667073579"/>
      </right>
      <top style="thin">
        <color theme="0" tint="-0.34998626667073579"/>
      </top>
      <bottom style="thin">
        <color indexed="64"/>
      </bottom>
      <diagonal/>
    </border>
    <border>
      <left/>
      <right/>
      <top style="thin">
        <color theme="0"/>
      </top>
      <bottom/>
      <diagonal/>
    </border>
    <border>
      <left style="thin">
        <color theme="0" tint="-0.249977111117893"/>
      </left>
      <right/>
      <top/>
      <bottom/>
      <diagonal/>
    </border>
    <border>
      <left style="thin">
        <color theme="0"/>
      </left>
      <right/>
      <top style="thin">
        <color theme="0"/>
      </top>
      <bottom style="thin">
        <color theme="0" tint="-0.499984740745262"/>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diagonal/>
    </border>
    <border>
      <left style="thin">
        <color theme="0" tint="-0.34998626667073579"/>
      </left>
      <right style="medium">
        <color theme="0" tint="-0.34998626667073579"/>
      </right>
      <top/>
      <bottom/>
      <diagonal/>
    </border>
    <border>
      <left style="thin">
        <color theme="0" tint="-0.34998626667073579"/>
      </left>
      <right/>
      <top style="thin">
        <color theme="0" tint="-0.34998626667073579"/>
      </top>
      <bottom/>
      <diagonal/>
    </border>
    <border>
      <left style="medium">
        <color theme="0" tint="-0.34998626667073579"/>
      </left>
      <right/>
      <top/>
      <bottom style="thin">
        <color theme="0" tint="-0.34998626667073579"/>
      </bottom>
      <diagonal/>
    </border>
    <border>
      <left/>
      <right style="medium">
        <color theme="0" tint="-0.34998626667073579"/>
      </right>
      <top/>
      <bottom style="thin">
        <color theme="0" tint="-0.34998626667073579"/>
      </bottom>
      <diagonal/>
    </border>
    <border>
      <left style="medium">
        <color theme="0" tint="-0.34998626667073579"/>
      </left>
      <right/>
      <top style="thin">
        <color theme="0" tint="-0.34998626667073579"/>
      </top>
      <bottom/>
      <diagonal/>
    </border>
    <border>
      <left/>
      <right style="medium">
        <color theme="0" tint="-0.34998626667073579"/>
      </right>
      <top style="thin">
        <color theme="0" tint="-0.34998626667073579"/>
      </top>
      <bottom/>
      <diagonal/>
    </border>
    <border>
      <left style="thin">
        <color theme="0" tint="-0.34998626667073579"/>
      </left>
      <right style="thin">
        <color theme="0"/>
      </right>
      <top style="thin">
        <color theme="0" tint="-0.34998626667073579"/>
      </top>
      <bottom style="thin">
        <color theme="0"/>
      </bottom>
      <diagonal/>
    </border>
    <border>
      <left style="thin">
        <color theme="0"/>
      </left>
      <right style="thin">
        <color theme="0"/>
      </right>
      <top style="thin">
        <color theme="0" tint="-0.34998626667073579"/>
      </top>
      <bottom style="thin">
        <color theme="0"/>
      </bottom>
      <diagonal/>
    </border>
    <border>
      <left style="thin">
        <color theme="0"/>
      </left>
      <right style="thin">
        <color theme="0" tint="-0.34998626667073579"/>
      </right>
      <top style="thin">
        <color theme="0" tint="-0.34998626667073579"/>
      </top>
      <bottom style="thin">
        <color theme="0"/>
      </bottom>
      <diagonal/>
    </border>
    <border>
      <left style="thin">
        <color theme="0" tint="-0.34998626667073579"/>
      </left>
      <right style="thin">
        <color theme="0"/>
      </right>
      <top style="thin">
        <color theme="0"/>
      </top>
      <bottom style="thin">
        <color theme="0"/>
      </bottom>
      <diagonal/>
    </border>
    <border>
      <left style="thin">
        <color theme="0"/>
      </left>
      <right style="thin">
        <color theme="0" tint="-0.34998626667073579"/>
      </right>
      <top style="thin">
        <color theme="0"/>
      </top>
      <bottom style="thin">
        <color theme="0"/>
      </bottom>
      <diagonal/>
    </border>
    <border>
      <left style="thin">
        <color theme="0"/>
      </left>
      <right/>
      <top style="thin">
        <color theme="0" tint="-0.34998626667073579"/>
      </top>
      <bottom style="thin">
        <color theme="0"/>
      </bottom>
      <diagonal/>
    </border>
    <border>
      <left/>
      <right/>
      <top style="thin">
        <color theme="0" tint="-0.34998626667073579"/>
      </top>
      <bottom style="thin">
        <color theme="0"/>
      </bottom>
      <diagonal/>
    </border>
    <border>
      <left/>
      <right style="thin">
        <color theme="0"/>
      </right>
      <top style="thin">
        <color theme="0" tint="-0.34998626667073579"/>
      </top>
      <bottom style="thin">
        <color theme="0"/>
      </bottom>
      <diagonal/>
    </border>
    <border>
      <left style="thin">
        <color theme="0" tint="-0.34998626667073579"/>
      </left>
      <right/>
      <top style="thin">
        <color theme="0"/>
      </top>
      <bottom style="thin">
        <color theme="0"/>
      </bottom>
      <diagonal/>
    </border>
    <border>
      <left style="thin">
        <color theme="0" tint="-0.34998626667073579"/>
      </left>
      <right style="thin">
        <color theme="0"/>
      </right>
      <top style="thin">
        <color theme="0"/>
      </top>
      <bottom style="thin">
        <color theme="0" tint="-0.499984740745262"/>
      </bottom>
      <diagonal/>
    </border>
    <border>
      <left style="medium">
        <color theme="0" tint="-0.34998626667073579"/>
      </left>
      <right/>
      <top style="medium">
        <color theme="0" tint="-0.34998626667073579"/>
      </top>
      <bottom/>
      <diagonal/>
    </border>
    <border>
      <left style="thin">
        <color theme="0" tint="-0.499984740745262"/>
      </left>
      <right style="thin">
        <color theme="0"/>
      </right>
      <top style="thin">
        <color theme="0"/>
      </top>
      <bottom/>
      <diagonal/>
    </border>
    <border>
      <left style="thin">
        <color theme="0"/>
      </left>
      <right style="thin">
        <color theme="0" tint="-0.499984740745262"/>
      </right>
      <top style="thin">
        <color theme="0"/>
      </top>
      <bottom/>
      <diagonal/>
    </border>
    <border>
      <left/>
      <right style="thick">
        <color theme="0" tint="-0.499984740745262"/>
      </right>
      <top/>
      <bottom/>
      <diagonal/>
    </border>
  </borders>
  <cellStyleXfs count="6">
    <xf numFmtId="0" fontId="0" fillId="0" borderId="0"/>
    <xf numFmtId="0" fontId="4" fillId="0" borderId="0"/>
    <xf numFmtId="0" fontId="4" fillId="0" borderId="0"/>
    <xf numFmtId="0" fontId="5" fillId="0" borderId="0"/>
    <xf numFmtId="0" fontId="10" fillId="0" borderId="0" applyNumberFormat="0" applyFill="0" applyBorder="0" applyAlignment="0" applyProtection="0"/>
    <xf numFmtId="9" fontId="22" fillId="0" borderId="0" applyFont="0" applyFill="0" applyBorder="0" applyAlignment="0" applyProtection="0"/>
  </cellStyleXfs>
  <cellXfs count="795">
    <xf numFmtId="0" fontId="0" fillId="0" borderId="0" xfId="0"/>
    <xf numFmtId="0" fontId="0" fillId="2" borderId="0" xfId="0" applyFill="1"/>
    <xf numFmtId="0" fontId="6" fillId="0" borderId="0" xfId="0" applyFont="1" applyAlignment="1">
      <alignment wrapText="1"/>
    </xf>
    <xf numFmtId="0" fontId="0" fillId="2" borderId="0" xfId="0" applyFill="1" applyAlignment="1">
      <alignment vertical="center"/>
    </xf>
    <xf numFmtId="0" fontId="0" fillId="0" borderId="9" xfId="0" applyBorder="1" applyAlignment="1">
      <alignment vertical="top" wrapText="1"/>
    </xf>
    <xf numFmtId="0" fontId="0" fillId="0" borderId="9" xfId="0" applyBorder="1" applyAlignment="1">
      <alignment vertical="top"/>
    </xf>
    <xf numFmtId="0" fontId="0" fillId="0" borderId="9" xfId="0" applyBorder="1" applyAlignment="1" applyProtection="1">
      <alignment vertical="top" wrapText="1"/>
      <protection locked="0"/>
    </xf>
    <xf numFmtId="0" fontId="11" fillId="0" borderId="9" xfId="4" applyFont="1" applyBorder="1" applyAlignment="1">
      <alignment vertical="top" wrapText="1"/>
    </xf>
    <xf numFmtId="0" fontId="11" fillId="0" borderId="9" xfId="4" applyFont="1" applyFill="1" applyBorder="1" applyAlignment="1">
      <alignment vertical="top" wrapText="1"/>
    </xf>
    <xf numFmtId="0" fontId="0" fillId="0" borderId="32" xfId="0" applyBorder="1" applyAlignment="1">
      <alignment vertical="top" wrapText="1"/>
    </xf>
    <xf numFmtId="0" fontId="0" fillId="0" borderId="32" xfId="0" applyBorder="1" applyAlignment="1">
      <alignment vertical="top"/>
    </xf>
    <xf numFmtId="0" fontId="1" fillId="5" borderId="34" xfId="0" applyFont="1" applyFill="1" applyBorder="1" applyAlignment="1">
      <alignment wrapText="1"/>
    </xf>
    <xf numFmtId="0" fontId="1" fillId="5" borderId="35" xfId="0" applyFont="1" applyFill="1" applyBorder="1" applyAlignment="1">
      <alignment wrapText="1"/>
    </xf>
    <xf numFmtId="0" fontId="1" fillId="5" borderId="36" xfId="0" applyFont="1" applyFill="1" applyBorder="1" applyAlignment="1">
      <alignment wrapText="1"/>
    </xf>
    <xf numFmtId="0" fontId="0" fillId="0" borderId="37" xfId="0" applyBorder="1" applyAlignment="1">
      <alignment vertical="top" wrapText="1"/>
    </xf>
    <xf numFmtId="0" fontId="0" fillId="0" borderId="38" xfId="0" applyBorder="1" applyAlignment="1">
      <alignment vertical="top" wrapText="1"/>
    </xf>
    <xf numFmtId="0" fontId="0" fillId="0" borderId="38" xfId="0" applyBorder="1" applyAlignment="1" applyProtection="1">
      <alignment vertical="top" wrapText="1"/>
      <protection locked="0"/>
    </xf>
    <xf numFmtId="0" fontId="11" fillId="0" borderId="38" xfId="4" applyFont="1" applyBorder="1" applyAlignment="1">
      <alignment vertical="top" wrapText="1"/>
    </xf>
    <xf numFmtId="0" fontId="1" fillId="5" borderId="9" xfId="0" applyFont="1" applyFill="1" applyBorder="1" applyAlignment="1">
      <alignment vertical="center" wrapText="1"/>
    </xf>
    <xf numFmtId="0" fontId="1" fillId="5" borderId="35" xfId="0" applyFont="1" applyFill="1" applyBorder="1" applyAlignment="1">
      <alignment horizontal="center" vertical="center" wrapText="1"/>
    </xf>
    <xf numFmtId="0" fontId="13" fillId="0" borderId="33" xfId="0" applyFont="1" applyBorder="1" applyAlignment="1">
      <alignment vertical="top" wrapText="1"/>
    </xf>
    <xf numFmtId="0" fontId="13" fillId="0" borderId="39" xfId="0" applyFont="1" applyBorder="1" applyAlignment="1">
      <alignment vertical="top" wrapText="1"/>
    </xf>
    <xf numFmtId="0" fontId="0" fillId="0" borderId="0" xfId="0" applyAlignment="1">
      <alignment vertical="top"/>
    </xf>
    <xf numFmtId="0" fontId="14" fillId="0" borderId="33" xfId="0" applyFont="1" applyBorder="1" applyAlignment="1">
      <alignment vertical="top" wrapText="1"/>
    </xf>
    <xf numFmtId="0" fontId="1" fillId="5" borderId="34" xfId="0" applyFont="1" applyFill="1" applyBorder="1" applyAlignment="1">
      <alignment vertical="center" wrapText="1"/>
    </xf>
    <xf numFmtId="0" fontId="1" fillId="5" borderId="36" xfId="0" applyFont="1" applyFill="1" applyBorder="1" applyAlignment="1">
      <alignment vertical="center" wrapText="1"/>
    </xf>
    <xf numFmtId="0" fontId="0" fillId="0" borderId="37" xfId="0" applyBorder="1" applyAlignment="1">
      <alignment vertical="top"/>
    </xf>
    <xf numFmtId="0" fontId="14" fillId="0" borderId="39" xfId="0" applyFont="1" applyBorder="1" applyAlignment="1">
      <alignment vertical="top" wrapText="1"/>
    </xf>
    <xf numFmtId="0" fontId="1" fillId="5" borderId="0" xfId="0" applyFont="1" applyFill="1" applyAlignment="1">
      <alignment vertical="center" wrapText="1"/>
    </xf>
    <xf numFmtId="0" fontId="14" fillId="0" borderId="0" xfId="0" applyFont="1" applyAlignment="1">
      <alignment vertical="top" wrapText="1"/>
    </xf>
    <xf numFmtId="0" fontId="1" fillId="5" borderId="35" xfId="0" applyFont="1" applyFill="1" applyBorder="1" applyAlignment="1">
      <alignment vertical="center" wrapText="1"/>
    </xf>
    <xf numFmtId="0" fontId="0" fillId="0" borderId="42" xfId="0" applyBorder="1"/>
    <xf numFmtId="0" fontId="0" fillId="0" borderId="42" xfId="0" applyBorder="1" applyAlignment="1">
      <alignment vertical="top"/>
    </xf>
    <xf numFmtId="0" fontId="0" fillId="0" borderId="40" xfId="0" applyBorder="1"/>
    <xf numFmtId="0" fontId="1" fillId="5" borderId="41" xfId="0" applyFont="1" applyFill="1" applyBorder="1" applyAlignment="1">
      <alignment vertical="center" wrapText="1"/>
    </xf>
    <xf numFmtId="0" fontId="0" fillId="0" borderId="0" xfId="0" applyProtection="1">
      <protection hidden="1"/>
    </xf>
    <xf numFmtId="0" fontId="0" fillId="0" borderId="0" xfId="0" applyAlignment="1" applyProtection="1">
      <alignment horizontal="center" vertical="center"/>
      <protection hidden="1"/>
    </xf>
    <xf numFmtId="0" fontId="2" fillId="0" borderId="0" xfId="0" applyFont="1" applyAlignment="1" applyProtection="1">
      <alignment vertical="center"/>
      <protection hidden="1"/>
    </xf>
    <xf numFmtId="0" fontId="0" fillId="0" borderId="0" xfId="0" applyAlignment="1" applyProtection="1">
      <alignment vertical="top"/>
      <protection hidden="1"/>
    </xf>
    <xf numFmtId="0" fontId="0" fillId="0" borderId="0" xfId="0" applyAlignment="1" applyProtection="1">
      <alignment wrapText="1"/>
      <protection hidden="1"/>
    </xf>
    <xf numFmtId="0" fontId="2" fillId="2" borderId="0" xfId="0" applyFont="1" applyFill="1" applyAlignment="1" applyProtection="1">
      <alignment vertical="center"/>
      <protection hidden="1"/>
    </xf>
    <xf numFmtId="0" fontId="0" fillId="0" borderId="0" xfId="0" applyAlignment="1" applyProtection="1">
      <alignment horizontal="center"/>
      <protection hidden="1"/>
    </xf>
    <xf numFmtId="0" fontId="0" fillId="0" borderId="41" xfId="0" applyBorder="1" applyAlignment="1">
      <alignment vertical="top"/>
    </xf>
    <xf numFmtId="0" fontId="0" fillId="0" borderId="40" xfId="0" applyBorder="1" applyAlignment="1">
      <alignment vertical="top"/>
    </xf>
    <xf numFmtId="0" fontId="1" fillId="4" borderId="41" xfId="0" applyFont="1" applyFill="1" applyBorder="1" applyAlignment="1" applyProtection="1">
      <alignment vertical="center" wrapText="1"/>
      <protection hidden="1"/>
    </xf>
    <xf numFmtId="9" fontId="0" fillId="0" borderId="41" xfId="0" applyNumberFormat="1" applyBorder="1" applyAlignment="1">
      <alignment vertical="top"/>
    </xf>
    <xf numFmtId="9" fontId="0" fillId="0" borderId="42" xfId="0" applyNumberFormat="1" applyBorder="1" applyAlignment="1">
      <alignment vertical="top"/>
    </xf>
    <xf numFmtId="9" fontId="0" fillId="0" borderId="40" xfId="0" applyNumberFormat="1" applyBorder="1" applyAlignment="1">
      <alignment vertical="top"/>
    </xf>
    <xf numFmtId="9" fontId="0" fillId="0" borderId="70" xfId="0" applyNumberFormat="1" applyBorder="1" applyAlignment="1">
      <alignment vertical="top"/>
    </xf>
    <xf numFmtId="0" fontId="1" fillId="4" borderId="36" xfId="0" applyFont="1" applyFill="1" applyBorder="1" applyAlignment="1">
      <alignment vertical="center" wrapText="1"/>
    </xf>
    <xf numFmtId="0" fontId="1" fillId="4" borderId="41" xfId="0" applyFont="1" applyFill="1" applyBorder="1" applyAlignment="1">
      <alignment vertical="center" wrapText="1"/>
    </xf>
    <xf numFmtId="0" fontId="1" fillId="4" borderId="34" xfId="0" applyFont="1" applyFill="1" applyBorder="1" applyAlignment="1">
      <alignment vertical="center" wrapText="1"/>
    </xf>
    <xf numFmtId="0" fontId="0" fillId="0" borderId="0" xfId="0" applyAlignment="1">
      <alignment vertical="top" wrapText="1"/>
    </xf>
    <xf numFmtId="0" fontId="1" fillId="4" borderId="35" xfId="0" applyFont="1" applyFill="1" applyBorder="1" applyAlignment="1">
      <alignment vertical="center" wrapText="1"/>
    </xf>
    <xf numFmtId="0" fontId="2" fillId="2" borderId="0" xfId="0" applyFont="1" applyFill="1" applyAlignment="1" applyProtection="1">
      <alignment vertical="center" wrapText="1"/>
      <protection hidden="1"/>
    </xf>
    <xf numFmtId="0" fontId="2" fillId="2" borderId="92" xfId="0" applyFont="1" applyFill="1" applyBorder="1" applyAlignment="1" applyProtection="1">
      <alignment horizontal="right" vertical="center"/>
      <protection hidden="1"/>
    </xf>
    <xf numFmtId="1" fontId="2" fillId="2" borderId="92" xfId="0" applyNumberFormat="1" applyFont="1" applyFill="1" applyBorder="1" applyAlignment="1" applyProtection="1">
      <alignment horizontal="center" vertical="center"/>
      <protection hidden="1"/>
    </xf>
    <xf numFmtId="0" fontId="0" fillId="2" borderId="0" xfId="0" applyFill="1" applyProtection="1">
      <protection hidden="1"/>
    </xf>
    <xf numFmtId="0" fontId="2" fillId="2" borderId="0" xfId="0" applyFont="1" applyFill="1" applyProtection="1">
      <protection hidden="1"/>
    </xf>
    <xf numFmtId="0" fontId="4" fillId="2" borderId="0" xfId="1" applyFill="1" applyAlignment="1" applyProtection="1">
      <alignment vertical="center" wrapText="1"/>
      <protection hidden="1"/>
    </xf>
    <xf numFmtId="0" fontId="4" fillId="2" borderId="18" xfId="1" applyFill="1" applyBorder="1" applyAlignment="1" applyProtection="1">
      <alignment vertical="center" wrapText="1"/>
      <protection hidden="1"/>
    </xf>
    <xf numFmtId="0" fontId="16" fillId="2" borderId="18" xfId="1" applyFont="1" applyFill="1" applyBorder="1" applyAlignment="1" applyProtection="1">
      <alignment vertical="center" wrapText="1"/>
      <protection hidden="1"/>
    </xf>
    <xf numFmtId="0" fontId="17" fillId="2" borderId="47" xfId="0" applyFont="1" applyFill="1" applyBorder="1" applyAlignment="1" applyProtection="1">
      <alignment horizontal="center" vertical="center" wrapText="1" readingOrder="1"/>
      <protection hidden="1"/>
    </xf>
    <xf numFmtId="0" fontId="18" fillId="15" borderId="26" xfId="0" applyFont="1" applyFill="1" applyBorder="1" applyAlignment="1" applyProtection="1">
      <alignment horizontal="center" vertical="center" wrapText="1" readingOrder="1"/>
      <protection hidden="1"/>
    </xf>
    <xf numFmtId="0" fontId="4" fillId="13" borderId="66" xfId="0" applyFont="1" applyFill="1" applyBorder="1" applyAlignment="1" applyProtection="1">
      <alignment horizontal="center" vertical="center" wrapText="1" readingOrder="1"/>
      <protection hidden="1"/>
    </xf>
    <xf numFmtId="0" fontId="18" fillId="16" borderId="26" xfId="0" applyFont="1" applyFill="1" applyBorder="1" applyAlignment="1" applyProtection="1">
      <alignment horizontal="center" vertical="center" wrapText="1" readingOrder="1"/>
      <protection hidden="1"/>
    </xf>
    <xf numFmtId="0" fontId="18" fillId="10" borderId="26" xfId="0" applyFont="1" applyFill="1" applyBorder="1" applyAlignment="1" applyProtection="1">
      <alignment horizontal="center" vertical="center" wrapText="1" readingOrder="1"/>
      <protection hidden="1"/>
    </xf>
    <xf numFmtId="0" fontId="18" fillId="10" borderId="87" xfId="0" applyFont="1" applyFill="1" applyBorder="1" applyAlignment="1" applyProtection="1">
      <alignment horizontal="center" vertical="center" wrapText="1" readingOrder="1"/>
      <protection hidden="1"/>
    </xf>
    <xf numFmtId="0" fontId="18" fillId="16" borderId="87" xfId="0" applyFont="1" applyFill="1" applyBorder="1" applyAlignment="1" applyProtection="1">
      <alignment horizontal="center" vertical="center" wrapText="1" readingOrder="1"/>
      <protection hidden="1"/>
    </xf>
    <xf numFmtId="0" fontId="18" fillId="15" borderId="87" xfId="0" applyFont="1" applyFill="1" applyBorder="1" applyAlignment="1" applyProtection="1">
      <alignment horizontal="center" vertical="center" wrapText="1" readingOrder="1"/>
      <protection hidden="1"/>
    </xf>
    <xf numFmtId="0" fontId="4" fillId="13" borderId="88" xfId="0" applyFont="1" applyFill="1" applyBorder="1" applyAlignment="1" applyProtection="1">
      <alignment horizontal="center" vertical="center" wrapText="1" readingOrder="1"/>
      <protection hidden="1"/>
    </xf>
    <xf numFmtId="0" fontId="17" fillId="2" borderId="90" xfId="0" applyFont="1" applyFill="1" applyBorder="1" applyAlignment="1" applyProtection="1">
      <alignment horizontal="center" vertical="center" wrapText="1" readingOrder="1"/>
      <protection hidden="1"/>
    </xf>
    <xf numFmtId="0" fontId="17" fillId="2" borderId="96" xfId="0" applyFont="1" applyFill="1" applyBorder="1" applyAlignment="1" applyProtection="1">
      <alignment horizontal="center" vertical="center" wrapText="1" readingOrder="1"/>
      <protection hidden="1"/>
    </xf>
    <xf numFmtId="0" fontId="17" fillId="2" borderId="97" xfId="0" applyFont="1" applyFill="1" applyBorder="1" applyAlignment="1" applyProtection="1">
      <alignment horizontal="center" vertical="center" wrapText="1" readingOrder="1"/>
      <protection hidden="1"/>
    </xf>
    <xf numFmtId="0" fontId="17" fillId="2" borderId="98" xfId="0" applyFont="1" applyFill="1" applyBorder="1" applyAlignment="1" applyProtection="1">
      <alignment horizontal="center" vertical="center" wrapText="1" readingOrder="1"/>
      <protection hidden="1"/>
    </xf>
    <xf numFmtId="0" fontId="6" fillId="17" borderId="26" xfId="0" applyFont="1" applyFill="1" applyBorder="1" applyAlignment="1">
      <alignment horizontal="left" vertical="top" wrapText="1"/>
    </xf>
    <xf numFmtId="0" fontId="6" fillId="18" borderId="26" xfId="0" applyFont="1" applyFill="1" applyBorder="1" applyAlignment="1">
      <alignment horizontal="left" vertical="top" wrapText="1"/>
    </xf>
    <xf numFmtId="0" fontId="1" fillId="4" borderId="9" xfId="0" applyFont="1" applyFill="1" applyBorder="1" applyAlignment="1">
      <alignment vertical="center" wrapText="1"/>
    </xf>
    <xf numFmtId="0" fontId="1" fillId="4" borderId="26" xfId="0" applyFont="1" applyFill="1" applyBorder="1" applyAlignment="1">
      <alignment vertical="center" wrapText="1"/>
    </xf>
    <xf numFmtId="0" fontId="0" fillId="0" borderId="26" xfId="0" applyBorder="1" applyAlignment="1">
      <alignment vertical="top"/>
    </xf>
    <xf numFmtId="0" fontId="0" fillId="0" borderId="26" xfId="0" applyBorder="1"/>
    <xf numFmtId="0" fontId="6" fillId="0" borderId="26" xfId="0" applyFont="1" applyBorder="1" applyAlignment="1">
      <alignment vertical="top" wrapText="1"/>
    </xf>
    <xf numFmtId="0" fontId="6" fillId="0" borderId="26" xfId="0" applyFont="1" applyBorder="1" applyAlignment="1">
      <alignment wrapText="1"/>
    </xf>
    <xf numFmtId="0" fontId="0" fillId="0" borderId="26" xfId="0" applyBorder="1" applyAlignment="1">
      <alignment vertical="top" wrapText="1"/>
    </xf>
    <xf numFmtId="0" fontId="0" fillId="0" borderId="26" xfId="0" applyBorder="1" applyAlignment="1">
      <alignment wrapText="1"/>
    </xf>
    <xf numFmtId="0" fontId="0" fillId="0" borderId="0" xfId="0" applyAlignment="1">
      <alignment wrapText="1"/>
    </xf>
    <xf numFmtId="0" fontId="2" fillId="2" borderId="0" xfId="0" applyFont="1" applyFill="1"/>
    <xf numFmtId="9" fontId="0" fillId="0" borderId="0" xfId="0" applyNumberFormat="1" applyAlignment="1">
      <alignment vertical="top"/>
    </xf>
    <xf numFmtId="0" fontId="1" fillId="4" borderId="54" xfId="0" applyFont="1" applyFill="1" applyBorder="1" applyAlignment="1">
      <alignment vertical="center" wrapText="1"/>
    </xf>
    <xf numFmtId="0" fontId="6" fillId="0" borderId="0" xfId="0" applyFont="1" applyAlignment="1">
      <alignment horizontal="left" vertical="top" wrapText="1"/>
    </xf>
    <xf numFmtId="0" fontId="1" fillId="4" borderId="0" xfId="0" applyFont="1" applyFill="1" applyAlignment="1">
      <alignment vertical="center" wrapText="1"/>
    </xf>
    <xf numFmtId="0" fontId="0" fillId="0" borderId="72" xfId="0" applyBorder="1" applyAlignment="1">
      <alignment vertical="top"/>
    </xf>
    <xf numFmtId="9" fontId="0" fillId="0" borderId="73" xfId="0" applyNumberFormat="1" applyBorder="1" applyAlignment="1">
      <alignment vertical="top"/>
    </xf>
    <xf numFmtId="0" fontId="1" fillId="4" borderId="71" xfId="0" applyFont="1" applyFill="1" applyBorder="1" applyAlignment="1">
      <alignment vertical="center" wrapText="1"/>
    </xf>
    <xf numFmtId="0" fontId="1" fillId="4" borderId="79" xfId="0" applyFont="1" applyFill="1" applyBorder="1" applyAlignment="1">
      <alignment vertical="center" wrapText="1"/>
    </xf>
    <xf numFmtId="0" fontId="0" fillId="0" borderId="107" xfId="0" applyBorder="1" applyAlignment="1">
      <alignment vertical="top"/>
    </xf>
    <xf numFmtId="9" fontId="0" fillId="0" borderId="109" xfId="0" applyNumberFormat="1" applyBorder="1" applyAlignment="1">
      <alignment vertical="top"/>
    </xf>
    <xf numFmtId="0" fontId="1" fillId="4" borderId="105" xfId="0" applyFont="1" applyFill="1" applyBorder="1" applyAlignment="1">
      <alignment vertical="center" wrapText="1"/>
    </xf>
    <xf numFmtId="0" fontId="0" fillId="0" borderId="0" xfId="0" applyAlignment="1" applyProtection="1">
      <alignment vertical="center"/>
      <protection hidden="1"/>
    </xf>
    <xf numFmtId="0" fontId="1" fillId="4" borderId="111" xfId="0" applyFont="1" applyFill="1" applyBorder="1" applyAlignment="1">
      <alignment vertical="center" wrapText="1"/>
    </xf>
    <xf numFmtId="0" fontId="21" fillId="19" borderId="111" xfId="0" applyFont="1" applyFill="1" applyBorder="1" applyAlignment="1">
      <alignment horizontal="center" vertical="center" wrapText="1"/>
    </xf>
    <xf numFmtId="9" fontId="21" fillId="0" borderId="111" xfId="0" applyNumberFormat="1" applyFont="1" applyBorder="1" applyAlignment="1">
      <alignment horizontal="center" vertical="center" wrapText="1"/>
    </xf>
    <xf numFmtId="0" fontId="21" fillId="5" borderId="111" xfId="0" applyFont="1" applyFill="1" applyBorder="1" applyAlignment="1">
      <alignment horizontal="center" vertical="center" wrapText="1"/>
    </xf>
    <xf numFmtId="0" fontId="21" fillId="20" borderId="111" xfId="0" applyFont="1" applyFill="1" applyBorder="1" applyAlignment="1">
      <alignment horizontal="center" vertical="center" wrapText="1"/>
    </xf>
    <xf numFmtId="0" fontId="21" fillId="12" borderId="111" xfId="0" applyFont="1" applyFill="1" applyBorder="1" applyAlignment="1">
      <alignment horizontal="center" vertical="center" wrapText="1"/>
    </xf>
    <xf numFmtId="0" fontId="21" fillId="21" borderId="111" xfId="0" applyFont="1" applyFill="1" applyBorder="1" applyAlignment="1">
      <alignment horizontal="center" vertical="center" wrapText="1"/>
    </xf>
    <xf numFmtId="0" fontId="21" fillId="0" borderId="111" xfId="0" applyFont="1" applyBorder="1" applyAlignment="1">
      <alignment horizontal="center" vertical="center" wrapText="1"/>
    </xf>
    <xf numFmtId="0" fontId="0" fillId="0" borderId="111" xfId="0" applyBorder="1" applyProtection="1">
      <protection hidden="1"/>
    </xf>
    <xf numFmtId="0" fontId="0" fillId="2" borderId="112" xfId="0" applyFill="1" applyBorder="1" applyProtection="1">
      <protection hidden="1"/>
    </xf>
    <xf numFmtId="0" fontId="1" fillId="4" borderId="124" xfId="0" applyFont="1" applyFill="1" applyBorder="1" applyAlignment="1">
      <alignment vertical="center" wrapText="1"/>
    </xf>
    <xf numFmtId="0" fontId="1" fillId="4" borderId="54" xfId="0" applyFont="1" applyFill="1" applyBorder="1" applyAlignment="1" applyProtection="1">
      <alignment vertical="center"/>
      <protection hidden="1"/>
    </xf>
    <xf numFmtId="0" fontId="0" fillId="0" borderId="54" xfId="0" applyBorder="1" applyAlignment="1">
      <alignment vertical="top"/>
    </xf>
    <xf numFmtId="0" fontId="6" fillId="2" borderId="9" xfId="0" applyFont="1" applyFill="1" applyBorder="1" applyAlignment="1">
      <alignment horizontal="left" vertical="top" wrapText="1"/>
    </xf>
    <xf numFmtId="0" fontId="19" fillId="0" borderId="0" xfId="0" applyFont="1" applyAlignment="1" applyProtection="1">
      <alignment vertical="center"/>
      <protection hidden="1"/>
    </xf>
    <xf numFmtId="0" fontId="25" fillId="4" borderId="54" xfId="0" applyFont="1" applyFill="1" applyBorder="1" applyAlignment="1" applyProtection="1">
      <alignment vertical="center"/>
      <protection hidden="1"/>
    </xf>
    <xf numFmtId="0" fontId="6" fillId="2" borderId="0" xfId="0" applyFont="1" applyFill="1" applyAlignment="1">
      <alignment vertical="top" wrapText="1"/>
    </xf>
    <xf numFmtId="0" fontId="6" fillId="2" borderId="9" xfId="0" applyFont="1" applyFill="1" applyBorder="1" applyAlignment="1">
      <alignment vertical="top" wrapText="1"/>
    </xf>
    <xf numFmtId="0" fontId="24" fillId="0" borderId="0" xfId="0" applyFont="1" applyAlignment="1" applyProtection="1">
      <alignment horizontal="center" vertical="center"/>
      <protection hidden="1"/>
    </xf>
    <xf numFmtId="9" fontId="24" fillId="0" borderId="0" xfId="5" applyFont="1" applyFill="1" applyBorder="1" applyAlignment="1" applyProtection="1">
      <alignment horizontal="center" vertical="center"/>
      <protection hidden="1"/>
    </xf>
    <xf numFmtId="0" fontId="23" fillId="0" borderId="0" xfId="0" applyFont="1" applyAlignment="1" applyProtection="1">
      <alignment horizontal="center" vertical="center"/>
      <protection hidden="1"/>
    </xf>
    <xf numFmtId="0" fontId="6" fillId="0" borderId="0" xfId="0" applyFont="1" applyAlignment="1" applyProtection="1">
      <alignment horizontal="left" vertical="top"/>
      <protection hidden="1"/>
    </xf>
    <xf numFmtId="0" fontId="26" fillId="0" borderId="0" xfId="0" applyFont="1" applyAlignment="1" applyProtection="1">
      <alignment horizontal="left" vertical="top"/>
      <protection hidden="1"/>
    </xf>
    <xf numFmtId="0" fontId="6" fillId="0" borderId="0" xfId="0" applyFont="1" applyAlignment="1" applyProtection="1">
      <alignment vertical="top" wrapText="1"/>
      <protection hidden="1"/>
    </xf>
    <xf numFmtId="0" fontId="2" fillId="0" borderId="0" xfId="0" applyFont="1" applyProtection="1">
      <protection hidden="1"/>
    </xf>
    <xf numFmtId="0" fontId="1" fillId="4" borderId="126" xfId="0" applyFont="1" applyFill="1" applyBorder="1" applyAlignment="1">
      <alignment vertical="center" wrapText="1"/>
    </xf>
    <xf numFmtId="0" fontId="4" fillId="13" borderId="9" xfId="0" applyFont="1" applyFill="1" applyBorder="1" applyAlignment="1">
      <alignment horizontal="center" vertical="center" wrapText="1" readingOrder="1"/>
    </xf>
    <xf numFmtId="0" fontId="4" fillId="2" borderId="9" xfId="1" applyFill="1" applyBorder="1" applyAlignment="1">
      <alignment vertical="center" wrapText="1"/>
    </xf>
    <xf numFmtId="0" fontId="14" fillId="2" borderId="9" xfId="1" applyFont="1" applyFill="1" applyBorder="1" applyAlignment="1">
      <alignment horizontal="left" vertical="center"/>
    </xf>
    <xf numFmtId="0" fontId="18" fillId="15" borderId="9" xfId="0" applyFont="1" applyFill="1" applyBorder="1" applyAlignment="1">
      <alignment horizontal="center" vertical="center" wrapText="1" readingOrder="1"/>
    </xf>
    <xf numFmtId="0" fontId="18" fillId="16" borderId="9" xfId="0" applyFont="1" applyFill="1" applyBorder="1" applyAlignment="1">
      <alignment horizontal="center" vertical="center" wrapText="1" readingOrder="1"/>
    </xf>
    <xf numFmtId="0" fontId="18" fillId="10" borderId="9" xfId="0" applyFont="1" applyFill="1" applyBorder="1" applyAlignment="1">
      <alignment horizontal="center" vertical="center" wrapText="1" readingOrder="1"/>
    </xf>
    <xf numFmtId="0" fontId="0" fillId="0" borderId="9" xfId="0" applyBorder="1" applyAlignment="1">
      <alignment vertical="center"/>
    </xf>
    <xf numFmtId="0" fontId="14" fillId="2" borderId="9" xfId="1" applyFont="1" applyFill="1" applyBorder="1" applyAlignment="1">
      <alignment vertical="center" wrapText="1"/>
    </xf>
    <xf numFmtId="0" fontId="1" fillId="4" borderId="127" xfId="0" applyFont="1" applyFill="1" applyBorder="1" applyAlignment="1">
      <alignment vertical="center" wrapText="1"/>
    </xf>
    <xf numFmtId="0" fontId="19" fillId="2" borderId="0" xfId="0" applyFont="1" applyFill="1" applyAlignment="1" applyProtection="1">
      <alignment vertical="center"/>
      <protection hidden="1"/>
    </xf>
    <xf numFmtId="0" fontId="4" fillId="13" borderId="54" xfId="0" applyFont="1" applyFill="1" applyBorder="1" applyAlignment="1" applyProtection="1">
      <alignment horizontal="center" vertical="center" wrapText="1" readingOrder="1"/>
      <protection hidden="1"/>
    </xf>
    <xf numFmtId="0" fontId="18" fillId="15" borderId="54" xfId="0" applyFont="1" applyFill="1" applyBorder="1" applyAlignment="1" applyProtection="1">
      <alignment horizontal="center" vertical="center" wrapText="1" readingOrder="1"/>
      <protection hidden="1"/>
    </xf>
    <xf numFmtId="0" fontId="18" fillId="16" borderId="54" xfId="0" applyFont="1" applyFill="1" applyBorder="1" applyAlignment="1" applyProtection="1">
      <alignment horizontal="center" vertical="center" wrapText="1" readingOrder="1"/>
      <protection hidden="1"/>
    </xf>
    <xf numFmtId="0" fontId="18" fillId="10" borderId="54" xfId="0" applyFont="1" applyFill="1" applyBorder="1" applyAlignment="1" applyProtection="1">
      <alignment horizontal="center" vertical="center" wrapText="1" readingOrder="1"/>
      <protection hidden="1"/>
    </xf>
    <xf numFmtId="0" fontId="18" fillId="0" borderId="54" xfId="0" applyFont="1" applyBorder="1" applyAlignment="1" applyProtection="1">
      <alignment horizontal="center" vertical="center" wrapText="1" readingOrder="1"/>
      <protection hidden="1"/>
    </xf>
    <xf numFmtId="0" fontId="1" fillId="4" borderId="137" xfId="0" applyFont="1" applyFill="1" applyBorder="1" applyAlignment="1" applyProtection="1">
      <alignment vertical="center"/>
      <protection hidden="1"/>
    </xf>
    <xf numFmtId="0" fontId="19" fillId="2" borderId="0" xfId="0" applyFont="1" applyFill="1" applyAlignment="1" applyProtection="1">
      <alignment vertical="top"/>
      <protection hidden="1"/>
    </xf>
    <xf numFmtId="0" fontId="0" fillId="6" borderId="0" xfId="0" applyFill="1" applyProtection="1">
      <protection hidden="1"/>
    </xf>
    <xf numFmtId="0" fontId="9" fillId="0" borderId="9" xfId="0" applyFont="1" applyBorder="1" applyAlignment="1" applyProtection="1">
      <alignment horizontal="left" vertical="top" wrapText="1"/>
      <protection hidden="1"/>
    </xf>
    <xf numFmtId="15" fontId="2" fillId="0" borderId="118" xfId="0" applyNumberFormat="1" applyFont="1" applyBorder="1" applyProtection="1">
      <protection hidden="1"/>
    </xf>
    <xf numFmtId="1" fontId="2" fillId="0" borderId="115" xfId="0" applyNumberFormat="1" applyFont="1" applyBorder="1" applyProtection="1">
      <protection hidden="1"/>
    </xf>
    <xf numFmtId="0" fontId="30" fillId="2" borderId="144" xfId="0" applyFont="1" applyFill="1" applyBorder="1" applyAlignment="1">
      <alignment wrapText="1"/>
    </xf>
    <xf numFmtId="0" fontId="30" fillId="2" borderId="0" xfId="0" applyFont="1" applyFill="1" applyAlignment="1">
      <alignment wrapText="1"/>
    </xf>
    <xf numFmtId="0" fontId="30" fillId="2" borderId="12" xfId="0" applyFont="1" applyFill="1" applyBorder="1" applyAlignment="1">
      <alignment wrapText="1"/>
    </xf>
    <xf numFmtId="0" fontId="30" fillId="2" borderId="0" xfId="0" applyFont="1" applyFill="1" applyAlignment="1">
      <alignment horizontal="left" vertical="center" wrapText="1"/>
    </xf>
    <xf numFmtId="0" fontId="30" fillId="2" borderId="0" xfId="1" applyFont="1" applyFill="1" applyAlignment="1">
      <alignment horizontal="center" vertical="center" wrapText="1"/>
    </xf>
    <xf numFmtId="0" fontId="30" fillId="2" borderId="17" xfId="1" applyFont="1" applyFill="1" applyBorder="1" applyAlignment="1">
      <alignment horizontal="center" vertical="center" wrapText="1"/>
    </xf>
    <xf numFmtId="0" fontId="30" fillId="2" borderId="29" xfId="1" applyFont="1" applyFill="1" applyBorder="1" applyAlignment="1">
      <alignment horizontal="center" vertical="center" wrapText="1"/>
    </xf>
    <xf numFmtId="0" fontId="30" fillId="2" borderId="30" xfId="1" applyFont="1" applyFill="1" applyBorder="1" applyAlignment="1">
      <alignment horizontal="center" vertical="center" wrapText="1"/>
    </xf>
    <xf numFmtId="0" fontId="27" fillId="2" borderId="12" xfId="2" applyFont="1" applyFill="1" applyBorder="1" applyAlignment="1">
      <alignment wrapText="1"/>
    </xf>
    <xf numFmtId="0" fontId="27" fillId="2" borderId="0" xfId="2" applyFont="1" applyFill="1" applyAlignment="1">
      <alignment horizontal="left" vertical="center" wrapText="1"/>
    </xf>
    <xf numFmtId="0" fontId="27" fillId="2" borderId="0" xfId="2" applyFont="1" applyFill="1" applyAlignment="1">
      <alignment wrapText="1"/>
    </xf>
    <xf numFmtId="0" fontId="27" fillId="2" borderId="17" xfId="2" applyFont="1" applyFill="1" applyBorder="1" applyAlignment="1">
      <alignment wrapText="1"/>
    </xf>
    <xf numFmtId="0" fontId="30" fillId="0" borderId="0" xfId="0" applyFont="1"/>
    <xf numFmtId="0" fontId="36" fillId="2" borderId="12" xfId="2" quotePrefix="1" applyFont="1" applyFill="1" applyBorder="1" applyAlignment="1">
      <alignment horizontal="left" vertical="top" wrapText="1"/>
    </xf>
    <xf numFmtId="0" fontId="27" fillId="2" borderId="12" xfId="2" quotePrefix="1" applyFont="1" applyFill="1" applyBorder="1" applyAlignment="1">
      <alignment horizontal="left" vertical="top" wrapText="1"/>
    </xf>
    <xf numFmtId="0" fontId="27" fillId="2" borderId="0" xfId="2" quotePrefix="1" applyFont="1" applyFill="1" applyAlignment="1">
      <alignment horizontal="left" vertical="top" wrapText="1"/>
    </xf>
    <xf numFmtId="0" fontId="27" fillId="2" borderId="17" xfId="2" quotePrefix="1" applyFont="1" applyFill="1" applyBorder="1" applyAlignment="1">
      <alignment horizontal="left" vertical="top" wrapText="1"/>
    </xf>
    <xf numFmtId="0" fontId="27" fillId="2" borderId="12" xfId="2" quotePrefix="1" applyFont="1" applyFill="1" applyBorder="1" applyAlignment="1">
      <alignment horizontal="justify" vertical="center" wrapText="1"/>
    </xf>
    <xf numFmtId="0" fontId="27" fillId="2" borderId="0" xfId="2" quotePrefix="1" applyFont="1" applyFill="1" applyAlignment="1">
      <alignment horizontal="left" vertical="center" wrapText="1"/>
    </xf>
    <xf numFmtId="0" fontId="27" fillId="2" borderId="0" xfId="2" quotePrefix="1" applyFont="1" applyFill="1" applyAlignment="1">
      <alignment horizontal="justify" vertical="center" wrapText="1"/>
    </xf>
    <xf numFmtId="0" fontId="27" fillId="2" borderId="17" xfId="2" quotePrefix="1" applyFont="1" applyFill="1" applyBorder="1" applyAlignment="1">
      <alignment horizontal="justify" vertical="center" wrapText="1"/>
    </xf>
    <xf numFmtId="0" fontId="30" fillId="0" borderId="0" xfId="0" applyFont="1" applyAlignment="1">
      <alignment wrapText="1"/>
    </xf>
    <xf numFmtId="0" fontId="36" fillId="2" borderId="28" xfId="2" quotePrefix="1" applyFont="1" applyFill="1" applyBorder="1" applyAlignment="1">
      <alignment horizontal="left" vertical="top" wrapText="1"/>
    </xf>
    <xf numFmtId="0" fontId="36" fillId="2" borderId="29" xfId="2" quotePrefix="1" applyFont="1" applyFill="1" applyBorder="1" applyAlignment="1">
      <alignment horizontal="left" vertical="center" wrapText="1"/>
    </xf>
    <xf numFmtId="0" fontId="36" fillId="2" borderId="29" xfId="2" quotePrefix="1" applyFont="1" applyFill="1" applyBorder="1" applyAlignment="1">
      <alignment horizontal="left" vertical="top" wrapText="1"/>
    </xf>
    <xf numFmtId="0" fontId="36" fillId="2" borderId="30" xfId="2" quotePrefix="1" applyFont="1" applyFill="1" applyBorder="1" applyAlignment="1">
      <alignment horizontal="left" vertical="top" wrapText="1"/>
    </xf>
    <xf numFmtId="0" fontId="36" fillId="2" borderId="0" xfId="2" quotePrefix="1" applyFont="1" applyFill="1" applyAlignment="1">
      <alignment horizontal="left" vertical="top" wrapText="1"/>
    </xf>
    <xf numFmtId="0" fontId="36" fillId="2" borderId="17" xfId="2" quotePrefix="1" applyFont="1" applyFill="1" applyBorder="1" applyAlignment="1">
      <alignment horizontal="left" vertical="top" wrapText="1"/>
    </xf>
    <xf numFmtId="0" fontId="36" fillId="2" borderId="19" xfId="2" quotePrefix="1" applyFont="1" applyFill="1" applyBorder="1" applyAlignment="1">
      <alignment horizontal="left" vertical="top" wrapText="1"/>
    </xf>
    <xf numFmtId="0" fontId="36" fillId="2" borderId="20" xfId="2" quotePrefix="1" applyFont="1" applyFill="1" applyBorder="1" applyAlignment="1">
      <alignment horizontal="left" vertical="top" wrapText="1"/>
    </xf>
    <xf numFmtId="0" fontId="36" fillId="2" borderId="21" xfId="2" quotePrefix="1" applyFont="1" applyFill="1" applyBorder="1" applyAlignment="1">
      <alignment horizontal="left" vertical="top" wrapText="1"/>
    </xf>
    <xf numFmtId="0" fontId="36" fillId="2" borderId="0" xfId="2" quotePrefix="1" applyFont="1" applyFill="1" applyAlignment="1">
      <alignment horizontal="left" vertical="center" wrapText="1"/>
    </xf>
    <xf numFmtId="0" fontId="37" fillId="2" borderId="0" xfId="3" applyFont="1" applyFill="1" applyAlignment="1">
      <alignment horizontal="left" vertical="center" wrapText="1" readingOrder="1"/>
    </xf>
    <xf numFmtId="0" fontId="27" fillId="2" borderId="0" xfId="2" applyFont="1" applyFill="1" applyAlignment="1">
      <alignment horizontal="justify" vertical="center" wrapText="1"/>
    </xf>
    <xf numFmtId="0" fontId="36" fillId="2" borderId="12" xfId="2" quotePrefix="1" applyFont="1" applyFill="1" applyBorder="1" applyAlignment="1">
      <alignment vertical="top" wrapText="1"/>
    </xf>
    <xf numFmtId="0" fontId="36" fillId="2" borderId="0" xfId="2" quotePrefix="1" applyFont="1" applyFill="1" applyAlignment="1">
      <alignment vertical="top" wrapText="1"/>
    </xf>
    <xf numFmtId="0" fontId="36" fillId="2" borderId="17" xfId="2" quotePrefix="1" applyFont="1" applyFill="1" applyBorder="1" applyAlignment="1">
      <alignment vertical="top" wrapText="1"/>
    </xf>
    <xf numFmtId="0" fontId="43" fillId="0" borderId="17" xfId="2" quotePrefix="1" applyFont="1" applyBorder="1" applyAlignment="1">
      <alignment vertical="top" wrapText="1"/>
    </xf>
    <xf numFmtId="0" fontId="44" fillId="0" borderId="17" xfId="2" quotePrefix="1" applyFont="1" applyBorder="1" applyAlignment="1">
      <alignment vertical="top" wrapText="1"/>
    </xf>
    <xf numFmtId="0" fontId="44" fillId="2" borderId="17" xfId="2" quotePrefix="1" applyFont="1" applyFill="1" applyBorder="1" applyAlignment="1">
      <alignment horizontal="left" vertical="top" wrapText="1"/>
    </xf>
    <xf numFmtId="0" fontId="36" fillId="0" borderId="128" xfId="2" quotePrefix="1" applyFont="1" applyBorder="1" applyAlignment="1">
      <alignment vertical="top" wrapText="1"/>
    </xf>
    <xf numFmtId="0" fontId="36" fillId="0" borderId="17" xfId="2" quotePrefix="1" applyFont="1" applyBorder="1" applyAlignment="1">
      <alignment horizontal="center" vertical="top" wrapText="1"/>
    </xf>
    <xf numFmtId="0" fontId="36" fillId="2" borderId="20" xfId="2" quotePrefix="1" applyFont="1" applyFill="1" applyBorder="1" applyAlignment="1">
      <alignment horizontal="left" vertical="center" wrapText="1"/>
    </xf>
    <xf numFmtId="0" fontId="27" fillId="0" borderId="0" xfId="3" applyFont="1" applyAlignment="1">
      <alignment vertical="top" wrapText="1"/>
    </xf>
    <xf numFmtId="0" fontId="36" fillId="2" borderId="132" xfId="2" quotePrefix="1" applyFont="1" applyFill="1" applyBorder="1" applyAlignment="1">
      <alignment horizontal="left" vertical="top" wrapText="1"/>
    </xf>
    <xf numFmtId="0" fontId="27" fillId="0" borderId="31" xfId="3" applyFont="1" applyBorder="1" applyAlignment="1">
      <alignment vertical="top" wrapText="1"/>
    </xf>
    <xf numFmtId="0" fontId="36" fillId="2" borderId="133" xfId="2" quotePrefix="1" applyFont="1" applyFill="1" applyBorder="1" applyAlignment="1">
      <alignment horizontal="left" vertical="top" wrapText="1"/>
    </xf>
    <xf numFmtId="0" fontId="37" fillId="2" borderId="12" xfId="2" quotePrefix="1" applyFont="1" applyFill="1" applyBorder="1" applyAlignment="1">
      <alignment horizontal="left" vertical="top" wrapText="1"/>
    </xf>
    <xf numFmtId="0" fontId="27" fillId="2" borderId="28" xfId="2" applyFont="1" applyFill="1" applyBorder="1" applyAlignment="1">
      <alignment wrapText="1"/>
    </xf>
    <xf numFmtId="0" fontId="27" fillId="2" borderId="29" xfId="2" applyFont="1" applyFill="1" applyBorder="1" applyAlignment="1">
      <alignment horizontal="left" vertical="center" wrapText="1"/>
    </xf>
    <xf numFmtId="0" fontId="27" fillId="2" borderId="29" xfId="2" applyFont="1" applyFill="1" applyBorder="1" applyAlignment="1">
      <alignment wrapText="1"/>
    </xf>
    <xf numFmtId="0" fontId="27" fillId="2" borderId="30" xfId="2" applyFont="1" applyFill="1" applyBorder="1" applyAlignment="1">
      <alignment wrapText="1"/>
    </xf>
    <xf numFmtId="0" fontId="30" fillId="2" borderId="0" xfId="0" applyFont="1" applyFill="1" applyAlignment="1">
      <alignment horizontal="center" wrapText="1"/>
    </xf>
    <xf numFmtId="0" fontId="46" fillId="0" borderId="0" xfId="0" applyFont="1" applyProtection="1">
      <protection hidden="1"/>
    </xf>
    <xf numFmtId="0" fontId="47" fillId="2" borderId="0" xfId="0" applyFont="1" applyFill="1" applyAlignment="1" applyProtection="1">
      <alignment vertical="center"/>
      <protection hidden="1"/>
    </xf>
    <xf numFmtId="0" fontId="48" fillId="0" borderId="0" xfId="0" applyFont="1" applyAlignment="1" applyProtection="1">
      <alignment horizontal="center" vertical="center"/>
      <protection hidden="1"/>
    </xf>
    <xf numFmtId="0" fontId="46" fillId="0" borderId="0" xfId="0" applyFont="1" applyAlignment="1" applyProtection="1">
      <alignment horizontal="center" vertical="center"/>
      <protection hidden="1"/>
    </xf>
    <xf numFmtId="0" fontId="48" fillId="2" borderId="0" xfId="0" applyFont="1" applyFill="1" applyAlignment="1" applyProtection="1">
      <alignment horizontal="right" vertical="center" wrapText="1"/>
      <protection hidden="1"/>
    </xf>
    <xf numFmtId="0" fontId="49" fillId="2" borderId="0" xfId="0" applyFont="1" applyFill="1" applyAlignment="1" applyProtection="1">
      <alignment horizontal="center" vertical="center"/>
      <protection hidden="1"/>
    </xf>
    <xf numFmtId="0" fontId="48" fillId="2" borderId="0" xfId="0" applyFont="1" applyFill="1" applyAlignment="1" applyProtection="1">
      <alignment vertical="center"/>
      <protection hidden="1"/>
    </xf>
    <xf numFmtId="0" fontId="46" fillId="2" borderId="0" xfId="0" applyFont="1" applyFill="1" applyAlignment="1" applyProtection="1">
      <alignment vertical="center"/>
      <protection hidden="1"/>
    </xf>
    <xf numFmtId="0" fontId="50" fillId="4" borderId="67" xfId="0" applyFont="1" applyFill="1" applyBorder="1" applyAlignment="1" applyProtection="1">
      <alignment vertical="center"/>
      <protection hidden="1"/>
    </xf>
    <xf numFmtId="0" fontId="50" fillId="4" borderId="68" xfId="0" applyFont="1" applyFill="1" applyBorder="1" applyAlignment="1" applyProtection="1">
      <alignment horizontal="center" vertical="center" wrapText="1"/>
      <protection hidden="1"/>
    </xf>
    <xf numFmtId="0" fontId="50" fillId="4" borderId="68" xfId="0" applyFont="1" applyFill="1" applyBorder="1" applyAlignment="1" applyProtection="1">
      <alignment horizontal="center" vertical="center"/>
      <protection hidden="1"/>
    </xf>
    <xf numFmtId="0" fontId="50" fillId="4" borderId="69" xfId="0" applyFont="1" applyFill="1" applyBorder="1" applyAlignment="1" applyProtection="1">
      <alignment horizontal="center" vertical="center"/>
      <protection hidden="1"/>
    </xf>
    <xf numFmtId="0" fontId="48" fillId="0" borderId="0" xfId="0" applyFont="1" applyAlignment="1" applyProtection="1">
      <alignment vertical="center"/>
      <protection hidden="1"/>
    </xf>
    <xf numFmtId="0" fontId="46" fillId="0" borderId="0" xfId="0" applyFont="1" applyAlignment="1" applyProtection="1">
      <alignment vertical="top"/>
      <protection hidden="1"/>
    </xf>
    <xf numFmtId="0" fontId="46" fillId="0" borderId="0" xfId="0" applyFont="1" applyAlignment="1" applyProtection="1">
      <alignment wrapText="1"/>
      <protection hidden="1"/>
    </xf>
    <xf numFmtId="0" fontId="14" fillId="2" borderId="0" xfId="0" applyFont="1" applyFill="1" applyProtection="1">
      <protection hidden="1"/>
    </xf>
    <xf numFmtId="0" fontId="14" fillId="0" borderId="0" xfId="0" applyFont="1" applyProtection="1">
      <protection hidden="1"/>
    </xf>
    <xf numFmtId="0" fontId="14" fillId="0" borderId="0" xfId="0" applyFont="1" applyAlignment="1" applyProtection="1">
      <alignment wrapText="1"/>
      <protection hidden="1"/>
    </xf>
    <xf numFmtId="0" fontId="27" fillId="0" borderId="0" xfId="1" applyFont="1" applyAlignment="1">
      <alignment horizontal="center" vertical="center" wrapText="1"/>
    </xf>
    <xf numFmtId="0" fontId="43" fillId="0" borderId="0" xfId="0" applyFont="1"/>
    <xf numFmtId="0" fontId="55" fillId="0" borderId="0" xfId="0" applyFont="1"/>
    <xf numFmtId="0" fontId="30" fillId="0" borderId="52" xfId="0" applyFont="1" applyBorder="1"/>
    <xf numFmtId="0" fontId="27" fillId="2" borderId="0" xfId="0" applyFont="1" applyFill="1" applyAlignment="1">
      <alignment horizontal="center" vertical="center"/>
    </xf>
    <xf numFmtId="0" fontId="32" fillId="2" borderId="0" xfId="1" applyFont="1" applyFill="1" applyAlignment="1">
      <alignment vertical="center" wrapText="1"/>
    </xf>
    <xf numFmtId="0" fontId="32" fillId="2" borderId="0" xfId="1" applyFont="1" applyFill="1" applyAlignment="1">
      <alignment horizontal="left" vertical="center" wrapText="1"/>
    </xf>
    <xf numFmtId="0" fontId="27" fillId="2" borderId="0" xfId="1" applyFont="1" applyFill="1" applyAlignment="1">
      <alignment horizontal="center" vertical="center" wrapText="1"/>
    </xf>
    <xf numFmtId="0" fontId="27" fillId="2" borderId="52" xfId="1" applyFont="1" applyFill="1" applyBorder="1" applyAlignment="1">
      <alignment horizontal="center" vertical="center" wrapText="1"/>
    </xf>
    <xf numFmtId="0" fontId="36" fillId="2" borderId="53" xfId="0" applyFont="1" applyFill="1" applyBorder="1" applyAlignment="1">
      <alignment horizontal="center" vertical="center"/>
    </xf>
    <xf numFmtId="0" fontId="36" fillId="2" borderId="0" xfId="0" applyFont="1" applyFill="1" applyAlignment="1">
      <alignment horizontal="center" vertical="center"/>
    </xf>
    <xf numFmtId="0" fontId="31" fillId="2" borderId="0" xfId="1" applyFont="1" applyFill="1" applyAlignment="1">
      <alignment horizontal="right" vertical="center" wrapText="1"/>
    </xf>
    <xf numFmtId="0" fontId="30" fillId="2" borderId="0" xfId="0" applyFont="1" applyFill="1"/>
    <xf numFmtId="9" fontId="56" fillId="2" borderId="0" xfId="0" applyNumberFormat="1" applyFont="1" applyFill="1" applyAlignment="1">
      <alignment horizontal="left" vertical="top" wrapText="1"/>
    </xf>
    <xf numFmtId="0" fontId="27" fillId="2" borderId="53" xfId="0" applyFont="1" applyFill="1" applyBorder="1" applyAlignment="1">
      <alignment horizontal="center" vertical="center"/>
    </xf>
    <xf numFmtId="0" fontId="30" fillId="0" borderId="0" xfId="1" applyFont="1" applyAlignment="1">
      <alignment horizontal="center" vertical="center" wrapText="1"/>
    </xf>
    <xf numFmtId="0" fontId="30" fillId="2" borderId="0" xfId="1" applyFont="1" applyFill="1" applyAlignment="1">
      <alignment horizontal="left" vertical="center" wrapText="1"/>
    </xf>
    <xf numFmtId="0" fontId="30" fillId="9" borderId="0" xfId="1" applyFont="1" applyFill="1" applyAlignment="1">
      <alignment horizontal="left" vertical="top" wrapText="1"/>
    </xf>
    <xf numFmtId="9" fontId="56" fillId="2" borderId="0" xfId="0" applyNumberFormat="1" applyFont="1" applyFill="1" applyAlignment="1">
      <alignment horizontal="center" vertical="top" wrapText="1"/>
    </xf>
    <xf numFmtId="0" fontId="36" fillId="2" borderId="52" xfId="0" applyFont="1" applyFill="1" applyBorder="1" applyAlignment="1">
      <alignment horizontal="center" vertical="center"/>
    </xf>
    <xf numFmtId="0" fontId="37" fillId="2" borderId="0" xfId="0" applyFont="1" applyFill="1" applyAlignment="1">
      <alignment horizontal="left" vertical="center"/>
    </xf>
    <xf numFmtId="0" fontId="30" fillId="0" borderId="0" xfId="0" applyFont="1" applyAlignment="1">
      <alignment horizontal="center" vertical="center" wrapText="1"/>
    </xf>
    <xf numFmtId="0" fontId="30" fillId="0" borderId="0" xfId="0" applyFont="1" applyAlignment="1">
      <alignment vertical="center" wrapText="1"/>
    </xf>
    <xf numFmtId="9" fontId="56" fillId="3" borderId="9" xfId="0" quotePrefix="1" applyNumberFormat="1" applyFont="1" applyFill="1" applyBorder="1" applyAlignment="1">
      <alignment horizontal="center" vertical="center" wrapText="1"/>
    </xf>
    <xf numFmtId="0" fontId="30" fillId="10" borderId="9" xfId="0" applyFont="1" applyFill="1" applyBorder="1" applyAlignment="1">
      <alignment horizontal="center" vertical="center" wrapText="1"/>
    </xf>
    <xf numFmtId="9" fontId="56" fillId="3" borderId="9" xfId="0" applyNumberFormat="1" applyFont="1" applyFill="1" applyBorder="1" applyAlignment="1">
      <alignment horizontal="center" vertical="center" wrapText="1"/>
    </xf>
    <xf numFmtId="0" fontId="30" fillId="4" borderId="9" xfId="0" applyFont="1" applyFill="1" applyBorder="1" applyAlignment="1">
      <alignment horizontal="center" vertical="center" wrapText="1"/>
    </xf>
    <xf numFmtId="0" fontId="30" fillId="11" borderId="9" xfId="0" applyFont="1" applyFill="1" applyBorder="1" applyAlignment="1">
      <alignment horizontal="center" vertical="center" wrapText="1"/>
    </xf>
    <xf numFmtId="0" fontId="30" fillId="12" borderId="9" xfId="0" applyFont="1" applyFill="1" applyBorder="1" applyAlignment="1">
      <alignment horizontal="center" vertical="center" wrapText="1"/>
    </xf>
    <xf numFmtId="0" fontId="30" fillId="13" borderId="9" xfId="0" applyFont="1" applyFill="1" applyBorder="1" applyAlignment="1">
      <alignment horizontal="center" vertical="center" wrapText="1"/>
    </xf>
    <xf numFmtId="0" fontId="30" fillId="2" borderId="53" xfId="0" applyFont="1" applyFill="1" applyBorder="1"/>
    <xf numFmtId="0" fontId="30" fillId="2" borderId="52" xfId="0" applyFont="1" applyFill="1" applyBorder="1"/>
    <xf numFmtId="0" fontId="30" fillId="0" borderId="9" xfId="0" applyFont="1" applyBorder="1"/>
    <xf numFmtId="9" fontId="30" fillId="3" borderId="9" xfId="0" applyNumberFormat="1" applyFont="1" applyFill="1" applyBorder="1" applyAlignment="1">
      <alignment horizontal="center" vertical="center"/>
    </xf>
    <xf numFmtId="0" fontId="30" fillId="3" borderId="9" xfId="0" applyFont="1" applyFill="1" applyBorder="1" applyAlignment="1">
      <alignment horizontal="center" vertical="center"/>
    </xf>
    <xf numFmtId="0" fontId="30" fillId="12" borderId="9" xfId="0" applyFont="1" applyFill="1" applyBorder="1"/>
    <xf numFmtId="0" fontId="30" fillId="13" borderId="9" xfId="0" applyFont="1" applyFill="1" applyBorder="1"/>
    <xf numFmtId="0" fontId="30" fillId="3" borderId="35" xfId="0" applyFont="1" applyFill="1" applyBorder="1" applyAlignment="1">
      <alignment horizontal="left" vertical="center"/>
    </xf>
    <xf numFmtId="0" fontId="57" fillId="13" borderId="35" xfId="0" applyFont="1" applyFill="1" applyBorder="1" applyAlignment="1">
      <alignment horizontal="center" vertical="center"/>
    </xf>
    <xf numFmtId="0" fontId="30" fillId="14" borderId="9" xfId="0" applyFont="1" applyFill="1" applyBorder="1"/>
    <xf numFmtId="0" fontId="30" fillId="4" borderId="9" xfId="0" applyFont="1" applyFill="1" applyBorder="1"/>
    <xf numFmtId="0" fontId="30" fillId="3" borderId="35" xfId="0" applyFont="1" applyFill="1" applyBorder="1" applyAlignment="1">
      <alignment horizontal="center" vertical="center"/>
    </xf>
    <xf numFmtId="0" fontId="57" fillId="12" borderId="9" xfId="0" applyFont="1" applyFill="1" applyBorder="1" applyAlignment="1">
      <alignment horizontal="center"/>
    </xf>
    <xf numFmtId="0" fontId="68" fillId="14" borderId="9" xfId="0" applyFont="1" applyFill="1" applyBorder="1" applyAlignment="1">
      <alignment horizontal="center"/>
    </xf>
    <xf numFmtId="0" fontId="30" fillId="4" borderId="9" xfId="0" applyFont="1" applyFill="1" applyBorder="1" applyAlignment="1">
      <alignment horizontal="center"/>
    </xf>
    <xf numFmtId="0" fontId="31" fillId="2" borderId="0" xfId="0" applyFont="1" applyFill="1" applyAlignment="1">
      <alignment horizontal="center" vertical="center"/>
    </xf>
    <xf numFmtId="0" fontId="30" fillId="2" borderId="0" xfId="0" applyFont="1" applyFill="1" applyAlignment="1">
      <alignment horizontal="center" vertical="center"/>
    </xf>
    <xf numFmtId="0" fontId="32" fillId="4" borderId="9" xfId="0" applyFont="1" applyFill="1" applyBorder="1" applyAlignment="1">
      <alignment horizontal="center" vertical="center" wrapText="1"/>
    </xf>
    <xf numFmtId="0" fontId="30" fillId="0" borderId="9" xfId="0" applyFont="1" applyBorder="1" applyAlignment="1">
      <alignment horizontal="left" vertical="center" wrapText="1"/>
    </xf>
    <xf numFmtId="0" fontId="30" fillId="2" borderId="0" xfId="0" applyFont="1" applyFill="1" applyAlignment="1">
      <alignment horizontal="center"/>
    </xf>
    <xf numFmtId="0" fontId="32" fillId="4" borderId="110" xfId="0" applyFont="1" applyFill="1" applyBorder="1" applyAlignment="1">
      <alignment horizontal="center" vertical="center" wrapText="1"/>
    </xf>
    <xf numFmtId="0" fontId="32" fillId="4" borderId="110" xfId="0" applyFont="1" applyFill="1" applyBorder="1" applyAlignment="1">
      <alignment vertical="center"/>
    </xf>
    <xf numFmtId="0" fontId="30" fillId="2" borderId="110" xfId="0" applyFont="1" applyFill="1" applyBorder="1" applyAlignment="1">
      <alignment vertical="center" wrapText="1"/>
    </xf>
    <xf numFmtId="0" fontId="30" fillId="2" borderId="0" xfId="0" applyFont="1" applyFill="1" applyAlignment="1">
      <alignment vertical="center" wrapText="1"/>
    </xf>
    <xf numFmtId="0" fontId="57" fillId="4" borderId="110" xfId="0" applyFont="1" applyFill="1" applyBorder="1" applyAlignment="1">
      <alignment vertical="center" wrapText="1"/>
    </xf>
    <xf numFmtId="0" fontId="30" fillId="2" borderId="110" xfId="0" applyFont="1" applyFill="1" applyBorder="1" applyAlignment="1">
      <alignment vertical="center"/>
    </xf>
    <xf numFmtId="9" fontId="56" fillId="2" borderId="0" xfId="0" applyNumberFormat="1" applyFont="1" applyFill="1" applyAlignment="1">
      <alignment vertical="top" wrapText="1"/>
    </xf>
    <xf numFmtId="0" fontId="30" fillId="2" borderId="62" xfId="0" applyFont="1" applyFill="1" applyBorder="1"/>
    <xf numFmtId="0" fontId="30" fillId="2" borderId="63" xfId="0" applyFont="1" applyFill="1" applyBorder="1"/>
    <xf numFmtId="0" fontId="30" fillId="2" borderId="64" xfId="0" applyFont="1" applyFill="1" applyBorder="1"/>
    <xf numFmtId="0" fontId="52" fillId="2" borderId="0" xfId="0" applyFont="1" applyFill="1" applyAlignment="1" applyProtection="1">
      <alignment vertical="center"/>
      <protection hidden="1"/>
    </xf>
    <xf numFmtId="0" fontId="14" fillId="2" borderId="0" xfId="0" applyFont="1" applyFill="1" applyAlignment="1" applyProtection="1">
      <alignment vertical="center"/>
      <protection hidden="1"/>
    </xf>
    <xf numFmtId="0" fontId="52" fillId="2" borderId="0" xfId="0" applyFont="1" applyFill="1" applyAlignment="1" applyProtection="1">
      <alignment horizontal="right" vertical="center" wrapText="1"/>
      <protection hidden="1"/>
    </xf>
    <xf numFmtId="0" fontId="52" fillId="2" borderId="41" xfId="0" applyFont="1" applyFill="1" applyBorder="1" applyAlignment="1" applyProtection="1">
      <alignment horizontal="right" vertical="center" wrapText="1"/>
      <protection hidden="1"/>
    </xf>
    <xf numFmtId="0" fontId="52" fillId="2" borderId="40" xfId="0" applyFont="1" applyFill="1" applyBorder="1" applyAlignment="1" applyProtection="1">
      <alignment horizontal="right" vertical="center"/>
      <protection hidden="1"/>
    </xf>
    <xf numFmtId="0" fontId="14" fillId="2" borderId="0" xfId="0" applyFont="1" applyFill="1" applyAlignment="1" applyProtection="1">
      <alignment horizontal="center" vertical="center"/>
      <protection hidden="1"/>
    </xf>
    <xf numFmtId="0" fontId="52" fillId="2" borderId="0" xfId="0" applyFont="1" applyFill="1" applyAlignment="1" applyProtection="1">
      <alignment horizontal="right" vertical="center"/>
      <protection hidden="1"/>
    </xf>
    <xf numFmtId="0" fontId="52" fillId="2" borderId="41" xfId="0" applyFont="1" applyFill="1" applyBorder="1" applyAlignment="1" applyProtection="1">
      <alignment vertical="center"/>
      <protection hidden="1"/>
    </xf>
    <xf numFmtId="0" fontId="14" fillId="2" borderId="41" xfId="0" applyFont="1" applyFill="1" applyBorder="1" applyAlignment="1" applyProtection="1">
      <alignment vertical="center"/>
      <protection hidden="1"/>
    </xf>
    <xf numFmtId="0" fontId="51" fillId="4" borderId="68" xfId="0" applyFont="1" applyFill="1" applyBorder="1" applyAlignment="1" applyProtection="1">
      <alignment vertical="center"/>
      <protection hidden="1"/>
    </xf>
    <xf numFmtId="0" fontId="51" fillId="4" borderId="68" xfId="0" applyFont="1" applyFill="1" applyBorder="1" applyAlignment="1" applyProtection="1">
      <alignment horizontal="center" vertical="center" wrapText="1"/>
      <protection hidden="1"/>
    </xf>
    <xf numFmtId="0" fontId="52" fillId="0" borderId="0" xfId="0" applyFont="1" applyAlignment="1" applyProtection="1">
      <alignment vertical="center"/>
      <protection hidden="1"/>
    </xf>
    <xf numFmtId="0" fontId="14" fillId="2" borderId="9" xfId="0" applyFont="1" applyFill="1" applyBorder="1" applyAlignment="1" applyProtection="1">
      <alignment vertical="top"/>
      <protection hidden="1"/>
    </xf>
    <xf numFmtId="0" fontId="14" fillId="2" borderId="9" xfId="0" applyFont="1" applyFill="1" applyBorder="1" applyAlignment="1" applyProtection="1">
      <alignment vertical="top" wrapText="1"/>
      <protection hidden="1"/>
    </xf>
    <xf numFmtId="0" fontId="14" fillId="2" borderId="33" xfId="0" applyFont="1" applyFill="1" applyBorder="1" applyAlignment="1" applyProtection="1">
      <alignment horizontal="center" vertical="center"/>
      <protection hidden="1"/>
      <extLst>
        <ext xmlns:xfpb="http://schemas.microsoft.com/office/spreadsheetml/2022/featurepropertybag" uri="{C7286773-470A-42A8-94C5-96B5CB345126}">
          <xfpb:xfComplement i="0"/>
        </ext>
      </extLst>
    </xf>
    <xf numFmtId="0" fontId="14" fillId="0" borderId="0" xfId="0" applyFont="1" applyAlignment="1" applyProtection="1">
      <alignment vertical="top"/>
      <protection hidden="1"/>
    </xf>
    <xf numFmtId="0" fontId="14" fillId="6" borderId="32" xfId="0" applyFont="1" applyFill="1" applyBorder="1" applyAlignment="1" applyProtection="1">
      <alignment vertical="top" wrapText="1"/>
      <protection locked="0"/>
    </xf>
    <xf numFmtId="0" fontId="14" fillId="6" borderId="9" xfId="0" applyFont="1" applyFill="1" applyBorder="1" applyAlignment="1" applyProtection="1">
      <alignment vertical="top"/>
      <protection locked="0"/>
    </xf>
    <xf numFmtId="0" fontId="14" fillId="6" borderId="9" xfId="0" applyFont="1" applyFill="1" applyBorder="1" applyAlignment="1" applyProtection="1">
      <alignment vertical="top" wrapText="1"/>
      <protection locked="0"/>
    </xf>
    <xf numFmtId="0" fontId="14" fillId="6" borderId="33" xfId="0" applyFont="1" applyFill="1" applyBorder="1" applyAlignment="1" applyProtection="1">
      <alignment vertical="top" wrapText="1"/>
      <protection locked="0"/>
    </xf>
    <xf numFmtId="0" fontId="14" fillId="6" borderId="37" xfId="0" applyFont="1" applyFill="1" applyBorder="1" applyAlignment="1" applyProtection="1">
      <alignment vertical="top" wrapText="1"/>
      <protection locked="0"/>
    </xf>
    <xf numFmtId="0" fontId="14" fillId="2" borderId="38" xfId="0" applyFont="1" applyFill="1" applyBorder="1" applyAlignment="1" applyProtection="1">
      <alignment vertical="top"/>
      <protection hidden="1"/>
    </xf>
    <xf numFmtId="0" fontId="14" fillId="6" borderId="38" xfId="0" applyFont="1" applyFill="1" applyBorder="1" applyAlignment="1" applyProtection="1">
      <alignment vertical="top"/>
      <protection locked="0"/>
    </xf>
    <xf numFmtId="0" fontId="14" fillId="2" borderId="38" xfId="0" applyFont="1" applyFill="1" applyBorder="1" applyAlignment="1" applyProtection="1">
      <alignment vertical="top" wrapText="1"/>
      <protection hidden="1"/>
    </xf>
    <xf numFmtId="0" fontId="14" fillId="6" borderId="38" xfId="0" applyFont="1" applyFill="1" applyBorder="1" applyAlignment="1" applyProtection="1">
      <alignment vertical="top" wrapText="1"/>
      <protection locked="0"/>
    </xf>
    <xf numFmtId="0" fontId="14" fillId="6" borderId="39" xfId="0" applyFont="1" applyFill="1" applyBorder="1" applyAlignment="1" applyProtection="1">
      <alignment vertical="top" wrapText="1"/>
      <protection locked="0"/>
    </xf>
    <xf numFmtId="0" fontId="14" fillId="2" borderId="39" xfId="0" applyFont="1" applyFill="1" applyBorder="1" applyAlignment="1" applyProtection="1">
      <alignment horizontal="center" vertical="center"/>
      <protection hidden="1"/>
      <extLst>
        <ext xmlns:xfpb="http://schemas.microsoft.com/office/spreadsheetml/2022/featurepropertybag" uri="{C7286773-470A-42A8-94C5-96B5CB345126}">
          <xfpb:xfComplement i="0"/>
        </ext>
      </extLst>
    </xf>
    <xf numFmtId="0" fontId="50" fillId="4" borderId="69" xfId="0" applyFont="1" applyFill="1" applyBorder="1" applyAlignment="1" applyProtection="1">
      <alignment horizontal="center" vertical="center" wrapText="1"/>
      <protection hidden="1"/>
    </xf>
    <xf numFmtId="0" fontId="47" fillId="2" borderId="0" xfId="0" applyFont="1" applyFill="1" applyProtection="1">
      <protection hidden="1"/>
    </xf>
    <xf numFmtId="0" fontId="49" fillId="2" borderId="0" xfId="0" applyFont="1" applyFill="1" applyAlignment="1" applyProtection="1">
      <alignment vertical="top"/>
      <protection hidden="1"/>
    </xf>
    <xf numFmtId="0" fontId="49" fillId="2" borderId="0" xfId="0" applyFont="1" applyFill="1" applyAlignment="1" applyProtection="1">
      <alignment horizontal="center" vertical="top"/>
      <protection hidden="1"/>
    </xf>
    <xf numFmtId="0" fontId="51" fillId="4" borderId="83" xfId="0" applyFont="1" applyFill="1" applyBorder="1" applyAlignment="1" applyProtection="1">
      <alignment vertical="center" wrapText="1"/>
      <protection hidden="1"/>
    </xf>
    <xf numFmtId="0" fontId="14" fillId="2" borderId="9" xfId="0" applyFont="1" applyFill="1" applyBorder="1" applyAlignment="1" applyProtection="1">
      <alignment vertical="top"/>
      <protection hidden="1"/>
      <extLst>
        <ext xmlns:xfpb="http://schemas.microsoft.com/office/spreadsheetml/2022/featurepropertybag" uri="{C7286773-470A-42A8-94C5-96B5CB345126}">
          <xfpb:xfComplement i="0"/>
        </ext>
      </extLst>
    </xf>
    <xf numFmtId="9" fontId="14" fillId="2" borderId="9" xfId="0" applyNumberFormat="1" applyFont="1" applyFill="1" applyBorder="1" applyAlignment="1" applyProtection="1">
      <alignment horizontal="center" vertical="top" wrapText="1"/>
      <protection hidden="1"/>
    </xf>
    <xf numFmtId="0" fontId="14" fillId="2" borderId="9" xfId="0" applyFont="1" applyFill="1" applyBorder="1" applyAlignment="1" applyProtection="1">
      <alignment horizontal="center" vertical="top" wrapText="1"/>
      <protection hidden="1"/>
    </xf>
    <xf numFmtId="9" fontId="14" fillId="2" borderId="9" xfId="0" applyNumberFormat="1" applyFont="1" applyFill="1" applyBorder="1" applyAlignment="1" applyProtection="1">
      <alignment horizontal="center" vertical="top"/>
      <protection hidden="1"/>
    </xf>
    <xf numFmtId="0" fontId="14" fillId="2" borderId="9" xfId="0" applyFont="1" applyFill="1" applyBorder="1" applyAlignment="1" applyProtection="1">
      <alignment horizontal="center" vertical="top"/>
      <protection hidden="1"/>
    </xf>
    <xf numFmtId="0" fontId="14" fillId="6" borderId="9" xfId="0" applyFont="1" applyFill="1" applyBorder="1" applyAlignment="1" applyProtection="1">
      <alignment horizontal="left" vertical="top" wrapText="1"/>
      <protection locked="0"/>
    </xf>
    <xf numFmtId="0" fontId="46" fillId="2" borderId="9" xfId="0" applyFont="1" applyFill="1" applyBorder="1" applyAlignment="1" applyProtection="1">
      <alignment horizontal="center" vertical="center"/>
      <protection hidden="1"/>
      <extLst>
        <ext xmlns:xfpb="http://schemas.microsoft.com/office/spreadsheetml/2022/featurepropertybag" uri="{C7286773-470A-42A8-94C5-96B5CB345126}">
          <xfpb:xfComplement i="0"/>
        </ext>
      </extLst>
    </xf>
    <xf numFmtId="0" fontId="14" fillId="2" borderId="38" xfId="0" applyFont="1" applyFill="1" applyBorder="1" applyAlignment="1" applyProtection="1">
      <alignment vertical="top"/>
      <protection hidden="1"/>
      <extLst>
        <ext xmlns:xfpb="http://schemas.microsoft.com/office/spreadsheetml/2022/featurepropertybag" uri="{C7286773-470A-42A8-94C5-96B5CB345126}">
          <xfpb:xfComplement i="0"/>
        </ext>
      </extLst>
    </xf>
    <xf numFmtId="9" fontId="14" fillId="2" borderId="38" xfId="0" applyNumberFormat="1" applyFont="1" applyFill="1" applyBorder="1" applyAlignment="1" applyProtection="1">
      <alignment horizontal="center" vertical="top"/>
      <protection hidden="1"/>
    </xf>
    <xf numFmtId="0" fontId="14" fillId="2" borderId="38" xfId="0" applyFont="1" applyFill="1" applyBorder="1" applyAlignment="1" applyProtection="1">
      <alignment horizontal="center" vertical="top"/>
      <protection hidden="1"/>
    </xf>
    <xf numFmtId="0" fontId="14" fillId="6" borderId="38" xfId="0" applyFont="1" applyFill="1" applyBorder="1" applyAlignment="1" applyProtection="1">
      <alignment horizontal="left" vertical="top" wrapText="1"/>
      <protection locked="0"/>
    </xf>
    <xf numFmtId="9" fontId="14" fillId="2" borderId="38" xfId="0" applyNumberFormat="1" applyFont="1" applyFill="1" applyBorder="1" applyAlignment="1" applyProtection="1">
      <alignment horizontal="center" vertical="top" wrapText="1"/>
      <protection hidden="1"/>
    </xf>
    <xf numFmtId="0" fontId="14" fillId="2" borderId="38" xfId="0" applyFont="1" applyFill="1" applyBorder="1" applyAlignment="1" applyProtection="1">
      <alignment horizontal="center" vertical="top" wrapText="1"/>
      <protection hidden="1"/>
    </xf>
    <xf numFmtId="0" fontId="46" fillId="2" borderId="38" xfId="0" applyFont="1" applyFill="1" applyBorder="1" applyAlignment="1" applyProtection="1">
      <alignment horizontal="center" vertical="center"/>
      <protection hidden="1"/>
      <extLst>
        <ext xmlns:xfpb="http://schemas.microsoft.com/office/spreadsheetml/2022/featurepropertybag" uri="{C7286773-470A-42A8-94C5-96B5CB345126}">
          <xfpb:xfComplement i="0"/>
        </ext>
      </extLst>
    </xf>
    <xf numFmtId="0" fontId="46" fillId="0" borderId="0" xfId="0" applyFont="1" applyAlignment="1" applyProtection="1">
      <alignment vertical="top" wrapText="1"/>
      <protection hidden="1"/>
    </xf>
    <xf numFmtId="0" fontId="48" fillId="2" borderId="0" xfId="0" applyFont="1" applyFill="1" applyAlignment="1" applyProtection="1">
      <alignment horizontal="left" vertical="center" wrapText="1"/>
      <protection hidden="1"/>
    </xf>
    <xf numFmtId="0" fontId="48" fillId="2" borderId="0" xfId="0" applyFont="1" applyFill="1" applyAlignment="1" applyProtection="1">
      <alignment horizontal="left" vertical="top" wrapText="1"/>
      <protection hidden="1"/>
    </xf>
    <xf numFmtId="0" fontId="48" fillId="2" borderId="0" xfId="0" applyFont="1" applyFill="1" applyAlignment="1" applyProtection="1">
      <alignment horizontal="center" vertical="center" wrapText="1"/>
      <protection hidden="1"/>
    </xf>
    <xf numFmtId="9" fontId="14" fillId="2" borderId="9" xfId="0" applyNumberFormat="1" applyFont="1" applyFill="1" applyBorder="1" applyAlignment="1" applyProtection="1">
      <alignment vertical="top" wrapText="1"/>
      <protection hidden="1"/>
    </xf>
    <xf numFmtId="0" fontId="14" fillId="2" borderId="9" xfId="0" applyFont="1" applyFill="1" applyBorder="1" applyAlignment="1" applyProtection="1">
      <alignment horizontal="left" vertical="top" wrapText="1"/>
      <protection hidden="1"/>
    </xf>
    <xf numFmtId="0" fontId="46" fillId="0" borderId="0" xfId="0" applyFont="1" applyAlignment="1" applyProtection="1">
      <alignment horizontal="center"/>
      <protection hidden="1"/>
    </xf>
    <xf numFmtId="0" fontId="46" fillId="0" borderId="0" xfId="0" applyFont="1" applyAlignment="1" applyProtection="1">
      <alignment horizontal="left"/>
      <protection hidden="1"/>
    </xf>
    <xf numFmtId="0" fontId="46" fillId="0" borderId="0" xfId="0" applyFont="1" applyAlignment="1" applyProtection="1">
      <alignment horizontal="left" vertical="top"/>
      <protection hidden="1"/>
    </xf>
    <xf numFmtId="9" fontId="46" fillId="0" borderId="0" xfId="0" applyNumberFormat="1" applyFont="1" applyAlignment="1" applyProtection="1">
      <alignment vertical="top" wrapText="1"/>
      <protection hidden="1"/>
    </xf>
    <xf numFmtId="0" fontId="46" fillId="0" borderId="0" xfId="0" applyFont="1" applyAlignment="1" applyProtection="1">
      <alignment horizontal="left" vertical="top" wrapText="1"/>
      <protection hidden="1"/>
    </xf>
    <xf numFmtId="0" fontId="46" fillId="0" borderId="0" xfId="0" applyFont="1" applyAlignment="1" applyProtection="1">
      <alignment horizontal="center" vertical="top"/>
      <protection hidden="1"/>
    </xf>
    <xf numFmtId="0" fontId="51" fillId="4" borderId="75" xfId="0" applyFont="1" applyFill="1" applyBorder="1" applyAlignment="1" applyProtection="1">
      <alignment horizontal="center" vertical="center" textRotation="90" wrapText="1"/>
      <protection hidden="1"/>
    </xf>
    <xf numFmtId="0" fontId="14" fillId="2" borderId="35" xfId="0" applyFont="1" applyFill="1" applyBorder="1" applyAlignment="1" applyProtection="1">
      <alignment horizontal="center" vertical="top" wrapText="1"/>
      <protection hidden="1"/>
      <extLst>
        <ext xmlns:xfpb="http://schemas.microsoft.com/office/spreadsheetml/2022/featurepropertybag" uri="{C7286773-470A-42A8-94C5-96B5CB345126}">
          <xfpb:xfComplement i="0"/>
        </ext>
      </extLst>
    </xf>
    <xf numFmtId="0" fontId="14" fillId="2" borderId="35" xfId="0" applyFont="1" applyFill="1" applyBorder="1" applyAlignment="1" applyProtection="1">
      <alignment horizontal="left" vertical="top" wrapText="1"/>
      <protection hidden="1"/>
    </xf>
    <xf numFmtId="0" fontId="14" fillId="6" borderId="35" xfId="0" applyFont="1" applyFill="1" applyBorder="1" applyAlignment="1" applyProtection="1">
      <alignment horizontal="left" vertical="top" wrapText="1"/>
      <protection locked="0"/>
    </xf>
    <xf numFmtId="0" fontId="14" fillId="6" borderId="9" xfId="0" applyFont="1" applyFill="1" applyBorder="1" applyAlignment="1" applyProtection="1">
      <alignment horizontal="center" vertical="top" wrapText="1"/>
      <protection locked="0"/>
    </xf>
    <xf numFmtId="1" fontId="14" fillId="6" borderId="9" xfId="0" applyNumberFormat="1" applyFont="1" applyFill="1" applyBorder="1" applyAlignment="1" applyProtection="1">
      <alignment horizontal="center" vertical="top" wrapText="1"/>
      <protection locked="0"/>
    </xf>
    <xf numFmtId="0" fontId="14" fillId="2" borderId="38" xfId="0" applyFont="1" applyFill="1" applyBorder="1" applyAlignment="1" applyProtection="1">
      <alignment horizontal="left" vertical="top" wrapText="1"/>
      <protection hidden="1"/>
    </xf>
    <xf numFmtId="0" fontId="14" fillId="6" borderId="38" xfId="0" applyFont="1" applyFill="1" applyBorder="1" applyAlignment="1" applyProtection="1">
      <alignment horizontal="center" vertical="top" wrapText="1"/>
      <protection locked="0"/>
    </xf>
    <xf numFmtId="1" fontId="14" fillId="6" borderId="38" xfId="0" applyNumberFormat="1" applyFont="1" applyFill="1" applyBorder="1" applyAlignment="1" applyProtection="1">
      <alignment horizontal="center" vertical="top" wrapText="1"/>
      <protection locked="0"/>
    </xf>
    <xf numFmtId="0" fontId="52" fillId="2" borderId="0" xfId="0" applyFont="1" applyFill="1" applyProtection="1">
      <protection hidden="1"/>
    </xf>
    <xf numFmtId="0" fontId="52" fillId="2" borderId="0" xfId="0" applyFont="1" applyFill="1" applyAlignment="1" applyProtection="1">
      <alignment horizontal="left" vertical="top"/>
      <protection hidden="1"/>
    </xf>
    <xf numFmtId="0" fontId="14" fillId="0" borderId="0" xfId="0" applyFont="1" applyAlignment="1" applyProtection="1">
      <alignment horizontal="left" vertical="top"/>
      <protection hidden="1"/>
    </xf>
    <xf numFmtId="0" fontId="14" fillId="0" borderId="0" xfId="0" applyFont="1" applyAlignment="1" applyProtection="1">
      <alignment horizontal="left"/>
      <protection hidden="1"/>
    </xf>
    <xf numFmtId="0" fontId="14" fillId="0" borderId="0" xfId="0" applyFont="1" applyAlignment="1" applyProtection="1">
      <alignment horizontal="left" vertical="top" wrapText="1"/>
      <protection hidden="1"/>
    </xf>
    <xf numFmtId="0" fontId="14" fillId="0" borderId="0" xfId="0" applyFont="1" applyAlignment="1" applyProtection="1">
      <alignment horizontal="center" vertical="top"/>
      <protection hidden="1"/>
    </xf>
    <xf numFmtId="0" fontId="52" fillId="2" borderId="0" xfId="0" applyFont="1" applyFill="1" applyAlignment="1" applyProtection="1">
      <alignment horizontal="center" vertical="top" wrapText="1"/>
      <protection hidden="1"/>
    </xf>
    <xf numFmtId="15" fontId="52" fillId="2" borderId="0" xfId="0" applyNumberFormat="1" applyFont="1" applyFill="1" applyAlignment="1" applyProtection="1">
      <alignment vertical="center"/>
      <protection hidden="1"/>
    </xf>
    <xf numFmtId="15" fontId="52" fillId="2" borderId="118" xfId="0" applyNumberFormat="1" applyFont="1" applyFill="1" applyBorder="1" applyAlignment="1" applyProtection="1">
      <alignment horizontal="right" vertical="center"/>
      <protection hidden="1"/>
    </xf>
    <xf numFmtId="15" fontId="14" fillId="0" borderId="118" xfId="0" applyNumberFormat="1" applyFont="1" applyBorder="1" applyProtection="1">
      <protection hidden="1"/>
    </xf>
    <xf numFmtId="0" fontId="14" fillId="2" borderId="0" xfId="0" applyFont="1" applyFill="1" applyAlignment="1" applyProtection="1">
      <alignment horizontal="left" vertical="top"/>
      <protection hidden="1"/>
    </xf>
    <xf numFmtId="1" fontId="52" fillId="2" borderId="115" xfId="0" applyNumberFormat="1" applyFont="1" applyFill="1" applyBorder="1" applyAlignment="1" applyProtection="1">
      <alignment horizontal="right" vertical="center"/>
      <protection hidden="1"/>
    </xf>
    <xf numFmtId="1" fontId="14" fillId="0" borderId="115" xfId="0" applyNumberFormat="1" applyFont="1" applyBorder="1" applyProtection="1">
      <protection hidden="1"/>
    </xf>
    <xf numFmtId="0" fontId="51" fillId="2" borderId="0" xfId="0" applyFont="1" applyFill="1" applyAlignment="1" applyProtection="1">
      <alignment vertical="center"/>
      <protection hidden="1"/>
    </xf>
    <xf numFmtId="0" fontId="51" fillId="2" borderId="0" xfId="0" applyFont="1" applyFill="1" applyAlignment="1" applyProtection="1">
      <alignment horizontal="left" vertical="top"/>
      <protection hidden="1"/>
    </xf>
    <xf numFmtId="0" fontId="51" fillId="0" borderId="0" xfId="0" applyFont="1" applyAlignment="1" applyProtection="1">
      <alignment vertical="center"/>
      <protection hidden="1"/>
    </xf>
    <xf numFmtId="0" fontId="51" fillId="0" borderId="0" xfId="0" applyFont="1" applyAlignment="1" applyProtection="1">
      <alignment horizontal="left" vertical="top"/>
      <protection hidden="1"/>
    </xf>
    <xf numFmtId="0" fontId="51" fillId="0" borderId="0" xfId="0" applyFont="1" applyAlignment="1" applyProtection="1">
      <alignment horizontal="left" vertical="center"/>
      <protection hidden="1"/>
    </xf>
    <xf numFmtId="0" fontId="51" fillId="0" borderId="0" xfId="0" applyFont="1" applyAlignment="1" applyProtection="1">
      <alignment horizontal="left" vertical="top" wrapText="1"/>
      <protection hidden="1"/>
    </xf>
    <xf numFmtId="0" fontId="51" fillId="0" borderId="0" xfId="0" applyFont="1" applyAlignment="1" applyProtection="1">
      <alignment horizontal="center" vertical="top"/>
      <protection hidden="1"/>
    </xf>
    <xf numFmtId="0" fontId="14" fillId="2" borderId="0" xfId="0" applyFont="1" applyFill="1" applyAlignment="1" applyProtection="1">
      <alignment vertical="top"/>
      <protection hidden="1"/>
    </xf>
    <xf numFmtId="0" fontId="51" fillId="4" borderId="143" xfId="0" applyFont="1" applyFill="1" applyBorder="1" applyAlignment="1" applyProtection="1">
      <alignment horizontal="center" vertical="center" wrapText="1"/>
      <protection hidden="1"/>
    </xf>
    <xf numFmtId="0" fontId="51" fillId="4" borderId="75" xfId="0" applyFont="1" applyFill="1" applyBorder="1" applyAlignment="1" applyProtection="1">
      <alignment horizontal="center" vertical="center" wrapText="1"/>
      <protection hidden="1"/>
    </xf>
    <xf numFmtId="0" fontId="51" fillId="12" borderId="75" xfId="0" applyFont="1" applyFill="1" applyBorder="1" applyAlignment="1" applyProtection="1">
      <alignment horizontal="center" vertical="center" wrapText="1"/>
      <protection hidden="1"/>
    </xf>
    <xf numFmtId="0" fontId="51" fillId="4" borderId="125" xfId="0" applyFont="1" applyFill="1" applyBorder="1" applyAlignment="1" applyProtection="1">
      <alignment horizontal="center" vertical="center" wrapText="1"/>
      <protection hidden="1"/>
    </xf>
    <xf numFmtId="0" fontId="51" fillId="4" borderId="99" xfId="1" applyFont="1" applyFill="1" applyBorder="1" applyAlignment="1" applyProtection="1">
      <alignment horizontal="center" vertical="center" wrapText="1"/>
      <protection hidden="1"/>
    </xf>
    <xf numFmtId="0" fontId="51" fillId="4" borderId="99" xfId="1" applyFont="1" applyFill="1" applyBorder="1" applyAlignment="1" applyProtection="1">
      <alignment horizontal="center" textRotation="90" wrapText="1"/>
      <protection hidden="1"/>
    </xf>
    <xf numFmtId="0" fontId="51" fillId="4" borderId="76" xfId="1" applyFont="1" applyFill="1" applyBorder="1" applyAlignment="1" applyProtection="1">
      <alignment horizontal="center" textRotation="90" wrapText="1"/>
      <protection hidden="1"/>
    </xf>
    <xf numFmtId="0" fontId="51" fillId="4" borderId="108" xfId="1" applyFont="1" applyFill="1" applyBorder="1" applyAlignment="1" applyProtection="1">
      <alignment horizontal="center" textRotation="90" wrapText="1"/>
      <protection hidden="1"/>
    </xf>
    <xf numFmtId="0" fontId="51" fillId="4" borderId="117" xfId="1" applyFont="1" applyFill="1" applyBorder="1" applyAlignment="1" applyProtection="1">
      <alignment horizontal="center" vertical="top" wrapText="1"/>
      <protection hidden="1"/>
    </xf>
    <xf numFmtId="0" fontId="51" fillId="4" borderId="74" xfId="0" applyFont="1" applyFill="1" applyBorder="1" applyAlignment="1" applyProtection="1">
      <alignment horizontal="center" vertical="center" wrapText="1"/>
      <protection hidden="1"/>
    </xf>
    <xf numFmtId="0" fontId="51" fillId="4" borderId="75" xfId="0" applyFont="1" applyFill="1" applyBorder="1" applyAlignment="1" applyProtection="1">
      <alignment vertical="center" wrapText="1"/>
      <protection hidden="1"/>
    </xf>
    <xf numFmtId="0" fontId="51" fillId="4" borderId="85" xfId="0" applyFont="1" applyFill="1" applyBorder="1" applyAlignment="1" applyProtection="1">
      <alignment horizontal="center" vertical="center" wrapText="1"/>
      <protection hidden="1"/>
    </xf>
    <xf numFmtId="0" fontId="74" fillId="2" borderId="0" xfId="0" applyFont="1" applyFill="1" applyAlignment="1" applyProtection="1">
      <alignment vertical="center"/>
      <protection hidden="1"/>
    </xf>
    <xf numFmtId="0" fontId="74" fillId="2" borderId="77" xfId="0" applyFont="1" applyFill="1" applyBorder="1" applyAlignment="1" applyProtection="1">
      <alignment vertical="center"/>
      <protection hidden="1"/>
    </xf>
    <xf numFmtId="0" fontId="51" fillId="4" borderId="108" xfId="0" applyFont="1" applyFill="1" applyBorder="1" applyAlignment="1" applyProtection="1">
      <alignment horizontal="center" vertical="center" wrapText="1"/>
      <protection hidden="1"/>
    </xf>
    <xf numFmtId="0" fontId="51" fillId="12" borderId="108" xfId="0" applyFont="1" applyFill="1" applyBorder="1" applyAlignment="1" applyProtection="1">
      <alignment horizontal="center" vertical="center" wrapText="1"/>
      <protection hidden="1"/>
    </xf>
    <xf numFmtId="0" fontId="51" fillId="4" borderId="99" xfId="0" applyFont="1" applyFill="1" applyBorder="1" applyAlignment="1" applyProtection="1">
      <alignment horizontal="center" vertical="center" wrapText="1"/>
      <protection hidden="1"/>
    </xf>
    <xf numFmtId="0" fontId="51" fillId="22" borderId="109" xfId="0" applyFont="1" applyFill="1" applyBorder="1" applyAlignment="1" applyProtection="1">
      <alignment horizontal="center" vertical="center" wrapText="1"/>
      <protection hidden="1"/>
    </xf>
    <xf numFmtId="0" fontId="51" fillId="22" borderId="109" xfId="0" applyFont="1" applyFill="1" applyBorder="1" applyAlignment="1" applyProtection="1">
      <alignment vertical="center" wrapText="1"/>
      <protection hidden="1"/>
    </xf>
    <xf numFmtId="0" fontId="51" fillId="4" borderId="109" xfId="0" applyFont="1" applyFill="1" applyBorder="1" applyAlignment="1" applyProtection="1">
      <alignment vertical="center" wrapText="1"/>
      <protection hidden="1"/>
    </xf>
    <xf numFmtId="0" fontId="51" fillId="4" borderId="109" xfId="0" applyFont="1" applyFill="1" applyBorder="1" applyAlignment="1" applyProtection="1">
      <alignment horizontal="center" vertical="center" wrapText="1"/>
      <protection hidden="1"/>
    </xf>
    <xf numFmtId="0" fontId="51" fillId="12" borderId="109" xfId="0" applyFont="1" applyFill="1" applyBorder="1" applyAlignment="1" applyProtection="1">
      <alignment horizontal="center" vertical="center" wrapText="1"/>
      <protection hidden="1"/>
    </xf>
    <xf numFmtId="0" fontId="30" fillId="2" borderId="0" xfId="0" applyFont="1" applyFill="1" applyProtection="1">
      <protection hidden="1"/>
    </xf>
    <xf numFmtId="0" fontId="30" fillId="0" borderId="0" xfId="0" applyFont="1" applyProtection="1">
      <protection hidden="1"/>
    </xf>
    <xf numFmtId="0" fontId="30" fillId="0" borderId="0" xfId="0" applyFont="1" applyAlignment="1" applyProtection="1">
      <alignment wrapText="1"/>
      <protection hidden="1"/>
    </xf>
    <xf numFmtId="0" fontId="57" fillId="4" borderId="108" xfId="0" applyFont="1" applyFill="1" applyBorder="1" applyAlignment="1" applyProtection="1">
      <alignment horizontal="center"/>
      <protection hidden="1"/>
    </xf>
    <xf numFmtId="0" fontId="57" fillId="4" borderId="146" xfId="0" applyFont="1" applyFill="1" applyBorder="1" applyAlignment="1" applyProtection="1">
      <alignment horizontal="center"/>
      <protection hidden="1"/>
    </xf>
    <xf numFmtId="0" fontId="30" fillId="2" borderId="9" xfId="0" applyFont="1" applyFill="1" applyBorder="1" applyAlignment="1" applyProtection="1">
      <alignment horizontal="center" vertical="center" wrapText="1"/>
      <protection hidden="1"/>
    </xf>
    <xf numFmtId="0" fontId="33" fillId="2" borderId="9" xfId="4" applyFont="1" applyFill="1" applyBorder="1" applyAlignment="1" applyProtection="1">
      <alignment horizontal="center" vertical="center"/>
      <protection hidden="1"/>
    </xf>
    <xf numFmtId="0" fontId="34" fillId="2" borderId="0" xfId="4" applyFont="1" applyFill="1" applyAlignment="1" applyProtection="1">
      <protection hidden="1"/>
    </xf>
    <xf numFmtId="0" fontId="77" fillId="2" borderId="0" xfId="0" applyFont="1" applyFill="1" applyAlignment="1" applyProtection="1">
      <alignment vertical="center" wrapText="1"/>
      <protection hidden="1"/>
    </xf>
    <xf numFmtId="0" fontId="46" fillId="2" borderId="0" xfId="0" applyFont="1" applyFill="1" applyAlignment="1" applyProtection="1">
      <alignment wrapText="1"/>
      <protection hidden="1"/>
    </xf>
    <xf numFmtId="0" fontId="54" fillId="2" borderId="0" xfId="0" applyFont="1" applyFill="1" applyAlignment="1" applyProtection="1">
      <alignment wrapText="1"/>
      <protection hidden="1"/>
    </xf>
    <xf numFmtId="0" fontId="54" fillId="2" borderId="0" xfId="0" applyFont="1" applyFill="1" applyAlignment="1" applyProtection="1">
      <alignment horizontal="left" vertical="top" wrapText="1"/>
      <protection hidden="1"/>
    </xf>
    <xf numFmtId="0" fontId="54" fillId="2" borderId="0" xfId="0" applyFont="1" applyFill="1" applyAlignment="1" applyProtection="1">
      <alignment horizontal="left" vertical="center" wrapText="1"/>
      <protection hidden="1"/>
    </xf>
    <xf numFmtId="0" fontId="54" fillId="2" borderId="0" xfId="0" applyFont="1" applyFill="1" applyAlignment="1" applyProtection="1">
      <alignment horizontal="center" vertical="center" wrapText="1"/>
      <protection hidden="1"/>
    </xf>
    <xf numFmtId="0" fontId="47" fillId="2" borderId="0" xfId="0" applyFont="1" applyFill="1" applyAlignment="1" applyProtection="1">
      <alignment vertical="center" wrapText="1"/>
      <protection hidden="1"/>
    </xf>
    <xf numFmtId="15" fontId="48" fillId="2" borderId="0" xfId="0" applyNumberFormat="1" applyFont="1" applyFill="1" applyAlignment="1" applyProtection="1">
      <alignment vertical="center" wrapText="1"/>
      <protection hidden="1"/>
    </xf>
    <xf numFmtId="15" fontId="48" fillId="2" borderId="118" xfId="0" applyNumberFormat="1" applyFont="1" applyFill="1" applyBorder="1" applyAlignment="1" applyProtection="1">
      <alignment horizontal="left" vertical="center" wrapText="1"/>
      <protection hidden="1"/>
    </xf>
    <xf numFmtId="1" fontId="48" fillId="2" borderId="115" xfId="0" applyNumberFormat="1" applyFont="1" applyFill="1" applyBorder="1" applyAlignment="1" applyProtection="1">
      <alignment horizontal="left" vertical="center" wrapText="1"/>
      <protection hidden="1"/>
    </xf>
    <xf numFmtId="0" fontId="49" fillId="2" borderId="0" xfId="0" applyFont="1" applyFill="1" applyAlignment="1" applyProtection="1">
      <alignment horizontal="left" vertical="top" wrapText="1"/>
      <protection hidden="1"/>
    </xf>
    <xf numFmtId="0" fontId="46" fillId="0" borderId="0" xfId="0" applyFont="1" applyAlignment="1" applyProtection="1">
      <alignment vertical="center" wrapText="1"/>
      <protection hidden="1"/>
    </xf>
    <xf numFmtId="0" fontId="49" fillId="2" borderId="0" xfId="0" applyFont="1" applyFill="1" applyAlignment="1" applyProtection="1">
      <alignment vertical="top" wrapText="1"/>
      <protection hidden="1"/>
    </xf>
    <xf numFmtId="0" fontId="49" fillId="2" borderId="0" xfId="0" applyFont="1" applyFill="1" applyAlignment="1" applyProtection="1">
      <alignment horizontal="center" vertical="center" wrapText="1"/>
      <protection hidden="1"/>
    </xf>
    <xf numFmtId="0" fontId="49" fillId="2" borderId="0" xfId="0" applyFont="1" applyFill="1" applyAlignment="1" applyProtection="1">
      <alignment horizontal="left" vertical="center" wrapText="1"/>
      <protection hidden="1"/>
    </xf>
    <xf numFmtId="0" fontId="48" fillId="2" borderId="0" xfId="0" applyFont="1" applyFill="1" applyAlignment="1" applyProtection="1">
      <alignment vertical="center" wrapText="1"/>
      <protection hidden="1"/>
    </xf>
    <xf numFmtId="0" fontId="46" fillId="2" borderId="0" xfId="0" applyFont="1" applyFill="1" applyAlignment="1" applyProtection="1">
      <alignment vertical="center" wrapText="1"/>
      <protection hidden="1"/>
    </xf>
    <xf numFmtId="0" fontId="51" fillId="4" borderId="107" xfId="0" applyFont="1" applyFill="1" applyBorder="1" applyAlignment="1" applyProtection="1">
      <alignment horizontal="center" vertical="center" wrapText="1"/>
      <protection hidden="1"/>
    </xf>
    <xf numFmtId="0" fontId="52" fillId="0" borderId="0" xfId="0" applyFont="1" applyAlignment="1" applyProtection="1">
      <alignment vertical="center" wrapText="1"/>
      <protection hidden="1"/>
    </xf>
    <xf numFmtId="0" fontId="76" fillId="0" borderId="0" xfId="0" applyFont="1" applyAlignment="1" applyProtection="1">
      <alignment vertical="center" wrapText="1"/>
      <protection hidden="1"/>
    </xf>
    <xf numFmtId="0" fontId="14" fillId="2" borderId="9" xfId="0" applyFont="1" applyFill="1" applyBorder="1" applyAlignment="1" applyProtection="1">
      <alignment vertical="top" wrapText="1"/>
      <protection hidden="1"/>
      <extLst>
        <ext xmlns:xfpb="http://schemas.microsoft.com/office/spreadsheetml/2022/featurepropertybag" uri="{C7286773-470A-42A8-94C5-96B5CB345126}">
          <xfpb:xfComplement i="0"/>
        </ext>
      </extLst>
    </xf>
    <xf numFmtId="0" fontId="46" fillId="2" borderId="9" xfId="0" applyFont="1" applyFill="1" applyBorder="1" applyAlignment="1" applyProtection="1">
      <alignment horizontal="center" vertical="center" wrapText="1"/>
      <protection hidden="1"/>
      <extLst>
        <ext xmlns:xfpb="http://schemas.microsoft.com/office/spreadsheetml/2022/featurepropertybag" uri="{C7286773-470A-42A8-94C5-96B5CB345126}">
          <xfpb:xfComplement i="0"/>
        </ext>
      </extLst>
    </xf>
    <xf numFmtId="0" fontId="0" fillId="0" borderId="0" xfId="0" applyAlignment="1" applyProtection="1">
      <alignment vertical="top" wrapText="1"/>
      <protection hidden="1"/>
    </xf>
    <xf numFmtId="0" fontId="0" fillId="0" borderId="0" xfId="0" applyAlignment="1" applyProtection="1">
      <alignment horizontal="center" wrapText="1"/>
      <protection hidden="1"/>
    </xf>
    <xf numFmtId="0" fontId="0" fillId="0" borderId="0" xfId="0" applyAlignment="1" applyProtection="1">
      <alignment horizontal="left" wrapText="1"/>
      <protection hidden="1"/>
    </xf>
    <xf numFmtId="0" fontId="0" fillId="0" borderId="0" xfId="0" applyAlignment="1" applyProtection="1">
      <alignment horizontal="left" vertical="top" wrapText="1"/>
      <protection hidden="1"/>
    </xf>
    <xf numFmtId="0" fontId="0" fillId="0" borderId="0" xfId="0" applyAlignment="1" applyProtection="1">
      <alignment vertical="center" wrapText="1"/>
      <protection hidden="1"/>
    </xf>
    <xf numFmtId="0" fontId="14" fillId="6" borderId="32" xfId="0" applyFont="1" applyFill="1" applyBorder="1" applyAlignment="1" applyProtection="1">
      <alignment vertical="top" wrapText="1"/>
      <protection locked="0" hidden="1"/>
    </xf>
    <xf numFmtId="0" fontId="14" fillId="6" borderId="9" xfId="0" applyFont="1" applyFill="1" applyBorder="1" applyAlignment="1" applyProtection="1">
      <alignment vertical="top"/>
      <protection locked="0" hidden="1"/>
    </xf>
    <xf numFmtId="0" fontId="14" fillId="6" borderId="9" xfId="0" applyFont="1" applyFill="1" applyBorder="1" applyAlignment="1" applyProtection="1">
      <alignment vertical="top" wrapText="1"/>
      <protection locked="0" hidden="1"/>
    </xf>
    <xf numFmtId="0" fontId="14" fillId="6" borderId="9" xfId="0" applyFont="1" applyFill="1" applyBorder="1" applyAlignment="1" applyProtection="1">
      <alignment horizontal="left" vertical="top" wrapText="1"/>
      <protection locked="0" hidden="1"/>
    </xf>
    <xf numFmtId="0" fontId="14" fillId="6" borderId="33" xfId="0" applyFont="1" applyFill="1" applyBorder="1" applyAlignment="1" applyProtection="1">
      <alignment vertical="top" wrapText="1"/>
      <protection locked="0" hidden="1"/>
    </xf>
    <xf numFmtId="0" fontId="14" fillId="6" borderId="35" xfId="0" applyFont="1" applyFill="1" applyBorder="1" applyAlignment="1" applyProtection="1">
      <alignment horizontal="left" vertical="top" wrapText="1"/>
      <protection locked="0" hidden="1"/>
    </xf>
    <xf numFmtId="0" fontId="14" fillId="6" borderId="35" xfId="0" applyFont="1" applyFill="1" applyBorder="1" applyAlignment="1" applyProtection="1">
      <alignment horizontal="center" vertical="top" wrapText="1"/>
      <protection locked="0" hidden="1"/>
    </xf>
    <xf numFmtId="1" fontId="14" fillId="6" borderId="35" xfId="0" applyNumberFormat="1" applyFont="1" applyFill="1" applyBorder="1" applyAlignment="1" applyProtection="1">
      <alignment horizontal="center" vertical="top" wrapText="1"/>
      <protection locked="0" hidden="1"/>
    </xf>
    <xf numFmtId="9" fontId="14" fillId="6" borderId="9" xfId="5" applyFont="1" applyFill="1" applyBorder="1" applyAlignment="1" applyProtection="1">
      <alignment horizontal="center" vertical="top" wrapText="1"/>
      <protection locked="0"/>
    </xf>
    <xf numFmtId="0" fontId="14" fillId="0" borderId="9" xfId="0" applyFont="1" applyBorder="1" applyAlignment="1" applyProtection="1">
      <alignment vertical="top" wrapText="1"/>
      <protection hidden="1"/>
    </xf>
    <xf numFmtId="15" fontId="14" fillId="0" borderId="0" xfId="0" applyNumberFormat="1" applyFont="1" applyProtection="1">
      <protection hidden="1"/>
    </xf>
    <xf numFmtId="1" fontId="14" fillId="0" borderId="0" xfId="0" applyNumberFormat="1" applyFont="1" applyProtection="1">
      <protection hidden="1"/>
    </xf>
    <xf numFmtId="0" fontId="14" fillId="4" borderId="0" xfId="0" applyFont="1" applyFill="1" applyAlignment="1" applyProtection="1">
      <alignment horizontal="center"/>
      <protection hidden="1"/>
    </xf>
    <xf numFmtId="0" fontId="51" fillId="4" borderId="0" xfId="1" applyFont="1" applyFill="1" applyAlignment="1" applyProtection="1">
      <alignment horizontal="center" vertical="top" wrapText="1"/>
      <protection hidden="1"/>
    </xf>
    <xf numFmtId="0" fontId="14" fillId="6" borderId="35" xfId="0" applyFont="1" applyFill="1" applyBorder="1" applyAlignment="1" applyProtection="1">
      <alignment horizontal="center" vertical="top" wrapText="1"/>
      <protection hidden="1"/>
    </xf>
    <xf numFmtId="0" fontId="33" fillId="2" borderId="0" xfId="4" applyFont="1" applyFill="1" applyAlignment="1" applyProtection="1">
      <protection hidden="1"/>
    </xf>
    <xf numFmtId="0" fontId="77" fillId="2" borderId="0" xfId="0" applyFont="1" applyFill="1" applyAlignment="1" applyProtection="1">
      <alignment vertical="center" wrapText="1"/>
      <protection hidden="1"/>
    </xf>
    <xf numFmtId="0" fontId="30" fillId="2" borderId="9" xfId="0" applyFont="1" applyFill="1" applyBorder="1" applyAlignment="1" applyProtection="1">
      <alignment horizontal="left" vertical="center" wrapText="1"/>
      <protection hidden="1"/>
    </xf>
    <xf numFmtId="0" fontId="31" fillId="2" borderId="0" xfId="0" applyFont="1" applyFill="1" applyAlignment="1" applyProtection="1">
      <alignment horizontal="center"/>
      <protection hidden="1"/>
    </xf>
    <xf numFmtId="0" fontId="30" fillId="2" borderId="0" xfId="0" applyFont="1" applyFill="1" applyAlignment="1" applyProtection="1">
      <alignment horizontal="left" vertical="center" wrapText="1"/>
      <protection hidden="1"/>
    </xf>
    <xf numFmtId="0" fontId="30" fillId="3" borderId="1" xfId="0" applyFont="1" applyFill="1" applyBorder="1" applyAlignment="1" applyProtection="1">
      <alignment horizontal="left" vertical="center" wrapText="1" indent="1"/>
      <protection hidden="1"/>
    </xf>
    <xf numFmtId="0" fontId="30" fillId="3" borderId="2" xfId="0" applyFont="1" applyFill="1" applyBorder="1" applyAlignment="1" applyProtection="1">
      <alignment horizontal="left" vertical="center" wrapText="1" indent="1"/>
      <protection hidden="1"/>
    </xf>
    <xf numFmtId="0" fontId="30" fillId="3" borderId="3" xfId="0" applyFont="1" applyFill="1" applyBorder="1" applyAlignment="1" applyProtection="1">
      <alignment horizontal="left" vertical="center" wrapText="1" indent="1"/>
      <protection hidden="1"/>
    </xf>
    <xf numFmtId="0" fontId="30" fillId="3" borderId="4" xfId="0" applyFont="1" applyFill="1" applyBorder="1" applyAlignment="1" applyProtection="1">
      <alignment horizontal="left" vertical="center" wrapText="1" indent="1"/>
      <protection hidden="1"/>
    </xf>
    <xf numFmtId="0" fontId="30" fillId="3" borderId="0" xfId="0" applyFont="1" applyFill="1" applyAlignment="1" applyProtection="1">
      <alignment horizontal="left" vertical="center" wrapText="1" indent="1"/>
      <protection hidden="1"/>
    </xf>
    <xf numFmtId="0" fontId="30" fillId="3" borderId="5" xfId="0" applyFont="1" applyFill="1" applyBorder="1" applyAlignment="1" applyProtection="1">
      <alignment horizontal="left" vertical="center" wrapText="1" indent="1"/>
      <protection hidden="1"/>
    </xf>
    <xf numFmtId="0" fontId="30" fillId="3" borderId="6" xfId="0" applyFont="1" applyFill="1" applyBorder="1" applyAlignment="1" applyProtection="1">
      <alignment horizontal="left" vertical="center" wrapText="1" indent="1"/>
      <protection hidden="1"/>
    </xf>
    <xf numFmtId="0" fontId="30" fillId="3" borderId="7" xfId="0" applyFont="1" applyFill="1" applyBorder="1" applyAlignment="1" applyProtection="1">
      <alignment horizontal="left" vertical="center" wrapText="1" indent="1"/>
      <protection hidden="1"/>
    </xf>
    <xf numFmtId="0" fontId="30" fillId="3" borderId="8" xfId="0" applyFont="1" applyFill="1" applyBorder="1" applyAlignment="1" applyProtection="1">
      <alignment horizontal="left" vertical="center" wrapText="1" indent="1"/>
      <protection hidden="1"/>
    </xf>
    <xf numFmtId="0" fontId="57" fillId="4" borderId="105" xfId="0" applyFont="1" applyFill="1" applyBorder="1" applyAlignment="1" applyProtection="1">
      <alignment horizontal="center"/>
      <protection hidden="1"/>
    </xf>
    <xf numFmtId="0" fontId="57" fillId="4" borderId="79" xfId="0" applyFont="1" applyFill="1" applyBorder="1" applyAlignment="1" applyProtection="1">
      <alignment horizontal="center"/>
      <protection hidden="1"/>
    </xf>
    <xf numFmtId="0" fontId="57" fillId="4" borderId="71" xfId="0" applyFont="1" applyFill="1" applyBorder="1" applyAlignment="1" applyProtection="1">
      <alignment horizontal="center"/>
      <protection hidden="1"/>
    </xf>
    <xf numFmtId="0" fontId="57" fillId="4" borderId="145" xfId="0" applyFont="1" applyFill="1" applyBorder="1" applyAlignment="1" applyProtection="1">
      <alignment horizontal="center"/>
      <protection hidden="1"/>
    </xf>
    <xf numFmtId="0" fontId="57" fillId="4" borderId="108" xfId="0" applyFont="1" applyFill="1" applyBorder="1" applyAlignment="1" applyProtection="1">
      <alignment horizontal="center"/>
      <protection hidden="1"/>
    </xf>
    <xf numFmtId="0" fontId="1" fillId="4" borderId="100" xfId="0" applyFont="1" applyFill="1" applyBorder="1" applyAlignment="1">
      <alignment horizontal="center" vertical="center" wrapText="1"/>
    </xf>
    <xf numFmtId="0" fontId="1" fillId="4" borderId="101" xfId="0" applyFont="1" applyFill="1" applyBorder="1" applyAlignment="1">
      <alignment horizontal="center" vertical="center" wrapText="1"/>
    </xf>
    <xf numFmtId="0" fontId="6" fillId="0" borderId="0" xfId="0" applyFont="1" applyAlignment="1">
      <alignment horizontal="left" vertical="top" wrapText="1"/>
    </xf>
    <xf numFmtId="0" fontId="6" fillId="0" borderId="111" xfId="0" applyFont="1" applyBorder="1" applyAlignment="1">
      <alignment horizontal="center" vertical="top" wrapText="1"/>
    </xf>
    <xf numFmtId="0" fontId="19" fillId="2" borderId="0" xfId="0" applyFont="1" applyFill="1" applyAlignment="1">
      <alignment horizontal="left"/>
    </xf>
    <xf numFmtId="0" fontId="0" fillId="2" borderId="0" xfId="0" applyFill="1" applyAlignment="1">
      <alignment horizontal="left" vertical="top"/>
    </xf>
    <xf numFmtId="0" fontId="0" fillId="0" borderId="18" xfId="0" applyBorder="1" applyAlignment="1">
      <alignment horizontal="left" vertical="center"/>
    </xf>
    <xf numFmtId="0" fontId="0" fillId="0" borderId="0" xfId="0" applyAlignment="1">
      <alignment horizontal="left" wrapText="1"/>
    </xf>
    <xf numFmtId="0" fontId="0" fillId="0" borderId="0" xfId="0" applyAlignment="1">
      <alignment horizontal="left" vertical="top" wrapText="1"/>
    </xf>
    <xf numFmtId="0" fontId="37" fillId="2" borderId="13" xfId="0" applyFont="1" applyFill="1" applyBorder="1" applyAlignment="1">
      <alignment horizontal="left" vertical="center" wrapText="1"/>
    </xf>
    <xf numFmtId="0" fontId="27" fillId="2" borderId="13" xfId="2" applyFont="1" applyFill="1" applyBorder="1" applyAlignment="1">
      <alignment horizontal="left" vertical="top" wrapText="1"/>
    </xf>
    <xf numFmtId="0" fontId="31" fillId="3" borderId="13" xfId="0" applyFont="1" applyFill="1" applyBorder="1" applyAlignment="1">
      <alignment horizontal="left" vertical="center" wrapText="1"/>
    </xf>
    <xf numFmtId="0" fontId="31" fillId="2" borderId="13" xfId="0" applyFont="1" applyFill="1" applyBorder="1" applyAlignment="1">
      <alignment horizontal="left" vertical="center" wrapText="1"/>
    </xf>
    <xf numFmtId="0" fontId="30" fillId="2" borderId="13" xfId="2" applyFont="1" applyFill="1" applyBorder="1" applyAlignment="1">
      <alignment horizontal="justify" vertical="top" wrapText="1"/>
    </xf>
    <xf numFmtId="0" fontId="30" fillId="3" borderId="13" xfId="2" applyFont="1" applyFill="1" applyBorder="1" applyAlignment="1">
      <alignment horizontal="left" vertical="top" wrapText="1"/>
    </xf>
    <xf numFmtId="0" fontId="37" fillId="3" borderId="113" xfId="0" applyFont="1" applyFill="1" applyBorder="1" applyAlignment="1">
      <alignment horizontal="left" vertical="center" wrapText="1"/>
    </xf>
    <xf numFmtId="0" fontId="37" fillId="3" borderId="114" xfId="0" applyFont="1" applyFill="1" applyBorder="1" applyAlignment="1">
      <alignment horizontal="left" vertical="center" wrapText="1"/>
    </xf>
    <xf numFmtId="0" fontId="27" fillId="3" borderId="13" xfId="2" applyFont="1" applyFill="1" applyBorder="1" applyAlignment="1">
      <alignment horizontal="justify" vertical="top" wrapText="1"/>
    </xf>
    <xf numFmtId="0" fontId="30" fillId="2" borderId="113" xfId="2" applyFont="1" applyFill="1" applyBorder="1" applyAlignment="1">
      <alignment horizontal="left" vertical="top" wrapText="1"/>
    </xf>
    <xf numFmtId="0" fontId="30" fillId="2" borderId="115" xfId="2" applyFont="1" applyFill="1" applyBorder="1" applyAlignment="1">
      <alignment horizontal="left" vertical="top" wrapText="1"/>
    </xf>
    <xf numFmtId="0" fontId="30" fillId="2" borderId="114" xfId="2" applyFont="1" applyFill="1" applyBorder="1" applyAlignment="1">
      <alignment horizontal="left" vertical="top" wrapText="1"/>
    </xf>
    <xf numFmtId="0" fontId="36" fillId="2" borderId="25" xfId="2" quotePrefix="1" applyFont="1" applyFill="1" applyBorder="1" applyAlignment="1">
      <alignment horizontal="left" vertical="top" wrapText="1"/>
    </xf>
    <xf numFmtId="0" fontId="36" fillId="2" borderId="26" xfId="2" quotePrefix="1" applyFont="1" applyFill="1" applyBorder="1" applyAlignment="1">
      <alignment horizontal="left" vertical="top" wrapText="1"/>
    </xf>
    <xf numFmtId="0" fontId="36" fillId="2" borderId="27" xfId="2" quotePrefix="1" applyFont="1" applyFill="1" applyBorder="1" applyAlignment="1">
      <alignment horizontal="left" vertical="top" wrapText="1"/>
    </xf>
    <xf numFmtId="0" fontId="36" fillId="2" borderId="19" xfId="2" quotePrefix="1" applyFont="1" applyFill="1" applyBorder="1" applyAlignment="1">
      <alignment horizontal="left" vertical="top" wrapText="1"/>
    </xf>
    <xf numFmtId="0" fontId="36" fillId="2" borderId="20" xfId="2" quotePrefix="1" applyFont="1" applyFill="1" applyBorder="1" applyAlignment="1">
      <alignment horizontal="left" vertical="top" wrapText="1"/>
    </xf>
    <xf numFmtId="0" fontId="36" fillId="2" borderId="21" xfId="2" quotePrefix="1" applyFont="1" applyFill="1" applyBorder="1" applyAlignment="1">
      <alignment horizontal="left" vertical="top" wrapText="1"/>
    </xf>
    <xf numFmtId="0" fontId="32" fillId="5" borderId="13" xfId="3" applyFont="1" applyFill="1" applyBorder="1" applyAlignment="1">
      <alignment horizontal="left" vertical="center" wrapText="1"/>
    </xf>
    <xf numFmtId="0" fontId="32" fillId="5" borderId="13" xfId="2" applyFont="1" applyFill="1" applyBorder="1" applyAlignment="1">
      <alignment horizontal="center" vertical="top" wrapText="1"/>
    </xf>
    <xf numFmtId="0" fontId="30" fillId="3" borderId="13" xfId="2" applyFont="1" applyFill="1" applyBorder="1" applyAlignment="1">
      <alignment horizontal="justify" vertical="center" wrapText="1"/>
    </xf>
    <xf numFmtId="0" fontId="30" fillId="0" borderId="13" xfId="2" applyFont="1" applyBorder="1" applyAlignment="1">
      <alignment horizontal="justify" vertical="center" wrapText="1"/>
    </xf>
    <xf numFmtId="0" fontId="30" fillId="0" borderId="113" xfId="2" applyFont="1" applyBorder="1" applyAlignment="1">
      <alignment horizontal="left" vertical="center" wrapText="1"/>
    </xf>
    <xf numFmtId="0" fontId="30" fillId="0" borderId="115" xfId="2" applyFont="1" applyBorder="1" applyAlignment="1">
      <alignment horizontal="left" vertical="center" wrapText="1"/>
    </xf>
    <xf numFmtId="0" fontId="30" fillId="0" borderId="114" xfId="2" applyFont="1" applyBorder="1" applyAlignment="1">
      <alignment horizontal="left" vertical="center" wrapText="1"/>
    </xf>
    <xf numFmtId="0" fontId="27" fillId="2" borderId="13" xfId="2" applyFont="1" applyFill="1" applyBorder="1" applyAlignment="1">
      <alignment horizontal="justify" vertical="top" wrapText="1"/>
    </xf>
    <xf numFmtId="0" fontId="36" fillId="2" borderId="22" xfId="2" quotePrefix="1" applyFont="1" applyFill="1" applyBorder="1" applyAlignment="1">
      <alignment horizontal="left" vertical="top" wrapText="1"/>
    </xf>
    <xf numFmtId="0" fontId="36" fillId="2" borderId="23" xfId="2" quotePrefix="1" applyFont="1" applyFill="1" applyBorder="1" applyAlignment="1">
      <alignment horizontal="left" vertical="top" wrapText="1"/>
    </xf>
    <xf numFmtId="0" fontId="36" fillId="2" borderId="24" xfId="2" quotePrefix="1" applyFont="1" applyFill="1" applyBorder="1" applyAlignment="1">
      <alignment horizontal="left" vertical="top" wrapText="1"/>
    </xf>
    <xf numFmtId="0" fontId="21" fillId="0" borderId="29" xfId="1" applyFont="1" applyBorder="1" applyAlignment="1">
      <alignment horizontal="center" vertical="center" wrapText="1"/>
    </xf>
    <xf numFmtId="0" fontId="21" fillId="0" borderId="30" xfId="1" applyFont="1" applyBorder="1" applyAlignment="1">
      <alignment horizontal="center" vertical="center" wrapText="1"/>
    </xf>
    <xf numFmtId="0" fontId="45" fillId="0" borderId="10" xfId="1" applyFont="1" applyBorder="1" applyAlignment="1">
      <alignment horizontal="center" vertical="center" wrapText="1"/>
    </xf>
    <xf numFmtId="0" fontId="45" fillId="0" borderId="11" xfId="1" applyFont="1" applyBorder="1" applyAlignment="1">
      <alignment horizontal="center" vertical="center" wrapText="1"/>
    </xf>
    <xf numFmtId="0" fontId="45" fillId="0" borderId="0" xfId="1" applyFont="1" applyAlignment="1">
      <alignment horizontal="center" vertical="center" wrapText="1"/>
    </xf>
    <xf numFmtId="0" fontId="45" fillId="0" borderId="17" xfId="1" applyFont="1" applyBorder="1" applyAlignment="1">
      <alignment horizontal="center" vertical="center" wrapText="1"/>
    </xf>
    <xf numFmtId="0" fontId="33" fillId="0" borderId="12" xfId="4" quotePrefix="1" applyFont="1" applyBorder="1" applyAlignment="1">
      <alignment horizontal="left" vertical="center" wrapText="1"/>
    </xf>
    <xf numFmtId="0" fontId="33" fillId="0" borderId="0" xfId="4" quotePrefix="1" applyFont="1" applyAlignment="1">
      <alignment horizontal="left" vertical="center" wrapText="1"/>
    </xf>
    <xf numFmtId="0" fontId="33" fillId="0" borderId="17" xfId="4" quotePrefix="1" applyFont="1" applyBorder="1" applyAlignment="1">
      <alignment horizontal="left" vertical="center" wrapText="1"/>
    </xf>
    <xf numFmtId="0" fontId="34" fillId="2" borderId="19" xfId="2" quotePrefix="1" applyFont="1" applyFill="1" applyBorder="1" applyAlignment="1">
      <alignment horizontal="left" vertical="top" wrapText="1"/>
    </xf>
    <xf numFmtId="0" fontId="34" fillId="2" borderId="20" xfId="2" quotePrefix="1" applyFont="1" applyFill="1" applyBorder="1" applyAlignment="1">
      <alignment horizontal="left" vertical="top" wrapText="1"/>
    </xf>
    <xf numFmtId="0" fontId="34" fillId="2" borderId="21" xfId="2" quotePrefix="1" applyFont="1" applyFill="1" applyBorder="1" applyAlignment="1">
      <alignment horizontal="left" vertical="top" wrapText="1"/>
    </xf>
    <xf numFmtId="0" fontId="27" fillId="2" borderId="12" xfId="2" quotePrefix="1" applyFont="1" applyFill="1" applyBorder="1" applyAlignment="1">
      <alignment horizontal="left" vertical="top" wrapText="1"/>
    </xf>
    <xf numFmtId="0" fontId="27" fillId="2" borderId="0" xfId="2" quotePrefix="1" applyFont="1" applyFill="1" applyAlignment="1">
      <alignment horizontal="left" vertical="top" wrapText="1"/>
    </xf>
    <xf numFmtId="0" fontId="27" fillId="2" borderId="17" xfId="2" quotePrefix="1" applyFont="1" applyFill="1" applyBorder="1" applyAlignment="1">
      <alignment horizontal="left" vertical="top" wrapText="1"/>
    </xf>
    <xf numFmtId="0" fontId="37" fillId="3" borderId="13" xfId="0" applyFont="1" applyFill="1" applyBorder="1" applyAlignment="1">
      <alignment horizontal="left" vertical="center" wrapText="1"/>
    </xf>
    <xf numFmtId="0" fontId="32" fillId="5" borderId="13" xfId="2" applyFont="1" applyFill="1" applyBorder="1" applyAlignment="1">
      <alignment horizontal="center" vertical="center" wrapText="1"/>
    </xf>
    <xf numFmtId="0" fontId="37" fillId="3" borderId="13" xfId="3" applyFont="1" applyFill="1" applyBorder="1" applyAlignment="1">
      <alignment horizontal="left" vertical="center" wrapText="1" readingOrder="1"/>
    </xf>
    <xf numFmtId="0" fontId="27" fillId="2" borderId="13" xfId="2" applyFont="1" applyFill="1" applyBorder="1" applyAlignment="1">
      <alignment horizontal="justify" vertical="center" wrapText="1"/>
    </xf>
    <xf numFmtId="0" fontId="37" fillId="2" borderId="13" xfId="3" applyFont="1" applyFill="1" applyBorder="1" applyAlignment="1">
      <alignment horizontal="left" vertical="center" wrapText="1" readingOrder="1"/>
    </xf>
    <xf numFmtId="0" fontId="31" fillId="2" borderId="113" xfId="0" applyFont="1" applyFill="1" applyBorder="1" applyAlignment="1">
      <alignment horizontal="left" vertical="center" wrapText="1"/>
    </xf>
    <xf numFmtId="0" fontId="31" fillId="2" borderId="114" xfId="0" applyFont="1" applyFill="1" applyBorder="1" applyAlignment="1">
      <alignment horizontal="left" vertical="center" wrapText="1"/>
    </xf>
    <xf numFmtId="0" fontId="30" fillId="0" borderId="113" xfId="2" applyFont="1" applyBorder="1" applyAlignment="1">
      <alignment horizontal="left" vertical="top" wrapText="1"/>
    </xf>
    <xf numFmtId="0" fontId="30" fillId="0" borderId="115" xfId="2" applyFont="1" applyBorder="1" applyAlignment="1">
      <alignment horizontal="left" vertical="top" wrapText="1"/>
    </xf>
    <xf numFmtId="0" fontId="30" fillId="0" borderId="114" xfId="2" applyFont="1" applyBorder="1" applyAlignment="1">
      <alignment horizontal="left" vertical="top" wrapText="1"/>
    </xf>
    <xf numFmtId="0" fontId="27" fillId="0" borderId="113" xfId="2" applyFont="1" applyBorder="1" applyAlignment="1">
      <alignment horizontal="left" vertical="center" wrapText="1"/>
    </xf>
    <xf numFmtId="0" fontId="27" fillId="0" borderId="115" xfId="2" applyFont="1" applyBorder="1" applyAlignment="1">
      <alignment horizontal="left" vertical="center" wrapText="1"/>
    </xf>
    <xf numFmtId="0" fontId="27" fillId="0" borderId="114" xfId="2" applyFont="1" applyBorder="1" applyAlignment="1">
      <alignment horizontal="left" vertical="center" wrapText="1"/>
    </xf>
    <xf numFmtId="0" fontId="32" fillId="22" borderId="13" xfId="0" applyFont="1" applyFill="1" applyBorder="1" applyAlignment="1">
      <alignment horizontal="left" vertical="center" wrapText="1"/>
    </xf>
    <xf numFmtId="0" fontId="27" fillId="0" borderId="13" xfId="2" applyFont="1" applyBorder="1" applyAlignment="1">
      <alignment horizontal="justify" vertical="center" wrapText="1"/>
    </xf>
    <xf numFmtId="0" fontId="32" fillId="5" borderId="14" xfId="2" applyFont="1" applyFill="1" applyBorder="1" applyAlignment="1">
      <alignment horizontal="center" vertical="center" wrapText="1"/>
    </xf>
    <xf numFmtId="0" fontId="32" fillId="5" borderId="15" xfId="2" applyFont="1" applyFill="1" applyBorder="1" applyAlignment="1">
      <alignment horizontal="center" vertical="center" wrapText="1"/>
    </xf>
    <xf numFmtId="0" fontId="32" fillId="5" borderId="16" xfId="2" applyFont="1" applyFill="1" applyBorder="1" applyAlignment="1">
      <alignment horizontal="center" vertical="center" wrapText="1"/>
    </xf>
    <xf numFmtId="0" fontId="27" fillId="0" borderId="12" xfId="2" quotePrefix="1" applyFont="1" applyBorder="1" applyAlignment="1">
      <alignment horizontal="left" vertical="top" wrapText="1" indent="1" readingOrder="1"/>
    </xf>
    <xf numFmtId="0" fontId="27" fillId="0" borderId="0" xfId="2" quotePrefix="1" applyFont="1" applyAlignment="1">
      <alignment horizontal="left" vertical="top" wrapText="1" indent="1" readingOrder="1"/>
    </xf>
    <xf numFmtId="0" fontId="27" fillId="0" borderId="17" xfId="2" quotePrefix="1" applyFont="1" applyBorder="1" applyAlignment="1">
      <alignment horizontal="left" vertical="top" wrapText="1" indent="1" readingOrder="1"/>
    </xf>
    <xf numFmtId="0" fontId="36" fillId="2" borderId="12" xfId="2" quotePrefix="1" applyFont="1" applyFill="1" applyBorder="1" applyAlignment="1">
      <alignment horizontal="left" vertical="top" wrapText="1"/>
    </xf>
    <xf numFmtId="0" fontId="37" fillId="2" borderId="0" xfId="2" quotePrefix="1" applyFont="1" applyFill="1" applyAlignment="1">
      <alignment horizontal="left" vertical="top" wrapText="1"/>
    </xf>
    <xf numFmtId="0" fontId="37" fillId="2" borderId="17" xfId="2" quotePrefix="1" applyFont="1" applyFill="1" applyBorder="1" applyAlignment="1">
      <alignment horizontal="left" vertical="top" wrapText="1"/>
    </xf>
    <xf numFmtId="0" fontId="27" fillId="2" borderId="12" xfId="2" quotePrefix="1" applyFont="1" applyFill="1" applyBorder="1" applyAlignment="1">
      <alignment horizontal="left" vertical="top" wrapText="1" indent="1"/>
    </xf>
    <xf numFmtId="0" fontId="27" fillId="2" borderId="0" xfId="2" quotePrefix="1" applyFont="1" applyFill="1" applyAlignment="1">
      <alignment horizontal="left" vertical="top" wrapText="1" indent="1"/>
    </xf>
    <xf numFmtId="0" fontId="27" fillId="2" borderId="17" xfId="2" quotePrefix="1" applyFont="1" applyFill="1" applyBorder="1" applyAlignment="1">
      <alignment horizontal="left" vertical="top" wrapText="1" indent="1"/>
    </xf>
    <xf numFmtId="0" fontId="37" fillId="6" borderId="12" xfId="2" quotePrefix="1" applyFont="1" applyFill="1" applyBorder="1" applyAlignment="1">
      <alignment horizontal="left" vertical="top" wrapText="1"/>
    </xf>
    <xf numFmtId="0" fontId="37" fillId="6" borderId="0" xfId="2" quotePrefix="1" applyFont="1" applyFill="1" applyAlignment="1">
      <alignment horizontal="left" vertical="top" wrapText="1"/>
    </xf>
    <xf numFmtId="0" fontId="37" fillId="6" borderId="17" xfId="2" quotePrefix="1" applyFont="1" applyFill="1" applyBorder="1" applyAlignment="1">
      <alignment horizontal="left" vertical="top" wrapText="1"/>
    </xf>
    <xf numFmtId="0" fontId="27" fillId="0" borderId="12" xfId="2" quotePrefix="1" applyFont="1" applyBorder="1" applyAlignment="1">
      <alignment horizontal="center" vertical="top" wrapText="1"/>
    </xf>
    <xf numFmtId="0" fontId="27" fillId="0" borderId="0" xfId="2" quotePrefix="1" applyFont="1" applyAlignment="1">
      <alignment horizontal="center" vertical="top" wrapText="1"/>
    </xf>
    <xf numFmtId="0" fontId="27" fillId="0" borderId="17" xfId="2" quotePrefix="1" applyFont="1" applyBorder="1" applyAlignment="1">
      <alignment horizontal="center" vertical="top" wrapText="1"/>
    </xf>
    <xf numFmtId="0" fontId="36" fillId="2" borderId="130" xfId="2" quotePrefix="1" applyFont="1" applyFill="1" applyBorder="1" applyAlignment="1">
      <alignment horizontal="left" vertical="top" wrapText="1"/>
    </xf>
    <xf numFmtId="0" fontId="36" fillId="2" borderId="118" xfId="2" quotePrefix="1" applyFont="1" applyFill="1" applyBorder="1" applyAlignment="1">
      <alignment horizontal="left" vertical="top" wrapText="1"/>
    </xf>
    <xf numFmtId="0" fontId="36" fillId="2" borderId="131" xfId="2" quotePrefix="1" applyFont="1" applyFill="1" applyBorder="1" applyAlignment="1">
      <alignment horizontal="left" vertical="top" wrapText="1"/>
    </xf>
    <xf numFmtId="0" fontId="34" fillId="2" borderId="12" xfId="2" quotePrefix="1" applyFont="1" applyFill="1" applyBorder="1" applyAlignment="1">
      <alignment horizontal="left" vertical="top" wrapText="1"/>
    </xf>
    <xf numFmtId="0" fontId="34" fillId="2" borderId="0" xfId="2" quotePrefix="1" applyFont="1" applyFill="1" applyAlignment="1">
      <alignment horizontal="left" vertical="top" wrapText="1"/>
    </xf>
    <xf numFmtId="0" fontId="34" fillId="2" borderId="17" xfId="2" quotePrefix="1" applyFont="1" applyFill="1" applyBorder="1" applyAlignment="1">
      <alignment horizontal="left" vertical="top" wrapText="1"/>
    </xf>
    <xf numFmtId="0" fontId="36" fillId="2" borderId="0" xfId="2" quotePrefix="1" applyFont="1" applyFill="1" applyAlignment="1">
      <alignment horizontal="left" vertical="top" wrapText="1"/>
    </xf>
    <xf numFmtId="0" fontId="36" fillId="2" borderId="17" xfId="2" quotePrefix="1" applyFont="1" applyFill="1" applyBorder="1" applyAlignment="1">
      <alignment horizontal="left" vertical="top" wrapText="1"/>
    </xf>
    <xf numFmtId="0" fontId="27" fillId="0" borderId="12" xfId="2" quotePrefix="1" applyFont="1" applyBorder="1" applyAlignment="1">
      <alignment horizontal="left" vertical="top" wrapText="1"/>
    </xf>
    <xf numFmtId="0" fontId="27" fillId="0" borderId="0" xfId="2" quotePrefix="1" applyFont="1" applyAlignment="1">
      <alignment horizontal="left" vertical="top" wrapText="1"/>
    </xf>
    <xf numFmtId="0" fontId="27" fillId="0" borderId="17" xfId="2" quotePrefix="1" applyFont="1" applyBorder="1" applyAlignment="1">
      <alignment horizontal="left" vertical="top" wrapText="1"/>
    </xf>
    <xf numFmtId="0" fontId="32" fillId="5" borderId="13" xfId="2" applyFont="1" applyFill="1" applyBorder="1" applyAlignment="1">
      <alignment horizontal="left" vertical="center" wrapText="1"/>
    </xf>
    <xf numFmtId="0" fontId="30" fillId="2" borderId="144" xfId="0" applyFont="1" applyFill="1" applyBorder="1" applyAlignment="1">
      <alignment horizontal="left" vertical="top" wrapText="1"/>
    </xf>
    <xf numFmtId="0" fontId="30" fillId="2" borderId="10" xfId="0" applyFont="1" applyFill="1" applyBorder="1" applyAlignment="1">
      <alignment horizontal="left" vertical="top" wrapText="1"/>
    </xf>
    <xf numFmtId="0" fontId="30" fillId="2" borderId="11" xfId="0" applyFont="1" applyFill="1" applyBorder="1" applyAlignment="1">
      <alignment horizontal="left" vertical="top" wrapText="1"/>
    </xf>
    <xf numFmtId="0" fontId="30" fillId="2" borderId="12" xfId="0" applyFont="1" applyFill="1" applyBorder="1" applyAlignment="1">
      <alignment horizontal="center" wrapText="1"/>
    </xf>
    <xf numFmtId="0" fontId="30" fillId="2" borderId="0" xfId="0" applyFont="1" applyFill="1" applyAlignment="1">
      <alignment horizontal="center" wrapText="1"/>
    </xf>
    <xf numFmtId="0" fontId="30" fillId="2" borderId="17" xfId="0" applyFont="1" applyFill="1" applyBorder="1" applyAlignment="1">
      <alignment horizontal="center" wrapText="1"/>
    </xf>
    <xf numFmtId="0" fontId="30" fillId="2" borderId="12" xfId="0" applyFont="1" applyFill="1" applyBorder="1" applyAlignment="1">
      <alignment horizontal="left" vertical="center" wrapText="1"/>
    </xf>
    <xf numFmtId="0" fontId="30" fillId="2" borderId="0" xfId="0" applyFont="1" applyFill="1" applyAlignment="1">
      <alignment horizontal="left" vertical="center" wrapText="1"/>
    </xf>
    <xf numFmtId="0" fontId="30" fillId="2" borderId="28" xfId="0" applyFont="1" applyFill="1" applyBorder="1" applyAlignment="1">
      <alignment horizontal="left" vertical="top" wrapText="1"/>
    </xf>
    <xf numFmtId="0" fontId="30" fillId="2" borderId="29" xfId="0" applyFont="1" applyFill="1" applyBorder="1" applyAlignment="1">
      <alignment horizontal="left" vertical="top" wrapText="1"/>
    </xf>
    <xf numFmtId="0" fontId="36" fillId="2" borderId="0" xfId="2" quotePrefix="1" applyFont="1" applyFill="1" applyAlignment="1">
      <alignment horizontal="left" vertical="center" wrapText="1"/>
    </xf>
    <xf numFmtId="0" fontId="30" fillId="3" borderId="13" xfId="2" applyFont="1" applyFill="1" applyBorder="1" applyAlignment="1">
      <alignment horizontal="justify" vertical="top" wrapText="1"/>
    </xf>
    <xf numFmtId="0" fontId="27" fillId="2" borderId="12" xfId="2" applyFont="1" applyFill="1" applyBorder="1" applyAlignment="1">
      <alignment horizontal="left" wrapText="1"/>
    </xf>
    <xf numFmtId="0" fontId="27" fillId="2" borderId="0" xfId="2" applyFont="1" applyFill="1" applyAlignment="1">
      <alignment horizontal="left" wrapText="1"/>
    </xf>
    <xf numFmtId="0" fontId="27" fillId="2" borderId="17" xfId="2" applyFont="1" applyFill="1" applyBorder="1" applyAlignment="1">
      <alignment horizontal="left" wrapText="1"/>
    </xf>
    <xf numFmtId="0" fontId="37" fillId="0" borderId="113" xfId="0" applyFont="1" applyBorder="1" applyAlignment="1">
      <alignment horizontal="left" vertical="center" wrapText="1"/>
    </xf>
    <xf numFmtId="0" fontId="37" fillId="0" borderId="114" xfId="0" applyFont="1" applyBorder="1" applyAlignment="1">
      <alignment horizontal="left" vertical="center" wrapText="1"/>
    </xf>
    <xf numFmtId="0" fontId="27" fillId="0" borderId="113" xfId="2" applyFont="1" applyBorder="1" applyAlignment="1">
      <alignment horizontal="left" vertical="top" wrapText="1"/>
    </xf>
    <xf numFmtId="0" fontId="27" fillId="0" borderId="115" xfId="2" applyFont="1" applyBorder="1" applyAlignment="1">
      <alignment horizontal="left" vertical="top" wrapText="1"/>
    </xf>
    <xf numFmtId="0" fontId="27" fillId="0" borderId="114" xfId="2" applyFont="1" applyBorder="1" applyAlignment="1">
      <alignment horizontal="left" vertical="top" wrapText="1"/>
    </xf>
    <xf numFmtId="0" fontId="27" fillId="0" borderId="0" xfId="3" applyFont="1" applyAlignment="1">
      <alignment horizontal="left" vertical="top" wrapText="1"/>
    </xf>
    <xf numFmtId="0" fontId="30" fillId="2" borderId="0" xfId="0" applyFont="1" applyFill="1" applyAlignment="1">
      <alignment horizontal="left" vertical="top" wrapText="1"/>
    </xf>
    <xf numFmtId="0" fontId="37" fillId="2" borderId="113" xfId="0" applyFont="1" applyFill="1" applyBorder="1" applyAlignment="1">
      <alignment horizontal="left" vertical="center" wrapText="1"/>
    </xf>
    <xf numFmtId="0" fontId="37" fillId="2" borderId="114" xfId="0" applyFont="1" applyFill="1" applyBorder="1" applyAlignment="1">
      <alignment horizontal="left" vertical="center" wrapText="1"/>
    </xf>
    <xf numFmtId="9" fontId="56" fillId="2" borderId="120" xfId="0" applyNumberFormat="1" applyFont="1" applyFill="1" applyBorder="1" applyAlignment="1">
      <alignment horizontal="left" vertical="center" wrapText="1"/>
    </xf>
    <xf numFmtId="9" fontId="56" fillId="2" borderId="121" xfId="0" applyNumberFormat="1" applyFont="1" applyFill="1" applyBorder="1" applyAlignment="1">
      <alignment horizontal="left" vertical="center" wrapText="1"/>
    </xf>
    <xf numFmtId="9" fontId="56" fillId="2" borderId="122" xfId="0" applyNumberFormat="1" applyFont="1" applyFill="1" applyBorder="1" applyAlignment="1">
      <alignment horizontal="left" vertical="center" wrapText="1"/>
    </xf>
    <xf numFmtId="9" fontId="56" fillId="2" borderId="31" xfId="0" applyNumberFormat="1" applyFont="1" applyFill="1" applyBorder="1" applyAlignment="1">
      <alignment horizontal="left" vertical="center" wrapText="1"/>
    </xf>
    <xf numFmtId="9" fontId="56" fillId="2" borderId="116" xfId="0" applyNumberFormat="1" applyFont="1" applyFill="1" applyBorder="1" applyAlignment="1">
      <alignment horizontal="left" vertical="center" wrapText="1"/>
    </xf>
    <xf numFmtId="9" fontId="56" fillId="2" borderId="0" xfId="0" applyNumberFormat="1" applyFont="1" applyFill="1" applyAlignment="1">
      <alignment horizontal="left" vertical="center" wrapText="1"/>
    </xf>
    <xf numFmtId="9" fontId="56" fillId="2" borderId="117" xfId="0" applyNumberFormat="1" applyFont="1" applyFill="1" applyBorder="1" applyAlignment="1">
      <alignment horizontal="left" vertical="center" wrapText="1"/>
    </xf>
    <xf numFmtId="9" fontId="56" fillId="2" borderId="118" xfId="0" applyNumberFormat="1" applyFont="1" applyFill="1" applyBorder="1" applyAlignment="1">
      <alignment horizontal="left" vertical="center" wrapText="1"/>
    </xf>
    <xf numFmtId="9" fontId="56" fillId="2" borderId="119" xfId="0" applyNumberFormat="1" applyFont="1" applyFill="1" applyBorder="1" applyAlignment="1">
      <alignment horizontal="left" vertical="center" wrapText="1"/>
    </xf>
    <xf numFmtId="0" fontId="32" fillId="4" borderId="56" xfId="0" applyFont="1" applyFill="1" applyBorder="1" applyAlignment="1">
      <alignment horizontal="center" vertical="center"/>
    </xf>
    <xf numFmtId="0" fontId="32" fillId="4" borderId="57" xfId="0" applyFont="1" applyFill="1" applyBorder="1" applyAlignment="1">
      <alignment horizontal="center" vertical="center"/>
    </xf>
    <xf numFmtId="0" fontId="32" fillId="4" borderId="58" xfId="0" applyFont="1" applyFill="1" applyBorder="1" applyAlignment="1">
      <alignment horizontal="center" vertical="center"/>
    </xf>
    <xf numFmtId="0" fontId="31" fillId="2" borderId="110" xfId="0" applyFont="1" applyFill="1" applyBorder="1" applyAlignment="1">
      <alignment horizontal="left" vertical="top" wrapText="1"/>
    </xf>
    <xf numFmtId="0" fontId="30" fillId="2" borderId="110" xfId="0" applyFont="1" applyFill="1" applyBorder="1" applyAlignment="1">
      <alignment horizontal="left" vertical="top" wrapText="1"/>
    </xf>
    <xf numFmtId="0" fontId="57" fillId="4" borderId="110" xfId="0" applyFont="1" applyFill="1" applyBorder="1" applyAlignment="1">
      <alignment horizontal="center"/>
    </xf>
    <xf numFmtId="0" fontId="30" fillId="2" borderId="0" xfId="0" applyFont="1" applyFill="1" applyAlignment="1">
      <alignment horizontal="left"/>
    </xf>
    <xf numFmtId="0" fontId="30" fillId="2" borderId="2" xfId="0" applyFont="1" applyFill="1" applyBorder="1" applyAlignment="1">
      <alignment horizontal="left" wrapText="1"/>
    </xf>
    <xf numFmtId="0" fontId="57" fillId="4" borderId="110" xfId="0" applyFont="1" applyFill="1" applyBorder="1" applyAlignment="1">
      <alignment vertical="center" wrapText="1"/>
    </xf>
    <xf numFmtId="0" fontId="30" fillId="2" borderId="110" xfId="0" applyFont="1" applyFill="1" applyBorder="1" applyAlignment="1">
      <alignment vertical="center" wrapText="1"/>
    </xf>
    <xf numFmtId="0" fontId="32" fillId="4" borderId="110" xfId="0" applyFont="1" applyFill="1" applyBorder="1" applyAlignment="1">
      <alignment horizontal="center" vertical="center" wrapText="1"/>
    </xf>
    <xf numFmtId="0" fontId="30" fillId="2" borderId="2" xfId="0" applyFont="1" applyFill="1" applyBorder="1" applyAlignment="1">
      <alignment horizontal="left" vertical="top" wrapText="1"/>
    </xf>
    <xf numFmtId="0" fontId="32" fillId="4" borderId="110" xfId="0" applyFont="1" applyFill="1" applyBorder="1" applyAlignment="1">
      <alignment horizontal="left" vertical="center"/>
    </xf>
    <xf numFmtId="0" fontId="32" fillId="4" borderId="102" xfId="0" applyFont="1" applyFill="1" applyBorder="1" applyAlignment="1">
      <alignment horizontal="center" vertical="center"/>
    </xf>
    <xf numFmtId="0" fontId="32" fillId="4" borderId="103" xfId="0" applyFont="1" applyFill="1" applyBorder="1" applyAlignment="1">
      <alignment horizontal="center" vertical="center"/>
    </xf>
    <xf numFmtId="0" fontId="32" fillId="4" borderId="104" xfId="0" applyFont="1" applyFill="1" applyBorder="1" applyAlignment="1">
      <alignment horizontal="center" vertical="center"/>
    </xf>
    <xf numFmtId="0" fontId="32" fillId="4" borderId="9" xfId="0" applyFont="1" applyFill="1" applyBorder="1" applyAlignment="1">
      <alignment horizontal="center" vertical="center" wrapText="1"/>
    </xf>
    <xf numFmtId="0" fontId="30" fillId="0" borderId="9" xfId="0" applyFont="1" applyBorder="1" applyAlignment="1">
      <alignment horizontal="left" vertical="center" wrapText="1"/>
    </xf>
    <xf numFmtId="0" fontId="30" fillId="2" borderId="110" xfId="0" applyFont="1" applyFill="1" applyBorder="1" applyAlignment="1">
      <alignment horizontal="center" vertical="center" wrapText="1"/>
    </xf>
    <xf numFmtId="0" fontId="32" fillId="4" borderId="110" xfId="0" applyFont="1" applyFill="1" applyBorder="1" applyAlignment="1">
      <alignment vertical="center"/>
    </xf>
    <xf numFmtId="0" fontId="32" fillId="4" borderId="38" xfId="0" applyFont="1" applyFill="1" applyBorder="1" applyAlignment="1">
      <alignment horizontal="center"/>
    </xf>
    <xf numFmtId="0" fontId="32" fillId="4" borderId="9" xfId="0" applyFont="1" applyFill="1" applyBorder="1" applyAlignment="1">
      <alignment horizontal="center"/>
    </xf>
    <xf numFmtId="0" fontId="57" fillId="4" borderId="61" xfId="0" applyFont="1" applyFill="1" applyBorder="1" applyAlignment="1">
      <alignment horizontal="right" vertical="center" textRotation="90" wrapText="1"/>
    </xf>
    <xf numFmtId="0" fontId="57" fillId="4" borderId="33" xfId="0" applyFont="1" applyFill="1" applyBorder="1" applyAlignment="1">
      <alignment horizontal="center" vertical="center"/>
    </xf>
    <xf numFmtId="0" fontId="57" fillId="4" borderId="42" xfId="0" applyFont="1" applyFill="1" applyBorder="1" applyAlignment="1">
      <alignment horizontal="center" vertical="center"/>
    </xf>
    <xf numFmtId="0" fontId="57" fillId="4" borderId="32" xfId="0" applyFont="1" applyFill="1" applyBorder="1" applyAlignment="1">
      <alignment horizontal="center" vertical="center"/>
    </xf>
    <xf numFmtId="0" fontId="30" fillId="2" borderId="110" xfId="0" applyFont="1" applyFill="1" applyBorder="1" applyAlignment="1">
      <alignment horizontal="left" vertical="center" wrapText="1"/>
    </xf>
    <xf numFmtId="0" fontId="30" fillId="0" borderId="110" xfId="0" applyFont="1" applyBorder="1" applyAlignment="1">
      <alignment horizontal="left" vertical="center" wrapText="1"/>
    </xf>
    <xf numFmtId="9" fontId="32" fillId="4" borderId="110" xfId="0" applyNumberFormat="1" applyFont="1" applyFill="1" applyBorder="1" applyAlignment="1">
      <alignment horizontal="center" vertical="center" wrapText="1"/>
    </xf>
    <xf numFmtId="0" fontId="30" fillId="0" borderId="110" xfId="0" applyFont="1" applyBorder="1" applyAlignment="1">
      <alignment horizontal="center" vertical="center"/>
    </xf>
    <xf numFmtId="0" fontId="30" fillId="2" borderId="110" xfId="0" applyFont="1" applyFill="1" applyBorder="1" applyAlignment="1">
      <alignment horizontal="left" vertical="center"/>
    </xf>
    <xf numFmtId="0" fontId="27" fillId="2" borderId="40" xfId="0" applyFont="1" applyFill="1" applyBorder="1" applyAlignment="1">
      <alignment horizontal="left" vertical="center"/>
    </xf>
    <xf numFmtId="0" fontId="30" fillId="2" borderId="9" xfId="1" applyFont="1" applyFill="1" applyBorder="1" applyAlignment="1">
      <alignment vertical="center" wrapText="1"/>
    </xf>
    <xf numFmtId="0" fontId="30" fillId="2" borderId="9" xfId="1" applyFont="1" applyFill="1" applyBorder="1" applyAlignment="1">
      <alignment vertical="top" wrapText="1"/>
    </xf>
    <xf numFmtId="0" fontId="30" fillId="2" borderId="59" xfId="0" applyFont="1" applyFill="1" applyBorder="1" applyAlignment="1">
      <alignment horizontal="left" vertical="center" wrapText="1"/>
    </xf>
    <xf numFmtId="0" fontId="30" fillId="2" borderId="45" xfId="0" applyFont="1" applyFill="1" applyBorder="1" applyAlignment="1">
      <alignment horizontal="left" vertical="center" wrapText="1"/>
    </xf>
    <xf numFmtId="0" fontId="30" fillId="2" borderId="60" xfId="0" applyFont="1" applyFill="1" applyBorder="1" applyAlignment="1">
      <alignment horizontal="left" vertical="center" wrapText="1"/>
    </xf>
    <xf numFmtId="0" fontId="30" fillId="2" borderId="9" xfId="1" applyFont="1" applyFill="1" applyBorder="1" applyAlignment="1">
      <alignment vertical="top"/>
    </xf>
    <xf numFmtId="0" fontId="56" fillId="3" borderId="9" xfId="0" applyFont="1" applyFill="1" applyBorder="1" applyAlignment="1">
      <alignment vertical="center" wrapText="1"/>
    </xf>
    <xf numFmtId="9" fontId="56" fillId="2" borderId="0" xfId="0" applyNumberFormat="1" applyFont="1" applyFill="1" applyAlignment="1">
      <alignment horizontal="left" vertical="top" wrapText="1"/>
    </xf>
    <xf numFmtId="0" fontId="57" fillId="4" borderId="9" xfId="0" applyFont="1" applyFill="1" applyBorder="1" applyAlignment="1">
      <alignment horizontal="center"/>
    </xf>
    <xf numFmtId="0" fontId="27" fillId="2" borderId="0" xfId="0" applyFont="1" applyFill="1" applyAlignment="1">
      <alignment horizontal="left" vertical="top" wrapText="1"/>
    </xf>
    <xf numFmtId="0" fontId="27" fillId="2" borderId="0" xfId="0" quotePrefix="1" applyFont="1" applyFill="1" applyAlignment="1">
      <alignment horizontal="left" vertical="top" wrapText="1"/>
    </xf>
    <xf numFmtId="0" fontId="31" fillId="7" borderId="9" xfId="0" applyFont="1" applyFill="1" applyBorder="1" applyAlignment="1">
      <alignment horizontal="center" vertical="center" wrapText="1"/>
    </xf>
    <xf numFmtId="0" fontId="31" fillId="7" borderId="9" xfId="0" applyFont="1" applyFill="1" applyBorder="1" applyAlignment="1">
      <alignment vertical="center" wrapText="1"/>
    </xf>
    <xf numFmtId="0" fontId="31" fillId="7" borderId="9" xfId="1" applyFont="1" applyFill="1" applyBorder="1" applyAlignment="1">
      <alignment vertical="center" wrapText="1"/>
    </xf>
    <xf numFmtId="9" fontId="56" fillId="2" borderId="31" xfId="0" applyNumberFormat="1" applyFont="1" applyFill="1" applyBorder="1" applyAlignment="1">
      <alignment horizontal="left" vertical="top" wrapText="1"/>
    </xf>
    <xf numFmtId="0" fontId="30" fillId="9" borderId="0" xfId="1" applyFont="1" applyFill="1" applyAlignment="1">
      <alignment horizontal="left" vertical="top" wrapText="1"/>
    </xf>
    <xf numFmtId="0" fontId="36" fillId="2" borderId="0" xfId="0" applyFont="1" applyFill="1" applyAlignment="1">
      <alignment horizontal="center" vertical="center"/>
    </xf>
    <xf numFmtId="0" fontId="31" fillId="7" borderId="33" xfId="0" applyFont="1" applyFill="1" applyBorder="1" applyAlignment="1">
      <alignment horizontal="center" vertical="center" wrapText="1"/>
    </xf>
    <xf numFmtId="0" fontId="31" fillId="7" borderId="32" xfId="0" applyFont="1" applyFill="1" applyBorder="1" applyAlignment="1">
      <alignment horizontal="center" vertical="center" wrapText="1"/>
    </xf>
    <xf numFmtId="0" fontId="57" fillId="4" borderId="13" xfId="0" applyFont="1" applyFill="1" applyBorder="1" applyAlignment="1">
      <alignment horizontal="center" vertical="center"/>
    </xf>
    <xf numFmtId="0" fontId="30" fillId="8" borderId="13" xfId="0" applyFont="1" applyFill="1" applyBorder="1" applyAlignment="1">
      <alignment horizontal="center"/>
    </xf>
    <xf numFmtId="0" fontId="30" fillId="9" borderId="13" xfId="0" applyFont="1" applyFill="1" applyBorder="1" applyAlignment="1">
      <alignment horizontal="left" vertical="top" wrapText="1"/>
    </xf>
    <xf numFmtId="0" fontId="30" fillId="9" borderId="13" xfId="0" applyFont="1" applyFill="1" applyBorder="1" applyAlignment="1">
      <alignment horizontal="left" vertical="top"/>
    </xf>
    <xf numFmtId="0" fontId="30" fillId="9" borderId="13" xfId="1" applyFont="1" applyFill="1" applyBorder="1" applyAlignment="1">
      <alignment horizontal="left" vertical="top" wrapText="1"/>
    </xf>
    <xf numFmtId="0" fontId="30" fillId="2" borderId="0" xfId="1" applyFont="1" applyFill="1" applyAlignment="1">
      <alignment horizontal="left" vertical="center" wrapText="1"/>
    </xf>
    <xf numFmtId="9" fontId="56" fillId="2" borderId="13" xfId="0" applyNumberFormat="1" applyFont="1" applyFill="1" applyBorder="1" applyAlignment="1">
      <alignment horizontal="left" vertical="top" wrapText="1"/>
    </xf>
    <xf numFmtId="9" fontId="56" fillId="2" borderId="113" xfId="0" applyNumberFormat="1" applyFont="1" applyFill="1" applyBorder="1" applyAlignment="1">
      <alignment horizontal="left" vertical="top" wrapText="1"/>
    </xf>
    <xf numFmtId="9" fontId="30" fillId="7" borderId="13" xfId="0" applyNumberFormat="1" applyFont="1" applyFill="1" applyBorder="1" applyAlignment="1">
      <alignment horizontal="left" vertical="top" wrapText="1"/>
    </xf>
    <xf numFmtId="9" fontId="30" fillId="7" borderId="113" xfId="0" applyNumberFormat="1" applyFont="1" applyFill="1" applyBorder="1" applyAlignment="1">
      <alignment horizontal="left" vertical="top" wrapText="1"/>
    </xf>
    <xf numFmtId="9" fontId="57" fillId="4" borderId="13" xfId="0" applyNumberFormat="1" applyFont="1" applyFill="1" applyBorder="1" applyAlignment="1">
      <alignment horizontal="left" vertical="top" wrapText="1"/>
    </xf>
    <xf numFmtId="9" fontId="57" fillId="0" borderId="0" xfId="0" applyNumberFormat="1" applyFont="1" applyAlignment="1">
      <alignment horizontal="center" vertical="center" wrapText="1"/>
    </xf>
    <xf numFmtId="9" fontId="57" fillId="4" borderId="113" xfId="0" applyNumberFormat="1" applyFont="1" applyFill="1" applyBorder="1" applyAlignment="1">
      <alignment horizontal="center" vertical="center" wrapText="1"/>
    </xf>
    <xf numFmtId="9" fontId="57" fillId="4" borderId="115" xfId="0" applyNumberFormat="1" applyFont="1" applyFill="1" applyBorder="1" applyAlignment="1">
      <alignment horizontal="center" vertical="center" wrapText="1"/>
    </xf>
    <xf numFmtId="9" fontId="57" fillId="4" borderId="114" xfId="0" applyNumberFormat="1" applyFont="1" applyFill="1" applyBorder="1" applyAlignment="1">
      <alignment horizontal="center" vertical="center" wrapText="1"/>
    </xf>
    <xf numFmtId="0" fontId="30" fillId="2" borderId="53" xfId="0" applyFont="1" applyFill="1" applyBorder="1" applyAlignment="1">
      <alignment horizontal="left"/>
    </xf>
    <xf numFmtId="0" fontId="32" fillId="4" borderId="55" xfId="0" applyFont="1" applyFill="1" applyBorder="1" applyAlignment="1">
      <alignment horizontal="center" vertical="center"/>
    </xf>
    <xf numFmtId="0" fontId="32" fillId="4" borderId="41" xfId="0" applyFont="1" applyFill="1" applyBorder="1" applyAlignment="1">
      <alignment horizontal="center" vertical="center"/>
    </xf>
    <xf numFmtId="0" fontId="32" fillId="4" borderId="51" xfId="0" applyFont="1" applyFill="1" applyBorder="1" applyAlignment="1">
      <alignment horizontal="center" vertical="center"/>
    </xf>
    <xf numFmtId="0" fontId="30" fillId="2" borderId="40" xfId="0" applyFont="1" applyFill="1" applyBorder="1" applyAlignment="1">
      <alignment horizontal="left" vertical="center"/>
    </xf>
    <xf numFmtId="0" fontId="27" fillId="0" borderId="43" xfId="0" applyFont="1" applyBorder="1" applyAlignment="1">
      <alignment horizontal="center" vertical="center"/>
    </xf>
    <xf numFmtId="0" fontId="27" fillId="0" borderId="44" xfId="0" applyFont="1" applyBorder="1" applyAlignment="1">
      <alignment horizontal="center" vertical="center"/>
    </xf>
    <xf numFmtId="0" fontId="27" fillId="0" borderId="46" xfId="0" applyFont="1" applyBorder="1" applyAlignment="1">
      <alignment horizontal="center" vertical="center"/>
    </xf>
    <xf numFmtId="0" fontId="27" fillId="0" borderId="47" xfId="0" applyFont="1" applyBorder="1" applyAlignment="1">
      <alignment horizontal="center" vertical="center"/>
    </xf>
    <xf numFmtId="0" fontId="27" fillId="0" borderId="49" xfId="0" applyFont="1" applyBorder="1" applyAlignment="1">
      <alignment horizontal="center" vertical="center"/>
    </xf>
    <xf numFmtId="0" fontId="27" fillId="0" borderId="50" xfId="0" applyFont="1" applyBorder="1" applyAlignment="1">
      <alignment horizontal="center" vertical="center"/>
    </xf>
    <xf numFmtId="0" fontId="30" fillId="3" borderId="54" xfId="1" applyFont="1" applyFill="1" applyBorder="1" applyAlignment="1">
      <alignment horizontal="left" vertical="center" wrapText="1"/>
    </xf>
    <xf numFmtId="0" fontId="30" fillId="3" borderId="54" xfId="0" applyFont="1" applyFill="1" applyBorder="1" applyAlignment="1">
      <alignment vertical="center" wrapText="1"/>
    </xf>
    <xf numFmtId="0" fontId="30" fillId="0" borderId="54" xfId="0" applyFont="1" applyBorder="1" applyAlignment="1">
      <alignment vertical="top" wrapText="1"/>
    </xf>
    <xf numFmtId="0" fontId="31" fillId="0" borderId="54" xfId="0" applyFont="1" applyBorder="1" applyAlignment="1">
      <alignment vertical="top" wrapText="1"/>
    </xf>
    <xf numFmtId="0" fontId="36" fillId="2" borderId="53" xfId="0" applyFont="1" applyFill="1" applyBorder="1" applyAlignment="1">
      <alignment horizontal="center" vertical="center"/>
    </xf>
    <xf numFmtId="0" fontId="36" fillId="2" borderId="147" xfId="0" applyFont="1" applyFill="1" applyBorder="1" applyAlignment="1">
      <alignment horizontal="center" vertical="center"/>
    </xf>
    <xf numFmtId="0" fontId="32" fillId="4" borderId="32" xfId="0" applyFont="1" applyFill="1" applyBorder="1" applyAlignment="1">
      <alignment horizontal="center" vertical="center"/>
    </xf>
    <xf numFmtId="0" fontId="32" fillId="4" borderId="9" xfId="0" applyFont="1" applyFill="1" applyBorder="1" applyAlignment="1">
      <alignment horizontal="center" vertical="center"/>
    </xf>
    <xf numFmtId="0" fontId="32" fillId="4" borderId="48" xfId="0" applyFont="1" applyFill="1" applyBorder="1" applyAlignment="1">
      <alignment horizontal="center" vertical="center"/>
    </xf>
    <xf numFmtId="0" fontId="52" fillId="0" borderId="45" xfId="1" applyFont="1" applyBorder="1" applyAlignment="1">
      <alignment horizontal="center" vertical="center" wrapText="1"/>
    </xf>
    <xf numFmtId="0" fontId="52" fillId="0" borderId="60" xfId="1" applyFont="1" applyBorder="1" applyAlignment="1">
      <alignment horizontal="center" vertical="center" wrapText="1"/>
    </xf>
    <xf numFmtId="0" fontId="52" fillId="0" borderId="0" xfId="1" applyFont="1" applyAlignment="1">
      <alignment horizontal="center" vertical="center" wrapText="1"/>
    </xf>
    <xf numFmtId="0" fontId="52" fillId="0" borderId="52" xfId="1" applyFont="1" applyBorder="1" applyAlignment="1">
      <alignment horizontal="center" vertical="center" wrapText="1"/>
    </xf>
    <xf numFmtId="0" fontId="52" fillId="0" borderId="41" xfId="1" applyFont="1" applyBorder="1" applyAlignment="1">
      <alignment horizontal="center" vertical="center" wrapText="1"/>
    </xf>
    <xf numFmtId="0" fontId="52" fillId="0" borderId="51" xfId="1" applyFont="1" applyBorder="1" applyAlignment="1">
      <alignment horizontal="center" vertical="center" wrapText="1"/>
    </xf>
    <xf numFmtId="0" fontId="31" fillId="2" borderId="76" xfId="1" applyFont="1" applyFill="1" applyBorder="1" applyAlignment="1">
      <alignment horizontal="right" vertical="center" wrapText="1"/>
    </xf>
    <xf numFmtId="0" fontId="30" fillId="2" borderId="13" xfId="0" applyFont="1" applyFill="1" applyBorder="1" applyAlignment="1">
      <alignment horizontal="left" vertical="top"/>
    </xf>
    <xf numFmtId="0" fontId="52" fillId="6" borderId="40" xfId="0" applyFont="1" applyFill="1" applyBorder="1" applyAlignment="1" applyProtection="1">
      <alignment horizontal="center" vertical="center"/>
      <protection locked="0"/>
    </xf>
    <xf numFmtId="0" fontId="52" fillId="6" borderId="0" xfId="0" applyFont="1" applyFill="1" applyAlignment="1" applyProtection="1">
      <alignment horizontal="center" vertical="center"/>
      <protection locked="0"/>
    </xf>
    <xf numFmtId="0" fontId="46" fillId="2" borderId="0" xfId="0" applyFont="1" applyFill="1" applyAlignment="1" applyProtection="1">
      <alignment horizontal="left" vertical="top"/>
      <protection hidden="1"/>
    </xf>
    <xf numFmtId="0" fontId="48" fillId="2" borderId="0" xfId="0" applyFont="1" applyFill="1" applyAlignment="1" applyProtection="1">
      <alignment horizontal="left"/>
      <protection hidden="1"/>
    </xf>
    <xf numFmtId="0" fontId="52" fillId="2" borderId="0" xfId="0" applyFont="1" applyFill="1" applyAlignment="1" applyProtection="1">
      <alignment horizontal="right" vertical="center" wrapText="1"/>
      <protection hidden="1"/>
    </xf>
    <xf numFmtId="0" fontId="52" fillId="2" borderId="41" xfId="0" applyFont="1" applyFill="1" applyBorder="1" applyAlignment="1" applyProtection="1">
      <alignment horizontal="right" vertical="center" wrapText="1"/>
      <protection hidden="1"/>
    </xf>
    <xf numFmtId="15" fontId="52" fillId="6" borderId="0" xfId="0" applyNumberFormat="1" applyFont="1" applyFill="1" applyAlignment="1" applyProtection="1">
      <alignment horizontal="center" vertical="center"/>
      <protection locked="0"/>
    </xf>
    <xf numFmtId="0" fontId="52" fillId="6" borderId="41" xfId="0" applyFont="1" applyFill="1" applyBorder="1" applyAlignment="1" applyProtection="1">
      <alignment horizontal="center" vertical="center"/>
      <protection locked="0"/>
    </xf>
    <xf numFmtId="0" fontId="52" fillId="2" borderId="40" xfId="0" applyFont="1" applyFill="1" applyBorder="1" applyAlignment="1" applyProtection="1">
      <alignment horizontal="right" vertical="center"/>
      <protection hidden="1"/>
    </xf>
    <xf numFmtId="0" fontId="52" fillId="2" borderId="0" xfId="0" applyFont="1" applyFill="1" applyAlignment="1" applyProtection="1">
      <alignment horizontal="right" vertical="center"/>
      <protection hidden="1"/>
    </xf>
    <xf numFmtId="0" fontId="51" fillId="4" borderId="83" xfId="0" applyFont="1" applyFill="1" applyBorder="1" applyAlignment="1" applyProtection="1">
      <alignment horizontal="center" vertical="center" wrapText="1"/>
      <protection hidden="1"/>
    </xf>
    <xf numFmtId="0" fontId="51" fillId="4" borderId="40" xfId="0" applyFont="1" applyFill="1" applyBorder="1" applyAlignment="1" applyProtection="1">
      <alignment horizontal="center" vertical="center" wrapText="1"/>
      <protection hidden="1"/>
    </xf>
    <xf numFmtId="0" fontId="51" fillId="4" borderId="84" xfId="0" applyFont="1" applyFill="1" applyBorder="1" applyAlignment="1" applyProtection="1">
      <alignment horizontal="center" vertical="center" wrapText="1"/>
      <protection hidden="1"/>
    </xf>
    <xf numFmtId="0" fontId="51" fillId="4" borderId="41" xfId="0" applyFont="1" applyFill="1" applyBorder="1" applyAlignment="1" applyProtection="1">
      <alignment horizontal="center" vertical="center" wrapText="1"/>
      <protection hidden="1"/>
    </xf>
    <xf numFmtId="0" fontId="71" fillId="4" borderId="73" xfId="0" applyFont="1" applyFill="1" applyBorder="1" applyAlignment="1" applyProtection="1">
      <alignment horizontal="center" vertical="center"/>
      <protection hidden="1"/>
    </xf>
    <xf numFmtId="0" fontId="71" fillId="4" borderId="89" xfId="0" applyFont="1" applyFill="1" applyBorder="1" applyAlignment="1" applyProtection="1">
      <alignment horizontal="center" vertical="center"/>
      <protection hidden="1"/>
    </xf>
    <xf numFmtId="0" fontId="71" fillId="4" borderId="72" xfId="0" applyFont="1" applyFill="1" applyBorder="1" applyAlignment="1" applyProtection="1">
      <alignment horizontal="center" vertical="center"/>
      <protection hidden="1"/>
    </xf>
    <xf numFmtId="0" fontId="50" fillId="4" borderId="73" xfId="0" applyFont="1" applyFill="1" applyBorder="1" applyAlignment="1" applyProtection="1">
      <alignment horizontal="center" vertical="center"/>
      <protection hidden="1"/>
    </xf>
    <xf numFmtId="0" fontId="50" fillId="4" borderId="72" xfId="0" applyFont="1" applyFill="1" applyBorder="1" applyAlignment="1" applyProtection="1">
      <alignment horizontal="center" vertical="center"/>
      <protection hidden="1"/>
    </xf>
    <xf numFmtId="0" fontId="69" fillId="4" borderId="0" xfId="0" applyFont="1" applyFill="1" applyAlignment="1" applyProtection="1">
      <alignment horizontal="center" vertical="center"/>
      <protection hidden="1"/>
    </xf>
    <xf numFmtId="0" fontId="69" fillId="4" borderId="76" xfId="0" applyFont="1" applyFill="1" applyBorder="1" applyAlignment="1" applyProtection="1">
      <alignment horizontal="center" vertical="center"/>
      <protection hidden="1"/>
    </xf>
    <xf numFmtId="0" fontId="69" fillId="4" borderId="77" xfId="0" applyFont="1" applyFill="1" applyBorder="1" applyAlignment="1" applyProtection="1">
      <alignment horizontal="center" vertical="center"/>
      <protection hidden="1"/>
    </xf>
    <xf numFmtId="0" fontId="69" fillId="4" borderId="71" xfId="0" applyFont="1" applyFill="1" applyBorder="1" applyAlignment="1" applyProtection="1">
      <alignment horizontal="center" vertical="center"/>
      <protection hidden="1"/>
    </xf>
    <xf numFmtId="0" fontId="69" fillId="4" borderId="78" xfId="0" applyFont="1" applyFill="1" applyBorder="1" applyAlignment="1" applyProtection="1">
      <alignment horizontal="center" vertical="center"/>
      <protection hidden="1"/>
    </xf>
    <xf numFmtId="0" fontId="69" fillId="4" borderId="79" xfId="0" applyFont="1" applyFill="1" applyBorder="1" applyAlignment="1" applyProtection="1">
      <alignment horizontal="center" vertical="center"/>
      <protection hidden="1"/>
    </xf>
    <xf numFmtId="0" fontId="69" fillId="4" borderId="80" xfId="0" applyFont="1" applyFill="1" applyBorder="1" applyAlignment="1" applyProtection="1">
      <alignment horizontal="center" vertical="center" wrapText="1"/>
      <protection hidden="1"/>
    </xf>
    <xf numFmtId="0" fontId="69" fillId="4" borderId="81" xfId="0" applyFont="1" applyFill="1" applyBorder="1" applyAlignment="1" applyProtection="1">
      <alignment horizontal="center" vertical="center"/>
      <protection hidden="1"/>
    </xf>
    <xf numFmtId="0" fontId="69" fillId="4" borderId="82" xfId="0" applyFont="1" applyFill="1" applyBorder="1" applyAlignment="1" applyProtection="1">
      <alignment horizontal="center" vertical="center"/>
      <protection hidden="1"/>
    </xf>
    <xf numFmtId="0" fontId="48" fillId="2" borderId="0" xfId="0" applyFont="1" applyFill="1" applyAlignment="1" applyProtection="1">
      <alignment horizontal="right" vertical="center" wrapText="1"/>
      <protection hidden="1"/>
    </xf>
    <xf numFmtId="0" fontId="48" fillId="2" borderId="0" xfId="0" applyFont="1" applyFill="1" applyAlignment="1" applyProtection="1">
      <alignment horizontal="right" vertical="center"/>
      <protection hidden="1"/>
    </xf>
    <xf numFmtId="0" fontId="54" fillId="2" borderId="0" xfId="0" applyFont="1" applyFill="1" applyAlignment="1" applyProtection="1">
      <alignment horizontal="left" vertical="center" indent="4"/>
      <protection hidden="1"/>
    </xf>
    <xf numFmtId="0" fontId="49" fillId="2" borderId="0" xfId="0" applyFont="1" applyFill="1" applyAlignment="1" applyProtection="1">
      <alignment horizontal="left" vertical="top" indent="4"/>
      <protection hidden="1"/>
    </xf>
    <xf numFmtId="15" fontId="48" fillId="2" borderId="118" xfId="0" applyNumberFormat="1" applyFont="1" applyFill="1" applyBorder="1" applyAlignment="1" applyProtection="1">
      <alignment horizontal="center" vertical="center"/>
      <protection hidden="1"/>
    </xf>
    <xf numFmtId="15" fontId="48" fillId="2" borderId="115" xfId="0" applyNumberFormat="1" applyFont="1" applyFill="1" applyBorder="1" applyAlignment="1" applyProtection="1">
      <alignment horizontal="center" vertical="center"/>
      <protection hidden="1"/>
    </xf>
    <xf numFmtId="0" fontId="47" fillId="2" borderId="115" xfId="0" applyFont="1" applyFill="1" applyBorder="1" applyAlignment="1" applyProtection="1">
      <alignment horizontal="center" vertical="center"/>
      <protection hidden="1"/>
    </xf>
    <xf numFmtId="0" fontId="16" fillId="2" borderId="65" xfId="1" applyFont="1" applyFill="1" applyBorder="1" applyAlignment="1" applyProtection="1">
      <alignment horizontal="center" vertical="center" textRotation="90" wrapText="1"/>
      <protection hidden="1"/>
    </xf>
    <xf numFmtId="0" fontId="16" fillId="2" borderId="86" xfId="1" applyFont="1" applyFill="1" applyBorder="1" applyAlignment="1" applyProtection="1">
      <alignment horizontal="center" vertical="center" textRotation="90" wrapText="1"/>
      <protection hidden="1"/>
    </xf>
    <xf numFmtId="15" fontId="2" fillId="2" borderId="91" xfId="0" applyNumberFormat="1" applyFont="1" applyFill="1" applyBorder="1" applyAlignment="1" applyProtection="1">
      <alignment horizontal="center" vertical="center"/>
      <protection hidden="1"/>
    </xf>
    <xf numFmtId="15" fontId="2" fillId="2" borderId="92" xfId="0" applyNumberFormat="1" applyFont="1" applyFill="1" applyBorder="1" applyAlignment="1" applyProtection="1">
      <alignment horizontal="center" vertical="center"/>
      <protection hidden="1"/>
    </xf>
    <xf numFmtId="0" fontId="19" fillId="2" borderId="0" xfId="0" applyFont="1" applyFill="1" applyAlignment="1" applyProtection="1">
      <alignment horizontal="center" vertical="center"/>
      <protection hidden="1"/>
    </xf>
    <xf numFmtId="0" fontId="20" fillId="2" borderId="0" xfId="0" applyFont="1" applyFill="1" applyAlignment="1" applyProtection="1">
      <alignment horizontal="center" vertical="center"/>
      <protection hidden="1"/>
    </xf>
    <xf numFmtId="0" fontId="7" fillId="2" borderId="91" xfId="0" applyFont="1" applyFill="1" applyBorder="1" applyAlignment="1" applyProtection="1">
      <alignment horizontal="center" vertical="center" wrapText="1"/>
      <protection hidden="1"/>
    </xf>
    <xf numFmtId="0" fontId="7" fillId="2" borderId="92" xfId="0" applyFont="1" applyFill="1" applyBorder="1" applyAlignment="1" applyProtection="1">
      <alignment horizontal="center" vertical="center" wrapText="1"/>
      <protection hidden="1"/>
    </xf>
    <xf numFmtId="0" fontId="16" fillId="2" borderId="93" xfId="1" applyFont="1" applyFill="1" applyBorder="1" applyAlignment="1" applyProtection="1">
      <alignment horizontal="center" vertical="center" wrapText="1"/>
      <protection hidden="1"/>
    </xf>
    <xf numFmtId="0" fontId="16" fillId="2" borderId="94" xfId="1" applyFont="1" applyFill="1" applyBorder="1" applyAlignment="1" applyProtection="1">
      <alignment horizontal="center" vertical="center" wrapText="1"/>
      <protection hidden="1"/>
    </xf>
    <xf numFmtId="0" fontId="16" fillId="2" borderId="95" xfId="1" applyFont="1" applyFill="1" applyBorder="1" applyAlignment="1" applyProtection="1">
      <alignment horizontal="center" vertical="center" wrapText="1"/>
      <protection hidden="1"/>
    </xf>
    <xf numFmtId="9" fontId="46" fillId="0" borderId="9" xfId="0" applyNumberFormat="1" applyFont="1" applyBorder="1" applyAlignment="1" applyProtection="1">
      <alignment horizontal="center" vertical="top" wrapText="1"/>
      <protection hidden="1"/>
    </xf>
    <xf numFmtId="0" fontId="72" fillId="2" borderId="0" xfId="0" applyFont="1" applyFill="1" applyAlignment="1" applyProtection="1">
      <alignment horizontal="center" wrapText="1"/>
      <protection hidden="1"/>
    </xf>
    <xf numFmtId="0" fontId="47" fillId="6" borderId="0" xfId="0" applyFont="1" applyFill="1" applyAlignment="1" applyProtection="1">
      <alignment horizontal="center" vertical="center" wrapText="1"/>
      <protection hidden="1"/>
    </xf>
    <xf numFmtId="0" fontId="69" fillId="4" borderId="79" xfId="0" applyFont="1" applyFill="1" applyBorder="1" applyAlignment="1" applyProtection="1">
      <alignment horizontal="center" vertical="center" wrapText="1"/>
      <protection hidden="1"/>
    </xf>
    <xf numFmtId="0" fontId="69" fillId="4" borderId="77" xfId="0" applyFont="1" applyFill="1" applyBorder="1" applyAlignment="1" applyProtection="1">
      <alignment horizontal="center" vertical="center" wrapText="1"/>
      <protection hidden="1"/>
    </xf>
    <xf numFmtId="0" fontId="69" fillId="4" borderId="78" xfId="0" applyFont="1" applyFill="1" applyBorder="1" applyAlignment="1" applyProtection="1">
      <alignment horizontal="center" vertical="center" wrapText="1"/>
      <protection hidden="1"/>
    </xf>
    <xf numFmtId="0" fontId="69" fillId="4" borderId="0" xfId="0" applyFont="1" applyFill="1" applyAlignment="1" applyProtection="1">
      <alignment horizontal="center" vertical="center" wrapText="1"/>
      <protection hidden="1"/>
    </xf>
    <xf numFmtId="0" fontId="69" fillId="4" borderId="76" xfId="0" applyFont="1" applyFill="1" applyBorder="1" applyAlignment="1" applyProtection="1">
      <alignment horizontal="center" vertical="center" wrapText="1"/>
      <protection hidden="1"/>
    </xf>
    <xf numFmtId="0" fontId="46" fillId="0" borderId="9" xfId="0" applyFont="1" applyBorder="1" applyAlignment="1" applyProtection="1">
      <alignment horizontal="center" vertical="top" wrapText="1"/>
      <protection hidden="1"/>
    </xf>
    <xf numFmtId="0" fontId="46" fillId="0" borderId="9" xfId="0" applyFont="1" applyBorder="1" applyAlignment="1" applyProtection="1">
      <alignment horizontal="left" vertical="top" wrapText="1"/>
      <protection hidden="1"/>
    </xf>
    <xf numFmtId="0" fontId="73" fillId="4" borderId="106" xfId="0" applyFont="1" applyFill="1" applyBorder="1" applyAlignment="1" applyProtection="1">
      <alignment horizontal="center" vertical="center" wrapText="1"/>
      <protection hidden="1"/>
    </xf>
    <xf numFmtId="0" fontId="73" fillId="4" borderId="80" xfId="0" applyFont="1" applyFill="1" applyBorder="1" applyAlignment="1" applyProtection="1">
      <alignment horizontal="center" vertical="center" wrapText="1"/>
      <protection hidden="1"/>
    </xf>
    <xf numFmtId="0" fontId="69" fillId="12" borderId="78" xfId="0" applyFont="1" applyFill="1" applyBorder="1" applyAlignment="1" applyProtection="1">
      <alignment horizontal="center" vertical="center" wrapText="1"/>
      <protection hidden="1"/>
    </xf>
    <xf numFmtId="0" fontId="69" fillId="12" borderId="76" xfId="0" applyFont="1" applyFill="1" applyBorder="1" applyAlignment="1" applyProtection="1">
      <alignment horizontal="center" vertical="center" wrapText="1"/>
      <protection hidden="1"/>
    </xf>
    <xf numFmtId="0" fontId="69" fillId="12" borderId="54" xfId="0" applyFont="1" applyFill="1" applyBorder="1" applyAlignment="1" applyProtection="1">
      <alignment horizontal="center" vertical="center" wrapText="1"/>
      <protection hidden="1"/>
    </xf>
    <xf numFmtId="0" fontId="46" fillId="0" borderId="9" xfId="0" applyFont="1" applyBorder="1" applyAlignment="1" applyProtection="1">
      <alignment horizontal="center" vertical="top" wrapText="1"/>
      <protection hidden="1"/>
      <extLst>
        <ext xmlns:xfpb="http://schemas.microsoft.com/office/spreadsheetml/2022/featurepropertybag" uri="{C7286773-470A-42A8-94C5-96B5CB345126}">
          <xfpb:xfComplement i="0"/>
        </ext>
      </extLst>
    </xf>
    <xf numFmtId="0" fontId="50" fillId="4" borderId="0" xfId="0" applyFont="1" applyFill="1" applyAlignment="1" applyProtection="1">
      <alignment horizontal="center" vertical="center" wrapText="1"/>
      <protection hidden="1"/>
    </xf>
    <xf numFmtId="0" fontId="48" fillId="2" borderId="118" xfId="0" applyFont="1" applyFill="1" applyBorder="1" applyAlignment="1" applyProtection="1">
      <alignment horizontal="center" wrapText="1"/>
      <protection hidden="1"/>
    </xf>
    <xf numFmtId="0" fontId="48" fillId="2" borderId="115" xfId="0" applyFont="1" applyFill="1" applyBorder="1" applyAlignment="1" applyProtection="1">
      <alignment horizontal="center" wrapText="1"/>
      <protection hidden="1"/>
    </xf>
    <xf numFmtId="0" fontId="48" fillId="2" borderId="115" xfId="0" applyFont="1" applyFill="1" applyBorder="1" applyAlignment="1" applyProtection="1">
      <alignment horizontal="center" vertical="center" wrapText="1"/>
      <protection hidden="1"/>
    </xf>
    <xf numFmtId="0" fontId="49" fillId="2" borderId="0" xfId="0" applyFont="1" applyFill="1" applyAlignment="1" applyProtection="1">
      <alignment horizontal="center" vertical="top" wrapText="1"/>
      <protection hidden="1"/>
    </xf>
    <xf numFmtId="0" fontId="54" fillId="2" borderId="0" xfId="0" applyFont="1" applyFill="1" applyAlignment="1" applyProtection="1">
      <alignment horizontal="center" wrapText="1"/>
      <protection hidden="1"/>
    </xf>
    <xf numFmtId="0" fontId="19" fillId="2" borderId="0" xfId="0" applyFont="1" applyFill="1" applyAlignment="1" applyProtection="1">
      <alignment horizontal="center"/>
      <protection hidden="1"/>
    </xf>
    <xf numFmtId="0" fontId="7" fillId="2" borderId="91" xfId="0" applyFont="1" applyFill="1" applyBorder="1" applyAlignment="1" applyProtection="1">
      <alignment horizontal="right" vertical="center" wrapText="1"/>
      <protection hidden="1"/>
    </xf>
    <xf numFmtId="0" fontId="7" fillId="2" borderId="92" xfId="0" applyFont="1" applyFill="1" applyBorder="1" applyAlignment="1" applyProtection="1">
      <alignment horizontal="right" vertical="center" wrapText="1"/>
      <protection hidden="1"/>
    </xf>
    <xf numFmtId="0" fontId="20" fillId="2" borderId="0" xfId="0" applyFont="1" applyFill="1" applyAlignment="1" applyProtection="1">
      <alignment horizontal="center" vertical="top"/>
      <protection hidden="1"/>
    </xf>
    <xf numFmtId="0" fontId="2" fillId="2" borderId="0" xfId="0" applyFont="1" applyFill="1" applyAlignment="1" applyProtection="1">
      <alignment horizontal="right" vertical="center"/>
      <protection hidden="1"/>
    </xf>
    <xf numFmtId="0" fontId="7" fillId="2" borderId="0" xfId="0" applyFont="1" applyFill="1" applyAlignment="1" applyProtection="1">
      <alignment horizontal="center" vertical="center" wrapText="1"/>
      <protection hidden="1"/>
    </xf>
    <xf numFmtId="0" fontId="8" fillId="2" borderId="0" xfId="0" applyFont="1" applyFill="1" applyAlignment="1" applyProtection="1">
      <alignment horizontal="center"/>
      <protection hidden="1"/>
    </xf>
    <xf numFmtId="0" fontId="19" fillId="2" borderId="0" xfId="0" applyFont="1" applyFill="1" applyAlignment="1" applyProtection="1">
      <alignment horizontal="center" vertical="top"/>
      <protection hidden="1"/>
    </xf>
    <xf numFmtId="15" fontId="52" fillId="2" borderId="118" xfId="0" applyNumberFormat="1" applyFont="1" applyFill="1" applyBorder="1" applyAlignment="1" applyProtection="1">
      <alignment horizontal="right" vertical="center"/>
      <protection hidden="1"/>
    </xf>
    <xf numFmtId="1" fontId="52" fillId="2" borderId="115" xfId="0" applyNumberFormat="1" applyFont="1" applyFill="1" applyBorder="1" applyAlignment="1" applyProtection="1">
      <alignment horizontal="right" vertical="center"/>
      <protection hidden="1"/>
    </xf>
    <xf numFmtId="0" fontId="51" fillId="4" borderId="129" xfId="0" applyFont="1" applyFill="1" applyBorder="1" applyAlignment="1" applyProtection="1">
      <alignment horizontal="center" vertical="center"/>
      <protection hidden="1"/>
    </xf>
    <xf numFmtId="0" fontId="51" fillId="4" borderId="31" xfId="0" applyFont="1" applyFill="1" applyBorder="1" applyAlignment="1" applyProtection="1">
      <alignment horizontal="center" vertical="center"/>
      <protection hidden="1"/>
    </xf>
    <xf numFmtId="0" fontId="14" fillId="4" borderId="116" xfId="0" applyFont="1" applyFill="1" applyBorder="1" applyAlignment="1" applyProtection="1">
      <alignment horizontal="center"/>
      <protection hidden="1"/>
    </xf>
    <xf numFmtId="0" fontId="14" fillId="4" borderId="117" xfId="0" applyFont="1" applyFill="1" applyBorder="1" applyAlignment="1" applyProtection="1">
      <alignment horizontal="center"/>
      <protection hidden="1"/>
    </xf>
    <xf numFmtId="0" fontId="51" fillId="4" borderId="79" xfId="0" applyFont="1" applyFill="1" applyBorder="1" applyAlignment="1" applyProtection="1">
      <alignment horizontal="center" vertical="center"/>
      <protection hidden="1"/>
    </xf>
    <xf numFmtId="0" fontId="51" fillId="4" borderId="71" xfId="0" applyFont="1" applyFill="1" applyBorder="1" applyAlignment="1" applyProtection="1">
      <alignment horizontal="center" vertical="center"/>
      <protection hidden="1"/>
    </xf>
    <xf numFmtId="0" fontId="51" fillId="4" borderId="77" xfId="0" applyFont="1" applyFill="1" applyBorder="1" applyAlignment="1" applyProtection="1">
      <alignment horizontal="center" vertical="center"/>
      <protection hidden="1"/>
    </xf>
    <xf numFmtId="0" fontId="51" fillId="4" borderId="73" xfId="0" applyFont="1" applyFill="1" applyBorder="1" applyAlignment="1" applyProtection="1">
      <alignment horizontal="center" vertical="center"/>
      <protection hidden="1"/>
    </xf>
    <xf numFmtId="0" fontId="51" fillId="4" borderId="89" xfId="0" applyFont="1" applyFill="1" applyBorder="1" applyAlignment="1" applyProtection="1">
      <alignment horizontal="center" vertical="center"/>
      <protection hidden="1"/>
    </xf>
    <xf numFmtId="0" fontId="51" fillId="4" borderId="72" xfId="0" applyFont="1" applyFill="1" applyBorder="1" applyAlignment="1" applyProtection="1">
      <alignment horizontal="center" vertical="center"/>
      <protection hidden="1"/>
    </xf>
    <xf numFmtId="0" fontId="51" fillId="4" borderId="142" xfId="0" applyFont="1" applyFill="1" applyBorder="1" applyAlignment="1" applyProtection="1">
      <alignment horizontal="center" vertical="center"/>
      <protection hidden="1"/>
    </xf>
    <xf numFmtId="0" fontId="51" fillId="2" borderId="109" xfId="0" applyFont="1" applyFill="1" applyBorder="1" applyAlignment="1" applyProtection="1">
      <alignment horizontal="center" vertical="top"/>
      <protection hidden="1"/>
    </xf>
    <xf numFmtId="0" fontId="51" fillId="2" borderId="123" xfId="0" applyFont="1" applyFill="1" applyBorder="1" applyAlignment="1" applyProtection="1">
      <alignment horizontal="center" vertical="top"/>
      <protection hidden="1"/>
    </xf>
    <xf numFmtId="0" fontId="51" fillId="2" borderId="107" xfId="0" applyFont="1" applyFill="1" applyBorder="1" applyAlignment="1" applyProtection="1">
      <alignment horizontal="center" vertical="top"/>
      <protection hidden="1"/>
    </xf>
    <xf numFmtId="0" fontId="51" fillId="2" borderId="79" xfId="0" applyFont="1" applyFill="1" applyBorder="1" applyAlignment="1" applyProtection="1">
      <alignment horizontal="center" vertical="top"/>
      <protection hidden="1"/>
    </xf>
    <xf numFmtId="0" fontId="51" fillId="2" borderId="77" xfId="0" applyFont="1" applyFill="1" applyBorder="1" applyAlignment="1" applyProtection="1">
      <alignment horizontal="center" vertical="top"/>
      <protection hidden="1"/>
    </xf>
    <xf numFmtId="0" fontId="51" fillId="2" borderId="71" xfId="0" applyFont="1" applyFill="1" applyBorder="1" applyAlignment="1" applyProtection="1">
      <alignment horizontal="center" vertical="top"/>
      <protection hidden="1"/>
    </xf>
    <xf numFmtId="0" fontId="51" fillId="4" borderId="139" xfId="0" applyFont="1" applyFill="1" applyBorder="1" applyAlignment="1" applyProtection="1">
      <alignment horizontal="center" vertical="center"/>
      <protection hidden="1"/>
    </xf>
    <xf numFmtId="0" fontId="51" fillId="4" borderId="140" xfId="0" applyFont="1" applyFill="1" applyBorder="1" applyAlignment="1" applyProtection="1">
      <alignment horizontal="center" vertical="center"/>
      <protection hidden="1"/>
    </xf>
    <xf numFmtId="0" fontId="51" fillId="4" borderId="141" xfId="0" applyFont="1" applyFill="1" applyBorder="1" applyAlignment="1" applyProtection="1">
      <alignment horizontal="center" vertical="center"/>
      <protection hidden="1"/>
    </xf>
    <xf numFmtId="0" fontId="74" fillId="2" borderId="0" xfId="0" applyFont="1" applyFill="1" applyAlignment="1" applyProtection="1">
      <alignment horizontal="center" vertical="center"/>
      <protection hidden="1"/>
    </xf>
    <xf numFmtId="0" fontId="74" fillId="2" borderId="77" xfId="0" applyFont="1" applyFill="1" applyBorder="1" applyAlignment="1" applyProtection="1">
      <alignment horizontal="center" vertical="center"/>
      <protection hidden="1"/>
    </xf>
    <xf numFmtId="0" fontId="19" fillId="0" borderId="0" xfId="0" applyFont="1" applyAlignment="1" applyProtection="1">
      <alignment horizontal="center" vertical="center"/>
      <protection hidden="1"/>
    </xf>
    <xf numFmtId="0" fontId="1" fillId="12" borderId="135" xfId="0" applyFont="1" applyFill="1" applyBorder="1" applyAlignment="1" applyProtection="1">
      <alignment horizontal="center" vertical="center"/>
      <protection hidden="1"/>
    </xf>
    <xf numFmtId="0" fontId="1" fillId="12" borderId="54" xfId="0" applyFont="1" applyFill="1" applyBorder="1" applyAlignment="1" applyProtection="1">
      <alignment horizontal="center" vertical="center"/>
      <protection hidden="1"/>
    </xf>
    <xf numFmtId="0" fontId="9" fillId="0" borderId="0" xfId="0" applyFont="1" applyAlignment="1" applyProtection="1">
      <alignment horizontal="left" vertical="center" wrapText="1"/>
      <protection hidden="1"/>
    </xf>
    <xf numFmtId="0" fontId="9" fillId="0" borderId="0" xfId="0" applyFont="1" applyAlignment="1" applyProtection="1">
      <alignment horizontal="left" vertical="center"/>
      <protection hidden="1"/>
    </xf>
    <xf numFmtId="0" fontId="15" fillId="0" borderId="0" xfId="0" applyFont="1" applyAlignment="1" applyProtection="1">
      <alignment horizontal="center" vertical="center"/>
      <protection hidden="1"/>
    </xf>
    <xf numFmtId="0" fontId="2" fillId="0" borderId="0" xfId="0" applyFont="1" applyAlignment="1" applyProtection="1">
      <alignment horizontal="right"/>
      <protection hidden="1"/>
    </xf>
    <xf numFmtId="0" fontId="1" fillId="4" borderId="54" xfId="0" applyFont="1" applyFill="1" applyBorder="1" applyAlignment="1" applyProtection="1">
      <alignment horizontal="center" vertical="center"/>
      <protection hidden="1"/>
    </xf>
    <xf numFmtId="0" fontId="25" fillId="4" borderId="135" xfId="0" applyFont="1" applyFill="1" applyBorder="1" applyAlignment="1" applyProtection="1">
      <alignment horizontal="center" vertical="center"/>
      <protection hidden="1"/>
    </xf>
    <xf numFmtId="0" fontId="1" fillId="4" borderId="134" xfId="0" applyFont="1" applyFill="1" applyBorder="1" applyAlignment="1" applyProtection="1">
      <alignment horizontal="center" vertical="center"/>
      <protection hidden="1"/>
    </xf>
    <xf numFmtId="0" fontId="1" fillId="4" borderId="135" xfId="0" applyFont="1" applyFill="1" applyBorder="1" applyAlignment="1" applyProtection="1">
      <alignment horizontal="center" vertical="center"/>
      <protection hidden="1"/>
    </xf>
    <xf numFmtId="0" fontId="1" fillId="4" borderId="137" xfId="0" applyFont="1" applyFill="1" applyBorder="1" applyAlignment="1" applyProtection="1">
      <alignment horizontal="center" vertical="center"/>
      <protection hidden="1"/>
    </xf>
    <xf numFmtId="0" fontId="1" fillId="4" borderId="136" xfId="0" applyFont="1" applyFill="1" applyBorder="1" applyAlignment="1" applyProtection="1">
      <alignment horizontal="center" vertical="center"/>
      <protection hidden="1"/>
    </xf>
    <xf numFmtId="0" fontId="1" fillId="4" borderId="138" xfId="0" applyFont="1" applyFill="1" applyBorder="1" applyAlignment="1" applyProtection="1">
      <alignment horizontal="center" vertical="center"/>
      <protection hidden="1"/>
    </xf>
  </cellXfs>
  <cellStyles count="6">
    <cellStyle name="Hipervínculo" xfId="4" builtinId="8"/>
    <cellStyle name="Normal" xfId="0" builtinId="0"/>
    <cellStyle name="Normal - Style1 2" xfId="2" xr:uid="{C9C1C0BB-EFC9-43CD-BE9B-13DFAC2A4790}"/>
    <cellStyle name="Normal 2" xfId="1" xr:uid="{E498A84A-42A9-43D8-BA35-0A505D8EE506}"/>
    <cellStyle name="Normal 2 2" xfId="3" xr:uid="{21F6129D-5C03-42B4-BA2D-9223DB495A3F}"/>
    <cellStyle name="Porcentaje" xfId="5" builtinId="5"/>
  </cellStyles>
  <dxfs count="182">
    <dxf>
      <fill>
        <patternFill>
          <bgColor rgb="FFFF0000"/>
        </patternFill>
      </fill>
    </dxf>
    <dxf>
      <fill>
        <patternFill>
          <bgColor rgb="FFFF6600"/>
        </patternFill>
      </fill>
    </dxf>
    <dxf>
      <fill>
        <patternFill>
          <bgColor rgb="FFFFFF66"/>
        </patternFill>
      </fill>
    </dxf>
    <dxf>
      <fill>
        <patternFill>
          <bgColor rgb="FF92D050"/>
        </patternFill>
      </fill>
    </dxf>
    <dxf>
      <border>
        <left style="thin">
          <color theme="0" tint="-0.34998626667073579"/>
        </left>
        <right style="thin">
          <color theme="0" tint="-0.34998626667073579"/>
        </right>
        <top style="thin">
          <color theme="0" tint="-0.34998626667073579"/>
        </top>
        <bottom style="thin">
          <color theme="0" tint="-0.34998626667073579"/>
        </bottom>
        <vertical/>
        <horizontal/>
      </border>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9" tint="0.79998168889431442"/>
        </patternFill>
      </fill>
      <alignment horizontal="center" vertical="top"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1" hidden="1"/>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9" tint="0.79998168889431442"/>
        </patternFill>
      </fill>
      <alignment horizontal="center"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0"/>
        <color theme="1"/>
        <name val="Arial"/>
        <family val="2"/>
        <scheme val="none"/>
      </font>
      <numFmt numFmtId="1" formatCode="0"/>
      <fill>
        <patternFill patternType="solid">
          <fgColor indexed="64"/>
          <bgColor theme="9" tint="0.79998168889431442"/>
        </patternFill>
      </fill>
      <alignment horizontal="center"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0"/>
        <color theme="1"/>
        <name val="Arial"/>
        <family val="2"/>
        <scheme val="none"/>
      </font>
      <numFmt numFmtId="1" formatCode="0"/>
      <fill>
        <patternFill patternType="solid">
          <fgColor indexed="64"/>
          <bgColor theme="9" tint="0.79998168889431442"/>
        </patternFill>
      </fill>
      <alignment horizontal="center"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0"/>
        <color theme="1"/>
        <name val="Arial"/>
        <family val="2"/>
        <scheme val="none"/>
      </font>
      <numFmt numFmtId="1" formatCode="0"/>
      <fill>
        <patternFill patternType="solid">
          <fgColor indexed="64"/>
          <bgColor theme="9" tint="0.79998168889431442"/>
        </patternFill>
      </fill>
      <alignment horizontal="center"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0"/>
        <color theme="1"/>
        <name val="Arial"/>
        <family val="2"/>
        <scheme val="none"/>
      </font>
      <numFmt numFmtId="1" formatCode="0"/>
      <fill>
        <patternFill patternType="solid">
          <fgColor indexed="64"/>
          <bgColor theme="9" tint="0.79998168889431442"/>
        </patternFill>
      </fill>
      <alignment horizontal="center"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0"/>
        <color theme="1"/>
        <name val="Arial"/>
        <family val="2"/>
        <scheme val="none"/>
      </font>
      <numFmt numFmtId="1" formatCode="0"/>
      <fill>
        <patternFill patternType="solid">
          <fgColor indexed="64"/>
          <bgColor theme="9" tint="0.79998168889431442"/>
        </patternFill>
      </fill>
      <alignment horizontal="center"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0"/>
        <color theme="1"/>
        <name val="Arial"/>
        <family val="2"/>
        <scheme val="none"/>
      </font>
      <numFmt numFmtId="1" formatCode="0"/>
      <fill>
        <patternFill patternType="solid">
          <fgColor indexed="64"/>
          <bgColor theme="9" tint="0.79998168889431442"/>
        </patternFill>
      </fill>
      <alignment horizontal="center"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0"/>
        <color theme="1"/>
        <name val="Arial"/>
        <family val="2"/>
        <scheme val="none"/>
      </font>
      <numFmt numFmtId="1" formatCode="0"/>
      <fill>
        <patternFill patternType="solid">
          <fgColor indexed="64"/>
          <bgColor theme="9" tint="0.79998168889431442"/>
        </patternFill>
      </fill>
      <alignment horizontal="center"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0"/>
        <color theme="1"/>
        <name val="Arial"/>
        <family val="2"/>
        <scheme val="none"/>
      </font>
      <numFmt numFmtId="1" formatCode="0"/>
      <fill>
        <patternFill patternType="solid">
          <fgColor indexed="64"/>
          <bgColor theme="9" tint="0.79998168889431442"/>
        </patternFill>
      </fill>
      <alignment horizontal="center"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0"/>
        <color theme="1"/>
        <name val="Arial"/>
        <family val="2"/>
        <scheme val="none"/>
      </font>
      <numFmt numFmtId="1" formatCode="0"/>
      <fill>
        <patternFill patternType="solid">
          <fgColor indexed="64"/>
          <bgColor theme="9" tint="0.79998168889431442"/>
        </patternFill>
      </fill>
      <alignment horizontal="center"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0"/>
        <color theme="1"/>
        <name val="Arial"/>
        <family val="2"/>
        <scheme val="none"/>
      </font>
      <numFmt numFmtId="1" formatCode="0"/>
      <fill>
        <patternFill patternType="solid">
          <fgColor indexed="64"/>
          <bgColor theme="9" tint="0.79998168889431442"/>
        </patternFill>
      </fill>
      <alignment horizontal="center"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0"/>
        <color theme="1"/>
        <name val="Arial"/>
        <family val="2"/>
        <scheme val="none"/>
      </font>
      <numFmt numFmtId="1" formatCode="0"/>
      <fill>
        <patternFill patternType="solid">
          <fgColor indexed="64"/>
          <bgColor theme="9" tint="0.79998168889431442"/>
        </patternFill>
      </fill>
      <alignment horizontal="center"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0"/>
        <color theme="1"/>
        <name val="Arial"/>
        <family val="2"/>
        <scheme val="none"/>
      </font>
      <numFmt numFmtId="1" formatCode="0"/>
      <fill>
        <patternFill patternType="solid">
          <fgColor indexed="64"/>
          <bgColor theme="9" tint="0.79998168889431442"/>
        </patternFill>
      </fill>
      <alignment horizontal="center"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9" tint="0.79998168889431442"/>
        </patternFill>
      </fill>
      <alignment horizontal="center"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9" tint="0.79998168889431442"/>
        </patternFill>
      </fill>
      <alignment horizontal="left"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9" tint="0.79998168889431442"/>
        </patternFill>
      </fill>
      <alignment horizontal="left"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9" tint="0.79998168889431442"/>
        </patternFill>
      </fill>
      <alignment horizontal="left"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9" tint="0.79998168889431442"/>
        </patternFill>
      </fill>
      <alignment horizontal="left"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9" tint="0.79998168889431442"/>
        </patternFill>
      </fill>
      <alignment horizontal="left"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0"/>
        </patternFill>
      </fill>
      <alignment horizontal="left"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0"/>
        </patternFill>
      </fill>
      <alignment horizontal="center"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0"/>
        </patternFill>
      </fill>
      <alignment horizontal="center"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0"/>
        </patternFill>
      </fill>
      <alignment horizontal="center"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0"/>
        </patternFill>
      </fill>
      <alignment horizontal="center"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dxf>
    <dxf>
      <font>
        <b val="0"/>
        <i val="0"/>
        <strike val="0"/>
        <condense val="0"/>
        <extend val="0"/>
        <outline val="0"/>
        <shadow val="0"/>
        <u val="none"/>
        <vertAlign val="baseline"/>
        <sz val="10"/>
        <color theme="1"/>
        <name val="Arial"/>
        <family val="2"/>
        <scheme val="none"/>
      </font>
      <numFmt numFmtId="13" formatCode="0%"/>
      <fill>
        <patternFill patternType="solid">
          <fgColor indexed="64"/>
          <bgColor theme="0"/>
        </patternFill>
      </fill>
      <alignment horizontal="center"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dxf>
    <dxf>
      <font>
        <b val="0"/>
        <i val="0"/>
        <strike val="0"/>
        <condense val="0"/>
        <extend val="0"/>
        <outline val="0"/>
        <shadow val="0"/>
        <u val="none"/>
        <vertAlign val="baseline"/>
        <sz val="10"/>
        <color theme="1"/>
        <name val="Arial"/>
        <family val="2"/>
        <scheme val="none"/>
      </font>
      <numFmt numFmtId="13" formatCode="0%"/>
      <fill>
        <patternFill patternType="solid">
          <fgColor indexed="64"/>
          <bgColor theme="0"/>
        </patternFill>
      </fill>
      <alignment horizontal="center"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0"/>
        </patternFill>
      </fill>
      <alignment horizontal="center"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0"/>
        </patternFill>
      </fill>
      <alignment horizontal="center"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0"/>
        </patternFill>
      </fill>
      <alignment horizontal="center"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dxf>
    <dxf>
      <font>
        <b val="0"/>
        <i val="0"/>
        <strike val="0"/>
        <condense val="0"/>
        <extend val="0"/>
        <outline val="0"/>
        <shadow val="0"/>
        <u val="none"/>
        <vertAlign val="baseline"/>
        <sz val="10"/>
        <color theme="1"/>
        <name val="Arial"/>
        <family val="2"/>
        <scheme val="none"/>
      </font>
      <numFmt numFmtId="13" formatCode="0%"/>
      <fill>
        <patternFill patternType="solid">
          <fgColor indexed="64"/>
          <bgColor theme="0"/>
        </patternFill>
      </fill>
      <alignment horizontal="center"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dxf>
    <dxf>
      <font>
        <b val="0"/>
        <i val="0"/>
        <strike val="0"/>
        <condense val="0"/>
        <extend val="0"/>
        <outline val="0"/>
        <shadow val="0"/>
        <u val="none"/>
        <vertAlign val="baseline"/>
        <sz val="10"/>
        <color theme="1"/>
        <name val="Arial"/>
        <family val="2"/>
        <scheme val="none"/>
      </font>
      <numFmt numFmtId="13" formatCode="0%"/>
      <fill>
        <patternFill patternType="solid">
          <fgColor indexed="64"/>
          <bgColor theme="0"/>
        </patternFill>
      </fill>
      <alignment horizontal="center"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dxf>
    <dxf>
      <font>
        <b val="0"/>
        <i val="0"/>
        <strike val="0"/>
        <condense val="0"/>
        <extend val="0"/>
        <outline val="0"/>
        <shadow val="0"/>
        <u val="none"/>
        <vertAlign val="baseline"/>
        <sz val="10"/>
        <color theme="1"/>
        <name val="Arial"/>
        <family val="2"/>
        <scheme val="none"/>
      </font>
      <fill>
        <patternFill patternType="none">
          <fgColor indexed="64"/>
          <bgColor theme="0"/>
        </patternFill>
      </fill>
      <alignment horizontal="general"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0"/>
        </patternFill>
      </fill>
      <alignment horizontal="general" vertical="top" textRotation="0" wrapText="0"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extLst>
        <ext xmlns:xfpb="http://schemas.microsoft.com/office/spreadsheetml/2022/featurepropertybag" uri="{0417FA29-78FA-4A13-93AC-8FF0FAFDF519}">
          <xfpb:DXFComplement i="0"/>
        </ext>
      </extLst>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0"/>
        </patternFill>
      </fill>
      <alignment horizontal="general" vertical="top" textRotation="0" wrapText="0"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extLst>
        <ext xmlns:xfpb="http://schemas.microsoft.com/office/spreadsheetml/2022/featurepropertybag" uri="{0417FA29-78FA-4A13-93AC-8FF0FAFDF519}">
          <xfpb:DXFComplement i="1"/>
        </ext>
      </extLst>
    </dxf>
    <dxf>
      <font>
        <b val="0"/>
        <i val="0"/>
        <strike val="0"/>
        <condense val="0"/>
        <extend val="0"/>
        <outline val="0"/>
        <shadow val="0"/>
        <u val="none"/>
        <vertAlign val="baseline"/>
        <sz val="10"/>
        <color theme="1"/>
        <name val="Arial"/>
        <family val="2"/>
        <scheme val="none"/>
      </font>
      <fill>
        <patternFill>
          <fgColor indexed="64"/>
          <bgColor theme="0"/>
        </patternFill>
      </fill>
      <alignment horizontal="general" vertical="top" textRotation="0" wrapText="0"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dxf>
    <dxf>
      <border outline="0">
        <bottom style="thin">
          <color rgb="FF808080"/>
        </bottom>
      </border>
    </dxf>
    <dxf>
      <font>
        <strike val="0"/>
        <outline val="0"/>
        <shadow val="0"/>
        <u val="none"/>
        <vertAlign val="baseline"/>
        <name val="Arial"/>
        <family val="2"/>
        <scheme val="none"/>
      </font>
      <protection locked="1" hidden="1"/>
    </dxf>
    <dxf>
      <font>
        <b/>
        <i val="0"/>
        <strike val="0"/>
        <condense val="0"/>
        <extend val="0"/>
        <outline val="0"/>
        <shadow val="0"/>
        <u val="none"/>
        <vertAlign val="baseline"/>
        <sz val="10"/>
        <color theme="0"/>
        <name val="Arial"/>
        <family val="2"/>
        <scheme val="none"/>
      </font>
      <fill>
        <patternFill patternType="solid">
          <fgColor indexed="64"/>
          <bgColor rgb="FF00B050"/>
        </patternFill>
      </fill>
      <alignment horizontal="center" vertical="center" textRotation="0" wrapText="1" indent="0" justifyLastLine="0" shrinkToFit="0" readingOrder="0"/>
      <border diagonalUp="0" diagonalDown="0" outline="0">
        <left style="thin">
          <color theme="0"/>
        </left>
        <right style="thin">
          <color theme="0"/>
        </right>
        <top/>
        <bottom/>
      </border>
      <protection locked="1" hidden="1"/>
    </dxf>
    <dxf>
      <fill>
        <patternFill>
          <bgColor rgb="FFFF0000"/>
        </patternFill>
      </fill>
    </dxf>
    <dxf>
      <fill>
        <patternFill>
          <bgColor rgb="FFFF6600"/>
        </patternFill>
      </fill>
    </dxf>
    <dxf>
      <fill>
        <patternFill>
          <bgColor rgb="FFFFF660"/>
        </patternFill>
      </fill>
    </dxf>
    <dxf>
      <fill>
        <patternFill>
          <bgColor rgb="FF92D050"/>
        </patternFill>
      </fill>
    </dxf>
    <dxf>
      <font>
        <strike val="0"/>
        <outline val="0"/>
        <shadow val="0"/>
        <u val="none"/>
        <vertAlign val="baseline"/>
        <name val="Arial"/>
        <family val="2"/>
        <scheme val="none"/>
      </font>
      <numFmt numFmtId="0" formatCode="General"/>
      <fill>
        <patternFill patternType="solid">
          <fgColor indexed="64"/>
          <bgColor theme="0"/>
        </patternFill>
      </fill>
      <alignment horizontal="center" vertical="center"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extLst>
        <ext xmlns:xfpb="http://schemas.microsoft.com/office/spreadsheetml/2022/featurepropertybag" uri="{0417FA29-78FA-4A13-93AC-8FF0FAFDF519}">
          <xfpb:DXFComplement i="1"/>
        </ext>
      </extLst>
    </dxf>
    <dxf>
      <font>
        <b val="0"/>
        <i val="0"/>
        <strike val="0"/>
        <condense val="0"/>
        <extend val="0"/>
        <outline val="0"/>
        <shadow val="0"/>
        <u val="none"/>
        <vertAlign val="baseline"/>
        <sz val="10"/>
        <color theme="1"/>
        <name val="Arial"/>
        <family val="2"/>
        <scheme val="none"/>
      </font>
      <numFmt numFmtId="13" formatCode="0%"/>
      <fill>
        <patternFill patternType="solid">
          <fgColor indexed="64"/>
          <bgColor theme="0"/>
        </patternFill>
      </fill>
      <alignment horizontal="center"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dxf>
    <dxf>
      <font>
        <b val="0"/>
        <i val="0"/>
        <strike val="0"/>
        <condense val="0"/>
        <extend val="0"/>
        <outline val="0"/>
        <shadow val="0"/>
        <u val="none"/>
        <vertAlign val="baseline"/>
        <sz val="10"/>
        <color theme="1"/>
        <name val="Arial"/>
        <family val="2"/>
        <scheme val="none"/>
      </font>
      <numFmt numFmtId="13" formatCode="0%"/>
      <fill>
        <patternFill patternType="solid">
          <fgColor indexed="64"/>
          <bgColor theme="0"/>
        </patternFill>
      </fill>
      <alignment horizontal="center"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dxf>
    <dxf>
      <font>
        <b val="0"/>
        <i val="0"/>
        <strike val="0"/>
        <condense val="0"/>
        <extend val="0"/>
        <outline val="0"/>
        <shadow val="0"/>
        <u val="none"/>
        <vertAlign val="baseline"/>
        <sz val="10"/>
        <color theme="1"/>
        <name val="Arial"/>
        <family val="2"/>
        <scheme val="none"/>
      </font>
      <numFmt numFmtId="13" formatCode="0%"/>
      <fill>
        <patternFill patternType="solid">
          <fgColor indexed="64"/>
          <bgColor theme="0"/>
        </patternFill>
      </fill>
      <alignment horizontal="center"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dxf>
    <dxf>
      <font>
        <b val="0"/>
        <i val="0"/>
        <strike val="0"/>
        <condense val="0"/>
        <extend val="0"/>
        <outline val="0"/>
        <shadow val="0"/>
        <u val="none"/>
        <vertAlign val="baseline"/>
        <sz val="10"/>
        <color theme="1"/>
        <name val="Arial"/>
        <family val="2"/>
        <scheme val="none"/>
      </font>
      <numFmt numFmtId="13" formatCode="0%"/>
      <fill>
        <patternFill patternType="solid">
          <fgColor indexed="64"/>
          <bgColor theme="0"/>
        </patternFill>
      </fill>
      <alignment horizontal="center"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dxf>
    <dxf>
      <font>
        <b val="0"/>
        <i val="0"/>
        <strike val="0"/>
        <condense val="0"/>
        <extend val="0"/>
        <outline val="0"/>
        <shadow val="0"/>
        <u val="none"/>
        <vertAlign val="baseline"/>
        <sz val="10"/>
        <color theme="1"/>
        <name val="Arial"/>
        <family val="2"/>
        <scheme val="none"/>
      </font>
      <numFmt numFmtId="13" formatCode="0%"/>
      <fill>
        <patternFill patternType="solid">
          <fgColor indexed="64"/>
          <bgColor theme="0"/>
        </patternFill>
      </fill>
      <alignment horizontal="center"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dxf>
    <dxf>
      <font>
        <b val="0"/>
        <i val="0"/>
        <strike val="0"/>
        <condense val="0"/>
        <extend val="0"/>
        <outline val="0"/>
        <shadow val="0"/>
        <u val="none"/>
        <vertAlign val="baseline"/>
        <sz val="10"/>
        <color theme="1"/>
        <name val="Arial"/>
        <family val="2"/>
        <scheme val="none"/>
      </font>
      <numFmt numFmtId="13" formatCode="0%"/>
      <fill>
        <patternFill patternType="solid">
          <fgColor indexed="64"/>
          <bgColor theme="0"/>
        </patternFill>
      </fill>
      <alignment horizontal="center"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0"/>
        </patternFill>
      </fill>
      <alignment horizontal="center"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dxf>
    <dxf>
      <font>
        <b val="0"/>
        <i val="0"/>
        <strike val="0"/>
        <condense val="0"/>
        <extend val="0"/>
        <outline val="0"/>
        <shadow val="0"/>
        <u val="none"/>
        <vertAlign val="baseline"/>
        <sz val="10"/>
        <color theme="1"/>
        <name val="Arial"/>
        <family val="2"/>
        <scheme val="none"/>
      </font>
      <fill>
        <patternFill patternType="solid">
          <fgColor indexed="64"/>
          <bgColor theme="9" tint="0.79998168889431442"/>
        </patternFill>
      </fill>
      <alignment horizontal="general"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0"/>
        <color theme="1"/>
        <name val="Arial"/>
        <family val="2"/>
        <scheme val="none"/>
      </font>
      <fill>
        <patternFill patternType="solid">
          <fgColor indexed="64"/>
          <bgColor theme="9" tint="0.79998168889431442"/>
        </patternFill>
      </fill>
      <alignment horizontal="general"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0"/>
        <color theme="1"/>
        <name val="Arial"/>
        <family val="2"/>
        <scheme val="none"/>
      </font>
      <fill>
        <patternFill patternType="solid">
          <fgColor indexed="64"/>
          <bgColor theme="9" tint="0.79998168889431442"/>
        </patternFill>
      </fill>
      <alignment horizontal="general"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0"/>
        <color theme="1"/>
        <name val="Arial"/>
        <family val="2"/>
        <scheme val="none"/>
      </font>
      <fill>
        <patternFill patternType="solid">
          <fgColor indexed="64"/>
          <bgColor theme="9" tint="0.79998168889431442"/>
        </patternFill>
      </fill>
      <alignment horizontal="general"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0"/>
        </patternFill>
      </fill>
      <alignment horizontal="general"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dxf>
    <dxf>
      <font>
        <b val="0"/>
        <i val="0"/>
        <strike val="0"/>
        <condense val="0"/>
        <extend val="0"/>
        <outline val="0"/>
        <shadow val="0"/>
        <u val="none"/>
        <vertAlign val="baseline"/>
        <sz val="10"/>
        <color theme="1"/>
        <name val="Arial"/>
        <family val="2"/>
        <scheme val="none"/>
      </font>
      <fill>
        <patternFill patternType="solid">
          <fgColor indexed="64"/>
          <bgColor theme="9" tint="0.79998168889431442"/>
        </patternFill>
      </fill>
      <alignment horizontal="general"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0"/>
        </patternFill>
      </fill>
      <alignment horizontal="general"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dxf>
    <dxf>
      <font>
        <b val="0"/>
        <i val="0"/>
        <strike val="0"/>
        <condense val="0"/>
        <extend val="0"/>
        <outline val="0"/>
        <shadow val="0"/>
        <u val="none"/>
        <vertAlign val="baseline"/>
        <sz val="10"/>
        <color theme="1"/>
        <name val="Arial"/>
        <family val="2"/>
        <scheme val="none"/>
      </font>
      <numFmt numFmtId="13" formatCode="0%"/>
      <fill>
        <patternFill patternType="solid">
          <fgColor indexed="64"/>
          <bgColor theme="0"/>
        </patternFill>
      </fill>
      <alignment horizontal="general"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dxf>
    <dxf>
      <font>
        <b val="0"/>
        <i val="0"/>
        <strike val="0"/>
        <condense val="0"/>
        <extend val="0"/>
        <outline val="0"/>
        <shadow val="0"/>
        <u val="none"/>
        <vertAlign val="baseline"/>
        <sz val="10"/>
        <color theme="1"/>
        <name val="Arial"/>
        <family val="2"/>
        <scheme val="none"/>
      </font>
      <fill>
        <patternFill patternType="solid">
          <fgColor indexed="64"/>
          <bgColor theme="9" tint="0.79998168889431442"/>
        </patternFill>
      </fill>
      <alignment horizontal="general"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0"/>
        </patternFill>
      </fill>
      <alignment horizontal="left"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dxf>
    <dxf>
      <font>
        <b val="0"/>
        <i val="0"/>
        <strike val="0"/>
        <condense val="0"/>
        <extend val="0"/>
        <outline val="0"/>
        <shadow val="0"/>
        <u val="none"/>
        <vertAlign val="baseline"/>
        <sz val="10"/>
        <color theme="1"/>
        <name val="Arial"/>
        <family val="2"/>
        <scheme val="none"/>
      </font>
      <fill>
        <patternFill patternType="solid">
          <fgColor indexed="64"/>
          <bgColor theme="9" tint="0.79998168889431442"/>
        </patternFill>
      </fill>
      <alignment horizontal="left"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0"/>
        <color theme="1"/>
        <name val="Arial"/>
        <family val="2"/>
        <scheme val="none"/>
      </font>
      <fill>
        <patternFill patternType="solid">
          <fgColor indexed="64"/>
          <bgColor theme="9" tint="0.79998168889431442"/>
        </patternFill>
      </fill>
      <alignment horizontal="general"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0"/>
        <color theme="1"/>
        <name val="Arial"/>
        <family val="2"/>
        <scheme val="none"/>
      </font>
      <fill>
        <patternFill patternType="solid">
          <fgColor indexed="64"/>
          <bgColor theme="9" tint="0.79998168889431442"/>
        </patternFill>
      </fill>
      <alignment horizontal="left"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9" tint="0.79998168889431442"/>
        </patternFill>
      </fill>
      <alignment horizontal="left"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0"/>
        <color theme="1"/>
        <name val="Arial"/>
        <family val="2"/>
        <scheme val="none"/>
      </font>
      <fill>
        <patternFill patternType="solid">
          <fgColor indexed="64"/>
          <bgColor theme="9" tint="0.79998168889431442"/>
        </patternFill>
      </fill>
      <alignment horizontal="left"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0"/>
        </patternFill>
      </fill>
      <alignment horizontal="center"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dxf>
    <dxf>
      <font>
        <b val="0"/>
        <i val="0"/>
        <strike val="0"/>
        <condense val="0"/>
        <extend val="0"/>
        <outline val="0"/>
        <shadow val="0"/>
        <u val="none"/>
        <vertAlign val="baseline"/>
        <sz val="10"/>
        <color theme="1"/>
        <name val="Arial"/>
        <family val="2"/>
        <scheme val="none"/>
      </font>
      <numFmt numFmtId="0" formatCode="General"/>
      <alignment horizontal="general"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dxf>
    <dxf>
      <font>
        <b val="0"/>
        <i val="0"/>
        <strike val="0"/>
        <condense val="0"/>
        <extend val="0"/>
        <outline val="0"/>
        <shadow val="0"/>
        <u val="none"/>
        <vertAlign val="baseline"/>
        <sz val="10"/>
        <color theme="1"/>
        <name val="Arial"/>
        <family val="2"/>
        <scheme val="none"/>
      </font>
      <numFmt numFmtId="0" formatCode="General"/>
      <alignment horizontal="general"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dxf>
    <dxf>
      <font>
        <b val="0"/>
        <i val="0"/>
        <strike val="0"/>
        <condense val="0"/>
        <extend val="0"/>
        <outline val="0"/>
        <shadow val="0"/>
        <u val="none"/>
        <vertAlign val="baseline"/>
        <sz val="10"/>
        <color theme="1"/>
        <name val="Arial"/>
        <family val="2"/>
        <scheme val="none"/>
      </font>
      <fill>
        <patternFill patternType="none">
          <fgColor indexed="64"/>
          <bgColor theme="0"/>
        </patternFill>
      </fill>
      <alignment horizontal="general"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0"/>
        </patternFill>
      </fill>
      <alignment horizontal="general"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extLst>
        <ext xmlns:xfpb="http://schemas.microsoft.com/office/spreadsheetml/2022/featurepropertybag" uri="{0417FA29-78FA-4A13-93AC-8FF0FAFDF519}">
          <xfpb:DXFComplement i="1"/>
        </ext>
      </extLst>
    </dxf>
    <dxf>
      <font>
        <b val="0"/>
        <i val="0"/>
        <strike val="0"/>
        <condense val="0"/>
        <extend val="0"/>
        <outline val="0"/>
        <shadow val="0"/>
        <u val="none"/>
        <vertAlign val="baseline"/>
        <sz val="10"/>
        <color theme="1"/>
        <name val="Arial"/>
        <family val="2"/>
        <scheme val="none"/>
      </font>
      <fill>
        <patternFill>
          <fgColor indexed="64"/>
          <bgColor theme="0"/>
        </patternFill>
      </fill>
      <alignment horizontal="general"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dxf>
    <dxf>
      <border outline="0">
        <bottom style="thin">
          <color rgb="FF808080"/>
        </bottom>
      </border>
    </dxf>
    <dxf>
      <font>
        <strike val="0"/>
        <outline val="0"/>
        <shadow val="0"/>
        <u val="none"/>
        <vertAlign val="baseline"/>
        <name val="Arial"/>
        <family val="2"/>
        <scheme val="none"/>
      </font>
      <alignment textRotation="0" wrapText="1" indent="0" justifyLastLine="0" shrinkToFit="0" readingOrder="0"/>
      <protection locked="1" hidden="1"/>
    </dxf>
    <dxf>
      <font>
        <b/>
        <i val="0"/>
        <strike val="0"/>
        <condense val="0"/>
        <extend val="0"/>
        <outline val="0"/>
        <shadow val="0"/>
        <u val="none"/>
        <vertAlign val="baseline"/>
        <sz val="10"/>
        <color theme="0"/>
        <name val="Arial"/>
        <family val="2"/>
        <scheme val="none"/>
      </font>
      <fill>
        <patternFill patternType="solid">
          <fgColor indexed="64"/>
          <bgColor rgb="FF00B050"/>
        </patternFill>
      </fill>
      <alignment horizontal="center" vertical="center" textRotation="0" wrapText="1" indent="0" justifyLastLine="0" shrinkToFit="0" readingOrder="0"/>
      <border diagonalUp="0" diagonalDown="0" outline="0">
        <left style="thin">
          <color theme="0"/>
        </left>
        <right style="thin">
          <color theme="0"/>
        </right>
        <top/>
        <bottom/>
      </border>
      <protection locked="1" hidden="1"/>
    </dxf>
    <dxf>
      <font>
        <strike val="0"/>
        <outline val="0"/>
        <shadow val="0"/>
        <u val="none"/>
        <vertAlign val="baseline"/>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extLst>
        <ext xmlns:xfpb="http://schemas.microsoft.com/office/spreadsheetml/2022/featurepropertybag" uri="{0417FA29-78FA-4A13-93AC-8FF0FAFDF519}">
          <xfpb:DXFComplement i="1"/>
        </ext>
      </extLst>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dxf>
    <dxf>
      <font>
        <b val="0"/>
        <i val="0"/>
        <strike val="0"/>
        <condense val="0"/>
        <extend val="0"/>
        <outline val="0"/>
        <shadow val="0"/>
        <u val="none"/>
        <vertAlign val="baseline"/>
        <sz val="10"/>
        <color theme="1"/>
        <name val="Arial"/>
        <family val="2"/>
        <scheme val="none"/>
      </font>
      <numFmt numFmtId="13" formatCode="0%"/>
      <fill>
        <patternFill patternType="solid">
          <fgColor indexed="64"/>
          <bgColor theme="0"/>
        </patternFill>
      </fill>
      <alignment horizontal="center"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top" textRotation="0" wrapText="0"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dxf>
    <dxf>
      <font>
        <b val="0"/>
        <i val="0"/>
        <strike val="0"/>
        <condense val="0"/>
        <extend val="0"/>
        <outline val="0"/>
        <shadow val="0"/>
        <u val="none"/>
        <vertAlign val="baseline"/>
        <sz val="10"/>
        <color theme="1"/>
        <name val="Arial"/>
        <family val="2"/>
        <scheme val="none"/>
      </font>
      <numFmt numFmtId="13" formatCode="0%"/>
      <fill>
        <patternFill patternType="solid">
          <fgColor indexed="64"/>
          <bgColor theme="0"/>
        </patternFill>
      </fill>
      <alignment horizontal="center" vertical="top" textRotation="0" wrapText="0"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dxf>
    <dxf>
      <font>
        <b val="0"/>
        <i val="0"/>
        <strike val="0"/>
        <condense val="0"/>
        <extend val="0"/>
        <outline val="0"/>
        <shadow val="0"/>
        <u val="none"/>
        <vertAlign val="baseline"/>
        <sz val="10"/>
        <color theme="1"/>
        <name val="Arial"/>
        <family val="2"/>
        <scheme val="none"/>
      </font>
      <fill>
        <patternFill patternType="solid">
          <fgColor indexed="64"/>
          <bgColor theme="9" tint="0.79998168889431442"/>
        </patternFill>
      </fill>
      <alignment horizontal="left"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top" textRotation="0" wrapText="0"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dxf>
    <dxf>
      <font>
        <b val="0"/>
        <i val="0"/>
        <strike val="0"/>
        <condense val="0"/>
        <extend val="0"/>
        <outline val="0"/>
        <shadow val="0"/>
        <u val="none"/>
        <vertAlign val="baseline"/>
        <sz val="10"/>
        <color theme="1"/>
        <name val="Arial"/>
        <family val="2"/>
        <scheme val="none"/>
      </font>
      <numFmt numFmtId="13" formatCode="0%"/>
      <fill>
        <patternFill patternType="solid">
          <fgColor indexed="64"/>
          <bgColor theme="0"/>
        </patternFill>
      </fill>
      <alignment horizontal="center" vertical="top" textRotation="0" wrapText="0"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dxf>
    <dxf>
      <font>
        <b val="0"/>
        <i val="0"/>
        <strike val="0"/>
        <condense val="0"/>
        <extend val="0"/>
        <outline val="0"/>
        <shadow val="0"/>
        <u val="none"/>
        <vertAlign val="baseline"/>
        <sz val="10"/>
        <color theme="1"/>
        <name val="Arial"/>
        <family val="2"/>
        <scheme val="none"/>
      </font>
      <fill>
        <patternFill patternType="solid">
          <fgColor indexed="64"/>
          <bgColor theme="9" tint="0.79998168889431442"/>
        </patternFill>
      </fill>
      <alignment horizontal="general" vertical="top" textRotation="0" wrapText="0"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dxf>
    <dxf>
      <font>
        <b val="0"/>
        <i val="0"/>
        <strike val="0"/>
        <condense val="0"/>
        <extend val="0"/>
        <outline val="0"/>
        <shadow val="0"/>
        <u val="none"/>
        <vertAlign val="baseline"/>
        <sz val="10"/>
        <color theme="1"/>
        <name val="Arial"/>
        <family val="2"/>
        <scheme val="none"/>
      </font>
      <numFmt numFmtId="13" formatCode="0%"/>
      <fill>
        <patternFill patternType="solid">
          <fgColor indexed="64"/>
          <bgColor theme="0"/>
        </patternFill>
      </fill>
      <alignment horizontal="center"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dxf>
    <dxf>
      <font>
        <b val="0"/>
        <i val="0"/>
        <strike val="0"/>
        <condense val="0"/>
        <extend val="0"/>
        <outline val="0"/>
        <shadow val="0"/>
        <u val="none"/>
        <vertAlign val="baseline"/>
        <sz val="10"/>
        <color theme="1"/>
        <name val="Arial"/>
        <family val="2"/>
        <scheme val="none"/>
      </font>
      <fill>
        <patternFill patternType="solid">
          <fgColor indexed="64"/>
          <bgColor theme="9" tint="0.79998168889431442"/>
        </patternFill>
      </fill>
      <alignment horizontal="general"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0"/>
        <color theme="1"/>
        <name val="Arial"/>
        <family val="2"/>
        <scheme val="none"/>
      </font>
      <fill>
        <patternFill patternType="none">
          <fgColor indexed="64"/>
          <bgColor theme="0"/>
        </patternFill>
      </fill>
      <alignment horizontal="general"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general" vertical="top" textRotation="0" wrapText="0"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extLst>
        <ext xmlns:xfpb="http://schemas.microsoft.com/office/spreadsheetml/2022/featurepropertybag" uri="{0417FA29-78FA-4A13-93AC-8FF0FAFDF519}">
          <xfpb:DXFComplement i="1"/>
        </ext>
      </extLst>
    </dxf>
    <dxf>
      <font>
        <b val="0"/>
        <i val="0"/>
        <strike val="0"/>
        <condense val="0"/>
        <extend val="0"/>
        <outline val="0"/>
        <shadow val="0"/>
        <u val="none"/>
        <vertAlign val="baseline"/>
        <sz val="10"/>
        <color theme="1"/>
        <name val="Arial"/>
        <family val="2"/>
        <scheme val="none"/>
      </font>
      <fill>
        <patternFill>
          <fgColor indexed="64"/>
          <bgColor theme="0"/>
        </patternFill>
      </fill>
      <alignment horizontal="general" vertical="top" textRotation="0" wrapText="0"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dxf>
    <dxf>
      <border outline="0">
        <bottom style="thin">
          <color theme="0" tint="-0.499984740745262"/>
        </bottom>
      </border>
    </dxf>
    <dxf>
      <font>
        <strike val="0"/>
        <outline val="0"/>
        <shadow val="0"/>
        <u val="none"/>
        <vertAlign val="baseline"/>
        <name val="Arial"/>
        <family val="2"/>
        <scheme val="none"/>
      </font>
      <protection locked="1" hidden="1"/>
    </dxf>
    <dxf>
      <font>
        <b/>
        <i val="0"/>
        <strike val="0"/>
        <condense val="0"/>
        <extend val="0"/>
        <outline val="0"/>
        <shadow val="0"/>
        <u val="none"/>
        <vertAlign val="baseline"/>
        <sz val="10"/>
        <color theme="0"/>
        <name val="Arial"/>
        <family val="2"/>
        <scheme val="none"/>
      </font>
      <fill>
        <patternFill patternType="solid">
          <fgColor indexed="64"/>
          <bgColor rgb="FF00B050"/>
        </patternFill>
      </fill>
      <alignment horizontal="center" vertical="center" textRotation="0" wrapText="1" indent="0" justifyLastLine="0" shrinkToFit="0" readingOrder="0"/>
      <border diagonalUp="0" diagonalDown="0" outline="0">
        <left style="thin">
          <color theme="0"/>
        </left>
        <right style="thin">
          <color theme="0"/>
        </right>
        <top/>
        <bottom/>
      </border>
      <protection locked="1" hidden="1"/>
    </dxf>
    <dxf>
      <font>
        <strike val="0"/>
        <outline val="0"/>
        <shadow val="0"/>
        <u val="none"/>
        <vertAlign val="baseline"/>
        <sz val="10"/>
        <color theme="1"/>
        <name val="Arial"/>
        <family val="2"/>
        <scheme val="none"/>
      </font>
      <numFmt numFmtId="0" formatCode="General"/>
      <fill>
        <patternFill patternType="solid">
          <fgColor indexed="64"/>
          <bgColor theme="0"/>
        </patternFill>
      </fill>
      <alignment horizontal="center" vertical="center" textRotation="0" wrapText="0" indent="0" justifyLastLine="0" shrinkToFit="0" readingOrder="0"/>
      <border diagonalUp="0" diagonalDown="0" outline="0">
        <left/>
        <right/>
        <top style="thin">
          <color theme="0" tint="-0.499984740745262"/>
        </top>
        <bottom style="thin">
          <color theme="0" tint="-0.499984740745262"/>
        </bottom>
      </border>
      <protection locked="1" hidden="1"/>
      <extLst>
        <ext xmlns:xfpb="http://schemas.microsoft.com/office/spreadsheetml/2022/featurepropertybag" uri="{0417FA29-78FA-4A13-93AC-8FF0FAFDF519}">
          <xfpb:DXFComplement i="1"/>
        </ext>
      </extLst>
    </dxf>
    <dxf>
      <font>
        <b val="0"/>
        <i val="0"/>
        <strike val="0"/>
        <condense val="0"/>
        <extend val="0"/>
        <outline val="0"/>
        <shadow val="0"/>
        <u val="none"/>
        <vertAlign val="baseline"/>
        <sz val="10"/>
        <color theme="1"/>
        <name val="Arial"/>
        <family val="2"/>
        <scheme val="none"/>
      </font>
      <fill>
        <patternFill patternType="solid">
          <fgColor indexed="64"/>
          <bgColor theme="9" tint="0.79998168889431442"/>
        </patternFill>
      </fill>
      <alignment horizontal="general" vertical="top" textRotation="0" wrapText="1" indent="0" justifyLastLine="0" shrinkToFit="0" readingOrder="0"/>
      <border diagonalUp="0" diagonalDown="0" outline="0">
        <left style="thin">
          <color theme="0" tint="-0.499984740745262"/>
        </left>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general"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dxf>
    <dxf>
      <font>
        <b val="0"/>
        <i val="0"/>
        <strike val="0"/>
        <condense val="0"/>
        <extend val="0"/>
        <outline val="0"/>
        <shadow val="0"/>
        <u val="none"/>
        <vertAlign val="baseline"/>
        <sz val="10"/>
        <color theme="1"/>
        <name val="Arial"/>
        <family val="2"/>
        <scheme val="none"/>
      </font>
      <fill>
        <patternFill patternType="solid">
          <fgColor indexed="64"/>
          <bgColor theme="9" tint="0.79998168889431442"/>
        </patternFill>
      </fill>
      <alignment horizontal="general"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0"/>
        <color theme="1"/>
        <name val="Arial"/>
        <family val="2"/>
        <scheme val="none"/>
      </font>
      <fill>
        <patternFill patternType="solid">
          <fgColor indexed="64"/>
          <bgColor theme="9" tint="0.79998168889431442"/>
        </patternFill>
      </fill>
      <alignment horizontal="general"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0"/>
        <color theme="1"/>
        <name val="Arial"/>
        <family val="2"/>
        <scheme val="none"/>
      </font>
      <fill>
        <patternFill patternType="solid">
          <fgColor indexed="64"/>
          <bgColor theme="9" tint="0.79998168889431442"/>
        </patternFill>
      </fill>
      <alignment horizontal="general"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general"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general"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dxf>
    <dxf>
      <font>
        <b val="0"/>
        <i val="0"/>
        <strike val="0"/>
        <condense val="0"/>
        <extend val="0"/>
        <outline val="0"/>
        <shadow val="0"/>
        <u val="none"/>
        <vertAlign val="baseline"/>
        <sz val="10"/>
        <color theme="1"/>
        <name val="Arial"/>
        <family val="2"/>
        <scheme val="none"/>
      </font>
      <fill>
        <patternFill patternType="solid">
          <fgColor indexed="64"/>
          <bgColor theme="9" tint="0.79998168889431442"/>
        </patternFill>
      </fill>
      <alignment horizontal="general" vertical="top" textRotation="0" wrapText="0"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general" vertical="top" textRotation="0" wrapText="0"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general" vertical="top" textRotation="0" wrapText="0"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dxf>
    <dxf>
      <font>
        <b val="0"/>
        <i val="0"/>
        <strike val="0"/>
        <condense val="0"/>
        <extend val="0"/>
        <outline val="0"/>
        <shadow val="0"/>
        <u val="none"/>
        <vertAlign val="baseline"/>
        <sz val="10"/>
        <color theme="1"/>
        <name val="Arial"/>
        <family val="2"/>
        <scheme val="none"/>
      </font>
      <fill>
        <patternFill patternType="solid">
          <fgColor indexed="64"/>
          <bgColor theme="9" tint="0.79998168889431442"/>
        </patternFill>
      </fill>
      <alignment horizontal="general" vertical="top" textRotation="0" wrapText="1" indent="0" justifyLastLine="0" shrinkToFit="0" readingOrder="0"/>
      <border diagonalUp="0" diagonalDown="0" outline="0">
        <left/>
        <right style="thin">
          <color theme="0" tint="-0.499984740745262"/>
        </right>
        <top style="thin">
          <color theme="0" tint="-0.499984740745262"/>
        </top>
        <bottom style="thin">
          <color theme="0" tint="-0.499984740745262"/>
        </bottom>
      </border>
      <protection locked="0" hidden="0"/>
    </dxf>
    <dxf>
      <border outline="0">
        <top style="thin">
          <color theme="0" tint="-0.499984740745262"/>
        </top>
      </border>
    </dxf>
    <dxf>
      <border outline="0">
        <left style="thin">
          <color theme="0" tint="-0.499984740745262"/>
        </left>
        <right style="thin">
          <color theme="0" tint="-0.499984740745262"/>
        </right>
        <top style="thin">
          <color theme="0" tint="-0.499984740745262"/>
        </top>
        <bottom style="thin">
          <color theme="0" tint="-0.499984740745262"/>
        </bottom>
      </border>
    </dxf>
    <dxf>
      <font>
        <strike val="0"/>
        <outline val="0"/>
        <shadow val="0"/>
        <u val="none"/>
        <vertAlign val="baseline"/>
        <sz val="10"/>
        <color theme="1"/>
        <name val="Arial"/>
        <family val="2"/>
        <scheme val="none"/>
      </font>
      <protection locked="1" hidden="1"/>
    </dxf>
    <dxf>
      <border outline="0">
        <bottom style="thin">
          <color theme="0" tint="-0.499984740745262"/>
        </bottom>
      </border>
    </dxf>
    <dxf>
      <font>
        <b/>
        <i val="0"/>
        <strike val="0"/>
        <condense val="0"/>
        <extend val="0"/>
        <outline val="0"/>
        <shadow val="0"/>
        <u val="none"/>
        <vertAlign val="baseline"/>
        <sz val="10"/>
        <color theme="0"/>
        <name val="Arial"/>
        <family val="2"/>
        <scheme val="none"/>
      </font>
      <fill>
        <patternFill patternType="solid">
          <fgColor indexed="64"/>
          <bgColor rgb="FF00B050"/>
        </patternFill>
      </fill>
      <alignment horizontal="center" vertical="center" textRotation="0" wrapText="1" indent="0" justifyLastLine="0" shrinkToFit="0" readingOrder="0"/>
      <border diagonalUp="0" diagonalDown="0" outline="0">
        <left style="thin">
          <color theme="0" tint="-4.9989318521683403E-2"/>
        </left>
        <right style="thin">
          <color theme="0" tint="-4.9989318521683403E-2"/>
        </right>
        <top/>
        <bottom/>
      </border>
      <protection locked="1" hidden="1"/>
    </dxf>
    <dxf>
      <alignment horizontal="general" vertical="top" textRotation="0" wrapText="0" indent="0" justifyLastLine="0" shrinkToFit="0" readingOrder="0"/>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style="thin">
          <color theme="0" tint="-0.499984740745262"/>
        </vertical>
        <horizontal style="thin">
          <color theme="0" tint="-0.499984740745262"/>
        </horizontal>
      </border>
    </dxf>
    <dxf>
      <fill>
        <patternFill patternType="solid">
          <fgColor indexed="64"/>
          <bgColor theme="0"/>
        </patternFill>
      </fill>
      <alignment horizontal="general"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style="thin">
          <color theme="0" tint="-0.499984740745262"/>
        </vertical>
        <horizontal style="thin">
          <color theme="0" tint="-0.499984740745262"/>
        </horizontal>
      </border>
    </dxf>
    <dxf>
      <fill>
        <patternFill patternType="solid">
          <fgColor indexed="64"/>
          <bgColor theme="0"/>
        </patternFill>
      </fill>
      <alignment horizontal="general"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style="thin">
          <color theme="0" tint="-0.499984740745262"/>
        </vertical>
        <horizontal style="thin">
          <color theme="0" tint="-0.499984740745262"/>
        </horizontal>
      </border>
    </dxf>
    <dxf>
      <border diagonalUp="0" diagonalDown="0">
        <left style="thin">
          <color theme="0" tint="-0.499984740745262"/>
        </left>
        <right style="thin">
          <color theme="0" tint="-0.499984740745262"/>
        </right>
        <top style="thin">
          <color theme="0" tint="-0.499984740745262"/>
        </top>
        <bottom style="thin">
          <color theme="0" tint="-0.499984740745262"/>
        </bottom>
        <vertical style="thin">
          <color theme="0" tint="-0.499984740745262"/>
        </vertical>
        <horizontal style="thin">
          <color theme="0" tint="-0.499984740745262"/>
        </horizontal>
      </border>
    </dxf>
    <dxf>
      <font>
        <b/>
        <i val="0"/>
        <strike val="0"/>
        <condense val="0"/>
        <extend val="0"/>
        <outline val="0"/>
        <shadow val="0"/>
        <u val="none"/>
        <vertAlign val="baseline"/>
        <sz val="11"/>
        <color theme="0"/>
        <name val="Aptos Narrow"/>
        <family val="2"/>
        <scheme val="minor"/>
      </font>
      <fill>
        <patternFill patternType="solid">
          <fgColor indexed="64"/>
          <bgColor rgb="FF00B050"/>
        </patternFill>
      </fill>
      <alignment horizontal="general" vertical="center" textRotation="0" wrapText="1" indent="0" justifyLastLine="0" shrinkToFit="0" readingOrder="0"/>
      <border diagonalUp="0" diagonalDown="0" outline="0">
        <left style="thin">
          <color theme="0" tint="-0.249977111117893"/>
        </left>
        <right style="thin">
          <color theme="0" tint="-0.249977111117893"/>
        </right>
        <top/>
        <bottom/>
      </border>
    </dxf>
    <dxf>
      <numFmt numFmtId="13" formatCode="0%"/>
      <alignment horizontal="general" vertical="top" textRotation="0" wrapText="0" indent="0" justifyLastLine="0" shrinkToFit="0" readingOrder="0"/>
    </dxf>
    <dxf>
      <alignment horizontal="general" vertical="top" textRotation="0" wrapText="0" indent="0" justifyLastLine="0" shrinkToFit="0" readingOrder="0"/>
    </dxf>
    <dxf>
      <numFmt numFmtId="13" formatCode="0%"/>
      <alignment horizontal="general" vertical="top" textRotation="0" wrapText="0" indent="0" justifyLastLine="0" shrinkToFit="0" readingOrder="0"/>
    </dxf>
    <dxf>
      <numFmt numFmtId="13" formatCode="0%"/>
      <alignment horizontal="general" vertical="top" textRotation="0" wrapText="0" indent="0" justifyLastLine="0" shrinkToFit="0" readingOrder="0"/>
      <border diagonalUp="0" diagonalDown="0">
        <left style="thin">
          <color theme="0"/>
        </left>
        <right/>
        <top style="thin">
          <color theme="0"/>
        </top>
        <bottom style="thin">
          <color theme="0"/>
        </bottom>
        <vertical/>
        <horizontal/>
      </border>
    </dxf>
    <dxf>
      <alignment horizontal="general" vertical="top"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1"/>
        <color theme="0"/>
        <name val="Aptos Narrow"/>
        <family val="2"/>
        <scheme val="minor"/>
      </font>
      <fill>
        <patternFill patternType="solid">
          <fgColor indexed="64"/>
          <bgColor rgb="FF00B050"/>
        </patternFill>
      </fill>
      <alignment horizontal="general"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theme="1"/>
        <name val="Aptos Narrow"/>
        <family val="2"/>
        <scheme val="minor"/>
      </font>
    </dxf>
    <dxf>
      <font>
        <b val="0"/>
        <i val="0"/>
        <strike val="0"/>
        <condense val="0"/>
        <extend val="0"/>
        <outline val="0"/>
        <shadow val="0"/>
        <u val="none"/>
        <vertAlign val="baseline"/>
        <sz val="11"/>
        <color theme="1"/>
        <name val="Aptos Narrow"/>
        <family val="2"/>
        <scheme val="minor"/>
      </font>
    </dxf>
    <dxf>
      <font>
        <b val="0"/>
        <i val="0"/>
        <strike val="0"/>
        <condense val="0"/>
        <extend val="0"/>
        <outline val="0"/>
        <shadow val="0"/>
        <u val="none"/>
        <vertAlign val="baseline"/>
        <sz val="11"/>
        <color theme="1"/>
        <name val="Aptos Narrow"/>
        <family val="2"/>
        <scheme val="minor"/>
      </font>
    </dxf>
    <dxf>
      <font>
        <b val="0"/>
        <i val="0"/>
        <strike val="0"/>
        <condense val="0"/>
        <extend val="0"/>
        <outline val="0"/>
        <shadow val="0"/>
        <u val="none"/>
        <vertAlign val="baseline"/>
        <sz val="11"/>
        <color theme="1"/>
        <name val="Aptos Narrow"/>
        <family val="2"/>
        <scheme val="minor"/>
      </font>
    </dxf>
    <dxf>
      <font>
        <b val="0"/>
        <i val="0"/>
        <strike val="0"/>
        <condense val="0"/>
        <extend val="0"/>
        <outline val="0"/>
        <shadow val="0"/>
        <u val="none"/>
        <vertAlign val="baseline"/>
        <sz val="11"/>
        <color theme="1"/>
        <name val="Aptos Narrow"/>
        <family val="2"/>
        <scheme val="minor"/>
      </font>
      <alignment horizontal="general" vertical="top" textRotation="0" wrapText="0" indent="0" justifyLastLine="0" shrinkToFit="0" readingOrder="0"/>
    </dxf>
    <dxf>
      <border outline="0">
        <top style="thin">
          <color theme="0" tint="-0.499984740745262"/>
        </top>
      </border>
    </dxf>
    <dxf>
      <font>
        <b val="0"/>
        <i val="0"/>
        <strike val="0"/>
        <condense val="0"/>
        <extend val="0"/>
        <outline val="0"/>
        <shadow val="0"/>
        <u val="none"/>
        <vertAlign val="baseline"/>
        <sz val="11"/>
        <color theme="1"/>
        <name val="Aptos Narrow"/>
        <family val="2"/>
        <scheme val="minor"/>
      </font>
    </dxf>
    <dxf>
      <border outline="0">
        <bottom style="thin">
          <color theme="0" tint="-0.499984740745262"/>
        </bottom>
      </border>
    </dxf>
    <dxf>
      <font>
        <b/>
        <i val="0"/>
        <strike val="0"/>
        <condense val="0"/>
        <extend val="0"/>
        <outline val="0"/>
        <shadow val="0"/>
        <u val="none"/>
        <vertAlign val="baseline"/>
        <sz val="11"/>
        <color theme="0"/>
        <name val="Aptos Narrow"/>
        <family val="2"/>
        <scheme val="minor"/>
      </font>
      <fill>
        <patternFill patternType="solid">
          <fgColor indexed="64"/>
          <bgColor rgb="FF00B050"/>
        </patternFill>
      </fill>
      <alignment horizontal="general" vertical="center" textRotation="0" wrapText="1" indent="0" justifyLastLine="0" shrinkToFit="0" readingOrder="0"/>
      <border diagonalUp="0" diagonalDown="0" outline="0">
        <left style="thin">
          <color theme="0" tint="-0.499984740745262"/>
        </left>
        <right style="thin">
          <color theme="0" tint="-0.499984740745262"/>
        </right>
        <top/>
        <bottom/>
      </border>
    </dxf>
    <dxf>
      <font>
        <b val="0"/>
        <i val="0"/>
        <strike val="0"/>
        <condense val="0"/>
        <extend val="0"/>
        <outline val="0"/>
        <shadow val="0"/>
        <u val="none"/>
        <vertAlign val="baseline"/>
        <sz val="11"/>
        <color theme="1"/>
        <name val="Aptos Narrow"/>
        <family val="2"/>
        <scheme val="minor"/>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theme="1"/>
        <name val="Aptos Narrow"/>
        <family val="2"/>
        <scheme val="minor"/>
      </font>
      <numFmt numFmtId="13" formatCode="0%"/>
      <fill>
        <patternFill patternType="none">
          <fgColor indexed="64"/>
          <bgColor indexed="65"/>
        </patternFill>
      </fill>
      <alignment horizontal="general" vertical="top" textRotation="0" wrapText="0" indent="0" justifyLastLine="0" shrinkToFit="0" readingOrder="0"/>
      <border diagonalUp="0" diagonalDown="0" outline="0">
        <left/>
        <right/>
        <top style="thin">
          <color theme="4" tint="0.39997558519241921"/>
        </top>
        <bottom style="thin">
          <color theme="0" tint="-0.499984740745262"/>
        </bottom>
      </border>
    </dxf>
    <dxf>
      <font>
        <b val="0"/>
        <i val="0"/>
        <strike val="0"/>
        <condense val="0"/>
        <extend val="0"/>
        <outline val="0"/>
        <shadow val="0"/>
        <u val="none"/>
        <vertAlign val="baseline"/>
        <sz val="11"/>
        <color theme="1"/>
        <name val="Aptos Narrow"/>
        <family val="2"/>
        <scheme val="minor"/>
      </font>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11"/>
        <color theme="1"/>
        <name val="Aptos Narrow"/>
        <family val="2"/>
        <scheme val="minor"/>
      </font>
      <fill>
        <patternFill patternType="none">
          <fgColor indexed="64"/>
          <bgColor indexed="65"/>
        </patternFill>
      </fill>
      <alignment horizontal="general" vertical="top" textRotation="0" wrapText="0" indent="0" justifyLastLine="0" shrinkToFit="0" readingOrder="0"/>
    </dxf>
    <dxf>
      <border outline="0">
        <top style="thin">
          <color theme="0" tint="-0.499984740745262"/>
        </top>
      </border>
    </dxf>
    <dxf>
      <border outline="0">
        <bottom style="thin">
          <color theme="0" tint="-0.499984740745262"/>
        </bottom>
      </border>
    </dxf>
    <dxf>
      <font>
        <b/>
        <i val="0"/>
        <strike val="0"/>
        <condense val="0"/>
        <extend val="0"/>
        <outline val="0"/>
        <shadow val="0"/>
        <u val="none"/>
        <vertAlign val="baseline"/>
        <sz val="11"/>
        <color theme="0"/>
        <name val="Aptos Narrow"/>
        <family val="2"/>
        <scheme val="minor"/>
      </font>
      <fill>
        <patternFill patternType="solid">
          <fgColor indexed="64"/>
          <bgColor rgb="FF00B05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ptos Narrow"/>
        <family val="2"/>
        <scheme val="minor"/>
      </font>
      <alignment horizontal="general" vertical="top" textRotation="0" wrapText="0" indent="0" justifyLastLine="0" shrinkToFit="0" readingOrder="0"/>
      <border diagonalUp="0" diagonalDown="0">
        <left/>
        <right/>
        <top style="thin">
          <color theme="0" tint="-0.499984740745262"/>
        </top>
        <bottom style="thin">
          <color theme="0" tint="-0.499984740745262"/>
        </bottom>
        <vertical/>
        <horizontal/>
      </border>
    </dxf>
    <dxf>
      <font>
        <b val="0"/>
        <i val="0"/>
        <strike val="0"/>
        <condense val="0"/>
        <extend val="0"/>
        <outline val="0"/>
        <shadow val="0"/>
        <u val="none"/>
        <vertAlign val="baseline"/>
        <sz val="11"/>
        <color theme="1"/>
        <name val="Aptos Narrow"/>
        <family val="2"/>
        <scheme val="minor"/>
      </font>
      <numFmt numFmtId="13" formatCode="0%"/>
      <alignment horizontal="general" vertical="top" textRotation="0" wrapText="0" indent="0" justifyLastLine="0" shrinkToFit="0" readingOrder="0"/>
      <border diagonalUp="0" diagonalDown="0">
        <left/>
        <right/>
        <top style="thin">
          <color theme="0" tint="-0.499984740745262"/>
        </top>
        <bottom style="thin">
          <color theme="0" tint="-0.499984740745262"/>
        </bottom>
        <vertical/>
        <horizontal/>
      </border>
    </dxf>
    <dxf>
      <font>
        <b val="0"/>
        <i val="0"/>
        <strike val="0"/>
        <condense val="0"/>
        <extend val="0"/>
        <outline val="0"/>
        <shadow val="0"/>
        <u val="none"/>
        <vertAlign val="baseline"/>
        <sz val="11"/>
        <color theme="1"/>
        <name val="Aptos Narrow"/>
        <family val="2"/>
        <scheme val="minor"/>
      </font>
      <alignment horizontal="general" vertical="top" textRotation="0" wrapText="0" indent="0" justifyLastLine="0" shrinkToFit="0" readingOrder="0"/>
      <border diagonalUp="0" diagonalDown="0">
        <left/>
        <right/>
        <top style="thin">
          <color theme="0" tint="-0.499984740745262"/>
        </top>
        <bottom style="thin">
          <color theme="0" tint="-0.499984740745262"/>
        </bottom>
        <vertical/>
        <horizontal/>
      </border>
    </dxf>
    <dxf>
      <border outline="0">
        <top style="thin">
          <color theme="0" tint="-0.499984740745262"/>
        </top>
      </border>
    </dxf>
    <dxf>
      <border outline="0">
        <left style="thin">
          <color theme="0" tint="-0.499984740745262"/>
        </left>
        <right style="thin">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11"/>
        <color theme="1"/>
        <name val="Aptos Narrow"/>
        <family val="2"/>
        <scheme val="minor"/>
      </font>
      <alignment horizontal="general" vertical="top" textRotation="0" wrapText="0" indent="0" justifyLastLine="0" shrinkToFit="0" readingOrder="0"/>
    </dxf>
    <dxf>
      <border outline="0">
        <bottom style="thin">
          <color theme="0" tint="-0.499984740745262"/>
        </bottom>
      </border>
    </dxf>
    <dxf>
      <font>
        <b/>
        <i val="0"/>
        <strike val="0"/>
        <condense val="0"/>
        <extend val="0"/>
        <outline val="0"/>
        <shadow val="0"/>
        <u val="none"/>
        <vertAlign val="baseline"/>
        <sz val="11"/>
        <color theme="0"/>
        <name val="Aptos Narrow"/>
        <family val="2"/>
        <scheme val="minor"/>
      </font>
      <fill>
        <patternFill patternType="solid">
          <fgColor indexed="64"/>
          <bgColor rgb="FF00B050"/>
        </patternFill>
      </fill>
      <alignment horizontal="general" vertical="center" textRotation="0" wrapText="1" indent="0" justifyLastLine="0" shrinkToFit="0" readingOrder="0"/>
      <protection locked="1" hidden="1"/>
    </dxf>
    <dxf>
      <font>
        <b val="0"/>
        <i val="0"/>
        <strike val="0"/>
        <condense val="0"/>
        <extend val="0"/>
        <outline val="0"/>
        <shadow val="0"/>
        <u val="none"/>
        <vertAlign val="baseline"/>
        <sz val="11"/>
        <color theme="1"/>
        <name val="Aptos Narrow"/>
        <family val="2"/>
        <scheme val="minor"/>
      </font>
      <alignment horizontal="general" vertical="top" textRotation="0" wrapText="0" indent="0" justifyLastLine="0" shrinkToFit="0" readingOrder="0"/>
      <border diagonalUp="0" diagonalDown="0">
        <left/>
        <right/>
        <top style="thin">
          <color theme="0" tint="-0.499984740745262"/>
        </top>
        <bottom style="thin">
          <color theme="0" tint="-0.499984740745262"/>
        </bottom>
        <vertical/>
        <horizontal/>
      </border>
    </dxf>
    <dxf>
      <border outline="0">
        <top style="thin">
          <color theme="0" tint="-0.499984740745262"/>
        </top>
      </border>
    </dxf>
    <dxf>
      <border outline="0">
        <left style="thin">
          <color theme="0" tint="-0.499984740745262"/>
        </left>
        <right style="thin">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11"/>
        <color theme="1"/>
        <name val="Aptos Narrow"/>
        <family val="2"/>
        <scheme val="minor"/>
      </font>
      <alignment horizontal="general" vertical="top" textRotation="0" wrapText="0" indent="0" justifyLastLine="0" shrinkToFit="0" readingOrder="0"/>
    </dxf>
    <dxf>
      <border outline="0">
        <bottom style="thin">
          <color theme="0" tint="-0.499984740745262"/>
        </bottom>
      </border>
    </dxf>
    <dxf>
      <font>
        <b/>
        <i val="0"/>
        <strike val="0"/>
        <condense val="0"/>
        <extend val="0"/>
        <outline val="0"/>
        <shadow val="0"/>
        <u val="none"/>
        <vertAlign val="baseline"/>
        <sz val="11"/>
        <color theme="0"/>
        <name val="Aptos Narrow"/>
        <family val="2"/>
        <scheme val="minor"/>
      </font>
      <fill>
        <patternFill patternType="solid">
          <fgColor indexed="64"/>
          <bgColor rgb="FF01B150"/>
        </patternFill>
      </fill>
      <alignment horizontal="general" vertical="center" textRotation="0" wrapText="1" indent="0" justifyLastLine="0" shrinkToFit="0" readingOrder="0"/>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general" vertical="top" textRotation="0" wrapText="1" indent="0" justifyLastLine="0" shrinkToFit="0" readingOrder="0"/>
      <border diagonalUp="0" diagonalDown="0">
        <left style="thin">
          <color theme="0" tint="-0.499984740745262"/>
        </left>
        <right/>
        <top style="thin">
          <color theme="0" tint="-0.499984740745262"/>
        </top>
        <bottom style="thin">
          <color theme="0" tint="-0.499984740745262"/>
        </bottom>
        <vertical/>
        <horizontal/>
      </border>
    </dxf>
    <dxf>
      <font>
        <b val="0"/>
        <i val="0"/>
        <strike val="0"/>
        <condense val="0"/>
        <extend val="0"/>
        <outline val="0"/>
        <shadow val="0"/>
        <u val="none"/>
        <vertAlign val="baseline"/>
        <sz val="11"/>
        <color theme="1"/>
        <name val="Aptos Narrow"/>
        <family val="2"/>
        <scheme val="minor"/>
      </font>
      <alignment horizontal="general" vertical="top" textRotation="0" wrapText="0" indent="0" justifyLastLine="0" shrinkToFit="0" readingOrder="0"/>
      <border diagonalUp="0" diagonalDown="0">
        <left/>
        <right style="thin">
          <color theme="0" tint="-0.499984740745262"/>
        </right>
        <top style="thin">
          <color theme="0" tint="-0.499984740745262"/>
        </top>
        <bottom style="thin">
          <color theme="0" tint="-0.499984740745262"/>
        </bottom>
        <vertical/>
        <horizontal/>
      </border>
    </dxf>
    <dxf>
      <border outline="0">
        <top style="thin">
          <color theme="0" tint="-0.499984740745262"/>
        </top>
      </border>
    </dxf>
    <dxf>
      <border outline="0">
        <left style="thin">
          <color theme="0" tint="-0.499984740745262"/>
        </left>
        <right style="thin">
          <color theme="0" tint="-0.499984740745262"/>
        </right>
        <top style="thin">
          <color theme="0" tint="-0.499984740745262"/>
        </top>
        <bottom style="thin">
          <color theme="0" tint="-0.499984740745262"/>
        </bottom>
      </border>
    </dxf>
    <dxf>
      <border outline="0">
        <bottom style="thin">
          <color theme="0" tint="-0.499984740745262"/>
        </bottom>
      </border>
    </dxf>
    <dxf>
      <font>
        <b/>
        <i val="0"/>
        <strike val="0"/>
        <condense val="0"/>
        <extend val="0"/>
        <outline val="0"/>
        <shadow val="0"/>
        <u val="none"/>
        <vertAlign val="baseline"/>
        <sz val="11"/>
        <color theme="0"/>
        <name val="Aptos Narrow"/>
        <family val="2"/>
        <scheme val="minor"/>
      </font>
      <fill>
        <patternFill patternType="solid">
          <fgColor indexed="64"/>
          <bgColor rgb="FF01B150"/>
        </patternFill>
      </fill>
      <alignment horizontal="general" vertical="center" textRotation="0" wrapText="1" indent="0" justifyLastLine="0" shrinkToFit="0" readingOrder="0"/>
      <border diagonalUp="0" diagonalDown="0" outline="0">
        <left style="thin">
          <color theme="0" tint="-0.499984740745262"/>
        </left>
        <right style="thin">
          <color theme="0" tint="-0.499984740745262"/>
        </right>
        <top/>
        <bottom/>
      </border>
    </dxf>
    <dxf>
      <font>
        <b val="0"/>
        <i val="0"/>
        <strike val="0"/>
        <condense val="0"/>
        <extend val="0"/>
        <outline val="0"/>
        <shadow val="0"/>
        <u val="none"/>
        <vertAlign val="baseline"/>
        <sz val="11"/>
        <color theme="1"/>
        <name val="Aptos Narrow"/>
        <family val="2"/>
        <scheme val="minor"/>
      </font>
      <alignment horizontal="general" vertical="top" textRotation="0" indent="0" justifyLastLine="0" shrinkToFit="0" readingOrder="0"/>
    </dxf>
    <dxf>
      <border outline="0">
        <top style="thin">
          <color theme="0" tint="-0.499984740745262"/>
        </top>
      </border>
    </dxf>
    <dxf>
      <font>
        <b val="0"/>
        <i val="0"/>
        <strike val="0"/>
        <condense val="0"/>
        <extend val="0"/>
        <outline val="0"/>
        <shadow val="0"/>
        <u val="none"/>
        <vertAlign val="baseline"/>
        <sz val="11"/>
        <color theme="1"/>
        <name val="Aptos Narrow"/>
        <family val="2"/>
        <scheme val="minor"/>
      </font>
      <alignment horizontal="general" vertical="top" textRotation="0" indent="0" justifyLastLine="0" shrinkToFit="0" readingOrder="0"/>
    </dxf>
    <dxf>
      <border outline="0">
        <bottom style="thin">
          <color theme="0" tint="-0.499984740745262"/>
        </bottom>
      </border>
    </dxf>
    <dxf>
      <font>
        <b/>
        <i val="0"/>
        <strike val="0"/>
        <condense val="0"/>
        <extend val="0"/>
        <outline val="0"/>
        <shadow val="0"/>
        <u val="none"/>
        <vertAlign val="baseline"/>
        <sz val="11"/>
        <color theme="0"/>
        <name val="Aptos Narrow"/>
        <family val="2"/>
        <scheme val="minor"/>
      </font>
      <fill>
        <patternFill patternType="solid">
          <fgColor indexed="64"/>
          <bgColor rgb="FF01B150"/>
        </patternFill>
      </fill>
      <alignment horizontal="center" vertical="center" textRotation="0" wrapText="1" indent="0" justifyLastLine="0" shrinkToFit="0" readingOrder="0"/>
    </dxf>
    <dxf>
      <font>
        <b val="0"/>
        <i val="0"/>
        <strike val="0"/>
        <condense val="0"/>
        <extend val="0"/>
        <outline val="0"/>
        <shadow val="0"/>
        <u val="none"/>
        <vertAlign val="baseline"/>
        <sz val="8"/>
        <color theme="1"/>
        <name val="Aptos Narrow"/>
        <family val="2"/>
        <scheme val="minor"/>
      </font>
      <alignment horizontal="general" vertical="top" textRotation="0" wrapText="1" indent="0" justifyLastLine="0" shrinkToFit="0" readingOrder="0"/>
      <border diagonalUp="0" diagonalDown="0" outline="0">
        <left style="thin">
          <color theme="0" tint="-0.499984740745262"/>
        </left>
        <right/>
        <top style="thin">
          <color theme="0" tint="-0.499984740745262"/>
        </top>
        <bottom style="thin">
          <color theme="0" tint="-0.499984740745262"/>
        </bottom>
      </border>
    </dxf>
    <dxf>
      <font>
        <b val="0"/>
        <i val="0"/>
        <strike val="0"/>
        <condense val="0"/>
        <extend val="0"/>
        <outline val="0"/>
        <shadow val="0"/>
        <u/>
        <vertAlign val="baseline"/>
        <sz val="11"/>
        <color theme="1"/>
        <name val="Aptos Narrow"/>
        <family val="2"/>
        <scheme val="minor"/>
      </font>
      <alignment horizontal="general"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11"/>
        <color theme="1"/>
        <name val="Aptos Narrow"/>
        <family val="2"/>
        <scheme val="minor"/>
      </font>
      <alignment horizontal="general" vertical="top"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
        <color theme="1"/>
        <name val="Aptos Narrow"/>
        <family val="2"/>
        <scheme val="minor"/>
      </font>
      <alignment horizontal="general" vertical="top"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dxf>
    <dxf>
      <font>
        <b val="0"/>
        <i val="0"/>
        <strike val="0"/>
        <condense val="0"/>
        <extend val="0"/>
        <outline val="0"/>
        <shadow val="0"/>
        <u val="none"/>
        <vertAlign val="baseline"/>
        <sz val="11"/>
        <color theme="1"/>
        <name val="Aptos Narrow"/>
        <family val="2"/>
        <scheme val="minor"/>
      </font>
      <alignment horizontal="general" vertical="top" textRotation="0" wrapText="0" indent="0" justifyLastLine="0" shrinkToFit="0" readingOrder="0"/>
      <border diagonalUp="0" diagonalDown="0">
        <left/>
        <right style="thin">
          <color theme="0" tint="-0.499984740745262"/>
        </right>
        <top style="thin">
          <color theme="0" tint="-0.499984740745262"/>
        </top>
        <bottom style="thin">
          <color theme="0" tint="-0.499984740745262"/>
        </bottom>
        <vertical/>
        <horizontal/>
      </border>
    </dxf>
    <dxf>
      <border outline="0">
        <top style="thin">
          <color theme="0" tint="-0.499984740745262"/>
        </top>
      </border>
    </dxf>
    <dxf>
      <border outline="0">
        <left style="thin">
          <color theme="0" tint="-0.499984740745262"/>
        </left>
        <right style="thin">
          <color theme="0" tint="-0.499984740745262"/>
        </right>
        <top style="thin">
          <color theme="0" tint="-0.499984740745262"/>
        </top>
        <bottom style="thin">
          <color theme="0" tint="-0.499984740745262"/>
        </bottom>
      </border>
    </dxf>
    <dxf>
      <border outline="0">
        <bottom style="thin">
          <color theme="0" tint="-0.499984740745262"/>
        </bottom>
      </border>
    </dxf>
    <dxf>
      <font>
        <b/>
        <i val="0"/>
        <strike val="0"/>
        <condense val="0"/>
        <extend val="0"/>
        <outline val="0"/>
        <shadow val="0"/>
        <u val="none"/>
        <vertAlign val="baseline"/>
        <sz val="11"/>
        <color theme="0"/>
        <name val="Aptos Narrow"/>
        <family val="2"/>
        <scheme val="minor"/>
      </font>
      <fill>
        <patternFill patternType="solid">
          <fgColor indexed="64"/>
          <bgColor rgb="FF01B150"/>
        </patternFill>
      </fill>
      <alignment horizontal="general" vertical="bottom" textRotation="0" wrapText="1" indent="0" justifyLastLine="0" shrinkToFit="0" readingOrder="0"/>
      <border diagonalUp="0" diagonalDown="0" outline="0">
        <left style="thin">
          <color theme="0" tint="-0.499984740745262"/>
        </left>
        <right style="thin">
          <color theme="0" tint="-0.499984740745262"/>
        </right>
        <top/>
        <bottom/>
      </border>
    </dxf>
  </dxfs>
  <tableStyles count="0" defaultTableStyle="TableStyleMedium2" defaultPivotStyle="PivotStyleLight16"/>
  <colors>
    <mruColors>
      <color rgb="FF215C98"/>
      <color rgb="FF92D050"/>
      <color rgb="FFFFF660"/>
      <color rgb="FFFF6600"/>
      <color rgb="FFFF0000"/>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eetMetadata" Target="metadata.xml"/><Relationship Id="rId3" Type="http://schemas.openxmlformats.org/officeDocument/2006/relationships/worksheet" Target="worksheets/sheet3.xml"/><Relationship Id="rId21" Type="http://schemas.microsoft.com/office/2017/06/relationships/rdRichValueStructure" Target="richData/rdrichvaluestructure.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microsoft.com/office/2017/06/relationships/rdRichValue" Target="richData/rdrichvalu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theme" Target="theme/theme1.xml"/><Relationship Id="rId23" Type="http://schemas.microsoft.com/office/2022/11/relationships/FeaturePropertyBag" Target="featurePropertyBag/featurePropertyBag.xml"/><Relationship Id="rId10" Type="http://schemas.openxmlformats.org/officeDocument/2006/relationships/worksheet" Target="worksheets/sheet10.xml"/><Relationship Id="rId19" Type="http://schemas.microsoft.com/office/2022/10/relationships/richValueRel" Target="richData/richValueRel.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microsoft.com/office/2017/06/relationships/rdRichValueTypes" Target="richData/rdRichValueTypes.xml"/></Relationships>
</file>

<file path=xl/drawings/_rels/drawing1.xml.rels><?xml version="1.0" encoding="UTF-8" standalone="yes"?>
<Relationships xmlns="http://schemas.openxmlformats.org/package/2006/relationships"><Relationship Id="rId8" Type="http://schemas.openxmlformats.org/officeDocument/2006/relationships/hyperlink" Target="#'8_RIESGOS POR PROCESO'!A1"/><Relationship Id="rId3" Type="http://schemas.openxmlformats.org/officeDocument/2006/relationships/hyperlink" Target="#'3_MAPA DE CALOR - INHERENTE'!A1"/><Relationship Id="rId7" Type="http://schemas.openxmlformats.org/officeDocument/2006/relationships/hyperlink" Target="#'7_MAPA DE RIESGOS'!A1"/><Relationship Id="rId2" Type="http://schemas.openxmlformats.org/officeDocument/2006/relationships/hyperlink" Target="#'2_RIESGO INHERENTE'!A1"/><Relationship Id="rId1" Type="http://schemas.openxmlformats.org/officeDocument/2006/relationships/hyperlink" Target="#'1_IDENTIFICACI&#211;N'!A1"/><Relationship Id="rId6" Type="http://schemas.openxmlformats.org/officeDocument/2006/relationships/hyperlink" Target="#'6_MC INHERENTE VS RESIDUAL'!A1"/><Relationship Id="rId5" Type="http://schemas.openxmlformats.org/officeDocument/2006/relationships/hyperlink" Target="#'5_MAPA DE CALOR - RESIDUAL'!A1"/><Relationship Id="rId10" Type="http://schemas.openxmlformats.org/officeDocument/2006/relationships/image" Target="../media/image2.png"/><Relationship Id="rId4" Type="http://schemas.openxmlformats.org/officeDocument/2006/relationships/hyperlink" Target="#'4_CONTROLES'!A1"/><Relationship Id="rId9" Type="http://schemas.openxmlformats.org/officeDocument/2006/relationships/hyperlink" Target="#INICIO!A1"/></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ICIO!A1"/></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ICIO!A1"/></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ICIO!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ICIO!A1"/></Relationships>
</file>

<file path=xl/drawings/_rels/drawing3.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hyperlink" Target="#INICIO!A1"/></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INICIO!A1"/><Relationship Id="rId4" Type="http://schemas.openxmlformats.org/officeDocument/2006/relationships/image" Target="../media/image7.png"/></Relationships>
</file>

<file path=xl/drawings/_rels/drawing5.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hyperlink" Target="#INICIO!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ICIO!A1"/></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ICIO!A1"/></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ICIO!A1"/></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ICIO!A1"/></Relationships>
</file>

<file path=xl/drawings/drawing1.xml><?xml version="1.0" encoding="utf-8"?>
<xdr:wsDr xmlns:xdr="http://schemas.openxmlformats.org/drawingml/2006/spreadsheetDrawing" xmlns:a="http://schemas.openxmlformats.org/drawingml/2006/main">
  <xdr:twoCellAnchor>
    <xdr:from>
      <xdr:col>2</xdr:col>
      <xdr:colOff>114300</xdr:colOff>
      <xdr:row>8</xdr:row>
      <xdr:rowOff>142875</xdr:rowOff>
    </xdr:from>
    <xdr:to>
      <xdr:col>4</xdr:col>
      <xdr:colOff>210300</xdr:colOff>
      <xdr:row>10</xdr:row>
      <xdr:rowOff>41475</xdr:rowOff>
    </xdr:to>
    <xdr:sp macro="" textlink="">
      <xdr:nvSpPr>
        <xdr:cNvPr id="3" name="Rectángulo: esquinas redondeadas 2">
          <a:hlinkClick xmlns:r="http://schemas.openxmlformats.org/officeDocument/2006/relationships" r:id="rId1"/>
          <a:extLst>
            <a:ext uri="{FF2B5EF4-FFF2-40B4-BE49-F238E27FC236}">
              <a16:creationId xmlns:a16="http://schemas.microsoft.com/office/drawing/2014/main" id="{54DE581D-2D0D-ACC6-7446-C2757807C586}"/>
            </a:ext>
          </a:extLst>
        </xdr:cNvPr>
        <xdr:cNvSpPr/>
      </xdr:nvSpPr>
      <xdr:spPr>
        <a:xfrm>
          <a:off x="1143000" y="1885950"/>
          <a:ext cx="1620000" cy="432000"/>
        </a:xfrm>
        <a:prstGeom prst="roundRect">
          <a:avLst/>
        </a:prstGeom>
        <a:solidFill>
          <a:srgbClr val="00B050"/>
        </a:solidFill>
        <a:ln>
          <a:solidFill>
            <a:schemeClr val="bg1">
              <a:lumMod val="9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108000" tIns="0" rIns="108000" bIns="0" rtlCol="0" anchor="ctr"/>
        <a:lstStyle/>
        <a:p>
          <a:pPr algn="l"/>
          <a:r>
            <a:rPr lang="es-CO" sz="1100"/>
            <a:t>IDENTIFICACIÓN</a:t>
          </a:r>
        </a:p>
      </xdr:txBody>
    </xdr:sp>
    <xdr:clientData/>
  </xdr:twoCellAnchor>
  <xdr:twoCellAnchor>
    <xdr:from>
      <xdr:col>2</xdr:col>
      <xdr:colOff>114300</xdr:colOff>
      <xdr:row>10</xdr:row>
      <xdr:rowOff>52387</xdr:rowOff>
    </xdr:from>
    <xdr:to>
      <xdr:col>4</xdr:col>
      <xdr:colOff>210300</xdr:colOff>
      <xdr:row>12</xdr:row>
      <xdr:rowOff>103387</xdr:rowOff>
    </xdr:to>
    <xdr:sp macro="" textlink="">
      <xdr:nvSpPr>
        <xdr:cNvPr id="4" name="Rectángulo: esquinas redondeadas 3">
          <a:hlinkClick xmlns:r="http://schemas.openxmlformats.org/officeDocument/2006/relationships" r:id="rId2"/>
          <a:extLst>
            <a:ext uri="{FF2B5EF4-FFF2-40B4-BE49-F238E27FC236}">
              <a16:creationId xmlns:a16="http://schemas.microsoft.com/office/drawing/2014/main" id="{06F53A30-0ADA-4C2C-BA55-6F14808575B0}"/>
            </a:ext>
          </a:extLst>
        </xdr:cNvPr>
        <xdr:cNvSpPr/>
      </xdr:nvSpPr>
      <xdr:spPr>
        <a:xfrm>
          <a:off x="1143000" y="2328862"/>
          <a:ext cx="1620000" cy="432000"/>
        </a:xfrm>
        <a:prstGeom prst="roundRect">
          <a:avLst/>
        </a:prstGeom>
        <a:solidFill>
          <a:srgbClr val="00B050"/>
        </a:solidFill>
        <a:ln>
          <a:solidFill>
            <a:schemeClr val="bg1">
              <a:lumMod val="9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108000" tIns="0" rIns="108000" bIns="0" rtlCol="0" anchor="ctr"/>
        <a:lstStyle/>
        <a:p>
          <a:pPr algn="l"/>
          <a:r>
            <a:rPr lang="es-CO" sz="1100"/>
            <a:t>RIESGO INHERENTE</a:t>
          </a:r>
        </a:p>
      </xdr:txBody>
    </xdr:sp>
    <xdr:clientData/>
  </xdr:twoCellAnchor>
  <xdr:twoCellAnchor>
    <xdr:from>
      <xdr:col>5</xdr:col>
      <xdr:colOff>133350</xdr:colOff>
      <xdr:row>8</xdr:row>
      <xdr:rowOff>152399</xdr:rowOff>
    </xdr:from>
    <xdr:to>
      <xdr:col>7</xdr:col>
      <xdr:colOff>229350</xdr:colOff>
      <xdr:row>10</xdr:row>
      <xdr:rowOff>55761</xdr:rowOff>
    </xdr:to>
    <xdr:sp macro="" textlink="">
      <xdr:nvSpPr>
        <xdr:cNvPr id="5" name="Rectángulo: esquinas redondeadas 4">
          <a:hlinkClick xmlns:r="http://schemas.openxmlformats.org/officeDocument/2006/relationships" r:id="rId3"/>
          <a:extLst>
            <a:ext uri="{FF2B5EF4-FFF2-40B4-BE49-F238E27FC236}">
              <a16:creationId xmlns:a16="http://schemas.microsoft.com/office/drawing/2014/main" id="{23345F05-481E-4107-A34E-83349ACF6930}"/>
            </a:ext>
          </a:extLst>
        </xdr:cNvPr>
        <xdr:cNvSpPr/>
      </xdr:nvSpPr>
      <xdr:spPr>
        <a:xfrm>
          <a:off x="3714750" y="1828799"/>
          <a:ext cx="1734300" cy="427237"/>
        </a:xfrm>
        <a:prstGeom prst="roundRect">
          <a:avLst/>
        </a:prstGeom>
        <a:solidFill>
          <a:srgbClr val="00B050"/>
        </a:solidFill>
        <a:ln>
          <a:solidFill>
            <a:schemeClr val="bg1">
              <a:lumMod val="9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108000" tIns="0" rIns="108000" bIns="0" rtlCol="0" anchor="ctr"/>
        <a:lstStyle/>
        <a:p>
          <a:pPr algn="l"/>
          <a:r>
            <a:rPr lang="es-CO" sz="1100"/>
            <a:t>MAPA DE CALOR - INHERENTE</a:t>
          </a:r>
        </a:p>
      </xdr:txBody>
    </xdr:sp>
    <xdr:clientData/>
  </xdr:twoCellAnchor>
  <xdr:twoCellAnchor>
    <xdr:from>
      <xdr:col>2</xdr:col>
      <xdr:colOff>114300</xdr:colOff>
      <xdr:row>12</xdr:row>
      <xdr:rowOff>114299</xdr:rowOff>
    </xdr:from>
    <xdr:to>
      <xdr:col>4</xdr:col>
      <xdr:colOff>210300</xdr:colOff>
      <xdr:row>14</xdr:row>
      <xdr:rowOff>165299</xdr:rowOff>
    </xdr:to>
    <xdr:sp macro="" textlink="">
      <xdr:nvSpPr>
        <xdr:cNvPr id="6" name="Rectángulo: esquinas redondeadas 5">
          <a:hlinkClick xmlns:r="http://schemas.openxmlformats.org/officeDocument/2006/relationships" r:id="rId4"/>
          <a:extLst>
            <a:ext uri="{FF2B5EF4-FFF2-40B4-BE49-F238E27FC236}">
              <a16:creationId xmlns:a16="http://schemas.microsoft.com/office/drawing/2014/main" id="{A14281DC-206E-4FA3-B986-19DD2873663B}"/>
            </a:ext>
          </a:extLst>
        </xdr:cNvPr>
        <xdr:cNvSpPr/>
      </xdr:nvSpPr>
      <xdr:spPr>
        <a:xfrm>
          <a:off x="1143000" y="2771774"/>
          <a:ext cx="1620000" cy="432000"/>
        </a:xfrm>
        <a:prstGeom prst="roundRect">
          <a:avLst/>
        </a:prstGeom>
        <a:solidFill>
          <a:srgbClr val="00B050"/>
        </a:solidFill>
        <a:ln>
          <a:solidFill>
            <a:schemeClr val="bg1">
              <a:lumMod val="9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108000" tIns="0" rIns="108000" bIns="0" rtlCol="0" anchor="ctr"/>
        <a:lstStyle/>
        <a:p>
          <a:pPr algn="l"/>
          <a:r>
            <a:rPr lang="es-CO" sz="1100"/>
            <a:t>CONTROLES</a:t>
          </a:r>
        </a:p>
      </xdr:txBody>
    </xdr:sp>
    <xdr:clientData/>
  </xdr:twoCellAnchor>
  <xdr:twoCellAnchor>
    <xdr:from>
      <xdr:col>5</xdr:col>
      <xdr:colOff>133350</xdr:colOff>
      <xdr:row>10</xdr:row>
      <xdr:rowOff>66673</xdr:rowOff>
    </xdr:from>
    <xdr:to>
      <xdr:col>7</xdr:col>
      <xdr:colOff>229350</xdr:colOff>
      <xdr:row>12</xdr:row>
      <xdr:rowOff>112911</xdr:rowOff>
    </xdr:to>
    <xdr:sp macro="" textlink="">
      <xdr:nvSpPr>
        <xdr:cNvPr id="7" name="Rectángulo: esquinas redondeadas 6">
          <a:hlinkClick xmlns:r="http://schemas.openxmlformats.org/officeDocument/2006/relationships" r:id="rId5"/>
          <a:extLst>
            <a:ext uri="{FF2B5EF4-FFF2-40B4-BE49-F238E27FC236}">
              <a16:creationId xmlns:a16="http://schemas.microsoft.com/office/drawing/2014/main" id="{8C4F9912-1A19-47FD-9E49-836D0DEFCF33}"/>
            </a:ext>
          </a:extLst>
        </xdr:cNvPr>
        <xdr:cNvSpPr/>
      </xdr:nvSpPr>
      <xdr:spPr>
        <a:xfrm>
          <a:off x="3714750" y="2266948"/>
          <a:ext cx="1734300" cy="408188"/>
        </a:xfrm>
        <a:prstGeom prst="roundRect">
          <a:avLst/>
        </a:prstGeom>
        <a:solidFill>
          <a:srgbClr val="00B050"/>
        </a:solidFill>
        <a:ln>
          <a:solidFill>
            <a:schemeClr val="bg1">
              <a:lumMod val="9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108000" tIns="0" rIns="108000" bIns="0" rtlCol="0" anchor="ctr"/>
        <a:lstStyle/>
        <a:p>
          <a:pPr algn="l"/>
          <a:r>
            <a:rPr lang="es-CO" sz="1100"/>
            <a:t>MAPA DE CALOR -RESIDUAL</a:t>
          </a:r>
        </a:p>
      </xdr:txBody>
    </xdr:sp>
    <xdr:clientData/>
  </xdr:twoCellAnchor>
  <xdr:twoCellAnchor>
    <xdr:from>
      <xdr:col>5</xdr:col>
      <xdr:colOff>133350</xdr:colOff>
      <xdr:row>12</xdr:row>
      <xdr:rowOff>123823</xdr:rowOff>
    </xdr:from>
    <xdr:to>
      <xdr:col>7</xdr:col>
      <xdr:colOff>229350</xdr:colOff>
      <xdr:row>14</xdr:row>
      <xdr:rowOff>170060</xdr:rowOff>
    </xdr:to>
    <xdr:sp macro="" textlink="">
      <xdr:nvSpPr>
        <xdr:cNvPr id="8" name="Rectángulo: esquinas redondeadas 7">
          <a:hlinkClick xmlns:r="http://schemas.openxmlformats.org/officeDocument/2006/relationships" r:id="rId6"/>
          <a:extLst>
            <a:ext uri="{FF2B5EF4-FFF2-40B4-BE49-F238E27FC236}">
              <a16:creationId xmlns:a16="http://schemas.microsoft.com/office/drawing/2014/main" id="{C06E645D-02FA-4133-9E6E-9C411BEBA751}"/>
            </a:ext>
          </a:extLst>
        </xdr:cNvPr>
        <xdr:cNvSpPr/>
      </xdr:nvSpPr>
      <xdr:spPr>
        <a:xfrm>
          <a:off x="3714750" y="2686048"/>
          <a:ext cx="1734300" cy="408187"/>
        </a:xfrm>
        <a:prstGeom prst="roundRect">
          <a:avLst/>
        </a:prstGeom>
        <a:solidFill>
          <a:srgbClr val="00B050"/>
        </a:solidFill>
        <a:ln>
          <a:solidFill>
            <a:schemeClr val="bg1">
              <a:lumMod val="9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108000" tIns="0" rIns="108000" bIns="0" rtlCol="0" anchor="ctr"/>
        <a:lstStyle/>
        <a:p>
          <a:pPr algn="l"/>
          <a:r>
            <a:rPr lang="es-CO" sz="1100"/>
            <a:t>MAPA DE CALOR- INHERENTE VS RESIDUAL</a:t>
          </a:r>
        </a:p>
      </xdr:txBody>
    </xdr:sp>
    <xdr:clientData/>
  </xdr:twoCellAnchor>
  <xdr:twoCellAnchor>
    <xdr:from>
      <xdr:col>2</xdr:col>
      <xdr:colOff>114300</xdr:colOff>
      <xdr:row>14</xdr:row>
      <xdr:rowOff>180973</xdr:rowOff>
    </xdr:from>
    <xdr:to>
      <xdr:col>4</xdr:col>
      <xdr:colOff>210300</xdr:colOff>
      <xdr:row>17</xdr:row>
      <xdr:rowOff>36711</xdr:rowOff>
    </xdr:to>
    <xdr:sp macro="" textlink="">
      <xdr:nvSpPr>
        <xdr:cNvPr id="9" name="Rectángulo: esquinas redondeadas 8">
          <a:hlinkClick xmlns:r="http://schemas.openxmlformats.org/officeDocument/2006/relationships" r:id="rId7"/>
          <a:extLst>
            <a:ext uri="{FF2B5EF4-FFF2-40B4-BE49-F238E27FC236}">
              <a16:creationId xmlns:a16="http://schemas.microsoft.com/office/drawing/2014/main" id="{E934EE41-1D16-4A03-9943-B2D1F4A3B608}"/>
            </a:ext>
          </a:extLst>
        </xdr:cNvPr>
        <xdr:cNvSpPr/>
      </xdr:nvSpPr>
      <xdr:spPr>
        <a:xfrm>
          <a:off x="1219200" y="3105148"/>
          <a:ext cx="1734300" cy="398663"/>
        </a:xfrm>
        <a:prstGeom prst="roundRect">
          <a:avLst/>
        </a:prstGeom>
        <a:solidFill>
          <a:srgbClr val="00B050"/>
        </a:solidFill>
        <a:ln>
          <a:solidFill>
            <a:schemeClr val="bg1">
              <a:lumMod val="9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108000" tIns="0" rIns="108000" bIns="0" rtlCol="0" anchor="ctr"/>
        <a:lstStyle/>
        <a:p>
          <a:pPr algn="l"/>
          <a:r>
            <a:rPr lang="es-CO" sz="1100"/>
            <a:t>MAPA DE RIESGOS</a:t>
          </a:r>
        </a:p>
      </xdr:txBody>
    </xdr:sp>
    <xdr:clientData/>
  </xdr:twoCellAnchor>
  <xdr:twoCellAnchor>
    <xdr:from>
      <xdr:col>5</xdr:col>
      <xdr:colOff>133350</xdr:colOff>
      <xdr:row>14</xdr:row>
      <xdr:rowOff>180973</xdr:rowOff>
    </xdr:from>
    <xdr:to>
      <xdr:col>7</xdr:col>
      <xdr:colOff>229350</xdr:colOff>
      <xdr:row>17</xdr:row>
      <xdr:rowOff>55760</xdr:rowOff>
    </xdr:to>
    <xdr:sp macro="" textlink="">
      <xdr:nvSpPr>
        <xdr:cNvPr id="10" name="Rectángulo: esquinas redondeadas 9">
          <a:hlinkClick xmlns:r="http://schemas.openxmlformats.org/officeDocument/2006/relationships" r:id="rId8"/>
          <a:extLst>
            <a:ext uri="{FF2B5EF4-FFF2-40B4-BE49-F238E27FC236}">
              <a16:creationId xmlns:a16="http://schemas.microsoft.com/office/drawing/2014/main" id="{42FBC9DF-72FB-4DA2-9250-8D6F9BEED992}"/>
            </a:ext>
          </a:extLst>
        </xdr:cNvPr>
        <xdr:cNvSpPr/>
      </xdr:nvSpPr>
      <xdr:spPr>
        <a:xfrm>
          <a:off x="3714750" y="3105148"/>
          <a:ext cx="1734300" cy="417712"/>
        </a:xfrm>
        <a:prstGeom prst="roundRect">
          <a:avLst/>
        </a:prstGeom>
        <a:solidFill>
          <a:srgbClr val="00B050"/>
        </a:solidFill>
        <a:ln>
          <a:solidFill>
            <a:schemeClr val="bg1">
              <a:lumMod val="9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108000" tIns="0" rIns="108000" bIns="0" rtlCol="0" anchor="ctr"/>
        <a:lstStyle/>
        <a:p>
          <a:pPr algn="l"/>
          <a:r>
            <a:rPr lang="es-CO" sz="1100"/>
            <a:t>RIESGOS POR PROCESO</a:t>
          </a:r>
        </a:p>
      </xdr:txBody>
    </xdr:sp>
    <xdr:clientData/>
  </xdr:twoCellAnchor>
  <xdr:twoCellAnchor editAs="oneCell">
    <xdr:from>
      <xdr:col>3</xdr:col>
      <xdr:colOff>123825</xdr:colOff>
      <xdr:row>0</xdr:row>
      <xdr:rowOff>171450</xdr:rowOff>
    </xdr:from>
    <xdr:to>
      <xdr:col>5</xdr:col>
      <xdr:colOff>590550</xdr:colOff>
      <xdr:row>5</xdr:row>
      <xdr:rowOff>75241</xdr:rowOff>
    </xdr:to>
    <xdr:pic>
      <xdr:nvPicPr>
        <xdr:cNvPr id="12" name="Imagen 11">
          <a:hlinkClick xmlns:r="http://schemas.openxmlformats.org/officeDocument/2006/relationships" r:id="rId9"/>
          <a:extLst>
            <a:ext uri="{FF2B5EF4-FFF2-40B4-BE49-F238E27FC236}">
              <a16:creationId xmlns:a16="http://schemas.microsoft.com/office/drawing/2014/main" id="{925D5C31-9DAB-6420-1924-AAFD4AE7DE5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914525" y="171450"/>
          <a:ext cx="2009775" cy="72294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63501</xdr:colOff>
      <xdr:row>0</xdr:row>
      <xdr:rowOff>127000</xdr:rowOff>
    </xdr:from>
    <xdr:to>
      <xdr:col>3</xdr:col>
      <xdr:colOff>496359</xdr:colOff>
      <xdr:row>3</xdr:row>
      <xdr:rowOff>87941</xdr:rowOff>
    </xdr:to>
    <xdr:pic>
      <xdr:nvPicPr>
        <xdr:cNvPr id="4" name="Imagen 3">
          <a:hlinkClick xmlns:r="http://schemas.openxmlformats.org/officeDocument/2006/relationships" r:id="rId1"/>
          <a:extLst>
            <a:ext uri="{FF2B5EF4-FFF2-40B4-BE49-F238E27FC236}">
              <a16:creationId xmlns:a16="http://schemas.microsoft.com/office/drawing/2014/main" id="{A05EB2B9-52BC-4C85-8B7B-79BF6108E4A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1" y="127000"/>
          <a:ext cx="2009775" cy="72294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xdr:colOff>
      <xdr:row>0</xdr:row>
      <xdr:rowOff>40967</xdr:rowOff>
    </xdr:from>
    <xdr:to>
      <xdr:col>3</xdr:col>
      <xdr:colOff>153683</xdr:colOff>
      <xdr:row>2</xdr:row>
      <xdr:rowOff>0</xdr:rowOff>
    </xdr:to>
    <xdr:pic>
      <xdr:nvPicPr>
        <xdr:cNvPr id="4" name="Imagen 3">
          <a:hlinkClick xmlns:r="http://schemas.openxmlformats.org/officeDocument/2006/relationships" r:id="rId1"/>
          <a:extLst>
            <a:ext uri="{FF2B5EF4-FFF2-40B4-BE49-F238E27FC236}">
              <a16:creationId xmlns:a16="http://schemas.microsoft.com/office/drawing/2014/main" id="{6DA31D9B-370C-4665-BD65-0D7DE10F4DA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 y="40967"/>
          <a:ext cx="1668158" cy="56863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92179</xdr:colOff>
      <xdr:row>0</xdr:row>
      <xdr:rowOff>102419</xdr:rowOff>
    </xdr:from>
    <xdr:to>
      <xdr:col>1</xdr:col>
      <xdr:colOff>1285005</xdr:colOff>
      <xdr:row>2</xdr:row>
      <xdr:rowOff>152128</xdr:rowOff>
    </xdr:to>
    <xdr:pic>
      <xdr:nvPicPr>
        <xdr:cNvPr id="4" name="Imagen 3">
          <a:hlinkClick xmlns:r="http://schemas.openxmlformats.org/officeDocument/2006/relationships" r:id="rId1"/>
          <a:extLst>
            <a:ext uri="{FF2B5EF4-FFF2-40B4-BE49-F238E27FC236}">
              <a16:creationId xmlns:a16="http://schemas.microsoft.com/office/drawing/2014/main" id="{3282AA07-C1CB-4B30-8EA9-FE5D4635DB2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2179" y="102419"/>
          <a:ext cx="1833306" cy="65946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0</xdr:row>
      <xdr:rowOff>85725</xdr:rowOff>
    </xdr:from>
    <xdr:to>
      <xdr:col>1</xdr:col>
      <xdr:colOff>1323975</xdr:colOff>
      <xdr:row>2</xdr:row>
      <xdr:rowOff>27616</xdr:rowOff>
    </xdr:to>
    <xdr:pic>
      <xdr:nvPicPr>
        <xdr:cNvPr id="4" name="Imagen 3">
          <a:hlinkClick xmlns:r="http://schemas.openxmlformats.org/officeDocument/2006/relationships" r:id="rId1"/>
          <a:extLst>
            <a:ext uri="{FF2B5EF4-FFF2-40B4-BE49-F238E27FC236}">
              <a16:creationId xmlns:a16="http://schemas.microsoft.com/office/drawing/2014/main" id="{66971CCB-1D49-4EA4-9BB1-7E0BB9C6B9E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6200" y="85725"/>
          <a:ext cx="2009775" cy="72294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76200</xdr:colOff>
      <xdr:row>1</xdr:row>
      <xdr:rowOff>85725</xdr:rowOff>
    </xdr:from>
    <xdr:to>
      <xdr:col>1</xdr:col>
      <xdr:colOff>1571625</xdr:colOff>
      <xdr:row>3</xdr:row>
      <xdr:rowOff>266460</xdr:rowOff>
    </xdr:to>
    <xdr:pic>
      <xdr:nvPicPr>
        <xdr:cNvPr id="5" name="Imagen 4">
          <a:hlinkClick xmlns:r="http://schemas.openxmlformats.org/officeDocument/2006/relationships" r:id="rId1"/>
          <a:extLst>
            <a:ext uri="{FF2B5EF4-FFF2-40B4-BE49-F238E27FC236}">
              <a16:creationId xmlns:a16="http://schemas.microsoft.com/office/drawing/2014/main" id="{3E3F44E2-0D18-4D51-A57F-DE340C1A406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6700" y="200025"/>
          <a:ext cx="1495425" cy="537923"/>
        </a:xfrm>
        <a:prstGeom prst="rect">
          <a:avLst/>
        </a:prstGeom>
      </xdr:spPr>
    </xdr:pic>
    <xdr:clientData/>
  </xdr:twoCellAnchor>
  <xdr:twoCellAnchor editAs="oneCell">
    <xdr:from>
      <xdr:col>6</xdr:col>
      <xdr:colOff>457200</xdr:colOff>
      <xdr:row>6</xdr:row>
      <xdr:rowOff>175839</xdr:rowOff>
    </xdr:from>
    <xdr:to>
      <xdr:col>7</xdr:col>
      <xdr:colOff>1133475</xdr:colOff>
      <xdr:row>9</xdr:row>
      <xdr:rowOff>1697259</xdr:rowOff>
    </xdr:to>
    <xdr:pic>
      <xdr:nvPicPr>
        <xdr:cNvPr id="4" name="Imagen 3">
          <a:extLst>
            <a:ext uri="{FF2B5EF4-FFF2-40B4-BE49-F238E27FC236}">
              <a16:creationId xmlns:a16="http://schemas.microsoft.com/office/drawing/2014/main" id="{47DE13CF-4E7F-8414-5240-88198EB49B5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001125" y="1414089"/>
          <a:ext cx="2419350" cy="292159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841375</xdr:colOff>
      <xdr:row>149</xdr:row>
      <xdr:rowOff>146050</xdr:rowOff>
    </xdr:from>
    <xdr:to>
      <xdr:col>13</xdr:col>
      <xdr:colOff>630237</xdr:colOff>
      <xdr:row>154</xdr:row>
      <xdr:rowOff>123371</xdr:rowOff>
    </xdr:to>
    <xdr:pic>
      <xdr:nvPicPr>
        <xdr:cNvPr id="3" name="Imagen 2">
          <a:extLst>
            <a:ext uri="{FF2B5EF4-FFF2-40B4-BE49-F238E27FC236}">
              <a16:creationId xmlns:a16="http://schemas.microsoft.com/office/drawing/2014/main" id="{4B62EC14-9927-4B9A-BA9A-BFB7DA214FFF}"/>
            </a:ext>
            <a:ext uri="{147F2762-F138-4A5C-976F-8EAC2B608ADB}">
              <a16:predDERef xmlns:a16="http://schemas.microsoft.com/office/drawing/2014/main" pred="{FDA69424-1E2C-4539-AC9F-0F1607273F4C}"/>
            </a:ext>
          </a:extLst>
        </xdr:cNvPr>
        <xdr:cNvPicPr>
          <a:picLocks noChangeAspect="1"/>
        </xdr:cNvPicPr>
      </xdr:nvPicPr>
      <xdr:blipFill>
        <a:blip xmlns:r="http://schemas.openxmlformats.org/officeDocument/2006/relationships" r:embed="rId1"/>
        <a:stretch>
          <a:fillRect/>
        </a:stretch>
      </xdr:blipFill>
      <xdr:spPr>
        <a:xfrm>
          <a:off x="12245975" y="58464450"/>
          <a:ext cx="2324100" cy="961571"/>
        </a:xfrm>
        <a:prstGeom prst="rect">
          <a:avLst/>
        </a:prstGeom>
      </xdr:spPr>
    </xdr:pic>
    <xdr:clientData/>
  </xdr:twoCellAnchor>
  <xdr:twoCellAnchor editAs="oneCell">
    <xdr:from>
      <xdr:col>1</xdr:col>
      <xdr:colOff>512536</xdr:colOff>
      <xdr:row>7</xdr:row>
      <xdr:rowOff>213179</xdr:rowOff>
    </xdr:from>
    <xdr:to>
      <xdr:col>5</xdr:col>
      <xdr:colOff>847515</xdr:colOff>
      <xdr:row>14</xdr:row>
      <xdr:rowOff>181429</xdr:rowOff>
    </xdr:to>
    <xdr:pic>
      <xdr:nvPicPr>
        <xdr:cNvPr id="6" name="Imagen 5">
          <a:extLst>
            <a:ext uri="{FF2B5EF4-FFF2-40B4-BE49-F238E27FC236}">
              <a16:creationId xmlns:a16="http://schemas.microsoft.com/office/drawing/2014/main" id="{6C781928-F84E-4F62-9AFD-A5342B8E4629}"/>
            </a:ext>
          </a:extLst>
        </xdr:cNvPr>
        <xdr:cNvPicPr>
          <a:picLocks noChangeAspect="1"/>
        </xdr:cNvPicPr>
      </xdr:nvPicPr>
      <xdr:blipFill>
        <a:blip xmlns:r="http://schemas.openxmlformats.org/officeDocument/2006/relationships" r:embed="rId2"/>
        <a:stretch>
          <a:fillRect/>
        </a:stretch>
      </xdr:blipFill>
      <xdr:spPr>
        <a:xfrm>
          <a:off x="675822" y="2267858"/>
          <a:ext cx="4834181" cy="2295071"/>
        </a:xfrm>
        <a:prstGeom prst="rect">
          <a:avLst/>
        </a:prstGeom>
      </xdr:spPr>
    </xdr:pic>
    <xdr:clientData/>
  </xdr:twoCellAnchor>
  <xdr:twoCellAnchor editAs="oneCell">
    <xdr:from>
      <xdr:col>2</xdr:col>
      <xdr:colOff>22678</xdr:colOff>
      <xdr:row>115</xdr:row>
      <xdr:rowOff>147412</xdr:rowOff>
    </xdr:from>
    <xdr:to>
      <xdr:col>6</xdr:col>
      <xdr:colOff>963838</xdr:colOff>
      <xdr:row>124</xdr:row>
      <xdr:rowOff>351292</xdr:rowOff>
    </xdr:to>
    <xdr:pic>
      <xdr:nvPicPr>
        <xdr:cNvPr id="4" name="Imagen 3">
          <a:extLst>
            <a:ext uri="{FF2B5EF4-FFF2-40B4-BE49-F238E27FC236}">
              <a16:creationId xmlns:a16="http://schemas.microsoft.com/office/drawing/2014/main" id="{BFFAC3EC-398B-4AA5-8423-7E344E6C7ABF}"/>
            </a:ext>
          </a:extLst>
        </xdr:cNvPr>
        <xdr:cNvPicPr>
          <a:picLocks noChangeAspect="1"/>
        </xdr:cNvPicPr>
      </xdr:nvPicPr>
      <xdr:blipFill rotWithShape="1">
        <a:blip xmlns:r="http://schemas.openxmlformats.org/officeDocument/2006/relationships" r:embed="rId3"/>
        <a:srcRect t="7482" b="12467"/>
        <a:stretch>
          <a:fillRect/>
        </a:stretch>
      </xdr:blipFill>
      <xdr:spPr>
        <a:xfrm>
          <a:off x="952499" y="35934198"/>
          <a:ext cx="5953125" cy="3639911"/>
        </a:xfrm>
        <a:prstGeom prst="rect">
          <a:avLst/>
        </a:prstGeom>
      </xdr:spPr>
    </xdr:pic>
    <xdr:clientData/>
  </xdr:twoCellAnchor>
  <xdr:twoCellAnchor editAs="oneCell">
    <xdr:from>
      <xdr:col>5</xdr:col>
      <xdr:colOff>495300</xdr:colOff>
      <xdr:row>136</xdr:row>
      <xdr:rowOff>139700</xdr:rowOff>
    </xdr:from>
    <xdr:to>
      <xdr:col>9</xdr:col>
      <xdr:colOff>229586</xdr:colOff>
      <xdr:row>146</xdr:row>
      <xdr:rowOff>67717</xdr:rowOff>
    </xdr:to>
    <xdr:pic>
      <xdr:nvPicPr>
        <xdr:cNvPr id="5" name="Imagen 4">
          <a:extLst>
            <a:ext uri="{FF2B5EF4-FFF2-40B4-BE49-F238E27FC236}">
              <a16:creationId xmlns:a16="http://schemas.microsoft.com/office/drawing/2014/main" id="{6D6F86E6-506A-488C-A69B-083D21E7A6D4}"/>
            </a:ext>
          </a:extLst>
        </xdr:cNvPr>
        <xdr:cNvPicPr>
          <a:picLocks noChangeAspect="1"/>
        </xdr:cNvPicPr>
      </xdr:nvPicPr>
      <xdr:blipFill rotWithShape="1">
        <a:blip xmlns:r="http://schemas.openxmlformats.org/officeDocument/2006/relationships" r:embed="rId4"/>
        <a:srcRect t="8235"/>
        <a:stretch>
          <a:fillRect/>
        </a:stretch>
      </xdr:blipFill>
      <xdr:spPr>
        <a:xfrm>
          <a:off x="5181600" y="45427900"/>
          <a:ext cx="4809524" cy="4246017"/>
        </a:xfrm>
        <a:prstGeom prst="rect">
          <a:avLst/>
        </a:prstGeom>
      </xdr:spPr>
    </xdr:pic>
    <xdr:clientData/>
  </xdr:twoCellAnchor>
  <xdr:twoCellAnchor editAs="oneCell">
    <xdr:from>
      <xdr:col>1</xdr:col>
      <xdr:colOff>112059</xdr:colOff>
      <xdr:row>0</xdr:row>
      <xdr:rowOff>196104</xdr:rowOff>
    </xdr:from>
    <xdr:to>
      <xdr:col>2</xdr:col>
      <xdr:colOff>1132913</xdr:colOff>
      <xdr:row>3</xdr:row>
      <xdr:rowOff>1</xdr:rowOff>
    </xdr:to>
    <xdr:pic>
      <xdr:nvPicPr>
        <xdr:cNvPr id="9" name="Imagen 8">
          <a:hlinkClick xmlns:r="http://schemas.openxmlformats.org/officeDocument/2006/relationships" r:id="rId5"/>
          <a:extLst>
            <a:ext uri="{FF2B5EF4-FFF2-40B4-BE49-F238E27FC236}">
              <a16:creationId xmlns:a16="http://schemas.microsoft.com/office/drawing/2014/main" id="{78A46245-B579-486E-A7E0-5F64222CDEC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80147" y="196104"/>
          <a:ext cx="1791259" cy="64433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163872</xdr:colOff>
      <xdr:row>1</xdr:row>
      <xdr:rowOff>219023</xdr:rowOff>
    </xdr:from>
    <xdr:to>
      <xdr:col>0</xdr:col>
      <xdr:colOff>1541053</xdr:colOff>
      <xdr:row>5</xdr:row>
      <xdr:rowOff>40316</xdr:rowOff>
    </xdr:to>
    <xdr:pic>
      <xdr:nvPicPr>
        <xdr:cNvPr id="3" name="Imagen 2">
          <a:hlinkClick xmlns:r="http://schemas.openxmlformats.org/officeDocument/2006/relationships" r:id="rId1"/>
          <a:extLst>
            <a:ext uri="{FF2B5EF4-FFF2-40B4-BE49-F238E27FC236}">
              <a16:creationId xmlns:a16="http://schemas.microsoft.com/office/drawing/2014/main" id="{83011357-553F-4862-B273-6F3E567044F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3872" y="219023"/>
          <a:ext cx="1372419" cy="49367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40969</xdr:colOff>
      <xdr:row>1</xdr:row>
      <xdr:rowOff>10242</xdr:rowOff>
    </xdr:from>
    <xdr:to>
      <xdr:col>2</xdr:col>
      <xdr:colOff>199665</xdr:colOff>
      <xdr:row>4</xdr:row>
      <xdr:rowOff>26488</xdr:rowOff>
    </xdr:to>
    <xdr:pic>
      <xdr:nvPicPr>
        <xdr:cNvPr id="4" name="Imagen 3">
          <a:hlinkClick xmlns:r="http://schemas.openxmlformats.org/officeDocument/2006/relationships" r:id="rId1"/>
          <a:extLst>
            <a:ext uri="{FF2B5EF4-FFF2-40B4-BE49-F238E27FC236}">
              <a16:creationId xmlns:a16="http://schemas.microsoft.com/office/drawing/2014/main" id="{1DB7B18A-4135-47DD-8BA7-093DFA97DB5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969" y="153629"/>
          <a:ext cx="1582684" cy="56931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133350</xdr:colOff>
      <xdr:row>0</xdr:row>
      <xdr:rowOff>157608</xdr:rowOff>
    </xdr:from>
    <xdr:to>
      <xdr:col>3</xdr:col>
      <xdr:colOff>133350</xdr:colOff>
      <xdr:row>2</xdr:row>
      <xdr:rowOff>341941</xdr:rowOff>
    </xdr:to>
    <xdr:pic>
      <xdr:nvPicPr>
        <xdr:cNvPr id="4" name="Imagen 3">
          <a:hlinkClick xmlns:r="http://schemas.openxmlformats.org/officeDocument/2006/relationships" r:id="rId1"/>
          <a:extLst>
            <a:ext uri="{FF2B5EF4-FFF2-40B4-BE49-F238E27FC236}">
              <a16:creationId xmlns:a16="http://schemas.microsoft.com/office/drawing/2014/main" id="{B2E96A2F-4EA6-4FBA-9538-8990FEB3BC3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3350" y="157608"/>
          <a:ext cx="1571625" cy="5653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194598</xdr:colOff>
      <xdr:row>0</xdr:row>
      <xdr:rowOff>102420</xdr:rowOff>
    </xdr:from>
    <xdr:to>
      <xdr:col>1</xdr:col>
      <xdr:colOff>1113248</xdr:colOff>
      <xdr:row>2</xdr:row>
      <xdr:rowOff>210845</xdr:rowOff>
    </xdr:to>
    <xdr:pic>
      <xdr:nvPicPr>
        <xdr:cNvPr id="4" name="Imagen 3">
          <a:hlinkClick xmlns:r="http://schemas.openxmlformats.org/officeDocument/2006/relationships" r:id="rId1"/>
          <a:extLst>
            <a:ext uri="{FF2B5EF4-FFF2-40B4-BE49-F238E27FC236}">
              <a16:creationId xmlns:a16="http://schemas.microsoft.com/office/drawing/2014/main" id="{D1DE3A3F-6A70-4A1B-9097-3B537E2A94B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4598" y="102420"/>
          <a:ext cx="2009775" cy="72294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180975</xdr:colOff>
      <xdr:row>0</xdr:row>
      <xdr:rowOff>114300</xdr:rowOff>
    </xdr:from>
    <xdr:to>
      <xdr:col>3</xdr:col>
      <xdr:colOff>419100</xdr:colOff>
      <xdr:row>3</xdr:row>
      <xdr:rowOff>75241</xdr:rowOff>
    </xdr:to>
    <xdr:pic>
      <xdr:nvPicPr>
        <xdr:cNvPr id="4" name="Imagen 3">
          <a:hlinkClick xmlns:r="http://schemas.openxmlformats.org/officeDocument/2006/relationships" r:id="rId1"/>
          <a:extLst>
            <a:ext uri="{FF2B5EF4-FFF2-40B4-BE49-F238E27FC236}">
              <a16:creationId xmlns:a16="http://schemas.microsoft.com/office/drawing/2014/main" id="{7A7C01E3-CB4D-41E4-A121-068A5813125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0975" y="114300"/>
          <a:ext cx="1809750" cy="72294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HP\Desktop\Valecita\Matriz%20de%20Riesgos%202026\Mapa%20de%20Riesgos%20ANT%202026_Formulaci&#243;n%20V1.0.xlsm" TargetMode="External"/><Relationship Id="rId1" Type="http://schemas.openxmlformats.org/officeDocument/2006/relationships/externalLinkPath" Target="/Users/HP/Desktop/Valecita/Matriz%20de%20Riesgos%202026/Mapa%20de%20Riesgos%20ANT%202026_Formulaci&#243;n%20V1.0.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HP\Desktop\Valecita\Matriz%20de%20Riesgos%202026\Formulaci&#243;n%20MRC%202026_V1.0.xlsm" TargetMode="External"/><Relationship Id="rId1" Type="http://schemas.openxmlformats.org/officeDocument/2006/relationships/externalLinkPath" Target="/Users/HP/Desktop/Valecita/Matriz%20de%20Riesgos%202026/Formulaci&#243;n%20MRC%202026_V1.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1 FORMULAS"/>
      <sheetName val="1 INSTRUCTIVO"/>
      <sheetName val="2 CONTEXTO E IDENTIFICACIÓN"/>
      <sheetName val="3 PROBABIL E IMPACTO INHERENTE"/>
      <sheetName val="4 MAPA CALOR INHERENTE"/>
      <sheetName val="5 VALORACIÓN DEL CONTROL"/>
      <sheetName val="6 MAPA CALOR RESIDUAL"/>
      <sheetName val="7 MAPA CALOR INHEREN Y RESIDUAL"/>
      <sheetName val="8 MAPA RIESGOS"/>
      <sheetName val="9 RIESGO DEL PROCESO"/>
      <sheetName val="10 CONTROL DE CAMBIOS"/>
      <sheetName val="Mapa de Riesgos ANT 2026_Formul"/>
    </sheetNames>
    <sheetDataSet>
      <sheetData sheetId="0">
        <row r="3">
          <cell r="AJ3" t="str">
            <v>Direccionamiento Estratégico</v>
          </cell>
        </row>
        <row r="4">
          <cell r="AJ4" t="str">
            <v>Comunicación y Gestión con Grupos de Interés.</v>
          </cell>
        </row>
        <row r="5">
          <cell r="AJ5" t="str">
            <v>Inteligencia de la información.</v>
          </cell>
        </row>
        <row r="6">
          <cell r="AJ6" t="str">
            <v>Planificación del Ordenamiento Social de la Propiedad</v>
          </cell>
        </row>
        <row r="7">
          <cell r="AJ7" t="str">
            <v>Seguridad Jurídica sobre la Titularidad de la Tierra y los Territorios</v>
          </cell>
        </row>
        <row r="8">
          <cell r="AJ8" t="str">
            <v>Acceso a la Propiedad de la Tierra y los Territorios</v>
          </cell>
        </row>
        <row r="9">
          <cell r="AJ9" t="str">
            <v>Administración de Tierras.</v>
          </cell>
        </row>
        <row r="10">
          <cell r="AJ10" t="str">
            <v>Evaluación del Impacto del Ordenamiento Social de la Propiedad Rural</v>
          </cell>
        </row>
        <row r="11">
          <cell r="AJ11" t="str">
            <v>Gestión de la Información</v>
          </cell>
        </row>
        <row r="12">
          <cell r="AJ12" t="str">
            <v>Gestión del Talento Humano</v>
          </cell>
        </row>
        <row r="13">
          <cell r="AJ13" t="str">
            <v>Apoyo Jurídico</v>
          </cell>
        </row>
        <row r="14">
          <cell r="AJ14" t="str">
            <v>Adquisición de Bienes y Servicios</v>
          </cell>
        </row>
        <row r="15">
          <cell r="AJ15" t="str">
            <v>Administración de Bienes y Servicios</v>
          </cell>
        </row>
        <row r="16">
          <cell r="AJ16" t="str">
            <v>Gestión Financiera</v>
          </cell>
        </row>
        <row r="17">
          <cell r="AJ17" t="str">
            <v>Seguimiento, Evaluación y Mejora</v>
          </cell>
        </row>
      </sheetData>
      <sheetData sheetId="1" refreshError="1"/>
      <sheetData sheetId="2" refreshError="1"/>
      <sheetData sheetId="3">
        <row r="9">
          <cell r="X9" t="str">
            <v>Menor a 10 SMLMV</v>
          </cell>
          <cell r="Y9" t="str">
            <v>El riesgo afecta la imagen de algún área de la organización.</v>
          </cell>
        </row>
        <row r="10">
          <cell r="X10" t="str">
            <v>Entre 10 y 50 SMLMV</v>
          </cell>
          <cell r="Y10" t="str">
            <v>El riesgo afecta la imagen de la entidad internamente, de conocimiento general nivel interno, de junta directiva y accionistas y/o de proveedores.</v>
          </cell>
        </row>
        <row r="11">
          <cell r="X11" t="str">
            <v>Entre 50 y 100 SMLMV</v>
          </cell>
          <cell r="Y11" t="str">
            <v>El riesgo afecta la imagen de la entidad con algunos usuarios de relevancia frente al logro de los objetivos.</v>
          </cell>
        </row>
        <row r="12">
          <cell r="X12" t="str">
            <v>Entre 100 y 500 SMLMV</v>
          </cell>
          <cell r="Y12" t="str">
            <v>El riesgo afecta la imagen de la entidad con efecto publicitario sostenido a nivel de sector administrativo, nivel departamental o municipal.</v>
          </cell>
        </row>
        <row r="13">
          <cell r="X13" t="str">
            <v>Mayor a 500 SMLMV</v>
          </cell>
          <cell r="Y13" t="str">
            <v>El riesgo afecta la imagen de la entidad a nivel nacional, con efecto publicitario sostenido a nivel país</v>
          </cell>
        </row>
        <row r="14">
          <cell r="X14" t="str">
            <v>N/A</v>
          </cell>
          <cell r="Y14" t="str">
            <v>N/A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0_CALOR Previo"/>
      <sheetName val="0_CALOR"/>
      <sheetName val="1_IDENTIFICACIÓN"/>
      <sheetName val="Configuración"/>
      <sheetName val="1 - POLÍTICA"/>
      <sheetName val="2 - CONTEXTO"/>
      <sheetName val="3-IDENTIFICACIÓN DEL RIESGO"/>
      <sheetName val="4-VALORACIÓN DEL RIESGO"/>
      <sheetName val="5-CONTROLES"/>
      <sheetName val="6-MAPA DE RIESGOS CORRUPCION"/>
      <sheetName val="Anexo 1 modificaciones"/>
    </sheetNames>
    <sheetDataSet>
      <sheetData sheetId="0"/>
      <sheetData sheetId="1"/>
      <sheetData sheetId="2"/>
      <sheetData sheetId="3">
        <row r="6">
          <cell r="F6" t="str">
            <v>Dirección de Acceso a Tierras - DAT</v>
          </cell>
        </row>
        <row r="7">
          <cell r="F7" t="str">
            <v>Dirección de Asuntos Étnicos - DAE</v>
          </cell>
        </row>
        <row r="8">
          <cell r="F8" t="str">
            <v>Dirección de Gestión del Ordenamiento Social de la Propiedad - DGOSP</v>
          </cell>
        </row>
        <row r="9">
          <cell r="F9" t="str">
            <v>Dirección de Gestión Jurídica de Tierras - DGJT</v>
          </cell>
        </row>
        <row r="10">
          <cell r="F10" t="str">
            <v>Dirección General - DG</v>
          </cell>
        </row>
        <row r="11">
          <cell r="F11" t="str">
            <v>Oficina de Control Interno - OCI</v>
          </cell>
        </row>
        <row r="12">
          <cell r="F12" t="str">
            <v>Oficina de Planeación - OP</v>
          </cell>
        </row>
        <row r="13">
          <cell r="F13" t="str">
            <v>Oficina del Inspector de la Gestión de Tierras - OIGT</v>
          </cell>
        </row>
        <row r="14">
          <cell r="F14" t="str">
            <v>Oficina Jurídica - OJ</v>
          </cell>
        </row>
        <row r="15">
          <cell r="F15" t="str">
            <v>Secretaría General - SG</v>
          </cell>
        </row>
        <row r="16">
          <cell r="F16" t="str">
            <v>Subdirección Administrativa y Financiera - SAF</v>
          </cell>
        </row>
        <row r="17">
          <cell r="F17" t="str">
            <v>Subdirección de Acceso a Tierras de por Demanda y Descongestión - SATDD</v>
          </cell>
        </row>
        <row r="18">
          <cell r="F18" t="str">
            <v>Subdirección de Acceso a Tierras de Zonas Focalizadas - SATZF</v>
          </cell>
        </row>
        <row r="19">
          <cell r="F19" t="str">
            <v>Subdirección de Administración de Tierras de la Nación - SATN</v>
          </cell>
        </row>
        <row r="20">
          <cell r="F20" t="str">
            <v>Subdirección de Asuntos Étnicos - SAE</v>
          </cell>
        </row>
        <row r="21">
          <cell r="F21" t="str">
            <v>Subdirección de Planeación Operativa - SPO</v>
          </cell>
        </row>
        <row r="22">
          <cell r="F22" t="str">
            <v>Subdirección de Procesos Agrarios y Gestión Jurídica - SPAGGJ</v>
          </cell>
        </row>
        <row r="23">
          <cell r="F23" t="str">
            <v>Subdirección de Seguridad Jurídica - SSJ</v>
          </cell>
        </row>
        <row r="24">
          <cell r="F24" t="str">
            <v>Subdirección de Sistemas de Información de Tierras - SSIT</v>
          </cell>
        </row>
        <row r="25">
          <cell r="F25" t="str">
            <v>Subdirección de Talento Humano - STH</v>
          </cell>
        </row>
        <row r="26">
          <cell r="F26" t="str">
            <v>Comunicaciones (DG)</v>
          </cell>
        </row>
        <row r="27">
          <cell r="F27" t="str">
            <v>Diálogo Social (DG)</v>
          </cell>
        </row>
        <row r="28">
          <cell r="F28" t="str">
            <v>Mujer Rural (DG)</v>
          </cell>
        </row>
        <row r="29">
          <cell r="F29" t="str">
            <v>Gestión Documental (SG)</v>
          </cell>
        </row>
        <row r="30">
          <cell r="F30" t="str">
            <v>Geografía y Topografía (DG)</v>
          </cell>
        </row>
        <row r="31">
          <cell r="F31" t="str">
            <v>Contratos (SG)</v>
          </cell>
        </row>
        <row r="32">
          <cell r="F32" t="str">
            <v>Atención al Ciudadano (SG)</v>
          </cell>
        </row>
      </sheetData>
      <sheetData sheetId="4"/>
      <sheetData sheetId="5"/>
      <sheetData sheetId="6"/>
      <sheetData sheetId="7"/>
      <sheetData sheetId="8"/>
      <sheetData sheetId="9"/>
      <sheetData sheetId="10"/>
    </sheetDataSet>
  </externalBook>
</externalLink>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bag type="XFControls"/>
  <bag type="XFComplement">
    <bagId k="XFControls">4</bagId>
  </bag>
  <bag type="DXFComplements" extRef="DXFComplementsMapperExtRef">
    <a k="MappedFeaturePropertyBags">
      <bagId>5</bagId>
      <bagId>2</bagId>
    </a>
  </bag>
</FeaturePropertyBags>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6C4D59E-10B0-43EF-AE28-F079F4E7FC13}" name="Tabla1" displayName="Tabla1" ref="A5:E21" totalsRowShown="0" headerRowDxfId="181" headerRowBorderDxfId="180" tableBorderDxfId="179" totalsRowBorderDxfId="178">
  <autoFilter ref="A5:E21" xr:uid="{36C4D59E-10B0-43EF-AE28-F079F4E7FC13}"/>
  <tableColumns count="5">
    <tableColumn id="1" xr3:uid="{62F57F78-9BF9-4D06-8881-5873A9510708}" name="SIGLA" dataDxfId="177"/>
    <tableColumn id="2" xr3:uid="{9FEA35CB-1BA7-4819-BE1D-535B73F2C1E5}" name="DENOMINACIÓN_PROCESOS" dataDxfId="176"/>
    <tableColumn id="3" xr3:uid="{C2233596-B60B-4080-BF55-D859A45ECB1D}" name="OBJETIVO" dataDxfId="175"/>
    <tableColumn id="4" xr3:uid="{5ABD90DE-47C2-4D20-B173-7693C4C7B365}" name="Enlace" dataDxfId="174" dataCellStyle="Hipervínculo"/>
    <tableColumn id="5" xr3:uid="{3A23804F-C8DC-4DC9-BF0C-9BC61816C121}" name="Responsable de coordinación (Actividades del proceso)" dataDxfId="173"/>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CC7CD65-53BE-4229-A034-9E1CC491F65D}" name="Tabla15" displayName="Tabla15" ref="BM5:BQ9" totalsRowShown="0" headerRowDxfId="121">
  <autoFilter ref="BM5:BQ9" xr:uid="{0CC7CD65-53BE-4229-A034-9E1CC491F65D}"/>
  <tableColumns count="5">
    <tableColumn id="1" xr3:uid="{F96B0FE5-D922-4F03-9E3E-5621EA4DE435}" name="Niveles de riesgo" dataDxfId="120"/>
    <tableColumn id="2" xr3:uid="{79D0DFF3-6631-4779-B476-73AACD0926C2}" name="Tratamiento" dataDxfId="119" dataCellStyle="Normal 2"/>
    <tableColumn id="3" xr3:uid="{67AC9588-19A8-4E4D-8D14-A6B9E390FE6E}" name="¿Requiere Plan de Acción?" dataDxfId="118" dataCellStyle="Normal 2"/>
    <tableColumn id="4" xr3:uid="{2D26ADF7-EA0D-46BD-8938-5252A21BDB82}" name="Reducir_mitigar_Transferir_Evitar" dataDxfId="117" dataCellStyle="Normal 2"/>
    <tableColumn id="5" xr3:uid="{027903A8-BEDD-4643-8915-4D3E4D47E55F}" name="Colorimentria" dataDxfId="116"/>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D90CD41A-A9D5-4FA7-8DFC-546DB2491101}" name="Tabla6" displayName="Tabla6" ref="A11:L171" totalsRowShown="0" headerRowDxfId="115" dataDxfId="113" headerRowBorderDxfId="114" tableBorderDxfId="112" totalsRowBorderDxfId="111">
  <autoFilter ref="A11:L171" xr:uid="{D90CD41A-A9D5-4FA7-8DFC-546DB2491101}"/>
  <tableColumns count="12">
    <tableColumn id="1" xr3:uid="{1CCA541D-139E-4A29-BDE3-4D2314BA8042}" name="Proceso" dataDxfId="110"/>
    <tableColumn id="2" xr3:uid="{D4D4CD5A-C465-44A4-90FC-FDB8A23C6BE6}" name="Sigla" dataDxfId="109">
      <calculatedColumnFormula>_xlfn.XLOOKUP(A12,Tabla1[DENOMINACIÓN_PROCESOS],Tabla1[SIGLA],"",1)</calculatedColumnFormula>
    </tableColumn>
    <tableColumn id="3" xr3:uid="{FFB7C268-E711-4264-BF59-E7176E66A0D6}" name="Id Riesgo" dataDxfId="108"/>
    <tableColumn id="4" xr3:uid="{D945155D-9F73-490F-A242-D1F6D4379667}" name="Amenaza de Integridad Pública" dataDxfId="107"/>
    <tableColumn id="5" xr3:uid="{0BD49E3B-D2A6-4650-928B-04275DAE5AD4}" name="Fuente Generadora" dataDxfId="106">
      <calculatedColumnFormula array="1">_xlfn.XLOOKUP(D12,Tipo_de_riesgo_de_Integridad_Pública,Tabla3[Factor de riesgo],"",1)</calculatedColumnFormula>
    </tableColumn>
    <tableColumn id="6" xr3:uid="{ED2B8BD2-343D-42F8-BF6F-9EE275A0324C}" name="Descripción Fuente Generadora" dataDxfId="105">
      <calculatedColumnFormula>IFERROR(VLOOKUP(E12,Tabla3[[Factor de riesgo]:[Descripción]],2,FALSE),"")</calculatedColumnFormula>
    </tableColumn>
    <tableColumn id="7" xr3:uid="{C6352EFF-1E50-4D10-99DC-DA489816D5CC}" name="¿Qué? _x000a_IMPACTO_x000a_Posibilidad de afectación (…)" dataDxfId="104"/>
    <tableColumn id="8" xr3:uid="{FE4F95BE-91CD-42BF-9E97-265A70E51E44}" name="¿Cómo?_x000a_CAUSA INMEDIATA " dataDxfId="103"/>
    <tableColumn id="9" xr3:uid="{0CD57C00-F3B7-426D-A969-96F1A89235B8}" name="¿Por qué?_x000a_CAUSA RAÍZ - Actividad (R. Corrupción) / Operación (LA FT y FP)" dataDxfId="102"/>
    <tableColumn id="10" xr3:uid="{86D47554-6A1D-4ED4-B8F7-DC1CE432BBF8}" name="DESCRIPCIÓN DEL RIESGO" dataDxfId="101">
      <calculatedColumnFormula>IF(COUNTIF(G12:I12,"&lt;&gt;"&amp;"")=3,CONCATENATE("Posibilidad de afectación ",G12, " por ",H12," debido a "&amp;I12),"")</calculatedColumnFormula>
    </tableColumn>
    <tableColumn id="12" xr3:uid="{9A3B4702-F591-42BB-AED2-934C12A358C3}" name="Estado" dataDxfId="100"/>
    <tableColumn id="11" xr3:uid="{50EEE5D2-D6CE-4B6F-BF20-364822428F17}" name="Registro diligenciado" dataDxfId="99">
      <calculatedColumnFormula>IF(COUNTIF(A12:K12,"&lt;&gt;"&amp;"")=11,TRUE, FALSE)</calculatedColumnFormula>
    </tableColumn>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484768A2-5AA4-4A5D-A7C4-75CA1F538883}" name="Tabla13" displayName="Tabla13" ref="A12:P172" totalsRowShown="0" headerRowDxfId="98" dataDxfId="97" tableBorderDxfId="96">
  <autoFilter ref="A12:P172" xr:uid="{484768A2-5AA4-4A5D-A7C4-75CA1F538883}"/>
  <tableColumns count="16">
    <tableColumn id="1" xr3:uid="{B13AC871-3565-465F-B747-5D036C06CB3B}" name="Id Riesgo" dataDxfId="95"/>
    <tableColumn id="2" xr3:uid="{151ABB33-18DF-4DA9-AD75-822B0A34A2B4}" name="Identificado en paso 1?" dataDxfId="94">
      <calculatedColumnFormula>_xlfn.XLOOKUP(A13,Tabla6[Id Riesgo],Tabla6[Registro diligenciado],FALSE,1)</calculatedColumnFormula>
    </tableColumn>
    <tableColumn id="3" xr3:uid="{68879C21-B1E4-437D-8746-31B22F9F70D3}" name="Riesgo" dataDxfId="93">
      <calculatedColumnFormula>IF(B13,_xlfn.XLOOKUP(A13,Tabla6[Id Riesgo],Tabla6[DESCRIPCIÓN DEL RIESGO],FALSE,1),"")</calculatedColumnFormula>
    </tableColumn>
    <tableColumn id="4" xr3:uid="{8B666F8F-1739-49B4-8B5C-EF99427FF18D}" name="No. veces que realiza la actividad al año" dataDxfId="92"/>
    <tableColumn id="5" xr3:uid="{65EBE78C-39EF-470F-ACB9-6A2631656538}" name="Probabilidad" dataDxfId="91">
      <calculatedColumnFormula>_xlfn.XLOOKUP(D13,Tabla8[No. veces que realiza la actividad al año],Tabla8[Probabilidad],"",1)</calculatedColumnFormula>
    </tableColumn>
    <tableColumn id="6" xr3:uid="{19706173-5643-43E7-B40B-B2A5A3128680}" name="Nivel de probabilidad" dataDxfId="90">
      <calculatedColumnFormula>_xlfn.XLOOKUP(D13,Tabla8[No. veces que realiza la actividad al año],Tabla8[Nivel de probabilidad],"",1)</calculatedColumnFormula>
    </tableColumn>
    <tableColumn id="7" xr3:uid="{6B6B096F-66B0-4830-AD24-7CE15616DB7E}" name="Afectación económica" dataDxfId="89"/>
    <tableColumn id="8" xr3:uid="{27C4E573-A744-4BB5-8188-2E96C4EC8C1C}" name="Porcentaje Económico" dataDxfId="88">
      <calculatedColumnFormula>_xlfn.XLOOKUP(G13,Tabla9[Afectación económica],Tabla9[Porcentaje],"",1)</calculatedColumnFormula>
    </tableColumn>
    <tableColumn id="9" xr3:uid="{62066C39-9DC3-4D9A-AC23-0732A3C52ACC}" name="Nivel de impacto Económico" dataDxfId="87">
      <calculatedColumnFormula>_xlfn.XLOOKUP(G13,Tabla9[Afectación económica],Tabla9[Nivel de impacto],"",1)</calculatedColumnFormula>
    </tableColumn>
    <tableColumn id="10" xr3:uid="{51D51224-3B52-4ABF-A834-67D8B93B3713}" name="El riesgo afecta la imagen de:" dataDxfId="86"/>
    <tableColumn id="11" xr3:uid="{D519201C-5626-4738-B202-DFA28ABA3B73}" name="Porcentaje Reputacional" dataDxfId="85">
      <calculatedColumnFormula>_xlfn.XLOOKUP(J13,Tabla9[Reputacional],Tabla9[Porcentaje],"",1)</calculatedColumnFormula>
    </tableColumn>
    <tableColumn id="12" xr3:uid="{0EDE99E0-909F-418E-AD46-BCD755AE81A2}" name="Nivel de impacto Reputacional" dataDxfId="84">
      <calculatedColumnFormula>_xlfn.XLOOKUP(J13,Tabla9[Reputacional],Tabla9[Nivel de impacto],"",1)</calculatedColumnFormula>
    </tableColumn>
    <tableColumn id="13" xr3:uid="{CC66AAEB-10A4-4CC1-9EAA-D52A76925536}" name="Porcentaje Impacto" dataDxfId="83">
      <calculatedColumnFormula>IF(OR(H13&lt;&gt;"",K13&lt;&gt;""),MAX(H13,K13),"")</calculatedColumnFormula>
    </tableColumn>
    <tableColumn id="14" xr3:uid="{472CDD13-E0C4-4496-9B7A-C62E968EA22D}" name="Nivel de impacto" dataDxfId="82">
      <calculatedColumnFormula>_xlfn.XLOOKUP(M13,Tabla9[Porcentaje],Tabla9[Nivel de impacto],"",1)</calculatedColumnFormula>
    </tableColumn>
    <tableColumn id="15" xr3:uid="{C7243539-758B-4FE7-947A-591EB63DF997}" name="Severidad Nivel de Riesgo Inherente" dataDxfId="81">
      <calculatedColumnFormula>IF(P13,_xlfn.XLOOKUP(CONCATENATE("P",F13,"I",N13),Tabla10[Llave],Tabla10[Severidad],"",1),"")</calculatedColumnFormula>
    </tableColumn>
    <tableColumn id="16" xr3:uid="{F9D0E023-AA3B-4482-8E0D-D57C434008E8}" name="Registro diligenciado" dataDxfId="80">
      <calculatedColumnFormula>IF(AND(B13=TRUE,D13&lt;&gt;"",OR(G13&lt;&gt;"",J13&lt;&gt;"")),TRUE, FALSE)</calculatedColumnFormula>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82104E6-4CED-4FA1-9BC9-3ED2D1CAEF9E}" name="Tabla135" displayName="Tabla135" ref="F11:AH1791" totalsRowShown="0" headerRowDxfId="79" dataDxfId="78" tableBorderDxfId="77">
  <autoFilter ref="F11:AH1791" xr:uid="{484768A2-5AA4-4A5D-A7C4-75CA1F538883}"/>
  <tableColumns count="29">
    <tableColumn id="1" xr3:uid="{85B36E0B-3BD5-4701-ABC4-6FD6B6B7814F}" name="Id Riesgo" dataDxfId="76"/>
    <tableColumn id="2" xr3:uid="{468A81FD-FB90-42E3-A2E5-A491990A2949}" name="Identificado en paso 1 y 2?" dataDxfId="75">
      <calculatedColumnFormula>_xlfn.XLOOKUP(F12,Tabla13[Id Riesgo],Tabla13[Registro diligenciado],FALSE,1)</calculatedColumnFormula>
    </tableColumn>
    <tableColumn id="3" xr3:uid="{102B0D38-0523-4C33-9F8A-58534AC45281}" name="Riesgo" dataDxfId="74">
      <calculatedColumnFormula>IF(G12,_xlfn.XLOOKUP(F12,Tabla6[Id Riesgo],Tabla6[DESCRIPCIÓN DEL RIESGO],FALSE,1),"")</calculatedColumnFormula>
    </tableColumn>
    <tableColumn id="35" xr3:uid="{34D67DAB-BCA3-4C47-9B32-E2FC4ADC2E4C}" name="Probabilidad (por registro)" dataDxfId="73">
      <calculatedColumnFormula>_xlfn.XLOOKUP(Tabla135[[#This Row],[Id Riesgo]],Tabla13[Id Riesgo],Tabla13[Probabilidad])</calculatedColumnFormula>
    </tableColumn>
    <tableColumn id="36" xr3:uid="{CCE409D6-C0CF-4C9A-9858-2EC9ED28C200}" name="Impacto(por registro" dataDxfId="72">
      <calculatedColumnFormula>_xlfn.XLOOKUP(Tabla135[[#This Row],[Id Riesgo]],Tabla13[Id Riesgo],Tabla13[Porcentaje Impacto],"",1)</calculatedColumnFormula>
    </tableColumn>
    <tableColumn id="6" xr3:uid="{96FCE70B-B732-4341-BA93-AE29DC5F3807}" name="No. de Control" dataDxfId="71"/>
    <tableColumn id="4" xr3:uid="{3C93E3F6-538D-4DA8-95AE-459C1A7F229E}" name="Área" dataDxfId="70"/>
    <tableColumn id="14" xr3:uid="{DC31BE8D-4D2A-446D-8B81-658F6AA8441B}" name="Cargo" dataDxfId="69"/>
    <tableColumn id="7" xr3:uid="{FF5F8EFC-6ABD-4071-9095-3EA125048506}" name="Aplicativo" dataDxfId="68"/>
    <tableColumn id="8" xr3:uid="{6DA91128-F818-4A7C-898D-7BD3096F456C}" name="Actividad - Acción ¿Qué?_x000a_Inicia con verbo" dataDxfId="67"/>
    <tableColumn id="33" xr3:uid="{10DBB8C1-5E74-45DF-A303-677A3CF8A4BB}" name="Complemento_x000a_(Observaciones o desviaciones)" dataDxfId="66"/>
    <tableColumn id="34" xr3:uid="{985531C4-61E2-4B82-ABDE-4BC6BA575358}" name="Descripción del control" dataDxfId="65">
      <calculatedColumnFormula>_xlfn.TEXTJOIN(" ",TRUE,Tabla135[[#This Row],[Actividad - Acción ¿Qué?
Inicia con verbo]],Tabla135[[#This Row],[Complemento
(Observaciones o desviaciones)]])</calculatedColumnFormula>
    </tableColumn>
    <tableColumn id="25" xr3:uid="{B4E64098-B353-44F0-8F9A-39D7199486B7}" name="Tipo de control" dataDxfId="64"/>
    <tableColumn id="28" xr3:uid="{B9EDC5B5-E0B0-4E3F-8D43-BB9D8340DB93}" name="Peso del control" dataDxfId="63">
      <calculatedColumnFormula>_xlfn.XLOOKUP(Tabla135[[#This Row],[Tipo de control]],Tabla7[Tipo de control],Tabla7[Peso],"",1)</calculatedColumnFormula>
    </tableColumn>
    <tableColumn id="27" xr3:uid="{9379C55B-F792-460E-8257-A1DC1BAF7BF7}" name="Desplazamiento en la Matriz" dataDxfId="62">
      <calculatedColumnFormula>_xlfn.XLOOKUP(Tabla135[[#This Row],[Tipo de control]],Tabla7[Tipo de control],Tabla7[Afectación matriz],"",1)</calculatedColumnFormula>
    </tableColumn>
    <tableColumn id="31" xr3:uid="{2202C6D9-024E-4A0E-A147-30DB53B0C640}" name="Implementación" dataDxfId="61"/>
    <tableColumn id="32" xr3:uid="{DD4B8DA0-8656-45BC-A348-4E58DA16F012}" name="Peso de la implementación" dataDxfId="60">
      <calculatedColumnFormula>_xlfn.XLOOKUP(Tabla135[[#This Row],[Implementación]],Tabla11[Implementación],Tabla11[Peso],"",1)</calculatedColumnFormula>
    </tableColumn>
    <tableColumn id="11" xr3:uid="{6187069D-9E1B-44B2-A1D0-A1DD714323A3}" name="Documentación" dataDxfId="59"/>
    <tableColumn id="10" xr3:uid="{8974AA1C-1141-4ACC-97C1-7E8B16093F52}" name="Frecuencia" dataDxfId="58"/>
    <tableColumn id="12" xr3:uid="{DDAAB5B7-E989-4077-8CD9-E451B3E3746F}" name="Trazabilidad" dataDxfId="57"/>
    <tableColumn id="18" xr3:uid="{BE93AF13-338B-4B5B-BB58-24F5802378EA}" name="Ejecución" dataDxfId="56"/>
    <tableColumn id="15" xr3:uid="{E26DC35C-1B47-4D6B-A68E-F30D9B99064C}" name="Valor del control" dataDxfId="55">
      <calculatedColumnFormula>IFERROR(Tabla135[[#This Row],[Peso del control]]+Tabla135[[#This Row],[Peso de la implementación]],"")</calculatedColumnFormula>
    </tableColumn>
    <tableColumn id="23" xr3:uid="{33ABA2AB-9131-448F-96E5-42C0DA7F9400}" name="Probabilidad residual" dataDxfId="54">
      <calculatedColumnFormula array="1">IFERROR(IF(Tabla135[[#This Row],[Registro diligenciado]]=TRUE,_xlfn.IFS(AND(Tabla135[[#This Row],[No. de Control]]=1,Tabla135[[#This Row],[Desplazamiento en la Matriz]]="Probabilidad"),D12-(D12*Tabla135[[#This Row],[Valor del control]]),AND(Tabla135[[#This Row],[No. de Control]]&gt;1,Tabla135[[#This Row],[Desplazamiento en la Matriz]]="Probabilidad"),AB11-(AB11*Tabla135[[#This Row],[Valor del control]]),AND(Tabla135[[#This Row],[No. de Control]]=1,Tabla135[[#This Row],[Desplazamiento en la Matriz]]="Impacto"),D12,AND(Tabla135[[#This Row],[No. de Control]]&gt;1,Tabla135[[#This Row],[Desplazamiento en la Matriz]]="Impacto"),AB11),""),"")</calculatedColumnFormula>
    </tableColumn>
    <tableColumn id="24" xr3:uid="{B4EE8A4B-5DA4-48D5-983F-E3232F5D5DBB}" name="Impacto residual" dataDxfId="53">
      <calculatedColumnFormula array="1">IFERROR(IF(Tabla135[[#This Row],[Registro diligenciado]]=TRUE,_xlfn.IFS(AND(Tabla135[[#This Row],[No. de Control]]=1,Tabla135[[#This Row],[Desplazamiento en la Matriz]]="Impacto"),E12-(E12*Tabla135[[#This Row],[Valor del control]]),AND(Tabla135[[#This Row],[No. de Control]]&gt;1,Tabla135[[#This Row],[Desplazamiento en la Matriz]]="Impacto"),AC11-(AC11*Tabla135[[#This Row],[Valor del control]]),AND(Tabla135[[#This Row],[No. de Control]]=1,Tabla135[[#This Row],[Desplazamiento en la Matriz]]="Probabilidad"),E12,AND(Tabla135[[#This Row],[No. de Control]]&gt;1,Tabla135[[#This Row],[Desplazamiento en la Matriz]]="Probabilidad"),AC11),""),"")</calculatedColumnFormula>
    </tableColumn>
    <tableColumn id="37" xr3:uid="{5FB3B007-A0A8-4D49-A516-4C475C1F6A33}" name="Probabilidad residual Final" dataDxfId="52">
      <calculatedColumnFormula>IFERROR(_xlfn.MINIFS(Tabla135[Probabilidad residual],Tabla135[Id Riesgo],Tabla135[[#This Row],[Id Riesgo]]),"")</calculatedColumnFormula>
    </tableColumn>
    <tableColumn id="38" xr3:uid="{6F2EF998-E4BE-477F-8A6F-AB4552DE1B92}" name="Impacto Residual Final" dataDxfId="51">
      <calculatedColumnFormula>IFERROR(_xlfn.MINIFS(Tabla135[Impacto residual],Tabla135[Id Riesgo],Tabla135[[#This Row],[Id Riesgo]]),"")</calculatedColumnFormula>
    </tableColumn>
    <tableColumn id="39" xr3:uid="{6FF14AE3-1B37-4637-B731-0B57179D9AAA}" name="Valoración Probabilidad Residual" dataDxfId="50">
      <calculatedColumnFormula array="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calculatedColumnFormula>
    </tableColumn>
    <tableColumn id="40" xr3:uid="{FD6A632A-C485-4454-954D-B21554A3C518}" name="Valoración Impacto Residual" dataDxfId="49">
      <calculatedColumnFormula array="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calculatedColumnFormula>
    </tableColumn>
    <tableColumn id="16" xr3:uid="{33FBE490-DA36-4F3F-9947-E35D45471EA1}" name="Registro diligenciado" dataDxfId="48">
      <calculatedColumnFormula>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F78B70B7-3FB0-445B-A9E8-27322C47658E}" name="Tabla1315" displayName="Tabla1315" ref="A11:AJ171" totalsRowShown="0" headerRowDxfId="43" dataDxfId="42" tableBorderDxfId="41">
  <autoFilter ref="A11:AJ171" xr:uid="{484768A2-5AA4-4A5D-A7C4-75CA1F538883}"/>
  <tableColumns count="36">
    <tableColumn id="1" xr3:uid="{E9F630C8-F98F-49F6-A1D9-34D13302460A}" name="Id Riesgo" dataDxfId="40"/>
    <tableColumn id="2" xr3:uid="{767ECCAF-8E19-4314-80D3-2C4485D6AE9D}" name="Diligenciadas etapas previas?" dataDxfId="39">
      <calculatedColumnFormula>IF(COUNTIFS(Tabla135[Id Riesgo],Tabla1315[[#This Row],[Id Riesgo]],Tabla135[Registro diligenciado],TRUE)&gt;0,TRUE,FALSE)</calculatedColumnFormula>
    </tableColumn>
    <tableColumn id="48" xr3:uid="{7AA51255-7D23-4F06-A05C-9BC164F0E11A}" name="Sigla Proceso" dataDxfId="38">
      <calculatedColumnFormula>IF(B12,_xlfn.XLOOKUP(A12,Tabla6[Id Riesgo],Tabla6[Sigla],FALSE,1),"")</calculatedColumnFormula>
    </tableColumn>
    <tableColumn id="3" xr3:uid="{6A6F68B9-6A59-446F-B0A3-F71C03FA7476}" name="Riesgo" dataDxfId="37">
      <calculatedColumnFormula>IF(B12,_xlfn.XLOOKUP(A12,Tabla6[Id Riesgo],Tabla6[DESCRIPCIÓN DEL RIESGO],FALSE,1),"")</calculatedColumnFormula>
    </tableColumn>
    <tableColumn id="5" xr3:uid="{3A11309F-63B9-4006-8DA6-7B35EB1F31AF}" name="% Probabilidad" dataDxfId="36">
      <calculatedColumnFormula>IF(Tabla1315[[#This Row],[Diligenciadas etapas previas?]],_xlfn.XLOOKUP(Tabla1315[[#This Row],[Id Riesgo]],Tabla13[Id Riesgo],Tabla13[Probabilidad],"",1),"")</calculatedColumnFormula>
    </tableColumn>
    <tableColumn id="4" xr3:uid="{8A116ECB-0CCD-478C-9DBA-4C920D00C940}" name="% Impacto" dataDxfId="35">
      <calculatedColumnFormula>IF(Tabla1315[[#This Row],[Diligenciadas etapas previas?]],_xlfn.XLOOKUP(Tabla1315[[#This Row],[Id Riesgo]],Tabla13[Id Riesgo],Tabla13[Porcentaje Impacto],"",1),"")</calculatedColumnFormula>
    </tableColumn>
    <tableColumn id="6" xr3:uid="{2D26E89C-CF61-4AF7-91C8-0ECF5B3AD8A3}" name="Nivel de probabilidad" dataDxfId="34">
      <calculatedColumnFormula>IF(Tabla1315[[#This Row],[Diligenciadas etapas previas?]],_xlfn.XLOOKUP(Tabla1315[[#This Row],[Id Riesgo]],Tabla13[Id Riesgo],Tabla13[Nivel de probabilidad],"",1),"")</calculatedColumnFormula>
    </tableColumn>
    <tableColumn id="14" xr3:uid="{5A03F3CA-4B92-46AA-AF71-5C3D63F6EFFB}" name="Nivel de impacto" dataDxfId="33">
      <calculatedColumnFormula>IF(Tabla1315[[#This Row],[Diligenciadas etapas previas?]],_xlfn.XLOOKUP(Tabla1315[[#This Row],[Id Riesgo]],Tabla13[Id Riesgo],Tabla13[Nivel de impacto],"",1),"")</calculatedColumnFormula>
    </tableColumn>
    <tableColumn id="11" xr3:uid="{36505B10-A454-4363-839D-5072C66DE12D}" name="Severidad Nivel de Riesgo Inherente" dataDxfId="32">
      <calculatedColumnFormula>IF(Tabla1315[[#This Row],[Diligenciadas etapas previas?]],_xlfn.XLOOKUP(Tabla1315[[#This Row],[Id Riesgo]],Tabla13[Id Riesgo],Tabla13[Severidad Nivel de Riesgo Inherente],"",1),"")</calculatedColumnFormula>
    </tableColumn>
    <tableColumn id="7" xr3:uid="{B870A7D1-357F-47AC-BA19-4B9DDEFE4DE9}" name="% Probabilidad Residual" dataDxfId="31">
      <calculatedColumnFormula>IF(Tabla1315[[#This Row],[Diligenciadas etapas previas?]],_xlfn.XLOOKUP(Tabla1315[[#This Row],[Id Riesgo]],'4_CONTROLES'!$A$12:$A$1611,'4_CONTROLES'!$AJ$12:$AJ$1611,"",1),"")</calculatedColumnFormula>
    </tableColumn>
    <tableColumn id="8" xr3:uid="{F6C4CBA9-EDC6-46AB-B2E7-C0F26F8A2124}" name="% Impacto Residual" dataDxfId="30">
      <calculatedColumnFormula>IF(Tabla1315[[#This Row],[Diligenciadas etapas previas?]],_xlfn.XLOOKUP(Tabla1315[[#This Row],[Id Riesgo]],'4_CONTROLES'!$A$12:$A$1611,'4_CONTROLES'!$AK$12:$AK$1611,"",1),"")</calculatedColumnFormula>
    </tableColumn>
    <tableColumn id="9" xr3:uid="{D0E7723B-8420-480F-BEE5-07CF41E69DFA}" name="Nivel de probabilidad Residual" dataDxfId="29">
      <calculatedColumnFormula>IF(Tabla1315[[#This Row],[Diligenciadas etapas previas?]],_xlfn.XLOOKUP(Tabla1315[[#This Row],[Id Riesgo]],'4_CONTROLES'!$A$12:$A$1611,'4_CONTROLES'!$AL$12:$AL$1611,"",1),"")</calculatedColumnFormula>
    </tableColumn>
    <tableColumn id="10" xr3:uid="{967E0A1A-4AB3-4C98-BC3B-796BD9BABE4E}" name="Nivel de impacto Residual" dataDxfId="28">
      <calculatedColumnFormula>IF(Tabla1315[[#This Row],[Diligenciadas etapas previas?]],_xlfn.XLOOKUP(Tabla1315[[#This Row],[Id Riesgo]],'4_CONTROLES'!$A$12:$A$1611,'4_CONTROLES'!$AM$12:$AM$1611,"",1),"")</calculatedColumnFormula>
    </tableColumn>
    <tableColumn id="12" xr3:uid="{3E61F68F-7D39-4F90-9E2A-89FF85FBEFE9}" name="Severidad Nivel de Riesgo Residual" dataDxfId="27">
      <calculatedColumnFormula>IF(Tabla1315[[#This Row],[Diligenciadas etapas previas?]]=TRUE,_xlfn.XLOOKUP(CONCATENATE("P",Tabla1315[[#This Row],[Nivel de probabilidad Residual]],"I",Tabla1315[[#This Row],[Nivel de impacto Residual]]),Tabla10[Llave],Tabla10[Severidad],"",1),"")</calculatedColumnFormula>
    </tableColumn>
    <tableColumn id="13" xr3:uid="{43DBA5AC-06ED-45C6-B26E-4B8D7FCC78AF}" name="¿Requiere Plan de Acción?" dataDxfId="26">
      <calculatedColumnFormula>_xlfn.XLOOKUP(Tabla1315[[#This Row],[Severidad Nivel de Riesgo Residual]],CONFIGURACIÓN!$BM$6:$BM$9,CONFIGURACIÓN!$BO$6:$BO$9,"",0)</calculatedColumnFormula>
    </tableColumn>
    <tableColumn id="15" xr3:uid="{D069A4DC-5D52-421F-B7E7-E7F9E0C0E348}" name="Tratamiento" dataDxfId="25">
      <calculatedColumnFormula>_xlfn.XLOOKUP(Tabla1315[[#This Row],[Severidad Nivel de Riesgo Residual]],CONFIGURACIÓN!$BM$6:$BM$9,CONFIGURACIÓN!$BP$6:$BP$9,"",0)</calculatedColumnFormula>
    </tableColumn>
    <tableColumn id="17" xr3:uid="{B6E85EF3-7F7D-4439-B2D3-27A5D6EBE6D5}" name="Determine el tratamiento a seguir _x000a_" dataDxfId="24"/>
    <tableColumn id="19" xr3:uid="{9391138F-A84C-47CA-908E-8E6A982F8134}" name="Descripción de la Acción_x000a_(basado en el análisis de causas)" dataDxfId="23"/>
    <tableColumn id="36" xr3:uid="{3C977FE2-A565-43D0-9D56-D4360AF2AB95}" name="Area responsable" dataDxfId="22"/>
    <tableColumn id="20" xr3:uid="{62F3DF53-D72F-4557-9316-017C7CA45694}" name="Responsable _x000a_(Cargo)" dataDxfId="21"/>
    <tableColumn id="37" xr3:uid="{B99143B8-181B-44F0-BB57-AF354C8B2FE0}" name="Descripción" dataDxfId="20"/>
    <tableColumn id="47" xr3:uid="{41B6C2ED-0064-463E-AC04-92FD87C0446B}" name="Meta (No.)" dataDxfId="19"/>
    <tableColumn id="38" xr3:uid="{C45E1723-765B-4AB4-BE79-97CA82969D73}" name="Enero" dataDxfId="18"/>
    <tableColumn id="39" xr3:uid="{0763B7F0-8D62-4B87-8F22-BD58FE865616}" name="Febrero" dataDxfId="17"/>
    <tableColumn id="21" xr3:uid="{9E079911-235D-46EB-ABB7-C76DA3901438}" name="Marzo" dataDxfId="16"/>
    <tableColumn id="22" xr3:uid="{486AD1CD-F69D-4334-AE7C-1216E5011508}" name="Abril" dataDxfId="15"/>
    <tableColumn id="40" xr3:uid="{89F79E50-B865-4151-A9E1-45D65A9FF5F4}" name="Mayo" dataDxfId="14"/>
    <tableColumn id="41" xr3:uid="{1B30D6D2-0B34-46C6-A97F-B19F05974B8F}" name="Junio" dataDxfId="13"/>
    <tableColumn id="42" xr3:uid="{0C276E7B-E4D9-4B24-B35F-6AC4A08D6BDD}" name="Julio" dataDxfId="12"/>
    <tableColumn id="43" xr3:uid="{9EFC7E9A-D2B7-4A31-8685-5855277D2D56}" name="Agosto" dataDxfId="11"/>
    <tableColumn id="44" xr3:uid="{8A365B4C-945A-459E-95FB-4319C550F37D}" name="Septiembre" dataDxfId="10"/>
    <tableColumn id="45" xr3:uid="{C4304795-C551-4E1A-9BDF-E861471C98CE}" name="Octubre" dataDxfId="9"/>
    <tableColumn id="46" xr3:uid="{1165A6C5-5F6B-40F3-AC20-3206A25EC4E7}" name="Noviembre" dataDxfId="8"/>
    <tableColumn id="16" xr3:uid="{B6CA0CAE-234D-4E8E-8C79-658E980A10FC}" name="Diciembre" dataDxfId="7"/>
    <tableColumn id="28" xr3:uid="{3361E0A5-0591-48E9-A98D-4DCFC6E18421}" name="Estado" dataDxfId="6"/>
    <tableColumn id="23" xr3:uid="{06438B1F-1015-4A38-9ADF-F368A09CAAFF}" name="Riesgo activo?" dataDxfId="5">
      <calculatedColumnFormula>IF(_xlfn.XLOOKUP(Tabla1315[[#This Row],[Id Riesgo]],Tabla6[Id Riesgo],Tabla6[Estado],"",0)=0,"",_xlfn.XLOOKUP(Tabla1315[[#This Row],[Id Riesgo]],Tabla6[Id Riesgo],Tabla6[Estado],"",0))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1C9563C-8052-46C3-9752-C70ACED64772}" name="Tabla2" displayName="Tabla2" ref="G5:G8" totalsRowShown="0" headerRowDxfId="172" dataDxfId="170" headerRowBorderDxfId="171" tableBorderDxfId="169">
  <autoFilter ref="G5:G8" xr:uid="{21C9563C-8052-46C3-9752-C70ACED64772}"/>
  <tableColumns count="1">
    <tableColumn id="1" xr3:uid="{CD074C7F-7954-43D2-B063-67AAAE140DEE}" name="Vigencia" dataDxfId="168"/>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8416FC5-0DCF-4C94-8320-735DF4D03027}" name="Tabla3" displayName="Tabla3" ref="I5:K7" totalsRowShown="0" headerRowDxfId="167" headerRowBorderDxfId="166" tableBorderDxfId="165" totalsRowBorderDxfId="164">
  <autoFilter ref="I5:K7" xr:uid="{48416FC5-0DCF-4C94-8320-735DF4D03027}"/>
  <tableColumns count="3">
    <tableColumn id="1" xr3:uid="{DF454E67-15F2-4613-B478-75291CE3D0EA}" name="Amenaza a la Integridad Pública" dataDxfId="163"/>
    <tableColumn id="2" xr3:uid="{360B9AB5-4312-4F1F-ACE1-DB365B7B50EC}" name="Factor de riesgo" dataDxfId="162"/>
    <tableColumn id="3" xr3:uid="{82AA77C8-AF25-4FA9-8534-5D57E40271FD}" name="Descripción" dataDxfId="161"/>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327A9CB-E886-4E9D-BF82-C52A10EDC381}" name="Tabla5" displayName="Tabla5" ref="R5:R11" totalsRowShown="0" headerRowDxfId="160" dataDxfId="158" headerRowBorderDxfId="159" tableBorderDxfId="157" totalsRowBorderDxfId="156">
  <autoFilter ref="R5:R11" xr:uid="{C327A9CB-E886-4E9D-BF82-C52A10EDC381}"/>
  <tableColumns count="1">
    <tableColumn id="1" xr3:uid="{F07A4946-EE31-4ADA-BC5F-C5D26BCB9C42}" name="Posibilidad de afectación ¿Qué?" dataDxfId="155"/>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A921800-7AA5-4E15-812E-08C2BDBE1FC5}" name="Tabla8" displayName="Tabla8" ref="T5:V10" totalsRowShown="0" headerRowDxfId="154" dataDxfId="152" headerRowBorderDxfId="153" tableBorderDxfId="151" totalsRowBorderDxfId="150">
  <autoFilter ref="T5:V10" xr:uid="{CA921800-7AA5-4E15-812E-08C2BDBE1FC5}"/>
  <tableColumns count="3">
    <tableColumn id="1" xr3:uid="{BF252796-7D14-4811-B7F7-C8038568EFD2}" name="No. veces que realiza la actividad al año" dataDxfId="149"/>
    <tableColumn id="2" xr3:uid="{F8CD057F-D870-4657-8B15-E801E16B75F0}" name="Probabilidad" dataDxfId="148"/>
    <tableColumn id="3" xr3:uid="{AE75A390-932E-4C57-B947-44F5BBBB7D93}" name="Nivel de probabilidad" dataDxfId="147"/>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EC51A5D1-13A5-452E-9557-35F05A04FC33}" name="Tabla9" displayName="Tabla9" ref="X5:AA10" totalsRowShown="0" headerRowDxfId="146" headerRowBorderDxfId="145" tableBorderDxfId="144">
  <autoFilter ref="X5:AA10" xr:uid="{EC51A5D1-13A5-452E-9557-35F05A04FC33}"/>
  <tableColumns count="4">
    <tableColumn id="1" xr3:uid="{7C352A22-1417-469E-9311-6B41701D6F5E}" name="Afectación económica" dataDxfId="143"/>
    <tableColumn id="4" xr3:uid="{E274AF9C-E98E-4792-9669-5AAFBF8D5517}" name="Reputacional" dataDxfId="142"/>
    <tableColumn id="2" xr3:uid="{5785947F-2994-4879-97D9-04A08975F4D7}" name="Porcentaje" dataDxfId="141"/>
    <tableColumn id="3" xr3:uid="{5B69E918-8D93-4CD6-9AFA-4CED92F0C6D7}" name="Nivel de impacto" dataDxfId="140"/>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5F5749A1-44A8-4B13-BDE5-1402D6BB5769}" name="Tabla10" displayName="Tabla10" ref="AC5:AG30" totalsRowShown="0" headerRowDxfId="139" dataDxfId="137" headerRowBorderDxfId="138" tableBorderDxfId="136">
  <autoFilter ref="AC5:AG30" xr:uid="{5F5749A1-44A8-4B13-BDE5-1402D6BB5769}"/>
  <tableColumns count="5">
    <tableColumn id="1" xr3:uid="{CBCFE85A-90F3-48F9-81D5-3CE6FD52D21A}" name="Llave" dataDxfId="135">
      <calculatedColumnFormula>CONCATENATE("P",AD6,"I",AE6)</calculatedColumnFormula>
    </tableColumn>
    <tableColumn id="2" xr3:uid="{4F37B445-F189-40E3-8101-B4B6B870000D}" name="Probabilidad" dataDxfId="134"/>
    <tableColumn id="3" xr3:uid="{C43F7A4F-C090-42A7-AA23-C4BC027B406A}" name="Impacto" dataDxfId="133"/>
    <tableColumn id="4" xr3:uid="{4AF1EB77-7A84-4D12-8EAC-8896FC546988}" name="Severidad" dataDxfId="132"/>
    <tableColumn id="5" xr3:uid="{EF88987F-7A88-4126-A2B4-3D842A2252E2}" name="Cuadrante" dataDxfId="131"/>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A79B990-4DC2-4712-B8EA-8283F23649FF}" name="Tabla7" displayName="Tabla7" ref="AX5:AZ8" totalsRowShown="0" headerRowDxfId="130" headerRowBorderDxfId="129" tableBorderDxfId="128" totalsRowBorderDxfId="127">
  <autoFilter ref="AX5:AZ8" xr:uid="{0A79B990-4DC2-4712-B8EA-8283F23649FF}"/>
  <tableColumns count="3">
    <tableColumn id="1" xr3:uid="{90026275-5380-4CFC-A23A-DF32278305AB}" name="Tipo de control" dataDxfId="126"/>
    <tableColumn id="2" xr3:uid="{896B6E4A-E468-4E8E-AA7D-482E78B86A41}" name="Peso" dataDxfId="125"/>
    <tableColumn id="3" xr3:uid="{7F5DD9CD-00FC-43F3-AD35-9D59242E330A}" name="Afectación matriz" dataDxfId="124"/>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D4B5C89C-40F0-4537-80C4-E8406D58125E}" name="Tabla11" displayName="Tabla11" ref="BB5:BC7" totalsRowShown="0">
  <autoFilter ref="BB5:BC7" xr:uid="{D4B5C89C-40F0-4537-80C4-E8406D58125E}"/>
  <tableColumns count="2">
    <tableColumn id="1" xr3:uid="{62DE748D-BAD8-46E0-AE68-E1ABC56D7239}" name="Implementación" dataDxfId="123"/>
    <tableColumn id="2" xr3:uid="{5F46CFB5-15D0-4D47-88FD-6DF9CFEFF8BD}" name="Peso" dataDxfId="122"/>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ant.gov.co/sites/default/files/2024-06/documentos/archivos/APJUR-Caracterizacion-PROCESO-APOYO-JURIDICO.pdf" TargetMode="External"/><Relationship Id="rId13" Type="http://schemas.openxmlformats.org/officeDocument/2006/relationships/hyperlink" Target="https://www.ant.gov.co/transparencia-y-acceso-a-la-informacion-publica/informacion-de-la-entidad/procedimientos-que-se-siguen-para-tomar-decisiones/proceso-misional-gestion-de-la-informacion" TargetMode="External"/><Relationship Id="rId18" Type="http://schemas.openxmlformats.org/officeDocument/2006/relationships/table" Target="../tables/table1.xml"/><Relationship Id="rId26" Type="http://schemas.openxmlformats.org/officeDocument/2006/relationships/table" Target="../tables/table9.xml"/><Relationship Id="rId3" Type="http://schemas.openxmlformats.org/officeDocument/2006/relationships/hyperlink" Target="https://www.ant.gov.co/sites/default/files/2024-06/documentos/archivos/INTI-Caracterizacion-PROCESO-INTELIGENCIA-DE-LA-INFORMACION-V-4.pdf" TargetMode="External"/><Relationship Id="rId21" Type="http://schemas.openxmlformats.org/officeDocument/2006/relationships/table" Target="../tables/table4.xml"/><Relationship Id="rId7" Type="http://schemas.openxmlformats.org/officeDocument/2006/relationships/hyperlink" Target="https://www.ant.gov.co/sites/default/files/2024-06/documentos/archivos/ADQBS-Caracterizacion-PROCESO.-ADQUISICION-DE-BIENES-Y-SERVICIOS.pdf" TargetMode="External"/><Relationship Id="rId12" Type="http://schemas.openxmlformats.org/officeDocument/2006/relationships/hyperlink" Target="https://www.ant.gov.co/sites/default/files/2024-07/documentos/archivos/evimp-caracterizacion-evaluacion-del-impacto-del-ordenamiento-social-de-la-propiedad-rural.pdf" TargetMode="External"/><Relationship Id="rId17" Type="http://schemas.openxmlformats.org/officeDocument/2006/relationships/drawing" Target="../drawings/drawing2.xml"/><Relationship Id="rId25" Type="http://schemas.openxmlformats.org/officeDocument/2006/relationships/table" Target="../tables/table8.xml"/><Relationship Id="rId2" Type="http://schemas.openxmlformats.org/officeDocument/2006/relationships/hyperlink" Target="https://www.ant.gov.co/sites/default/files/2024-06/documentos/archivos/COGGI-Caracterizacion.-COMUNICACION-Y-GESTION-CON-GRUPOS-DE-INTERES.pdf" TargetMode="External"/><Relationship Id="rId16" Type="http://schemas.openxmlformats.org/officeDocument/2006/relationships/hyperlink" Target="https://www.ant.gov.co/transparencia-y-acceso-a-la-informacion-publica/informacion-de-la-entidad/procedimientos-que-se-siguen-para-tomar-decisiones/proceso-misional-gestion-modelo-de-atencion" TargetMode="External"/><Relationship Id="rId20" Type="http://schemas.openxmlformats.org/officeDocument/2006/relationships/table" Target="../tables/table3.xml"/><Relationship Id="rId1" Type="http://schemas.openxmlformats.org/officeDocument/2006/relationships/hyperlink" Target="https://www.ant.gov.co/sites/default/files/2024-06/documentos/archivos/DEST-Caracterizacion-DIRECCIONAMIENTO-ESTRATEGICO.pdf" TargetMode="External"/><Relationship Id="rId6" Type="http://schemas.openxmlformats.org/officeDocument/2006/relationships/hyperlink" Target="https://www.ant.gov.co/sites/default/files/2024-06/documentos/archivos/ADMBS-Caracterizacion-PROCESO-ADMINISTRACION-DE-BIENES-Y-SERVICIOS.pdf" TargetMode="External"/><Relationship Id="rId11" Type="http://schemas.openxmlformats.org/officeDocument/2006/relationships/hyperlink" Target="https://www.ant.gov.co/sites/default/files/2024-06/documentos/archivos/ADMTI-Caracterizacion-PROCESO-ADMINISTRACION-DE-TIERRAS.pdf" TargetMode="External"/><Relationship Id="rId24" Type="http://schemas.openxmlformats.org/officeDocument/2006/relationships/table" Target="../tables/table7.xml"/><Relationship Id="rId5" Type="http://schemas.openxmlformats.org/officeDocument/2006/relationships/hyperlink" Target="https://www.ant.gov.co/sites/default/files/2024-06/documentos/archivos/GEFIN-Caracterizacion-PROCESO-GESTION-FINANCIERA.pdf" TargetMode="External"/><Relationship Id="rId15" Type="http://schemas.openxmlformats.org/officeDocument/2006/relationships/hyperlink" Target="https://www.ant.gov.co/transparencia-y-acceso-a-la-informacion-publica/informacion-de-la-entidad/procedimientos-que-se-siguen-para-tomar-decisiones/proceso-misional-seguridad-juridica-sobre-la-titularidad-de-la-tierra" TargetMode="External"/><Relationship Id="rId23" Type="http://schemas.openxmlformats.org/officeDocument/2006/relationships/table" Target="../tables/table6.xml"/><Relationship Id="rId10" Type="http://schemas.openxmlformats.org/officeDocument/2006/relationships/hyperlink" Target="https://www.ant.gov.co/sites/default/files/2024-10/documentos/archivos/accti-caracterizacion-acceso-a-la-propiedad-de-la-tierra-y-los-territorios-v2-2.pdf" TargetMode="External"/><Relationship Id="rId19" Type="http://schemas.openxmlformats.org/officeDocument/2006/relationships/table" Target="../tables/table2.xml"/><Relationship Id="rId4" Type="http://schemas.openxmlformats.org/officeDocument/2006/relationships/hyperlink" Target="https://www.ant.gov.co/sites/default/files/2024-06/documentos/archivos/SEYM-Caracterizacion-PROCESO.-SEGUIMIENTO-EVALUACION-Y-MEJORA.pdf" TargetMode="External"/><Relationship Id="rId9" Type="http://schemas.openxmlformats.org/officeDocument/2006/relationships/hyperlink" Target="https://www.ant.gov.co/sites/default/files/2024-06/documentos/archivos/GTHU-Caracterizacion-GESTION_DEL_TALENTO_HUMANO.pdf" TargetMode="External"/><Relationship Id="rId14" Type="http://schemas.openxmlformats.org/officeDocument/2006/relationships/hyperlink" Target="https://www.ant.gov.co/sites/default/files/2024-06/documentos/archivos/POSPR-Caracterizacion-PLANIFICACION-DEL-ORDENAMIENTO-SOCIAL-DE-LA-PROPIEDAD-RURAL-V4.pdf" TargetMode="External"/><Relationship Id="rId22" Type="http://schemas.openxmlformats.org/officeDocument/2006/relationships/table" Target="../tables/table5.xml"/><Relationship Id="rId27" Type="http://schemas.openxmlformats.org/officeDocument/2006/relationships/table" Target="../tables/table10.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s://www.funcionpublica.gov.co/documents/d/guest/2025-09-11_guia_gestion_integral_riesgo_v7?download=true"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B917C-8E12-489E-ADEB-A965600F3A1E}">
  <sheetPr codeName="Hoja2"/>
  <dimension ref="A1:L43"/>
  <sheetViews>
    <sheetView showGridLines="0" showRowColHeaders="0" tabSelected="1" zoomScaleNormal="100" workbookViewId="0">
      <extLst>
        <ext xmlns:xlsdti="http://schemas.microsoft.com/office/spreadsheetml/2023/showDataTypeIcons" uri="{77bfe23e-c014-4d31-8a63-9c772dbf06b6}">
          <xlsdti:showDataTypeIcons visible="0"/>
        </ext>
      </extLst>
    </sheetView>
  </sheetViews>
  <sheetFormatPr baseColWidth="10" defaultColWidth="0" defaultRowHeight="11.6" zeroHeight="1" x14ac:dyDescent="0.3"/>
  <cols>
    <col min="1" max="1" width="4" style="388" customWidth="1"/>
    <col min="2" max="4" width="11.3828125" style="388" customWidth="1"/>
    <col min="5" max="5" width="11.69140625" style="388" customWidth="1"/>
    <col min="6" max="9" width="11.3828125" style="388" customWidth="1"/>
    <col min="10" max="10" width="2.84375" style="388" customWidth="1"/>
    <col min="11" max="11" width="5.23046875" style="388" hidden="1" customWidth="1"/>
    <col min="12" max="12" width="58.84375" style="388" hidden="1" customWidth="1"/>
    <col min="13" max="16384" width="11.3828125" style="388" hidden="1"/>
  </cols>
  <sheetData>
    <row r="1" spans="1:12" x14ac:dyDescent="0.3">
      <c r="A1" s="387"/>
      <c r="B1" s="387"/>
      <c r="C1" s="387"/>
      <c r="D1" s="387"/>
      <c r="E1" s="387"/>
      <c r="F1" s="387"/>
      <c r="G1" s="387"/>
      <c r="H1" s="387"/>
      <c r="I1" s="387"/>
      <c r="J1" s="387"/>
    </row>
    <row r="2" spans="1:12" x14ac:dyDescent="0.3">
      <c r="A2" s="387"/>
      <c r="B2" s="387"/>
      <c r="C2" s="387"/>
      <c r="D2" s="387"/>
      <c r="E2" s="387"/>
      <c r="F2" s="387"/>
      <c r="G2" s="387"/>
      <c r="H2" s="387"/>
      <c r="I2" s="387"/>
      <c r="J2" s="387"/>
    </row>
    <row r="3" spans="1:12" x14ac:dyDescent="0.3">
      <c r="A3" s="387"/>
      <c r="B3" s="387"/>
      <c r="C3" s="387"/>
      <c r="D3" s="387"/>
      <c r="E3" s="387"/>
      <c r="F3" s="387"/>
      <c r="G3" s="387"/>
      <c r="H3" s="387"/>
      <c r="I3" s="387"/>
      <c r="J3" s="387"/>
    </row>
    <row r="4" spans="1:12" x14ac:dyDescent="0.3">
      <c r="A4" s="387"/>
      <c r="B4" s="387"/>
      <c r="C4" s="387"/>
      <c r="D4" s="387"/>
      <c r="E4" s="387"/>
      <c r="F4" s="387"/>
      <c r="G4" s="387"/>
      <c r="H4" s="387"/>
      <c r="I4" s="387"/>
      <c r="J4" s="387"/>
    </row>
    <row r="5" spans="1:12" x14ac:dyDescent="0.3">
      <c r="A5" s="387"/>
      <c r="B5" s="387"/>
      <c r="C5" s="387"/>
      <c r="D5" s="387"/>
      <c r="E5" s="387"/>
      <c r="F5" s="387"/>
      <c r="G5" s="387"/>
      <c r="H5" s="387"/>
      <c r="I5" s="387"/>
      <c r="J5" s="387"/>
    </row>
    <row r="6" spans="1:12" x14ac:dyDescent="0.3">
      <c r="A6" s="387"/>
      <c r="B6" s="387"/>
      <c r="C6" s="387"/>
      <c r="D6" s="387"/>
      <c r="E6" s="387"/>
      <c r="F6" s="387"/>
      <c r="G6" s="387"/>
      <c r="H6" s="387"/>
      <c r="I6" s="387"/>
      <c r="J6" s="387"/>
    </row>
    <row r="7" spans="1:12" x14ac:dyDescent="0.3">
      <c r="A7" s="387"/>
      <c r="B7" s="440" t="s">
        <v>692</v>
      </c>
      <c r="C7" s="440"/>
      <c r="D7" s="440"/>
      <c r="E7" s="440"/>
      <c r="F7" s="440"/>
      <c r="G7" s="440"/>
      <c r="H7" s="440"/>
      <c r="I7" s="440"/>
      <c r="J7" s="387"/>
    </row>
    <row r="8" spans="1:12" ht="32.25" customHeight="1" x14ac:dyDescent="0.3">
      <c r="A8" s="387"/>
      <c r="B8" s="441" t="s">
        <v>661</v>
      </c>
      <c r="C8" s="441"/>
      <c r="D8" s="441"/>
      <c r="E8" s="441"/>
      <c r="F8" s="441"/>
      <c r="G8" s="441"/>
      <c r="H8" s="441"/>
      <c r="I8" s="441"/>
      <c r="J8" s="387"/>
      <c r="L8" s="389"/>
    </row>
    <row r="9" spans="1:12" x14ac:dyDescent="0.3">
      <c r="A9" s="387"/>
      <c r="B9" s="387"/>
      <c r="C9" s="387"/>
      <c r="D9" s="387"/>
      <c r="E9" s="387"/>
      <c r="F9" s="387"/>
      <c r="G9" s="387"/>
      <c r="H9" s="387"/>
      <c r="I9" s="387"/>
      <c r="J9" s="387"/>
      <c r="L9" s="389"/>
    </row>
    <row r="10" spans="1:12" ht="27" customHeight="1" x14ac:dyDescent="0.3">
      <c r="A10" s="387"/>
      <c r="B10" s="387"/>
      <c r="C10" s="387"/>
      <c r="D10" s="387"/>
      <c r="E10" s="387"/>
      <c r="F10" s="387"/>
      <c r="G10" s="387"/>
      <c r="H10" s="387"/>
      <c r="I10" s="387"/>
      <c r="J10" s="387"/>
      <c r="L10" s="389"/>
    </row>
    <row r="11" spans="1:12" x14ac:dyDescent="0.3">
      <c r="A11" s="387"/>
      <c r="B11" s="387"/>
      <c r="C11" s="387"/>
      <c r="D11" s="387"/>
      <c r="E11" s="387"/>
      <c r="F11" s="387"/>
      <c r="G11" s="387"/>
      <c r="H11" s="387"/>
      <c r="I11" s="387"/>
      <c r="J11" s="387"/>
      <c r="L11" s="389"/>
    </row>
    <row r="12" spans="1:12" x14ac:dyDescent="0.3">
      <c r="A12" s="387"/>
      <c r="B12" s="387"/>
      <c r="C12" s="387"/>
      <c r="D12" s="387"/>
      <c r="E12" s="387"/>
      <c r="F12" s="387"/>
      <c r="G12" s="387"/>
      <c r="H12" s="387"/>
      <c r="I12" s="387"/>
      <c r="J12" s="387"/>
      <c r="L12" s="389"/>
    </row>
    <row r="13" spans="1:12" x14ac:dyDescent="0.3">
      <c r="A13" s="387"/>
      <c r="B13" s="387"/>
      <c r="C13" s="387"/>
      <c r="D13" s="387"/>
      <c r="E13" s="387"/>
      <c r="F13" s="387"/>
      <c r="G13" s="387"/>
      <c r="H13" s="387"/>
      <c r="I13" s="387"/>
      <c r="J13" s="387"/>
      <c r="L13" s="389"/>
    </row>
    <row r="14" spans="1:12" x14ac:dyDescent="0.3">
      <c r="A14" s="387"/>
      <c r="B14" s="387"/>
      <c r="C14" s="387"/>
      <c r="D14" s="387"/>
      <c r="E14" s="387"/>
      <c r="F14" s="387"/>
      <c r="G14" s="387"/>
      <c r="H14" s="387"/>
      <c r="I14" s="387"/>
      <c r="J14" s="387"/>
    </row>
    <row r="15" spans="1:12" x14ac:dyDescent="0.3">
      <c r="A15" s="387"/>
      <c r="B15" s="387"/>
      <c r="C15" s="387"/>
      <c r="D15" s="387"/>
      <c r="E15" s="387"/>
      <c r="F15" s="387"/>
      <c r="G15" s="387"/>
      <c r="H15" s="387"/>
      <c r="I15" s="387"/>
      <c r="J15" s="387"/>
    </row>
    <row r="16" spans="1:12" x14ac:dyDescent="0.3">
      <c r="A16" s="387"/>
      <c r="B16" s="387"/>
      <c r="C16" s="387"/>
      <c r="D16" s="387"/>
      <c r="E16" s="387"/>
      <c r="F16" s="387"/>
      <c r="G16" s="387"/>
      <c r="H16" s="387"/>
      <c r="I16" s="387"/>
      <c r="J16" s="387"/>
    </row>
    <row r="17" spans="1:10" x14ac:dyDescent="0.3">
      <c r="A17" s="387"/>
      <c r="B17" s="387"/>
      <c r="C17" s="387"/>
      <c r="D17" s="387"/>
      <c r="E17" s="387"/>
      <c r="F17" s="387"/>
      <c r="G17" s="387"/>
      <c r="H17" s="387"/>
      <c r="I17" s="387"/>
      <c r="J17" s="387"/>
    </row>
    <row r="18" spans="1:10" x14ac:dyDescent="0.3">
      <c r="A18" s="387"/>
      <c r="B18" s="387"/>
      <c r="C18" s="387"/>
      <c r="D18" s="387"/>
      <c r="E18" s="387"/>
      <c r="F18" s="387"/>
      <c r="G18" s="387"/>
      <c r="H18" s="387"/>
      <c r="I18" s="387"/>
      <c r="J18" s="387"/>
    </row>
    <row r="19" spans="1:10" hidden="1" x14ac:dyDescent="0.3">
      <c r="A19" s="387"/>
      <c r="B19" s="387"/>
      <c r="C19" s="387"/>
      <c r="D19" s="387"/>
      <c r="E19" s="387"/>
      <c r="F19" s="387"/>
      <c r="G19" s="387"/>
      <c r="H19" s="387"/>
      <c r="I19" s="387"/>
      <c r="J19" s="387"/>
    </row>
    <row r="20" spans="1:10" hidden="1" x14ac:dyDescent="0.3">
      <c r="A20" s="387"/>
      <c r="B20" s="387"/>
      <c r="C20" s="387"/>
      <c r="D20" s="387"/>
      <c r="E20" s="387"/>
      <c r="F20" s="387"/>
      <c r="G20" s="387"/>
      <c r="H20" s="387"/>
      <c r="I20" s="387"/>
      <c r="J20" s="387"/>
    </row>
    <row r="21" spans="1:10" ht="6" customHeight="1" x14ac:dyDescent="0.3">
      <c r="A21" s="387"/>
      <c r="B21" s="387"/>
      <c r="C21" s="387"/>
      <c r="D21" s="387"/>
      <c r="E21" s="387"/>
      <c r="F21" s="387"/>
      <c r="G21" s="387"/>
      <c r="H21" s="387"/>
      <c r="I21" s="387"/>
      <c r="J21" s="387"/>
    </row>
    <row r="22" spans="1:10" x14ac:dyDescent="0.3">
      <c r="A22" s="387"/>
      <c r="B22" s="442" t="s">
        <v>804</v>
      </c>
      <c r="C22" s="443"/>
      <c r="D22" s="443"/>
      <c r="E22" s="443"/>
      <c r="F22" s="443"/>
      <c r="G22" s="443"/>
      <c r="H22" s="443"/>
      <c r="I22" s="444"/>
      <c r="J22" s="387"/>
    </row>
    <row r="23" spans="1:10" x14ac:dyDescent="0.3">
      <c r="A23" s="387"/>
      <c r="B23" s="445"/>
      <c r="C23" s="446"/>
      <c r="D23" s="446"/>
      <c r="E23" s="446"/>
      <c r="F23" s="446"/>
      <c r="G23" s="446"/>
      <c r="H23" s="446"/>
      <c r="I23" s="447"/>
      <c r="J23" s="387"/>
    </row>
    <row r="24" spans="1:10" x14ac:dyDescent="0.3">
      <c r="A24" s="387"/>
      <c r="B24" s="445"/>
      <c r="C24" s="446"/>
      <c r="D24" s="446"/>
      <c r="E24" s="446"/>
      <c r="F24" s="446"/>
      <c r="G24" s="446"/>
      <c r="H24" s="446"/>
      <c r="I24" s="447"/>
      <c r="J24" s="387"/>
    </row>
    <row r="25" spans="1:10" x14ac:dyDescent="0.3">
      <c r="A25" s="387"/>
      <c r="B25" s="445"/>
      <c r="C25" s="446"/>
      <c r="D25" s="446"/>
      <c r="E25" s="446"/>
      <c r="F25" s="446"/>
      <c r="G25" s="446"/>
      <c r="H25" s="446"/>
      <c r="I25" s="447"/>
      <c r="J25" s="387"/>
    </row>
    <row r="26" spans="1:10" ht="16.5" customHeight="1" x14ac:dyDescent="0.3">
      <c r="A26" s="387"/>
      <c r="B26" s="445"/>
      <c r="C26" s="446"/>
      <c r="D26" s="446"/>
      <c r="E26" s="446"/>
      <c r="F26" s="446"/>
      <c r="G26" s="446"/>
      <c r="H26" s="446"/>
      <c r="I26" s="447"/>
      <c r="J26" s="387"/>
    </row>
    <row r="27" spans="1:10" ht="46.5" customHeight="1" x14ac:dyDescent="0.3">
      <c r="A27" s="387"/>
      <c r="B27" s="448"/>
      <c r="C27" s="449"/>
      <c r="D27" s="449"/>
      <c r="E27" s="449"/>
      <c r="F27" s="449"/>
      <c r="G27" s="449"/>
      <c r="H27" s="449"/>
      <c r="I27" s="450"/>
      <c r="J27" s="387"/>
    </row>
    <row r="28" spans="1:10" ht="5.9" customHeight="1" x14ac:dyDescent="0.3">
      <c r="A28" s="387"/>
      <c r="B28" s="387"/>
      <c r="C28" s="387"/>
      <c r="D28" s="387"/>
      <c r="E28" s="387"/>
      <c r="F28" s="387"/>
      <c r="G28" s="387"/>
      <c r="H28" s="387"/>
      <c r="I28" s="387"/>
      <c r="J28" s="387"/>
    </row>
    <row r="29" spans="1:10" ht="5.9" customHeight="1" x14ac:dyDescent="0.3">
      <c r="A29" s="387"/>
      <c r="B29" s="387"/>
      <c r="C29" s="387"/>
      <c r="D29" s="387"/>
      <c r="E29" s="387"/>
      <c r="F29" s="387"/>
      <c r="G29" s="387"/>
      <c r="H29" s="387"/>
      <c r="I29" s="387"/>
      <c r="J29" s="387"/>
    </row>
    <row r="30" spans="1:10" x14ac:dyDescent="0.3">
      <c r="A30" s="387"/>
      <c r="B30" s="440" t="s">
        <v>1</v>
      </c>
      <c r="C30" s="440"/>
      <c r="D30" s="440"/>
      <c r="E30" s="440"/>
      <c r="F30" s="440"/>
      <c r="G30" s="440"/>
      <c r="H30" s="440"/>
      <c r="I30" s="440"/>
      <c r="J30" s="387"/>
    </row>
    <row r="31" spans="1:10" x14ac:dyDescent="0.3">
      <c r="A31" s="387"/>
      <c r="B31" s="453" t="s">
        <v>2</v>
      </c>
      <c r="C31" s="451"/>
      <c r="D31" s="451"/>
      <c r="E31" s="451"/>
      <c r="F31" s="451" t="s">
        <v>3</v>
      </c>
      <c r="G31" s="451"/>
      <c r="H31" s="451"/>
      <c r="I31" s="452"/>
      <c r="J31" s="387"/>
    </row>
    <row r="32" spans="1:10" x14ac:dyDescent="0.3">
      <c r="A32" s="387"/>
      <c r="B32" s="454" t="s">
        <v>4</v>
      </c>
      <c r="C32" s="455"/>
      <c r="D32" s="455"/>
      <c r="E32" s="390" t="s">
        <v>5</v>
      </c>
      <c r="F32" s="455" t="s">
        <v>4</v>
      </c>
      <c r="G32" s="455"/>
      <c r="H32" s="455"/>
      <c r="I32" s="391" t="s">
        <v>5</v>
      </c>
      <c r="J32" s="387"/>
    </row>
    <row r="33" spans="1:10" ht="36" customHeight="1" x14ac:dyDescent="0.3">
      <c r="A33" s="387"/>
      <c r="B33" s="439" t="s">
        <v>807</v>
      </c>
      <c r="C33" s="439"/>
      <c r="D33" s="439"/>
      <c r="E33" s="392" t="s">
        <v>647</v>
      </c>
      <c r="F33" s="439" t="s">
        <v>645</v>
      </c>
      <c r="G33" s="439"/>
      <c r="H33" s="439"/>
      <c r="I33" s="393" t="str">
        <f>HYPERLINK("https://www.funcionpublica.gov.co/documents/d/guest/2025-09-11_guia_gestion_integral_riesgo_v7?download=true","Ver")</f>
        <v>Ver</v>
      </c>
      <c r="J33" s="387"/>
    </row>
    <row r="34" spans="1:10" ht="29.25" customHeight="1" x14ac:dyDescent="0.3">
      <c r="A34" s="387"/>
      <c r="B34" s="439" t="s">
        <v>659</v>
      </c>
      <c r="C34" s="439"/>
      <c r="D34" s="439"/>
      <c r="E34" s="393" t="str">
        <f>HYPERLINK("https://www.ant.gov.co/sites/default/files/2024-06/documentos/archivos/DEST-Politica-001-ADMINISTRACION_DEL_RIESGO_V2.pdf","Ver")</f>
        <v>Ver</v>
      </c>
      <c r="F34" s="439" t="s">
        <v>646</v>
      </c>
      <c r="G34" s="439"/>
      <c r="H34" s="439"/>
      <c r="I34" s="393" t="str">
        <f>HYPERLINK("https://www.youtube.com/watch?v=16IRHc1qKuY","Ver")</f>
        <v>Ver</v>
      </c>
      <c r="J34" s="387"/>
    </row>
    <row r="35" spans="1:10" ht="22.5" customHeight="1" x14ac:dyDescent="0.3">
      <c r="A35" s="387"/>
      <c r="B35" s="439" t="s">
        <v>658</v>
      </c>
      <c r="C35" s="439"/>
      <c r="D35" s="439"/>
      <c r="E35" s="393" t="str">
        <f>HYPERLINK("https://www.ant.gov.co/sites/default/files/2025-08/documentos/archivos/mrc_2025_v2-web.xlsx", "Ver")</f>
        <v>Ver</v>
      </c>
      <c r="F35" s="439" t="s">
        <v>660</v>
      </c>
      <c r="G35" s="439"/>
      <c r="H35" s="439"/>
      <c r="I35" s="393" t="str">
        <f>HYPERLINK("https://www.funcionpublica.gov.co/documents/d/guest/anexo_2_glosario_guia_gestion_integral_riesgos","Ver")</f>
        <v>Ver</v>
      </c>
      <c r="J35" s="387"/>
    </row>
    <row r="36" spans="1:10" ht="22.5" customHeight="1" x14ac:dyDescent="0.3">
      <c r="A36" s="387"/>
      <c r="F36" s="387"/>
    </row>
    <row r="37" spans="1:10" x14ac:dyDescent="0.3">
      <c r="A37" s="387"/>
      <c r="B37" s="387"/>
      <c r="C37" s="387"/>
      <c r="D37" s="387"/>
      <c r="E37" s="387"/>
      <c r="F37" s="387"/>
      <c r="G37" s="387"/>
      <c r="H37" s="387"/>
      <c r="I37" s="387"/>
      <c r="J37" s="387"/>
    </row>
    <row r="38" spans="1:10" x14ac:dyDescent="0.3">
      <c r="B38" s="437" t="s">
        <v>700</v>
      </c>
      <c r="C38" s="437"/>
      <c r="D38" s="437"/>
      <c r="E38" s="437"/>
      <c r="F38" s="437"/>
      <c r="G38" s="437"/>
      <c r="H38" s="437"/>
      <c r="I38" s="437"/>
      <c r="J38" s="394"/>
    </row>
    <row r="39" spans="1:10" x14ac:dyDescent="0.3">
      <c r="B39" s="437" t="s">
        <v>701</v>
      </c>
      <c r="C39" s="437"/>
      <c r="D39" s="437"/>
      <c r="E39" s="437"/>
      <c r="F39" s="437"/>
      <c r="G39" s="437"/>
      <c r="H39" s="437"/>
      <c r="I39" s="437"/>
      <c r="J39" s="387"/>
    </row>
    <row r="40" spans="1:10" ht="23.25" customHeight="1" x14ac:dyDescent="0.3">
      <c r="B40" s="438" t="s">
        <v>805</v>
      </c>
      <c r="C40" s="438"/>
      <c r="D40" s="438"/>
      <c r="E40" s="438"/>
      <c r="F40" s="438"/>
      <c r="G40" s="438"/>
      <c r="H40" s="438"/>
      <c r="I40" s="438"/>
      <c r="J40" s="395"/>
    </row>
    <row r="41" spans="1:10" x14ac:dyDescent="0.3"/>
    <row r="42" spans="1:10" x14ac:dyDescent="0.3"/>
    <row r="43" spans="1:10" x14ac:dyDescent="0.3"/>
  </sheetData>
  <sheetProtection algorithmName="SHA-512" hashValue="bv3iyHYKsF9dlvMEt7WFTzqaa+2GT6Vr02RjwufmUIbAeenmtOpsSPZY/+VEzpIPmMfoCkr/305hgfodm7z4vw==" saltValue="27lJnOPR/GuhmQ3iuOYizA==" spinCount="100000" sheet="1" objects="1" scenarios="1"/>
  <mergeCells count="17">
    <mergeCell ref="B32:D32"/>
    <mergeCell ref="F32:H32"/>
    <mergeCell ref="B35:D35"/>
    <mergeCell ref="F35:H35"/>
    <mergeCell ref="B33:D33"/>
    <mergeCell ref="F33:H33"/>
    <mergeCell ref="B7:I7"/>
    <mergeCell ref="B8:I8"/>
    <mergeCell ref="B22:I27"/>
    <mergeCell ref="F31:I31"/>
    <mergeCell ref="B31:E31"/>
    <mergeCell ref="B30:I30"/>
    <mergeCell ref="B38:I38"/>
    <mergeCell ref="B39:I39"/>
    <mergeCell ref="B40:I40"/>
    <mergeCell ref="B34:D34"/>
    <mergeCell ref="F34:H34"/>
  </mergeCells>
  <hyperlinks>
    <hyperlink ref="B38:I38" location="'0_INSTRUCCIONES'!A1" display="Para consultar las instrucciones para uso del presente instrumento de clic aquí" xr:uid="{0993AC5C-BDCB-4C89-BAA6-5466060BC656}"/>
    <hyperlink ref="B39:I39" location="'0_AYUDAS'!A1" display="Para consultar las ayudas de diligenciamiento del presente instrumento de clic aquí" xr:uid="{F56D152F-541C-4D6F-A1D0-C90B369AC7C0}"/>
  </hyperlinks>
  <printOptions horizontalCentered="1"/>
  <pageMargins left="0.23622047244094491" right="0.23622047244094491" top="0.74803149606299213" bottom="0.74803149606299213" header="0.31496062992125984" footer="0.31496062992125984"/>
  <pageSetup paperSize="186" orientation="portrait" r:id="rId1"/>
  <headerFooter>
    <oddFooter>&amp;L&amp;F&amp;R&amp;A</oddFooter>
  </headerFooter>
  <colBreaks count="1" manualBreakCount="1">
    <brk id="10"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21A59-1935-43F5-8E02-A806EBF31721}">
  <sheetPr codeName="Hoja8">
    <pageSetUpPr fitToPage="1"/>
  </sheetPr>
  <dimension ref="A1:S17"/>
  <sheetViews>
    <sheetView showGridLines="0" showRowColHeaders="0" zoomScale="90" zoomScaleNormal="90" workbookViewId="0">
      <selection activeCell="P11" sqref="P11"/>
      <extLst>
        <ext xmlns:xlsdti="http://schemas.microsoft.com/office/spreadsheetml/2023/showDataTypeIcons" uri="{77bfe23e-c014-4d31-8a63-9c772dbf06b6}">
          <xlsdti:showDataTypeIcons visible="0"/>
        </ext>
      </extLst>
    </sheetView>
  </sheetViews>
  <sheetFormatPr baseColWidth="10" defaultColWidth="0" defaultRowHeight="15" customHeight="1" zeroHeight="1" x14ac:dyDescent="0.4"/>
  <cols>
    <col min="1" max="1" width="4.23046875" style="35" customWidth="1"/>
    <col min="2" max="2" width="5.69140625" style="35" bestFit="1" customWidth="1"/>
    <col min="3" max="3" width="13.61328125" style="35" customWidth="1"/>
    <col min="4" max="7" width="17.61328125" style="35" customWidth="1"/>
    <col min="8" max="8" width="18" style="35" customWidth="1"/>
    <col min="9" max="11" width="4.15234375" style="35" customWidth="1"/>
    <col min="12" max="12" width="11.3828125" style="35" customWidth="1"/>
    <col min="13" max="17" width="14.3828125" style="35" customWidth="1"/>
    <col min="18" max="18" width="4.61328125" style="35" customWidth="1"/>
    <col min="19" max="16384" width="11.3828125" style="35" hidden="1"/>
  </cols>
  <sheetData>
    <row r="1" spans="1:19" ht="15" customHeight="1" x14ac:dyDescent="0.4">
      <c r="A1" s="57"/>
      <c r="B1" s="57"/>
      <c r="C1" s="57"/>
      <c r="D1" s="134"/>
      <c r="E1" s="134"/>
      <c r="F1" s="134"/>
      <c r="G1" s="134"/>
      <c r="H1" s="134"/>
      <c r="I1" s="134"/>
      <c r="J1" s="134"/>
      <c r="K1" s="134"/>
      <c r="L1" s="134"/>
      <c r="M1" s="134"/>
      <c r="N1" s="134"/>
      <c r="O1" s="754" t="str">
        <f>'1_IDENTIFICACIÓN'!J4</f>
        <v>Fecha de elaboración o actualización:</v>
      </c>
      <c r="P1" s="754"/>
      <c r="Q1" s="718">
        <f>'1_IDENTIFICACIÓN'!L4</f>
        <v>46021</v>
      </c>
      <c r="R1" s="57"/>
    </row>
    <row r="2" spans="1:19" ht="15" customHeight="1" x14ac:dyDescent="0.4">
      <c r="A2" s="57"/>
      <c r="B2" s="57"/>
      <c r="C2" s="57"/>
      <c r="D2" s="134"/>
      <c r="E2" s="141"/>
      <c r="F2" s="756" t="str">
        <f>INICIO!B7</f>
        <v xml:space="preserve">MAPA DE RIESGOS DE CORRUPCIÓN </v>
      </c>
      <c r="G2" s="756"/>
      <c r="H2" s="756"/>
      <c r="I2" s="756"/>
      <c r="J2" s="756"/>
      <c r="K2" s="756"/>
      <c r="L2" s="756"/>
      <c r="M2" s="756"/>
      <c r="N2" s="756"/>
      <c r="O2" s="754"/>
      <c r="P2" s="754"/>
      <c r="Q2" s="719"/>
      <c r="R2" s="57"/>
    </row>
    <row r="3" spans="1:19" ht="30" customHeight="1" x14ac:dyDescent="0.4">
      <c r="A3" s="57"/>
      <c r="B3" s="57"/>
      <c r="C3" s="57"/>
      <c r="D3" s="134"/>
      <c r="E3" s="141"/>
      <c r="F3" s="756"/>
      <c r="G3" s="756"/>
      <c r="H3" s="756"/>
      <c r="I3" s="756"/>
      <c r="J3" s="756"/>
      <c r="K3" s="756"/>
      <c r="L3" s="756"/>
      <c r="M3" s="756"/>
      <c r="N3" s="756"/>
      <c r="O3" s="753" t="str">
        <f>'1_IDENTIFICACIÓN'!J6</f>
        <v>Vigencia:</v>
      </c>
      <c r="P3" s="753"/>
      <c r="Q3" s="56">
        <f>'1_IDENTIFICACIÓN'!L6</f>
        <v>2026</v>
      </c>
      <c r="R3" s="57"/>
    </row>
    <row r="4" spans="1:19" ht="15" customHeight="1" x14ac:dyDescent="0.5">
      <c r="A4" s="755" t="s">
        <v>397</v>
      </c>
      <c r="B4" s="755"/>
      <c r="C4" s="755"/>
      <c r="D4" s="755"/>
      <c r="E4" s="755"/>
      <c r="F4" s="755"/>
      <c r="G4" s="755"/>
      <c r="H4" s="755"/>
      <c r="I4" s="57"/>
      <c r="J4" s="108"/>
      <c r="K4" s="57"/>
      <c r="L4" s="755" t="s">
        <v>569</v>
      </c>
      <c r="M4" s="755"/>
      <c r="N4" s="755"/>
      <c r="O4" s="755"/>
      <c r="P4" s="755"/>
      <c r="Q4" s="755"/>
      <c r="R4" s="57"/>
      <c r="S4" s="57"/>
    </row>
    <row r="5" spans="1:19" thickBot="1" x14ac:dyDescent="0.45">
      <c r="A5" s="57"/>
      <c r="B5" s="57"/>
      <c r="C5" s="57"/>
      <c r="D5" s="57"/>
      <c r="E5" s="57"/>
      <c r="F5" s="57"/>
      <c r="G5" s="57"/>
      <c r="H5" s="57"/>
      <c r="I5" s="57"/>
      <c r="J5" s="108"/>
      <c r="K5" s="57"/>
      <c r="L5" s="57"/>
      <c r="M5" s="57"/>
      <c r="N5" s="57"/>
      <c r="O5" s="57"/>
      <c r="P5" s="57"/>
      <c r="Q5" s="57"/>
    </row>
    <row r="6" spans="1:19" thickBot="1" x14ac:dyDescent="0.45">
      <c r="A6" s="57"/>
      <c r="B6" s="59"/>
      <c r="C6" s="59"/>
      <c r="D6" s="724" t="s">
        <v>299</v>
      </c>
      <c r="E6" s="725"/>
      <c r="F6" s="725"/>
      <c r="G6" s="725"/>
      <c r="H6" s="726"/>
      <c r="I6" s="57"/>
      <c r="J6" s="108"/>
      <c r="K6" s="57"/>
      <c r="L6" s="59"/>
      <c r="M6" s="724" t="s">
        <v>299</v>
      </c>
      <c r="N6" s="725"/>
      <c r="O6" s="725"/>
      <c r="P6" s="725"/>
      <c r="Q6" s="726"/>
      <c r="R6" s="57"/>
    </row>
    <row r="7" spans="1:19" ht="22.5" customHeight="1" x14ac:dyDescent="0.4">
      <c r="A7" s="57"/>
      <c r="B7" s="60"/>
      <c r="C7" s="61"/>
      <c r="D7" s="72" t="str">
        <f>CONFIGURACIÓN!$AA$6</f>
        <v>Leve</v>
      </c>
      <c r="E7" s="73" t="str">
        <f>CONFIGURACIÓN!$AA$7</f>
        <v>Menor</v>
      </c>
      <c r="F7" s="73" t="str">
        <f>CONFIGURACIÓN!$AA$8</f>
        <v>Moderado</v>
      </c>
      <c r="G7" s="73" t="str">
        <f>CONFIGURACIÓN!$AA$9</f>
        <v>Mayor</v>
      </c>
      <c r="H7" s="74" t="str">
        <f>CONFIGURACIÓN!$AA$10</f>
        <v>Castastrófico</v>
      </c>
      <c r="I7" s="57"/>
      <c r="J7" s="108"/>
      <c r="K7" s="57"/>
      <c r="L7" s="61"/>
      <c r="M7" s="72" t="str">
        <f>CONFIGURACIÓN!$AA$6</f>
        <v>Leve</v>
      </c>
      <c r="N7" s="73" t="str">
        <f>CONFIGURACIÓN!$AA$7</f>
        <v>Menor</v>
      </c>
      <c r="O7" s="73" t="str">
        <f>CONFIGURACIÓN!$AA$8</f>
        <v>Moderado</v>
      </c>
      <c r="P7" s="73" t="str">
        <f>CONFIGURACIÓN!$AA$9</f>
        <v>Mayor</v>
      </c>
      <c r="Q7" s="74" t="str">
        <f>CONFIGURACIÓN!$AA$10</f>
        <v>Castastrófico</v>
      </c>
      <c r="R7" s="57"/>
    </row>
    <row r="8" spans="1:19" ht="49.5" customHeight="1" x14ac:dyDescent="0.4">
      <c r="A8" s="57"/>
      <c r="B8" s="716" t="s">
        <v>322</v>
      </c>
      <c r="C8" s="62" t="str">
        <f>CONFIGURACIÓN!$V$10</f>
        <v>Muy alta</v>
      </c>
      <c r="D8" s="63" t="str" cm="1">
        <f t="array" ref="D8">_xlfn.TEXTJOIN(",",TRUE,_xlfn._xlws.FILTER(Tabla13[Id Riesgo],(Tabla13[Registro diligenciado]=TRUE)*(Tabla13[Nivel de probabilidad]=$C8)*(Tabla13[Nivel de impacto]=D$7),""))</f>
        <v/>
      </c>
      <c r="E8" s="63" t="str" cm="1">
        <f t="array" ref="E8">_xlfn.TEXTJOIN(",",TRUE,_xlfn._xlws.FILTER(Tabla13[Id Riesgo],(Tabla13[Registro diligenciado]=TRUE)*(Tabla13[Nivel de probabilidad]=$C8)*(Tabla13[Nivel de impacto]=E$7),""))</f>
        <v/>
      </c>
      <c r="F8" s="63" t="str" cm="1">
        <f t="array" ref="F8">_xlfn.TEXTJOIN(",",TRUE,_xlfn._xlws.FILTER(Tabla13[Id Riesgo],(Tabla13[Registro diligenciado]=TRUE)*(Tabla13[Nivel de probabilidad]=$C8)*(Tabla13[Nivel de impacto]=F$7),""))</f>
        <v>RC9,RC10</v>
      </c>
      <c r="G8" s="63" t="str" cm="1">
        <f t="array" ref="G8">_xlfn.TEXTJOIN(",",TRUE,_xlfn._xlws.FILTER(Tabla13[Id Riesgo],(Tabla13[Registro diligenciado]=TRUE)*(Tabla13[Nivel de probabilidad]=$C8)*(Tabla13[Nivel de impacto]=G$7),""))</f>
        <v/>
      </c>
      <c r="H8" s="64" t="str" cm="1">
        <f t="array" ref="H8">_xlfn.TEXTJOIN(",",TRUE,_xlfn._xlws.FILTER(Tabla13[Id Riesgo],(Tabla13[Registro diligenciado]=TRUE)*(Tabla13[Nivel de probabilidad]=$C8)*(Tabla13[Nivel de impacto]=H$7),""))</f>
        <v/>
      </c>
      <c r="I8" s="57"/>
      <c r="J8" s="108"/>
      <c r="K8" s="716" t="s">
        <v>322</v>
      </c>
      <c r="L8" s="62" t="str">
        <f>CONFIGURACIÓN!$V$10</f>
        <v>Muy alta</v>
      </c>
      <c r="M8" s="63" t="str" cm="1">
        <f t="array" ref="M8">_xlfn.TEXTJOIN(",",TRUE,_xlfn.UNIQUE(_xlfn._xlws.FILTER(Tabla135[Id Riesgo],(Tabla135[Registro diligenciado]=TRUE)*(Tabla135[Valoración Probabilidad Residual]=$C8)*(Tabla135[Valoración Impacto Residual]=M$7),"")))</f>
        <v/>
      </c>
      <c r="N8" s="63" t="str" cm="1">
        <f t="array" ref="N8">_xlfn.TEXTJOIN(",",TRUE,_xlfn.UNIQUE(_xlfn._xlws.FILTER(Tabla135[Id Riesgo],(Tabla135[Registro diligenciado]=TRUE)*(Tabla135[Valoración Probabilidad Residual]=$C8)*(Tabla135[Valoración Impacto Residual]=N$7),"")))</f>
        <v/>
      </c>
      <c r="O8" s="63" t="str" cm="1">
        <f t="array" ref="O8">_xlfn.TEXTJOIN(",",TRUE,_xlfn.UNIQUE(_xlfn._xlws.FILTER(Tabla135[Id Riesgo],(Tabla135[Registro diligenciado]=TRUE)*(Tabla135[Valoración Probabilidad Residual]=$C8)*(Tabla135[Valoración Impacto Residual]=O$7),"")))</f>
        <v/>
      </c>
      <c r="P8" s="63" t="str" cm="1">
        <f t="array" ref="P8">_xlfn.TEXTJOIN(",",TRUE,_xlfn.UNIQUE(_xlfn._xlws.FILTER(Tabla135[Id Riesgo],(Tabla135[Registro diligenciado]=TRUE)*(Tabla135[Valoración Probabilidad Residual]=$C8)*(Tabla135[Valoración Impacto Residual]=P$7),"")))</f>
        <v/>
      </c>
      <c r="Q8" s="64" t="str" cm="1">
        <f t="array" ref="Q8">_xlfn.TEXTJOIN(",",TRUE,_xlfn.UNIQUE(_xlfn._xlws.FILTER(Tabla135[Id Riesgo],(Tabla135[Registro diligenciado]=TRUE)*(Tabla135[Valoración Probabilidad Residual]=$C8)*(Tabla135[Valoración Impacto Residual]=Q$7),"")))</f>
        <v/>
      </c>
      <c r="R8" s="57"/>
    </row>
    <row r="9" spans="1:19" ht="49.5" customHeight="1" x14ac:dyDescent="0.4">
      <c r="A9" s="57"/>
      <c r="B9" s="716"/>
      <c r="C9" s="62" t="str">
        <f>CONFIGURACIÓN!$V$9</f>
        <v>Alta</v>
      </c>
      <c r="D9" s="65" t="str" cm="1">
        <f t="array" ref="D9">_xlfn.TEXTJOIN(",",TRUE,_xlfn._xlws.FILTER(Tabla13[Id Riesgo],(Tabla13[Registro diligenciado]=TRUE)*(Tabla13[Nivel de probabilidad]=$C9)*(Tabla13[Nivel de impacto]=D$7),""))</f>
        <v/>
      </c>
      <c r="E9" s="65" t="str" cm="1">
        <f t="array" ref="E9">_xlfn.TEXTJOIN(",",TRUE,_xlfn._xlws.FILTER(Tabla13[Id Riesgo],(Tabla13[Registro diligenciado]=TRUE)*(Tabla13[Nivel de probabilidad]=$C9)*(Tabla13[Nivel de impacto]=E$7),""))</f>
        <v/>
      </c>
      <c r="F9" s="63" t="str" cm="1">
        <f t="array" ref="F9">_xlfn.TEXTJOIN(",",TRUE,_xlfn._xlws.FILTER(Tabla13[Id Riesgo],(Tabla13[Registro diligenciado]=TRUE)*(Tabla13[Nivel de probabilidad]=$C9)*(Tabla13[Nivel de impacto]=F$7),""))</f>
        <v/>
      </c>
      <c r="G9" s="63" t="str" cm="1">
        <f t="array" ref="G9">_xlfn.TEXTJOIN(",",TRUE,_xlfn._xlws.FILTER(Tabla13[Id Riesgo],(Tabla13[Registro diligenciado]=TRUE)*(Tabla13[Nivel de probabilidad]=$C9)*(Tabla13[Nivel de impacto]=G$7),""))</f>
        <v>RC18</v>
      </c>
      <c r="H9" s="64" t="str" cm="1">
        <f t="array" ref="H9">_xlfn.TEXTJOIN(",",TRUE,_xlfn._xlws.FILTER(Tabla13[Id Riesgo],(Tabla13[Registro diligenciado]=TRUE)*(Tabla13[Nivel de probabilidad]=$C9)*(Tabla13[Nivel de impacto]=H$7),""))</f>
        <v>RC1,RC2,RC3,RC4,RC12,RC13,RC15,RC16,RC33</v>
      </c>
      <c r="I9" s="57"/>
      <c r="J9" s="108"/>
      <c r="K9" s="716"/>
      <c r="L9" s="62" t="str">
        <f>CONFIGURACIÓN!$V$9</f>
        <v>Alta</v>
      </c>
      <c r="M9" s="65" t="str" cm="1">
        <f t="array" ref="M9">_xlfn.TEXTJOIN(",",TRUE,_xlfn.UNIQUE(_xlfn._xlws.FILTER(Tabla135[Id Riesgo],(Tabla135[Registro diligenciado]=TRUE)*(Tabla135[Valoración Probabilidad Residual]=$C9)*(Tabla135[Valoración Impacto Residual]=M$7),"")))</f>
        <v/>
      </c>
      <c r="N9" s="65" t="str" cm="1">
        <f t="array" ref="N9">_xlfn.TEXTJOIN(",",TRUE,_xlfn.UNIQUE(_xlfn._xlws.FILTER(Tabla135[Id Riesgo],(Tabla135[Registro diligenciado]=TRUE)*(Tabla135[Valoración Probabilidad Residual]=$C9)*(Tabla135[Valoración Impacto Residual]=N$7),"")))</f>
        <v/>
      </c>
      <c r="O9" s="63" t="str" cm="1">
        <f t="array" ref="O9">_xlfn.TEXTJOIN(",",TRUE,_xlfn.UNIQUE(_xlfn._xlws.FILTER(Tabla135[Id Riesgo],(Tabla135[Registro diligenciado]=TRUE)*(Tabla135[Valoración Probabilidad Residual]=$C9)*(Tabla135[Valoración Impacto Residual]=O$7),"")))</f>
        <v>RC10</v>
      </c>
      <c r="P9" s="63" t="str" cm="1">
        <f t="array" ref="P9">_xlfn.TEXTJOIN(",",TRUE,_xlfn.UNIQUE(_xlfn._xlws.FILTER(Tabla135[Id Riesgo],(Tabla135[Registro diligenciado]=TRUE)*(Tabla135[Valoración Probabilidad Residual]=$C9)*(Tabla135[Valoración Impacto Residual]=P$7),"")))</f>
        <v/>
      </c>
      <c r="Q9" s="64" t="str" cm="1">
        <f t="array" ref="Q9">_xlfn.TEXTJOIN(",",TRUE,_xlfn.UNIQUE(_xlfn._xlws.FILTER(Tabla135[Id Riesgo],(Tabla135[Registro diligenciado]=TRUE)*(Tabla135[Valoración Probabilidad Residual]=$C9)*(Tabla135[Valoración Impacto Residual]=Q$7),"")))</f>
        <v/>
      </c>
      <c r="R9" s="57"/>
    </row>
    <row r="10" spans="1:19" ht="49.5" customHeight="1" x14ac:dyDescent="0.4">
      <c r="A10" s="57"/>
      <c r="B10" s="716"/>
      <c r="C10" s="62" t="str">
        <f>CONFIGURACIÓN!$V$8</f>
        <v>Media</v>
      </c>
      <c r="D10" s="65" t="str" cm="1">
        <f t="array" ref="D10">_xlfn.TEXTJOIN(",",TRUE,_xlfn._xlws.FILTER(Tabla13[Id Riesgo],(Tabla13[Registro diligenciado]=TRUE)*(Tabla13[Nivel de probabilidad]=$C10)*(Tabla13[Nivel de impacto]=D$7),""))</f>
        <v/>
      </c>
      <c r="E10" s="65" t="str" cm="1">
        <f t="array" ref="E10">_xlfn.TEXTJOIN(",",TRUE,_xlfn._xlws.FILTER(Tabla13[Id Riesgo],(Tabla13[Registro diligenciado]=TRUE)*(Tabla13[Nivel de probabilidad]=$C10)*(Tabla13[Nivel de impacto]=E$7),""))</f>
        <v>RC14</v>
      </c>
      <c r="F10" s="65" t="str" cm="1">
        <f t="array" ref="F10">_xlfn.TEXTJOIN(",",TRUE,_xlfn._xlws.FILTER(Tabla13[Id Riesgo],(Tabla13[Registro diligenciado]=TRUE)*(Tabla13[Nivel de probabilidad]=$C10)*(Tabla13[Nivel de impacto]=F$7),""))</f>
        <v>RC11,RC23</v>
      </c>
      <c r="G10" s="63" t="str" cm="1">
        <f t="array" ref="G10">_xlfn.TEXTJOIN(",",TRUE,_xlfn._xlws.FILTER(Tabla13[Id Riesgo],(Tabla13[Registro diligenciado]=TRUE)*(Tabla13[Nivel de probabilidad]=$C10)*(Tabla13[Nivel de impacto]=G$7),""))</f>
        <v>RC8,RC22,RC24,RC25,RC34</v>
      </c>
      <c r="H10" s="64" t="str" cm="1">
        <f t="array" ref="H10">_xlfn.TEXTJOIN(",",TRUE,_xlfn._xlws.FILTER(Tabla13[Id Riesgo],(Tabla13[Registro diligenciado]=TRUE)*(Tabla13[Nivel de probabilidad]=$C10)*(Tabla13[Nivel de impacto]=H$7),""))</f>
        <v>RC5,RC17,RC20</v>
      </c>
      <c r="I10" s="57"/>
      <c r="J10" s="108"/>
      <c r="K10" s="716"/>
      <c r="L10" s="62" t="str">
        <f>CONFIGURACIÓN!$V$8</f>
        <v>Media</v>
      </c>
      <c r="M10" s="65" t="str" cm="1">
        <f t="array" ref="M10">_xlfn.TEXTJOIN(",",TRUE,_xlfn.UNIQUE(_xlfn._xlws.FILTER(Tabla135[Id Riesgo],(Tabla135[Registro diligenciado]=TRUE)*(Tabla135[Valoración Probabilidad Residual]=$C10)*(Tabla135[Valoración Impacto Residual]=M$7),"")))</f>
        <v/>
      </c>
      <c r="N10" s="65" t="str" cm="1">
        <f t="array" ref="N10">_xlfn.TEXTJOIN(",",TRUE,_xlfn.UNIQUE(_xlfn._xlws.FILTER(Tabla135[Id Riesgo],(Tabla135[Registro diligenciado]=TRUE)*(Tabla135[Valoración Probabilidad Residual]=$C10)*(Tabla135[Valoración Impacto Residual]=N$7),"")))</f>
        <v/>
      </c>
      <c r="O10" s="65" t="str" cm="1">
        <f t="array" ref="O10">_xlfn.TEXTJOIN(",",TRUE,_xlfn.UNIQUE(_xlfn._xlws.FILTER(Tabla135[Id Riesgo],(Tabla135[Registro diligenciado]=TRUE)*(Tabla135[Valoración Probabilidad Residual]=$C10)*(Tabla135[Valoración Impacto Residual]=O$7),"")))</f>
        <v/>
      </c>
      <c r="P10" s="63" t="str" cm="1">
        <f t="array" ref="P10">_xlfn.TEXTJOIN(",",TRUE,_xlfn.UNIQUE(_xlfn._xlws.FILTER(Tabla135[Id Riesgo],(Tabla135[Registro diligenciado]=TRUE)*(Tabla135[Valoración Probabilidad Residual]=$C10)*(Tabla135[Valoración Impacto Residual]=P$7),"")))</f>
        <v>RC24,RC25</v>
      </c>
      <c r="Q10" s="64" t="str" cm="1">
        <f t="array" ref="Q10">_xlfn.TEXTJOIN(",",TRUE,_xlfn.UNIQUE(_xlfn._xlws.FILTER(Tabla135[Id Riesgo],(Tabla135[Registro diligenciado]=TRUE)*(Tabla135[Valoración Probabilidad Residual]=$C10)*(Tabla135[Valoración Impacto Residual]=Q$7),"")))</f>
        <v>RC1,RC2,RC3,RC4,RC12,RC13,RC15,RC16,RC17,RC33</v>
      </c>
      <c r="R10" s="57"/>
    </row>
    <row r="11" spans="1:19" ht="49.5" customHeight="1" x14ac:dyDescent="0.4">
      <c r="A11" s="57"/>
      <c r="B11" s="716"/>
      <c r="C11" s="62" t="str">
        <f>CONFIGURACIÓN!$V$7</f>
        <v>Baja</v>
      </c>
      <c r="D11" s="66" t="str" cm="1">
        <f t="array" ref="D11">_xlfn.TEXTJOIN(",",TRUE,_xlfn._xlws.FILTER(Tabla13[Id Riesgo],(Tabla13[Registro diligenciado]=TRUE)*(Tabla13[Nivel de probabilidad]=$C11)*(Tabla13[Nivel de impacto]=D$7),""))</f>
        <v/>
      </c>
      <c r="E11" s="65" t="str" cm="1">
        <f t="array" ref="E11">_xlfn.TEXTJOIN(",",TRUE,_xlfn._xlws.FILTER(Tabla13[Id Riesgo],(Tabla13[Registro diligenciado]=TRUE)*(Tabla13[Nivel de probabilidad]=$C11)*(Tabla13[Nivel de impacto]=E$7),""))</f>
        <v>RC27,RC31,RC36</v>
      </c>
      <c r="F11" s="65" t="str" cm="1">
        <f t="array" ref="F11">_xlfn.TEXTJOIN(",",TRUE,_xlfn._xlws.FILTER(Tabla13[Id Riesgo],(Tabla13[Registro diligenciado]=TRUE)*(Tabla13[Nivel de probabilidad]=$C11)*(Tabla13[Nivel de impacto]=F$7),""))</f>
        <v/>
      </c>
      <c r="G11" s="63" t="str" cm="1">
        <f t="array" ref="G11">_xlfn.TEXTJOIN(",",TRUE,_xlfn._xlws.FILTER(Tabla13[Id Riesgo],(Tabla13[Registro diligenciado]=TRUE)*(Tabla13[Nivel de probabilidad]=$C11)*(Tabla13[Nivel de impacto]=G$7),""))</f>
        <v>RC21</v>
      </c>
      <c r="H11" s="64" t="str" cm="1">
        <f t="array" ref="H11">_xlfn.TEXTJOIN(",",TRUE,_xlfn._xlws.FILTER(Tabla13[Id Riesgo],(Tabla13[Registro diligenciado]=TRUE)*(Tabla13[Nivel de probabilidad]=$C11)*(Tabla13[Nivel de impacto]=H$7),""))</f>
        <v>RC6,RC7,RC19,RC26,RC29,RC30,RC32,RC35</v>
      </c>
      <c r="I11" s="57"/>
      <c r="J11" s="108"/>
      <c r="K11" s="716"/>
      <c r="L11" s="62" t="str">
        <f>CONFIGURACIÓN!$V$7</f>
        <v>Baja</v>
      </c>
      <c r="M11" s="66" t="str" cm="1">
        <f t="array" ref="M11">_xlfn.TEXTJOIN(",",TRUE,_xlfn.UNIQUE(_xlfn._xlws.FILTER(Tabla135[Id Riesgo],(Tabla135[Registro diligenciado]=TRUE)*(Tabla135[Valoración Probabilidad Residual]=$C11)*(Tabla135[Valoración Impacto Residual]=M$7),"")))</f>
        <v/>
      </c>
      <c r="N11" s="65" t="str" cm="1">
        <f t="array" ref="N11">_xlfn.TEXTJOIN(",",TRUE,_xlfn.UNIQUE(_xlfn._xlws.FILTER(Tabla135[Id Riesgo],(Tabla135[Registro diligenciado]=TRUE)*(Tabla135[Valoración Probabilidad Residual]=$C11)*(Tabla135[Valoración Impacto Residual]=N$7),"")))</f>
        <v>RC11,RC14,RC27,RC31</v>
      </c>
      <c r="O11" s="65" t="str" cm="1">
        <f t="array" ref="O11">_xlfn.TEXTJOIN(",",TRUE,_xlfn.UNIQUE(_xlfn._xlws.FILTER(Tabla135[Id Riesgo],(Tabla135[Registro diligenciado]=TRUE)*(Tabla135[Valoración Probabilidad Residual]=$C11)*(Tabla135[Valoración Impacto Residual]=O$7),"")))</f>
        <v>RC9,RC23</v>
      </c>
      <c r="P11" s="63" t="str" cm="1">
        <f t="array" ref="P11">_xlfn.TEXTJOIN(",",TRUE,_xlfn.UNIQUE(_xlfn._xlws.FILTER(Tabla135[Id Riesgo],(Tabla135[Registro diligenciado]=TRUE)*(Tabla135[Valoración Probabilidad Residual]=$C11)*(Tabla135[Valoración Impacto Residual]=P$7),"")))</f>
        <v>RC8,RC18,RC22,RC34,RC35</v>
      </c>
      <c r="Q11" s="64" t="str" cm="1">
        <f t="array" ref="Q11">_xlfn.TEXTJOIN(",",TRUE,_xlfn.UNIQUE(_xlfn._xlws.FILTER(Tabla135[Id Riesgo],(Tabla135[Registro diligenciado]=TRUE)*(Tabla135[Valoración Probabilidad Residual]=$C11)*(Tabla135[Valoración Impacto Residual]=Q$7),"")))</f>
        <v>RC5,RC6,RC7,RC20,RC26,RC32</v>
      </c>
      <c r="R11" s="57"/>
    </row>
    <row r="12" spans="1:19" ht="49.5" customHeight="1" thickBot="1" x14ac:dyDescent="0.45">
      <c r="A12" s="57"/>
      <c r="B12" s="717"/>
      <c r="C12" s="71" t="str">
        <f>CONFIGURACIÓN!$V$6</f>
        <v>Muy baja</v>
      </c>
      <c r="D12" s="67" t="str" cm="1">
        <f t="array" ref="D12">_xlfn.TEXTJOIN(",",TRUE,_xlfn._xlws.FILTER(Tabla13[Id Riesgo],(Tabla13[Registro diligenciado]=TRUE)*(Tabla13[Nivel de probabilidad]=$C12)*(Tabla13[Nivel de impacto]=D$7),""))</f>
        <v/>
      </c>
      <c r="E12" s="67" t="str" cm="1">
        <f t="array" ref="E12">_xlfn.TEXTJOIN(",",TRUE,_xlfn._xlws.FILTER(Tabla13[Id Riesgo],(Tabla13[Registro diligenciado]=TRUE)*(Tabla13[Nivel de probabilidad]=$C12)*(Tabla13[Nivel de impacto]=E$7),""))</f>
        <v/>
      </c>
      <c r="F12" s="68" t="str" cm="1">
        <f t="array" ref="F12">_xlfn.TEXTJOIN(",",TRUE,_xlfn._xlws.FILTER(Tabla13[Id Riesgo],(Tabla13[Registro diligenciado]=TRUE)*(Tabla13[Nivel de probabilidad]=$C12)*(Tabla13[Nivel de impacto]=F$7),""))</f>
        <v/>
      </c>
      <c r="G12" s="69" t="str" cm="1">
        <f t="array" ref="G12">_xlfn.TEXTJOIN(",",TRUE,_xlfn._xlws.FILTER(Tabla13[Id Riesgo],(Tabla13[Registro diligenciado]=TRUE)*(Tabla13[Nivel de probabilidad]=$C12)*(Tabla13[Nivel de impacto]=G$7),""))</f>
        <v>RC37</v>
      </c>
      <c r="H12" s="70" t="str" cm="1">
        <f t="array" ref="H12">_xlfn.TEXTJOIN(",",TRUE,_xlfn._xlws.FILTER(Tabla13[Id Riesgo],(Tabla13[Registro diligenciado]=TRUE)*(Tabla13[Nivel de probabilidad]=$C12)*(Tabla13[Nivel de impacto]=H$7),""))</f>
        <v>RC28</v>
      </c>
      <c r="I12" s="57"/>
      <c r="J12" s="108"/>
      <c r="K12" s="717"/>
      <c r="L12" s="71" t="str">
        <f>CONFIGURACIÓN!$V$6</f>
        <v>Muy baja</v>
      </c>
      <c r="M12" s="67" t="str" cm="1">
        <f t="array" ref="M12">_xlfn.TEXTJOIN(",",TRUE,_xlfn.UNIQUE(_xlfn._xlws.FILTER(Tabla135[Id Riesgo],(Tabla135[Registro diligenciado]=TRUE)*(Tabla135[Valoración Probabilidad Residual]=$C12)*(Tabla135[Valoración Impacto Residual]=M$7),"")))</f>
        <v/>
      </c>
      <c r="N12" s="67" t="str" cm="1">
        <f t="array" ref="N12">_xlfn.TEXTJOIN(",",TRUE,_xlfn.UNIQUE(_xlfn._xlws.FILTER(Tabla135[Id Riesgo],(Tabla135[Registro diligenciado]=TRUE)*(Tabla135[Valoración Probabilidad Residual]=$C12)*(Tabla135[Valoración Impacto Residual]=N$7),"")))</f>
        <v>RC36</v>
      </c>
      <c r="O12" s="68" t="str" cm="1">
        <f t="array" ref="O12">_xlfn.TEXTJOIN(",",TRUE,_xlfn.UNIQUE(_xlfn._xlws.FILTER(Tabla135[Id Riesgo],(Tabla135[Registro diligenciado]=TRUE)*(Tabla135[Valoración Probabilidad Residual]=$C12)*(Tabla135[Valoración Impacto Residual]=O$7),"")))</f>
        <v>RC37</v>
      </c>
      <c r="P12" s="69" t="str" cm="1">
        <f t="array" ref="P12">_xlfn.TEXTJOIN(",",TRUE,_xlfn.UNIQUE(_xlfn._xlws.FILTER(Tabla135[Id Riesgo],(Tabla135[Registro diligenciado]=TRUE)*(Tabla135[Valoración Probabilidad Residual]=$C12)*(Tabla135[Valoración Impacto Residual]=P$7),"")))</f>
        <v>RC21</v>
      </c>
      <c r="Q12" s="70" t="str" cm="1">
        <f t="array" ref="Q12">_xlfn.TEXTJOIN(",",TRUE,_xlfn.UNIQUE(_xlfn._xlws.FILTER(Tabla135[Id Riesgo],(Tabla135[Registro diligenciado]=TRUE)*(Tabla135[Valoración Probabilidad Residual]=$C12)*(Tabla135[Valoración Impacto Residual]=Q$7),"")))</f>
        <v>RC19,RC28,RC29,RC30</v>
      </c>
      <c r="R12" s="57"/>
    </row>
    <row r="13" spans="1:19" ht="14.6" x14ac:dyDescent="0.4">
      <c r="A13" s="57"/>
      <c r="B13" s="57"/>
      <c r="C13" s="57"/>
      <c r="D13" s="57"/>
      <c r="E13" s="57"/>
      <c r="F13" s="57"/>
      <c r="G13" s="57"/>
      <c r="H13" s="57"/>
      <c r="I13" s="57"/>
      <c r="J13" s="108"/>
      <c r="K13" s="57"/>
      <c r="L13" s="57"/>
      <c r="M13" s="57"/>
      <c r="N13" s="57"/>
      <c r="O13" s="57"/>
      <c r="P13" s="57"/>
      <c r="Q13" s="57"/>
      <c r="R13" s="57"/>
    </row>
    <row r="14" spans="1:19" ht="14.6" x14ac:dyDescent="0.4">
      <c r="A14" s="57"/>
      <c r="B14" s="57"/>
      <c r="C14" s="57"/>
      <c r="D14" s="57"/>
      <c r="E14" s="57"/>
      <c r="F14" s="57"/>
      <c r="G14" s="57"/>
      <c r="H14" s="57"/>
      <c r="I14" s="57"/>
      <c r="J14" s="57"/>
      <c r="K14" s="57"/>
      <c r="L14" s="57"/>
      <c r="M14" s="57"/>
      <c r="N14" s="57"/>
      <c r="O14" s="57"/>
      <c r="P14" s="57"/>
      <c r="Q14" s="57"/>
    </row>
    <row r="17" s="35" customFormat="1" ht="14.6" hidden="1" x14ac:dyDescent="0.4"/>
  </sheetData>
  <sheetProtection algorithmName="SHA-512" hashValue="U5NoslUN+zwG7B0i7c4Isr0lwciEZLEoBgrxLYy19HwHtlA0pw6PgAMtQaE2QURZiEh4Ub+HFDm3EuvKocXkuw==" saltValue="QgjvBlKmFjDNOELjkLIkSA==" spinCount="100000" sheet="1" objects="1" scenarios="1"/>
  <mergeCells count="10">
    <mergeCell ref="B8:B12"/>
    <mergeCell ref="K8:K12"/>
    <mergeCell ref="M6:Q6"/>
    <mergeCell ref="O3:P3"/>
    <mergeCell ref="O1:P2"/>
    <mergeCell ref="A4:H4"/>
    <mergeCell ref="L4:Q4"/>
    <mergeCell ref="Q1:Q2"/>
    <mergeCell ref="D6:H6"/>
    <mergeCell ref="F2:N3"/>
  </mergeCells>
  <pageMargins left="0.7" right="0.7" top="0.75" bottom="0.75" header="0.3" footer="0.3"/>
  <pageSetup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44F5C-7FF6-44C7-AF97-0F93A4F368BA}">
  <sheetPr codeName="Hoja9">
    <pageSetUpPr fitToPage="1"/>
  </sheetPr>
  <dimension ref="A1:AJ173"/>
  <sheetViews>
    <sheetView showGridLines="0" zoomScaleNormal="100" workbookViewId="0">
      <pane xSplit="4" ySplit="11" topLeftCell="E12" activePane="bottomRight" state="frozenSplit"/>
      <selection activeCell="R1" sqref="R1"/>
      <selection pane="topRight" activeCell="V1" sqref="V1"/>
      <selection pane="bottomLeft" activeCell="R14" sqref="R14"/>
      <selection pane="bottomRight" activeCell="A12" sqref="A12"/>
    </sheetView>
  </sheetViews>
  <sheetFormatPr baseColWidth="10" defaultColWidth="0" defaultRowHeight="0" customHeight="1" zeroHeight="1" x14ac:dyDescent="0.35"/>
  <cols>
    <col min="1" max="1" width="7" style="199" customWidth="1"/>
    <col min="2" max="2" width="14.23046875" style="199" customWidth="1"/>
    <col min="3" max="3" width="8" style="199" hidden="1" customWidth="1"/>
    <col min="4" max="4" width="37.23046875" style="199" customWidth="1"/>
    <col min="5" max="5" width="5.84375" style="213" customWidth="1"/>
    <col min="6" max="6" width="6.15234375" style="213" customWidth="1"/>
    <col min="7" max="7" width="14" style="329" customWidth="1"/>
    <col min="8" max="9" width="13.23046875" style="199" customWidth="1"/>
    <col min="10" max="10" width="8" style="199" customWidth="1"/>
    <col min="11" max="11" width="7.84375" style="199" customWidth="1"/>
    <col min="12" max="13" width="13.23046875" style="199" customWidth="1"/>
    <col min="14" max="14" width="18.61328125" style="199" customWidth="1"/>
    <col min="15" max="15" width="11.61328125" style="199" customWidth="1"/>
    <col min="16" max="16" width="18.61328125" style="331" customWidth="1"/>
    <col min="17" max="17" width="20.61328125" style="199" customWidth="1"/>
    <col min="18" max="18" width="42" style="331" customWidth="1"/>
    <col min="19" max="19" width="24.61328125" style="331" customWidth="1"/>
    <col min="20" max="20" width="22.15234375" style="330" customWidth="1"/>
    <col min="21" max="21" width="32.3828125" style="333" customWidth="1"/>
    <col min="22" max="22" width="7.23046875" style="334" customWidth="1"/>
    <col min="23" max="32" width="4.15234375" style="334" customWidth="1"/>
    <col min="33" max="34" width="4.15234375" style="199" customWidth="1"/>
    <col min="35" max="36" width="11.3828125" style="199" customWidth="1"/>
    <col min="37" max="37" width="11.3828125" style="199" hidden="1" customWidth="1"/>
    <col min="38" max="16384" width="11.3828125" style="199" hidden="1"/>
  </cols>
  <sheetData>
    <row r="1" spans="1:36" s="215" customFormat="1" ht="24" customHeight="1" x14ac:dyDescent="0.3">
      <c r="A1" s="214"/>
      <c r="B1" s="344"/>
      <c r="C1" s="344"/>
      <c r="D1" s="779" t="str">
        <f>INICIO!B7</f>
        <v xml:space="preserve">MAPA DE RIESGOS DE CORRUPCIÓN </v>
      </c>
      <c r="F1" s="377"/>
      <c r="G1" s="377"/>
      <c r="H1" s="377"/>
      <c r="I1" s="377"/>
      <c r="J1" s="377"/>
      <c r="K1" s="377"/>
      <c r="L1" s="377"/>
      <c r="M1" s="377"/>
      <c r="N1" s="377"/>
      <c r="O1" s="277"/>
      <c r="P1" s="345"/>
      <c r="R1" s="346"/>
      <c r="S1" s="346"/>
      <c r="T1" s="347"/>
      <c r="U1" s="348"/>
      <c r="V1" s="349"/>
      <c r="W1" s="349"/>
      <c r="X1" s="349"/>
      <c r="Y1" s="349"/>
      <c r="Z1" s="349"/>
      <c r="AA1" s="349"/>
      <c r="AB1" s="349"/>
      <c r="AC1" s="349"/>
      <c r="AD1" s="349"/>
      <c r="AE1" s="349"/>
      <c r="AF1" s="350"/>
      <c r="AG1" s="351"/>
      <c r="AH1" s="351"/>
    </row>
    <row r="2" spans="1:36" s="215" customFormat="1" ht="24" customHeight="1" x14ac:dyDescent="0.3">
      <c r="A2" s="344"/>
      <c r="B2" s="344"/>
      <c r="C2" s="344"/>
      <c r="D2" s="779"/>
      <c r="E2" s="377"/>
      <c r="F2" s="377"/>
      <c r="G2" s="377"/>
      <c r="H2" s="377"/>
      <c r="I2" s="377"/>
      <c r="J2" s="377"/>
      <c r="K2" s="377"/>
      <c r="L2" s="377"/>
      <c r="M2" s="377"/>
      <c r="N2" s="377"/>
      <c r="O2" s="277"/>
      <c r="P2" s="345"/>
      <c r="R2" s="346"/>
      <c r="S2" s="346"/>
      <c r="T2" s="347"/>
      <c r="U2" s="348"/>
      <c r="V2" s="349"/>
      <c r="W2" s="349"/>
      <c r="X2" s="349"/>
      <c r="Y2" s="349"/>
      <c r="Z2" s="757" t="str">
        <f>'1_IDENTIFICACIÓN'!J4</f>
        <v>Fecha de elaboración o actualización:</v>
      </c>
      <c r="AA2" s="757"/>
      <c r="AB2" s="757"/>
      <c r="AC2" s="757"/>
      <c r="AD2" s="757"/>
      <c r="AE2" s="757"/>
      <c r="AF2" s="757"/>
      <c r="AG2" s="757"/>
      <c r="AH2" s="352"/>
      <c r="AI2" s="353">
        <f>'1_IDENTIFICACIÓN'!L4</f>
        <v>46021</v>
      </c>
      <c r="AJ2" s="432"/>
    </row>
    <row r="3" spans="1:36" s="215" customFormat="1" ht="24" customHeight="1" x14ac:dyDescent="0.3">
      <c r="A3" s="344"/>
      <c r="B3" s="344"/>
      <c r="C3" s="344"/>
      <c r="D3" s="780"/>
      <c r="E3" s="378"/>
      <c r="F3" s="378"/>
      <c r="G3" s="378"/>
      <c r="H3" s="378"/>
      <c r="I3" s="378"/>
      <c r="J3" s="378"/>
      <c r="K3" s="378"/>
      <c r="L3" s="378"/>
      <c r="M3" s="378"/>
      <c r="N3" s="378"/>
      <c r="O3" s="277"/>
      <c r="P3" s="354"/>
      <c r="R3" s="346"/>
      <c r="S3" s="346"/>
      <c r="T3" s="347"/>
      <c r="U3" s="348"/>
      <c r="V3" s="349"/>
      <c r="W3" s="349"/>
      <c r="X3" s="349"/>
      <c r="Y3" s="349"/>
      <c r="Z3" s="758" t="str">
        <f>'1_IDENTIFICACIÓN'!J6</f>
        <v>Vigencia:</v>
      </c>
      <c r="AA3" s="758"/>
      <c r="AB3" s="758"/>
      <c r="AC3" s="758"/>
      <c r="AD3" s="758"/>
      <c r="AE3" s="758"/>
      <c r="AF3" s="758"/>
      <c r="AG3" s="758"/>
      <c r="AH3" s="355"/>
      <c r="AI3" s="356">
        <f>'1_IDENTIFICACIÓN'!L6</f>
        <v>2026</v>
      </c>
      <c r="AJ3" s="433"/>
    </row>
    <row r="4" spans="1:36" s="215" customFormat="1" ht="12.45" hidden="1" x14ac:dyDescent="0.3">
      <c r="A4" s="770"/>
      <c r="B4" s="771"/>
      <c r="C4" s="771"/>
      <c r="D4" s="771"/>
      <c r="E4" s="771"/>
      <c r="F4" s="771"/>
      <c r="G4" s="771"/>
      <c r="H4" s="771"/>
      <c r="I4" s="771"/>
      <c r="J4" s="771"/>
      <c r="K4" s="771"/>
      <c r="L4" s="771"/>
      <c r="M4" s="771"/>
      <c r="N4" s="772"/>
      <c r="O4" s="357"/>
      <c r="P4" s="358"/>
      <c r="Q4" s="359"/>
      <c r="R4" s="360"/>
      <c r="S4" s="360"/>
      <c r="T4" s="361"/>
      <c r="U4" s="362"/>
      <c r="V4" s="363"/>
      <c r="W4" s="363"/>
      <c r="X4" s="363"/>
      <c r="Y4" s="363"/>
      <c r="Z4" s="363"/>
      <c r="AA4" s="363"/>
      <c r="AB4" s="363"/>
      <c r="AC4" s="363"/>
      <c r="AD4" s="363"/>
      <c r="AE4" s="363"/>
      <c r="AF4" s="363"/>
      <c r="AG4" s="359"/>
      <c r="AH4" s="359"/>
    </row>
    <row r="5" spans="1:36" s="215" customFormat="1" ht="12.45" hidden="1" x14ac:dyDescent="0.3">
      <c r="A5" s="773"/>
      <c r="B5" s="774"/>
      <c r="C5" s="774"/>
      <c r="D5" s="774"/>
      <c r="E5" s="774"/>
      <c r="F5" s="774"/>
      <c r="G5" s="774"/>
      <c r="H5" s="774"/>
      <c r="I5" s="774"/>
      <c r="J5" s="774"/>
      <c r="K5" s="774"/>
      <c r="L5" s="774"/>
      <c r="M5" s="774"/>
      <c r="N5" s="775"/>
      <c r="O5" s="357"/>
      <c r="P5" s="358"/>
      <c r="Q5" s="359"/>
      <c r="R5" s="360"/>
      <c r="S5" s="360"/>
      <c r="T5" s="361"/>
      <c r="U5" s="362"/>
      <c r="V5" s="363"/>
      <c r="W5" s="363"/>
      <c r="X5" s="363"/>
      <c r="Y5" s="363"/>
      <c r="Z5" s="363"/>
      <c r="AA5" s="363"/>
      <c r="AB5" s="363"/>
      <c r="AC5" s="363"/>
      <c r="AD5" s="363"/>
      <c r="AE5" s="363"/>
      <c r="AF5" s="363"/>
      <c r="AG5" s="359"/>
      <c r="AH5" s="359"/>
    </row>
    <row r="6" spans="1:36" s="215" customFormat="1" ht="12.45" hidden="1" x14ac:dyDescent="0.3">
      <c r="A6" s="364"/>
      <c r="B6" s="364"/>
      <c r="C6" s="364"/>
      <c r="D6" s="364"/>
      <c r="E6" s="364"/>
      <c r="F6" s="364"/>
      <c r="G6" s="364"/>
      <c r="H6" s="277"/>
      <c r="I6" s="283"/>
      <c r="J6" s="283"/>
      <c r="K6" s="283"/>
      <c r="L6" s="283"/>
      <c r="M6" s="283"/>
      <c r="N6" s="283"/>
      <c r="O6" s="357"/>
      <c r="P6" s="358"/>
      <c r="Q6" s="359"/>
      <c r="R6" s="360"/>
      <c r="S6" s="360"/>
      <c r="T6" s="361"/>
      <c r="U6" s="362"/>
      <c r="V6" s="363"/>
      <c r="W6" s="363"/>
      <c r="X6" s="363"/>
      <c r="Y6" s="363"/>
      <c r="Z6" s="363"/>
      <c r="AA6" s="363"/>
      <c r="AB6" s="363"/>
      <c r="AC6" s="363"/>
      <c r="AD6" s="363"/>
      <c r="AE6" s="363"/>
      <c r="AF6" s="363"/>
      <c r="AG6" s="359"/>
      <c r="AH6" s="359"/>
    </row>
    <row r="7" spans="1:36" s="215" customFormat="1" ht="12.45" hidden="1" x14ac:dyDescent="0.3">
      <c r="A7" s="364"/>
      <c r="B7" s="364"/>
      <c r="C7" s="364"/>
      <c r="D7" s="364"/>
      <c r="E7" s="364"/>
      <c r="F7" s="364"/>
      <c r="G7" s="364"/>
      <c r="H7" s="277"/>
      <c r="I7" s="283"/>
      <c r="J7" s="283"/>
      <c r="K7" s="283"/>
      <c r="L7" s="283"/>
      <c r="M7" s="283"/>
      <c r="N7" s="283"/>
      <c r="O7" s="357"/>
      <c r="P7" s="358"/>
      <c r="Q7" s="359"/>
      <c r="R7" s="360"/>
      <c r="S7" s="360"/>
      <c r="T7" s="361"/>
      <c r="U7" s="362"/>
      <c r="V7" s="363"/>
      <c r="W7" s="363"/>
      <c r="X7" s="363"/>
      <c r="Y7" s="363"/>
      <c r="Z7" s="363"/>
      <c r="AA7" s="363"/>
      <c r="AB7" s="363"/>
      <c r="AC7" s="363"/>
      <c r="AD7" s="363"/>
      <c r="AE7" s="363"/>
      <c r="AF7" s="363"/>
      <c r="AG7" s="359"/>
      <c r="AH7" s="359"/>
    </row>
    <row r="8" spans="1:36" s="215" customFormat="1" ht="12.75" customHeight="1" x14ac:dyDescent="0.3">
      <c r="A8" s="364"/>
      <c r="B8" s="364"/>
      <c r="C8" s="364"/>
      <c r="D8" s="364"/>
      <c r="E8" s="364"/>
      <c r="F8" s="364"/>
      <c r="G8" s="364"/>
      <c r="H8" s="277"/>
      <c r="I8" s="283"/>
      <c r="J8" s="283"/>
      <c r="K8" s="283"/>
      <c r="L8" s="283"/>
      <c r="M8" s="283"/>
      <c r="N8" s="283"/>
      <c r="O8" s="357"/>
      <c r="P8" s="358"/>
      <c r="Q8" s="359"/>
      <c r="R8" s="360"/>
      <c r="S8" s="360"/>
      <c r="T8" s="361"/>
      <c r="U8" s="362"/>
      <c r="V8" s="363"/>
      <c r="W8" s="363"/>
      <c r="X8" s="363"/>
      <c r="Y8" s="363"/>
      <c r="Z8" s="363"/>
      <c r="AA8" s="363"/>
      <c r="AB8" s="363"/>
      <c r="AC8" s="363"/>
      <c r="AD8" s="363"/>
      <c r="AE8" s="363"/>
      <c r="AF8" s="363"/>
      <c r="AG8" s="359"/>
      <c r="AH8" s="359"/>
    </row>
    <row r="9" spans="1:36" s="215" customFormat="1" ht="20.25" customHeight="1" x14ac:dyDescent="0.3">
      <c r="A9" s="759" t="s">
        <v>135</v>
      </c>
      <c r="B9" s="760"/>
      <c r="C9" s="760"/>
      <c r="D9" s="760"/>
      <c r="E9" s="760"/>
      <c r="F9" s="760"/>
      <c r="G9" s="760"/>
      <c r="H9" s="760"/>
      <c r="I9" s="760"/>
      <c r="J9" s="760"/>
      <c r="K9" s="760"/>
      <c r="L9" s="760"/>
      <c r="M9" s="760"/>
      <c r="N9" s="760"/>
      <c r="O9" s="776" t="s">
        <v>598</v>
      </c>
      <c r="P9" s="777"/>
      <c r="Q9" s="777"/>
      <c r="R9" s="777"/>
      <c r="S9" s="777"/>
      <c r="T9" s="777"/>
      <c r="U9" s="777"/>
      <c r="V9" s="777"/>
      <c r="W9" s="777"/>
      <c r="X9" s="777"/>
      <c r="Y9" s="777"/>
      <c r="Z9" s="777"/>
      <c r="AA9" s="777"/>
      <c r="AB9" s="777"/>
      <c r="AC9" s="777"/>
      <c r="AD9" s="777"/>
      <c r="AE9" s="777"/>
      <c r="AF9" s="777"/>
      <c r="AG9" s="777"/>
      <c r="AH9" s="778"/>
      <c r="AI9" s="761"/>
      <c r="AJ9" s="434"/>
    </row>
    <row r="10" spans="1:36" s="215" customFormat="1" ht="32.25" customHeight="1" x14ac:dyDescent="0.3">
      <c r="A10" s="769" t="s">
        <v>381</v>
      </c>
      <c r="B10" s="767"/>
      <c r="C10" s="767"/>
      <c r="D10" s="768"/>
      <c r="E10" s="766" t="s">
        <v>578</v>
      </c>
      <c r="F10" s="767"/>
      <c r="G10" s="767"/>
      <c r="H10" s="767"/>
      <c r="I10" s="768"/>
      <c r="J10" s="766" t="s">
        <v>583</v>
      </c>
      <c r="K10" s="767"/>
      <c r="L10" s="767"/>
      <c r="M10" s="767"/>
      <c r="N10" s="768"/>
      <c r="O10" s="763" t="s">
        <v>613</v>
      </c>
      <c r="P10" s="765"/>
      <c r="Q10" s="765"/>
      <c r="R10" s="763" t="s">
        <v>611</v>
      </c>
      <c r="S10" s="765"/>
      <c r="T10" s="764"/>
      <c r="U10" s="763" t="s">
        <v>599</v>
      </c>
      <c r="V10" s="764"/>
      <c r="W10" s="763" t="s">
        <v>694</v>
      </c>
      <c r="X10" s="765"/>
      <c r="Y10" s="765"/>
      <c r="Z10" s="765"/>
      <c r="AA10" s="765"/>
      <c r="AB10" s="765"/>
      <c r="AC10" s="765"/>
      <c r="AD10" s="765"/>
      <c r="AE10" s="765"/>
      <c r="AF10" s="765"/>
      <c r="AG10" s="765"/>
      <c r="AH10" s="764"/>
      <c r="AI10" s="762"/>
      <c r="AJ10" s="434"/>
    </row>
    <row r="11" spans="1:36" s="288" customFormat="1" ht="97.3" x14ac:dyDescent="0.4">
      <c r="A11" s="365" t="s">
        <v>86</v>
      </c>
      <c r="B11" s="366" t="s">
        <v>588</v>
      </c>
      <c r="C11" s="367" t="s">
        <v>624</v>
      </c>
      <c r="D11" s="366" t="s">
        <v>373</v>
      </c>
      <c r="E11" s="335" t="s">
        <v>576</v>
      </c>
      <c r="F11" s="335" t="s">
        <v>577</v>
      </c>
      <c r="G11" s="366" t="s">
        <v>380</v>
      </c>
      <c r="H11" s="366" t="s">
        <v>385</v>
      </c>
      <c r="I11" s="366" t="s">
        <v>387</v>
      </c>
      <c r="J11" s="335" t="s">
        <v>579</v>
      </c>
      <c r="K11" s="335" t="s">
        <v>580</v>
      </c>
      <c r="L11" s="366" t="s">
        <v>581</v>
      </c>
      <c r="M11" s="366" t="s">
        <v>582</v>
      </c>
      <c r="N11" s="368" t="s">
        <v>584</v>
      </c>
      <c r="O11" s="369" t="s">
        <v>27</v>
      </c>
      <c r="P11" s="369" t="s">
        <v>26</v>
      </c>
      <c r="Q11" s="369" t="s">
        <v>585</v>
      </c>
      <c r="R11" s="369" t="s">
        <v>695</v>
      </c>
      <c r="S11" s="369" t="s">
        <v>594</v>
      </c>
      <c r="T11" s="369" t="s">
        <v>587</v>
      </c>
      <c r="U11" s="369" t="s">
        <v>0</v>
      </c>
      <c r="V11" s="369" t="s">
        <v>693</v>
      </c>
      <c r="W11" s="370" t="s">
        <v>600</v>
      </c>
      <c r="X11" s="370" t="s">
        <v>601</v>
      </c>
      <c r="Y11" s="370" t="s">
        <v>602</v>
      </c>
      <c r="Z11" s="370" t="s">
        <v>603</v>
      </c>
      <c r="AA11" s="371" t="s">
        <v>604</v>
      </c>
      <c r="AB11" s="371" t="s">
        <v>605</v>
      </c>
      <c r="AC11" s="371" t="s">
        <v>606</v>
      </c>
      <c r="AD11" s="371" t="s">
        <v>607</v>
      </c>
      <c r="AE11" s="371" t="s">
        <v>608</v>
      </c>
      <c r="AF11" s="371" t="s">
        <v>609</v>
      </c>
      <c r="AG11" s="371" t="s">
        <v>610</v>
      </c>
      <c r="AH11" s="372" t="s">
        <v>767</v>
      </c>
      <c r="AI11" s="373" t="s">
        <v>28</v>
      </c>
      <c r="AJ11" s="435" t="s">
        <v>1001</v>
      </c>
    </row>
    <row r="12" spans="1:36" s="212" customFormat="1" ht="161.6" x14ac:dyDescent="0.4">
      <c r="A12" s="289" t="s">
        <v>95</v>
      </c>
      <c r="B12" s="309" t="b">
        <f>IF(COUNTIFS(Tabla135[Id Riesgo],Tabla1315[[#This Row],[Id Riesgo]],Tabla135[Registro diligenciado],TRUE)&gt;0,TRUE,FALSE)</f>
        <v>1</v>
      </c>
      <c r="C12" s="289" t="str">
        <f>IF(B12,_xlfn.XLOOKUP(A12,Tabla6[Id Riesgo],Tabla6[Sigla],FALSE,1),"")</f>
        <v>SEJUT</v>
      </c>
      <c r="D12" s="290" t="str">
        <f>IF(B12,_xlfn.XLOOKUP(A12,Tabla6[Id Riesgo],Tabla6[DESCRIPCIÓN DEL RIESGO],FALSE,1),"")</f>
        <v>Posibilidad de afectación Legal, Reputacional, Operativa por Fraude interno, Soborno entrante, Conflicto de Intereses debido a Afectacion lega, Reputacional, Operativa  por fraude interno, Soborno entrante, Conflcito de intereses por la existencia  de decisiones  desviadas en el proceso  agrario debido  a intereses políticos, económicos</v>
      </c>
      <c r="E12" s="310">
        <f>IF(Tabla1315[[#This Row],[Diligenciadas etapas previas?]],_xlfn.XLOOKUP(Tabla1315[[#This Row],[Id Riesgo]],Tabla13[Id Riesgo],Tabla13[Probabilidad],"",1),"")</f>
        <v>0.8</v>
      </c>
      <c r="F12" s="310">
        <f>IF(Tabla1315[[#This Row],[Diligenciadas etapas previas?]],_xlfn.XLOOKUP(Tabla1315[[#This Row],[Id Riesgo]],Tabla13[Id Riesgo],Tabla13[Porcentaje Impacto],"",1),"")</f>
        <v>1</v>
      </c>
      <c r="G12" s="311" t="str">
        <f>IF(Tabla1315[[#This Row],[Diligenciadas etapas previas?]],_xlfn.XLOOKUP(Tabla1315[[#This Row],[Id Riesgo]],Tabla13[Id Riesgo],Tabla13[Nivel de probabilidad],"",1),"")</f>
        <v>Alta</v>
      </c>
      <c r="H12" s="311" t="str">
        <f>IF(Tabla1315[[#This Row],[Diligenciadas etapas previas?]],_xlfn.XLOOKUP(Tabla1315[[#This Row],[Id Riesgo]],Tabla13[Id Riesgo],Tabla13[Nivel de impacto],"",1),"")</f>
        <v>Castastrófico</v>
      </c>
      <c r="I12" s="311" t="str">
        <f>IF(Tabla1315[[#This Row],[Diligenciadas etapas previas?]],_xlfn.XLOOKUP(Tabla1315[[#This Row],[Id Riesgo]],Tabla13[Id Riesgo],Tabla13[Severidad Nivel de Riesgo Inherente],"",1),"")</f>
        <v>Extremo</v>
      </c>
      <c r="J12" s="310">
        <f>IF(Tabla1315[[#This Row],[Diligenciadas etapas previas?]],_xlfn.XLOOKUP(Tabla1315[[#This Row],[Id Riesgo]],'4_CONTROLES'!$A$12:$A$1611,'4_CONTROLES'!$AJ$12:$AJ$1611,"",1),"")</f>
        <v>0.48</v>
      </c>
      <c r="K12" s="310">
        <f>IF(Tabla1315[[#This Row],[Diligenciadas etapas previas?]],_xlfn.XLOOKUP(Tabla1315[[#This Row],[Id Riesgo]],'4_CONTROLES'!$A$12:$A$1611,'4_CONTROLES'!$AK$12:$AK$1611,"",1),"")</f>
        <v>1</v>
      </c>
      <c r="L12" s="311" t="str">
        <f>IF(Tabla1315[[#This Row],[Diligenciadas etapas previas?]],_xlfn.XLOOKUP(Tabla1315[[#This Row],[Id Riesgo]],'4_CONTROLES'!$A$12:$A$1611,'4_CONTROLES'!$AL$12:$AL$1611,"",1),"")</f>
        <v>Media</v>
      </c>
      <c r="M12" s="311" t="str">
        <f>IF(Tabla1315[[#This Row],[Diligenciadas etapas previas?]],_xlfn.XLOOKUP(Tabla1315[[#This Row],[Id Riesgo]],'4_CONTROLES'!$A$12:$A$1611,'4_CONTROLES'!$AM$12:$AM$1611,"",1),"")</f>
        <v>Castastrófico</v>
      </c>
      <c r="N12" s="311" t="str">
        <f>IF(Tabla1315[[#This Row],[Diligenciadas etapas previas?]]=TRUE,_xlfn.XLOOKUP(CONCATENATE("P",Tabla1315[[#This Row],[Nivel de probabilidad Residual]],"I",Tabla1315[[#This Row],[Nivel de impacto Residual]]),Tabla10[Llave],Tabla10[Severidad],"",1),"")</f>
        <v>Extremo</v>
      </c>
      <c r="O12" s="336" t="b">
        <f>_xlfn.XLOOKUP(Tabla1315[[#This Row],[Severidad Nivel de Riesgo Residual]],CONFIGURACIÓN!$BM$6:$BM$9,CONFIGURACIÓN!$BO$6:$BO$9,"",0)</f>
        <v>1</v>
      </c>
      <c r="P12" s="337" t="str">
        <f>_xlfn.XLOOKUP(Tabla1315[[#This Row],[Severidad Nivel de Riesgo Residual]],CONFIGURACIÓN!$BM$6:$BM$9,CONFIGURACIÓN!$BP$6:$BP$9,"",0)</f>
        <v>Reducir_Mitigar</v>
      </c>
      <c r="Q12" s="427" t="s">
        <v>592</v>
      </c>
      <c r="R12" s="427" t="s">
        <v>824</v>
      </c>
      <c r="S12" s="427" t="s">
        <v>411</v>
      </c>
      <c r="T12" s="427" t="s">
        <v>433</v>
      </c>
      <c r="U12" s="427" t="s">
        <v>825</v>
      </c>
      <c r="V12" s="428">
        <v>11</v>
      </c>
      <c r="W12" s="429"/>
      <c r="X12" s="429">
        <v>1</v>
      </c>
      <c r="Y12" s="429">
        <v>2</v>
      </c>
      <c r="Z12" s="429">
        <v>1</v>
      </c>
      <c r="AA12" s="429">
        <v>1</v>
      </c>
      <c r="AB12" s="429">
        <v>1</v>
      </c>
      <c r="AC12" s="429">
        <v>1</v>
      </c>
      <c r="AD12" s="429">
        <v>2</v>
      </c>
      <c r="AE12" s="429">
        <v>1</v>
      </c>
      <c r="AF12" s="429">
        <v>1</v>
      </c>
      <c r="AG12" s="429">
        <v>1</v>
      </c>
      <c r="AH12" s="429">
        <v>1</v>
      </c>
      <c r="AI12" s="428" t="s">
        <v>595</v>
      </c>
      <c r="AJ12" s="436" t="str">
        <f>IF(_xlfn.XLOOKUP(Tabla1315[[#This Row],[Id Riesgo]],Tabla6[Id Riesgo],Tabla6[Estado],"",0)=0,"",_xlfn.XLOOKUP(Tabla1315[[#This Row],[Id Riesgo]],Tabla6[Id Riesgo],Tabla6[Estado],"",0))</f>
        <v>Activo</v>
      </c>
    </row>
    <row r="13" spans="1:36" ht="124.3" x14ac:dyDescent="0.35">
      <c r="A13" s="289" t="s">
        <v>96</v>
      </c>
      <c r="B13" s="309" t="b">
        <f>IF(COUNTIFS(Tabla135[Id Riesgo],Tabla1315[[#This Row],[Id Riesgo]],Tabla135[Registro diligenciado],TRUE)&gt;0,TRUE,FALSE)</f>
        <v>1</v>
      </c>
      <c r="C13" s="289" t="str">
        <f>IF(B13,_xlfn.XLOOKUP(A13,Tabla6[Id Riesgo],Tabla6[Sigla],FALSE,1),"")</f>
        <v>SEJUT</v>
      </c>
      <c r="D13" s="290" t="str">
        <f>IF(B13,_xlfn.XLOOKUP(A13,Tabla6[Id Riesgo],Tabla6[DESCRIPCIÓN DEL RIESGO],FALSE,1),"")</f>
        <v xml:space="preserve">Posibilidad de afectación Legal, Reputacional, Operativa por Fraude interno, Soborno entrante, Conflicto de Intereses debido a Afectación Legal, Reputacional, Operativa por Fraude interno, Soborno entrante, Conflicto de Intereses debido a la existencia de retrasos u omisiones en la adopción de decisiones administrativas del proceso agrario, no atribuibles a causas técnicas o  procedimentales plenamente identificadas. </v>
      </c>
      <c r="E13" s="310">
        <f>IF(Tabla1315[[#This Row],[Diligenciadas etapas previas?]],_xlfn.XLOOKUP(Tabla1315[[#This Row],[Id Riesgo]],Tabla13[Id Riesgo],Tabla13[Probabilidad],"",1),"")</f>
        <v>0.8</v>
      </c>
      <c r="F13" s="310">
        <f>IF(Tabla1315[[#This Row],[Diligenciadas etapas previas?]],_xlfn.XLOOKUP(Tabla1315[[#This Row],[Id Riesgo]],Tabla13[Id Riesgo],Tabla13[Porcentaje Impacto],"",1),"")</f>
        <v>1</v>
      </c>
      <c r="G13" s="311" t="str">
        <f>IF(Tabla1315[[#This Row],[Diligenciadas etapas previas?]],_xlfn.XLOOKUP(Tabla1315[[#This Row],[Id Riesgo]],Tabla13[Id Riesgo],Tabla13[Nivel de probabilidad],"",1),"")</f>
        <v>Alta</v>
      </c>
      <c r="H13" s="311" t="str">
        <f>IF(Tabla1315[[#This Row],[Diligenciadas etapas previas?]],_xlfn.XLOOKUP(Tabla1315[[#This Row],[Id Riesgo]],Tabla13[Id Riesgo],Tabla13[Nivel de impacto],"",1),"")</f>
        <v>Castastrófico</v>
      </c>
      <c r="I13" s="311" t="str">
        <f>IF(Tabla1315[[#This Row],[Diligenciadas etapas previas?]],_xlfn.XLOOKUP(Tabla1315[[#This Row],[Id Riesgo]],Tabla13[Id Riesgo],Tabla13[Severidad Nivel de Riesgo Inherente],"",1),"")</f>
        <v>Extremo</v>
      </c>
      <c r="J13" s="310">
        <f>IF(Tabla1315[[#This Row],[Diligenciadas etapas previas?]],_xlfn.XLOOKUP(Tabla1315[[#This Row],[Id Riesgo]],'4_CONTROLES'!$A$12:$A$1611,'4_CONTROLES'!$AJ$12:$AJ$1611,"",1),"")</f>
        <v>0.56000000000000005</v>
      </c>
      <c r="K13" s="310">
        <f>IF(Tabla1315[[#This Row],[Diligenciadas etapas previas?]],_xlfn.XLOOKUP(Tabla1315[[#This Row],[Id Riesgo]],'4_CONTROLES'!$A$12:$A$1611,'4_CONTROLES'!$AK$12:$AK$1611,"",1),"")</f>
        <v>1</v>
      </c>
      <c r="L13" s="311" t="str">
        <f>IF(Tabla1315[[#This Row],[Diligenciadas etapas previas?]],_xlfn.XLOOKUP(Tabla1315[[#This Row],[Id Riesgo]],'4_CONTROLES'!$A$12:$A$1611,'4_CONTROLES'!$AL$12:$AL$1611,"",1),"")</f>
        <v>Media</v>
      </c>
      <c r="M13" s="311" t="str">
        <f>IF(Tabla1315[[#This Row],[Diligenciadas etapas previas?]],_xlfn.XLOOKUP(Tabla1315[[#This Row],[Id Riesgo]],'4_CONTROLES'!$A$12:$A$1611,'4_CONTROLES'!$AM$12:$AM$1611,"",1),"")</f>
        <v>Castastrófico</v>
      </c>
      <c r="N13" s="311" t="str">
        <f>IF(Tabla1315[[#This Row],[Diligenciadas etapas previas?]]=TRUE,_xlfn.XLOOKUP(CONCATENATE("P",Tabla1315[[#This Row],[Nivel de probabilidad Residual]],"I",Tabla1315[[#This Row],[Nivel de impacto Residual]]),Tabla10[Llave],Tabla10[Severidad],"",1),"")</f>
        <v>Extremo</v>
      </c>
      <c r="O13" s="336" t="b">
        <f>_xlfn.XLOOKUP(Tabla1315[[#This Row],[Severidad Nivel de Riesgo Residual]],CONFIGURACIÓN!$BM$6:$BM$9,CONFIGURACIÓN!$BO$6:$BO$9,"",0)</f>
        <v>1</v>
      </c>
      <c r="P13" s="328" t="str">
        <f>_xlfn.XLOOKUP(Tabla1315[[#This Row],[Severidad Nivel de Riesgo Residual]],CONFIGURACIÓN!$BM$6:$BM$9,CONFIGURACIÓN!$BP$6:$BP$9,"",0)</f>
        <v>Reducir_Mitigar</v>
      </c>
      <c r="Q13" s="338" t="s">
        <v>365</v>
      </c>
      <c r="R13" s="314" t="s">
        <v>826</v>
      </c>
      <c r="S13" s="338" t="s">
        <v>411</v>
      </c>
      <c r="T13" s="338" t="s">
        <v>433</v>
      </c>
      <c r="U13" s="314" t="s">
        <v>827</v>
      </c>
      <c r="V13" s="339">
        <v>11</v>
      </c>
      <c r="W13" s="340"/>
      <c r="X13" s="340">
        <v>1</v>
      </c>
      <c r="Y13" s="340">
        <v>1</v>
      </c>
      <c r="Z13" s="340">
        <v>2</v>
      </c>
      <c r="AA13" s="340">
        <v>1</v>
      </c>
      <c r="AB13" s="340">
        <v>1</v>
      </c>
      <c r="AC13" s="340">
        <v>1</v>
      </c>
      <c r="AD13" s="340">
        <v>1</v>
      </c>
      <c r="AE13" s="340">
        <v>2</v>
      </c>
      <c r="AF13" s="340">
        <v>1</v>
      </c>
      <c r="AG13" s="340">
        <v>1</v>
      </c>
      <c r="AH13" s="340">
        <v>1</v>
      </c>
      <c r="AI13" s="339" t="s">
        <v>595</v>
      </c>
      <c r="AJ13" s="436" t="str">
        <f>IF(_xlfn.XLOOKUP(Tabla1315[[#This Row],[Id Riesgo]],Tabla6[Id Riesgo],Tabla6[Estado],"",0)=0,"",_xlfn.XLOOKUP(Tabla1315[[#This Row],[Id Riesgo]],Tabla6[Id Riesgo],Tabla6[Estado],"",0))</f>
        <v>Activo</v>
      </c>
    </row>
    <row r="14" spans="1:36" ht="136.75" x14ac:dyDescent="0.35">
      <c r="A14" s="289" t="s">
        <v>97</v>
      </c>
      <c r="B14" s="309" t="b">
        <f>IF(COUNTIFS(Tabla135[Id Riesgo],Tabla1315[[#This Row],[Id Riesgo]],Tabla135[Registro diligenciado],TRUE)&gt;0,TRUE,FALSE)</f>
        <v>1</v>
      </c>
      <c r="C14" s="289" t="str">
        <f>IF(B14,_xlfn.XLOOKUP(A14,Tabla6[Id Riesgo],Tabla6[Sigla],FALSE,1),"")</f>
        <v>SEJUT</v>
      </c>
      <c r="D14" s="290" t="str">
        <f>IF(B14,_xlfn.XLOOKUP(A14,Tabla6[Id Riesgo],Tabla6[DESCRIPCIÓN DEL RIESGO],FALSE,1),"")</f>
        <v xml:space="preserve">Posibilidad de afectación Legal, Reputacional, Operativa por Fraude interno, Soborno entrante, Conflicto de Intereses debido a Afectación Legal, Reputacional, Operativa por Fraude interno, Soborno entrante, Conflicto de Intereses por la existencia de decisiones desviadas en el proceso del procedimiento de formalización de la propiedad privada rural debido a intereses políticos, 
económicos. </v>
      </c>
      <c r="E14" s="310">
        <f>IF(Tabla1315[[#This Row],[Diligenciadas etapas previas?]],_xlfn.XLOOKUP(Tabla1315[[#This Row],[Id Riesgo]],Tabla13[Id Riesgo],Tabla13[Probabilidad],"",1),"")</f>
        <v>0.8</v>
      </c>
      <c r="F14" s="310">
        <f>IF(Tabla1315[[#This Row],[Diligenciadas etapas previas?]],_xlfn.XLOOKUP(Tabla1315[[#This Row],[Id Riesgo]],Tabla13[Id Riesgo],Tabla13[Porcentaje Impacto],"",1),"")</f>
        <v>1</v>
      </c>
      <c r="G14" s="311" t="str">
        <f>IF(Tabla1315[[#This Row],[Diligenciadas etapas previas?]],_xlfn.XLOOKUP(Tabla1315[[#This Row],[Id Riesgo]],Tabla13[Id Riesgo],Tabla13[Nivel de probabilidad],"",1),"")</f>
        <v>Alta</v>
      </c>
      <c r="H14" s="311" t="str">
        <f>IF(Tabla1315[[#This Row],[Diligenciadas etapas previas?]],_xlfn.XLOOKUP(Tabla1315[[#This Row],[Id Riesgo]],Tabla13[Id Riesgo],Tabla13[Nivel de impacto],"",1),"")</f>
        <v>Castastrófico</v>
      </c>
      <c r="I14" s="311" t="str">
        <f>IF(Tabla1315[[#This Row],[Diligenciadas etapas previas?]],_xlfn.XLOOKUP(Tabla1315[[#This Row],[Id Riesgo]],Tabla13[Id Riesgo],Tabla13[Severidad Nivel de Riesgo Inherente],"",1),"")</f>
        <v>Extremo</v>
      </c>
      <c r="J14" s="310">
        <f>IF(Tabla1315[[#This Row],[Diligenciadas etapas previas?]],_xlfn.XLOOKUP(Tabla1315[[#This Row],[Id Riesgo]],'4_CONTROLES'!$A$12:$A$1611,'4_CONTROLES'!$AJ$12:$AJ$1611,"",1),"")</f>
        <v>0.48</v>
      </c>
      <c r="K14" s="310">
        <f>IF(Tabla1315[[#This Row],[Diligenciadas etapas previas?]],_xlfn.XLOOKUP(Tabla1315[[#This Row],[Id Riesgo]],'4_CONTROLES'!$A$12:$A$1611,'4_CONTROLES'!$AK$12:$AK$1611,"",1),"")</f>
        <v>1</v>
      </c>
      <c r="L14" s="311" t="str">
        <f>IF(Tabla1315[[#This Row],[Diligenciadas etapas previas?]],_xlfn.XLOOKUP(Tabla1315[[#This Row],[Id Riesgo]],'4_CONTROLES'!$A$12:$A$1611,'4_CONTROLES'!$AL$12:$AL$1611,"",1),"")</f>
        <v>Media</v>
      </c>
      <c r="M14" s="311" t="str">
        <f>IF(Tabla1315[[#This Row],[Diligenciadas etapas previas?]],_xlfn.XLOOKUP(Tabla1315[[#This Row],[Id Riesgo]],'4_CONTROLES'!$A$12:$A$1611,'4_CONTROLES'!$AM$12:$AM$1611,"",1),"")</f>
        <v>Castastrófico</v>
      </c>
      <c r="N14" s="311" t="str">
        <f>IF(Tabla1315[[#This Row],[Diligenciadas etapas previas?]]=TRUE,_xlfn.XLOOKUP(CONCATENATE("P",Tabla1315[[#This Row],[Nivel de probabilidad Residual]],"I",Tabla1315[[#This Row],[Nivel de impacto Residual]]),Tabla10[Llave],Tabla10[Severidad],"",1),"")</f>
        <v>Extremo</v>
      </c>
      <c r="O14" s="336" t="b">
        <f>_xlfn.XLOOKUP(Tabla1315[[#This Row],[Severidad Nivel de Riesgo Residual]],CONFIGURACIÓN!$BM$6:$BM$9,CONFIGURACIÓN!$BO$6:$BO$9,"",0)</f>
        <v>1</v>
      </c>
      <c r="P14" s="328" t="str">
        <f>_xlfn.XLOOKUP(Tabla1315[[#This Row],[Severidad Nivel de Riesgo Residual]],CONFIGURACIÓN!$BM$6:$BM$9,CONFIGURACIÓN!$BP$6:$BP$9,"",0)</f>
        <v>Reducir_Mitigar</v>
      </c>
      <c r="Q14" s="338" t="s">
        <v>592</v>
      </c>
      <c r="R14" s="314" t="s">
        <v>828</v>
      </c>
      <c r="S14" s="338" t="s">
        <v>424</v>
      </c>
      <c r="T14" s="338" t="s">
        <v>433</v>
      </c>
      <c r="U14" s="314" t="s">
        <v>829</v>
      </c>
      <c r="V14" s="339">
        <v>11</v>
      </c>
      <c r="W14" s="340"/>
      <c r="X14" s="340">
        <v>1</v>
      </c>
      <c r="Y14" s="340">
        <v>2</v>
      </c>
      <c r="Z14" s="340">
        <v>1</v>
      </c>
      <c r="AA14" s="340">
        <v>1</v>
      </c>
      <c r="AB14" s="340">
        <v>1</v>
      </c>
      <c r="AC14" s="340">
        <v>1</v>
      </c>
      <c r="AD14" s="340">
        <v>2</v>
      </c>
      <c r="AE14" s="340">
        <v>1</v>
      </c>
      <c r="AF14" s="340">
        <v>1</v>
      </c>
      <c r="AG14" s="340">
        <v>1</v>
      </c>
      <c r="AH14" s="340">
        <v>1</v>
      </c>
      <c r="AI14" s="339" t="s">
        <v>595</v>
      </c>
      <c r="AJ14" s="436" t="str">
        <f>IF(_xlfn.XLOOKUP(Tabla1315[[#This Row],[Id Riesgo]],Tabla6[Id Riesgo],Tabla6[Estado],"",0)=0,"",_xlfn.XLOOKUP(Tabla1315[[#This Row],[Id Riesgo]],Tabla6[Id Riesgo],Tabla6[Estado],"",0))</f>
        <v>Activo</v>
      </c>
    </row>
    <row r="15" spans="1:36" ht="111.9" x14ac:dyDescent="0.35">
      <c r="A15" s="289" t="s">
        <v>98</v>
      </c>
      <c r="B15" s="309" t="b">
        <f>IF(COUNTIFS(Tabla135[Id Riesgo],Tabla1315[[#This Row],[Id Riesgo]],Tabla135[Registro diligenciado],TRUE)&gt;0,TRUE,FALSE)</f>
        <v>1</v>
      </c>
      <c r="C15" s="289" t="str">
        <f>IF(B15,_xlfn.XLOOKUP(A15,Tabla6[Id Riesgo],Tabla6[Sigla],FALSE,1),"")</f>
        <v>SEJUT</v>
      </c>
      <c r="D15" s="290" t="str">
        <f>IF(B15,_xlfn.XLOOKUP(A15,Tabla6[Id Riesgo],Tabla6[DESCRIPCIÓN DEL RIESGO],FALSE,1),"")</f>
        <v>Posibilidad de afectación Legal, Reputacional, Operativa por Fraude, interno, Soborno entrante, Conflicto de Intereses debido a Afectación Legal, Reputacional, Operativa por Fraude interno, Soborno entrante, Conflicto de Intereses por la existencia de decisiones desviadas en materia de la formalización de la propiedad privada rural debido a intereses políticos, económicos.</v>
      </c>
      <c r="E15" s="310">
        <f>IF(Tabla1315[[#This Row],[Diligenciadas etapas previas?]],_xlfn.XLOOKUP(Tabla1315[[#This Row],[Id Riesgo]],Tabla13[Id Riesgo],Tabla13[Probabilidad],"",1),"")</f>
        <v>0.8</v>
      </c>
      <c r="F15" s="310">
        <f>IF(Tabla1315[[#This Row],[Diligenciadas etapas previas?]],_xlfn.XLOOKUP(Tabla1315[[#This Row],[Id Riesgo]],Tabla13[Id Riesgo],Tabla13[Porcentaje Impacto],"",1),"")</f>
        <v>1</v>
      </c>
      <c r="G15" s="311" t="str">
        <f>IF(Tabla1315[[#This Row],[Diligenciadas etapas previas?]],_xlfn.XLOOKUP(Tabla1315[[#This Row],[Id Riesgo]],Tabla13[Id Riesgo],Tabla13[Nivel de probabilidad],"",1),"")</f>
        <v>Alta</v>
      </c>
      <c r="H15" s="311" t="str">
        <f>IF(Tabla1315[[#This Row],[Diligenciadas etapas previas?]],_xlfn.XLOOKUP(Tabla1315[[#This Row],[Id Riesgo]],Tabla13[Id Riesgo],Tabla13[Nivel de impacto],"",1),"")</f>
        <v>Castastrófico</v>
      </c>
      <c r="I15" s="311" t="str">
        <f>IF(Tabla1315[[#This Row],[Diligenciadas etapas previas?]],_xlfn.XLOOKUP(Tabla1315[[#This Row],[Id Riesgo]],Tabla13[Id Riesgo],Tabla13[Severidad Nivel de Riesgo Inherente],"",1),"")</f>
        <v>Extremo</v>
      </c>
      <c r="J15" s="310">
        <f>IF(Tabla1315[[#This Row],[Diligenciadas etapas previas?]],_xlfn.XLOOKUP(Tabla1315[[#This Row],[Id Riesgo]],'4_CONTROLES'!$A$12:$A$1611,'4_CONTROLES'!$AJ$12:$AJ$1611,"",1),"")</f>
        <v>0.56000000000000005</v>
      </c>
      <c r="K15" s="310">
        <f>IF(Tabla1315[[#This Row],[Diligenciadas etapas previas?]],_xlfn.XLOOKUP(Tabla1315[[#This Row],[Id Riesgo]],'4_CONTROLES'!$A$12:$A$1611,'4_CONTROLES'!$AK$12:$AK$1611,"",1),"")</f>
        <v>1</v>
      </c>
      <c r="L15" s="311" t="str">
        <f>IF(Tabla1315[[#This Row],[Diligenciadas etapas previas?]],_xlfn.XLOOKUP(Tabla1315[[#This Row],[Id Riesgo]],'4_CONTROLES'!$A$12:$A$1611,'4_CONTROLES'!$AL$12:$AL$1611,"",1),"")</f>
        <v>Media</v>
      </c>
      <c r="M15" s="311" t="str">
        <f>IF(Tabla1315[[#This Row],[Diligenciadas etapas previas?]],_xlfn.XLOOKUP(Tabla1315[[#This Row],[Id Riesgo]],'4_CONTROLES'!$A$12:$A$1611,'4_CONTROLES'!$AM$12:$AM$1611,"",1),"")</f>
        <v>Castastrófico</v>
      </c>
      <c r="N15" s="311" t="str">
        <f>IF(Tabla1315[[#This Row],[Diligenciadas etapas previas?]]=TRUE,_xlfn.XLOOKUP(CONCATENATE("P",Tabla1315[[#This Row],[Nivel de probabilidad Residual]],"I",Tabla1315[[#This Row],[Nivel de impacto Residual]]),Tabla10[Llave],Tabla10[Severidad],"",1),"")</f>
        <v>Extremo</v>
      </c>
      <c r="O15" s="336" t="b">
        <f>_xlfn.XLOOKUP(Tabla1315[[#This Row],[Severidad Nivel de Riesgo Residual]],CONFIGURACIÓN!$BM$6:$BM$9,CONFIGURACIÓN!$BO$6:$BO$9,"",0)</f>
        <v>1</v>
      </c>
      <c r="P15" s="328" t="str">
        <f>_xlfn.XLOOKUP(Tabla1315[[#This Row],[Severidad Nivel de Riesgo Residual]],CONFIGURACIÓN!$BM$6:$BM$9,CONFIGURACIÓN!$BP$6:$BP$9,"",0)</f>
        <v>Reducir_Mitigar</v>
      </c>
      <c r="Q15" s="338" t="s">
        <v>365</v>
      </c>
      <c r="R15" s="314" t="s">
        <v>830</v>
      </c>
      <c r="S15" s="338" t="s">
        <v>424</v>
      </c>
      <c r="T15" s="338" t="s">
        <v>433</v>
      </c>
      <c r="U15" s="314" t="s">
        <v>831</v>
      </c>
      <c r="V15" s="339">
        <v>11</v>
      </c>
      <c r="W15" s="340"/>
      <c r="X15" s="340">
        <v>1</v>
      </c>
      <c r="Y15" s="340">
        <v>1</v>
      </c>
      <c r="Z15" s="340">
        <v>2</v>
      </c>
      <c r="AA15" s="340">
        <v>1</v>
      </c>
      <c r="AB15" s="340">
        <v>1</v>
      </c>
      <c r="AC15" s="340">
        <v>1</v>
      </c>
      <c r="AD15" s="340">
        <v>1</v>
      </c>
      <c r="AE15" s="340">
        <v>2</v>
      </c>
      <c r="AF15" s="340">
        <v>1</v>
      </c>
      <c r="AG15" s="340">
        <v>1</v>
      </c>
      <c r="AH15" s="340">
        <v>1</v>
      </c>
      <c r="AI15" s="339" t="s">
        <v>595</v>
      </c>
      <c r="AJ15" s="436" t="str">
        <f>IF(_xlfn.XLOOKUP(Tabla1315[[#This Row],[Id Riesgo]],Tabla6[Id Riesgo],Tabla6[Estado],"",0)=0,"",_xlfn.XLOOKUP(Tabla1315[[#This Row],[Id Riesgo]],Tabla6[Id Riesgo],Tabla6[Estado],"",0))</f>
        <v>Activo</v>
      </c>
    </row>
    <row r="16" spans="1:36" ht="124.3" x14ac:dyDescent="0.35">
      <c r="A16" s="289" t="s">
        <v>136</v>
      </c>
      <c r="B16" s="309" t="b">
        <f>IF(COUNTIFS(Tabla135[Id Riesgo],Tabla1315[[#This Row],[Id Riesgo]],Tabla135[Registro diligenciado],TRUE)&gt;0,TRUE,FALSE)</f>
        <v>1</v>
      </c>
      <c r="C16" s="289" t="str">
        <f>IF(B16,_xlfn.XLOOKUP(A16,Tabla6[Id Riesgo],Tabla6[Sigla],FALSE,1),"")</f>
        <v>SEJUT</v>
      </c>
      <c r="D16" s="290" t="str">
        <f>IF(B16,_xlfn.XLOOKUP(A16,Tabla6[Id Riesgo],Tabla6[DESCRIPCIÓN DEL RIESGO],FALSE,1),"")</f>
        <v>Posibilidad de afectación Legal por Soborno entrante, Conflicto de Intereses, Corrupción debido a Posibilidad de ocurrencia de hechos de concusión o cohecho en las actuaciones administrativas de procesos agrarios o formalización de la propiedad privada rural realizadas por la Dirección de Gestión Jurídica de Tierras, sus subdirecciones adscritas y las Unidades de Gestión Territorial con funciones delegadas.</v>
      </c>
      <c r="E16" s="310">
        <f>IF(Tabla1315[[#This Row],[Diligenciadas etapas previas?]],_xlfn.XLOOKUP(Tabla1315[[#This Row],[Id Riesgo]],Tabla13[Id Riesgo],Tabla13[Probabilidad],"",1),"")</f>
        <v>0.6</v>
      </c>
      <c r="F16" s="310">
        <f>IF(Tabla1315[[#This Row],[Diligenciadas etapas previas?]],_xlfn.XLOOKUP(Tabla1315[[#This Row],[Id Riesgo]],Tabla13[Id Riesgo],Tabla13[Porcentaje Impacto],"",1),"")</f>
        <v>1</v>
      </c>
      <c r="G16" s="311" t="str">
        <f>IF(Tabla1315[[#This Row],[Diligenciadas etapas previas?]],_xlfn.XLOOKUP(Tabla1315[[#This Row],[Id Riesgo]],Tabla13[Id Riesgo],Tabla13[Nivel de probabilidad],"",1),"")</f>
        <v>Media</v>
      </c>
      <c r="H16" s="311" t="str">
        <f>IF(Tabla1315[[#This Row],[Diligenciadas etapas previas?]],_xlfn.XLOOKUP(Tabla1315[[#This Row],[Id Riesgo]],Tabla13[Id Riesgo],Tabla13[Nivel de impacto],"",1),"")</f>
        <v>Castastrófico</v>
      </c>
      <c r="I16" s="311" t="str">
        <f>IF(Tabla1315[[#This Row],[Diligenciadas etapas previas?]],_xlfn.XLOOKUP(Tabla1315[[#This Row],[Id Riesgo]],Tabla13[Id Riesgo],Tabla13[Severidad Nivel de Riesgo Inherente],"",1),"")</f>
        <v>Extremo</v>
      </c>
      <c r="J16" s="310">
        <f>IF(Tabla1315[[#This Row],[Diligenciadas etapas previas?]],_xlfn.XLOOKUP(Tabla1315[[#This Row],[Id Riesgo]],'4_CONTROLES'!$A$12:$A$1611,'4_CONTROLES'!$AJ$12:$AJ$1611,"",1),"")</f>
        <v>0.36</v>
      </c>
      <c r="K16" s="310">
        <f>IF(Tabla1315[[#This Row],[Diligenciadas etapas previas?]],_xlfn.XLOOKUP(Tabla1315[[#This Row],[Id Riesgo]],'4_CONTROLES'!$A$12:$A$1611,'4_CONTROLES'!$AK$12:$AK$1611,"",1),"")</f>
        <v>1</v>
      </c>
      <c r="L16" s="311" t="str">
        <f>IF(Tabla1315[[#This Row],[Diligenciadas etapas previas?]],_xlfn.XLOOKUP(Tabla1315[[#This Row],[Id Riesgo]],'4_CONTROLES'!$A$12:$A$1611,'4_CONTROLES'!$AL$12:$AL$1611,"",1),"")</f>
        <v>Baja</v>
      </c>
      <c r="M16" s="311" t="str">
        <f>IF(Tabla1315[[#This Row],[Diligenciadas etapas previas?]],_xlfn.XLOOKUP(Tabla1315[[#This Row],[Id Riesgo]],'4_CONTROLES'!$A$12:$A$1611,'4_CONTROLES'!$AM$12:$AM$1611,"",1),"")</f>
        <v>Castastrófico</v>
      </c>
      <c r="N16" s="311" t="str">
        <f>IF(Tabla1315[[#This Row],[Diligenciadas etapas previas?]]=TRUE,_xlfn.XLOOKUP(CONCATENATE("P",Tabla1315[[#This Row],[Nivel de probabilidad Residual]],"I",Tabla1315[[#This Row],[Nivel de impacto Residual]]),Tabla10[Llave],Tabla10[Severidad],"",1),"")</f>
        <v>Extremo</v>
      </c>
      <c r="O16" s="336" t="b">
        <f>_xlfn.XLOOKUP(Tabla1315[[#This Row],[Severidad Nivel de Riesgo Residual]],CONFIGURACIÓN!$BM$6:$BM$9,CONFIGURACIÓN!$BO$6:$BO$9,"",0)</f>
        <v>1</v>
      </c>
      <c r="P16" s="328" t="str">
        <f>_xlfn.XLOOKUP(Tabla1315[[#This Row],[Severidad Nivel de Riesgo Residual]],CONFIGURACIÓN!$BM$6:$BM$9,CONFIGURACIÓN!$BP$6:$BP$9,"",0)</f>
        <v>Reducir_Mitigar</v>
      </c>
      <c r="Q16" s="338" t="s">
        <v>592</v>
      </c>
      <c r="R16" s="314" t="s">
        <v>840</v>
      </c>
      <c r="S16" s="338" t="s">
        <v>762</v>
      </c>
      <c r="T16" s="338" t="s">
        <v>433</v>
      </c>
      <c r="U16" s="314" t="s">
        <v>841</v>
      </c>
      <c r="V16" s="339">
        <v>11</v>
      </c>
      <c r="W16" s="340"/>
      <c r="X16" s="340">
        <v>1</v>
      </c>
      <c r="Y16" s="340">
        <v>1</v>
      </c>
      <c r="Z16" s="340">
        <v>1</v>
      </c>
      <c r="AA16" s="340">
        <v>1</v>
      </c>
      <c r="AB16" s="340">
        <v>1</v>
      </c>
      <c r="AC16" s="340">
        <v>1</v>
      </c>
      <c r="AD16" s="340">
        <v>1</v>
      </c>
      <c r="AE16" s="340">
        <v>1</v>
      </c>
      <c r="AF16" s="340">
        <v>1</v>
      </c>
      <c r="AG16" s="340">
        <v>1</v>
      </c>
      <c r="AH16" s="340">
        <v>1</v>
      </c>
      <c r="AI16" s="339" t="s">
        <v>595</v>
      </c>
      <c r="AJ16" s="436" t="str">
        <f>IF(_xlfn.XLOOKUP(Tabla1315[[#This Row],[Id Riesgo]],Tabla6[Id Riesgo],Tabla6[Estado],"",0)=0,"",_xlfn.XLOOKUP(Tabla1315[[#This Row],[Id Riesgo]],Tabla6[Id Riesgo],Tabla6[Estado],"",0))</f>
        <v>Activo</v>
      </c>
    </row>
    <row r="17" spans="1:36" ht="111.9" x14ac:dyDescent="0.35">
      <c r="A17" s="289" t="s">
        <v>137</v>
      </c>
      <c r="B17" s="309" t="b">
        <f>IF(COUNTIFS(Tabla135[Id Riesgo],Tabla1315[[#This Row],[Id Riesgo]],Tabla135[Registro diligenciado],TRUE)&gt;0,TRUE,FALSE)</f>
        <v>1</v>
      </c>
      <c r="C17" s="289" t="str">
        <f>IF(B17,_xlfn.XLOOKUP(A17,Tabla6[Id Riesgo],Tabla6[Sigla],FALSE,1),"")</f>
        <v>SEJUT</v>
      </c>
      <c r="D17" s="290" t="str">
        <f>IF(B17,_xlfn.XLOOKUP(A17,Tabla6[Id Riesgo],Tabla6[DESCRIPCIÓN DEL RIESGO],FALSE,1),"")</f>
        <v>Posibilidad de afectación Legal por Soborno entrante, Corrupción debido a Posibilidad de ocurrencia de hechos de prevaricato en las actuaciones administrativas de procesos agrarios o formalización de la propiedad privada rural realizadas por la Dirección de Gestión Jurídica, sus subdirecciones adscritas y las Unidades de Gestión Territorial con estas funciones delegadas.</v>
      </c>
      <c r="E17" s="310">
        <f>IF(Tabla1315[[#This Row],[Diligenciadas etapas previas?]],_xlfn.XLOOKUP(Tabla1315[[#This Row],[Id Riesgo]],Tabla13[Id Riesgo],Tabla13[Probabilidad],"",1),"")</f>
        <v>0.4</v>
      </c>
      <c r="F17" s="310">
        <f>IF(Tabla1315[[#This Row],[Diligenciadas etapas previas?]],_xlfn.XLOOKUP(Tabla1315[[#This Row],[Id Riesgo]],Tabla13[Id Riesgo],Tabla13[Porcentaje Impacto],"",1),"")</f>
        <v>1</v>
      </c>
      <c r="G17" s="311" t="str">
        <f>IF(Tabla1315[[#This Row],[Diligenciadas etapas previas?]],_xlfn.XLOOKUP(Tabla1315[[#This Row],[Id Riesgo]],Tabla13[Id Riesgo],Tabla13[Nivel de probabilidad],"",1),"")</f>
        <v>Baja</v>
      </c>
      <c r="H17" s="311" t="str">
        <f>IF(Tabla1315[[#This Row],[Diligenciadas etapas previas?]],_xlfn.XLOOKUP(Tabla1315[[#This Row],[Id Riesgo]],Tabla13[Id Riesgo],Tabla13[Nivel de impacto],"",1),"")</f>
        <v>Castastrófico</v>
      </c>
      <c r="I17" s="311" t="str">
        <f>IF(Tabla1315[[#This Row],[Diligenciadas etapas previas?]],_xlfn.XLOOKUP(Tabla1315[[#This Row],[Id Riesgo]],Tabla13[Id Riesgo],Tabla13[Severidad Nivel de Riesgo Inherente],"",1),"")</f>
        <v>Extremo</v>
      </c>
      <c r="J17" s="310">
        <f>IF(Tabla1315[[#This Row],[Diligenciadas etapas previas?]],_xlfn.XLOOKUP(Tabla1315[[#This Row],[Id Riesgo]],'4_CONTROLES'!$A$12:$A$1611,'4_CONTROLES'!$AJ$12:$AJ$1611,"",1),"")</f>
        <v>0.24</v>
      </c>
      <c r="K17" s="310">
        <f>IF(Tabla1315[[#This Row],[Diligenciadas etapas previas?]],_xlfn.XLOOKUP(Tabla1315[[#This Row],[Id Riesgo]],'4_CONTROLES'!$A$12:$A$1611,'4_CONTROLES'!$AK$12:$AK$1611,"",1),"")</f>
        <v>1</v>
      </c>
      <c r="L17" s="311" t="str">
        <f>IF(Tabla1315[[#This Row],[Diligenciadas etapas previas?]],_xlfn.XLOOKUP(Tabla1315[[#This Row],[Id Riesgo]],'4_CONTROLES'!$A$12:$A$1611,'4_CONTROLES'!$AL$12:$AL$1611,"",1),"")</f>
        <v>Baja</v>
      </c>
      <c r="M17" s="311" t="str">
        <f>IF(Tabla1315[[#This Row],[Diligenciadas etapas previas?]],_xlfn.XLOOKUP(Tabla1315[[#This Row],[Id Riesgo]],'4_CONTROLES'!$A$12:$A$1611,'4_CONTROLES'!$AM$12:$AM$1611,"",1),"")</f>
        <v>Castastrófico</v>
      </c>
      <c r="N17" s="311" t="str">
        <f>IF(Tabla1315[[#This Row],[Diligenciadas etapas previas?]]=TRUE,_xlfn.XLOOKUP(CONCATENATE("P",Tabla1315[[#This Row],[Nivel de probabilidad Residual]],"I",Tabla1315[[#This Row],[Nivel de impacto Residual]]),Tabla10[Llave],Tabla10[Severidad],"",1),"")</f>
        <v>Extremo</v>
      </c>
      <c r="O17" s="336" t="b">
        <f>_xlfn.XLOOKUP(Tabla1315[[#This Row],[Severidad Nivel de Riesgo Residual]],CONFIGURACIÓN!$BM$6:$BM$9,CONFIGURACIÓN!$BO$6:$BO$9,"",0)</f>
        <v>1</v>
      </c>
      <c r="P17" s="328" t="str">
        <f>_xlfn.XLOOKUP(Tabla1315[[#This Row],[Severidad Nivel de Riesgo Residual]],CONFIGURACIÓN!$BM$6:$BM$9,CONFIGURACIÓN!$BP$6:$BP$9,"",0)</f>
        <v>Reducir_Mitigar</v>
      </c>
      <c r="Q17" s="338" t="s">
        <v>592</v>
      </c>
      <c r="R17" s="314" t="s">
        <v>839</v>
      </c>
      <c r="S17" s="338" t="s">
        <v>762</v>
      </c>
      <c r="T17" s="338" t="s">
        <v>433</v>
      </c>
      <c r="U17" s="314" t="s">
        <v>842</v>
      </c>
      <c r="V17" s="339">
        <v>11</v>
      </c>
      <c r="W17" s="340"/>
      <c r="X17" s="340">
        <v>1</v>
      </c>
      <c r="Y17" s="340">
        <v>1</v>
      </c>
      <c r="Z17" s="340">
        <v>1</v>
      </c>
      <c r="AA17" s="340">
        <v>1</v>
      </c>
      <c r="AB17" s="340">
        <v>1</v>
      </c>
      <c r="AC17" s="340">
        <v>1</v>
      </c>
      <c r="AD17" s="340">
        <v>1</v>
      </c>
      <c r="AE17" s="340">
        <v>1</v>
      </c>
      <c r="AF17" s="340">
        <v>1</v>
      </c>
      <c r="AG17" s="340">
        <v>1</v>
      </c>
      <c r="AH17" s="340">
        <v>1</v>
      </c>
      <c r="AI17" s="339" t="s">
        <v>595</v>
      </c>
      <c r="AJ17" s="436" t="str">
        <f>IF(_xlfn.XLOOKUP(Tabla1315[[#This Row],[Id Riesgo]],Tabla6[Id Riesgo],Tabla6[Estado],"",0)=0,"",_xlfn.XLOOKUP(Tabla1315[[#This Row],[Id Riesgo]],Tabla6[Id Riesgo],Tabla6[Estado],"",0))</f>
        <v>Inactivo</v>
      </c>
    </row>
    <row r="18" spans="1:36" ht="111.9" x14ac:dyDescent="0.35">
      <c r="A18" s="289" t="s">
        <v>138</v>
      </c>
      <c r="B18" s="309" t="b">
        <f>IF(COUNTIFS(Tabla135[Id Riesgo],Tabla1315[[#This Row],[Id Riesgo]],Tabla135[Registro diligenciado],TRUE)&gt;0,TRUE,FALSE)</f>
        <v>1</v>
      </c>
      <c r="C18" s="289" t="str">
        <f>IF(B18,_xlfn.XLOOKUP(A18,Tabla6[Id Riesgo],Tabla6[Sigla],FALSE,1),"")</f>
        <v>SEJUT</v>
      </c>
      <c r="D18" s="290" t="str">
        <f>IF(B18,_xlfn.XLOOKUP(A18,Tabla6[Id Riesgo],Tabla6[DESCRIPCIÓN DEL RIESGO],FALSE,1),"")</f>
        <v xml:space="preserve">Posibilidad de afectación Legal por Conflicto de Intereses debido a Dificultad  en la identificación de los verdaderos sujetos beneficiarios de los procesos de formalización de la propiedad, lo que puede generar asignaciones indebidas y conflictos sobre la titularidad del predio. </v>
      </c>
      <c r="E18" s="310">
        <f>IF(Tabla1315[[#This Row],[Diligenciadas etapas previas?]],_xlfn.XLOOKUP(Tabla1315[[#This Row],[Id Riesgo]],Tabla13[Id Riesgo],Tabla13[Probabilidad],"",1),"")</f>
        <v>0.4</v>
      </c>
      <c r="F18" s="310">
        <f>IF(Tabla1315[[#This Row],[Diligenciadas etapas previas?]],_xlfn.XLOOKUP(Tabla1315[[#This Row],[Id Riesgo]],Tabla13[Id Riesgo],Tabla13[Porcentaje Impacto],"",1),"")</f>
        <v>1</v>
      </c>
      <c r="G18" s="311" t="str">
        <f>IF(Tabla1315[[#This Row],[Diligenciadas etapas previas?]],_xlfn.XLOOKUP(Tabla1315[[#This Row],[Id Riesgo]],Tabla13[Id Riesgo],Tabla13[Nivel de probabilidad],"",1),"")</f>
        <v>Baja</v>
      </c>
      <c r="H18" s="311" t="str">
        <f>IF(Tabla1315[[#This Row],[Diligenciadas etapas previas?]],_xlfn.XLOOKUP(Tabla1315[[#This Row],[Id Riesgo]],Tabla13[Id Riesgo],Tabla13[Nivel de impacto],"",1),"")</f>
        <v>Castastrófico</v>
      </c>
      <c r="I18" s="311" t="str">
        <f>IF(Tabla1315[[#This Row],[Diligenciadas etapas previas?]],_xlfn.XLOOKUP(Tabla1315[[#This Row],[Id Riesgo]],Tabla13[Id Riesgo],Tabla13[Severidad Nivel de Riesgo Inherente],"",1),"")</f>
        <v>Extremo</v>
      </c>
      <c r="J18" s="310">
        <f>IF(Tabla1315[[#This Row],[Diligenciadas etapas previas?]],_xlfn.XLOOKUP(Tabla1315[[#This Row],[Id Riesgo]],'4_CONTROLES'!$A$12:$A$1611,'4_CONTROLES'!$AJ$12:$AJ$1611,"",1),"")</f>
        <v>0.24</v>
      </c>
      <c r="K18" s="310">
        <f>IF(Tabla1315[[#This Row],[Diligenciadas etapas previas?]],_xlfn.XLOOKUP(Tabla1315[[#This Row],[Id Riesgo]],'4_CONTROLES'!$A$12:$A$1611,'4_CONTROLES'!$AK$12:$AK$1611,"",1),"")</f>
        <v>1</v>
      </c>
      <c r="L18" s="311" t="str">
        <f>IF(Tabla1315[[#This Row],[Diligenciadas etapas previas?]],_xlfn.XLOOKUP(Tabla1315[[#This Row],[Id Riesgo]],'4_CONTROLES'!$A$12:$A$1611,'4_CONTROLES'!$AL$12:$AL$1611,"",1),"")</f>
        <v>Baja</v>
      </c>
      <c r="M18" s="311" t="str">
        <f>IF(Tabla1315[[#This Row],[Diligenciadas etapas previas?]],_xlfn.XLOOKUP(Tabla1315[[#This Row],[Id Riesgo]],'4_CONTROLES'!$A$12:$A$1611,'4_CONTROLES'!$AM$12:$AM$1611,"",1),"")</f>
        <v>Castastrófico</v>
      </c>
      <c r="N18" s="311" t="str">
        <f>IF(Tabla1315[[#This Row],[Diligenciadas etapas previas?]]=TRUE,_xlfn.XLOOKUP(CONCATENATE("P",Tabla1315[[#This Row],[Nivel de probabilidad Residual]],"I",Tabla1315[[#This Row],[Nivel de impacto Residual]]),Tabla10[Llave],Tabla10[Severidad],"",1),"")</f>
        <v>Extremo</v>
      </c>
      <c r="O18" s="336" t="b">
        <f>_xlfn.XLOOKUP(Tabla1315[[#This Row],[Severidad Nivel de Riesgo Residual]],CONFIGURACIÓN!$BM$6:$BM$9,CONFIGURACIÓN!$BO$6:$BO$9,"",0)</f>
        <v>1</v>
      </c>
      <c r="P18" s="328" t="str">
        <f>_xlfn.XLOOKUP(Tabla1315[[#This Row],[Severidad Nivel de Riesgo Residual]],CONFIGURACIÓN!$BM$6:$BM$9,CONFIGURACIÓN!$BP$6:$BP$9,"",0)</f>
        <v>Reducir_Mitigar</v>
      </c>
      <c r="Q18" s="338" t="s">
        <v>365</v>
      </c>
      <c r="R18" s="314" t="s">
        <v>846</v>
      </c>
      <c r="S18" s="338" t="s">
        <v>762</v>
      </c>
      <c r="T18" s="338" t="s">
        <v>435</v>
      </c>
      <c r="U18" s="314" t="s">
        <v>847</v>
      </c>
      <c r="V18" s="339">
        <v>11</v>
      </c>
      <c r="W18" s="340"/>
      <c r="X18" s="340">
        <v>1</v>
      </c>
      <c r="Y18" s="340">
        <v>1</v>
      </c>
      <c r="Z18" s="340">
        <v>1</v>
      </c>
      <c r="AA18" s="340">
        <v>1</v>
      </c>
      <c r="AB18" s="340">
        <v>1</v>
      </c>
      <c r="AC18" s="340">
        <v>1</v>
      </c>
      <c r="AD18" s="340">
        <v>1</v>
      </c>
      <c r="AE18" s="340">
        <v>1</v>
      </c>
      <c r="AF18" s="340">
        <v>1</v>
      </c>
      <c r="AG18" s="340">
        <v>1</v>
      </c>
      <c r="AH18" s="340">
        <v>1</v>
      </c>
      <c r="AI18" s="339" t="s">
        <v>595</v>
      </c>
      <c r="AJ18" s="436" t="str">
        <f>IF(_xlfn.XLOOKUP(Tabla1315[[#This Row],[Id Riesgo]],Tabla6[Id Riesgo],Tabla6[Estado],"",0)=0,"",_xlfn.XLOOKUP(Tabla1315[[#This Row],[Id Riesgo]],Tabla6[Id Riesgo],Tabla6[Estado],"",0))</f>
        <v>Activo</v>
      </c>
    </row>
    <row r="19" spans="1:36" ht="111.9" x14ac:dyDescent="0.35">
      <c r="A19" s="289" t="s">
        <v>139</v>
      </c>
      <c r="B19" s="309" t="b">
        <f>IF(COUNTIFS(Tabla135[Id Riesgo],Tabla1315[[#This Row],[Id Riesgo]],Tabla135[Registro diligenciado],TRUE)&gt;0,TRUE,FALSE)</f>
        <v>1</v>
      </c>
      <c r="C19" s="289" t="str">
        <f>IF(B19,_xlfn.XLOOKUP(A19,Tabla6[Id Riesgo],Tabla6[Sigla],FALSE,1),"")</f>
        <v>POSPR</v>
      </c>
      <c r="D19" s="290" t="str">
        <f>IF(B19,_xlfn.XLOOKUP(A19,Tabla6[Id Riesgo],Tabla6[DESCRIPCIÓN DEL RIESGO],FALSE,1),"")</f>
        <v>Posibilidad de afectación Legal, Reputacional, Operativa por Fraude interno debido a omisiones, informes inexactos o descripciones incorrectas durante la recolección y análisis de la información física y jurídica para la implementación de los Planes de Ordenamiento Social de la Propiedad Rural (POSPR) en los municipios programados para beneficio personal o de terceros.</v>
      </c>
      <c r="E19" s="310">
        <f>IF(Tabla1315[[#This Row],[Diligenciadas etapas previas?]],_xlfn.XLOOKUP(Tabla1315[[#This Row],[Id Riesgo]],Tabla13[Id Riesgo],Tabla13[Probabilidad],"",1),"")</f>
        <v>0.6</v>
      </c>
      <c r="F19" s="310">
        <f>IF(Tabla1315[[#This Row],[Diligenciadas etapas previas?]],_xlfn.XLOOKUP(Tabla1315[[#This Row],[Id Riesgo]],Tabla13[Id Riesgo],Tabla13[Porcentaje Impacto],"",1),"")</f>
        <v>0.8</v>
      </c>
      <c r="G19" s="311" t="str">
        <f>IF(Tabla1315[[#This Row],[Diligenciadas etapas previas?]],_xlfn.XLOOKUP(Tabla1315[[#This Row],[Id Riesgo]],Tabla13[Id Riesgo],Tabla13[Nivel de probabilidad],"",1),"")</f>
        <v>Media</v>
      </c>
      <c r="H19" s="311" t="str">
        <f>IF(Tabla1315[[#This Row],[Diligenciadas etapas previas?]],_xlfn.XLOOKUP(Tabla1315[[#This Row],[Id Riesgo]],Tabla13[Id Riesgo],Tabla13[Nivel de impacto],"",1),"")</f>
        <v>Mayor</v>
      </c>
      <c r="I19" s="311" t="str">
        <f>IF(Tabla1315[[#This Row],[Diligenciadas etapas previas?]],_xlfn.XLOOKUP(Tabla1315[[#This Row],[Id Riesgo]],Tabla13[Id Riesgo],Tabla13[Severidad Nivel de Riesgo Inherente],"",1),"")</f>
        <v>Alto</v>
      </c>
      <c r="J19" s="310">
        <f>IF(Tabla1315[[#This Row],[Diligenciadas etapas previas?]],_xlfn.XLOOKUP(Tabla1315[[#This Row],[Id Riesgo]],'4_CONTROLES'!$A$12:$A$1611,'4_CONTROLES'!$AJ$12:$AJ$1611,"",1),"")</f>
        <v>0.216</v>
      </c>
      <c r="K19" s="310">
        <f>IF(Tabla1315[[#This Row],[Diligenciadas etapas previas?]],_xlfn.XLOOKUP(Tabla1315[[#This Row],[Id Riesgo]],'4_CONTROLES'!$A$12:$A$1611,'4_CONTROLES'!$AK$12:$AK$1611,"",1),"")</f>
        <v>0.8</v>
      </c>
      <c r="L19" s="311" t="str">
        <f>IF(Tabla1315[[#This Row],[Diligenciadas etapas previas?]],_xlfn.XLOOKUP(Tabla1315[[#This Row],[Id Riesgo]],'4_CONTROLES'!$A$12:$A$1611,'4_CONTROLES'!$AL$12:$AL$1611,"",1),"")</f>
        <v>Baja</v>
      </c>
      <c r="M19" s="311" t="str">
        <f>IF(Tabla1315[[#This Row],[Diligenciadas etapas previas?]],_xlfn.XLOOKUP(Tabla1315[[#This Row],[Id Riesgo]],'4_CONTROLES'!$A$12:$A$1611,'4_CONTROLES'!$AM$12:$AM$1611,"",1),"")</f>
        <v>Mayor</v>
      </c>
      <c r="N19" s="311" t="str">
        <f>IF(Tabla1315[[#This Row],[Diligenciadas etapas previas?]]=TRUE,_xlfn.XLOOKUP(CONCATENATE("P",Tabla1315[[#This Row],[Nivel de probabilidad Residual]],"I",Tabla1315[[#This Row],[Nivel de impacto Residual]]),Tabla10[Llave],Tabla10[Severidad],"",1),"")</f>
        <v>Alto</v>
      </c>
      <c r="O19" s="336" t="b">
        <f>_xlfn.XLOOKUP(Tabla1315[[#This Row],[Severidad Nivel de Riesgo Residual]],CONFIGURACIÓN!$BM$6:$BM$9,CONFIGURACIÓN!$BO$6:$BO$9,"",0)</f>
        <v>1</v>
      </c>
      <c r="P19" s="328" t="str">
        <f>_xlfn.XLOOKUP(Tabla1315[[#This Row],[Severidad Nivel de Riesgo Residual]],CONFIGURACIÓN!$BM$6:$BM$9,CONFIGURACIÓN!$BP$6:$BP$9,"",0)</f>
        <v>Reducir_Compartir</v>
      </c>
      <c r="Q19" s="338" t="s">
        <v>365</v>
      </c>
      <c r="R19" s="314" t="s">
        <v>868</v>
      </c>
      <c r="S19" s="338" t="s">
        <v>422</v>
      </c>
      <c r="T19" s="338" t="s">
        <v>441</v>
      </c>
      <c r="U19" s="314" t="s">
        <v>869</v>
      </c>
      <c r="V19" s="339">
        <v>4</v>
      </c>
      <c r="W19" s="340"/>
      <c r="X19" s="340"/>
      <c r="Y19" s="340"/>
      <c r="Z19" s="340">
        <v>1</v>
      </c>
      <c r="AA19" s="340"/>
      <c r="AB19" s="340"/>
      <c r="AC19" s="340">
        <v>1</v>
      </c>
      <c r="AD19" s="340"/>
      <c r="AE19" s="340"/>
      <c r="AF19" s="340">
        <v>1</v>
      </c>
      <c r="AG19" s="340"/>
      <c r="AH19" s="340">
        <v>1</v>
      </c>
      <c r="AI19" s="339" t="s">
        <v>596</v>
      </c>
      <c r="AJ19" s="436" t="str">
        <f>IF(_xlfn.XLOOKUP(Tabla1315[[#This Row],[Id Riesgo]],Tabla6[Id Riesgo],Tabla6[Estado],"",0)=0,"",_xlfn.XLOOKUP(Tabla1315[[#This Row],[Id Riesgo]],Tabla6[Id Riesgo],Tabla6[Estado],"",0))</f>
        <v>Activo</v>
      </c>
    </row>
    <row r="20" spans="1:36" ht="74.599999999999994" x14ac:dyDescent="0.35">
      <c r="A20" s="289" t="s">
        <v>140</v>
      </c>
      <c r="B20" s="309" t="b">
        <f>IF(COUNTIFS(Tabla135[Id Riesgo],Tabla1315[[#This Row],[Id Riesgo]],Tabla135[Registro diligenciado],TRUE)&gt;0,TRUE,FALSE)</f>
        <v>1</v>
      </c>
      <c r="C20" s="289" t="str">
        <f>IF(B20,_xlfn.XLOOKUP(A20,Tabla6[Id Riesgo],Tabla6[Sigla],FALSE,1),"")</f>
        <v>POSPR</v>
      </c>
      <c r="D20" s="290" t="str">
        <f>IF(B20,_xlfn.XLOOKUP(A20,Tabla6[Id Riesgo],Tabla6[DESCRIPCIÓN DEL RIESGO],FALSE,1),"")</f>
        <v>Posibilidad de afectación Legal, Reputacional, Económica por Soborno entrante, Soborno saliente debido a aceptar, solicitar u ofrecer una ventaje indebida de cualquier valor para la valoración, inscripción y calificación al Registro de Sujetos de Ordenamiento</v>
      </c>
      <c r="E20" s="310">
        <f>IF(Tabla1315[[#This Row],[Diligenciadas etapas previas?]],_xlfn.XLOOKUP(Tabla1315[[#This Row],[Id Riesgo]],Tabla13[Id Riesgo],Tabla13[Probabilidad],"",1),"")</f>
        <v>1</v>
      </c>
      <c r="F20" s="310">
        <f>IF(Tabla1315[[#This Row],[Diligenciadas etapas previas?]],_xlfn.XLOOKUP(Tabla1315[[#This Row],[Id Riesgo]],Tabla13[Id Riesgo],Tabla13[Porcentaje Impacto],"",1),"")</f>
        <v>0.6</v>
      </c>
      <c r="G20" s="311" t="str">
        <f>IF(Tabla1315[[#This Row],[Diligenciadas etapas previas?]],_xlfn.XLOOKUP(Tabla1315[[#This Row],[Id Riesgo]],Tabla13[Id Riesgo],Tabla13[Nivel de probabilidad],"",1),"")</f>
        <v>Muy alta</v>
      </c>
      <c r="H20" s="311" t="str">
        <f>IF(Tabla1315[[#This Row],[Diligenciadas etapas previas?]],_xlfn.XLOOKUP(Tabla1315[[#This Row],[Id Riesgo]],Tabla13[Id Riesgo],Tabla13[Nivel de impacto],"",1),"")</f>
        <v>Moderado</v>
      </c>
      <c r="I20" s="311" t="str">
        <f>IF(Tabla1315[[#This Row],[Diligenciadas etapas previas?]],_xlfn.XLOOKUP(Tabla1315[[#This Row],[Id Riesgo]],Tabla13[Id Riesgo],Tabla13[Severidad Nivel de Riesgo Inherente],"",1),"")</f>
        <v>Alto</v>
      </c>
      <c r="J20" s="310">
        <f>IF(Tabla1315[[#This Row],[Diligenciadas etapas previas?]],_xlfn.XLOOKUP(Tabla1315[[#This Row],[Id Riesgo]],'4_CONTROLES'!$A$12:$A$1611,'4_CONTROLES'!$AJ$12:$AJ$1611,"",1),"")</f>
        <v>0.35</v>
      </c>
      <c r="K20" s="310">
        <f>IF(Tabla1315[[#This Row],[Diligenciadas etapas previas?]],_xlfn.XLOOKUP(Tabla1315[[#This Row],[Id Riesgo]],'4_CONTROLES'!$A$12:$A$1611,'4_CONTROLES'!$AK$12:$AK$1611,"",1),"")</f>
        <v>0.6</v>
      </c>
      <c r="L20" s="311" t="str">
        <f>IF(Tabla1315[[#This Row],[Diligenciadas etapas previas?]],_xlfn.XLOOKUP(Tabla1315[[#This Row],[Id Riesgo]],'4_CONTROLES'!$A$12:$A$1611,'4_CONTROLES'!$AL$12:$AL$1611,"",1),"")</f>
        <v>Baja</v>
      </c>
      <c r="M20" s="311" t="str">
        <f>IF(Tabla1315[[#This Row],[Diligenciadas etapas previas?]],_xlfn.XLOOKUP(Tabla1315[[#This Row],[Id Riesgo]],'4_CONTROLES'!$A$12:$A$1611,'4_CONTROLES'!$AM$12:$AM$1611,"",1),"")</f>
        <v>Moderado</v>
      </c>
      <c r="N20" s="311" t="str">
        <f>IF(Tabla1315[[#This Row],[Diligenciadas etapas previas?]]=TRUE,_xlfn.XLOOKUP(CONCATENATE("P",Tabla1315[[#This Row],[Nivel de probabilidad Residual]],"I",Tabla1315[[#This Row],[Nivel de impacto Residual]]),Tabla10[Llave],Tabla10[Severidad],"",1),"")</f>
        <v>Moderado</v>
      </c>
      <c r="O20" s="336" t="b">
        <f>_xlfn.XLOOKUP(Tabla1315[[#This Row],[Severidad Nivel de Riesgo Residual]],CONFIGURACIÓN!$BM$6:$BM$9,CONFIGURACIÓN!$BO$6:$BO$9,"",0)</f>
        <v>1</v>
      </c>
      <c r="P20" s="328" t="str">
        <f>_xlfn.XLOOKUP(Tabla1315[[#This Row],[Severidad Nivel de Riesgo Residual]],CONFIGURACIÓN!$BM$6:$BM$9,CONFIGURACIÓN!$BP$6:$BP$9,"",0)</f>
        <v>Evitar</v>
      </c>
      <c r="Q20" s="338" t="s">
        <v>365</v>
      </c>
      <c r="R20" s="314" t="s">
        <v>870</v>
      </c>
      <c r="S20" s="338" t="s">
        <v>425</v>
      </c>
      <c r="T20" s="338" t="s">
        <v>441</v>
      </c>
      <c r="U20" s="314" t="s">
        <v>871</v>
      </c>
      <c r="V20" s="339">
        <v>4</v>
      </c>
      <c r="W20" s="340"/>
      <c r="X20" s="340"/>
      <c r="Y20" s="340"/>
      <c r="Z20" s="340">
        <v>1</v>
      </c>
      <c r="AA20" s="340"/>
      <c r="AB20" s="340"/>
      <c r="AC20" s="340">
        <v>1</v>
      </c>
      <c r="AD20" s="340"/>
      <c r="AE20" s="340"/>
      <c r="AF20" s="340">
        <v>1</v>
      </c>
      <c r="AG20" s="340"/>
      <c r="AH20" s="340">
        <v>1</v>
      </c>
      <c r="AI20" s="339" t="s">
        <v>596</v>
      </c>
      <c r="AJ20" s="436" t="str">
        <f>IF(_xlfn.XLOOKUP(Tabla1315[[#This Row],[Id Riesgo]],Tabla6[Id Riesgo],Tabla6[Estado],"",0)=0,"",_xlfn.XLOOKUP(Tabla1315[[#This Row],[Id Riesgo]],Tabla6[Id Riesgo],Tabla6[Estado],"",0))</f>
        <v>Activo</v>
      </c>
    </row>
    <row r="21" spans="1:36" ht="74.599999999999994" x14ac:dyDescent="0.35">
      <c r="A21" s="289" t="s">
        <v>141</v>
      </c>
      <c r="B21" s="309" t="b">
        <f>IF(COUNTIFS(Tabla135[Id Riesgo],Tabla1315[[#This Row],[Id Riesgo]],Tabla135[Registro diligenciado],TRUE)&gt;0,TRUE,FALSE)</f>
        <v>1</v>
      </c>
      <c r="C21" s="289" t="str">
        <f>IF(B21,_xlfn.XLOOKUP(A21,Tabla6[Id Riesgo],Tabla6[Sigla],FALSE,1),"")</f>
        <v>POSPR</v>
      </c>
      <c r="D21" s="290" t="str">
        <f>IF(B21,_xlfn.XLOOKUP(A21,Tabla6[Id Riesgo],Tabla6[DESCRIPCIÓN DEL RIESGO],FALSE,1),"")</f>
        <v>Posibilidad de afectación Legal, Reputacional, Económica por Fraude interno debido a errores, omisiones, informes inexactos o descripciones incorrectas durante la valoración, inscripción y calificación al Registro de sujetos de Ordenamiento</v>
      </c>
      <c r="E21" s="310">
        <f>IF(Tabla1315[[#This Row],[Diligenciadas etapas previas?]],_xlfn.XLOOKUP(Tabla1315[[#This Row],[Id Riesgo]],Tabla13[Id Riesgo],Tabla13[Probabilidad],"",1),"")</f>
        <v>1</v>
      </c>
      <c r="F21" s="310">
        <f>IF(Tabla1315[[#This Row],[Diligenciadas etapas previas?]],_xlfn.XLOOKUP(Tabla1315[[#This Row],[Id Riesgo]],Tabla13[Id Riesgo],Tabla13[Porcentaje Impacto],"",1),"")</f>
        <v>0.6</v>
      </c>
      <c r="G21" s="311" t="str">
        <f>IF(Tabla1315[[#This Row],[Diligenciadas etapas previas?]],_xlfn.XLOOKUP(Tabla1315[[#This Row],[Id Riesgo]],Tabla13[Id Riesgo],Tabla13[Nivel de probabilidad],"",1),"")</f>
        <v>Muy alta</v>
      </c>
      <c r="H21" s="311" t="str">
        <f>IF(Tabla1315[[#This Row],[Diligenciadas etapas previas?]],_xlfn.XLOOKUP(Tabla1315[[#This Row],[Id Riesgo]],Tabla13[Id Riesgo],Tabla13[Nivel de impacto],"",1),"")</f>
        <v>Moderado</v>
      </c>
      <c r="I21" s="311" t="str">
        <f>IF(Tabla1315[[#This Row],[Diligenciadas etapas previas?]],_xlfn.XLOOKUP(Tabla1315[[#This Row],[Id Riesgo]],Tabla13[Id Riesgo],Tabla13[Severidad Nivel de Riesgo Inherente],"",1),"")</f>
        <v>Alto</v>
      </c>
      <c r="J21" s="310">
        <f>IF(Tabla1315[[#This Row],[Diligenciadas etapas previas?]],_xlfn.XLOOKUP(Tabla1315[[#This Row],[Id Riesgo]],'4_CONTROLES'!$A$12:$A$1611,'4_CONTROLES'!$AJ$12:$AJ$1611,"",1),"")</f>
        <v>0.7</v>
      </c>
      <c r="K21" s="310">
        <f>IF(Tabla1315[[#This Row],[Diligenciadas etapas previas?]],_xlfn.XLOOKUP(Tabla1315[[#This Row],[Id Riesgo]],'4_CONTROLES'!$A$12:$A$1611,'4_CONTROLES'!$AK$12:$AK$1611,"",1),"")</f>
        <v>0.6</v>
      </c>
      <c r="L21" s="311" t="str">
        <f>IF(Tabla1315[[#This Row],[Diligenciadas etapas previas?]],_xlfn.XLOOKUP(Tabla1315[[#This Row],[Id Riesgo]],'4_CONTROLES'!$A$12:$A$1611,'4_CONTROLES'!$AL$12:$AL$1611,"",1),"")</f>
        <v>Alta</v>
      </c>
      <c r="M21" s="311" t="str">
        <f>IF(Tabla1315[[#This Row],[Diligenciadas etapas previas?]],_xlfn.XLOOKUP(Tabla1315[[#This Row],[Id Riesgo]],'4_CONTROLES'!$A$12:$A$1611,'4_CONTROLES'!$AM$12:$AM$1611,"",1),"")</f>
        <v>Moderado</v>
      </c>
      <c r="N21" s="311" t="str">
        <f>IF(Tabla1315[[#This Row],[Diligenciadas etapas previas?]]=TRUE,_xlfn.XLOOKUP(CONCATENATE("P",Tabla1315[[#This Row],[Nivel de probabilidad Residual]],"I",Tabla1315[[#This Row],[Nivel de impacto Residual]]),Tabla10[Llave],Tabla10[Severidad],"",1),"")</f>
        <v>Alto</v>
      </c>
      <c r="O21" s="336" t="b">
        <f>_xlfn.XLOOKUP(Tabla1315[[#This Row],[Severidad Nivel de Riesgo Residual]],CONFIGURACIÓN!$BM$6:$BM$9,CONFIGURACIÓN!$BO$6:$BO$9,"",0)</f>
        <v>1</v>
      </c>
      <c r="P21" s="328" t="str">
        <f>_xlfn.XLOOKUP(Tabla1315[[#This Row],[Severidad Nivel de Riesgo Residual]],CONFIGURACIÓN!$BM$6:$BM$9,CONFIGURACIÓN!$BP$6:$BP$9,"",0)</f>
        <v>Reducir_Compartir</v>
      </c>
      <c r="Q21" s="338" t="s">
        <v>365</v>
      </c>
      <c r="R21" s="314" t="s">
        <v>870</v>
      </c>
      <c r="S21" s="338" t="s">
        <v>425</v>
      </c>
      <c r="T21" s="338" t="s">
        <v>441</v>
      </c>
      <c r="U21" s="314" t="s">
        <v>871</v>
      </c>
      <c r="V21" s="339">
        <v>4</v>
      </c>
      <c r="W21" s="340"/>
      <c r="X21" s="340"/>
      <c r="Y21" s="340"/>
      <c r="Z21" s="340">
        <v>1</v>
      </c>
      <c r="AA21" s="340"/>
      <c r="AB21" s="340"/>
      <c r="AC21" s="340">
        <v>1</v>
      </c>
      <c r="AD21" s="340"/>
      <c r="AE21" s="340"/>
      <c r="AF21" s="340">
        <v>1</v>
      </c>
      <c r="AG21" s="340"/>
      <c r="AH21" s="340">
        <v>1</v>
      </c>
      <c r="AI21" s="339" t="s">
        <v>596</v>
      </c>
      <c r="AJ21" s="436" t="str">
        <f>IF(_xlfn.XLOOKUP(Tabla1315[[#This Row],[Id Riesgo]],Tabla6[Id Riesgo],Tabla6[Estado],"",0)=0,"",_xlfn.XLOOKUP(Tabla1315[[#This Row],[Id Riesgo]],Tabla6[Id Riesgo],Tabla6[Estado],"",0))</f>
        <v>Activo</v>
      </c>
    </row>
    <row r="22" spans="1:36" ht="87" x14ac:dyDescent="0.35">
      <c r="A22" s="289" t="s">
        <v>142</v>
      </c>
      <c r="B22" s="309" t="b">
        <f>IF(COUNTIFS(Tabla135[Id Riesgo],Tabla1315[[#This Row],[Id Riesgo]],Tabla135[Registro diligenciado],TRUE)&gt;0,TRUE,FALSE)</f>
        <v>1</v>
      </c>
      <c r="C22" s="289" t="str">
        <f>IF(B22,_xlfn.XLOOKUP(A22,Tabla6[Id Riesgo],Tabla6[Sigla],FALSE,1),"")</f>
        <v>POSPR</v>
      </c>
      <c r="D22" s="290" t="str">
        <f>IF(B22,_xlfn.XLOOKUP(A22,Tabla6[Id Riesgo],Tabla6[DESCRIPCIÓN DEL RIESGO],FALSE,1),"")</f>
        <v>Posibilidad de afectación Legal, de Contagio, Económica por Soborno entrante, Corrupción debido a aceptar y solicitar una ventaja indebida de cualquier valor para la toma de imágenes a través de equipos no tripulados Uas (Drones) para beneficio propio o de un tercero</v>
      </c>
      <c r="E22" s="310">
        <f>IF(Tabla1315[[#This Row],[Diligenciadas etapas previas?]],_xlfn.XLOOKUP(Tabla1315[[#This Row],[Id Riesgo]],Tabla13[Id Riesgo],Tabla13[Probabilidad],"",1),"")</f>
        <v>0.6</v>
      </c>
      <c r="F22" s="310">
        <f>IF(Tabla1315[[#This Row],[Diligenciadas etapas previas?]],_xlfn.XLOOKUP(Tabla1315[[#This Row],[Id Riesgo]],Tabla13[Id Riesgo],Tabla13[Porcentaje Impacto],"",1),"")</f>
        <v>0.6</v>
      </c>
      <c r="G22" s="311" t="str">
        <f>IF(Tabla1315[[#This Row],[Diligenciadas etapas previas?]],_xlfn.XLOOKUP(Tabla1315[[#This Row],[Id Riesgo]],Tabla13[Id Riesgo],Tabla13[Nivel de probabilidad],"",1),"")</f>
        <v>Media</v>
      </c>
      <c r="H22" s="311" t="str">
        <f>IF(Tabla1315[[#This Row],[Diligenciadas etapas previas?]],_xlfn.XLOOKUP(Tabla1315[[#This Row],[Id Riesgo]],Tabla13[Id Riesgo],Tabla13[Nivel de impacto],"",1),"")</f>
        <v>Moderado</v>
      </c>
      <c r="I22" s="311" t="str">
        <f>IF(Tabla1315[[#This Row],[Diligenciadas etapas previas?]],_xlfn.XLOOKUP(Tabla1315[[#This Row],[Id Riesgo]],Tabla13[Id Riesgo],Tabla13[Severidad Nivel de Riesgo Inherente],"",1),"")</f>
        <v>Moderado</v>
      </c>
      <c r="J22" s="310">
        <f>IF(Tabla1315[[#This Row],[Diligenciadas etapas previas?]],_xlfn.XLOOKUP(Tabla1315[[#This Row],[Id Riesgo]],'4_CONTROLES'!$A$12:$A$1611,'4_CONTROLES'!$AJ$12:$AJ$1611,"",1),"")</f>
        <v>0.36</v>
      </c>
      <c r="K22" s="310">
        <f>IF(Tabla1315[[#This Row],[Diligenciadas etapas previas?]],_xlfn.XLOOKUP(Tabla1315[[#This Row],[Id Riesgo]],'4_CONTROLES'!$A$12:$A$1611,'4_CONTROLES'!$AK$12:$AK$1611,"",1),"")</f>
        <v>0.39</v>
      </c>
      <c r="L22" s="311" t="str">
        <f>IF(Tabla1315[[#This Row],[Diligenciadas etapas previas?]],_xlfn.XLOOKUP(Tabla1315[[#This Row],[Id Riesgo]],'4_CONTROLES'!$A$12:$A$1611,'4_CONTROLES'!$AL$12:$AL$1611,"",1),"")</f>
        <v>Baja</v>
      </c>
      <c r="M22" s="311" t="str">
        <f>IF(Tabla1315[[#This Row],[Diligenciadas etapas previas?]],_xlfn.XLOOKUP(Tabla1315[[#This Row],[Id Riesgo]],'4_CONTROLES'!$A$12:$A$1611,'4_CONTROLES'!$AM$12:$AM$1611,"",1),"")</f>
        <v>Menor</v>
      </c>
      <c r="N22" s="311" t="str">
        <f>IF(Tabla1315[[#This Row],[Diligenciadas etapas previas?]]=TRUE,_xlfn.XLOOKUP(CONCATENATE("P",Tabla1315[[#This Row],[Nivel de probabilidad Residual]],"I",Tabla1315[[#This Row],[Nivel de impacto Residual]]),Tabla10[Llave],Tabla10[Severidad],"",1),"")</f>
        <v>Bajo</v>
      </c>
      <c r="O22" s="336" t="b">
        <f>_xlfn.XLOOKUP(Tabla1315[[#This Row],[Severidad Nivel de Riesgo Residual]],CONFIGURACIÓN!$BM$6:$BM$9,CONFIGURACIÓN!$BO$6:$BO$9,"",0)</f>
        <v>0</v>
      </c>
      <c r="P22" s="328" t="str">
        <f>_xlfn.XLOOKUP(Tabla1315[[#This Row],[Severidad Nivel de Riesgo Residual]],CONFIGURACIÓN!$BM$6:$BM$9,CONFIGURACIÓN!$BP$6:$BP$9,"",0)</f>
        <v>No Aplica</v>
      </c>
      <c r="Q22" s="338" t="s">
        <v>365</v>
      </c>
      <c r="R22" s="314" t="s">
        <v>872</v>
      </c>
      <c r="S22" s="338" t="s">
        <v>410</v>
      </c>
      <c r="T22" s="338" t="s">
        <v>433</v>
      </c>
      <c r="U22" s="314" t="s">
        <v>871</v>
      </c>
      <c r="V22" s="339">
        <v>3</v>
      </c>
      <c r="W22" s="340"/>
      <c r="X22" s="340"/>
      <c r="Y22" s="340">
        <v>1</v>
      </c>
      <c r="Z22" s="340"/>
      <c r="AA22" s="340"/>
      <c r="AB22" s="340"/>
      <c r="AC22" s="340"/>
      <c r="AD22" s="340">
        <v>1</v>
      </c>
      <c r="AE22" s="340"/>
      <c r="AF22" s="340"/>
      <c r="AG22" s="340"/>
      <c r="AH22" s="340">
        <v>1</v>
      </c>
      <c r="AI22" s="339" t="s">
        <v>595</v>
      </c>
      <c r="AJ22" s="436" t="str">
        <f>IF(_xlfn.XLOOKUP(Tabla1315[[#This Row],[Id Riesgo]],Tabla6[Id Riesgo],Tabla6[Estado],"",0)=0,"",_xlfn.XLOOKUP(Tabla1315[[#This Row],[Id Riesgo]],Tabla6[Id Riesgo],Tabla6[Estado],"",0))</f>
        <v>Activo</v>
      </c>
    </row>
    <row r="23" spans="1:36" ht="111.9" x14ac:dyDescent="0.35">
      <c r="A23" s="289" t="s">
        <v>143</v>
      </c>
      <c r="B23" s="309" t="b">
        <f>IF(COUNTIFS(Tabla135[Id Riesgo],Tabla1315[[#This Row],[Id Riesgo]],Tabla135[Registro diligenciado],TRUE)&gt;0,TRUE,FALSE)</f>
        <v>1</v>
      </c>
      <c r="C23" s="289" t="str">
        <f>IF(B23,_xlfn.XLOOKUP(A23,Tabla6[Id Riesgo],Tabla6[Sigla],FALSE,1),"")</f>
        <v>GEMA</v>
      </c>
      <c r="D23" s="290" t="str">
        <f>IF(B23,_xlfn.XLOOKUP(A23,Tabla6[Id Riesgo],Tabla6[DESCRIPCIÓN DEL RIESGO],FALSE,1),"")</f>
        <v>Posibilidad de afectación Reputacional, Operativa, Legal, Económica por Corrupción, Soborno entrante, Conflicto de Intereses debido a Fallas en la atención oportuna y adecuada al ciudadano,  incompleta o con errores, generando inconformidad, retrasos en trámites y aumento en el número de quejas y reclamos.</v>
      </c>
      <c r="E23" s="310">
        <f>IF(Tabla1315[[#This Row],[Diligenciadas etapas previas?]],_xlfn.XLOOKUP(Tabla1315[[#This Row],[Id Riesgo]],Tabla13[Id Riesgo],Tabla13[Probabilidad],"",1),"")</f>
        <v>0.8</v>
      </c>
      <c r="F23" s="310">
        <f>IF(Tabla1315[[#This Row],[Diligenciadas etapas previas?]],_xlfn.XLOOKUP(Tabla1315[[#This Row],[Id Riesgo]],Tabla13[Id Riesgo],Tabla13[Porcentaje Impacto],"",1),"")</f>
        <v>1</v>
      </c>
      <c r="G23" s="311" t="str">
        <f>IF(Tabla1315[[#This Row],[Diligenciadas etapas previas?]],_xlfn.XLOOKUP(Tabla1315[[#This Row],[Id Riesgo]],Tabla13[Id Riesgo],Tabla13[Nivel de probabilidad],"",1),"")</f>
        <v>Alta</v>
      </c>
      <c r="H23" s="311" t="str">
        <f>IF(Tabla1315[[#This Row],[Diligenciadas etapas previas?]],_xlfn.XLOOKUP(Tabla1315[[#This Row],[Id Riesgo]],Tabla13[Id Riesgo],Tabla13[Nivel de impacto],"",1),"")</f>
        <v>Castastrófico</v>
      </c>
      <c r="I23" s="311" t="str">
        <f>IF(Tabla1315[[#This Row],[Diligenciadas etapas previas?]],_xlfn.XLOOKUP(Tabla1315[[#This Row],[Id Riesgo]],Tabla13[Id Riesgo],Tabla13[Severidad Nivel de Riesgo Inherente],"",1),"")</f>
        <v>Extremo</v>
      </c>
      <c r="J23" s="310">
        <f>IF(Tabla1315[[#This Row],[Diligenciadas etapas previas?]],_xlfn.XLOOKUP(Tabla1315[[#This Row],[Id Riesgo]],'4_CONTROLES'!$A$12:$A$1611,'4_CONTROLES'!$AJ$12:$AJ$1611,"",1),"")</f>
        <v>0.48</v>
      </c>
      <c r="K23" s="310">
        <f>IF(Tabla1315[[#This Row],[Diligenciadas etapas previas?]],_xlfn.XLOOKUP(Tabla1315[[#This Row],[Id Riesgo]],'4_CONTROLES'!$A$12:$A$1611,'4_CONTROLES'!$AK$12:$AK$1611,"",1),"")</f>
        <v>1</v>
      </c>
      <c r="L23" s="311" t="str">
        <f>IF(Tabla1315[[#This Row],[Diligenciadas etapas previas?]],_xlfn.XLOOKUP(Tabla1315[[#This Row],[Id Riesgo]],'4_CONTROLES'!$A$12:$A$1611,'4_CONTROLES'!$AL$12:$AL$1611,"",1),"")</f>
        <v>Media</v>
      </c>
      <c r="M23" s="311" t="str">
        <f>IF(Tabla1315[[#This Row],[Diligenciadas etapas previas?]],_xlfn.XLOOKUP(Tabla1315[[#This Row],[Id Riesgo]],'4_CONTROLES'!$A$12:$A$1611,'4_CONTROLES'!$AM$12:$AM$1611,"",1),"")</f>
        <v>Castastrófico</v>
      </c>
      <c r="N23" s="311" t="str">
        <f>IF(Tabla1315[[#This Row],[Diligenciadas etapas previas?]]=TRUE,_xlfn.XLOOKUP(CONCATENATE("P",Tabla1315[[#This Row],[Nivel de probabilidad Residual]],"I",Tabla1315[[#This Row],[Nivel de impacto Residual]]),Tabla10[Llave],Tabla10[Severidad],"",1),"")</f>
        <v>Extremo</v>
      </c>
      <c r="O23" s="336" t="b">
        <f>_xlfn.XLOOKUP(Tabla1315[[#This Row],[Severidad Nivel de Riesgo Residual]],CONFIGURACIÓN!$BM$6:$BM$9,CONFIGURACIÓN!$BO$6:$BO$9,"",0)</f>
        <v>1</v>
      </c>
      <c r="P23" s="328" t="str">
        <f>_xlfn.XLOOKUP(Tabla1315[[#This Row],[Severidad Nivel de Riesgo Residual]],CONFIGURACIÓN!$BM$6:$BM$9,CONFIGURACIÓN!$BP$6:$BP$9,"",0)</f>
        <v>Reducir_Mitigar</v>
      </c>
      <c r="Q23" s="338" t="s">
        <v>365</v>
      </c>
      <c r="R23" s="314" t="s">
        <v>881</v>
      </c>
      <c r="S23" s="338" t="s">
        <v>759</v>
      </c>
      <c r="T23" s="338" t="s">
        <v>436</v>
      </c>
      <c r="U23" s="314" t="s">
        <v>882</v>
      </c>
      <c r="V23" s="339">
        <v>4</v>
      </c>
      <c r="W23" s="340"/>
      <c r="X23" s="340"/>
      <c r="Y23" s="340">
        <v>1</v>
      </c>
      <c r="Z23" s="340"/>
      <c r="AA23" s="340"/>
      <c r="AB23" s="340">
        <v>1</v>
      </c>
      <c r="AC23" s="340"/>
      <c r="AD23" s="340"/>
      <c r="AE23" s="340">
        <v>1</v>
      </c>
      <c r="AF23" s="340"/>
      <c r="AG23" s="340"/>
      <c r="AH23" s="340">
        <v>1</v>
      </c>
      <c r="AI23" s="339" t="s">
        <v>595</v>
      </c>
      <c r="AJ23" s="436" t="str">
        <f>IF(_xlfn.XLOOKUP(Tabla1315[[#This Row],[Id Riesgo]],Tabla6[Id Riesgo],Tabla6[Estado],"",0)=0,"",_xlfn.XLOOKUP(Tabla1315[[#This Row],[Id Riesgo]],Tabla6[Id Riesgo],Tabla6[Estado],"",0))</f>
        <v>Activo</v>
      </c>
    </row>
    <row r="24" spans="1:36" ht="99.45" x14ac:dyDescent="0.35">
      <c r="A24" s="289" t="s">
        <v>144</v>
      </c>
      <c r="B24" s="309" t="b">
        <f>IF(COUNTIFS(Tabla135[Id Riesgo],Tabla1315[[#This Row],[Id Riesgo]],Tabla135[Registro diligenciado],TRUE)&gt;0,TRUE,FALSE)</f>
        <v>1</v>
      </c>
      <c r="C24" s="289" t="str">
        <f>IF(B24,_xlfn.XLOOKUP(A24,Tabla6[Id Riesgo],Tabla6[Sigla],FALSE,1),"")</f>
        <v>GEMA</v>
      </c>
      <c r="D24" s="290" t="str">
        <f>IF(B24,_xlfn.XLOOKUP(A24,Tabla6[Id Riesgo],Tabla6[DESCRIPCIÓN DEL RIESGO],FALSE,1),"")</f>
        <v>Posibilidad de afectación Reputacional, Operativa, Legal, Económica por Corrupción, Soborno entrante, Conflicto de Intereses debido a Incumplimiento, tanto en los tiempos de respuesta, como con los estándares de calidad en la atención al ciudadano, al generar respuestas inapropiadas, inoportunas o deficientes a las PQRSFD.</v>
      </c>
      <c r="E24" s="310">
        <f>IF(Tabla1315[[#This Row],[Diligenciadas etapas previas?]],_xlfn.XLOOKUP(Tabla1315[[#This Row],[Id Riesgo]],Tabla13[Id Riesgo],Tabla13[Probabilidad],"",1),"")</f>
        <v>0.8</v>
      </c>
      <c r="F24" s="310">
        <f>IF(Tabla1315[[#This Row],[Diligenciadas etapas previas?]],_xlfn.XLOOKUP(Tabla1315[[#This Row],[Id Riesgo]],Tabla13[Id Riesgo],Tabla13[Porcentaje Impacto],"",1),"")</f>
        <v>1</v>
      </c>
      <c r="G24" s="311" t="str">
        <f>IF(Tabla1315[[#This Row],[Diligenciadas etapas previas?]],_xlfn.XLOOKUP(Tabla1315[[#This Row],[Id Riesgo]],Tabla13[Id Riesgo],Tabla13[Nivel de probabilidad],"",1),"")</f>
        <v>Alta</v>
      </c>
      <c r="H24" s="311" t="str">
        <f>IF(Tabla1315[[#This Row],[Diligenciadas etapas previas?]],_xlfn.XLOOKUP(Tabla1315[[#This Row],[Id Riesgo]],Tabla13[Id Riesgo],Tabla13[Nivel de impacto],"",1),"")</f>
        <v>Castastrófico</v>
      </c>
      <c r="I24" s="311" t="str">
        <f>IF(Tabla1315[[#This Row],[Diligenciadas etapas previas?]],_xlfn.XLOOKUP(Tabla1315[[#This Row],[Id Riesgo]],Tabla13[Id Riesgo],Tabla13[Severidad Nivel de Riesgo Inherente],"",1),"")</f>
        <v>Extremo</v>
      </c>
      <c r="J24" s="310">
        <f>IF(Tabla1315[[#This Row],[Diligenciadas etapas previas?]],_xlfn.XLOOKUP(Tabla1315[[#This Row],[Id Riesgo]],'4_CONTROLES'!$A$12:$A$1611,'4_CONTROLES'!$AJ$12:$AJ$1611,"",1),"")</f>
        <v>0.48</v>
      </c>
      <c r="K24" s="310">
        <f>IF(Tabla1315[[#This Row],[Diligenciadas etapas previas?]],_xlfn.XLOOKUP(Tabla1315[[#This Row],[Id Riesgo]],'4_CONTROLES'!$A$12:$A$1611,'4_CONTROLES'!$AK$12:$AK$1611,"",1),"")</f>
        <v>1</v>
      </c>
      <c r="L24" s="311" t="str">
        <f>IF(Tabla1315[[#This Row],[Diligenciadas etapas previas?]],_xlfn.XLOOKUP(Tabla1315[[#This Row],[Id Riesgo]],'4_CONTROLES'!$A$12:$A$1611,'4_CONTROLES'!$AL$12:$AL$1611,"",1),"")</f>
        <v>Media</v>
      </c>
      <c r="M24" s="311" t="str">
        <f>IF(Tabla1315[[#This Row],[Diligenciadas etapas previas?]],_xlfn.XLOOKUP(Tabla1315[[#This Row],[Id Riesgo]],'4_CONTROLES'!$A$12:$A$1611,'4_CONTROLES'!$AM$12:$AM$1611,"",1),"")</f>
        <v>Castastrófico</v>
      </c>
      <c r="N24" s="311" t="str">
        <f>IF(Tabla1315[[#This Row],[Diligenciadas etapas previas?]]=TRUE,_xlfn.XLOOKUP(CONCATENATE("P",Tabla1315[[#This Row],[Nivel de probabilidad Residual]],"I",Tabla1315[[#This Row],[Nivel de impacto Residual]]),Tabla10[Llave],Tabla10[Severidad],"",1),"")</f>
        <v>Extremo</v>
      </c>
      <c r="O24" s="336" t="b">
        <f>_xlfn.XLOOKUP(Tabla1315[[#This Row],[Severidad Nivel de Riesgo Residual]],CONFIGURACIÓN!$BM$6:$BM$9,CONFIGURACIÓN!$BO$6:$BO$9,"",0)</f>
        <v>1</v>
      </c>
      <c r="P24" s="328" t="str">
        <f>_xlfn.XLOOKUP(Tabla1315[[#This Row],[Severidad Nivel de Riesgo Residual]],CONFIGURACIÓN!$BM$6:$BM$9,CONFIGURACIÓN!$BP$6:$BP$9,"",0)</f>
        <v>Reducir_Mitigar</v>
      </c>
      <c r="Q24" s="338" t="s">
        <v>365</v>
      </c>
      <c r="R24" s="314" t="s">
        <v>883</v>
      </c>
      <c r="S24" s="338" t="s">
        <v>759</v>
      </c>
      <c r="T24" s="338" t="s">
        <v>436</v>
      </c>
      <c r="U24" s="314" t="s">
        <v>884</v>
      </c>
      <c r="V24" s="339">
        <v>4</v>
      </c>
      <c r="W24" s="340"/>
      <c r="X24" s="340"/>
      <c r="Y24" s="340">
        <v>1</v>
      </c>
      <c r="Z24" s="340"/>
      <c r="AA24" s="340"/>
      <c r="AB24" s="340">
        <v>1</v>
      </c>
      <c r="AC24" s="340"/>
      <c r="AD24" s="340"/>
      <c r="AE24" s="340">
        <v>1</v>
      </c>
      <c r="AF24" s="340"/>
      <c r="AG24" s="340"/>
      <c r="AH24" s="340">
        <v>1</v>
      </c>
      <c r="AI24" s="339" t="s">
        <v>595</v>
      </c>
      <c r="AJ24" s="436" t="str">
        <f>IF(_xlfn.XLOOKUP(Tabla1315[[#This Row],[Id Riesgo]],Tabla6[Id Riesgo],Tabla6[Estado],"",0)=0,"",_xlfn.XLOOKUP(Tabla1315[[#This Row],[Id Riesgo]],Tabla6[Id Riesgo],Tabla6[Estado],"",0))</f>
        <v>Activo</v>
      </c>
    </row>
    <row r="25" spans="1:36" ht="136.75" x14ac:dyDescent="0.35">
      <c r="A25" s="289" t="s">
        <v>145</v>
      </c>
      <c r="B25" s="309" t="b">
        <f>IF(COUNTIFS(Tabla135[Id Riesgo],Tabla1315[[#This Row],[Id Riesgo]],Tabla135[Registro diligenciado],TRUE)&gt;0,TRUE,FALSE)</f>
        <v>1</v>
      </c>
      <c r="C25" s="289" t="str">
        <f>IF(B25,_xlfn.XLOOKUP(A25,Tabla6[Id Riesgo],Tabla6[Sigla],FALSE,1),"")</f>
        <v>GEMA</v>
      </c>
      <c r="D25" s="290" t="str">
        <f>IF(B25,_xlfn.XLOOKUP(A25,Tabla6[Id Riesgo],Tabla6[DESCRIPCIÓN DEL RIESGO],FALSE,1),"")</f>
        <v>Posibilidad de afectación Reputacional, Legal por Fraude, interno, Soborno entrante debido a Ausencia de un sistema unificado para el monitoreo, seguimiento y retroalimentación del Modelo de Atención.
Capacitación insuficiente del personal territorial en los protocolos de atención.
Carencia de indicadores consolidados que permitan medir el desempeño del Modelo</v>
      </c>
      <c r="E25" s="310">
        <f>IF(Tabla1315[[#This Row],[Diligenciadas etapas previas?]],_xlfn.XLOOKUP(Tabla1315[[#This Row],[Id Riesgo]],Tabla13[Id Riesgo],Tabla13[Probabilidad],"",1),"")</f>
        <v>0.6</v>
      </c>
      <c r="F25" s="310">
        <f>IF(Tabla1315[[#This Row],[Diligenciadas etapas previas?]],_xlfn.XLOOKUP(Tabla1315[[#This Row],[Id Riesgo]],Tabla13[Id Riesgo],Tabla13[Porcentaje Impacto],"",1),"")</f>
        <v>0.4</v>
      </c>
      <c r="G25" s="311" t="str">
        <f>IF(Tabla1315[[#This Row],[Diligenciadas etapas previas?]],_xlfn.XLOOKUP(Tabla1315[[#This Row],[Id Riesgo]],Tabla13[Id Riesgo],Tabla13[Nivel de probabilidad],"",1),"")</f>
        <v>Media</v>
      </c>
      <c r="H25" s="311" t="str">
        <f>IF(Tabla1315[[#This Row],[Diligenciadas etapas previas?]],_xlfn.XLOOKUP(Tabla1315[[#This Row],[Id Riesgo]],Tabla13[Id Riesgo],Tabla13[Nivel de impacto],"",1),"")</f>
        <v>Menor</v>
      </c>
      <c r="I25" s="311" t="str">
        <f>IF(Tabla1315[[#This Row],[Diligenciadas etapas previas?]],_xlfn.XLOOKUP(Tabla1315[[#This Row],[Id Riesgo]],Tabla13[Id Riesgo],Tabla13[Severidad Nivel de Riesgo Inherente],"",1),"")</f>
        <v>Moderado</v>
      </c>
      <c r="J25" s="310">
        <f>IF(Tabla1315[[#This Row],[Diligenciadas etapas previas?]],_xlfn.XLOOKUP(Tabla1315[[#This Row],[Id Riesgo]],'4_CONTROLES'!$A$12:$A$1611,'4_CONTROLES'!$AJ$12:$AJ$1611,"",1),"")</f>
        <v>0.216</v>
      </c>
      <c r="K25" s="310">
        <f>IF(Tabla1315[[#This Row],[Diligenciadas etapas previas?]],_xlfn.XLOOKUP(Tabla1315[[#This Row],[Id Riesgo]],'4_CONTROLES'!$A$12:$A$1611,'4_CONTROLES'!$AK$12:$AK$1611,"",1),"")</f>
        <v>0.4</v>
      </c>
      <c r="L25" s="311" t="str">
        <f>IF(Tabla1315[[#This Row],[Diligenciadas etapas previas?]],_xlfn.XLOOKUP(Tabla1315[[#This Row],[Id Riesgo]],'4_CONTROLES'!$A$12:$A$1611,'4_CONTROLES'!$AL$12:$AL$1611,"",1),"")</f>
        <v>Baja</v>
      </c>
      <c r="M25" s="311" t="str">
        <f>IF(Tabla1315[[#This Row],[Diligenciadas etapas previas?]],_xlfn.XLOOKUP(Tabla1315[[#This Row],[Id Riesgo]],'4_CONTROLES'!$A$12:$A$1611,'4_CONTROLES'!$AM$12:$AM$1611,"",1),"")</f>
        <v>Menor</v>
      </c>
      <c r="N25" s="311" t="str">
        <f>IF(Tabla1315[[#This Row],[Diligenciadas etapas previas?]]=TRUE,_xlfn.XLOOKUP(CONCATENATE("P",Tabla1315[[#This Row],[Nivel de probabilidad Residual]],"I",Tabla1315[[#This Row],[Nivel de impacto Residual]]),Tabla10[Llave],Tabla10[Severidad],"",1),"")</f>
        <v>Bajo</v>
      </c>
      <c r="O25" s="336" t="b">
        <f>_xlfn.XLOOKUP(Tabla1315[[#This Row],[Severidad Nivel de Riesgo Residual]],CONFIGURACIÓN!$BM$6:$BM$9,CONFIGURACIÓN!$BO$6:$BO$9,"",0)</f>
        <v>0</v>
      </c>
      <c r="P25" s="328" t="str">
        <f>_xlfn.XLOOKUP(Tabla1315[[#This Row],[Severidad Nivel de Riesgo Residual]],CONFIGURACIÓN!$BM$6:$BM$9,CONFIGURACIÓN!$BP$6:$BP$9,"",0)</f>
        <v>No Aplica</v>
      </c>
      <c r="Q25" s="338" t="s">
        <v>592</v>
      </c>
      <c r="R25" s="314"/>
      <c r="S25" s="338" t="s">
        <v>762</v>
      </c>
      <c r="T25" s="338" t="s">
        <v>433</v>
      </c>
      <c r="U25" s="314" t="s">
        <v>841</v>
      </c>
      <c r="V25" s="339">
        <v>11</v>
      </c>
      <c r="W25" s="340"/>
      <c r="X25" s="340">
        <v>1</v>
      </c>
      <c r="Y25" s="340">
        <v>1</v>
      </c>
      <c r="Z25" s="340">
        <v>1</v>
      </c>
      <c r="AA25" s="340">
        <v>1</v>
      </c>
      <c r="AB25" s="340">
        <v>1</v>
      </c>
      <c r="AC25" s="340">
        <v>1</v>
      </c>
      <c r="AD25" s="340">
        <v>1</v>
      </c>
      <c r="AE25" s="340">
        <v>1</v>
      </c>
      <c r="AF25" s="340">
        <v>1</v>
      </c>
      <c r="AG25" s="340">
        <v>1</v>
      </c>
      <c r="AH25" s="340">
        <v>1</v>
      </c>
      <c r="AI25" s="339" t="s">
        <v>595</v>
      </c>
      <c r="AJ25" s="436" t="str">
        <f>IF(_xlfn.XLOOKUP(Tabla1315[[#This Row],[Id Riesgo]],Tabla6[Id Riesgo],Tabla6[Estado],"",0)=0,"",_xlfn.XLOOKUP(Tabla1315[[#This Row],[Id Riesgo]],Tabla6[Id Riesgo],Tabla6[Estado],"",0))</f>
        <v>Inactivo</v>
      </c>
    </row>
    <row r="26" spans="1:36" ht="136.75" x14ac:dyDescent="0.35">
      <c r="A26" s="289" t="s">
        <v>146</v>
      </c>
      <c r="B26" s="309" t="b">
        <f>IF(COUNTIFS(Tabla135[Id Riesgo],Tabla1315[[#This Row],[Id Riesgo]],Tabla135[Registro diligenciado],TRUE)&gt;0,TRUE,FALSE)</f>
        <v>1</v>
      </c>
      <c r="C26" s="289" t="str">
        <f>IF(B26,_xlfn.XLOOKUP(A26,Tabla6[Id Riesgo],Tabla6[Sigla],FALSE,1),"")</f>
        <v>GEMA</v>
      </c>
      <c r="D26" s="290" t="str">
        <f>IF(B26,_xlfn.XLOOKUP(A26,Tabla6[Id Riesgo],Tabla6[DESCRIPCIÓN DEL RIESGO],FALSE,1),"")</f>
        <v>Posibilidad de afectación Reputacional, Operativa, Legal, Económica por Corrupción, Soborno entrante, Conflicto de Intereses debido a Fallas en la atención oportuna y adecuada al ciudadano,  incompleta o con errores, generando inconformidad, retrasos en trámites y un aumento en quejas y reclamos.</v>
      </c>
      <c r="E26" s="310">
        <f>IF(Tabla1315[[#This Row],[Diligenciadas etapas previas?]],_xlfn.XLOOKUP(Tabla1315[[#This Row],[Id Riesgo]],Tabla13[Id Riesgo],Tabla13[Probabilidad],"",1),"")</f>
        <v>0.8</v>
      </c>
      <c r="F26" s="310">
        <f>IF(Tabla1315[[#This Row],[Diligenciadas etapas previas?]],_xlfn.XLOOKUP(Tabla1315[[#This Row],[Id Riesgo]],Tabla13[Id Riesgo],Tabla13[Porcentaje Impacto],"",1),"")</f>
        <v>1</v>
      </c>
      <c r="G26" s="311" t="str">
        <f>IF(Tabla1315[[#This Row],[Diligenciadas etapas previas?]],_xlfn.XLOOKUP(Tabla1315[[#This Row],[Id Riesgo]],Tabla13[Id Riesgo],Tabla13[Nivel de probabilidad],"",1),"")</f>
        <v>Alta</v>
      </c>
      <c r="H26" s="311" t="str">
        <f>IF(Tabla1315[[#This Row],[Diligenciadas etapas previas?]],_xlfn.XLOOKUP(Tabla1315[[#This Row],[Id Riesgo]],Tabla13[Id Riesgo],Tabla13[Nivel de impacto],"",1),"")</f>
        <v>Castastrófico</v>
      </c>
      <c r="I26" s="311" t="str">
        <f>IF(Tabla1315[[#This Row],[Diligenciadas etapas previas?]],_xlfn.XLOOKUP(Tabla1315[[#This Row],[Id Riesgo]],Tabla13[Id Riesgo],Tabla13[Severidad Nivel de Riesgo Inherente],"",1),"")</f>
        <v>Extremo</v>
      </c>
      <c r="J26" s="310">
        <f>IF(Tabla1315[[#This Row],[Diligenciadas etapas previas?]],_xlfn.XLOOKUP(Tabla1315[[#This Row],[Id Riesgo]],'4_CONTROLES'!$A$12:$A$1611,'4_CONTROLES'!$AJ$12:$AJ$1611,"",1),"")</f>
        <v>0.48</v>
      </c>
      <c r="K26" s="310">
        <f>IF(Tabla1315[[#This Row],[Diligenciadas etapas previas?]],_xlfn.XLOOKUP(Tabla1315[[#This Row],[Id Riesgo]],'4_CONTROLES'!$A$12:$A$1611,'4_CONTROLES'!$AK$12:$AK$1611,"",1),"")</f>
        <v>1</v>
      </c>
      <c r="L26" s="311" t="str">
        <f>IF(Tabla1315[[#This Row],[Diligenciadas etapas previas?]],_xlfn.XLOOKUP(Tabla1315[[#This Row],[Id Riesgo]],'4_CONTROLES'!$A$12:$A$1611,'4_CONTROLES'!$AL$12:$AL$1611,"",1),"")</f>
        <v>Media</v>
      </c>
      <c r="M26" s="311" t="str">
        <f>IF(Tabla1315[[#This Row],[Diligenciadas etapas previas?]],_xlfn.XLOOKUP(Tabla1315[[#This Row],[Id Riesgo]],'4_CONTROLES'!$A$12:$A$1611,'4_CONTROLES'!$AM$12:$AM$1611,"",1),"")</f>
        <v>Castastrófico</v>
      </c>
      <c r="N26" s="311" t="str">
        <f>IF(Tabla1315[[#This Row],[Diligenciadas etapas previas?]]=TRUE,_xlfn.XLOOKUP(CONCATENATE("P",Tabla1315[[#This Row],[Nivel de probabilidad Residual]],"I",Tabla1315[[#This Row],[Nivel de impacto Residual]]),Tabla10[Llave],Tabla10[Severidad],"",1),"")</f>
        <v>Extremo</v>
      </c>
      <c r="O26" s="336" t="b">
        <f>_xlfn.XLOOKUP(Tabla1315[[#This Row],[Severidad Nivel de Riesgo Residual]],CONFIGURACIÓN!$BM$6:$BM$9,CONFIGURACIÓN!$BO$6:$BO$9,"",0)</f>
        <v>1</v>
      </c>
      <c r="P26" s="328" t="str">
        <f>_xlfn.XLOOKUP(Tabla1315[[#This Row],[Severidad Nivel de Riesgo Residual]],CONFIGURACIÓN!$BM$6:$BM$9,CONFIGURACIÓN!$BP$6:$BP$9,"",0)</f>
        <v>Reducir_Mitigar</v>
      </c>
      <c r="Q26" s="338" t="s">
        <v>365</v>
      </c>
      <c r="R26" s="314" t="s">
        <v>898</v>
      </c>
      <c r="S26" s="338" t="s">
        <v>764</v>
      </c>
      <c r="T26" s="338" t="s">
        <v>434</v>
      </c>
      <c r="U26" s="314" t="s">
        <v>899</v>
      </c>
      <c r="V26" s="339">
        <v>4</v>
      </c>
      <c r="W26" s="340"/>
      <c r="X26" s="340"/>
      <c r="Y26" s="340">
        <v>1</v>
      </c>
      <c r="Z26" s="340"/>
      <c r="AA26" s="340"/>
      <c r="AB26" s="340">
        <v>1</v>
      </c>
      <c r="AC26" s="340"/>
      <c r="AD26" s="340"/>
      <c r="AE26" s="340">
        <v>1</v>
      </c>
      <c r="AF26" s="340"/>
      <c r="AG26" s="340"/>
      <c r="AH26" s="340">
        <v>1</v>
      </c>
      <c r="AI26" s="339" t="s">
        <v>595</v>
      </c>
      <c r="AJ26" s="436" t="str">
        <f>IF(_xlfn.XLOOKUP(Tabla1315[[#This Row],[Id Riesgo]],Tabla6[Id Riesgo],Tabla6[Estado],"",0)=0,"",_xlfn.XLOOKUP(Tabla1315[[#This Row],[Id Riesgo]],Tabla6[Id Riesgo],Tabla6[Estado],"",0))</f>
        <v>Activo</v>
      </c>
    </row>
    <row r="27" spans="1:36" ht="99.45" x14ac:dyDescent="0.35">
      <c r="A27" s="289" t="s">
        <v>147</v>
      </c>
      <c r="B27" s="309" t="b">
        <f>IF(COUNTIFS(Tabla135[Id Riesgo],Tabla1315[[#This Row],[Id Riesgo]],Tabla135[Registro diligenciado],TRUE)&gt;0,TRUE,FALSE)</f>
        <v>1</v>
      </c>
      <c r="C27" s="289" t="str">
        <f>IF(B27,_xlfn.XLOOKUP(A27,Tabla6[Id Riesgo],Tabla6[Sigla],FALSE,1),"")</f>
        <v>GEMA</v>
      </c>
      <c r="D27" s="290" t="str">
        <f>IF(B27,_xlfn.XLOOKUP(A27,Tabla6[Id Riesgo],Tabla6[DESCRIPCIÓN DEL RIESGO],FALSE,1),"")</f>
        <v>Posibilidad de afectación Reputacional, Operativa, Legal, Económica por Corrupción, Soborno entrante, Conflicto de Intereses debido a La posibilidad de incumplir tanto con los tiempos de respuesta como con los estándares de calidad en la atención al ciudadano, al generar respuestas inoportunas, inapropiadas o deficientes a las PQRSFD.</v>
      </c>
      <c r="E27" s="310">
        <f>IF(Tabla1315[[#This Row],[Diligenciadas etapas previas?]],_xlfn.XLOOKUP(Tabla1315[[#This Row],[Id Riesgo]],Tabla13[Id Riesgo],Tabla13[Probabilidad],"",1),"")</f>
        <v>0.8</v>
      </c>
      <c r="F27" s="310">
        <f>IF(Tabla1315[[#This Row],[Diligenciadas etapas previas?]],_xlfn.XLOOKUP(Tabla1315[[#This Row],[Id Riesgo]],Tabla13[Id Riesgo],Tabla13[Porcentaje Impacto],"",1),"")</f>
        <v>1</v>
      </c>
      <c r="G27" s="311" t="str">
        <f>IF(Tabla1315[[#This Row],[Diligenciadas etapas previas?]],_xlfn.XLOOKUP(Tabla1315[[#This Row],[Id Riesgo]],Tabla13[Id Riesgo],Tabla13[Nivel de probabilidad],"",1),"")</f>
        <v>Alta</v>
      </c>
      <c r="H27" s="311" t="str">
        <f>IF(Tabla1315[[#This Row],[Diligenciadas etapas previas?]],_xlfn.XLOOKUP(Tabla1315[[#This Row],[Id Riesgo]],Tabla13[Id Riesgo],Tabla13[Nivel de impacto],"",1),"")</f>
        <v>Castastrófico</v>
      </c>
      <c r="I27" s="311" t="str">
        <f>IF(Tabla1315[[#This Row],[Diligenciadas etapas previas?]],_xlfn.XLOOKUP(Tabla1315[[#This Row],[Id Riesgo]],Tabla13[Id Riesgo],Tabla13[Severidad Nivel de Riesgo Inherente],"",1),"")</f>
        <v>Extremo</v>
      </c>
      <c r="J27" s="310">
        <f>IF(Tabla1315[[#This Row],[Diligenciadas etapas previas?]],_xlfn.XLOOKUP(Tabla1315[[#This Row],[Id Riesgo]],'4_CONTROLES'!$A$12:$A$1611,'4_CONTROLES'!$AJ$12:$AJ$1611,"",1),"")</f>
        <v>0.56000000000000005</v>
      </c>
      <c r="K27" s="310">
        <f>IF(Tabla1315[[#This Row],[Diligenciadas etapas previas?]],_xlfn.XLOOKUP(Tabla1315[[#This Row],[Id Riesgo]],'4_CONTROLES'!$A$12:$A$1611,'4_CONTROLES'!$AK$12:$AK$1611,"",1),"")</f>
        <v>1</v>
      </c>
      <c r="L27" s="311" t="str">
        <f>IF(Tabla1315[[#This Row],[Diligenciadas etapas previas?]],_xlfn.XLOOKUP(Tabla1315[[#This Row],[Id Riesgo]],'4_CONTROLES'!$A$12:$A$1611,'4_CONTROLES'!$AL$12:$AL$1611,"",1),"")</f>
        <v>Media</v>
      </c>
      <c r="M27" s="311" t="str">
        <f>IF(Tabla1315[[#This Row],[Diligenciadas etapas previas?]],_xlfn.XLOOKUP(Tabla1315[[#This Row],[Id Riesgo]],'4_CONTROLES'!$A$12:$A$1611,'4_CONTROLES'!$AM$12:$AM$1611,"",1),"")</f>
        <v>Castastrófico</v>
      </c>
      <c r="N27" s="311" t="str">
        <f>IF(Tabla1315[[#This Row],[Diligenciadas etapas previas?]]=TRUE,_xlfn.XLOOKUP(CONCATENATE("P",Tabla1315[[#This Row],[Nivel de probabilidad Residual]],"I",Tabla1315[[#This Row],[Nivel de impacto Residual]]),Tabla10[Llave],Tabla10[Severidad],"",1),"")</f>
        <v>Extremo</v>
      </c>
      <c r="O27" s="336" t="b">
        <f>_xlfn.XLOOKUP(Tabla1315[[#This Row],[Severidad Nivel de Riesgo Residual]],CONFIGURACIÓN!$BM$6:$BM$9,CONFIGURACIÓN!$BO$6:$BO$9,"",0)</f>
        <v>1</v>
      </c>
      <c r="P27" s="328" t="str">
        <f>_xlfn.XLOOKUP(Tabla1315[[#This Row],[Severidad Nivel de Riesgo Residual]],CONFIGURACIÓN!$BM$6:$BM$9,CONFIGURACIÓN!$BP$6:$BP$9,"",0)</f>
        <v>Reducir_Mitigar</v>
      </c>
      <c r="Q27" s="338" t="s">
        <v>365</v>
      </c>
      <c r="R27" s="314" t="s">
        <v>900</v>
      </c>
      <c r="S27" s="338" t="s">
        <v>764</v>
      </c>
      <c r="T27" s="338" t="s">
        <v>434</v>
      </c>
      <c r="U27" s="314" t="s">
        <v>884</v>
      </c>
      <c r="V27" s="339">
        <v>4</v>
      </c>
      <c r="W27" s="340"/>
      <c r="X27" s="340"/>
      <c r="Y27" s="340">
        <v>1</v>
      </c>
      <c r="Z27" s="340"/>
      <c r="AA27" s="340"/>
      <c r="AB27" s="340">
        <v>1</v>
      </c>
      <c r="AC27" s="340"/>
      <c r="AD27" s="340"/>
      <c r="AE27" s="340">
        <v>1</v>
      </c>
      <c r="AF27" s="340"/>
      <c r="AG27" s="340"/>
      <c r="AH27" s="340">
        <v>1</v>
      </c>
      <c r="AI27" s="339" t="s">
        <v>595</v>
      </c>
      <c r="AJ27" s="436" t="str">
        <f>IF(_xlfn.XLOOKUP(Tabla1315[[#This Row],[Id Riesgo]],Tabla6[Id Riesgo],Tabla6[Estado],"",0)=0,"",_xlfn.XLOOKUP(Tabla1315[[#This Row],[Id Riesgo]],Tabla6[Id Riesgo],Tabla6[Estado],"",0))</f>
        <v>Activo</v>
      </c>
    </row>
    <row r="28" spans="1:36" ht="149.15" x14ac:dyDescent="0.35">
      <c r="A28" s="289" t="s">
        <v>148</v>
      </c>
      <c r="B28" s="309" t="b">
        <f>IF(COUNTIFS(Tabla135[Id Riesgo],Tabla1315[[#This Row],[Id Riesgo]],Tabla135[Registro diligenciado],TRUE)&gt;0,TRUE,FALSE)</f>
        <v>1</v>
      </c>
      <c r="C28" s="289" t="str">
        <f>IF(B28,_xlfn.XLOOKUP(A28,Tabla6[Id Riesgo],Tabla6[Sigla],FALSE,1),"")</f>
        <v>ADMTI</v>
      </c>
      <c r="D28" s="290" t="str">
        <f>IF(B28,_xlfn.XLOOKUP(A28,Tabla6[Id Riesgo],Tabla6[DESCRIPCIÓN DEL RIESGO],FALSE,1),"")</f>
        <v>Posibilidad de afectación Legal, Reputacional, Económica, Operativa por Fraude interno, Soborno entrante, Conflicto de Intereses debido a presentación de cohecho, concusión y/o prevaricato, en las actuaciones de algún profesional en el marco de la operación del proceso de Administración de Tierras de la Nación en el desarrollo de actividades para la Adjudicación de Baldíos a Entidades de Derecho Público, Limitaciones a la Propiedad, Regulación y Formalización de Servidumbres y en la Administración de Badíos Insulares</v>
      </c>
      <c r="E28" s="310">
        <f>IF(Tabla1315[[#This Row],[Diligenciadas etapas previas?]],_xlfn.XLOOKUP(Tabla1315[[#This Row],[Id Riesgo]],Tabla13[Id Riesgo],Tabla13[Probabilidad],"",1),"")</f>
        <v>0.6</v>
      </c>
      <c r="F28" s="310">
        <f>IF(Tabla1315[[#This Row],[Diligenciadas etapas previas?]],_xlfn.XLOOKUP(Tabla1315[[#This Row],[Id Riesgo]],Tabla13[Id Riesgo],Tabla13[Porcentaje Impacto],"",1),"")</f>
        <v>1</v>
      </c>
      <c r="G28" s="311" t="str">
        <f>IF(Tabla1315[[#This Row],[Diligenciadas etapas previas?]],_xlfn.XLOOKUP(Tabla1315[[#This Row],[Id Riesgo]],Tabla13[Id Riesgo],Tabla13[Nivel de probabilidad],"",1),"")</f>
        <v>Media</v>
      </c>
      <c r="H28" s="311" t="str">
        <f>IF(Tabla1315[[#This Row],[Diligenciadas etapas previas?]],_xlfn.XLOOKUP(Tabla1315[[#This Row],[Id Riesgo]],Tabla13[Id Riesgo],Tabla13[Nivel de impacto],"",1),"")</f>
        <v>Castastrófico</v>
      </c>
      <c r="I28" s="311" t="str">
        <f>IF(Tabla1315[[#This Row],[Diligenciadas etapas previas?]],_xlfn.XLOOKUP(Tabla1315[[#This Row],[Id Riesgo]],Tabla13[Id Riesgo],Tabla13[Severidad Nivel de Riesgo Inherente],"",1),"")</f>
        <v>Extremo</v>
      </c>
      <c r="J28" s="310">
        <f>IF(Tabla1315[[#This Row],[Diligenciadas etapas previas?]],_xlfn.XLOOKUP(Tabla1315[[#This Row],[Id Riesgo]],'4_CONTROLES'!$A$12:$A$1611,'4_CONTROLES'!$AJ$12:$AJ$1611,"",1),"")</f>
        <v>0.42</v>
      </c>
      <c r="K28" s="310">
        <f>IF(Tabla1315[[#This Row],[Diligenciadas etapas previas?]],_xlfn.XLOOKUP(Tabla1315[[#This Row],[Id Riesgo]],'4_CONTROLES'!$A$12:$A$1611,'4_CONTROLES'!$AK$12:$AK$1611,"",1),"")</f>
        <v>1</v>
      </c>
      <c r="L28" s="311" t="str">
        <f>IF(Tabla1315[[#This Row],[Diligenciadas etapas previas?]],_xlfn.XLOOKUP(Tabla1315[[#This Row],[Id Riesgo]],'4_CONTROLES'!$A$12:$A$1611,'4_CONTROLES'!$AL$12:$AL$1611,"",1),"")</f>
        <v>Media</v>
      </c>
      <c r="M28" s="311" t="str">
        <f>IF(Tabla1315[[#This Row],[Diligenciadas etapas previas?]],_xlfn.XLOOKUP(Tabla1315[[#This Row],[Id Riesgo]],'4_CONTROLES'!$A$12:$A$1611,'4_CONTROLES'!$AM$12:$AM$1611,"",1),"")</f>
        <v>Castastrófico</v>
      </c>
      <c r="N28" s="311" t="str">
        <f>IF(Tabla1315[[#This Row],[Diligenciadas etapas previas?]]=TRUE,_xlfn.XLOOKUP(CONCATENATE("P",Tabla1315[[#This Row],[Nivel de probabilidad Residual]],"I",Tabla1315[[#This Row],[Nivel de impacto Residual]]),Tabla10[Llave],Tabla10[Severidad],"",1),"")</f>
        <v>Extremo</v>
      </c>
      <c r="O28" s="336" t="b">
        <f>_xlfn.XLOOKUP(Tabla1315[[#This Row],[Severidad Nivel de Riesgo Residual]],CONFIGURACIÓN!$BM$6:$BM$9,CONFIGURACIÓN!$BO$6:$BO$9,"",0)</f>
        <v>1</v>
      </c>
      <c r="P28" s="328" t="str">
        <f>_xlfn.XLOOKUP(Tabla1315[[#This Row],[Severidad Nivel de Riesgo Residual]],CONFIGURACIÓN!$BM$6:$BM$9,CONFIGURACIÓN!$BP$6:$BP$9,"",0)</f>
        <v>Reducir_Mitigar</v>
      </c>
      <c r="Q28" s="338" t="s">
        <v>592</v>
      </c>
      <c r="R28" s="314" t="s">
        <v>905</v>
      </c>
      <c r="S28" s="338" t="s">
        <v>420</v>
      </c>
      <c r="T28" s="338" t="s">
        <v>433</v>
      </c>
      <c r="U28" s="314" t="s">
        <v>906</v>
      </c>
      <c r="V28" s="430">
        <v>0.9</v>
      </c>
      <c r="W28" s="340"/>
      <c r="X28" s="340"/>
      <c r="Y28" s="340"/>
      <c r="Z28" s="340"/>
      <c r="AA28" s="340">
        <v>1</v>
      </c>
      <c r="AB28" s="340"/>
      <c r="AC28" s="340"/>
      <c r="AD28" s="340"/>
      <c r="AE28" s="340"/>
      <c r="AF28" s="340"/>
      <c r="AG28" s="340">
        <v>1</v>
      </c>
      <c r="AH28" s="340"/>
      <c r="AI28" s="339" t="s">
        <v>595</v>
      </c>
      <c r="AJ28" s="436" t="str">
        <f>IF(_xlfn.XLOOKUP(Tabla1315[[#This Row],[Id Riesgo]],Tabla6[Id Riesgo],Tabla6[Estado],"",0)=0,"",_xlfn.XLOOKUP(Tabla1315[[#This Row],[Id Riesgo]],Tabla6[Id Riesgo],Tabla6[Estado],"",0))</f>
        <v>Activo</v>
      </c>
    </row>
    <row r="29" spans="1:36" ht="74.599999999999994" x14ac:dyDescent="0.35">
      <c r="A29" s="289" t="s">
        <v>149</v>
      </c>
      <c r="B29" s="309" t="b">
        <f>IF(COUNTIFS(Tabla135[Id Riesgo],Tabla1315[[#This Row],[Id Riesgo]],Tabla135[Registro diligenciado],TRUE)&gt;0,TRUE,FALSE)</f>
        <v>1</v>
      </c>
      <c r="C29" s="289" t="str">
        <f>IF(B29,_xlfn.XLOOKUP(A29,Tabla6[Id Riesgo],Tabla6[Sigla],FALSE,1),"")</f>
        <v>ADMTI</v>
      </c>
      <c r="D29" s="290" t="str">
        <f>IF(B29,_xlfn.XLOOKUP(A29,Tabla6[Id Riesgo],Tabla6[DESCRIPCIÓN DEL RIESGO],FALSE,1),"")</f>
        <v>Posibilidad de afectación Legal por Conflicto de Intereses debido a La posibilidad de ocurrencia de hechos de concusión o cohecho en la atención a la ciudadanía en la UGT´S, PAT´S y cualquier ventanilla de atención al ciudadano</v>
      </c>
      <c r="E29" s="310">
        <f>IF(Tabla1315[[#This Row],[Diligenciadas etapas previas?]],_xlfn.XLOOKUP(Tabla1315[[#This Row],[Id Riesgo]],Tabla13[Id Riesgo],Tabla13[Probabilidad],"",1),"")</f>
        <v>0.8</v>
      </c>
      <c r="F29" s="310">
        <f>IF(Tabla1315[[#This Row],[Diligenciadas etapas previas?]],_xlfn.XLOOKUP(Tabla1315[[#This Row],[Id Riesgo]],Tabla13[Id Riesgo],Tabla13[Porcentaje Impacto],"",1),"")</f>
        <v>0.8</v>
      </c>
      <c r="G29" s="311" t="str">
        <f>IF(Tabla1315[[#This Row],[Diligenciadas etapas previas?]],_xlfn.XLOOKUP(Tabla1315[[#This Row],[Id Riesgo]],Tabla13[Id Riesgo],Tabla13[Nivel de probabilidad],"",1),"")</f>
        <v>Alta</v>
      </c>
      <c r="H29" s="311" t="str">
        <f>IF(Tabla1315[[#This Row],[Diligenciadas etapas previas?]],_xlfn.XLOOKUP(Tabla1315[[#This Row],[Id Riesgo]],Tabla13[Id Riesgo],Tabla13[Nivel de impacto],"",1),"")</f>
        <v>Mayor</v>
      </c>
      <c r="I29" s="311" t="str">
        <f>IF(Tabla1315[[#This Row],[Diligenciadas etapas previas?]],_xlfn.XLOOKUP(Tabla1315[[#This Row],[Id Riesgo]],Tabla13[Id Riesgo],Tabla13[Severidad Nivel de Riesgo Inherente],"",1),"")</f>
        <v>Alto</v>
      </c>
      <c r="J29" s="310">
        <f>IF(Tabla1315[[#This Row],[Diligenciadas etapas previas?]],_xlfn.XLOOKUP(Tabla1315[[#This Row],[Id Riesgo]],'4_CONTROLES'!$A$12:$A$1611,'4_CONTROLES'!$AJ$12:$AJ$1611,"",1),"")</f>
        <v>0.28799999999999998</v>
      </c>
      <c r="K29" s="310">
        <f>IF(Tabla1315[[#This Row],[Diligenciadas etapas previas?]],_xlfn.XLOOKUP(Tabla1315[[#This Row],[Id Riesgo]],'4_CONTROLES'!$A$12:$A$1611,'4_CONTROLES'!$AK$12:$AK$1611,"",1),"")</f>
        <v>0.8</v>
      </c>
      <c r="L29" s="311" t="str">
        <f>IF(Tabla1315[[#This Row],[Diligenciadas etapas previas?]],_xlfn.XLOOKUP(Tabla1315[[#This Row],[Id Riesgo]],'4_CONTROLES'!$A$12:$A$1611,'4_CONTROLES'!$AL$12:$AL$1611,"",1),"")</f>
        <v>Baja</v>
      </c>
      <c r="M29" s="311" t="str">
        <f>IF(Tabla1315[[#This Row],[Diligenciadas etapas previas?]],_xlfn.XLOOKUP(Tabla1315[[#This Row],[Id Riesgo]],'4_CONTROLES'!$A$12:$A$1611,'4_CONTROLES'!$AM$12:$AM$1611,"",1),"")</f>
        <v>Mayor</v>
      </c>
      <c r="N29" s="311" t="str">
        <f>IF(Tabla1315[[#This Row],[Diligenciadas etapas previas?]]=TRUE,_xlfn.XLOOKUP(CONCATENATE("P",Tabla1315[[#This Row],[Nivel de probabilidad Residual]],"I",Tabla1315[[#This Row],[Nivel de impacto Residual]]),Tabla10[Llave],Tabla10[Severidad],"",1),"")</f>
        <v>Alto</v>
      </c>
      <c r="O29" s="336" t="b">
        <f>_xlfn.XLOOKUP(Tabla1315[[#This Row],[Severidad Nivel de Riesgo Residual]],CONFIGURACIÓN!$BM$6:$BM$9,CONFIGURACIÓN!$BO$6:$BO$9,"",0)</f>
        <v>1</v>
      </c>
      <c r="P29" s="328" t="str">
        <f>_xlfn.XLOOKUP(Tabla1315[[#This Row],[Severidad Nivel de Riesgo Residual]],CONFIGURACIÓN!$BM$6:$BM$9,CONFIGURACIÓN!$BP$6:$BP$9,"",0)</f>
        <v>Reducir_Compartir</v>
      </c>
      <c r="Q29" s="338" t="s">
        <v>592</v>
      </c>
      <c r="R29" s="314" t="s">
        <v>912</v>
      </c>
      <c r="S29" s="338" t="s">
        <v>757</v>
      </c>
      <c r="T29" s="338" t="s">
        <v>435</v>
      </c>
      <c r="U29" s="314" t="s">
        <v>913</v>
      </c>
      <c r="V29" s="339">
        <v>3</v>
      </c>
      <c r="W29" s="340"/>
      <c r="X29" s="340"/>
      <c r="Y29" s="340"/>
      <c r="Z29" s="340">
        <v>1</v>
      </c>
      <c r="AA29" s="340"/>
      <c r="AB29" s="340"/>
      <c r="AC29" s="340"/>
      <c r="AD29" s="340">
        <v>1</v>
      </c>
      <c r="AE29" s="340"/>
      <c r="AF29" s="340"/>
      <c r="AG29" s="340"/>
      <c r="AH29" s="340">
        <v>1</v>
      </c>
      <c r="AI29" s="339" t="s">
        <v>595</v>
      </c>
      <c r="AJ29" s="436" t="str">
        <f>IF(_xlfn.XLOOKUP(Tabla1315[[#This Row],[Id Riesgo]],Tabla6[Id Riesgo],Tabla6[Estado],"",0)=0,"",_xlfn.XLOOKUP(Tabla1315[[#This Row],[Id Riesgo]],Tabla6[Id Riesgo],Tabla6[Estado],"",0))</f>
        <v>Activo</v>
      </c>
    </row>
    <row r="30" spans="1:36" ht="74.599999999999994" x14ac:dyDescent="0.35">
      <c r="A30" s="289" t="s">
        <v>150</v>
      </c>
      <c r="B30" s="309" t="b">
        <f>IF(COUNTIFS(Tabla135[Id Riesgo],Tabla1315[[#This Row],[Id Riesgo]],Tabla135[Registro diligenciado],TRUE)&gt;0,TRUE,FALSE)</f>
        <v>1</v>
      </c>
      <c r="C30" s="289" t="str">
        <f>IF(B30,_xlfn.XLOOKUP(A30,Tabla6[Id Riesgo],Tabla6[Sigla],FALSE,1),"")</f>
        <v>ADMTI</v>
      </c>
      <c r="D30" s="290" t="str">
        <f>IF(B30,_xlfn.XLOOKUP(A30,Tabla6[Id Riesgo],Tabla6[DESCRIPCIÓN DEL RIESGO],FALSE,1),"")</f>
        <v>Posibilidad de afectación Legal, Reputacional por Corrupción debido a Posibilidad de ocurrencia de hechos de concusión o cohecho en la gestión de los trámites administrativos de caducidad administrativa y condición resolutoria realizados por las UGT .</v>
      </c>
      <c r="E30" s="310">
        <f>IF(Tabla1315[[#This Row],[Diligenciadas etapas previas?]],_xlfn.XLOOKUP(Tabla1315[[#This Row],[Id Riesgo]],Tabla13[Id Riesgo],Tabla13[Probabilidad],"",1),"")</f>
        <v>0.4</v>
      </c>
      <c r="F30" s="310">
        <f>IF(Tabla1315[[#This Row],[Diligenciadas etapas previas?]],_xlfn.XLOOKUP(Tabla1315[[#This Row],[Id Riesgo]],Tabla13[Id Riesgo],Tabla13[Porcentaje Impacto],"",1),"")</f>
        <v>1</v>
      </c>
      <c r="G30" s="311" t="str">
        <f>IF(Tabla1315[[#This Row],[Diligenciadas etapas previas?]],_xlfn.XLOOKUP(Tabla1315[[#This Row],[Id Riesgo]],Tabla13[Id Riesgo],Tabla13[Nivel de probabilidad],"",1),"")</f>
        <v>Baja</v>
      </c>
      <c r="H30" s="311" t="str">
        <f>IF(Tabla1315[[#This Row],[Diligenciadas etapas previas?]],_xlfn.XLOOKUP(Tabla1315[[#This Row],[Id Riesgo]],Tabla13[Id Riesgo],Tabla13[Nivel de impacto],"",1),"")</f>
        <v>Castastrófico</v>
      </c>
      <c r="I30" s="311" t="str">
        <f>IF(Tabla1315[[#This Row],[Diligenciadas etapas previas?]],_xlfn.XLOOKUP(Tabla1315[[#This Row],[Id Riesgo]],Tabla13[Id Riesgo],Tabla13[Severidad Nivel de Riesgo Inherente],"",1),"")</f>
        <v>Extremo</v>
      </c>
      <c r="J30" s="310">
        <f>IF(Tabla1315[[#This Row],[Diligenciadas etapas previas?]],_xlfn.XLOOKUP(Tabla1315[[#This Row],[Id Riesgo]],'4_CONTROLES'!$A$12:$A$1611,'4_CONTROLES'!$AJ$12:$AJ$1611,"",1),"")</f>
        <v>0.2</v>
      </c>
      <c r="K30" s="310">
        <f>IF(Tabla1315[[#This Row],[Diligenciadas etapas previas?]],_xlfn.XLOOKUP(Tabla1315[[#This Row],[Id Riesgo]],'4_CONTROLES'!$A$12:$A$1611,'4_CONTROLES'!$AK$12:$AK$1611,"",1),"")</f>
        <v>1</v>
      </c>
      <c r="L30" s="311" t="str">
        <f>IF(Tabla1315[[#This Row],[Diligenciadas etapas previas?]],_xlfn.XLOOKUP(Tabla1315[[#This Row],[Id Riesgo]],'4_CONTROLES'!$A$12:$A$1611,'4_CONTROLES'!$AL$12:$AL$1611,"",1),"")</f>
        <v>Muy baja</v>
      </c>
      <c r="M30" s="311" t="str">
        <f>IF(Tabla1315[[#This Row],[Diligenciadas etapas previas?]],_xlfn.XLOOKUP(Tabla1315[[#This Row],[Id Riesgo]],'4_CONTROLES'!$A$12:$A$1611,'4_CONTROLES'!$AM$12:$AM$1611,"",1),"")</f>
        <v>Castastrófico</v>
      </c>
      <c r="N30" s="311" t="str">
        <f>IF(Tabla1315[[#This Row],[Diligenciadas etapas previas?]]=TRUE,_xlfn.XLOOKUP(CONCATENATE("P",Tabla1315[[#This Row],[Nivel de probabilidad Residual]],"I",Tabla1315[[#This Row],[Nivel de impacto Residual]]),Tabla10[Llave],Tabla10[Severidad],"",1),"")</f>
        <v>Extremo</v>
      </c>
      <c r="O30" s="336" t="b">
        <f>_xlfn.XLOOKUP(Tabla1315[[#This Row],[Severidad Nivel de Riesgo Residual]],CONFIGURACIÓN!$BM$6:$BM$9,CONFIGURACIÓN!$BO$6:$BO$9,"",0)</f>
        <v>1</v>
      </c>
      <c r="P30" s="328" t="str">
        <f>_xlfn.XLOOKUP(Tabla1315[[#This Row],[Severidad Nivel de Riesgo Residual]],CONFIGURACIÓN!$BM$6:$BM$9,CONFIGURACIÓN!$BP$6:$BP$9,"",0)</f>
        <v>Reducir_Mitigar</v>
      </c>
      <c r="Q30" s="338" t="s">
        <v>592</v>
      </c>
      <c r="R30" s="314" t="s">
        <v>916</v>
      </c>
      <c r="S30" s="338" t="s">
        <v>762</v>
      </c>
      <c r="T30" s="338" t="s">
        <v>433</v>
      </c>
      <c r="U30" s="314" t="s">
        <v>842</v>
      </c>
      <c r="V30" s="339">
        <v>4</v>
      </c>
      <c r="W30" s="340"/>
      <c r="X30" s="340"/>
      <c r="Y30" s="340">
        <v>1</v>
      </c>
      <c r="Z30" s="340"/>
      <c r="AA30" s="340"/>
      <c r="AB30" s="340">
        <v>1</v>
      </c>
      <c r="AC30" s="340"/>
      <c r="AD30" s="340"/>
      <c r="AE30" s="340">
        <v>1</v>
      </c>
      <c r="AF30" s="340"/>
      <c r="AG30" s="340"/>
      <c r="AH30" s="340">
        <v>1</v>
      </c>
      <c r="AI30" s="339" t="s">
        <v>595</v>
      </c>
      <c r="AJ30" s="436" t="str">
        <f>IF(_xlfn.XLOOKUP(Tabla1315[[#This Row],[Id Riesgo]],Tabla6[Id Riesgo],Tabla6[Estado],"",0)=0,"",_xlfn.XLOOKUP(Tabla1315[[#This Row],[Id Riesgo]],Tabla6[Id Riesgo],Tabla6[Estado],"",0))</f>
        <v>Inactivo</v>
      </c>
    </row>
    <row r="31" spans="1:36" ht="111.9" x14ac:dyDescent="0.35">
      <c r="A31" s="289" t="s">
        <v>151</v>
      </c>
      <c r="B31" s="309" t="b">
        <f>IF(COUNTIFS(Tabla135[Id Riesgo],Tabla1315[[#This Row],[Id Riesgo]],Tabla135[Registro diligenciado],TRUE)&gt;0,TRUE,FALSE)</f>
        <v>1</v>
      </c>
      <c r="C31" s="289" t="str">
        <f>IF(B31,_xlfn.XLOOKUP(A31,Tabla6[Id Riesgo],Tabla6[Sigla],FALSE,1),"")</f>
        <v>ACCTI</v>
      </c>
      <c r="D31" s="290" t="str">
        <f>IF(B31,_xlfn.XLOOKUP(A31,Tabla6[Id Riesgo],Tabla6[DESCRIPCIÓN DEL RIESGO],FALSE,1),"")</f>
        <v>Posibilidad de afectación Legal, Reputacional, Económica, Operativa por Soborno entrante, Fraude interno, Conflicto de Intereses debido a concusión y/o prevaricato, en las actuaciones de algún profesional de la Dirección de Acceso a Tierras, a través de la manipulación y/u omisión de información durante la realización del avalúo comercial para la compra directa de un predio</v>
      </c>
      <c r="E31" s="310">
        <f>IF(Tabla1315[[#This Row],[Diligenciadas etapas previas?]],_xlfn.XLOOKUP(Tabla1315[[#This Row],[Id Riesgo]],Tabla13[Id Riesgo],Tabla13[Probabilidad],"",1),"")</f>
        <v>0.6</v>
      </c>
      <c r="F31" s="310">
        <f>IF(Tabla1315[[#This Row],[Diligenciadas etapas previas?]],_xlfn.XLOOKUP(Tabla1315[[#This Row],[Id Riesgo]],Tabla13[Id Riesgo],Tabla13[Porcentaje Impacto],"",1),"")</f>
        <v>1</v>
      </c>
      <c r="G31" s="311" t="str">
        <f>IF(Tabla1315[[#This Row],[Diligenciadas etapas previas?]],_xlfn.XLOOKUP(Tabla1315[[#This Row],[Id Riesgo]],Tabla13[Id Riesgo],Tabla13[Nivel de probabilidad],"",1),"")</f>
        <v>Media</v>
      </c>
      <c r="H31" s="311" t="str">
        <f>IF(Tabla1315[[#This Row],[Diligenciadas etapas previas?]],_xlfn.XLOOKUP(Tabla1315[[#This Row],[Id Riesgo]],Tabla13[Id Riesgo],Tabla13[Nivel de impacto],"",1),"")</f>
        <v>Castastrófico</v>
      </c>
      <c r="I31" s="311" t="str">
        <f>IF(Tabla1315[[#This Row],[Diligenciadas etapas previas?]],_xlfn.XLOOKUP(Tabla1315[[#This Row],[Id Riesgo]],Tabla13[Id Riesgo],Tabla13[Severidad Nivel de Riesgo Inherente],"",1),"")</f>
        <v>Extremo</v>
      </c>
      <c r="J31" s="310">
        <f>IF(Tabla1315[[#This Row],[Diligenciadas etapas previas?]],_xlfn.XLOOKUP(Tabla1315[[#This Row],[Id Riesgo]],'4_CONTROLES'!$A$12:$A$1611,'4_CONTROLES'!$AJ$12:$AJ$1611,"",1),"")</f>
        <v>0.216</v>
      </c>
      <c r="K31" s="310">
        <f>IF(Tabla1315[[#This Row],[Diligenciadas etapas previas?]],_xlfn.XLOOKUP(Tabla1315[[#This Row],[Id Riesgo]],'4_CONTROLES'!$A$12:$A$1611,'4_CONTROLES'!$AK$12:$AK$1611,"",1),"")</f>
        <v>1</v>
      </c>
      <c r="L31" s="311" t="str">
        <f>IF(Tabla1315[[#This Row],[Diligenciadas etapas previas?]],_xlfn.XLOOKUP(Tabla1315[[#This Row],[Id Riesgo]],'4_CONTROLES'!$A$12:$A$1611,'4_CONTROLES'!$AL$12:$AL$1611,"",1),"")</f>
        <v>Baja</v>
      </c>
      <c r="M31" s="311" t="str">
        <f>IF(Tabla1315[[#This Row],[Diligenciadas etapas previas?]],_xlfn.XLOOKUP(Tabla1315[[#This Row],[Id Riesgo]],'4_CONTROLES'!$A$12:$A$1611,'4_CONTROLES'!$AM$12:$AM$1611,"",1),"")</f>
        <v>Castastrófico</v>
      </c>
      <c r="N31" s="311" t="str">
        <f>IF(Tabla1315[[#This Row],[Diligenciadas etapas previas?]]=TRUE,_xlfn.XLOOKUP(CONCATENATE("P",Tabla1315[[#This Row],[Nivel de probabilidad Residual]],"I",Tabla1315[[#This Row],[Nivel de impacto Residual]]),Tabla10[Llave],Tabla10[Severidad],"",1),"")</f>
        <v>Extremo</v>
      </c>
      <c r="O31" s="336" t="b">
        <f>_xlfn.XLOOKUP(Tabla1315[[#This Row],[Severidad Nivel de Riesgo Residual]],CONFIGURACIÓN!$BM$6:$BM$9,CONFIGURACIÓN!$BO$6:$BO$9,"",0)</f>
        <v>1</v>
      </c>
      <c r="P31" s="328" t="str">
        <f>_xlfn.XLOOKUP(Tabla1315[[#This Row],[Severidad Nivel de Riesgo Residual]],CONFIGURACIÓN!$BM$6:$BM$9,CONFIGURACIÓN!$BP$6:$BP$9,"",0)</f>
        <v>Reducir_Mitigar</v>
      </c>
      <c r="Q31" s="338" t="s">
        <v>592</v>
      </c>
      <c r="R31" s="314" t="s">
        <v>944</v>
      </c>
      <c r="S31" s="338" t="s">
        <v>408</v>
      </c>
      <c r="T31" s="338" t="s">
        <v>433</v>
      </c>
      <c r="U31" s="314" t="s">
        <v>906</v>
      </c>
      <c r="V31" s="430">
        <v>0.8</v>
      </c>
      <c r="W31" s="340"/>
      <c r="X31" s="340"/>
      <c r="Y31" s="340">
        <v>1</v>
      </c>
      <c r="Z31" s="340"/>
      <c r="AA31" s="340"/>
      <c r="AB31" s="340"/>
      <c r="AC31" s="340"/>
      <c r="AD31" s="340"/>
      <c r="AE31" s="340"/>
      <c r="AF31" s="340"/>
      <c r="AG31" s="340"/>
      <c r="AH31" s="340"/>
      <c r="AI31" s="339" t="s">
        <v>595</v>
      </c>
      <c r="AJ31" s="436" t="str">
        <f>IF(_xlfn.XLOOKUP(Tabla1315[[#This Row],[Id Riesgo]],Tabla6[Id Riesgo],Tabla6[Estado],"",0)=0,"",_xlfn.XLOOKUP(Tabla1315[[#This Row],[Id Riesgo]],Tabla6[Id Riesgo],Tabla6[Estado],"",0))</f>
        <v>Activo</v>
      </c>
    </row>
    <row r="32" spans="1:36" ht="149.15" x14ac:dyDescent="0.35">
      <c r="A32" s="289" t="s">
        <v>152</v>
      </c>
      <c r="B32" s="309" t="b">
        <f>IF(COUNTIFS(Tabla135[Id Riesgo],Tabla1315[[#This Row],[Id Riesgo]],Tabla135[Registro diligenciado],TRUE)&gt;0,TRUE,FALSE)</f>
        <v>1</v>
      </c>
      <c r="C32" s="289" t="str">
        <f>IF(B32,_xlfn.XLOOKUP(A32,Tabla6[Id Riesgo],Tabla6[Sigla],FALSE,1),"")</f>
        <v>ACCTI</v>
      </c>
      <c r="D32" s="290" t="str">
        <f>IF(B32,_xlfn.XLOOKUP(A32,Tabla6[Id Riesgo],Tabla6[DESCRIPCIÓN DEL RIESGO],FALSE,1),"")</f>
        <v>Posibilidad de afectación Legal, Reputacional, Económica, Operativa por Fraude interno, Soborno entrante, Conflicto de Intereses debido a cohecho, concusión y/o prevaricato, en las actuaciones de algún profesional de la Subdirección de Acceso a Tierras en Zonas Focalizadas, a través de la manipulación y/u omisión de información durante las actividades de verificación de los requisitos mínimos del predio en su tipo jurídico, técnico y/o ambiental y financiero  bajo el cual se materialice un subsidio</v>
      </c>
      <c r="E32" s="310">
        <f>IF(Tabla1315[[#This Row],[Diligenciadas etapas previas?]],_xlfn.XLOOKUP(Tabla1315[[#This Row],[Id Riesgo]],Tabla13[Id Riesgo],Tabla13[Probabilidad],"",1),"")</f>
        <v>0.4</v>
      </c>
      <c r="F32" s="310">
        <f>IF(Tabla1315[[#This Row],[Diligenciadas etapas previas?]],_xlfn.XLOOKUP(Tabla1315[[#This Row],[Id Riesgo]],Tabla13[Id Riesgo],Tabla13[Porcentaje Impacto],"",1),"")</f>
        <v>0.8</v>
      </c>
      <c r="G32" s="311" t="str">
        <f>IF(Tabla1315[[#This Row],[Diligenciadas etapas previas?]],_xlfn.XLOOKUP(Tabla1315[[#This Row],[Id Riesgo]],Tabla13[Id Riesgo],Tabla13[Nivel de probabilidad],"",1),"")</f>
        <v>Baja</v>
      </c>
      <c r="H32" s="311" t="str">
        <f>IF(Tabla1315[[#This Row],[Diligenciadas etapas previas?]],_xlfn.XLOOKUP(Tabla1315[[#This Row],[Id Riesgo]],Tabla13[Id Riesgo],Tabla13[Nivel de impacto],"",1),"")</f>
        <v>Mayor</v>
      </c>
      <c r="I32" s="311" t="str">
        <f>IF(Tabla1315[[#This Row],[Diligenciadas etapas previas?]],_xlfn.XLOOKUP(Tabla1315[[#This Row],[Id Riesgo]],Tabla13[Id Riesgo],Tabla13[Severidad Nivel de Riesgo Inherente],"",1),"")</f>
        <v>Alto</v>
      </c>
      <c r="J32" s="310">
        <f>IF(Tabla1315[[#This Row],[Diligenciadas etapas previas?]],_xlfn.XLOOKUP(Tabla1315[[#This Row],[Id Riesgo]],'4_CONTROLES'!$A$12:$A$1611,'4_CONTROLES'!$AJ$12:$AJ$1611,"",1),"")</f>
        <v>0.14399999999999999</v>
      </c>
      <c r="K32" s="310">
        <f>IF(Tabla1315[[#This Row],[Diligenciadas etapas previas?]],_xlfn.XLOOKUP(Tabla1315[[#This Row],[Id Riesgo]],'4_CONTROLES'!$A$12:$A$1611,'4_CONTROLES'!$AK$12:$AK$1611,"",1),"")</f>
        <v>0.8</v>
      </c>
      <c r="L32" s="311" t="str">
        <f>IF(Tabla1315[[#This Row],[Diligenciadas etapas previas?]],_xlfn.XLOOKUP(Tabla1315[[#This Row],[Id Riesgo]],'4_CONTROLES'!$A$12:$A$1611,'4_CONTROLES'!$AL$12:$AL$1611,"",1),"")</f>
        <v>Muy baja</v>
      </c>
      <c r="M32" s="311" t="str">
        <f>IF(Tabla1315[[#This Row],[Diligenciadas etapas previas?]],_xlfn.XLOOKUP(Tabla1315[[#This Row],[Id Riesgo]],'4_CONTROLES'!$A$12:$A$1611,'4_CONTROLES'!$AM$12:$AM$1611,"",1),"")</f>
        <v>Mayor</v>
      </c>
      <c r="N32" s="311" t="str">
        <f>IF(Tabla1315[[#This Row],[Diligenciadas etapas previas?]]=TRUE,_xlfn.XLOOKUP(CONCATENATE("P",Tabla1315[[#This Row],[Nivel de probabilidad Residual]],"I",Tabla1315[[#This Row],[Nivel de impacto Residual]]),Tabla10[Llave],Tabla10[Severidad],"",1),"")</f>
        <v>Alto</v>
      </c>
      <c r="O32" s="336" t="b">
        <f>_xlfn.XLOOKUP(Tabla1315[[#This Row],[Severidad Nivel de Riesgo Residual]],CONFIGURACIÓN!$BM$6:$BM$9,CONFIGURACIÓN!$BO$6:$BO$9,"",0)</f>
        <v>1</v>
      </c>
      <c r="P32" s="328" t="str">
        <f>_xlfn.XLOOKUP(Tabla1315[[#This Row],[Severidad Nivel de Riesgo Residual]],CONFIGURACIÓN!$BM$6:$BM$9,CONFIGURACIÓN!$BP$6:$BP$9,"",0)</f>
        <v>Reducir_Compartir</v>
      </c>
      <c r="Q32" s="338" t="s">
        <v>592</v>
      </c>
      <c r="R32" s="314" t="s">
        <v>945</v>
      </c>
      <c r="S32" s="338" t="s">
        <v>419</v>
      </c>
      <c r="T32" s="338" t="s">
        <v>433</v>
      </c>
      <c r="U32" s="314" t="s">
        <v>906</v>
      </c>
      <c r="V32" s="430">
        <v>0.7</v>
      </c>
      <c r="W32" s="340"/>
      <c r="X32" s="340"/>
      <c r="Y32" s="340">
        <v>1</v>
      </c>
      <c r="Z32" s="340"/>
      <c r="AA32" s="340"/>
      <c r="AB32" s="340"/>
      <c r="AC32" s="340"/>
      <c r="AD32" s="340">
        <v>1</v>
      </c>
      <c r="AE32" s="340"/>
      <c r="AF32" s="340"/>
      <c r="AG32" s="340"/>
      <c r="AH32" s="340"/>
      <c r="AI32" s="339" t="s">
        <v>595</v>
      </c>
      <c r="AJ32" s="436" t="str">
        <f>IF(_xlfn.XLOOKUP(Tabla1315[[#This Row],[Id Riesgo]],Tabla6[Id Riesgo],Tabla6[Estado],"",0)=0,"",_xlfn.XLOOKUP(Tabla1315[[#This Row],[Id Riesgo]],Tabla6[Id Riesgo],Tabla6[Estado],"",0))</f>
        <v>Activo</v>
      </c>
    </row>
    <row r="33" spans="1:36" ht="149.15" x14ac:dyDescent="0.35">
      <c r="A33" s="289" t="s">
        <v>153</v>
      </c>
      <c r="B33" s="309" t="b">
        <f>IF(COUNTIFS(Tabla135[Id Riesgo],Tabla1315[[#This Row],[Id Riesgo]],Tabla135[Registro diligenciado],TRUE)&gt;0,TRUE,FALSE)</f>
        <v>1</v>
      </c>
      <c r="C33" s="289" t="str">
        <f>IF(B33,_xlfn.XLOOKUP(A33,Tabla6[Id Riesgo],Tabla6[Sigla],FALSE,1),"")</f>
        <v>ACCTI</v>
      </c>
      <c r="D33" s="290" t="str">
        <f>IF(B33,_xlfn.XLOOKUP(A33,Tabla6[Id Riesgo],Tabla6[DESCRIPCIÓN DEL RIESGO],FALSE,1),"")</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en Zonas Focalizadas, a través de la manipulación de información entregada a la subdirección, para el análisis de trámite administrativo, según el ACCTI-P-020 Procedimiento Único en Municipios Focalizados</v>
      </c>
      <c r="E33" s="310">
        <f>IF(Tabla1315[[#This Row],[Diligenciadas etapas previas?]],_xlfn.XLOOKUP(Tabla1315[[#This Row],[Id Riesgo]],Tabla13[Id Riesgo],Tabla13[Probabilidad],"",1),"")</f>
        <v>0.6</v>
      </c>
      <c r="F33" s="310">
        <f>IF(Tabla1315[[#This Row],[Diligenciadas etapas previas?]],_xlfn.XLOOKUP(Tabla1315[[#This Row],[Id Riesgo]],Tabla13[Id Riesgo],Tabla13[Porcentaje Impacto],"",1),"")</f>
        <v>0.8</v>
      </c>
      <c r="G33" s="311" t="str">
        <f>IF(Tabla1315[[#This Row],[Diligenciadas etapas previas?]],_xlfn.XLOOKUP(Tabla1315[[#This Row],[Id Riesgo]],Tabla13[Id Riesgo],Tabla13[Nivel de probabilidad],"",1),"")</f>
        <v>Media</v>
      </c>
      <c r="H33" s="311" t="str">
        <f>IF(Tabla1315[[#This Row],[Diligenciadas etapas previas?]],_xlfn.XLOOKUP(Tabla1315[[#This Row],[Id Riesgo]],Tabla13[Id Riesgo],Tabla13[Nivel de impacto],"",1),"")</f>
        <v>Mayor</v>
      </c>
      <c r="I33" s="311" t="str">
        <f>IF(Tabla1315[[#This Row],[Diligenciadas etapas previas?]],_xlfn.XLOOKUP(Tabla1315[[#This Row],[Id Riesgo]],Tabla13[Id Riesgo],Tabla13[Severidad Nivel de Riesgo Inherente],"",1),"")</f>
        <v>Alto</v>
      </c>
      <c r="J33" s="310">
        <f>IF(Tabla1315[[#This Row],[Diligenciadas etapas previas?]],_xlfn.XLOOKUP(Tabla1315[[#This Row],[Id Riesgo]],'4_CONTROLES'!$A$12:$A$1611,'4_CONTROLES'!$AJ$12:$AJ$1611,"",1),"")</f>
        <v>0.29399999999999998</v>
      </c>
      <c r="K33" s="310">
        <f>IF(Tabla1315[[#This Row],[Diligenciadas etapas previas?]],_xlfn.XLOOKUP(Tabla1315[[#This Row],[Id Riesgo]],'4_CONTROLES'!$A$12:$A$1611,'4_CONTROLES'!$AK$12:$AK$1611,"",1),"")</f>
        <v>0.8</v>
      </c>
      <c r="L33" s="311" t="str">
        <f>IF(Tabla1315[[#This Row],[Diligenciadas etapas previas?]],_xlfn.XLOOKUP(Tabla1315[[#This Row],[Id Riesgo]],'4_CONTROLES'!$A$12:$A$1611,'4_CONTROLES'!$AL$12:$AL$1611,"",1),"")</f>
        <v>Baja</v>
      </c>
      <c r="M33" s="311" t="str">
        <f>IF(Tabla1315[[#This Row],[Diligenciadas etapas previas?]],_xlfn.XLOOKUP(Tabla1315[[#This Row],[Id Riesgo]],'4_CONTROLES'!$A$12:$A$1611,'4_CONTROLES'!$AM$12:$AM$1611,"",1),"")</f>
        <v>Mayor</v>
      </c>
      <c r="N33" s="311" t="str">
        <f>IF(Tabla1315[[#This Row],[Diligenciadas etapas previas?]]=TRUE,_xlfn.XLOOKUP(CONCATENATE("P",Tabla1315[[#This Row],[Nivel de probabilidad Residual]],"I",Tabla1315[[#This Row],[Nivel de impacto Residual]]),Tabla10[Llave],Tabla10[Severidad],"",1),"")</f>
        <v>Alto</v>
      </c>
      <c r="O33" s="336" t="b">
        <f>_xlfn.XLOOKUP(Tabla1315[[#This Row],[Severidad Nivel de Riesgo Residual]],CONFIGURACIÓN!$BM$6:$BM$9,CONFIGURACIÓN!$BO$6:$BO$9,"",0)</f>
        <v>1</v>
      </c>
      <c r="P33" s="328" t="str">
        <f>_xlfn.XLOOKUP(Tabla1315[[#This Row],[Severidad Nivel de Riesgo Residual]],CONFIGURACIÓN!$BM$6:$BM$9,CONFIGURACIÓN!$BP$6:$BP$9,"",0)</f>
        <v>Reducir_Compartir</v>
      </c>
      <c r="Q33" s="338" t="s">
        <v>592</v>
      </c>
      <c r="R33" s="314" t="s">
        <v>946</v>
      </c>
      <c r="S33" s="338" t="s">
        <v>419</v>
      </c>
      <c r="T33" s="338" t="s">
        <v>437</v>
      </c>
      <c r="U33" s="314" t="s">
        <v>906</v>
      </c>
      <c r="V33" s="430">
        <v>0.7</v>
      </c>
      <c r="W33" s="340"/>
      <c r="X33" s="340"/>
      <c r="Y33" s="340">
        <v>1</v>
      </c>
      <c r="Z33" s="340"/>
      <c r="AA33" s="340"/>
      <c r="AB33" s="340"/>
      <c r="AC33" s="340"/>
      <c r="AD33" s="340"/>
      <c r="AE33" s="340"/>
      <c r="AF33" s="340">
        <v>1</v>
      </c>
      <c r="AG33" s="340"/>
      <c r="AH33" s="340"/>
      <c r="AI33" s="339" t="s">
        <v>595</v>
      </c>
      <c r="AJ33" s="436" t="str">
        <f>IF(_xlfn.XLOOKUP(Tabla1315[[#This Row],[Id Riesgo]],Tabla6[Id Riesgo],Tabla6[Estado],"",0)=0,"",_xlfn.XLOOKUP(Tabla1315[[#This Row],[Id Riesgo]],Tabla6[Id Riesgo],Tabla6[Estado],"",0))</f>
        <v>Activo</v>
      </c>
    </row>
    <row r="34" spans="1:36" ht="161.6" x14ac:dyDescent="0.35">
      <c r="A34" s="289" t="s">
        <v>154</v>
      </c>
      <c r="B34" s="309" t="b">
        <f>IF(COUNTIFS(Tabla135[Id Riesgo],Tabla1315[[#This Row],[Id Riesgo]],Tabla135[Registro diligenciado],TRUE)&gt;0,TRUE,FALSE)</f>
        <v>1</v>
      </c>
      <c r="C34" s="289" t="str">
        <f>IF(B34,_xlfn.XLOOKUP(A34,Tabla6[Id Riesgo],Tabla6[Sigla],FALSE,1),"")</f>
        <v>ACCTI</v>
      </c>
      <c r="D34" s="290" t="str">
        <f>IF(B34,_xlfn.XLOOKUP(A34,Tabla6[Id Riesgo],Tabla6[DESCRIPCIÓN DEL RIESGO],FALSE,1),"")</f>
        <v>Posibilidad de afectación Legal, Reputacional,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 los procedimiento ACCTI-P-005 Revocatoria Baldios a Persona Natural -Ley 160/94 y ACCTI-P-014 Revocatoria de titulación de baldíos en el marco del POSPR.</v>
      </c>
      <c r="E34" s="310">
        <f>IF(Tabla1315[[#This Row],[Diligenciadas etapas previas?]],_xlfn.XLOOKUP(Tabla1315[[#This Row],[Id Riesgo]],Tabla13[Id Riesgo],Tabla13[Probabilidad],"",1),"")</f>
        <v>0.6</v>
      </c>
      <c r="F34" s="310">
        <f>IF(Tabla1315[[#This Row],[Diligenciadas etapas previas?]],_xlfn.XLOOKUP(Tabla1315[[#This Row],[Id Riesgo]],Tabla13[Id Riesgo],Tabla13[Porcentaje Impacto],"",1),"")</f>
        <v>0.6</v>
      </c>
      <c r="G34" s="311" t="str">
        <f>IF(Tabla1315[[#This Row],[Diligenciadas etapas previas?]],_xlfn.XLOOKUP(Tabla1315[[#This Row],[Id Riesgo]],Tabla13[Id Riesgo],Tabla13[Nivel de probabilidad],"",1),"")</f>
        <v>Media</v>
      </c>
      <c r="H34" s="311" t="str">
        <f>IF(Tabla1315[[#This Row],[Diligenciadas etapas previas?]],_xlfn.XLOOKUP(Tabla1315[[#This Row],[Id Riesgo]],Tabla13[Id Riesgo],Tabla13[Nivel de impacto],"",1),"")</f>
        <v>Moderado</v>
      </c>
      <c r="I34" s="311" t="str">
        <f>IF(Tabla1315[[#This Row],[Diligenciadas etapas previas?]],_xlfn.XLOOKUP(Tabla1315[[#This Row],[Id Riesgo]],Tabla13[Id Riesgo],Tabla13[Severidad Nivel de Riesgo Inherente],"",1),"")</f>
        <v>Moderado</v>
      </c>
      <c r="J34" s="310">
        <f>IF(Tabla1315[[#This Row],[Diligenciadas etapas previas?]],_xlfn.XLOOKUP(Tabla1315[[#This Row],[Id Riesgo]],'4_CONTROLES'!$A$12:$A$1611,'4_CONTROLES'!$AJ$12:$AJ$1611,"",1),"")</f>
        <v>0.216</v>
      </c>
      <c r="K34" s="310">
        <f>IF(Tabla1315[[#This Row],[Diligenciadas etapas previas?]],_xlfn.XLOOKUP(Tabla1315[[#This Row],[Id Riesgo]],'4_CONTROLES'!$A$12:$A$1611,'4_CONTROLES'!$AK$12:$AK$1611,"",1),"")</f>
        <v>0.6</v>
      </c>
      <c r="L34" s="311" t="str">
        <f>IF(Tabla1315[[#This Row],[Diligenciadas etapas previas?]],_xlfn.XLOOKUP(Tabla1315[[#This Row],[Id Riesgo]],'4_CONTROLES'!$A$12:$A$1611,'4_CONTROLES'!$AL$12:$AL$1611,"",1),"")</f>
        <v>Baja</v>
      </c>
      <c r="M34" s="311" t="str">
        <f>IF(Tabla1315[[#This Row],[Diligenciadas etapas previas?]],_xlfn.XLOOKUP(Tabla1315[[#This Row],[Id Riesgo]],'4_CONTROLES'!$A$12:$A$1611,'4_CONTROLES'!$AM$12:$AM$1611,"",1),"")</f>
        <v>Moderado</v>
      </c>
      <c r="N34" s="311" t="str">
        <f>IF(Tabla1315[[#This Row],[Diligenciadas etapas previas?]]=TRUE,_xlfn.XLOOKUP(CONCATENATE("P",Tabla1315[[#This Row],[Nivel de probabilidad Residual]],"I",Tabla1315[[#This Row],[Nivel de impacto Residual]]),Tabla10[Llave],Tabla10[Severidad],"",1),"")</f>
        <v>Moderado</v>
      </c>
      <c r="O34" s="336" t="b">
        <f>_xlfn.XLOOKUP(Tabla1315[[#This Row],[Severidad Nivel de Riesgo Residual]],CONFIGURACIÓN!$BM$6:$BM$9,CONFIGURACIÓN!$BO$6:$BO$9,"",0)</f>
        <v>1</v>
      </c>
      <c r="P34" s="328" t="str">
        <f>_xlfn.XLOOKUP(Tabla1315[[#This Row],[Severidad Nivel de Riesgo Residual]],CONFIGURACIÓN!$BM$6:$BM$9,CONFIGURACIÓN!$BP$6:$BP$9,"",0)</f>
        <v>Evitar</v>
      </c>
      <c r="Q34" s="338" t="s">
        <v>592</v>
      </c>
      <c r="R34" s="314" t="s">
        <v>947</v>
      </c>
      <c r="S34" s="338" t="s">
        <v>418</v>
      </c>
      <c r="T34" s="338" t="s">
        <v>433</v>
      </c>
      <c r="U34" s="314" t="s">
        <v>906</v>
      </c>
      <c r="V34" s="430">
        <v>0.9</v>
      </c>
      <c r="W34" s="340"/>
      <c r="X34" s="340"/>
      <c r="Y34" s="340">
        <v>1</v>
      </c>
      <c r="Z34" s="340"/>
      <c r="AA34" s="340"/>
      <c r="AB34" s="340"/>
      <c r="AC34" s="340">
        <v>1</v>
      </c>
      <c r="AD34" s="340"/>
      <c r="AE34" s="340"/>
      <c r="AF34" s="340">
        <v>1</v>
      </c>
      <c r="AG34" s="340"/>
      <c r="AH34" s="340"/>
      <c r="AI34" s="339" t="s">
        <v>595</v>
      </c>
      <c r="AJ34" s="436" t="str">
        <f>IF(_xlfn.XLOOKUP(Tabla1315[[#This Row],[Id Riesgo]],Tabla6[Id Riesgo],Tabla6[Estado],"",0)=0,"",_xlfn.XLOOKUP(Tabla1315[[#This Row],[Id Riesgo]],Tabla6[Id Riesgo],Tabla6[Estado],"",0))</f>
        <v>Activo</v>
      </c>
    </row>
    <row r="35" spans="1:36" ht="149.15" x14ac:dyDescent="0.35">
      <c r="A35" s="289" t="s">
        <v>155</v>
      </c>
      <c r="B35" s="309" t="b">
        <f>IF(COUNTIFS(Tabla135[Id Riesgo],Tabla1315[[#This Row],[Id Riesgo]],Tabla135[Registro diligenciado],TRUE)&gt;0,TRUE,FALSE)</f>
        <v>1</v>
      </c>
      <c r="C35" s="289" t="str">
        <f>IF(B35,_xlfn.XLOOKUP(A35,Tabla6[Id Riesgo],Tabla6[Sigla],FALSE,1),"")</f>
        <v>ACCTI</v>
      </c>
      <c r="D35" s="290" t="str">
        <f>IF(B35,_xlfn.XLOOKUP(A35,Tabla6[Id Riesgo],Tabla6[DESCRIPCIÓN DEL RIESGO],FALSE,1),"")</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del procedimiento de Reconocimiento de Derechos de Baldíos en Zonas no Focalizadas</v>
      </c>
      <c r="E35" s="310">
        <f>IF(Tabla1315[[#This Row],[Diligenciadas etapas previas?]],_xlfn.XLOOKUP(Tabla1315[[#This Row],[Id Riesgo]],Tabla13[Id Riesgo],Tabla13[Probabilidad],"",1),"")</f>
        <v>0.6</v>
      </c>
      <c r="F35" s="310">
        <f>IF(Tabla1315[[#This Row],[Diligenciadas etapas previas?]],_xlfn.XLOOKUP(Tabla1315[[#This Row],[Id Riesgo]],Tabla13[Id Riesgo],Tabla13[Porcentaje Impacto],"",1),"")</f>
        <v>0.8</v>
      </c>
      <c r="G35" s="311" t="str">
        <f>IF(Tabla1315[[#This Row],[Diligenciadas etapas previas?]],_xlfn.XLOOKUP(Tabla1315[[#This Row],[Id Riesgo]],Tabla13[Id Riesgo],Tabla13[Nivel de probabilidad],"",1),"")</f>
        <v>Media</v>
      </c>
      <c r="H35" s="311" t="str">
        <f>IF(Tabla1315[[#This Row],[Diligenciadas etapas previas?]],_xlfn.XLOOKUP(Tabla1315[[#This Row],[Id Riesgo]],Tabla13[Id Riesgo],Tabla13[Nivel de impacto],"",1),"")</f>
        <v>Mayor</v>
      </c>
      <c r="I35" s="311" t="str">
        <f>IF(Tabla1315[[#This Row],[Diligenciadas etapas previas?]],_xlfn.XLOOKUP(Tabla1315[[#This Row],[Id Riesgo]],Tabla13[Id Riesgo],Tabla13[Severidad Nivel de Riesgo Inherente],"",1),"")</f>
        <v>Alto</v>
      </c>
      <c r="J35" s="310">
        <f>IF(Tabla1315[[#This Row],[Diligenciadas etapas previas?]],_xlfn.XLOOKUP(Tabla1315[[#This Row],[Id Riesgo]],'4_CONTROLES'!$A$12:$A$1611,'4_CONTROLES'!$AJ$12:$AJ$1611,"",1),"")</f>
        <v>0.42</v>
      </c>
      <c r="K35" s="310">
        <f>IF(Tabla1315[[#This Row],[Diligenciadas etapas previas?]],_xlfn.XLOOKUP(Tabla1315[[#This Row],[Id Riesgo]],'4_CONTROLES'!$A$12:$A$1611,'4_CONTROLES'!$AK$12:$AK$1611,"",1),"")</f>
        <v>0.8</v>
      </c>
      <c r="L35" s="311" t="str">
        <f>IF(Tabla1315[[#This Row],[Diligenciadas etapas previas?]],_xlfn.XLOOKUP(Tabla1315[[#This Row],[Id Riesgo]],'4_CONTROLES'!$A$12:$A$1611,'4_CONTROLES'!$AL$12:$AL$1611,"",1),"")</f>
        <v>Media</v>
      </c>
      <c r="M35" s="311" t="str">
        <f>IF(Tabla1315[[#This Row],[Diligenciadas etapas previas?]],_xlfn.XLOOKUP(Tabla1315[[#This Row],[Id Riesgo]],'4_CONTROLES'!$A$12:$A$1611,'4_CONTROLES'!$AM$12:$AM$1611,"",1),"")</f>
        <v>Mayor</v>
      </c>
      <c r="N35" s="311" t="str">
        <f>IF(Tabla1315[[#This Row],[Diligenciadas etapas previas?]]=TRUE,_xlfn.XLOOKUP(CONCATENATE("P",Tabla1315[[#This Row],[Nivel de probabilidad Residual]],"I",Tabla1315[[#This Row],[Nivel de impacto Residual]]),Tabla10[Llave],Tabla10[Severidad],"",1),"")</f>
        <v>Alto</v>
      </c>
      <c r="O35" s="336" t="b">
        <f>_xlfn.XLOOKUP(Tabla1315[[#This Row],[Severidad Nivel de Riesgo Residual]],CONFIGURACIÓN!$BM$6:$BM$9,CONFIGURACIÓN!$BO$6:$BO$9,"",0)</f>
        <v>1</v>
      </c>
      <c r="P35" s="328" t="str">
        <f>_xlfn.XLOOKUP(Tabla1315[[#This Row],[Severidad Nivel de Riesgo Residual]],CONFIGURACIÓN!$BM$6:$BM$9,CONFIGURACIÓN!$BP$6:$BP$9,"",0)</f>
        <v>Reducir_Compartir</v>
      </c>
      <c r="Q35" s="338" t="s">
        <v>592</v>
      </c>
      <c r="R35" s="314" t="s">
        <v>948</v>
      </c>
      <c r="S35" s="338" t="s">
        <v>418</v>
      </c>
      <c r="T35" s="338" t="s">
        <v>437</v>
      </c>
      <c r="U35" s="314" t="s">
        <v>906</v>
      </c>
      <c r="V35" s="430">
        <v>0.9</v>
      </c>
      <c r="W35" s="340"/>
      <c r="X35" s="340"/>
      <c r="Y35" s="340">
        <v>1</v>
      </c>
      <c r="Z35" s="340"/>
      <c r="AA35" s="340"/>
      <c r="AB35" s="340"/>
      <c r="AC35" s="340">
        <v>1</v>
      </c>
      <c r="AD35" s="340"/>
      <c r="AE35" s="340"/>
      <c r="AF35" s="340">
        <v>1</v>
      </c>
      <c r="AG35" s="340"/>
      <c r="AH35" s="340"/>
      <c r="AI35" s="339" t="s">
        <v>595</v>
      </c>
      <c r="AJ35" s="436" t="str">
        <f>IF(_xlfn.XLOOKUP(Tabla1315[[#This Row],[Id Riesgo]],Tabla6[Id Riesgo],Tabla6[Estado],"",0)=0,"",_xlfn.XLOOKUP(Tabla1315[[#This Row],[Id Riesgo]],Tabla6[Id Riesgo],Tabla6[Estado],"",0))</f>
        <v>Activo</v>
      </c>
    </row>
    <row r="36" spans="1:36" ht="136.75" x14ac:dyDescent="0.35">
      <c r="A36" s="289" t="s">
        <v>156</v>
      </c>
      <c r="B36" s="309" t="b">
        <f>IF(COUNTIFS(Tabla135[Id Riesgo],Tabla1315[[#This Row],[Id Riesgo]],Tabla135[Registro diligenciado],TRUE)&gt;0,TRUE,FALSE)</f>
        <v>1</v>
      </c>
      <c r="C36" s="289" t="str">
        <f>IF(B36,_xlfn.XLOOKUP(A36,Tabla6[Id Riesgo],Tabla6[Sigla],FALSE,1),"")</f>
        <v>ACCTI</v>
      </c>
      <c r="D36" s="290" t="str">
        <f>IF(B36,_xlfn.XLOOKUP(A36,Tabla6[Id Riesgo],Tabla6[DESCRIPCIÓN DEL RIESGO],FALSE,1),"")</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 los procedimientos de Titulación Bienes Fiscales Patrimoniales</v>
      </c>
      <c r="E36" s="310">
        <f>IF(Tabla1315[[#This Row],[Diligenciadas etapas previas?]],_xlfn.XLOOKUP(Tabla1315[[#This Row],[Id Riesgo]],Tabla13[Id Riesgo],Tabla13[Probabilidad],"",1),"")</f>
        <v>0.6</v>
      </c>
      <c r="F36" s="310">
        <f>IF(Tabla1315[[#This Row],[Diligenciadas etapas previas?]],_xlfn.XLOOKUP(Tabla1315[[#This Row],[Id Riesgo]],Tabla13[Id Riesgo],Tabla13[Porcentaje Impacto],"",1),"")</f>
        <v>0.8</v>
      </c>
      <c r="G36" s="311" t="str">
        <f>IF(Tabla1315[[#This Row],[Diligenciadas etapas previas?]],_xlfn.XLOOKUP(Tabla1315[[#This Row],[Id Riesgo]],Tabla13[Id Riesgo],Tabla13[Nivel de probabilidad],"",1),"")</f>
        <v>Media</v>
      </c>
      <c r="H36" s="311" t="str">
        <f>IF(Tabla1315[[#This Row],[Diligenciadas etapas previas?]],_xlfn.XLOOKUP(Tabla1315[[#This Row],[Id Riesgo]],Tabla13[Id Riesgo],Tabla13[Nivel de impacto],"",1),"")</f>
        <v>Mayor</v>
      </c>
      <c r="I36" s="311" t="str">
        <f>IF(Tabla1315[[#This Row],[Diligenciadas etapas previas?]],_xlfn.XLOOKUP(Tabla1315[[#This Row],[Id Riesgo]],Tabla13[Id Riesgo],Tabla13[Severidad Nivel de Riesgo Inherente],"",1),"")</f>
        <v>Alto</v>
      </c>
      <c r="J36" s="310">
        <f>IF(Tabla1315[[#This Row],[Diligenciadas etapas previas?]],_xlfn.XLOOKUP(Tabla1315[[#This Row],[Id Riesgo]],'4_CONTROLES'!$A$12:$A$1611,'4_CONTROLES'!$AJ$12:$AJ$1611,"",1),"")</f>
        <v>0.42</v>
      </c>
      <c r="K36" s="310">
        <f>IF(Tabla1315[[#This Row],[Diligenciadas etapas previas?]],_xlfn.XLOOKUP(Tabla1315[[#This Row],[Id Riesgo]],'4_CONTROLES'!$A$12:$A$1611,'4_CONTROLES'!$AK$12:$AK$1611,"",1),"")</f>
        <v>0.8</v>
      </c>
      <c r="L36" s="311" t="str">
        <f>IF(Tabla1315[[#This Row],[Diligenciadas etapas previas?]],_xlfn.XLOOKUP(Tabla1315[[#This Row],[Id Riesgo]],'4_CONTROLES'!$A$12:$A$1611,'4_CONTROLES'!$AL$12:$AL$1611,"",1),"")</f>
        <v>Media</v>
      </c>
      <c r="M36" s="311" t="str">
        <f>IF(Tabla1315[[#This Row],[Diligenciadas etapas previas?]],_xlfn.XLOOKUP(Tabla1315[[#This Row],[Id Riesgo]],'4_CONTROLES'!$A$12:$A$1611,'4_CONTROLES'!$AM$12:$AM$1611,"",1),"")</f>
        <v>Mayor</v>
      </c>
      <c r="N36" s="311" t="str">
        <f>IF(Tabla1315[[#This Row],[Diligenciadas etapas previas?]]=TRUE,_xlfn.XLOOKUP(CONCATENATE("P",Tabla1315[[#This Row],[Nivel de probabilidad Residual]],"I",Tabla1315[[#This Row],[Nivel de impacto Residual]]),Tabla10[Llave],Tabla10[Severidad],"",1),"")</f>
        <v>Alto</v>
      </c>
      <c r="O36" s="336" t="b">
        <f>_xlfn.XLOOKUP(Tabla1315[[#This Row],[Severidad Nivel de Riesgo Residual]],CONFIGURACIÓN!$BM$6:$BM$9,CONFIGURACIÓN!$BO$6:$BO$9,"",0)</f>
        <v>1</v>
      </c>
      <c r="P36" s="328" t="str">
        <f>_xlfn.XLOOKUP(Tabla1315[[#This Row],[Severidad Nivel de Riesgo Residual]],CONFIGURACIÓN!$BM$6:$BM$9,CONFIGURACIÓN!$BP$6:$BP$9,"",0)</f>
        <v>Reducir_Compartir</v>
      </c>
      <c r="Q36" s="338" t="s">
        <v>592</v>
      </c>
      <c r="R36" s="314" t="s">
        <v>949</v>
      </c>
      <c r="S36" s="338" t="s">
        <v>418</v>
      </c>
      <c r="T36" s="338" t="s">
        <v>433</v>
      </c>
      <c r="U36" s="314" t="s">
        <v>906</v>
      </c>
      <c r="V36" s="430">
        <v>0.9</v>
      </c>
      <c r="W36" s="340"/>
      <c r="X36" s="340"/>
      <c r="Y36" s="340">
        <v>1</v>
      </c>
      <c r="Z36" s="340"/>
      <c r="AA36" s="340"/>
      <c r="AB36" s="340"/>
      <c r="AC36" s="340">
        <v>1</v>
      </c>
      <c r="AD36" s="340"/>
      <c r="AE36" s="340"/>
      <c r="AF36" s="340">
        <v>1</v>
      </c>
      <c r="AG36" s="340"/>
      <c r="AH36" s="340"/>
      <c r="AI36" s="339" t="s">
        <v>595</v>
      </c>
      <c r="AJ36" s="436" t="str">
        <f>IF(_xlfn.XLOOKUP(Tabla1315[[#This Row],[Id Riesgo]],Tabla6[Id Riesgo],Tabla6[Estado],"",0)=0,"",_xlfn.XLOOKUP(Tabla1315[[#This Row],[Id Riesgo]],Tabla6[Id Riesgo],Tabla6[Estado],"",0))</f>
        <v>Activo</v>
      </c>
    </row>
    <row r="37" spans="1:36" ht="124.3" x14ac:dyDescent="0.35">
      <c r="A37" s="289" t="s">
        <v>157</v>
      </c>
      <c r="B37" s="309" t="b">
        <f>IF(COUNTIFS(Tabla135[Id Riesgo],Tabla1315[[#This Row],[Id Riesgo]],Tabla135[Registro diligenciado],TRUE)&gt;0,TRUE,FALSE)</f>
        <v>1</v>
      </c>
      <c r="C37" s="289" t="str">
        <f>IF(B37,_xlfn.XLOOKUP(A37,Tabla6[Id Riesgo],Tabla6[Sigla],FALSE,1),"")</f>
        <v>ACCTI</v>
      </c>
      <c r="D37" s="290" t="str">
        <f>IF(B37,_xlfn.XLOOKUP(A37,Tabla6[Id Riesgo],Tabla6[DESCRIPCIÓN DEL RIESGO],FALSE,1),"")</f>
        <v>Posibilidad de afectación Reputacional, Legal, Operativa por Soborno entrante, Conflicto de Intereses, Corrupción debido a Posibilidad de ocurrencia de hechos de concusión o cohecho en la gestión de los trámites administrativos de adjudicación de baldíos y bienes fiscales patrimoniales,  asignación de subsidios, y aquellos relacionados con el reconocimiento de derechos sobre la tierra a población campesina, realizados por las UGT.</v>
      </c>
      <c r="E37" s="310">
        <f>IF(Tabla1315[[#This Row],[Diligenciadas etapas previas?]],_xlfn.XLOOKUP(Tabla1315[[#This Row],[Id Riesgo]],Tabla13[Id Riesgo],Tabla13[Probabilidad],"",1),"")</f>
        <v>0.4</v>
      </c>
      <c r="F37" s="310">
        <f>IF(Tabla1315[[#This Row],[Diligenciadas etapas previas?]],_xlfn.XLOOKUP(Tabla1315[[#This Row],[Id Riesgo]],Tabla13[Id Riesgo],Tabla13[Porcentaje Impacto],"",1),"")</f>
        <v>1</v>
      </c>
      <c r="G37" s="311" t="str">
        <f>IF(Tabla1315[[#This Row],[Diligenciadas etapas previas?]],_xlfn.XLOOKUP(Tabla1315[[#This Row],[Id Riesgo]],Tabla13[Id Riesgo],Tabla13[Nivel de probabilidad],"",1),"")</f>
        <v>Baja</v>
      </c>
      <c r="H37" s="311" t="str">
        <f>IF(Tabla1315[[#This Row],[Diligenciadas etapas previas?]],_xlfn.XLOOKUP(Tabla1315[[#This Row],[Id Riesgo]],Tabla13[Id Riesgo],Tabla13[Nivel de impacto],"",1),"")</f>
        <v>Castastrófico</v>
      </c>
      <c r="I37" s="311" t="str">
        <f>IF(Tabla1315[[#This Row],[Diligenciadas etapas previas?]],_xlfn.XLOOKUP(Tabla1315[[#This Row],[Id Riesgo]],Tabla13[Id Riesgo],Tabla13[Severidad Nivel de Riesgo Inherente],"",1),"")</f>
        <v>Extremo</v>
      </c>
      <c r="J37" s="310">
        <f>IF(Tabla1315[[#This Row],[Diligenciadas etapas previas?]],_xlfn.XLOOKUP(Tabla1315[[#This Row],[Id Riesgo]],'4_CONTROLES'!$A$12:$A$1611,'4_CONTROLES'!$AJ$12:$AJ$1611,"",1),"")</f>
        <v>0.24</v>
      </c>
      <c r="K37" s="310">
        <f>IF(Tabla1315[[#This Row],[Diligenciadas etapas previas?]],_xlfn.XLOOKUP(Tabla1315[[#This Row],[Id Riesgo]],'4_CONTROLES'!$A$12:$A$1611,'4_CONTROLES'!$AK$12:$AK$1611,"",1),"")</f>
        <v>1</v>
      </c>
      <c r="L37" s="311" t="str">
        <f>IF(Tabla1315[[#This Row],[Diligenciadas etapas previas?]],_xlfn.XLOOKUP(Tabla1315[[#This Row],[Id Riesgo]],'4_CONTROLES'!$A$12:$A$1611,'4_CONTROLES'!$AL$12:$AL$1611,"",1),"")</f>
        <v>Baja</v>
      </c>
      <c r="M37" s="311" t="str">
        <f>IF(Tabla1315[[#This Row],[Diligenciadas etapas previas?]],_xlfn.XLOOKUP(Tabla1315[[#This Row],[Id Riesgo]],'4_CONTROLES'!$A$12:$A$1611,'4_CONTROLES'!$AM$12:$AM$1611,"",1),"")</f>
        <v>Castastrófico</v>
      </c>
      <c r="N37" s="311" t="str">
        <f>IF(Tabla1315[[#This Row],[Diligenciadas etapas previas?]]=TRUE,_xlfn.XLOOKUP(CONCATENATE("P",Tabla1315[[#This Row],[Nivel de probabilidad Residual]],"I",Tabla1315[[#This Row],[Nivel de impacto Residual]]),Tabla10[Llave],Tabla10[Severidad],"",1),"")</f>
        <v>Extremo</v>
      </c>
      <c r="O37" s="336" t="b">
        <f>_xlfn.XLOOKUP(Tabla1315[[#This Row],[Severidad Nivel de Riesgo Residual]],CONFIGURACIÓN!$BM$6:$BM$9,CONFIGURACIÓN!$BO$6:$BO$9,"",0)</f>
        <v>1</v>
      </c>
      <c r="P37" s="328" t="str">
        <f>_xlfn.XLOOKUP(Tabla1315[[#This Row],[Severidad Nivel de Riesgo Residual]],CONFIGURACIÓN!$BM$6:$BM$9,CONFIGURACIÓN!$BP$6:$BP$9,"",0)</f>
        <v>Reducir_Mitigar</v>
      </c>
      <c r="Q37" s="338" t="s">
        <v>592</v>
      </c>
      <c r="R37" s="314" t="s">
        <v>953</v>
      </c>
      <c r="S37" s="338" t="s">
        <v>762</v>
      </c>
      <c r="T37" s="338" t="s">
        <v>433</v>
      </c>
      <c r="U37" s="314" t="s">
        <v>842</v>
      </c>
      <c r="V37" s="339">
        <v>2</v>
      </c>
      <c r="W37" s="340"/>
      <c r="X37" s="340"/>
      <c r="Y37" s="340"/>
      <c r="Z37" s="340"/>
      <c r="AA37" s="340"/>
      <c r="AB37" s="340">
        <v>1</v>
      </c>
      <c r="AC37" s="340"/>
      <c r="AD37" s="340"/>
      <c r="AE37" s="340"/>
      <c r="AF37" s="340"/>
      <c r="AG37" s="340"/>
      <c r="AH37" s="340">
        <v>1</v>
      </c>
      <c r="AI37" s="339" t="s">
        <v>595</v>
      </c>
      <c r="AJ37" s="436" t="str">
        <f>IF(_xlfn.XLOOKUP(Tabla1315[[#This Row],[Id Riesgo]],Tabla6[Id Riesgo],Tabla6[Estado],"",0)=0,"",_xlfn.XLOOKUP(Tabla1315[[#This Row],[Id Riesgo]],Tabla6[Id Riesgo],Tabla6[Estado],"",0))</f>
        <v>Inactivo</v>
      </c>
    </row>
    <row r="38" spans="1:36" ht="111.9" x14ac:dyDescent="0.35">
      <c r="A38" s="289" t="s">
        <v>158</v>
      </c>
      <c r="B38" s="309" t="b">
        <f>IF(COUNTIFS(Tabla135[Id Riesgo],Tabla1315[[#This Row],[Id Riesgo]],Tabla135[Registro diligenciado],TRUE)&gt;0,TRUE,FALSE)</f>
        <v>1</v>
      </c>
      <c r="C38" s="289" t="str">
        <f>IF(B38,_xlfn.XLOOKUP(A38,Tabla6[Id Riesgo],Tabla6[Sigla],FALSE,1),"")</f>
        <v>SEYM</v>
      </c>
      <c r="D38" s="290" t="str">
        <f>IF(B38,_xlfn.XLOOKUP(A38,Tabla6[Id Riesgo],Tabla6[DESCRIPCIÓN DEL RIESGO],FALSE,1),"")</f>
        <v>Posibilidad de afectación Operativa por Conflicto de Intereses, Fraude interno debido a Posibilidad de afectación en la eficiencia operativa, el cumplimiento misional y la calidad del servicio prestado por la Agencia Nacional de Tierras, debido a retrasos, incumplimientos o ejecución insuficiente por parte de los contratistas que apoyan los diferentes componentes misionales y territoriales.</v>
      </c>
      <c r="E38" s="310">
        <f>IF(Tabla1315[[#This Row],[Diligenciadas etapas previas?]],_xlfn.XLOOKUP(Tabla1315[[#This Row],[Id Riesgo]],Tabla13[Id Riesgo],Tabla13[Probabilidad],"",1),"")</f>
        <v>0.4</v>
      </c>
      <c r="F38" s="310">
        <f>IF(Tabla1315[[#This Row],[Diligenciadas etapas previas?]],_xlfn.XLOOKUP(Tabla1315[[#This Row],[Id Riesgo]],Tabla13[Id Riesgo],Tabla13[Porcentaje Impacto],"",1),"")</f>
        <v>0.4</v>
      </c>
      <c r="G38" s="311" t="str">
        <f>IF(Tabla1315[[#This Row],[Diligenciadas etapas previas?]],_xlfn.XLOOKUP(Tabla1315[[#This Row],[Id Riesgo]],Tabla13[Id Riesgo],Tabla13[Nivel de probabilidad],"",1),"")</f>
        <v>Baja</v>
      </c>
      <c r="H38" s="311" t="str">
        <f>IF(Tabla1315[[#This Row],[Diligenciadas etapas previas?]],_xlfn.XLOOKUP(Tabla1315[[#This Row],[Id Riesgo]],Tabla13[Id Riesgo],Tabla13[Nivel de impacto],"",1),"")</f>
        <v>Menor</v>
      </c>
      <c r="I38" s="311" t="str">
        <f>IF(Tabla1315[[#This Row],[Diligenciadas etapas previas?]],_xlfn.XLOOKUP(Tabla1315[[#This Row],[Id Riesgo]],Tabla13[Id Riesgo],Tabla13[Severidad Nivel de Riesgo Inherente],"",1),"")</f>
        <v>Bajo</v>
      </c>
      <c r="J38" s="310">
        <f>IF(Tabla1315[[#This Row],[Diligenciadas etapas previas?]],_xlfn.XLOOKUP(Tabla1315[[#This Row],[Id Riesgo]],'4_CONTROLES'!$A$12:$A$1611,'4_CONTROLES'!$AJ$12:$AJ$1611,"",1),"")</f>
        <v>0.28000000000000003</v>
      </c>
      <c r="K38" s="310">
        <f>IF(Tabla1315[[#This Row],[Diligenciadas etapas previas?]],_xlfn.XLOOKUP(Tabla1315[[#This Row],[Id Riesgo]],'4_CONTROLES'!$A$12:$A$1611,'4_CONTROLES'!$AK$12:$AK$1611,"",1),"")</f>
        <v>0.4</v>
      </c>
      <c r="L38" s="311" t="str">
        <f>IF(Tabla1315[[#This Row],[Diligenciadas etapas previas?]],_xlfn.XLOOKUP(Tabla1315[[#This Row],[Id Riesgo]],'4_CONTROLES'!$A$12:$A$1611,'4_CONTROLES'!$AL$12:$AL$1611,"",1),"")</f>
        <v>Baja</v>
      </c>
      <c r="M38" s="311" t="str">
        <f>IF(Tabla1315[[#This Row],[Diligenciadas etapas previas?]],_xlfn.XLOOKUP(Tabla1315[[#This Row],[Id Riesgo]],'4_CONTROLES'!$A$12:$A$1611,'4_CONTROLES'!$AM$12:$AM$1611,"",1),"")</f>
        <v>Menor</v>
      </c>
      <c r="N38" s="311" t="str">
        <f>IF(Tabla1315[[#This Row],[Diligenciadas etapas previas?]]=TRUE,_xlfn.XLOOKUP(CONCATENATE("P",Tabla1315[[#This Row],[Nivel de probabilidad Residual]],"I",Tabla1315[[#This Row],[Nivel de impacto Residual]]),Tabla10[Llave],Tabla10[Severidad],"",1),"")</f>
        <v>Bajo</v>
      </c>
      <c r="O38" s="336" t="b">
        <f>_xlfn.XLOOKUP(Tabla1315[[#This Row],[Severidad Nivel de Riesgo Residual]],CONFIGURACIÓN!$BM$6:$BM$9,CONFIGURACIÓN!$BO$6:$BO$9,"",0)</f>
        <v>0</v>
      </c>
      <c r="P38" s="328" t="str">
        <f>_xlfn.XLOOKUP(Tabla1315[[#This Row],[Severidad Nivel de Riesgo Residual]],CONFIGURACIÓN!$BM$6:$BM$9,CONFIGURACIÓN!$BP$6:$BP$9,"",0)</f>
        <v>No Aplica</v>
      </c>
      <c r="Q38" s="338" t="s">
        <v>365</v>
      </c>
      <c r="R38" s="314"/>
      <c r="S38" s="338" t="s">
        <v>762</v>
      </c>
      <c r="T38" s="338" t="s">
        <v>433</v>
      </c>
      <c r="U38" s="314" t="s">
        <v>841</v>
      </c>
      <c r="V38" s="339">
        <v>11</v>
      </c>
      <c r="W38" s="340"/>
      <c r="X38" s="340">
        <v>1</v>
      </c>
      <c r="Y38" s="340">
        <v>1</v>
      </c>
      <c r="Z38" s="340">
        <v>1</v>
      </c>
      <c r="AA38" s="340">
        <v>1</v>
      </c>
      <c r="AB38" s="340">
        <v>1</v>
      </c>
      <c r="AC38" s="340">
        <v>1</v>
      </c>
      <c r="AD38" s="340">
        <v>1</v>
      </c>
      <c r="AE38" s="340">
        <v>1</v>
      </c>
      <c r="AF38" s="340">
        <v>1</v>
      </c>
      <c r="AG38" s="340">
        <v>1</v>
      </c>
      <c r="AH38" s="340">
        <v>1</v>
      </c>
      <c r="AI38" s="339" t="s">
        <v>595</v>
      </c>
      <c r="AJ38" s="436" t="str">
        <f>IF(_xlfn.XLOOKUP(Tabla1315[[#This Row],[Id Riesgo]],Tabla6[Id Riesgo],Tabla6[Estado],"",0)=0,"",_xlfn.XLOOKUP(Tabla1315[[#This Row],[Id Riesgo]],Tabla6[Id Riesgo],Tabla6[Estado],"",0))</f>
        <v>Inactivo</v>
      </c>
    </row>
    <row r="39" spans="1:36" ht="136.75" x14ac:dyDescent="0.35">
      <c r="A39" s="289" t="s">
        <v>159</v>
      </c>
      <c r="B39" s="309" t="b">
        <f>IF(COUNTIFS(Tabla135[Id Riesgo],Tabla1315[[#This Row],[Id Riesgo]],Tabla135[Registro diligenciado],TRUE)&gt;0,TRUE,FALSE)</f>
        <v>1</v>
      </c>
      <c r="C39" s="289" t="str">
        <f>IF(B39,_xlfn.XLOOKUP(A39,Tabla6[Id Riesgo],Tabla6[Sigla],FALSE,1),"")</f>
        <v>SEYM</v>
      </c>
      <c r="D39" s="290" t="str">
        <f>IF(B39,_xlfn.XLOOKUP(A39,Tabla6[Id Riesgo],Tabla6[DESCRIPCIÓN DEL RIESGO],FALSE,1),"")</f>
        <v>Posibilidad de afectación Legal, Reputacional por Fraude interno, Conflicto de Intereses, Corrupción debido a formular o ajustar políticas, estrategias y planes de transparencia, omitiendo o debilitando deliberadamente el diseño de controles y salvaguardas requeridos, con el propósito de favorecer intereses particulares, afectando la integridad, efectividad y trazabilidad de la gestión de transparencia de la entidad.</v>
      </c>
      <c r="E39" s="310">
        <f>IF(Tabla1315[[#This Row],[Diligenciadas etapas previas?]],_xlfn.XLOOKUP(Tabla1315[[#This Row],[Id Riesgo]],Tabla13[Id Riesgo],Tabla13[Probabilidad],"",1),"")</f>
        <v>0.2</v>
      </c>
      <c r="F39" s="310">
        <f>IF(Tabla1315[[#This Row],[Diligenciadas etapas previas?]],_xlfn.XLOOKUP(Tabla1315[[#This Row],[Id Riesgo]],Tabla13[Id Riesgo],Tabla13[Porcentaje Impacto],"",1),"")</f>
        <v>1</v>
      </c>
      <c r="G39" s="311" t="str">
        <f>IF(Tabla1315[[#This Row],[Diligenciadas etapas previas?]],_xlfn.XLOOKUP(Tabla1315[[#This Row],[Id Riesgo]],Tabla13[Id Riesgo],Tabla13[Nivel de probabilidad],"",1),"")</f>
        <v>Muy baja</v>
      </c>
      <c r="H39" s="311" t="str">
        <f>IF(Tabla1315[[#This Row],[Diligenciadas etapas previas?]],_xlfn.XLOOKUP(Tabla1315[[#This Row],[Id Riesgo]],Tabla13[Id Riesgo],Tabla13[Nivel de impacto],"",1),"")</f>
        <v>Castastrófico</v>
      </c>
      <c r="I39" s="311" t="str">
        <f>IF(Tabla1315[[#This Row],[Diligenciadas etapas previas?]],_xlfn.XLOOKUP(Tabla1315[[#This Row],[Id Riesgo]],Tabla13[Id Riesgo],Tabla13[Severidad Nivel de Riesgo Inherente],"",1),"")</f>
        <v>Extremo</v>
      </c>
      <c r="J39" s="310">
        <f>IF(Tabla1315[[#This Row],[Diligenciadas etapas previas?]],_xlfn.XLOOKUP(Tabla1315[[#This Row],[Id Riesgo]],'4_CONTROLES'!$A$12:$A$1611,'4_CONTROLES'!$AJ$12:$AJ$1611,"",1),"")</f>
        <v>9.8000000000000004E-2</v>
      </c>
      <c r="K39" s="310">
        <f>IF(Tabla1315[[#This Row],[Diligenciadas etapas previas?]],_xlfn.XLOOKUP(Tabla1315[[#This Row],[Id Riesgo]],'4_CONTROLES'!$A$12:$A$1611,'4_CONTROLES'!$AK$12:$AK$1611,"",1),"")</f>
        <v>1</v>
      </c>
      <c r="L39" s="311" t="str">
        <f>IF(Tabla1315[[#This Row],[Diligenciadas etapas previas?]],_xlfn.XLOOKUP(Tabla1315[[#This Row],[Id Riesgo]],'4_CONTROLES'!$A$12:$A$1611,'4_CONTROLES'!$AL$12:$AL$1611,"",1),"")</f>
        <v>Muy baja</v>
      </c>
      <c r="M39" s="311" t="str">
        <f>IF(Tabla1315[[#This Row],[Diligenciadas etapas previas?]],_xlfn.XLOOKUP(Tabla1315[[#This Row],[Id Riesgo]],'4_CONTROLES'!$A$12:$A$1611,'4_CONTROLES'!$AM$12:$AM$1611,"",1),"")</f>
        <v>Castastrófico</v>
      </c>
      <c r="N39" s="311" t="str">
        <f>IF(Tabla1315[[#This Row],[Diligenciadas etapas previas?]]=TRUE,_xlfn.XLOOKUP(CONCATENATE("P",Tabla1315[[#This Row],[Nivel de probabilidad Residual]],"I",Tabla1315[[#This Row],[Nivel de impacto Residual]]),Tabla10[Llave],Tabla10[Severidad],"",1),"")</f>
        <v>Extremo</v>
      </c>
      <c r="O39" s="336" t="b">
        <f>_xlfn.XLOOKUP(Tabla1315[[#This Row],[Severidad Nivel de Riesgo Residual]],CONFIGURACIÓN!$BM$6:$BM$9,CONFIGURACIÓN!$BO$6:$BO$9,"",0)</f>
        <v>1</v>
      </c>
      <c r="P39" s="328" t="str">
        <f>_xlfn.XLOOKUP(Tabla1315[[#This Row],[Severidad Nivel de Riesgo Residual]],CONFIGURACIÓN!$BM$6:$BM$9,CONFIGURACIÓN!$BP$6:$BP$9,"",0)</f>
        <v>Reducir_Mitigar</v>
      </c>
      <c r="Q39" s="338" t="s">
        <v>365</v>
      </c>
      <c r="R39" s="314" t="s">
        <v>974</v>
      </c>
      <c r="S39" s="338" t="s">
        <v>414</v>
      </c>
      <c r="T39" s="338" t="s">
        <v>439</v>
      </c>
      <c r="U39" s="314" t="s">
        <v>975</v>
      </c>
      <c r="V39" s="339">
        <v>2</v>
      </c>
      <c r="W39" s="340"/>
      <c r="X39" s="340"/>
      <c r="Y39" s="340"/>
      <c r="Z39" s="340"/>
      <c r="AA39" s="340">
        <v>1</v>
      </c>
      <c r="AB39" s="340"/>
      <c r="AC39" s="340"/>
      <c r="AD39" s="340"/>
      <c r="AE39" s="340"/>
      <c r="AF39" s="340">
        <v>1</v>
      </c>
      <c r="AG39" s="340"/>
      <c r="AH39" s="340"/>
      <c r="AI39" s="339"/>
      <c r="AJ39" s="436" t="str">
        <f>IF(_xlfn.XLOOKUP(Tabla1315[[#This Row],[Id Riesgo]],Tabla6[Id Riesgo],Tabla6[Estado],"",0)=0,"",_xlfn.XLOOKUP(Tabla1315[[#This Row],[Id Riesgo]],Tabla6[Id Riesgo],Tabla6[Estado],"",0))</f>
        <v>Activo</v>
      </c>
    </row>
    <row r="40" spans="1:36" ht="161.6" x14ac:dyDescent="0.35">
      <c r="A40" s="289" t="s">
        <v>160</v>
      </c>
      <c r="B40" s="309" t="b">
        <f>IF(COUNTIFS(Tabla135[Id Riesgo],Tabla1315[[#This Row],[Id Riesgo]],Tabla135[Registro diligenciado],TRUE)&gt;0,TRUE,FALSE)</f>
        <v>1</v>
      </c>
      <c r="C40" s="289" t="str">
        <f>IF(B40,_xlfn.XLOOKUP(A40,Tabla6[Id Riesgo],Tabla6[Sigla],FALSE,1),"")</f>
        <v>SEYM</v>
      </c>
      <c r="D40" s="290" t="str">
        <f>IF(B40,_xlfn.XLOOKUP(A40,Tabla6[Id Riesgo],Tabla6[DESCRIPCIÓN DEL RIESGO],FALSE,1),"")</f>
        <v>Posibilidad de afectación Legal, Reputacional por Fraude interno, Conflicto de Intereses, Corrupción debido a omitir, alterar o no incorporar deliberadamente las observaciones, hallazgos o resultados derivados del seguimiento efectuado por la OIGT, con el propósito de favorecer a un tercero, afectando la integridad, trazabilidad y oportunidad de la gestión institucional y la toma de decisiones.</v>
      </c>
      <c r="E40" s="310">
        <f>IF(Tabla1315[[#This Row],[Diligenciadas etapas previas?]],_xlfn.XLOOKUP(Tabla1315[[#This Row],[Id Riesgo]],Tabla13[Id Riesgo],Tabla13[Probabilidad],"",1),"")</f>
        <v>0.4</v>
      </c>
      <c r="F40" s="310">
        <f>IF(Tabla1315[[#This Row],[Diligenciadas etapas previas?]],_xlfn.XLOOKUP(Tabla1315[[#This Row],[Id Riesgo]],Tabla13[Id Riesgo],Tabla13[Porcentaje Impacto],"",1),"")</f>
        <v>1</v>
      </c>
      <c r="G40" s="311" t="str">
        <f>IF(Tabla1315[[#This Row],[Diligenciadas etapas previas?]],_xlfn.XLOOKUP(Tabla1315[[#This Row],[Id Riesgo]],Tabla13[Id Riesgo],Tabla13[Nivel de probabilidad],"",1),"")</f>
        <v>Baja</v>
      </c>
      <c r="H40" s="311" t="str">
        <f>IF(Tabla1315[[#This Row],[Diligenciadas etapas previas?]],_xlfn.XLOOKUP(Tabla1315[[#This Row],[Id Riesgo]],Tabla13[Id Riesgo],Tabla13[Nivel de impacto],"",1),"")</f>
        <v>Castastrófico</v>
      </c>
      <c r="I40" s="311" t="str">
        <f>IF(Tabla1315[[#This Row],[Diligenciadas etapas previas?]],_xlfn.XLOOKUP(Tabla1315[[#This Row],[Id Riesgo]],Tabla13[Id Riesgo],Tabla13[Severidad Nivel de Riesgo Inherente],"",1),"")</f>
        <v>Extremo</v>
      </c>
      <c r="J40" s="310">
        <f>IF(Tabla1315[[#This Row],[Diligenciadas etapas previas?]],_xlfn.XLOOKUP(Tabla1315[[#This Row],[Id Riesgo]],'4_CONTROLES'!$A$12:$A$1611,'4_CONTROLES'!$AJ$12:$AJ$1611,"",1),"")</f>
        <v>0.16799999999999998</v>
      </c>
      <c r="K40" s="310">
        <f>IF(Tabla1315[[#This Row],[Diligenciadas etapas previas?]],_xlfn.XLOOKUP(Tabla1315[[#This Row],[Id Riesgo]],'4_CONTROLES'!$A$12:$A$1611,'4_CONTROLES'!$AK$12:$AK$1611,"",1),"")</f>
        <v>1</v>
      </c>
      <c r="L40" s="311" t="str">
        <f>IF(Tabla1315[[#This Row],[Diligenciadas etapas previas?]],_xlfn.XLOOKUP(Tabla1315[[#This Row],[Id Riesgo]],'4_CONTROLES'!$A$12:$A$1611,'4_CONTROLES'!$AL$12:$AL$1611,"",1),"")</f>
        <v>Muy baja</v>
      </c>
      <c r="M40" s="311" t="str">
        <f>IF(Tabla1315[[#This Row],[Diligenciadas etapas previas?]],_xlfn.XLOOKUP(Tabla1315[[#This Row],[Id Riesgo]],'4_CONTROLES'!$A$12:$A$1611,'4_CONTROLES'!$AM$12:$AM$1611,"",1),"")</f>
        <v>Castastrófico</v>
      </c>
      <c r="N40" s="311" t="str">
        <f>IF(Tabla1315[[#This Row],[Diligenciadas etapas previas?]]=TRUE,_xlfn.XLOOKUP(CONCATENATE("P",Tabla1315[[#This Row],[Nivel de probabilidad Residual]],"I",Tabla1315[[#This Row],[Nivel de impacto Residual]]),Tabla10[Llave],Tabla10[Severidad],"",1),"")</f>
        <v>Extremo</v>
      </c>
      <c r="O40" s="336" t="b">
        <f>_xlfn.XLOOKUP(Tabla1315[[#This Row],[Severidad Nivel de Riesgo Residual]],CONFIGURACIÓN!$BM$6:$BM$9,CONFIGURACIÓN!$BO$6:$BO$9,"",0)</f>
        <v>1</v>
      </c>
      <c r="P40" s="328" t="str">
        <f>_xlfn.XLOOKUP(Tabla1315[[#This Row],[Severidad Nivel de Riesgo Residual]],CONFIGURACIÓN!$BM$6:$BM$9,CONFIGURACIÓN!$BP$6:$BP$9,"",0)</f>
        <v>Reducir_Mitigar</v>
      </c>
      <c r="Q40" s="338" t="s">
        <v>365</v>
      </c>
      <c r="R40" s="314" t="s">
        <v>976</v>
      </c>
      <c r="S40" s="338" t="s">
        <v>414</v>
      </c>
      <c r="T40" s="338" t="s">
        <v>439</v>
      </c>
      <c r="U40" s="314" t="s">
        <v>975</v>
      </c>
      <c r="V40" s="339">
        <v>3</v>
      </c>
      <c r="W40" s="340"/>
      <c r="X40" s="340"/>
      <c r="Y40" s="340"/>
      <c r="Z40" s="340">
        <v>1</v>
      </c>
      <c r="AA40" s="340"/>
      <c r="AB40" s="340"/>
      <c r="AC40" s="340"/>
      <c r="AD40" s="340">
        <v>1</v>
      </c>
      <c r="AE40" s="340"/>
      <c r="AF40" s="340"/>
      <c r="AG40" s="340">
        <v>1</v>
      </c>
      <c r="AH40" s="340"/>
      <c r="AI40" s="339"/>
      <c r="AJ40" s="436" t="str">
        <f>IF(_xlfn.XLOOKUP(Tabla1315[[#This Row],[Id Riesgo]],Tabla6[Id Riesgo],Tabla6[Estado],"",0)=0,"",_xlfn.XLOOKUP(Tabla1315[[#This Row],[Id Riesgo]],Tabla6[Id Riesgo],Tabla6[Estado],"",0))</f>
        <v>Activo</v>
      </c>
    </row>
    <row r="41" spans="1:36" ht="149.15" x14ac:dyDescent="0.35">
      <c r="A41" s="289" t="s">
        <v>161</v>
      </c>
      <c r="B41" s="309" t="b">
        <f>IF(COUNTIFS(Tabla135[Id Riesgo],Tabla1315[[#This Row],[Id Riesgo]],Tabla135[Registro diligenciado],TRUE)&gt;0,TRUE,FALSE)</f>
        <v>1</v>
      </c>
      <c r="C41" s="289" t="str">
        <f>IF(B41,_xlfn.XLOOKUP(A41,Tabla6[Id Riesgo],Tabla6[Sigla],FALSE,1),"")</f>
        <v>SEYM</v>
      </c>
      <c r="D41" s="290" t="str">
        <f>IF(B41,_xlfn.XLOOKUP(A41,Tabla6[Id Riesgo],Tabla6[DESCRIPCIÓN DEL RIESGO],FALSE,1),"")</f>
        <v>Posibilidad de afectación Legal, Reputacional, Operativa por Conflicto de Intereses, Corrupción, Soborno entrante debido a divulgar o filtrar deliberadamente información reservada o sensible relacionada con eventos objeto de inspección, especialmente en etapas preliminares o críticas, a personas no autorizadas, con el efecto de interferir en el desarrollo de la actuación, comprometer la cadena de custodia y afectar el debido proceso, la eficacia de la inspección y la seguridad jurídica de las decisiones.</v>
      </c>
      <c r="E41" s="310">
        <f>IF(Tabla1315[[#This Row],[Diligenciadas etapas previas?]],_xlfn.XLOOKUP(Tabla1315[[#This Row],[Id Riesgo]],Tabla13[Id Riesgo],Tabla13[Probabilidad],"",1),"")</f>
        <v>0.4</v>
      </c>
      <c r="F41" s="310">
        <f>IF(Tabla1315[[#This Row],[Diligenciadas etapas previas?]],_xlfn.XLOOKUP(Tabla1315[[#This Row],[Id Riesgo]],Tabla13[Id Riesgo],Tabla13[Porcentaje Impacto],"",1),"")</f>
        <v>1</v>
      </c>
      <c r="G41" s="311" t="str">
        <f>IF(Tabla1315[[#This Row],[Diligenciadas etapas previas?]],_xlfn.XLOOKUP(Tabla1315[[#This Row],[Id Riesgo]],Tabla13[Id Riesgo],Tabla13[Nivel de probabilidad],"",1),"")</f>
        <v>Baja</v>
      </c>
      <c r="H41" s="311" t="str">
        <f>IF(Tabla1315[[#This Row],[Diligenciadas etapas previas?]],_xlfn.XLOOKUP(Tabla1315[[#This Row],[Id Riesgo]],Tabla13[Id Riesgo],Tabla13[Nivel de impacto],"",1),"")</f>
        <v>Castastrófico</v>
      </c>
      <c r="I41" s="311" t="str">
        <f>IF(Tabla1315[[#This Row],[Diligenciadas etapas previas?]],_xlfn.XLOOKUP(Tabla1315[[#This Row],[Id Riesgo]],Tabla13[Id Riesgo],Tabla13[Severidad Nivel de Riesgo Inherente],"",1),"")</f>
        <v>Extremo</v>
      </c>
      <c r="J41" s="310">
        <f>IF(Tabla1315[[#This Row],[Diligenciadas etapas previas?]],_xlfn.XLOOKUP(Tabla1315[[#This Row],[Id Riesgo]],'4_CONTROLES'!$A$12:$A$1611,'4_CONTROLES'!$AJ$12:$AJ$1611,"",1),"")</f>
        <v>0.14399999999999999</v>
      </c>
      <c r="K41" s="310">
        <f>IF(Tabla1315[[#This Row],[Diligenciadas etapas previas?]],_xlfn.XLOOKUP(Tabla1315[[#This Row],[Id Riesgo]],'4_CONTROLES'!$A$12:$A$1611,'4_CONTROLES'!$AK$12:$AK$1611,"",1),"")</f>
        <v>1</v>
      </c>
      <c r="L41" s="311" t="str">
        <f>IF(Tabla1315[[#This Row],[Diligenciadas etapas previas?]],_xlfn.XLOOKUP(Tabla1315[[#This Row],[Id Riesgo]],'4_CONTROLES'!$A$12:$A$1611,'4_CONTROLES'!$AL$12:$AL$1611,"",1),"")</f>
        <v>Muy baja</v>
      </c>
      <c r="M41" s="311" t="str">
        <f>IF(Tabla1315[[#This Row],[Diligenciadas etapas previas?]],_xlfn.XLOOKUP(Tabla1315[[#This Row],[Id Riesgo]],'4_CONTROLES'!$A$12:$A$1611,'4_CONTROLES'!$AM$12:$AM$1611,"",1),"")</f>
        <v>Castastrófico</v>
      </c>
      <c r="N41" s="311" t="str">
        <f>IF(Tabla1315[[#This Row],[Diligenciadas etapas previas?]]=TRUE,_xlfn.XLOOKUP(CONCATENATE("P",Tabla1315[[#This Row],[Nivel de probabilidad Residual]],"I",Tabla1315[[#This Row],[Nivel de impacto Residual]]),Tabla10[Llave],Tabla10[Severidad],"",1),"")</f>
        <v>Extremo</v>
      </c>
      <c r="O41" s="336" t="b">
        <f>_xlfn.XLOOKUP(Tabla1315[[#This Row],[Severidad Nivel de Riesgo Residual]],CONFIGURACIÓN!$BM$6:$BM$9,CONFIGURACIÓN!$BO$6:$BO$9,"",0)</f>
        <v>1</v>
      </c>
      <c r="P41" s="328" t="str">
        <f>_xlfn.XLOOKUP(Tabla1315[[#This Row],[Severidad Nivel de Riesgo Residual]],CONFIGURACIÓN!$BM$6:$BM$9,CONFIGURACIÓN!$BP$6:$BP$9,"",0)</f>
        <v>Reducir_Mitigar</v>
      </c>
      <c r="Q41" s="338" t="s">
        <v>365</v>
      </c>
      <c r="R41" s="314" t="s">
        <v>977</v>
      </c>
      <c r="S41" s="338" t="s">
        <v>414</v>
      </c>
      <c r="T41" s="338" t="s">
        <v>439</v>
      </c>
      <c r="U41" s="314" t="s">
        <v>975</v>
      </c>
      <c r="V41" s="339">
        <v>3</v>
      </c>
      <c r="W41" s="340"/>
      <c r="X41" s="340"/>
      <c r="Y41" s="340"/>
      <c r="Z41" s="340">
        <v>1</v>
      </c>
      <c r="AA41" s="340"/>
      <c r="AB41" s="340"/>
      <c r="AC41" s="340"/>
      <c r="AD41" s="340">
        <v>1</v>
      </c>
      <c r="AE41" s="340"/>
      <c r="AF41" s="340"/>
      <c r="AG41" s="340">
        <v>1</v>
      </c>
      <c r="AH41" s="340"/>
      <c r="AI41" s="339"/>
      <c r="AJ41" s="436" t="str">
        <f>IF(_xlfn.XLOOKUP(Tabla1315[[#This Row],[Id Riesgo]],Tabla6[Id Riesgo],Tabla6[Estado],"",0)=0,"",_xlfn.XLOOKUP(Tabla1315[[#This Row],[Id Riesgo]],Tabla6[Id Riesgo],Tabla6[Estado],"",0))</f>
        <v>Activo</v>
      </c>
    </row>
    <row r="42" spans="1:36" ht="74.599999999999994" x14ac:dyDescent="0.35">
      <c r="A42" s="289" t="s">
        <v>162</v>
      </c>
      <c r="B42" s="309" t="b">
        <f>IF(COUNTIFS(Tabla135[Id Riesgo],Tabla1315[[#This Row],[Id Riesgo]],Tabla135[Registro diligenciado],TRUE)&gt;0,TRUE,FALSE)</f>
        <v>1</v>
      </c>
      <c r="C42" s="289" t="str">
        <f>IF(B42,_xlfn.XLOOKUP(A42,Tabla6[Id Riesgo],Tabla6[Sigla],FALSE,1),"")</f>
        <v>INTI</v>
      </c>
      <c r="D42" s="290" t="str">
        <f>IF(B42,_xlfn.XLOOKUP(A42,Tabla6[Id Riesgo],Tabla6[DESCRIPCIÓN DEL RIESGO],FALSE,1),"")</f>
        <v>Posibilidad de afectación Reputacional, Legal por Corrupción, Conflicto de Intereses, Fraude interno debido a Falta de controles en el manejo, verificación y custodia de información sensible; uso indebido de datos internos para favorecer a un tercero</v>
      </c>
      <c r="E42" s="310">
        <f>IF(Tabla1315[[#This Row],[Diligenciadas etapas previas?]],_xlfn.XLOOKUP(Tabla1315[[#This Row],[Id Riesgo]],Tabla13[Id Riesgo],Tabla13[Probabilidad],"",1),"")</f>
        <v>0.4</v>
      </c>
      <c r="F42" s="310">
        <f>IF(Tabla1315[[#This Row],[Diligenciadas etapas previas?]],_xlfn.XLOOKUP(Tabla1315[[#This Row],[Id Riesgo]],Tabla13[Id Riesgo],Tabla13[Porcentaje Impacto],"",1),"")</f>
        <v>0.4</v>
      </c>
      <c r="G42" s="311" t="str">
        <f>IF(Tabla1315[[#This Row],[Diligenciadas etapas previas?]],_xlfn.XLOOKUP(Tabla1315[[#This Row],[Id Riesgo]],Tabla13[Id Riesgo],Tabla13[Nivel de probabilidad],"",1),"")</f>
        <v>Baja</v>
      </c>
      <c r="H42" s="311" t="str">
        <f>IF(Tabla1315[[#This Row],[Diligenciadas etapas previas?]],_xlfn.XLOOKUP(Tabla1315[[#This Row],[Id Riesgo]],Tabla13[Id Riesgo],Tabla13[Nivel de impacto],"",1),"")</f>
        <v>Menor</v>
      </c>
      <c r="I42" s="311" t="str">
        <f>IF(Tabla1315[[#This Row],[Diligenciadas etapas previas?]],_xlfn.XLOOKUP(Tabla1315[[#This Row],[Id Riesgo]],Tabla13[Id Riesgo],Tabla13[Severidad Nivel de Riesgo Inherente],"",1),"")</f>
        <v>Bajo</v>
      </c>
      <c r="J42" s="310">
        <f>IF(Tabla1315[[#This Row],[Diligenciadas etapas previas?]],_xlfn.XLOOKUP(Tabla1315[[#This Row],[Id Riesgo]],'4_CONTROLES'!$A$12:$A$1611,'4_CONTROLES'!$AJ$12:$AJ$1611,"",1),"")</f>
        <v>0.24</v>
      </c>
      <c r="K42" s="310">
        <f>IF(Tabla1315[[#This Row],[Diligenciadas etapas previas?]],_xlfn.XLOOKUP(Tabla1315[[#This Row],[Id Riesgo]],'4_CONTROLES'!$A$12:$A$1611,'4_CONTROLES'!$AK$12:$AK$1611,"",1),"")</f>
        <v>0.4</v>
      </c>
      <c r="L42" s="311" t="str">
        <f>IF(Tabla1315[[#This Row],[Diligenciadas etapas previas?]],_xlfn.XLOOKUP(Tabla1315[[#This Row],[Id Riesgo]],'4_CONTROLES'!$A$12:$A$1611,'4_CONTROLES'!$AL$12:$AL$1611,"",1),"")</f>
        <v>Baja</v>
      </c>
      <c r="M42" s="311" t="str">
        <f>IF(Tabla1315[[#This Row],[Diligenciadas etapas previas?]],_xlfn.XLOOKUP(Tabla1315[[#This Row],[Id Riesgo]],'4_CONTROLES'!$A$12:$A$1611,'4_CONTROLES'!$AM$12:$AM$1611,"",1),"")</f>
        <v>Menor</v>
      </c>
      <c r="N42" s="311" t="str">
        <f>IF(Tabla1315[[#This Row],[Diligenciadas etapas previas?]]=TRUE,_xlfn.XLOOKUP(CONCATENATE("P",Tabla1315[[#This Row],[Nivel de probabilidad Residual]],"I",Tabla1315[[#This Row],[Nivel de impacto Residual]]),Tabla10[Llave],Tabla10[Severidad],"",1),"")</f>
        <v>Bajo</v>
      </c>
      <c r="O42" s="336" t="b">
        <f>_xlfn.XLOOKUP(Tabla1315[[#This Row],[Severidad Nivel de Riesgo Residual]],CONFIGURACIÓN!$BM$6:$BM$9,CONFIGURACIÓN!$BO$6:$BO$9,"",0)</f>
        <v>0</v>
      </c>
      <c r="P42" s="328" t="str">
        <f>_xlfn.XLOOKUP(Tabla1315[[#This Row],[Severidad Nivel de Riesgo Residual]],CONFIGURACIÓN!$BM$6:$BM$9,CONFIGURACIÓN!$BP$6:$BP$9,"",0)</f>
        <v>No Aplica</v>
      </c>
      <c r="Q42" s="338" t="s">
        <v>365</v>
      </c>
      <c r="R42" s="314"/>
      <c r="S42" s="338" t="s">
        <v>762</v>
      </c>
      <c r="T42" s="338" t="s">
        <v>433</v>
      </c>
      <c r="U42" s="314" t="s">
        <v>841</v>
      </c>
      <c r="V42" s="339">
        <v>11</v>
      </c>
      <c r="W42" s="340"/>
      <c r="X42" s="340">
        <v>1</v>
      </c>
      <c r="Y42" s="340">
        <v>1</v>
      </c>
      <c r="Z42" s="340">
        <v>1</v>
      </c>
      <c r="AA42" s="340">
        <v>1</v>
      </c>
      <c r="AB42" s="340">
        <v>1</v>
      </c>
      <c r="AC42" s="340">
        <v>1</v>
      </c>
      <c r="AD42" s="340">
        <v>1</v>
      </c>
      <c r="AE42" s="340">
        <v>1</v>
      </c>
      <c r="AF42" s="340">
        <v>1</v>
      </c>
      <c r="AG42" s="340">
        <v>1</v>
      </c>
      <c r="AH42" s="340">
        <v>1</v>
      </c>
      <c r="AI42" s="339" t="s">
        <v>595</v>
      </c>
      <c r="AJ42" s="436" t="str">
        <f>IF(_xlfn.XLOOKUP(Tabla1315[[#This Row],[Id Riesgo]],Tabla6[Id Riesgo],Tabla6[Estado],"",0)=0,"",_xlfn.XLOOKUP(Tabla1315[[#This Row],[Id Riesgo]],Tabla6[Id Riesgo],Tabla6[Estado],"",0))</f>
        <v>Inactivo</v>
      </c>
    </row>
    <row r="43" spans="1:36" ht="74.599999999999994" x14ac:dyDescent="0.35">
      <c r="A43" s="289" t="s">
        <v>163</v>
      </c>
      <c r="B43" s="309" t="b">
        <f>IF(COUNTIFS(Tabla135[Id Riesgo],Tabla1315[[#This Row],[Id Riesgo]],Tabla135[Registro diligenciado],TRUE)&gt;0,TRUE,FALSE)</f>
        <v>1</v>
      </c>
      <c r="C43" s="289" t="str">
        <f>IF(B43,_xlfn.XLOOKUP(A43,Tabla6[Id Riesgo],Tabla6[Sigla],FALSE,1),"")</f>
        <v>COGGI</v>
      </c>
      <c r="D43" s="290" t="str">
        <f>IF(B43,_xlfn.XLOOKUP(A43,Tabla6[Id Riesgo],Tabla6[DESCRIPCIÓN DEL RIESGO],FALSE,1),"")</f>
        <v>Posibilidad de afectación Legal por Conflicto de Intereses debido a Omisión o deficiencia en el trámite oportuno de las PQRSD, que puede afectar la atención eficiente y efectiva a los usuarios.</v>
      </c>
      <c r="E43" s="310">
        <f>IF(Tabla1315[[#This Row],[Diligenciadas etapas previas?]],_xlfn.XLOOKUP(Tabla1315[[#This Row],[Id Riesgo]],Tabla13[Id Riesgo],Tabla13[Probabilidad],"",1),"")</f>
        <v>0.4</v>
      </c>
      <c r="F43" s="310">
        <f>IF(Tabla1315[[#This Row],[Diligenciadas etapas previas?]],_xlfn.XLOOKUP(Tabla1315[[#This Row],[Id Riesgo]],Tabla13[Id Riesgo],Tabla13[Porcentaje Impacto],"",1),"")</f>
        <v>1</v>
      </c>
      <c r="G43" s="311" t="str">
        <f>IF(Tabla1315[[#This Row],[Diligenciadas etapas previas?]],_xlfn.XLOOKUP(Tabla1315[[#This Row],[Id Riesgo]],Tabla13[Id Riesgo],Tabla13[Nivel de probabilidad],"",1),"")</f>
        <v>Baja</v>
      </c>
      <c r="H43" s="311" t="str">
        <f>IF(Tabla1315[[#This Row],[Diligenciadas etapas previas?]],_xlfn.XLOOKUP(Tabla1315[[#This Row],[Id Riesgo]],Tabla13[Id Riesgo],Tabla13[Nivel de impacto],"",1),"")</f>
        <v>Castastrófico</v>
      </c>
      <c r="I43" s="311" t="str">
        <f>IF(Tabla1315[[#This Row],[Diligenciadas etapas previas?]],_xlfn.XLOOKUP(Tabla1315[[#This Row],[Id Riesgo]],Tabla13[Id Riesgo],Tabla13[Severidad Nivel de Riesgo Inherente],"",1),"")</f>
        <v>Extremo</v>
      </c>
      <c r="J43" s="310">
        <f>IF(Tabla1315[[#This Row],[Diligenciadas etapas previas?]],_xlfn.XLOOKUP(Tabla1315[[#This Row],[Id Riesgo]],'4_CONTROLES'!$A$12:$A$1611,'4_CONTROLES'!$AJ$12:$AJ$1611,"",1),"")</f>
        <v>0.24</v>
      </c>
      <c r="K43" s="310">
        <f>IF(Tabla1315[[#This Row],[Diligenciadas etapas previas?]],_xlfn.XLOOKUP(Tabla1315[[#This Row],[Id Riesgo]],'4_CONTROLES'!$A$12:$A$1611,'4_CONTROLES'!$AK$12:$AK$1611,"",1),"")</f>
        <v>1</v>
      </c>
      <c r="L43" s="311" t="str">
        <f>IF(Tabla1315[[#This Row],[Diligenciadas etapas previas?]],_xlfn.XLOOKUP(Tabla1315[[#This Row],[Id Riesgo]],'4_CONTROLES'!$A$12:$A$1611,'4_CONTROLES'!$AL$12:$AL$1611,"",1),"")</f>
        <v>Baja</v>
      </c>
      <c r="M43" s="311" t="str">
        <f>IF(Tabla1315[[#This Row],[Diligenciadas etapas previas?]],_xlfn.XLOOKUP(Tabla1315[[#This Row],[Id Riesgo]],'4_CONTROLES'!$A$12:$A$1611,'4_CONTROLES'!$AM$12:$AM$1611,"",1),"")</f>
        <v>Castastrófico</v>
      </c>
      <c r="N43" s="311" t="str">
        <f>IF(Tabla1315[[#This Row],[Diligenciadas etapas previas?]]=TRUE,_xlfn.XLOOKUP(CONCATENATE("P",Tabla1315[[#This Row],[Nivel de probabilidad Residual]],"I",Tabla1315[[#This Row],[Nivel de impacto Residual]]),Tabla10[Llave],Tabla10[Severidad],"",1),"")</f>
        <v>Extremo</v>
      </c>
      <c r="O43" s="336" t="b">
        <f>_xlfn.XLOOKUP(Tabla1315[[#This Row],[Severidad Nivel de Riesgo Residual]],CONFIGURACIÓN!$BM$6:$BM$9,CONFIGURACIÓN!$BO$6:$BO$9,"",0)</f>
        <v>1</v>
      </c>
      <c r="P43" s="328" t="str">
        <f>_xlfn.XLOOKUP(Tabla1315[[#This Row],[Severidad Nivel de Riesgo Residual]],CONFIGURACIÓN!$BM$6:$BM$9,CONFIGURACIÓN!$BP$6:$BP$9,"",0)</f>
        <v>Reducir_Mitigar</v>
      </c>
      <c r="Q43" s="338" t="s">
        <v>365</v>
      </c>
      <c r="R43" s="314" t="s">
        <v>985</v>
      </c>
      <c r="S43" s="338" t="s">
        <v>762</v>
      </c>
      <c r="T43" s="338" t="s">
        <v>434</v>
      </c>
      <c r="U43" s="314" t="s">
        <v>706</v>
      </c>
      <c r="V43" s="339">
        <v>11</v>
      </c>
      <c r="W43" s="340"/>
      <c r="X43" s="340">
        <v>1</v>
      </c>
      <c r="Y43" s="340">
        <v>1</v>
      </c>
      <c r="Z43" s="340">
        <v>1</v>
      </c>
      <c r="AA43" s="340">
        <v>1</v>
      </c>
      <c r="AB43" s="340">
        <v>1</v>
      </c>
      <c r="AC43" s="340">
        <v>1</v>
      </c>
      <c r="AD43" s="340">
        <v>1</v>
      </c>
      <c r="AE43" s="340">
        <v>1</v>
      </c>
      <c r="AF43" s="340">
        <v>1</v>
      </c>
      <c r="AG43" s="340">
        <v>1</v>
      </c>
      <c r="AH43" s="340">
        <v>1</v>
      </c>
      <c r="AI43" s="339" t="s">
        <v>595</v>
      </c>
      <c r="AJ43" s="436" t="str">
        <f>IF(_xlfn.XLOOKUP(Tabla1315[[#This Row],[Id Riesgo]],Tabla6[Id Riesgo],Tabla6[Estado],"",0)=0,"",_xlfn.XLOOKUP(Tabla1315[[#This Row],[Id Riesgo]],Tabla6[Id Riesgo],Tabla6[Estado],"",0))</f>
        <v>Activo</v>
      </c>
    </row>
    <row r="44" spans="1:36" ht="62.15" x14ac:dyDescent="0.35">
      <c r="A44" s="289" t="s">
        <v>164</v>
      </c>
      <c r="B44" s="309" t="b">
        <f>IF(COUNTIFS(Tabla135[Id Riesgo],Tabla1315[[#This Row],[Id Riesgo]],Tabla135[Registro diligenciado],TRUE)&gt;0,TRUE,FALSE)</f>
        <v>1</v>
      </c>
      <c r="C44" s="289" t="str">
        <f>IF(B44,_xlfn.XLOOKUP(A44,Tabla6[Id Riesgo],Tabla6[Sigla],FALSE,1),"")</f>
        <v>COGGI</v>
      </c>
      <c r="D44" s="290" t="str">
        <f>IF(B44,_xlfn.XLOOKUP(A44,Tabla6[Id Riesgo],Tabla6[DESCRIPCIÓN DEL RIESGO],FALSE,1),"")</f>
        <v>Posibilidad de afectación Legal, Reputacional por Fraude interno, Conflicto de Intereses debido a omisión en el  trámite a las PQRSD puestas en conocimiento de la OIGT para favorecer a un tercero</v>
      </c>
      <c r="E44" s="310">
        <f>IF(Tabla1315[[#This Row],[Diligenciadas etapas previas?]],_xlfn.XLOOKUP(Tabla1315[[#This Row],[Id Riesgo]],Tabla13[Id Riesgo],Tabla13[Probabilidad],"",1),"")</f>
        <v>0.8</v>
      </c>
      <c r="F44" s="310">
        <f>IF(Tabla1315[[#This Row],[Diligenciadas etapas previas?]],_xlfn.XLOOKUP(Tabla1315[[#This Row],[Id Riesgo]],Tabla13[Id Riesgo],Tabla13[Porcentaje Impacto],"",1),"")</f>
        <v>1</v>
      </c>
      <c r="G44" s="311" t="str">
        <f>IF(Tabla1315[[#This Row],[Diligenciadas etapas previas?]],_xlfn.XLOOKUP(Tabla1315[[#This Row],[Id Riesgo]],Tabla13[Id Riesgo],Tabla13[Nivel de probabilidad],"",1),"")</f>
        <v>Alta</v>
      </c>
      <c r="H44" s="311" t="str">
        <f>IF(Tabla1315[[#This Row],[Diligenciadas etapas previas?]],_xlfn.XLOOKUP(Tabla1315[[#This Row],[Id Riesgo]],Tabla13[Id Riesgo],Tabla13[Nivel de impacto],"",1),"")</f>
        <v>Castastrófico</v>
      </c>
      <c r="I44" s="311" t="str">
        <f>IF(Tabla1315[[#This Row],[Diligenciadas etapas previas?]],_xlfn.XLOOKUP(Tabla1315[[#This Row],[Id Riesgo]],Tabla13[Id Riesgo],Tabla13[Severidad Nivel de Riesgo Inherente],"",1),"")</f>
        <v>Extremo</v>
      </c>
      <c r="J44" s="310">
        <f>IF(Tabla1315[[#This Row],[Diligenciadas etapas previas?]],_xlfn.XLOOKUP(Tabla1315[[#This Row],[Id Riesgo]],'4_CONTROLES'!$A$12:$A$1611,'4_CONTROLES'!$AJ$12:$AJ$1611,"",1),"")</f>
        <v>0.56000000000000005</v>
      </c>
      <c r="K44" s="310">
        <f>IF(Tabla1315[[#This Row],[Diligenciadas etapas previas?]],_xlfn.XLOOKUP(Tabla1315[[#This Row],[Id Riesgo]],'4_CONTROLES'!$A$12:$A$1611,'4_CONTROLES'!$AK$12:$AK$1611,"",1),"")</f>
        <v>1</v>
      </c>
      <c r="L44" s="311" t="str">
        <f>IF(Tabla1315[[#This Row],[Diligenciadas etapas previas?]],_xlfn.XLOOKUP(Tabla1315[[#This Row],[Id Riesgo]],'4_CONTROLES'!$A$12:$A$1611,'4_CONTROLES'!$AL$12:$AL$1611,"",1),"")</f>
        <v>Media</v>
      </c>
      <c r="M44" s="311" t="str">
        <f>IF(Tabla1315[[#This Row],[Diligenciadas etapas previas?]],_xlfn.XLOOKUP(Tabla1315[[#This Row],[Id Riesgo]],'4_CONTROLES'!$A$12:$A$1611,'4_CONTROLES'!$AM$12:$AM$1611,"",1),"")</f>
        <v>Castastrófico</v>
      </c>
      <c r="N44" s="311" t="str">
        <f>IF(Tabla1315[[#This Row],[Diligenciadas etapas previas?]]=TRUE,_xlfn.XLOOKUP(CONCATENATE("P",Tabla1315[[#This Row],[Nivel de probabilidad Residual]],"I",Tabla1315[[#This Row],[Nivel de impacto Residual]]),Tabla10[Llave],Tabla10[Severidad],"",1),"")</f>
        <v>Extremo</v>
      </c>
      <c r="O44" s="336" t="b">
        <f>_xlfn.XLOOKUP(Tabla1315[[#This Row],[Severidad Nivel de Riesgo Residual]],CONFIGURACIÓN!$BM$6:$BM$9,CONFIGURACIÓN!$BO$6:$BO$9,"",0)</f>
        <v>1</v>
      </c>
      <c r="P44" s="328" t="str">
        <f>_xlfn.XLOOKUP(Tabla1315[[#This Row],[Severidad Nivel de Riesgo Residual]],CONFIGURACIÓN!$BM$6:$BM$9,CONFIGURACIÓN!$BP$6:$BP$9,"",0)</f>
        <v>Reducir_Mitigar</v>
      </c>
      <c r="Q44" s="338" t="s">
        <v>365</v>
      </c>
      <c r="R44" s="314" t="s">
        <v>705</v>
      </c>
      <c r="S44" s="338" t="s">
        <v>414</v>
      </c>
      <c r="T44" s="338" t="s">
        <v>439</v>
      </c>
      <c r="U44" s="314" t="s">
        <v>706</v>
      </c>
      <c r="V44" s="339">
        <v>11</v>
      </c>
      <c r="W44" s="340"/>
      <c r="X44" s="340">
        <v>1</v>
      </c>
      <c r="Y44" s="340">
        <v>1</v>
      </c>
      <c r="Z44" s="340">
        <v>1</v>
      </c>
      <c r="AA44" s="340">
        <v>1</v>
      </c>
      <c r="AB44" s="340">
        <v>1</v>
      </c>
      <c r="AC44" s="340">
        <v>1</v>
      </c>
      <c r="AD44" s="340">
        <v>1</v>
      </c>
      <c r="AE44" s="340">
        <v>1</v>
      </c>
      <c r="AF44" s="340">
        <v>1</v>
      </c>
      <c r="AG44" s="340">
        <v>1</v>
      </c>
      <c r="AH44" s="340">
        <v>1</v>
      </c>
      <c r="AI44" s="339" t="s">
        <v>595</v>
      </c>
      <c r="AJ44" s="436" t="str">
        <f>IF(_xlfn.XLOOKUP(Tabla1315[[#This Row],[Id Riesgo]],Tabla6[Id Riesgo],Tabla6[Estado],"",0)=0,"",_xlfn.XLOOKUP(Tabla1315[[#This Row],[Id Riesgo]],Tabla6[Id Riesgo],Tabla6[Estado],"",0))</f>
        <v>Activo</v>
      </c>
    </row>
    <row r="45" spans="1:36" ht="80.25" customHeight="1" x14ac:dyDescent="0.35">
      <c r="A45" s="289" t="s">
        <v>165</v>
      </c>
      <c r="B45" s="309" t="b">
        <f>IF(COUNTIFS(Tabla135[Id Riesgo],Tabla1315[[#This Row],[Id Riesgo]],Tabla135[Registro diligenciado],TRUE)&gt;0,TRUE,FALSE)</f>
        <v>1</v>
      </c>
      <c r="C45" s="289" t="str">
        <f>IF(B45,_xlfn.XLOOKUP(A45,Tabla6[Id Riesgo],Tabla6[Sigla],FALSE,1),"")</f>
        <v>GTHU</v>
      </c>
      <c r="D45" s="290" t="str">
        <f>IF(B45,_xlfn.XLOOKUP(A45,Tabla6[Id Riesgo],Tabla6[DESCRIPCIÓN DEL RIESGO],FALSE,1),"")</f>
        <v>Posibilidad de afectación Reputacional por Fraude interno debido a Posibilidad de ocurrencia de prevaricato por la vinculación de personal sin cumplimiento de requisitos minimos exigidos en el manual de funciones</v>
      </c>
      <c r="E45" s="310">
        <f>IF(Tabla1315[[#This Row],[Diligenciadas etapas previas?]],_xlfn.XLOOKUP(Tabla1315[[#This Row],[Id Riesgo]],Tabla13[Id Riesgo],Tabla13[Probabilidad],"",1),"")</f>
        <v>0.6</v>
      </c>
      <c r="F45" s="310">
        <f>IF(Tabla1315[[#This Row],[Diligenciadas etapas previas?]],_xlfn.XLOOKUP(Tabla1315[[#This Row],[Id Riesgo]],Tabla13[Id Riesgo],Tabla13[Porcentaje Impacto],"",1),"")</f>
        <v>0.8</v>
      </c>
      <c r="G45" s="311" t="str">
        <f>IF(Tabla1315[[#This Row],[Diligenciadas etapas previas?]],_xlfn.XLOOKUP(Tabla1315[[#This Row],[Id Riesgo]],Tabla13[Id Riesgo],Tabla13[Nivel de probabilidad],"",1),"")</f>
        <v>Media</v>
      </c>
      <c r="H45" s="311" t="str">
        <f>IF(Tabla1315[[#This Row],[Diligenciadas etapas previas?]],_xlfn.XLOOKUP(Tabla1315[[#This Row],[Id Riesgo]],Tabla13[Id Riesgo],Tabla13[Nivel de impacto],"",1),"")</f>
        <v>Mayor</v>
      </c>
      <c r="I45" s="311" t="str">
        <f>IF(Tabla1315[[#This Row],[Diligenciadas etapas previas?]],_xlfn.XLOOKUP(Tabla1315[[#This Row],[Id Riesgo]],Tabla13[Id Riesgo],Tabla13[Severidad Nivel de Riesgo Inherente],"",1),"")</f>
        <v>Alto</v>
      </c>
      <c r="J45" s="310">
        <f>IF(Tabla1315[[#This Row],[Diligenciadas etapas previas?]],_xlfn.XLOOKUP(Tabla1315[[#This Row],[Id Riesgo]],'4_CONTROLES'!$A$12:$A$1611,'4_CONTROLES'!$AJ$12:$AJ$1611,"",1),"")</f>
        <v>0.36</v>
      </c>
      <c r="K45" s="310">
        <f>IF(Tabla1315[[#This Row],[Diligenciadas etapas previas?]],_xlfn.XLOOKUP(Tabla1315[[#This Row],[Id Riesgo]],'4_CONTROLES'!$A$12:$A$1611,'4_CONTROLES'!$AK$12:$AK$1611,"",1),"")</f>
        <v>0.8</v>
      </c>
      <c r="L45" s="311" t="str">
        <f>IF(Tabla1315[[#This Row],[Diligenciadas etapas previas?]],_xlfn.XLOOKUP(Tabla1315[[#This Row],[Id Riesgo]],'4_CONTROLES'!$A$12:$A$1611,'4_CONTROLES'!$AL$12:$AL$1611,"",1),"")</f>
        <v>Baja</v>
      </c>
      <c r="M45" s="311" t="str">
        <f>IF(Tabla1315[[#This Row],[Diligenciadas etapas previas?]],_xlfn.XLOOKUP(Tabla1315[[#This Row],[Id Riesgo]],'4_CONTROLES'!$A$12:$A$1611,'4_CONTROLES'!$AM$12:$AM$1611,"",1),"")</f>
        <v>Mayor</v>
      </c>
      <c r="N45" s="311" t="str">
        <f>IF(Tabla1315[[#This Row],[Diligenciadas etapas previas?]]=TRUE,_xlfn.XLOOKUP(CONCATENATE("P",Tabla1315[[#This Row],[Nivel de probabilidad Residual]],"I",Tabla1315[[#This Row],[Nivel de impacto Residual]]),Tabla10[Llave],Tabla10[Severidad],"",1),"")</f>
        <v>Alto</v>
      </c>
      <c r="O45" s="336" t="b">
        <f>_xlfn.XLOOKUP(Tabla1315[[#This Row],[Severidad Nivel de Riesgo Residual]],CONFIGURACIÓN!$BM$6:$BM$9,CONFIGURACIÓN!$BO$6:$BO$9,"",0)</f>
        <v>1</v>
      </c>
      <c r="P45" s="328" t="str">
        <f>_xlfn.XLOOKUP(Tabla1315[[#This Row],[Severidad Nivel de Riesgo Residual]],CONFIGURACIÓN!$BM$6:$BM$9,CONFIGURACIÓN!$BP$6:$BP$9,"",0)</f>
        <v>Reducir_Compartir</v>
      </c>
      <c r="Q45" s="338" t="s">
        <v>592</v>
      </c>
      <c r="R45" s="314" t="s">
        <v>989</v>
      </c>
      <c r="S45" s="338" t="s">
        <v>65</v>
      </c>
      <c r="T45" s="338" t="s">
        <v>441</v>
      </c>
      <c r="U45" s="314" t="s">
        <v>990</v>
      </c>
      <c r="V45" s="430">
        <v>1</v>
      </c>
      <c r="W45" s="340"/>
      <c r="X45" s="340"/>
      <c r="Y45" s="340"/>
      <c r="Z45" s="340"/>
      <c r="AA45" s="340"/>
      <c r="AB45" s="340">
        <v>1</v>
      </c>
      <c r="AC45" s="340"/>
      <c r="AD45" s="340"/>
      <c r="AE45" s="340"/>
      <c r="AF45" s="340"/>
      <c r="AG45" s="340"/>
      <c r="AH45" s="340">
        <v>1</v>
      </c>
      <c r="AI45" s="339" t="s">
        <v>596</v>
      </c>
      <c r="AJ45" s="436" t="str">
        <f>IF(_xlfn.XLOOKUP(Tabla1315[[#This Row],[Id Riesgo]],Tabla6[Id Riesgo],Tabla6[Estado],"",0)=0,"",_xlfn.XLOOKUP(Tabla1315[[#This Row],[Id Riesgo]],Tabla6[Id Riesgo],Tabla6[Estado],"",0))</f>
        <v>Activo</v>
      </c>
    </row>
    <row r="46" spans="1:36" ht="161.6" x14ac:dyDescent="0.35">
      <c r="A46" s="289" t="s">
        <v>166</v>
      </c>
      <c r="B46" s="309" t="b">
        <f>IF(COUNTIFS(Tabla135[Id Riesgo],Tabla1315[[#This Row],[Id Riesgo]],Tabla135[Registro diligenciado],TRUE)&gt;0,TRUE,FALSE)</f>
        <v>1</v>
      </c>
      <c r="C46" s="289" t="str">
        <f>IF(B46,_xlfn.XLOOKUP(A46,Tabla6[Id Riesgo],Tabla6[Sigla],FALSE,1),"")</f>
        <v>APJUR</v>
      </c>
      <c r="D46" s="290" t="str">
        <f>IF(B46,_xlfn.XLOOKUP(A46,Tabla6[Id Riesgo],Tabla6[DESCRIPCIÓN DEL RIESGO],FALSE,1),"")</f>
        <v>Posibilidad de afectación Reputacional por Conflicto de Intereses debido a Presentar deficiencias en la gestión jurídica y administrativa, evidenciadas en fallas en la interpretación o aplicación de la normativa vigente, deficiencias en el manejo y custodia de la información legal sensible, así como retrasos en la emisión de conceptos y en la atención oportuna de actuaciones judiciales, lo que puede comprometer la adecuada asesoría jurídica, la defensa de los intereses institucionales y generar pérdidas de términos o afectaciones administrativas.</v>
      </c>
      <c r="E46" s="310">
        <f>IF(Tabla1315[[#This Row],[Diligenciadas etapas previas?]],_xlfn.XLOOKUP(Tabla1315[[#This Row],[Id Riesgo]],Tabla13[Id Riesgo],Tabla13[Probabilidad],"",1),"")</f>
        <v>0.4</v>
      </c>
      <c r="F46" s="310">
        <f>IF(Tabla1315[[#This Row],[Diligenciadas etapas previas?]],_xlfn.XLOOKUP(Tabla1315[[#This Row],[Id Riesgo]],Tabla13[Id Riesgo],Tabla13[Porcentaje Impacto],"",1),"")</f>
        <v>1</v>
      </c>
      <c r="G46" s="311" t="str">
        <f>IF(Tabla1315[[#This Row],[Diligenciadas etapas previas?]],_xlfn.XLOOKUP(Tabla1315[[#This Row],[Id Riesgo]],Tabla13[Id Riesgo],Tabla13[Nivel de probabilidad],"",1),"")</f>
        <v>Baja</v>
      </c>
      <c r="H46" s="311" t="str">
        <f>IF(Tabla1315[[#This Row],[Diligenciadas etapas previas?]],_xlfn.XLOOKUP(Tabla1315[[#This Row],[Id Riesgo]],Tabla13[Id Riesgo],Tabla13[Nivel de impacto],"",1),"")</f>
        <v>Castastrófico</v>
      </c>
      <c r="I46" s="311" t="str">
        <f>IF(Tabla1315[[#This Row],[Diligenciadas etapas previas?]],_xlfn.XLOOKUP(Tabla1315[[#This Row],[Id Riesgo]],Tabla13[Id Riesgo],Tabla13[Severidad Nivel de Riesgo Inherente],"",1),"")</f>
        <v>Extremo</v>
      </c>
      <c r="J46" s="310">
        <f>IF(Tabla1315[[#This Row],[Diligenciadas etapas previas?]],_xlfn.XLOOKUP(Tabla1315[[#This Row],[Id Riesgo]],'4_CONTROLES'!$A$12:$A$1611,'4_CONTROLES'!$AJ$12:$AJ$1611,"",1),"")</f>
        <v>0.4</v>
      </c>
      <c r="K46" s="310">
        <f>IF(Tabla1315[[#This Row],[Diligenciadas etapas previas?]],_xlfn.XLOOKUP(Tabla1315[[#This Row],[Id Riesgo]],'4_CONTROLES'!$A$12:$A$1611,'4_CONTROLES'!$AK$12:$AK$1611,"",1),"")</f>
        <v>0.75</v>
      </c>
      <c r="L46" s="311" t="str">
        <f>IF(Tabla1315[[#This Row],[Diligenciadas etapas previas?]],_xlfn.XLOOKUP(Tabla1315[[#This Row],[Id Riesgo]],'4_CONTROLES'!$A$12:$A$1611,'4_CONTROLES'!$AL$12:$AL$1611,"",1),"")</f>
        <v>Baja</v>
      </c>
      <c r="M46" s="311" t="str">
        <f>IF(Tabla1315[[#This Row],[Diligenciadas etapas previas?]],_xlfn.XLOOKUP(Tabla1315[[#This Row],[Id Riesgo]],'4_CONTROLES'!$A$12:$A$1611,'4_CONTROLES'!$AM$12:$AM$1611,"",1),"")</f>
        <v>Mayor</v>
      </c>
      <c r="N46" s="311" t="str">
        <f>IF(Tabla1315[[#This Row],[Diligenciadas etapas previas?]]=TRUE,_xlfn.XLOOKUP(CONCATENATE("P",Tabla1315[[#This Row],[Nivel de probabilidad Residual]],"I",Tabla1315[[#This Row],[Nivel de impacto Residual]]),Tabla10[Llave],Tabla10[Severidad],"",1),"")</f>
        <v>Alto</v>
      </c>
      <c r="O46" s="336" t="b">
        <f>_xlfn.XLOOKUP(Tabla1315[[#This Row],[Severidad Nivel de Riesgo Residual]],CONFIGURACIÓN!$BM$6:$BM$9,CONFIGURACIÓN!$BO$6:$BO$9,"",0)</f>
        <v>1</v>
      </c>
      <c r="P46" s="328" t="str">
        <f>_xlfn.XLOOKUP(Tabla1315[[#This Row],[Severidad Nivel de Riesgo Residual]],CONFIGURACIÓN!$BM$6:$BM$9,CONFIGURACIÓN!$BP$6:$BP$9,"",0)</f>
        <v>Reducir_Compartir</v>
      </c>
      <c r="Q46" s="338" t="s">
        <v>365</v>
      </c>
      <c r="R46" s="314" t="s">
        <v>993</v>
      </c>
      <c r="S46" s="338" t="s">
        <v>762</v>
      </c>
      <c r="T46" s="338" t="s">
        <v>433</v>
      </c>
      <c r="U46" s="314" t="s">
        <v>842</v>
      </c>
      <c r="V46" s="339">
        <v>11</v>
      </c>
      <c r="W46" s="340"/>
      <c r="X46" s="340">
        <v>1</v>
      </c>
      <c r="Y46" s="340">
        <v>1</v>
      </c>
      <c r="Z46" s="340">
        <v>1</v>
      </c>
      <c r="AA46" s="340">
        <v>1</v>
      </c>
      <c r="AB46" s="340">
        <v>1</v>
      </c>
      <c r="AC46" s="340">
        <v>1</v>
      </c>
      <c r="AD46" s="340">
        <v>1</v>
      </c>
      <c r="AE46" s="340">
        <v>1</v>
      </c>
      <c r="AF46" s="340">
        <v>1</v>
      </c>
      <c r="AG46" s="340">
        <v>1</v>
      </c>
      <c r="AH46" s="340">
        <v>1</v>
      </c>
      <c r="AI46" s="339" t="s">
        <v>595</v>
      </c>
      <c r="AJ46" s="436" t="str">
        <f>IF(_xlfn.XLOOKUP(Tabla1315[[#This Row],[Id Riesgo]],Tabla6[Id Riesgo],Tabla6[Estado],"",0)=0,"",_xlfn.XLOOKUP(Tabla1315[[#This Row],[Id Riesgo]],Tabla6[Id Riesgo],Tabla6[Estado],"",0))</f>
        <v>Activo</v>
      </c>
    </row>
    <row r="47" spans="1:36" ht="124.3" x14ac:dyDescent="0.35">
      <c r="A47" s="289" t="s">
        <v>167</v>
      </c>
      <c r="B47" s="309" t="b">
        <f>IF(COUNTIFS(Tabla135[Id Riesgo],Tabla1315[[#This Row],[Id Riesgo]],Tabla135[Registro diligenciado],TRUE)&gt;0,TRUE,FALSE)</f>
        <v>1</v>
      </c>
      <c r="C47" s="289" t="str">
        <f>IF(B47,_xlfn.XLOOKUP(A47,Tabla6[Id Riesgo],Tabla6[Sigla],FALSE,1),"")</f>
        <v>ADQBS</v>
      </c>
      <c r="D47" s="290" t="str">
        <f>IF(B47,_xlfn.XLOOKUP(A47,Tabla6[Id Riesgo],Tabla6[DESCRIPCIÓN DEL RIESGO],FALSE,1),"")</f>
        <v>Posibilidad de afectación Económica, Operativa por Corrupción debido a posibilidad de incurrir en errores o irregularidades durante la planeación, selección y contratación de proveedores. Entre estas amenazas se encuentran riesgos de corrupción o favorecimiento indebido a ciertos oferentes, así como la presentación de información falsa por parte de los proponentes.</v>
      </c>
      <c r="E47" s="310">
        <f>IF(Tabla1315[[#This Row],[Diligenciadas etapas previas?]],_xlfn.XLOOKUP(Tabla1315[[#This Row],[Id Riesgo]],Tabla13[Id Riesgo],Tabla13[Probabilidad],"",1),"")</f>
        <v>0.4</v>
      </c>
      <c r="F47" s="310">
        <f>IF(Tabla1315[[#This Row],[Diligenciadas etapas previas?]],_xlfn.XLOOKUP(Tabla1315[[#This Row],[Id Riesgo]],Tabla13[Id Riesgo],Tabla13[Porcentaje Impacto],"",1),"")</f>
        <v>0.4</v>
      </c>
      <c r="G47" s="311" t="str">
        <f>IF(Tabla1315[[#This Row],[Diligenciadas etapas previas?]],_xlfn.XLOOKUP(Tabla1315[[#This Row],[Id Riesgo]],Tabla13[Id Riesgo],Tabla13[Nivel de probabilidad],"",1),"")</f>
        <v>Baja</v>
      </c>
      <c r="H47" s="311" t="str">
        <f>IF(Tabla1315[[#This Row],[Diligenciadas etapas previas?]],_xlfn.XLOOKUP(Tabla1315[[#This Row],[Id Riesgo]],Tabla13[Id Riesgo],Tabla13[Nivel de impacto],"",1),"")</f>
        <v>Menor</v>
      </c>
      <c r="I47" s="311" t="str">
        <f>IF(Tabla1315[[#This Row],[Diligenciadas etapas previas?]],_xlfn.XLOOKUP(Tabla1315[[#This Row],[Id Riesgo]],Tabla13[Id Riesgo],Tabla13[Severidad Nivel de Riesgo Inherente],"",1),"")</f>
        <v>Bajo</v>
      </c>
      <c r="J47" s="310">
        <f>IF(Tabla1315[[#This Row],[Diligenciadas etapas previas?]],_xlfn.XLOOKUP(Tabla1315[[#This Row],[Id Riesgo]],'4_CONTROLES'!$A$12:$A$1611,'4_CONTROLES'!$AJ$12:$AJ$1611,"",1),"")</f>
        <v>0.2</v>
      </c>
      <c r="K47" s="310">
        <f>IF(Tabla1315[[#This Row],[Diligenciadas etapas previas?]],_xlfn.XLOOKUP(Tabla1315[[#This Row],[Id Riesgo]],'4_CONTROLES'!$A$12:$A$1611,'4_CONTROLES'!$AK$12:$AK$1611,"",1),"")</f>
        <v>0.4</v>
      </c>
      <c r="L47" s="311" t="str">
        <f>IF(Tabla1315[[#This Row],[Diligenciadas etapas previas?]],_xlfn.XLOOKUP(Tabla1315[[#This Row],[Id Riesgo]],'4_CONTROLES'!$A$12:$A$1611,'4_CONTROLES'!$AL$12:$AL$1611,"",1),"")</f>
        <v>Muy baja</v>
      </c>
      <c r="M47" s="311" t="str">
        <f>IF(Tabla1315[[#This Row],[Diligenciadas etapas previas?]],_xlfn.XLOOKUP(Tabla1315[[#This Row],[Id Riesgo]],'4_CONTROLES'!$A$12:$A$1611,'4_CONTROLES'!$AM$12:$AM$1611,"",1),"")</f>
        <v>Menor</v>
      </c>
      <c r="N47" s="311" t="str">
        <f>IF(Tabla1315[[#This Row],[Diligenciadas etapas previas?]]=TRUE,_xlfn.XLOOKUP(CONCATENATE("P",Tabla1315[[#This Row],[Nivel de probabilidad Residual]],"I",Tabla1315[[#This Row],[Nivel de impacto Residual]]),Tabla10[Llave],Tabla10[Severidad],"",1),"")</f>
        <v>Bajo</v>
      </c>
      <c r="O47" s="336" t="b">
        <f>_xlfn.XLOOKUP(Tabla1315[[#This Row],[Severidad Nivel de Riesgo Residual]],CONFIGURACIÓN!$BM$6:$BM$9,CONFIGURACIÓN!$BO$6:$BO$9,"",0)</f>
        <v>0</v>
      </c>
      <c r="P47" s="328" t="str">
        <f>_xlfn.XLOOKUP(Tabla1315[[#This Row],[Severidad Nivel de Riesgo Residual]],CONFIGURACIÓN!$BM$6:$BM$9,CONFIGURACIÓN!$BP$6:$BP$9,"",0)</f>
        <v>No Aplica</v>
      </c>
      <c r="Q47" s="338" t="s">
        <v>592</v>
      </c>
      <c r="R47" s="314" t="s">
        <v>997</v>
      </c>
      <c r="S47" s="338" t="s">
        <v>762</v>
      </c>
      <c r="T47" s="338" t="s">
        <v>433</v>
      </c>
      <c r="U47" s="314" t="s">
        <v>842</v>
      </c>
      <c r="V47" s="339"/>
      <c r="W47" s="340"/>
      <c r="X47" s="340"/>
      <c r="Y47" s="340"/>
      <c r="Z47" s="340"/>
      <c r="AA47" s="340"/>
      <c r="AB47" s="340"/>
      <c r="AC47" s="340"/>
      <c r="AD47" s="340"/>
      <c r="AE47" s="340"/>
      <c r="AF47" s="340"/>
      <c r="AG47" s="340"/>
      <c r="AH47" s="340"/>
      <c r="AI47" s="339"/>
      <c r="AJ47" s="436" t="str">
        <f>IF(_xlfn.XLOOKUP(Tabla1315[[#This Row],[Id Riesgo]],Tabla6[Id Riesgo],Tabla6[Estado],"",0)=0,"",_xlfn.XLOOKUP(Tabla1315[[#This Row],[Id Riesgo]],Tabla6[Id Riesgo],Tabla6[Estado],"",0))</f>
        <v>Inactivo</v>
      </c>
    </row>
    <row r="48" spans="1:36" ht="111.9" x14ac:dyDescent="0.35">
      <c r="A48" s="289" t="s">
        <v>168</v>
      </c>
      <c r="B48" s="309" t="b">
        <f>IF(COUNTIFS(Tabla135[Id Riesgo],Tabla1315[[#This Row],[Id Riesgo]],Tabla135[Registro diligenciado],TRUE)&gt;0,TRUE,FALSE)</f>
        <v>1</v>
      </c>
      <c r="C48" s="289" t="str">
        <f>IF(B48,_xlfn.XLOOKUP(A48,Tabla6[Id Riesgo],Tabla6[Sigla],FALSE,1),"")</f>
        <v>ADMBS</v>
      </c>
      <c r="D48" s="290" t="str">
        <f>IF(B48,_xlfn.XLOOKUP(A48,Tabla6[Id Riesgo],Tabla6[DESCRIPCIÓN DEL RIESGO],FALSE,1),"")</f>
        <v>Posibilidad de afectación Económica, Operativa por Corrupción debido a la pérdida, deterioro o uso inadecuado de los bienes públicos bajo su custodia. Entre ellas se encuentran la falta de controles adecuados para el registro, almacenamiento, mantenimiento y entrega de bienes, lo que puede generar inventarios desactualizados, bienes extraviados o activos sin trazabilidad</v>
      </c>
      <c r="E48" s="310">
        <f>IF(Tabla1315[[#This Row],[Diligenciadas etapas previas?]],_xlfn.XLOOKUP(Tabla1315[[#This Row],[Id Riesgo]],Tabla13[Id Riesgo],Tabla13[Probabilidad],"",1),"")</f>
        <v>0.2</v>
      </c>
      <c r="F48" s="310">
        <f>IF(Tabla1315[[#This Row],[Diligenciadas etapas previas?]],_xlfn.XLOOKUP(Tabla1315[[#This Row],[Id Riesgo]],Tabla13[Id Riesgo],Tabla13[Porcentaje Impacto],"",1),"")</f>
        <v>0.8</v>
      </c>
      <c r="G48" s="311" t="str">
        <f>IF(Tabla1315[[#This Row],[Diligenciadas etapas previas?]],_xlfn.XLOOKUP(Tabla1315[[#This Row],[Id Riesgo]],Tabla13[Id Riesgo],Tabla13[Nivel de probabilidad],"",1),"")</f>
        <v>Muy baja</v>
      </c>
      <c r="H48" s="311" t="str">
        <f>IF(Tabla1315[[#This Row],[Diligenciadas etapas previas?]],_xlfn.XLOOKUP(Tabla1315[[#This Row],[Id Riesgo]],Tabla13[Id Riesgo],Tabla13[Nivel de impacto],"",1),"")</f>
        <v>Mayor</v>
      </c>
      <c r="I48" s="311" t="str">
        <f>IF(Tabla1315[[#This Row],[Diligenciadas etapas previas?]],_xlfn.XLOOKUP(Tabla1315[[#This Row],[Id Riesgo]],Tabla13[Id Riesgo],Tabla13[Severidad Nivel de Riesgo Inherente],"",1),"")</f>
        <v>Alto</v>
      </c>
      <c r="J48" s="310">
        <f>IF(Tabla1315[[#This Row],[Diligenciadas etapas previas?]],_xlfn.XLOOKUP(Tabla1315[[#This Row],[Id Riesgo]],'4_CONTROLES'!$A$12:$A$1611,'4_CONTROLES'!$AJ$12:$AJ$1611,"",1),"")</f>
        <v>0.2</v>
      </c>
      <c r="K48" s="310">
        <f>IF(Tabla1315[[#This Row],[Diligenciadas etapas previas?]],_xlfn.XLOOKUP(Tabla1315[[#This Row],[Id Riesgo]],'4_CONTROLES'!$A$12:$A$1611,'4_CONTROLES'!$AK$12:$AK$1611,"",1),"")</f>
        <v>0.60000000000000009</v>
      </c>
      <c r="L48" s="311" t="str">
        <f>IF(Tabla1315[[#This Row],[Diligenciadas etapas previas?]],_xlfn.XLOOKUP(Tabla1315[[#This Row],[Id Riesgo]],'4_CONTROLES'!$A$12:$A$1611,'4_CONTROLES'!$AL$12:$AL$1611,"",1),"")</f>
        <v>Muy baja</v>
      </c>
      <c r="M48" s="311" t="str">
        <f>IF(Tabla1315[[#This Row],[Diligenciadas etapas previas?]],_xlfn.XLOOKUP(Tabla1315[[#This Row],[Id Riesgo]],'4_CONTROLES'!$A$12:$A$1611,'4_CONTROLES'!$AM$12:$AM$1611,"",1),"")</f>
        <v>Moderado</v>
      </c>
      <c r="N48" s="311" t="str">
        <f>IF(Tabla1315[[#This Row],[Diligenciadas etapas previas?]]=TRUE,_xlfn.XLOOKUP(CONCATENATE("P",Tabla1315[[#This Row],[Nivel de probabilidad Residual]],"I",Tabla1315[[#This Row],[Nivel de impacto Residual]]),Tabla10[Llave],Tabla10[Severidad],"",1),"")</f>
        <v>Moderado</v>
      </c>
      <c r="O48" s="336" t="b">
        <f>_xlfn.XLOOKUP(Tabla1315[[#This Row],[Severidad Nivel de Riesgo Residual]],CONFIGURACIÓN!$BM$6:$BM$9,CONFIGURACIÓN!$BO$6:$BO$9,"",0)</f>
        <v>1</v>
      </c>
      <c r="P48" s="328" t="str">
        <f>_xlfn.XLOOKUP(Tabla1315[[#This Row],[Severidad Nivel de Riesgo Residual]],CONFIGURACIÓN!$BM$6:$BM$9,CONFIGURACIÓN!$BP$6:$BP$9,"",0)</f>
        <v>Evitar</v>
      </c>
      <c r="Q48" s="338" t="s">
        <v>592</v>
      </c>
      <c r="R48" s="314" t="s">
        <v>1000</v>
      </c>
      <c r="S48" s="338" t="s">
        <v>762</v>
      </c>
      <c r="T48" s="338" t="s">
        <v>433</v>
      </c>
      <c r="U48" s="314" t="s">
        <v>842</v>
      </c>
      <c r="V48" s="339">
        <v>4</v>
      </c>
      <c r="W48" s="340"/>
      <c r="X48" s="340"/>
      <c r="Y48" s="340">
        <v>1</v>
      </c>
      <c r="Z48" s="340"/>
      <c r="AA48" s="340"/>
      <c r="AB48" s="340">
        <v>1</v>
      </c>
      <c r="AC48" s="340"/>
      <c r="AD48" s="340"/>
      <c r="AE48" s="340">
        <v>1</v>
      </c>
      <c r="AF48" s="340"/>
      <c r="AG48" s="340"/>
      <c r="AH48" s="340">
        <v>1</v>
      </c>
      <c r="AI48" s="339" t="s">
        <v>595</v>
      </c>
      <c r="AJ48" s="436" t="str">
        <f>IF(_xlfn.XLOOKUP(Tabla1315[[#This Row],[Id Riesgo]],Tabla6[Id Riesgo],Tabla6[Estado],"",0)=0,"",_xlfn.XLOOKUP(Tabla1315[[#This Row],[Id Riesgo]],Tabla6[Id Riesgo],Tabla6[Estado],"",0))</f>
        <v>Activo</v>
      </c>
    </row>
    <row r="49" spans="1:36" ht="14.15" x14ac:dyDescent="0.35">
      <c r="A49" s="289" t="s">
        <v>169</v>
      </c>
      <c r="B49" s="309" t="b">
        <f>IF(COUNTIFS(Tabla135[Id Riesgo],Tabla1315[[#This Row],[Id Riesgo]],Tabla135[Registro diligenciado],TRUE)&gt;0,TRUE,FALSE)</f>
        <v>0</v>
      </c>
      <c r="C49" s="289" t="str">
        <f>IF(B49,_xlfn.XLOOKUP(A49,Tabla6[Id Riesgo],Tabla6[Sigla],FALSE,1),"")</f>
        <v/>
      </c>
      <c r="D49" s="290" t="str">
        <f>IF(B49,_xlfn.XLOOKUP(A49,Tabla6[Id Riesgo],Tabla6[DESCRIPCIÓN DEL RIESGO],FALSE,1),"")</f>
        <v/>
      </c>
      <c r="E49" s="310" t="str">
        <f>IF(Tabla1315[[#This Row],[Diligenciadas etapas previas?]],_xlfn.XLOOKUP(Tabla1315[[#This Row],[Id Riesgo]],Tabla13[Id Riesgo],Tabla13[Probabilidad],"",1),"")</f>
        <v/>
      </c>
      <c r="F49" s="310" t="str">
        <f>IF(Tabla1315[[#This Row],[Diligenciadas etapas previas?]],_xlfn.XLOOKUP(Tabla1315[[#This Row],[Id Riesgo]],Tabla13[Id Riesgo],Tabla13[Porcentaje Impacto],"",1),"")</f>
        <v/>
      </c>
      <c r="G49" s="311" t="str">
        <f>IF(Tabla1315[[#This Row],[Diligenciadas etapas previas?]],_xlfn.XLOOKUP(Tabla1315[[#This Row],[Id Riesgo]],Tabla13[Id Riesgo],Tabla13[Nivel de probabilidad],"",1),"")</f>
        <v/>
      </c>
      <c r="H49" s="311" t="str">
        <f>IF(Tabla1315[[#This Row],[Diligenciadas etapas previas?]],_xlfn.XLOOKUP(Tabla1315[[#This Row],[Id Riesgo]],Tabla13[Id Riesgo],Tabla13[Nivel de impacto],"",1),"")</f>
        <v/>
      </c>
      <c r="I49" s="311" t="str">
        <f>IF(Tabla1315[[#This Row],[Diligenciadas etapas previas?]],_xlfn.XLOOKUP(Tabla1315[[#This Row],[Id Riesgo]],Tabla13[Id Riesgo],Tabla13[Severidad Nivel de Riesgo Inherente],"",1),"")</f>
        <v/>
      </c>
      <c r="J49" s="310" t="str">
        <f>IF(Tabla1315[[#This Row],[Diligenciadas etapas previas?]],_xlfn.XLOOKUP(Tabla1315[[#This Row],[Id Riesgo]],'4_CONTROLES'!$A$12:$A$1611,'4_CONTROLES'!$AJ$12:$AJ$1611,"",1),"")</f>
        <v/>
      </c>
      <c r="K49" s="310" t="str">
        <f>IF(Tabla1315[[#This Row],[Diligenciadas etapas previas?]],_xlfn.XLOOKUP(Tabla1315[[#This Row],[Id Riesgo]],'4_CONTROLES'!$A$12:$A$1611,'4_CONTROLES'!$AK$12:$AK$1611,"",1),"")</f>
        <v/>
      </c>
      <c r="L49" s="311" t="str">
        <f>IF(Tabla1315[[#This Row],[Diligenciadas etapas previas?]],_xlfn.XLOOKUP(Tabla1315[[#This Row],[Id Riesgo]],'4_CONTROLES'!$A$12:$A$1611,'4_CONTROLES'!$AL$12:$AL$1611,"",1),"")</f>
        <v/>
      </c>
      <c r="M49" s="311" t="str">
        <f>IF(Tabla1315[[#This Row],[Diligenciadas etapas previas?]],_xlfn.XLOOKUP(Tabla1315[[#This Row],[Id Riesgo]],'4_CONTROLES'!$A$12:$A$1611,'4_CONTROLES'!$AM$12:$AM$1611,"",1),"")</f>
        <v/>
      </c>
      <c r="N49" s="311" t="str">
        <f>IF(Tabla1315[[#This Row],[Diligenciadas etapas previas?]]=TRUE,_xlfn.XLOOKUP(CONCATENATE("P",Tabla1315[[#This Row],[Nivel de probabilidad Residual]],"I",Tabla1315[[#This Row],[Nivel de impacto Residual]]),Tabla10[Llave],Tabla10[Severidad],"",1),"")</f>
        <v/>
      </c>
      <c r="O49" s="336" t="str">
        <f>_xlfn.XLOOKUP(Tabla1315[[#This Row],[Severidad Nivel de Riesgo Residual]],CONFIGURACIÓN!$BM$6:$BM$9,CONFIGURACIÓN!$BO$6:$BO$9,"",0)</f>
        <v/>
      </c>
      <c r="P49" s="328" t="str">
        <f>_xlfn.XLOOKUP(Tabla1315[[#This Row],[Severidad Nivel de Riesgo Residual]],CONFIGURACIÓN!$BM$6:$BM$9,CONFIGURACIÓN!$BP$6:$BP$9,"",0)</f>
        <v/>
      </c>
      <c r="Q49" s="338"/>
      <c r="R49" s="314"/>
      <c r="S49" s="338"/>
      <c r="T49" s="338"/>
      <c r="U49" s="314"/>
      <c r="V49" s="339"/>
      <c r="W49" s="340"/>
      <c r="X49" s="340"/>
      <c r="Y49" s="340"/>
      <c r="Z49" s="340"/>
      <c r="AA49" s="340"/>
      <c r="AB49" s="340"/>
      <c r="AC49" s="340"/>
      <c r="AD49" s="340"/>
      <c r="AE49" s="340"/>
      <c r="AF49" s="340"/>
      <c r="AG49" s="340"/>
      <c r="AH49" s="340"/>
      <c r="AI49" s="339"/>
      <c r="AJ49" s="436" t="str">
        <f>IF(_xlfn.XLOOKUP(Tabla1315[[#This Row],[Id Riesgo]],Tabla6[Id Riesgo],Tabla6[Estado],"",0)=0,"",_xlfn.XLOOKUP(Tabla1315[[#This Row],[Id Riesgo]],Tabla6[Id Riesgo],Tabla6[Estado],"",0))</f>
        <v/>
      </c>
    </row>
    <row r="50" spans="1:36" ht="14.15" x14ac:dyDescent="0.35">
      <c r="A50" s="289" t="s">
        <v>170</v>
      </c>
      <c r="B50" s="309" t="b">
        <f>IF(COUNTIFS(Tabla135[Id Riesgo],Tabla1315[[#This Row],[Id Riesgo]],Tabla135[Registro diligenciado],TRUE)&gt;0,TRUE,FALSE)</f>
        <v>0</v>
      </c>
      <c r="C50" s="289" t="str">
        <f>IF(B50,_xlfn.XLOOKUP(A50,Tabla6[Id Riesgo],Tabla6[Sigla],FALSE,1),"")</f>
        <v/>
      </c>
      <c r="D50" s="290" t="str">
        <f>IF(B50,_xlfn.XLOOKUP(A50,Tabla6[Id Riesgo],Tabla6[DESCRIPCIÓN DEL RIESGO],FALSE,1),"")</f>
        <v/>
      </c>
      <c r="E50" s="310" t="str">
        <f>IF(Tabla1315[[#This Row],[Diligenciadas etapas previas?]],_xlfn.XLOOKUP(Tabla1315[[#This Row],[Id Riesgo]],Tabla13[Id Riesgo],Tabla13[Probabilidad],"",1),"")</f>
        <v/>
      </c>
      <c r="F50" s="310" t="str">
        <f>IF(Tabla1315[[#This Row],[Diligenciadas etapas previas?]],_xlfn.XLOOKUP(Tabla1315[[#This Row],[Id Riesgo]],Tabla13[Id Riesgo],Tabla13[Porcentaje Impacto],"",1),"")</f>
        <v/>
      </c>
      <c r="G50" s="311" t="str">
        <f>IF(Tabla1315[[#This Row],[Diligenciadas etapas previas?]],_xlfn.XLOOKUP(Tabla1315[[#This Row],[Id Riesgo]],Tabla13[Id Riesgo],Tabla13[Nivel de probabilidad],"",1),"")</f>
        <v/>
      </c>
      <c r="H50" s="311" t="str">
        <f>IF(Tabla1315[[#This Row],[Diligenciadas etapas previas?]],_xlfn.XLOOKUP(Tabla1315[[#This Row],[Id Riesgo]],Tabla13[Id Riesgo],Tabla13[Nivel de impacto],"",1),"")</f>
        <v/>
      </c>
      <c r="I50" s="311" t="str">
        <f>IF(Tabla1315[[#This Row],[Diligenciadas etapas previas?]],_xlfn.XLOOKUP(Tabla1315[[#This Row],[Id Riesgo]],Tabla13[Id Riesgo],Tabla13[Severidad Nivel de Riesgo Inherente],"",1),"")</f>
        <v/>
      </c>
      <c r="J50" s="310" t="str">
        <f>IF(Tabla1315[[#This Row],[Diligenciadas etapas previas?]],_xlfn.XLOOKUP(Tabla1315[[#This Row],[Id Riesgo]],'4_CONTROLES'!$A$12:$A$1611,'4_CONTROLES'!$AJ$12:$AJ$1611,"",1),"")</f>
        <v/>
      </c>
      <c r="K50" s="310" t="str">
        <f>IF(Tabla1315[[#This Row],[Diligenciadas etapas previas?]],_xlfn.XLOOKUP(Tabla1315[[#This Row],[Id Riesgo]],'4_CONTROLES'!$A$12:$A$1611,'4_CONTROLES'!$AK$12:$AK$1611,"",1),"")</f>
        <v/>
      </c>
      <c r="L50" s="311" t="str">
        <f>IF(Tabla1315[[#This Row],[Diligenciadas etapas previas?]],_xlfn.XLOOKUP(Tabla1315[[#This Row],[Id Riesgo]],'4_CONTROLES'!$A$12:$A$1611,'4_CONTROLES'!$AL$12:$AL$1611,"",1),"")</f>
        <v/>
      </c>
      <c r="M50" s="311" t="str">
        <f>IF(Tabla1315[[#This Row],[Diligenciadas etapas previas?]],_xlfn.XLOOKUP(Tabla1315[[#This Row],[Id Riesgo]],'4_CONTROLES'!$A$12:$A$1611,'4_CONTROLES'!$AM$12:$AM$1611,"",1),"")</f>
        <v/>
      </c>
      <c r="N50" s="311" t="str">
        <f>IF(Tabla1315[[#This Row],[Diligenciadas etapas previas?]]=TRUE,_xlfn.XLOOKUP(CONCATENATE("P",Tabla1315[[#This Row],[Nivel de probabilidad Residual]],"I",Tabla1315[[#This Row],[Nivel de impacto Residual]]),Tabla10[Llave],Tabla10[Severidad],"",1),"")</f>
        <v/>
      </c>
      <c r="O50" s="336" t="str">
        <f>_xlfn.XLOOKUP(Tabla1315[[#This Row],[Severidad Nivel de Riesgo Residual]],CONFIGURACIÓN!$BM$6:$BM$9,CONFIGURACIÓN!$BO$6:$BO$9,"",0)</f>
        <v/>
      </c>
      <c r="P50" s="328" t="str">
        <f>_xlfn.XLOOKUP(Tabla1315[[#This Row],[Severidad Nivel de Riesgo Residual]],CONFIGURACIÓN!$BM$6:$BM$9,CONFIGURACIÓN!$BP$6:$BP$9,"",0)</f>
        <v/>
      </c>
      <c r="Q50" s="338"/>
      <c r="R50" s="314"/>
      <c r="S50" s="338"/>
      <c r="T50" s="338"/>
      <c r="U50" s="314"/>
      <c r="V50" s="339"/>
      <c r="W50" s="340"/>
      <c r="X50" s="340"/>
      <c r="Y50" s="340"/>
      <c r="Z50" s="340"/>
      <c r="AA50" s="340"/>
      <c r="AB50" s="340"/>
      <c r="AC50" s="340"/>
      <c r="AD50" s="340"/>
      <c r="AE50" s="340"/>
      <c r="AF50" s="340"/>
      <c r="AG50" s="340"/>
      <c r="AH50" s="340"/>
      <c r="AI50" s="339"/>
      <c r="AJ50" s="436" t="str">
        <f>IF(_xlfn.XLOOKUP(Tabla1315[[#This Row],[Id Riesgo]],Tabla6[Id Riesgo],Tabla6[Estado],"",0)=0,"",_xlfn.XLOOKUP(Tabla1315[[#This Row],[Id Riesgo]],Tabla6[Id Riesgo],Tabla6[Estado],"",0))</f>
        <v/>
      </c>
    </row>
    <row r="51" spans="1:36" ht="14.15" x14ac:dyDescent="0.35">
      <c r="A51" s="289" t="s">
        <v>171</v>
      </c>
      <c r="B51" s="309" t="b">
        <f>IF(COUNTIFS(Tabla135[Id Riesgo],Tabla1315[[#This Row],[Id Riesgo]],Tabla135[Registro diligenciado],TRUE)&gt;0,TRUE,FALSE)</f>
        <v>0</v>
      </c>
      <c r="C51" s="289" t="str">
        <f>IF(B51,_xlfn.XLOOKUP(A51,Tabla6[Id Riesgo],Tabla6[Sigla],FALSE,1),"")</f>
        <v/>
      </c>
      <c r="D51" s="290" t="str">
        <f>IF(B51,_xlfn.XLOOKUP(A51,Tabla6[Id Riesgo],Tabla6[DESCRIPCIÓN DEL RIESGO],FALSE,1),"")</f>
        <v/>
      </c>
      <c r="E51" s="310" t="str">
        <f>IF(Tabla1315[[#This Row],[Diligenciadas etapas previas?]],_xlfn.XLOOKUP(Tabla1315[[#This Row],[Id Riesgo]],Tabla13[Id Riesgo],Tabla13[Probabilidad],"",1),"")</f>
        <v/>
      </c>
      <c r="F51" s="310" t="str">
        <f>IF(Tabla1315[[#This Row],[Diligenciadas etapas previas?]],_xlfn.XLOOKUP(Tabla1315[[#This Row],[Id Riesgo]],Tabla13[Id Riesgo],Tabla13[Porcentaje Impacto],"",1),"")</f>
        <v/>
      </c>
      <c r="G51" s="311" t="str">
        <f>IF(Tabla1315[[#This Row],[Diligenciadas etapas previas?]],_xlfn.XLOOKUP(Tabla1315[[#This Row],[Id Riesgo]],Tabla13[Id Riesgo],Tabla13[Nivel de probabilidad],"",1),"")</f>
        <v/>
      </c>
      <c r="H51" s="311" t="str">
        <f>IF(Tabla1315[[#This Row],[Diligenciadas etapas previas?]],_xlfn.XLOOKUP(Tabla1315[[#This Row],[Id Riesgo]],Tabla13[Id Riesgo],Tabla13[Nivel de impacto],"",1),"")</f>
        <v/>
      </c>
      <c r="I51" s="311" t="str">
        <f>IF(Tabla1315[[#This Row],[Diligenciadas etapas previas?]],_xlfn.XLOOKUP(Tabla1315[[#This Row],[Id Riesgo]],Tabla13[Id Riesgo],Tabla13[Severidad Nivel de Riesgo Inherente],"",1),"")</f>
        <v/>
      </c>
      <c r="J51" s="310" t="str">
        <f>IF(Tabla1315[[#This Row],[Diligenciadas etapas previas?]],_xlfn.XLOOKUP(Tabla1315[[#This Row],[Id Riesgo]],'4_CONTROLES'!$A$12:$A$1611,'4_CONTROLES'!$AJ$12:$AJ$1611,"",1),"")</f>
        <v/>
      </c>
      <c r="K51" s="310" t="str">
        <f>IF(Tabla1315[[#This Row],[Diligenciadas etapas previas?]],_xlfn.XLOOKUP(Tabla1315[[#This Row],[Id Riesgo]],'4_CONTROLES'!$A$12:$A$1611,'4_CONTROLES'!$AK$12:$AK$1611,"",1),"")</f>
        <v/>
      </c>
      <c r="L51" s="311" t="str">
        <f>IF(Tabla1315[[#This Row],[Diligenciadas etapas previas?]],_xlfn.XLOOKUP(Tabla1315[[#This Row],[Id Riesgo]],'4_CONTROLES'!$A$12:$A$1611,'4_CONTROLES'!$AL$12:$AL$1611,"",1),"")</f>
        <v/>
      </c>
      <c r="M51" s="311" t="str">
        <f>IF(Tabla1315[[#This Row],[Diligenciadas etapas previas?]],_xlfn.XLOOKUP(Tabla1315[[#This Row],[Id Riesgo]],'4_CONTROLES'!$A$12:$A$1611,'4_CONTROLES'!$AM$12:$AM$1611,"",1),"")</f>
        <v/>
      </c>
      <c r="N51" s="311" t="str">
        <f>IF(Tabla1315[[#This Row],[Diligenciadas etapas previas?]]=TRUE,_xlfn.XLOOKUP(CONCATENATE("P",Tabla1315[[#This Row],[Nivel de probabilidad Residual]],"I",Tabla1315[[#This Row],[Nivel de impacto Residual]]),Tabla10[Llave],Tabla10[Severidad],"",1),"")</f>
        <v/>
      </c>
      <c r="O51" s="336" t="str">
        <f>_xlfn.XLOOKUP(Tabla1315[[#This Row],[Severidad Nivel de Riesgo Residual]],CONFIGURACIÓN!$BM$6:$BM$9,CONFIGURACIÓN!$BO$6:$BO$9,"",0)</f>
        <v/>
      </c>
      <c r="P51" s="328" t="str">
        <f>_xlfn.XLOOKUP(Tabla1315[[#This Row],[Severidad Nivel de Riesgo Residual]],CONFIGURACIÓN!$BM$6:$BM$9,CONFIGURACIÓN!$BP$6:$BP$9,"",0)</f>
        <v/>
      </c>
      <c r="Q51" s="338"/>
      <c r="R51" s="314"/>
      <c r="S51" s="338"/>
      <c r="T51" s="338"/>
      <c r="U51" s="314"/>
      <c r="V51" s="339"/>
      <c r="W51" s="340"/>
      <c r="X51" s="340"/>
      <c r="Y51" s="340"/>
      <c r="Z51" s="340"/>
      <c r="AA51" s="340"/>
      <c r="AB51" s="340"/>
      <c r="AC51" s="340"/>
      <c r="AD51" s="340"/>
      <c r="AE51" s="340"/>
      <c r="AF51" s="340"/>
      <c r="AG51" s="340"/>
      <c r="AH51" s="340"/>
      <c r="AI51" s="339"/>
      <c r="AJ51" s="436" t="str">
        <f>IF(_xlfn.XLOOKUP(Tabla1315[[#This Row],[Id Riesgo]],Tabla6[Id Riesgo],Tabla6[Estado],"",0)=0,"",_xlfn.XLOOKUP(Tabla1315[[#This Row],[Id Riesgo]],Tabla6[Id Riesgo],Tabla6[Estado],"",0))</f>
        <v/>
      </c>
    </row>
    <row r="52" spans="1:36" ht="14.15" x14ac:dyDescent="0.35">
      <c r="A52" s="289" t="s">
        <v>172</v>
      </c>
      <c r="B52" s="309" t="b">
        <f>IF(COUNTIFS(Tabla135[Id Riesgo],Tabla1315[[#This Row],[Id Riesgo]],Tabla135[Registro diligenciado],TRUE)&gt;0,TRUE,FALSE)</f>
        <v>0</v>
      </c>
      <c r="C52" s="289" t="str">
        <f>IF(B52,_xlfn.XLOOKUP(A52,Tabla6[Id Riesgo],Tabla6[Sigla],FALSE,1),"")</f>
        <v/>
      </c>
      <c r="D52" s="290" t="str">
        <f>IF(B52,_xlfn.XLOOKUP(A52,Tabla6[Id Riesgo],Tabla6[DESCRIPCIÓN DEL RIESGO],FALSE,1),"")</f>
        <v/>
      </c>
      <c r="E52" s="310" t="str">
        <f>IF(Tabla1315[[#This Row],[Diligenciadas etapas previas?]],_xlfn.XLOOKUP(Tabla1315[[#This Row],[Id Riesgo]],Tabla13[Id Riesgo],Tabla13[Probabilidad],"",1),"")</f>
        <v/>
      </c>
      <c r="F52" s="310" t="str">
        <f>IF(Tabla1315[[#This Row],[Diligenciadas etapas previas?]],_xlfn.XLOOKUP(Tabla1315[[#This Row],[Id Riesgo]],Tabla13[Id Riesgo],Tabla13[Porcentaje Impacto],"",1),"")</f>
        <v/>
      </c>
      <c r="G52" s="311" t="str">
        <f>IF(Tabla1315[[#This Row],[Diligenciadas etapas previas?]],_xlfn.XLOOKUP(Tabla1315[[#This Row],[Id Riesgo]],Tabla13[Id Riesgo],Tabla13[Nivel de probabilidad],"",1),"")</f>
        <v/>
      </c>
      <c r="H52" s="311" t="str">
        <f>IF(Tabla1315[[#This Row],[Diligenciadas etapas previas?]],_xlfn.XLOOKUP(Tabla1315[[#This Row],[Id Riesgo]],Tabla13[Id Riesgo],Tabla13[Nivel de impacto],"",1),"")</f>
        <v/>
      </c>
      <c r="I52" s="311" t="str">
        <f>IF(Tabla1315[[#This Row],[Diligenciadas etapas previas?]],_xlfn.XLOOKUP(Tabla1315[[#This Row],[Id Riesgo]],Tabla13[Id Riesgo],Tabla13[Severidad Nivel de Riesgo Inherente],"",1),"")</f>
        <v/>
      </c>
      <c r="J52" s="310" t="str">
        <f>IF(Tabla1315[[#This Row],[Diligenciadas etapas previas?]],_xlfn.XLOOKUP(Tabla1315[[#This Row],[Id Riesgo]],'4_CONTROLES'!$A$12:$A$1611,'4_CONTROLES'!$AJ$12:$AJ$1611,"",1),"")</f>
        <v/>
      </c>
      <c r="K52" s="310" t="str">
        <f>IF(Tabla1315[[#This Row],[Diligenciadas etapas previas?]],_xlfn.XLOOKUP(Tabla1315[[#This Row],[Id Riesgo]],'4_CONTROLES'!$A$12:$A$1611,'4_CONTROLES'!$AK$12:$AK$1611,"",1),"")</f>
        <v/>
      </c>
      <c r="L52" s="311" t="str">
        <f>IF(Tabla1315[[#This Row],[Diligenciadas etapas previas?]],_xlfn.XLOOKUP(Tabla1315[[#This Row],[Id Riesgo]],'4_CONTROLES'!$A$12:$A$1611,'4_CONTROLES'!$AL$12:$AL$1611,"",1),"")</f>
        <v/>
      </c>
      <c r="M52" s="311" t="str">
        <f>IF(Tabla1315[[#This Row],[Diligenciadas etapas previas?]],_xlfn.XLOOKUP(Tabla1315[[#This Row],[Id Riesgo]],'4_CONTROLES'!$A$12:$A$1611,'4_CONTROLES'!$AM$12:$AM$1611,"",1),"")</f>
        <v/>
      </c>
      <c r="N52" s="311" t="str">
        <f>IF(Tabla1315[[#This Row],[Diligenciadas etapas previas?]]=TRUE,_xlfn.XLOOKUP(CONCATENATE("P",Tabla1315[[#This Row],[Nivel de probabilidad Residual]],"I",Tabla1315[[#This Row],[Nivel de impacto Residual]]),Tabla10[Llave],Tabla10[Severidad],"",1),"")</f>
        <v/>
      </c>
      <c r="O52" s="336" t="str">
        <f>_xlfn.XLOOKUP(Tabla1315[[#This Row],[Severidad Nivel de Riesgo Residual]],CONFIGURACIÓN!$BM$6:$BM$9,CONFIGURACIÓN!$BO$6:$BO$9,"",0)</f>
        <v/>
      </c>
      <c r="P52" s="328" t="str">
        <f>_xlfn.XLOOKUP(Tabla1315[[#This Row],[Severidad Nivel de Riesgo Residual]],CONFIGURACIÓN!$BM$6:$BM$9,CONFIGURACIÓN!$BP$6:$BP$9,"",0)</f>
        <v/>
      </c>
      <c r="Q52" s="338"/>
      <c r="R52" s="314"/>
      <c r="S52" s="338"/>
      <c r="T52" s="338"/>
      <c r="U52" s="314"/>
      <c r="V52" s="339"/>
      <c r="W52" s="340"/>
      <c r="X52" s="340"/>
      <c r="Y52" s="340"/>
      <c r="Z52" s="340"/>
      <c r="AA52" s="340"/>
      <c r="AB52" s="340"/>
      <c r="AC52" s="340"/>
      <c r="AD52" s="340"/>
      <c r="AE52" s="340"/>
      <c r="AF52" s="340"/>
      <c r="AG52" s="340"/>
      <c r="AH52" s="340"/>
      <c r="AI52" s="339"/>
      <c r="AJ52" s="436" t="str">
        <f>IF(_xlfn.XLOOKUP(Tabla1315[[#This Row],[Id Riesgo]],Tabla6[Id Riesgo],Tabla6[Estado],"",0)=0,"",_xlfn.XLOOKUP(Tabla1315[[#This Row],[Id Riesgo]],Tabla6[Id Riesgo],Tabla6[Estado],"",0))</f>
        <v/>
      </c>
    </row>
    <row r="53" spans="1:36" ht="14.15" x14ac:dyDescent="0.35">
      <c r="A53" s="289" t="s">
        <v>173</v>
      </c>
      <c r="B53" s="309" t="b">
        <f>IF(COUNTIFS(Tabla135[Id Riesgo],Tabla1315[[#This Row],[Id Riesgo]],Tabla135[Registro diligenciado],TRUE)&gt;0,TRUE,FALSE)</f>
        <v>0</v>
      </c>
      <c r="C53" s="289" t="str">
        <f>IF(B53,_xlfn.XLOOKUP(A53,Tabla6[Id Riesgo],Tabla6[Sigla],FALSE,1),"")</f>
        <v/>
      </c>
      <c r="D53" s="290" t="str">
        <f>IF(B53,_xlfn.XLOOKUP(A53,Tabla6[Id Riesgo],Tabla6[DESCRIPCIÓN DEL RIESGO],FALSE,1),"")</f>
        <v/>
      </c>
      <c r="E53" s="310" t="str">
        <f>IF(Tabla1315[[#This Row],[Diligenciadas etapas previas?]],_xlfn.XLOOKUP(Tabla1315[[#This Row],[Id Riesgo]],Tabla13[Id Riesgo],Tabla13[Probabilidad],"",1),"")</f>
        <v/>
      </c>
      <c r="F53" s="310" t="str">
        <f>IF(Tabla1315[[#This Row],[Diligenciadas etapas previas?]],_xlfn.XLOOKUP(Tabla1315[[#This Row],[Id Riesgo]],Tabla13[Id Riesgo],Tabla13[Porcentaje Impacto],"",1),"")</f>
        <v/>
      </c>
      <c r="G53" s="311" t="str">
        <f>IF(Tabla1315[[#This Row],[Diligenciadas etapas previas?]],_xlfn.XLOOKUP(Tabla1315[[#This Row],[Id Riesgo]],Tabla13[Id Riesgo],Tabla13[Nivel de probabilidad],"",1),"")</f>
        <v/>
      </c>
      <c r="H53" s="311" t="str">
        <f>IF(Tabla1315[[#This Row],[Diligenciadas etapas previas?]],_xlfn.XLOOKUP(Tabla1315[[#This Row],[Id Riesgo]],Tabla13[Id Riesgo],Tabla13[Nivel de impacto],"",1),"")</f>
        <v/>
      </c>
      <c r="I53" s="311" t="str">
        <f>IF(Tabla1315[[#This Row],[Diligenciadas etapas previas?]],_xlfn.XLOOKUP(Tabla1315[[#This Row],[Id Riesgo]],Tabla13[Id Riesgo],Tabla13[Severidad Nivel de Riesgo Inherente],"",1),"")</f>
        <v/>
      </c>
      <c r="J53" s="310" t="str">
        <f>IF(Tabla1315[[#This Row],[Diligenciadas etapas previas?]],_xlfn.XLOOKUP(Tabla1315[[#This Row],[Id Riesgo]],'4_CONTROLES'!$A$12:$A$1611,'4_CONTROLES'!$AJ$12:$AJ$1611,"",1),"")</f>
        <v/>
      </c>
      <c r="K53" s="310" t="str">
        <f>IF(Tabla1315[[#This Row],[Diligenciadas etapas previas?]],_xlfn.XLOOKUP(Tabla1315[[#This Row],[Id Riesgo]],'4_CONTROLES'!$A$12:$A$1611,'4_CONTROLES'!$AK$12:$AK$1611,"",1),"")</f>
        <v/>
      </c>
      <c r="L53" s="311" t="str">
        <f>IF(Tabla1315[[#This Row],[Diligenciadas etapas previas?]],_xlfn.XLOOKUP(Tabla1315[[#This Row],[Id Riesgo]],'4_CONTROLES'!$A$12:$A$1611,'4_CONTROLES'!$AL$12:$AL$1611,"",1),"")</f>
        <v/>
      </c>
      <c r="M53" s="311" t="str">
        <f>IF(Tabla1315[[#This Row],[Diligenciadas etapas previas?]],_xlfn.XLOOKUP(Tabla1315[[#This Row],[Id Riesgo]],'4_CONTROLES'!$A$12:$A$1611,'4_CONTROLES'!$AM$12:$AM$1611,"",1),"")</f>
        <v/>
      </c>
      <c r="N53" s="311" t="str">
        <f>IF(Tabla1315[[#This Row],[Diligenciadas etapas previas?]]=TRUE,_xlfn.XLOOKUP(CONCATENATE("P",Tabla1315[[#This Row],[Nivel de probabilidad Residual]],"I",Tabla1315[[#This Row],[Nivel de impacto Residual]]),Tabla10[Llave],Tabla10[Severidad],"",1),"")</f>
        <v/>
      </c>
      <c r="O53" s="336" t="str">
        <f>_xlfn.XLOOKUP(Tabla1315[[#This Row],[Severidad Nivel de Riesgo Residual]],CONFIGURACIÓN!$BM$6:$BM$9,CONFIGURACIÓN!$BO$6:$BO$9,"",0)</f>
        <v/>
      </c>
      <c r="P53" s="328" t="str">
        <f>_xlfn.XLOOKUP(Tabla1315[[#This Row],[Severidad Nivel de Riesgo Residual]],CONFIGURACIÓN!$BM$6:$BM$9,CONFIGURACIÓN!$BP$6:$BP$9,"",0)</f>
        <v/>
      </c>
      <c r="Q53" s="338"/>
      <c r="R53" s="314"/>
      <c r="S53" s="338"/>
      <c r="T53" s="338"/>
      <c r="U53" s="314"/>
      <c r="V53" s="339"/>
      <c r="W53" s="340"/>
      <c r="X53" s="340"/>
      <c r="Y53" s="340"/>
      <c r="Z53" s="340"/>
      <c r="AA53" s="340"/>
      <c r="AB53" s="340"/>
      <c r="AC53" s="340"/>
      <c r="AD53" s="340"/>
      <c r="AE53" s="340"/>
      <c r="AF53" s="340"/>
      <c r="AG53" s="340"/>
      <c r="AH53" s="340"/>
      <c r="AI53" s="339"/>
      <c r="AJ53" s="436" t="str">
        <f>IF(_xlfn.XLOOKUP(Tabla1315[[#This Row],[Id Riesgo]],Tabla6[Id Riesgo],Tabla6[Estado],"",0)=0,"",_xlfn.XLOOKUP(Tabla1315[[#This Row],[Id Riesgo]],Tabla6[Id Riesgo],Tabla6[Estado],"",0))</f>
        <v/>
      </c>
    </row>
    <row r="54" spans="1:36" ht="14.15" x14ac:dyDescent="0.35">
      <c r="A54" s="289" t="s">
        <v>174</v>
      </c>
      <c r="B54" s="309" t="b">
        <f>IF(COUNTIFS(Tabla135[Id Riesgo],Tabla1315[[#This Row],[Id Riesgo]],Tabla135[Registro diligenciado],TRUE)&gt;0,TRUE,FALSE)</f>
        <v>0</v>
      </c>
      <c r="C54" s="289" t="str">
        <f>IF(B54,_xlfn.XLOOKUP(A54,Tabla6[Id Riesgo],Tabla6[Sigla],FALSE,1),"")</f>
        <v/>
      </c>
      <c r="D54" s="290" t="str">
        <f>IF(B54,_xlfn.XLOOKUP(A54,Tabla6[Id Riesgo],Tabla6[DESCRIPCIÓN DEL RIESGO],FALSE,1),"")</f>
        <v/>
      </c>
      <c r="E54" s="310" t="str">
        <f>IF(Tabla1315[[#This Row],[Diligenciadas etapas previas?]],_xlfn.XLOOKUP(Tabla1315[[#This Row],[Id Riesgo]],Tabla13[Id Riesgo],Tabla13[Probabilidad],"",1),"")</f>
        <v/>
      </c>
      <c r="F54" s="310" t="str">
        <f>IF(Tabla1315[[#This Row],[Diligenciadas etapas previas?]],_xlfn.XLOOKUP(Tabla1315[[#This Row],[Id Riesgo]],Tabla13[Id Riesgo],Tabla13[Porcentaje Impacto],"",1),"")</f>
        <v/>
      </c>
      <c r="G54" s="311" t="str">
        <f>IF(Tabla1315[[#This Row],[Diligenciadas etapas previas?]],_xlfn.XLOOKUP(Tabla1315[[#This Row],[Id Riesgo]],Tabla13[Id Riesgo],Tabla13[Nivel de probabilidad],"",1),"")</f>
        <v/>
      </c>
      <c r="H54" s="311" t="str">
        <f>IF(Tabla1315[[#This Row],[Diligenciadas etapas previas?]],_xlfn.XLOOKUP(Tabla1315[[#This Row],[Id Riesgo]],Tabla13[Id Riesgo],Tabla13[Nivel de impacto],"",1),"")</f>
        <v/>
      </c>
      <c r="I54" s="311" t="str">
        <f>IF(Tabla1315[[#This Row],[Diligenciadas etapas previas?]],_xlfn.XLOOKUP(Tabla1315[[#This Row],[Id Riesgo]],Tabla13[Id Riesgo],Tabla13[Severidad Nivel de Riesgo Inherente],"",1),"")</f>
        <v/>
      </c>
      <c r="J54" s="310" t="str">
        <f>IF(Tabla1315[[#This Row],[Diligenciadas etapas previas?]],_xlfn.XLOOKUP(Tabla1315[[#This Row],[Id Riesgo]],'4_CONTROLES'!$A$12:$A$1611,'4_CONTROLES'!$AJ$12:$AJ$1611,"",1),"")</f>
        <v/>
      </c>
      <c r="K54" s="310" t="str">
        <f>IF(Tabla1315[[#This Row],[Diligenciadas etapas previas?]],_xlfn.XLOOKUP(Tabla1315[[#This Row],[Id Riesgo]],'4_CONTROLES'!$A$12:$A$1611,'4_CONTROLES'!$AK$12:$AK$1611,"",1),"")</f>
        <v/>
      </c>
      <c r="L54" s="311" t="str">
        <f>IF(Tabla1315[[#This Row],[Diligenciadas etapas previas?]],_xlfn.XLOOKUP(Tabla1315[[#This Row],[Id Riesgo]],'4_CONTROLES'!$A$12:$A$1611,'4_CONTROLES'!$AL$12:$AL$1611,"",1),"")</f>
        <v/>
      </c>
      <c r="M54" s="311" t="str">
        <f>IF(Tabla1315[[#This Row],[Diligenciadas etapas previas?]],_xlfn.XLOOKUP(Tabla1315[[#This Row],[Id Riesgo]],'4_CONTROLES'!$A$12:$A$1611,'4_CONTROLES'!$AM$12:$AM$1611,"",1),"")</f>
        <v/>
      </c>
      <c r="N54" s="311" t="str">
        <f>IF(Tabla1315[[#This Row],[Diligenciadas etapas previas?]]=TRUE,_xlfn.XLOOKUP(CONCATENATE("P",Tabla1315[[#This Row],[Nivel de probabilidad Residual]],"I",Tabla1315[[#This Row],[Nivel de impacto Residual]]),Tabla10[Llave],Tabla10[Severidad],"",1),"")</f>
        <v/>
      </c>
      <c r="O54" s="336" t="str">
        <f>_xlfn.XLOOKUP(Tabla1315[[#This Row],[Severidad Nivel de Riesgo Residual]],CONFIGURACIÓN!$BM$6:$BM$9,CONFIGURACIÓN!$BO$6:$BO$9,"",0)</f>
        <v/>
      </c>
      <c r="P54" s="328" t="str">
        <f>_xlfn.XLOOKUP(Tabla1315[[#This Row],[Severidad Nivel de Riesgo Residual]],CONFIGURACIÓN!$BM$6:$BM$9,CONFIGURACIÓN!$BP$6:$BP$9,"",0)</f>
        <v/>
      </c>
      <c r="Q54" s="338"/>
      <c r="R54" s="314"/>
      <c r="S54" s="338"/>
      <c r="T54" s="338"/>
      <c r="U54" s="314"/>
      <c r="V54" s="339"/>
      <c r="W54" s="340"/>
      <c r="X54" s="340"/>
      <c r="Y54" s="340"/>
      <c r="Z54" s="340"/>
      <c r="AA54" s="340"/>
      <c r="AB54" s="340"/>
      <c r="AC54" s="340"/>
      <c r="AD54" s="340"/>
      <c r="AE54" s="340"/>
      <c r="AF54" s="340"/>
      <c r="AG54" s="340"/>
      <c r="AH54" s="340"/>
      <c r="AI54" s="339"/>
      <c r="AJ54" s="436" t="str">
        <f>IF(_xlfn.XLOOKUP(Tabla1315[[#This Row],[Id Riesgo]],Tabla6[Id Riesgo],Tabla6[Estado],"",0)=0,"",_xlfn.XLOOKUP(Tabla1315[[#This Row],[Id Riesgo]],Tabla6[Id Riesgo],Tabla6[Estado],"",0))</f>
        <v/>
      </c>
    </row>
    <row r="55" spans="1:36" ht="14.15" x14ac:dyDescent="0.35">
      <c r="A55" s="289" t="s">
        <v>175</v>
      </c>
      <c r="B55" s="309" t="b">
        <f>IF(COUNTIFS(Tabla135[Id Riesgo],Tabla1315[[#This Row],[Id Riesgo]],Tabla135[Registro diligenciado],TRUE)&gt;0,TRUE,FALSE)</f>
        <v>0</v>
      </c>
      <c r="C55" s="289" t="str">
        <f>IF(B55,_xlfn.XLOOKUP(A55,Tabla6[Id Riesgo],Tabla6[Sigla],FALSE,1),"")</f>
        <v/>
      </c>
      <c r="D55" s="290" t="str">
        <f>IF(B55,_xlfn.XLOOKUP(A55,Tabla6[Id Riesgo],Tabla6[DESCRIPCIÓN DEL RIESGO],FALSE,1),"")</f>
        <v/>
      </c>
      <c r="E55" s="310" t="str">
        <f>IF(Tabla1315[[#This Row],[Diligenciadas etapas previas?]],_xlfn.XLOOKUP(Tabla1315[[#This Row],[Id Riesgo]],Tabla13[Id Riesgo],Tabla13[Probabilidad],"",1),"")</f>
        <v/>
      </c>
      <c r="F55" s="310" t="str">
        <f>IF(Tabla1315[[#This Row],[Diligenciadas etapas previas?]],_xlfn.XLOOKUP(Tabla1315[[#This Row],[Id Riesgo]],Tabla13[Id Riesgo],Tabla13[Porcentaje Impacto],"",1),"")</f>
        <v/>
      </c>
      <c r="G55" s="311" t="str">
        <f>IF(Tabla1315[[#This Row],[Diligenciadas etapas previas?]],_xlfn.XLOOKUP(Tabla1315[[#This Row],[Id Riesgo]],Tabla13[Id Riesgo],Tabla13[Nivel de probabilidad],"",1),"")</f>
        <v/>
      </c>
      <c r="H55" s="311" t="str">
        <f>IF(Tabla1315[[#This Row],[Diligenciadas etapas previas?]],_xlfn.XLOOKUP(Tabla1315[[#This Row],[Id Riesgo]],Tabla13[Id Riesgo],Tabla13[Nivel de impacto],"",1),"")</f>
        <v/>
      </c>
      <c r="I55" s="311" t="str">
        <f>IF(Tabla1315[[#This Row],[Diligenciadas etapas previas?]],_xlfn.XLOOKUP(Tabla1315[[#This Row],[Id Riesgo]],Tabla13[Id Riesgo],Tabla13[Severidad Nivel de Riesgo Inherente],"",1),"")</f>
        <v/>
      </c>
      <c r="J55" s="310" t="str">
        <f>IF(Tabla1315[[#This Row],[Diligenciadas etapas previas?]],_xlfn.XLOOKUP(Tabla1315[[#This Row],[Id Riesgo]],'4_CONTROLES'!$A$12:$A$1611,'4_CONTROLES'!$AJ$12:$AJ$1611,"",1),"")</f>
        <v/>
      </c>
      <c r="K55" s="310" t="str">
        <f>IF(Tabla1315[[#This Row],[Diligenciadas etapas previas?]],_xlfn.XLOOKUP(Tabla1315[[#This Row],[Id Riesgo]],'4_CONTROLES'!$A$12:$A$1611,'4_CONTROLES'!$AK$12:$AK$1611,"",1),"")</f>
        <v/>
      </c>
      <c r="L55" s="311" t="str">
        <f>IF(Tabla1315[[#This Row],[Diligenciadas etapas previas?]],_xlfn.XLOOKUP(Tabla1315[[#This Row],[Id Riesgo]],'4_CONTROLES'!$A$12:$A$1611,'4_CONTROLES'!$AL$12:$AL$1611,"",1),"")</f>
        <v/>
      </c>
      <c r="M55" s="311" t="str">
        <f>IF(Tabla1315[[#This Row],[Diligenciadas etapas previas?]],_xlfn.XLOOKUP(Tabla1315[[#This Row],[Id Riesgo]],'4_CONTROLES'!$A$12:$A$1611,'4_CONTROLES'!$AM$12:$AM$1611,"",1),"")</f>
        <v/>
      </c>
      <c r="N55" s="311" t="str">
        <f>IF(Tabla1315[[#This Row],[Diligenciadas etapas previas?]]=TRUE,_xlfn.XLOOKUP(CONCATENATE("P",Tabla1315[[#This Row],[Nivel de probabilidad Residual]],"I",Tabla1315[[#This Row],[Nivel de impacto Residual]]),Tabla10[Llave],Tabla10[Severidad],"",1),"")</f>
        <v/>
      </c>
      <c r="O55" s="336" t="str">
        <f>_xlfn.XLOOKUP(Tabla1315[[#This Row],[Severidad Nivel de Riesgo Residual]],CONFIGURACIÓN!$BM$6:$BM$9,CONFIGURACIÓN!$BO$6:$BO$9,"",0)</f>
        <v/>
      </c>
      <c r="P55" s="328" t="str">
        <f>_xlfn.XLOOKUP(Tabla1315[[#This Row],[Severidad Nivel de Riesgo Residual]],CONFIGURACIÓN!$BM$6:$BM$9,CONFIGURACIÓN!$BP$6:$BP$9,"",0)</f>
        <v/>
      </c>
      <c r="Q55" s="338"/>
      <c r="R55" s="314"/>
      <c r="S55" s="338"/>
      <c r="T55" s="338"/>
      <c r="U55" s="314"/>
      <c r="V55" s="339"/>
      <c r="W55" s="340"/>
      <c r="X55" s="340"/>
      <c r="Y55" s="340"/>
      <c r="Z55" s="340"/>
      <c r="AA55" s="340"/>
      <c r="AB55" s="340"/>
      <c r="AC55" s="340"/>
      <c r="AD55" s="340"/>
      <c r="AE55" s="340"/>
      <c r="AF55" s="340"/>
      <c r="AG55" s="340"/>
      <c r="AH55" s="340"/>
      <c r="AI55" s="339"/>
      <c r="AJ55" s="436" t="str">
        <f>IF(_xlfn.XLOOKUP(Tabla1315[[#This Row],[Id Riesgo]],Tabla6[Id Riesgo],Tabla6[Estado],"",0)=0,"",_xlfn.XLOOKUP(Tabla1315[[#This Row],[Id Riesgo]],Tabla6[Id Riesgo],Tabla6[Estado],"",0))</f>
        <v/>
      </c>
    </row>
    <row r="56" spans="1:36" ht="14.15" x14ac:dyDescent="0.35">
      <c r="A56" s="289" t="s">
        <v>176</v>
      </c>
      <c r="B56" s="309" t="b">
        <f>IF(COUNTIFS(Tabla135[Id Riesgo],Tabla1315[[#This Row],[Id Riesgo]],Tabla135[Registro diligenciado],TRUE)&gt;0,TRUE,FALSE)</f>
        <v>0</v>
      </c>
      <c r="C56" s="289" t="str">
        <f>IF(B56,_xlfn.XLOOKUP(A56,Tabla6[Id Riesgo],Tabla6[Sigla],FALSE,1),"")</f>
        <v/>
      </c>
      <c r="D56" s="290" t="str">
        <f>IF(B56,_xlfn.XLOOKUP(A56,Tabla6[Id Riesgo],Tabla6[DESCRIPCIÓN DEL RIESGO],FALSE,1),"")</f>
        <v/>
      </c>
      <c r="E56" s="310" t="str">
        <f>IF(Tabla1315[[#This Row],[Diligenciadas etapas previas?]],_xlfn.XLOOKUP(Tabla1315[[#This Row],[Id Riesgo]],Tabla13[Id Riesgo],Tabla13[Probabilidad],"",1),"")</f>
        <v/>
      </c>
      <c r="F56" s="310" t="str">
        <f>IF(Tabla1315[[#This Row],[Diligenciadas etapas previas?]],_xlfn.XLOOKUP(Tabla1315[[#This Row],[Id Riesgo]],Tabla13[Id Riesgo],Tabla13[Porcentaje Impacto],"",1),"")</f>
        <v/>
      </c>
      <c r="G56" s="311" t="str">
        <f>IF(Tabla1315[[#This Row],[Diligenciadas etapas previas?]],_xlfn.XLOOKUP(Tabla1315[[#This Row],[Id Riesgo]],Tabla13[Id Riesgo],Tabla13[Nivel de probabilidad],"",1),"")</f>
        <v/>
      </c>
      <c r="H56" s="311" t="str">
        <f>IF(Tabla1315[[#This Row],[Diligenciadas etapas previas?]],_xlfn.XLOOKUP(Tabla1315[[#This Row],[Id Riesgo]],Tabla13[Id Riesgo],Tabla13[Nivel de impacto],"",1),"")</f>
        <v/>
      </c>
      <c r="I56" s="311" t="str">
        <f>IF(Tabla1315[[#This Row],[Diligenciadas etapas previas?]],_xlfn.XLOOKUP(Tabla1315[[#This Row],[Id Riesgo]],Tabla13[Id Riesgo],Tabla13[Severidad Nivel de Riesgo Inherente],"",1),"")</f>
        <v/>
      </c>
      <c r="J56" s="310" t="str">
        <f>IF(Tabla1315[[#This Row],[Diligenciadas etapas previas?]],_xlfn.XLOOKUP(Tabla1315[[#This Row],[Id Riesgo]],'4_CONTROLES'!$A$12:$A$1611,'4_CONTROLES'!$AJ$12:$AJ$1611,"",1),"")</f>
        <v/>
      </c>
      <c r="K56" s="310" t="str">
        <f>IF(Tabla1315[[#This Row],[Diligenciadas etapas previas?]],_xlfn.XLOOKUP(Tabla1315[[#This Row],[Id Riesgo]],'4_CONTROLES'!$A$12:$A$1611,'4_CONTROLES'!$AK$12:$AK$1611,"",1),"")</f>
        <v/>
      </c>
      <c r="L56" s="311" t="str">
        <f>IF(Tabla1315[[#This Row],[Diligenciadas etapas previas?]],_xlfn.XLOOKUP(Tabla1315[[#This Row],[Id Riesgo]],'4_CONTROLES'!$A$12:$A$1611,'4_CONTROLES'!$AL$12:$AL$1611,"",1),"")</f>
        <v/>
      </c>
      <c r="M56" s="311" t="str">
        <f>IF(Tabla1315[[#This Row],[Diligenciadas etapas previas?]],_xlfn.XLOOKUP(Tabla1315[[#This Row],[Id Riesgo]],'4_CONTROLES'!$A$12:$A$1611,'4_CONTROLES'!$AM$12:$AM$1611,"",1),"")</f>
        <v/>
      </c>
      <c r="N56" s="311" t="str">
        <f>IF(Tabla1315[[#This Row],[Diligenciadas etapas previas?]]=TRUE,_xlfn.XLOOKUP(CONCATENATE("P",Tabla1315[[#This Row],[Nivel de probabilidad Residual]],"I",Tabla1315[[#This Row],[Nivel de impacto Residual]]),Tabla10[Llave],Tabla10[Severidad],"",1),"")</f>
        <v/>
      </c>
      <c r="O56" s="336" t="str">
        <f>_xlfn.XLOOKUP(Tabla1315[[#This Row],[Severidad Nivel de Riesgo Residual]],CONFIGURACIÓN!$BM$6:$BM$9,CONFIGURACIÓN!$BO$6:$BO$9,"",0)</f>
        <v/>
      </c>
      <c r="P56" s="328" t="str">
        <f>_xlfn.XLOOKUP(Tabla1315[[#This Row],[Severidad Nivel de Riesgo Residual]],CONFIGURACIÓN!$BM$6:$BM$9,CONFIGURACIÓN!$BP$6:$BP$9,"",0)</f>
        <v/>
      </c>
      <c r="Q56" s="338"/>
      <c r="R56" s="314"/>
      <c r="S56" s="338"/>
      <c r="T56" s="338"/>
      <c r="U56" s="314"/>
      <c r="V56" s="339"/>
      <c r="W56" s="340"/>
      <c r="X56" s="340"/>
      <c r="Y56" s="340"/>
      <c r="Z56" s="340"/>
      <c r="AA56" s="340"/>
      <c r="AB56" s="340"/>
      <c r="AC56" s="340"/>
      <c r="AD56" s="340"/>
      <c r="AE56" s="340"/>
      <c r="AF56" s="340"/>
      <c r="AG56" s="340"/>
      <c r="AH56" s="340"/>
      <c r="AI56" s="339"/>
      <c r="AJ56" s="436" t="str">
        <f>IF(_xlfn.XLOOKUP(Tabla1315[[#This Row],[Id Riesgo]],Tabla6[Id Riesgo],Tabla6[Estado],"",0)=0,"",_xlfn.XLOOKUP(Tabla1315[[#This Row],[Id Riesgo]],Tabla6[Id Riesgo],Tabla6[Estado],"",0))</f>
        <v/>
      </c>
    </row>
    <row r="57" spans="1:36" ht="14.15" x14ac:dyDescent="0.35">
      <c r="A57" s="289" t="s">
        <v>177</v>
      </c>
      <c r="B57" s="309" t="b">
        <f>IF(COUNTIFS(Tabla135[Id Riesgo],Tabla1315[[#This Row],[Id Riesgo]],Tabla135[Registro diligenciado],TRUE)&gt;0,TRUE,FALSE)</f>
        <v>0</v>
      </c>
      <c r="C57" s="289" t="str">
        <f>IF(B57,_xlfn.XLOOKUP(A57,Tabla6[Id Riesgo],Tabla6[Sigla],FALSE,1),"")</f>
        <v/>
      </c>
      <c r="D57" s="290" t="str">
        <f>IF(B57,_xlfn.XLOOKUP(A57,Tabla6[Id Riesgo],Tabla6[DESCRIPCIÓN DEL RIESGO],FALSE,1),"")</f>
        <v/>
      </c>
      <c r="E57" s="310" t="str">
        <f>IF(Tabla1315[[#This Row],[Diligenciadas etapas previas?]],_xlfn.XLOOKUP(Tabla1315[[#This Row],[Id Riesgo]],Tabla13[Id Riesgo],Tabla13[Probabilidad],"",1),"")</f>
        <v/>
      </c>
      <c r="F57" s="310" t="str">
        <f>IF(Tabla1315[[#This Row],[Diligenciadas etapas previas?]],_xlfn.XLOOKUP(Tabla1315[[#This Row],[Id Riesgo]],Tabla13[Id Riesgo],Tabla13[Porcentaje Impacto],"",1),"")</f>
        <v/>
      </c>
      <c r="G57" s="311" t="str">
        <f>IF(Tabla1315[[#This Row],[Diligenciadas etapas previas?]],_xlfn.XLOOKUP(Tabla1315[[#This Row],[Id Riesgo]],Tabla13[Id Riesgo],Tabla13[Nivel de probabilidad],"",1),"")</f>
        <v/>
      </c>
      <c r="H57" s="311" t="str">
        <f>IF(Tabla1315[[#This Row],[Diligenciadas etapas previas?]],_xlfn.XLOOKUP(Tabla1315[[#This Row],[Id Riesgo]],Tabla13[Id Riesgo],Tabla13[Nivel de impacto],"",1),"")</f>
        <v/>
      </c>
      <c r="I57" s="311" t="str">
        <f>IF(Tabla1315[[#This Row],[Diligenciadas etapas previas?]],_xlfn.XLOOKUP(Tabla1315[[#This Row],[Id Riesgo]],Tabla13[Id Riesgo],Tabla13[Severidad Nivel de Riesgo Inherente],"",1),"")</f>
        <v/>
      </c>
      <c r="J57" s="310" t="str">
        <f>IF(Tabla1315[[#This Row],[Diligenciadas etapas previas?]],_xlfn.XLOOKUP(Tabla1315[[#This Row],[Id Riesgo]],'4_CONTROLES'!$A$12:$A$1611,'4_CONTROLES'!$AJ$12:$AJ$1611,"",1),"")</f>
        <v/>
      </c>
      <c r="K57" s="310" t="str">
        <f>IF(Tabla1315[[#This Row],[Diligenciadas etapas previas?]],_xlfn.XLOOKUP(Tabla1315[[#This Row],[Id Riesgo]],'4_CONTROLES'!$A$12:$A$1611,'4_CONTROLES'!$AK$12:$AK$1611,"",1),"")</f>
        <v/>
      </c>
      <c r="L57" s="311" t="str">
        <f>IF(Tabla1315[[#This Row],[Diligenciadas etapas previas?]],_xlfn.XLOOKUP(Tabla1315[[#This Row],[Id Riesgo]],'4_CONTROLES'!$A$12:$A$1611,'4_CONTROLES'!$AL$12:$AL$1611,"",1),"")</f>
        <v/>
      </c>
      <c r="M57" s="311" t="str">
        <f>IF(Tabla1315[[#This Row],[Diligenciadas etapas previas?]],_xlfn.XLOOKUP(Tabla1315[[#This Row],[Id Riesgo]],'4_CONTROLES'!$A$12:$A$1611,'4_CONTROLES'!$AM$12:$AM$1611,"",1),"")</f>
        <v/>
      </c>
      <c r="N57" s="311" t="str">
        <f>IF(Tabla1315[[#This Row],[Diligenciadas etapas previas?]]=TRUE,_xlfn.XLOOKUP(CONCATENATE("P",Tabla1315[[#This Row],[Nivel de probabilidad Residual]],"I",Tabla1315[[#This Row],[Nivel de impacto Residual]]),Tabla10[Llave],Tabla10[Severidad],"",1),"")</f>
        <v/>
      </c>
      <c r="O57" s="336" t="str">
        <f>_xlfn.XLOOKUP(Tabla1315[[#This Row],[Severidad Nivel de Riesgo Residual]],CONFIGURACIÓN!$BM$6:$BM$9,CONFIGURACIÓN!$BO$6:$BO$9,"",0)</f>
        <v/>
      </c>
      <c r="P57" s="328" t="str">
        <f>_xlfn.XLOOKUP(Tabla1315[[#This Row],[Severidad Nivel de Riesgo Residual]],CONFIGURACIÓN!$BM$6:$BM$9,CONFIGURACIÓN!$BP$6:$BP$9,"",0)</f>
        <v/>
      </c>
      <c r="Q57" s="338"/>
      <c r="R57" s="314"/>
      <c r="S57" s="338"/>
      <c r="T57" s="338"/>
      <c r="U57" s="314"/>
      <c r="V57" s="339"/>
      <c r="W57" s="340"/>
      <c r="X57" s="340"/>
      <c r="Y57" s="340"/>
      <c r="Z57" s="340"/>
      <c r="AA57" s="340"/>
      <c r="AB57" s="340"/>
      <c r="AC57" s="340"/>
      <c r="AD57" s="340"/>
      <c r="AE57" s="340"/>
      <c r="AF57" s="340"/>
      <c r="AG57" s="340"/>
      <c r="AH57" s="340"/>
      <c r="AI57" s="339"/>
      <c r="AJ57" s="436" t="str">
        <f>IF(_xlfn.XLOOKUP(Tabla1315[[#This Row],[Id Riesgo]],Tabla6[Id Riesgo],Tabla6[Estado],"",0)=0,"",_xlfn.XLOOKUP(Tabla1315[[#This Row],[Id Riesgo]],Tabla6[Id Riesgo],Tabla6[Estado],"",0))</f>
        <v/>
      </c>
    </row>
    <row r="58" spans="1:36" ht="14.15" x14ac:dyDescent="0.35">
      <c r="A58" s="289" t="s">
        <v>178</v>
      </c>
      <c r="B58" s="309" t="b">
        <f>IF(COUNTIFS(Tabla135[Id Riesgo],Tabla1315[[#This Row],[Id Riesgo]],Tabla135[Registro diligenciado],TRUE)&gt;0,TRUE,FALSE)</f>
        <v>0</v>
      </c>
      <c r="C58" s="289" t="str">
        <f>IF(B58,_xlfn.XLOOKUP(A58,Tabla6[Id Riesgo],Tabla6[Sigla],FALSE,1),"")</f>
        <v/>
      </c>
      <c r="D58" s="290" t="str">
        <f>IF(B58,_xlfn.XLOOKUP(A58,Tabla6[Id Riesgo],Tabla6[DESCRIPCIÓN DEL RIESGO],FALSE,1),"")</f>
        <v/>
      </c>
      <c r="E58" s="310" t="str">
        <f>IF(Tabla1315[[#This Row],[Diligenciadas etapas previas?]],_xlfn.XLOOKUP(Tabla1315[[#This Row],[Id Riesgo]],Tabla13[Id Riesgo],Tabla13[Probabilidad],"",1),"")</f>
        <v/>
      </c>
      <c r="F58" s="310" t="str">
        <f>IF(Tabla1315[[#This Row],[Diligenciadas etapas previas?]],_xlfn.XLOOKUP(Tabla1315[[#This Row],[Id Riesgo]],Tabla13[Id Riesgo],Tabla13[Porcentaje Impacto],"",1),"")</f>
        <v/>
      </c>
      <c r="G58" s="311" t="str">
        <f>IF(Tabla1315[[#This Row],[Diligenciadas etapas previas?]],_xlfn.XLOOKUP(Tabla1315[[#This Row],[Id Riesgo]],Tabla13[Id Riesgo],Tabla13[Nivel de probabilidad],"",1),"")</f>
        <v/>
      </c>
      <c r="H58" s="311" t="str">
        <f>IF(Tabla1315[[#This Row],[Diligenciadas etapas previas?]],_xlfn.XLOOKUP(Tabla1315[[#This Row],[Id Riesgo]],Tabla13[Id Riesgo],Tabla13[Nivel de impacto],"",1),"")</f>
        <v/>
      </c>
      <c r="I58" s="311" t="str">
        <f>IF(Tabla1315[[#This Row],[Diligenciadas etapas previas?]],_xlfn.XLOOKUP(Tabla1315[[#This Row],[Id Riesgo]],Tabla13[Id Riesgo],Tabla13[Severidad Nivel de Riesgo Inherente],"",1),"")</f>
        <v/>
      </c>
      <c r="J58" s="310" t="str">
        <f>IF(Tabla1315[[#This Row],[Diligenciadas etapas previas?]],_xlfn.XLOOKUP(Tabla1315[[#This Row],[Id Riesgo]],'4_CONTROLES'!$A$12:$A$1611,'4_CONTROLES'!$AJ$12:$AJ$1611,"",1),"")</f>
        <v/>
      </c>
      <c r="K58" s="310" t="str">
        <f>IF(Tabla1315[[#This Row],[Diligenciadas etapas previas?]],_xlfn.XLOOKUP(Tabla1315[[#This Row],[Id Riesgo]],'4_CONTROLES'!$A$12:$A$1611,'4_CONTROLES'!$AK$12:$AK$1611,"",1),"")</f>
        <v/>
      </c>
      <c r="L58" s="311" t="str">
        <f>IF(Tabla1315[[#This Row],[Diligenciadas etapas previas?]],_xlfn.XLOOKUP(Tabla1315[[#This Row],[Id Riesgo]],'4_CONTROLES'!$A$12:$A$1611,'4_CONTROLES'!$AL$12:$AL$1611,"",1),"")</f>
        <v/>
      </c>
      <c r="M58" s="311" t="str">
        <f>IF(Tabla1315[[#This Row],[Diligenciadas etapas previas?]],_xlfn.XLOOKUP(Tabla1315[[#This Row],[Id Riesgo]],'4_CONTROLES'!$A$12:$A$1611,'4_CONTROLES'!$AM$12:$AM$1611,"",1),"")</f>
        <v/>
      </c>
      <c r="N58" s="311" t="str">
        <f>IF(Tabla1315[[#This Row],[Diligenciadas etapas previas?]]=TRUE,_xlfn.XLOOKUP(CONCATENATE("P",Tabla1315[[#This Row],[Nivel de probabilidad Residual]],"I",Tabla1315[[#This Row],[Nivel de impacto Residual]]),Tabla10[Llave],Tabla10[Severidad],"",1),"")</f>
        <v/>
      </c>
      <c r="O58" s="336" t="str">
        <f>_xlfn.XLOOKUP(Tabla1315[[#This Row],[Severidad Nivel de Riesgo Residual]],CONFIGURACIÓN!$BM$6:$BM$9,CONFIGURACIÓN!$BO$6:$BO$9,"",0)</f>
        <v/>
      </c>
      <c r="P58" s="328" t="str">
        <f>_xlfn.XLOOKUP(Tabla1315[[#This Row],[Severidad Nivel de Riesgo Residual]],CONFIGURACIÓN!$BM$6:$BM$9,CONFIGURACIÓN!$BP$6:$BP$9,"",0)</f>
        <v/>
      </c>
      <c r="Q58" s="338"/>
      <c r="R58" s="314"/>
      <c r="S58" s="338"/>
      <c r="T58" s="338"/>
      <c r="U58" s="314"/>
      <c r="V58" s="339"/>
      <c r="W58" s="340"/>
      <c r="X58" s="340"/>
      <c r="Y58" s="340"/>
      <c r="Z58" s="340"/>
      <c r="AA58" s="340"/>
      <c r="AB58" s="340"/>
      <c r="AC58" s="340"/>
      <c r="AD58" s="340"/>
      <c r="AE58" s="340"/>
      <c r="AF58" s="340"/>
      <c r="AG58" s="340"/>
      <c r="AH58" s="340"/>
      <c r="AI58" s="339"/>
      <c r="AJ58" s="436" t="str">
        <f>IF(_xlfn.XLOOKUP(Tabla1315[[#This Row],[Id Riesgo]],Tabla6[Id Riesgo],Tabla6[Estado],"",0)=0,"",_xlfn.XLOOKUP(Tabla1315[[#This Row],[Id Riesgo]],Tabla6[Id Riesgo],Tabla6[Estado],"",0))</f>
        <v/>
      </c>
    </row>
    <row r="59" spans="1:36" ht="14.15" x14ac:dyDescent="0.35">
      <c r="A59" s="289" t="s">
        <v>179</v>
      </c>
      <c r="B59" s="309" t="b">
        <f>IF(COUNTIFS(Tabla135[Id Riesgo],Tabla1315[[#This Row],[Id Riesgo]],Tabla135[Registro diligenciado],TRUE)&gt;0,TRUE,FALSE)</f>
        <v>0</v>
      </c>
      <c r="C59" s="289" t="str">
        <f>IF(B59,_xlfn.XLOOKUP(A59,Tabla6[Id Riesgo],Tabla6[Sigla],FALSE,1),"")</f>
        <v/>
      </c>
      <c r="D59" s="290" t="str">
        <f>IF(B59,_xlfn.XLOOKUP(A59,Tabla6[Id Riesgo],Tabla6[DESCRIPCIÓN DEL RIESGO],FALSE,1),"")</f>
        <v/>
      </c>
      <c r="E59" s="310" t="str">
        <f>IF(Tabla1315[[#This Row],[Diligenciadas etapas previas?]],_xlfn.XLOOKUP(Tabla1315[[#This Row],[Id Riesgo]],Tabla13[Id Riesgo],Tabla13[Probabilidad],"",1),"")</f>
        <v/>
      </c>
      <c r="F59" s="310" t="str">
        <f>IF(Tabla1315[[#This Row],[Diligenciadas etapas previas?]],_xlfn.XLOOKUP(Tabla1315[[#This Row],[Id Riesgo]],Tabla13[Id Riesgo],Tabla13[Porcentaje Impacto],"",1),"")</f>
        <v/>
      </c>
      <c r="G59" s="311" t="str">
        <f>IF(Tabla1315[[#This Row],[Diligenciadas etapas previas?]],_xlfn.XLOOKUP(Tabla1315[[#This Row],[Id Riesgo]],Tabla13[Id Riesgo],Tabla13[Nivel de probabilidad],"",1),"")</f>
        <v/>
      </c>
      <c r="H59" s="311" t="str">
        <f>IF(Tabla1315[[#This Row],[Diligenciadas etapas previas?]],_xlfn.XLOOKUP(Tabla1315[[#This Row],[Id Riesgo]],Tabla13[Id Riesgo],Tabla13[Nivel de impacto],"",1),"")</f>
        <v/>
      </c>
      <c r="I59" s="311" t="str">
        <f>IF(Tabla1315[[#This Row],[Diligenciadas etapas previas?]],_xlfn.XLOOKUP(Tabla1315[[#This Row],[Id Riesgo]],Tabla13[Id Riesgo],Tabla13[Severidad Nivel de Riesgo Inherente],"",1),"")</f>
        <v/>
      </c>
      <c r="J59" s="310" t="str">
        <f>IF(Tabla1315[[#This Row],[Diligenciadas etapas previas?]],_xlfn.XLOOKUP(Tabla1315[[#This Row],[Id Riesgo]],'4_CONTROLES'!$A$12:$A$1611,'4_CONTROLES'!$AJ$12:$AJ$1611,"",1),"")</f>
        <v/>
      </c>
      <c r="K59" s="310" t="str">
        <f>IF(Tabla1315[[#This Row],[Diligenciadas etapas previas?]],_xlfn.XLOOKUP(Tabla1315[[#This Row],[Id Riesgo]],'4_CONTROLES'!$A$12:$A$1611,'4_CONTROLES'!$AK$12:$AK$1611,"",1),"")</f>
        <v/>
      </c>
      <c r="L59" s="311" t="str">
        <f>IF(Tabla1315[[#This Row],[Diligenciadas etapas previas?]],_xlfn.XLOOKUP(Tabla1315[[#This Row],[Id Riesgo]],'4_CONTROLES'!$A$12:$A$1611,'4_CONTROLES'!$AL$12:$AL$1611,"",1),"")</f>
        <v/>
      </c>
      <c r="M59" s="311" t="str">
        <f>IF(Tabla1315[[#This Row],[Diligenciadas etapas previas?]],_xlfn.XLOOKUP(Tabla1315[[#This Row],[Id Riesgo]],'4_CONTROLES'!$A$12:$A$1611,'4_CONTROLES'!$AM$12:$AM$1611,"",1),"")</f>
        <v/>
      </c>
      <c r="N59" s="311" t="str">
        <f>IF(Tabla1315[[#This Row],[Diligenciadas etapas previas?]]=TRUE,_xlfn.XLOOKUP(CONCATENATE("P",Tabla1315[[#This Row],[Nivel de probabilidad Residual]],"I",Tabla1315[[#This Row],[Nivel de impacto Residual]]),Tabla10[Llave],Tabla10[Severidad],"",1),"")</f>
        <v/>
      </c>
      <c r="O59" s="336" t="str">
        <f>_xlfn.XLOOKUP(Tabla1315[[#This Row],[Severidad Nivel de Riesgo Residual]],CONFIGURACIÓN!$BM$6:$BM$9,CONFIGURACIÓN!$BO$6:$BO$9,"",0)</f>
        <v/>
      </c>
      <c r="P59" s="328" t="str">
        <f>_xlfn.XLOOKUP(Tabla1315[[#This Row],[Severidad Nivel de Riesgo Residual]],CONFIGURACIÓN!$BM$6:$BM$9,CONFIGURACIÓN!$BP$6:$BP$9,"",0)</f>
        <v/>
      </c>
      <c r="Q59" s="338"/>
      <c r="R59" s="314"/>
      <c r="S59" s="338"/>
      <c r="T59" s="338"/>
      <c r="U59" s="314"/>
      <c r="V59" s="339"/>
      <c r="W59" s="340"/>
      <c r="X59" s="340"/>
      <c r="Y59" s="340"/>
      <c r="Z59" s="340"/>
      <c r="AA59" s="340"/>
      <c r="AB59" s="340"/>
      <c r="AC59" s="340"/>
      <c r="AD59" s="340"/>
      <c r="AE59" s="340"/>
      <c r="AF59" s="340"/>
      <c r="AG59" s="340"/>
      <c r="AH59" s="340"/>
      <c r="AI59" s="339"/>
      <c r="AJ59" s="436" t="str">
        <f>IF(_xlfn.XLOOKUP(Tabla1315[[#This Row],[Id Riesgo]],Tabla6[Id Riesgo],Tabla6[Estado],"",0)=0,"",_xlfn.XLOOKUP(Tabla1315[[#This Row],[Id Riesgo]],Tabla6[Id Riesgo],Tabla6[Estado],"",0))</f>
        <v/>
      </c>
    </row>
    <row r="60" spans="1:36" ht="14.15" x14ac:dyDescent="0.35">
      <c r="A60" s="289" t="s">
        <v>180</v>
      </c>
      <c r="B60" s="309" t="b">
        <f>IF(COUNTIFS(Tabla135[Id Riesgo],Tabla1315[[#This Row],[Id Riesgo]],Tabla135[Registro diligenciado],TRUE)&gt;0,TRUE,FALSE)</f>
        <v>0</v>
      </c>
      <c r="C60" s="289" t="str">
        <f>IF(B60,_xlfn.XLOOKUP(A60,Tabla6[Id Riesgo],Tabla6[Sigla],FALSE,1),"")</f>
        <v/>
      </c>
      <c r="D60" s="290" t="str">
        <f>IF(B60,_xlfn.XLOOKUP(A60,Tabla6[Id Riesgo],Tabla6[DESCRIPCIÓN DEL RIESGO],FALSE,1),"")</f>
        <v/>
      </c>
      <c r="E60" s="310" t="str">
        <f>IF(Tabla1315[[#This Row],[Diligenciadas etapas previas?]],_xlfn.XLOOKUP(Tabla1315[[#This Row],[Id Riesgo]],Tabla13[Id Riesgo],Tabla13[Probabilidad],"",1),"")</f>
        <v/>
      </c>
      <c r="F60" s="310" t="str">
        <f>IF(Tabla1315[[#This Row],[Diligenciadas etapas previas?]],_xlfn.XLOOKUP(Tabla1315[[#This Row],[Id Riesgo]],Tabla13[Id Riesgo],Tabla13[Porcentaje Impacto],"",1),"")</f>
        <v/>
      </c>
      <c r="G60" s="311" t="str">
        <f>IF(Tabla1315[[#This Row],[Diligenciadas etapas previas?]],_xlfn.XLOOKUP(Tabla1315[[#This Row],[Id Riesgo]],Tabla13[Id Riesgo],Tabla13[Nivel de probabilidad],"",1),"")</f>
        <v/>
      </c>
      <c r="H60" s="311" t="str">
        <f>IF(Tabla1315[[#This Row],[Diligenciadas etapas previas?]],_xlfn.XLOOKUP(Tabla1315[[#This Row],[Id Riesgo]],Tabla13[Id Riesgo],Tabla13[Nivel de impacto],"",1),"")</f>
        <v/>
      </c>
      <c r="I60" s="311" t="str">
        <f>IF(Tabla1315[[#This Row],[Diligenciadas etapas previas?]],_xlfn.XLOOKUP(Tabla1315[[#This Row],[Id Riesgo]],Tabla13[Id Riesgo],Tabla13[Severidad Nivel de Riesgo Inherente],"",1),"")</f>
        <v/>
      </c>
      <c r="J60" s="310" t="str">
        <f>IF(Tabla1315[[#This Row],[Diligenciadas etapas previas?]],_xlfn.XLOOKUP(Tabla1315[[#This Row],[Id Riesgo]],'4_CONTROLES'!$A$12:$A$1611,'4_CONTROLES'!$AJ$12:$AJ$1611,"",1),"")</f>
        <v/>
      </c>
      <c r="K60" s="310" t="str">
        <f>IF(Tabla1315[[#This Row],[Diligenciadas etapas previas?]],_xlfn.XLOOKUP(Tabla1315[[#This Row],[Id Riesgo]],'4_CONTROLES'!$A$12:$A$1611,'4_CONTROLES'!$AK$12:$AK$1611,"",1),"")</f>
        <v/>
      </c>
      <c r="L60" s="311" t="str">
        <f>IF(Tabla1315[[#This Row],[Diligenciadas etapas previas?]],_xlfn.XLOOKUP(Tabla1315[[#This Row],[Id Riesgo]],'4_CONTROLES'!$A$12:$A$1611,'4_CONTROLES'!$AL$12:$AL$1611,"",1),"")</f>
        <v/>
      </c>
      <c r="M60" s="311" t="str">
        <f>IF(Tabla1315[[#This Row],[Diligenciadas etapas previas?]],_xlfn.XLOOKUP(Tabla1315[[#This Row],[Id Riesgo]],'4_CONTROLES'!$A$12:$A$1611,'4_CONTROLES'!$AM$12:$AM$1611,"",1),"")</f>
        <v/>
      </c>
      <c r="N60" s="311" t="str">
        <f>IF(Tabla1315[[#This Row],[Diligenciadas etapas previas?]]=TRUE,_xlfn.XLOOKUP(CONCATENATE("P",Tabla1315[[#This Row],[Nivel de probabilidad Residual]],"I",Tabla1315[[#This Row],[Nivel de impacto Residual]]),Tabla10[Llave],Tabla10[Severidad],"",1),"")</f>
        <v/>
      </c>
      <c r="O60" s="336" t="str">
        <f>_xlfn.XLOOKUP(Tabla1315[[#This Row],[Severidad Nivel de Riesgo Residual]],CONFIGURACIÓN!$BM$6:$BM$9,CONFIGURACIÓN!$BO$6:$BO$9,"",0)</f>
        <v/>
      </c>
      <c r="P60" s="328" t="str">
        <f>_xlfn.XLOOKUP(Tabla1315[[#This Row],[Severidad Nivel de Riesgo Residual]],CONFIGURACIÓN!$BM$6:$BM$9,CONFIGURACIÓN!$BP$6:$BP$9,"",0)</f>
        <v/>
      </c>
      <c r="Q60" s="338"/>
      <c r="R60" s="314"/>
      <c r="S60" s="338"/>
      <c r="T60" s="338"/>
      <c r="U60" s="314"/>
      <c r="V60" s="339"/>
      <c r="W60" s="340"/>
      <c r="X60" s="340"/>
      <c r="Y60" s="340"/>
      <c r="Z60" s="340"/>
      <c r="AA60" s="340"/>
      <c r="AB60" s="340"/>
      <c r="AC60" s="340"/>
      <c r="AD60" s="340"/>
      <c r="AE60" s="340"/>
      <c r="AF60" s="340"/>
      <c r="AG60" s="340"/>
      <c r="AH60" s="340"/>
      <c r="AI60" s="339"/>
      <c r="AJ60" s="436" t="str">
        <f>IF(_xlfn.XLOOKUP(Tabla1315[[#This Row],[Id Riesgo]],Tabla6[Id Riesgo],Tabla6[Estado],"",0)=0,"",_xlfn.XLOOKUP(Tabla1315[[#This Row],[Id Riesgo]],Tabla6[Id Riesgo],Tabla6[Estado],"",0))</f>
        <v/>
      </c>
    </row>
    <row r="61" spans="1:36" ht="14.15" x14ac:dyDescent="0.35">
      <c r="A61" s="289" t="s">
        <v>181</v>
      </c>
      <c r="B61" s="309" t="b">
        <f>IF(COUNTIFS(Tabla135[Id Riesgo],Tabla1315[[#This Row],[Id Riesgo]],Tabla135[Registro diligenciado],TRUE)&gt;0,TRUE,FALSE)</f>
        <v>0</v>
      </c>
      <c r="C61" s="289" t="str">
        <f>IF(B61,_xlfn.XLOOKUP(A61,Tabla6[Id Riesgo],Tabla6[Sigla],FALSE,1),"")</f>
        <v/>
      </c>
      <c r="D61" s="290" t="str">
        <f>IF(B61,_xlfn.XLOOKUP(A61,Tabla6[Id Riesgo],Tabla6[DESCRIPCIÓN DEL RIESGO],FALSE,1),"")</f>
        <v/>
      </c>
      <c r="E61" s="310" t="str">
        <f>IF(Tabla1315[[#This Row],[Diligenciadas etapas previas?]],_xlfn.XLOOKUP(Tabla1315[[#This Row],[Id Riesgo]],Tabla13[Id Riesgo],Tabla13[Probabilidad],"",1),"")</f>
        <v/>
      </c>
      <c r="F61" s="310" t="str">
        <f>IF(Tabla1315[[#This Row],[Diligenciadas etapas previas?]],_xlfn.XLOOKUP(Tabla1315[[#This Row],[Id Riesgo]],Tabla13[Id Riesgo],Tabla13[Porcentaje Impacto],"",1),"")</f>
        <v/>
      </c>
      <c r="G61" s="311" t="str">
        <f>IF(Tabla1315[[#This Row],[Diligenciadas etapas previas?]],_xlfn.XLOOKUP(Tabla1315[[#This Row],[Id Riesgo]],Tabla13[Id Riesgo],Tabla13[Nivel de probabilidad],"",1),"")</f>
        <v/>
      </c>
      <c r="H61" s="311" t="str">
        <f>IF(Tabla1315[[#This Row],[Diligenciadas etapas previas?]],_xlfn.XLOOKUP(Tabla1315[[#This Row],[Id Riesgo]],Tabla13[Id Riesgo],Tabla13[Nivel de impacto],"",1),"")</f>
        <v/>
      </c>
      <c r="I61" s="311" t="str">
        <f>IF(Tabla1315[[#This Row],[Diligenciadas etapas previas?]],_xlfn.XLOOKUP(Tabla1315[[#This Row],[Id Riesgo]],Tabla13[Id Riesgo],Tabla13[Severidad Nivel de Riesgo Inherente],"",1),"")</f>
        <v/>
      </c>
      <c r="J61" s="310" t="str">
        <f>IF(Tabla1315[[#This Row],[Diligenciadas etapas previas?]],_xlfn.XLOOKUP(Tabla1315[[#This Row],[Id Riesgo]],'4_CONTROLES'!$A$12:$A$1611,'4_CONTROLES'!$AJ$12:$AJ$1611,"",1),"")</f>
        <v/>
      </c>
      <c r="K61" s="310" t="str">
        <f>IF(Tabla1315[[#This Row],[Diligenciadas etapas previas?]],_xlfn.XLOOKUP(Tabla1315[[#This Row],[Id Riesgo]],'4_CONTROLES'!$A$12:$A$1611,'4_CONTROLES'!$AK$12:$AK$1611,"",1),"")</f>
        <v/>
      </c>
      <c r="L61" s="311" t="str">
        <f>IF(Tabla1315[[#This Row],[Diligenciadas etapas previas?]],_xlfn.XLOOKUP(Tabla1315[[#This Row],[Id Riesgo]],'4_CONTROLES'!$A$12:$A$1611,'4_CONTROLES'!$AL$12:$AL$1611,"",1),"")</f>
        <v/>
      </c>
      <c r="M61" s="311" t="str">
        <f>IF(Tabla1315[[#This Row],[Diligenciadas etapas previas?]],_xlfn.XLOOKUP(Tabla1315[[#This Row],[Id Riesgo]],'4_CONTROLES'!$A$12:$A$1611,'4_CONTROLES'!$AM$12:$AM$1611,"",1),"")</f>
        <v/>
      </c>
      <c r="N61" s="311" t="str">
        <f>IF(Tabla1315[[#This Row],[Diligenciadas etapas previas?]]=TRUE,_xlfn.XLOOKUP(CONCATENATE("P",Tabla1315[[#This Row],[Nivel de probabilidad Residual]],"I",Tabla1315[[#This Row],[Nivel de impacto Residual]]),Tabla10[Llave],Tabla10[Severidad],"",1),"")</f>
        <v/>
      </c>
      <c r="O61" s="336" t="str">
        <f>_xlfn.XLOOKUP(Tabla1315[[#This Row],[Severidad Nivel de Riesgo Residual]],CONFIGURACIÓN!$BM$6:$BM$9,CONFIGURACIÓN!$BO$6:$BO$9,"",0)</f>
        <v/>
      </c>
      <c r="P61" s="328" t="str">
        <f>_xlfn.XLOOKUP(Tabla1315[[#This Row],[Severidad Nivel de Riesgo Residual]],CONFIGURACIÓN!$BM$6:$BM$9,CONFIGURACIÓN!$BP$6:$BP$9,"",0)</f>
        <v/>
      </c>
      <c r="Q61" s="338"/>
      <c r="R61" s="314"/>
      <c r="S61" s="338"/>
      <c r="T61" s="338"/>
      <c r="U61" s="314"/>
      <c r="V61" s="339"/>
      <c r="W61" s="340"/>
      <c r="X61" s="340"/>
      <c r="Y61" s="340"/>
      <c r="Z61" s="340"/>
      <c r="AA61" s="340"/>
      <c r="AB61" s="340"/>
      <c r="AC61" s="340"/>
      <c r="AD61" s="340"/>
      <c r="AE61" s="340"/>
      <c r="AF61" s="340"/>
      <c r="AG61" s="340"/>
      <c r="AH61" s="340"/>
      <c r="AI61" s="339"/>
      <c r="AJ61" s="436" t="str">
        <f>IF(_xlfn.XLOOKUP(Tabla1315[[#This Row],[Id Riesgo]],Tabla6[Id Riesgo],Tabla6[Estado],"",0)=0,"",_xlfn.XLOOKUP(Tabla1315[[#This Row],[Id Riesgo]],Tabla6[Id Riesgo],Tabla6[Estado],"",0))</f>
        <v/>
      </c>
    </row>
    <row r="62" spans="1:36" ht="14.15" x14ac:dyDescent="0.35">
      <c r="A62" s="289" t="s">
        <v>182</v>
      </c>
      <c r="B62" s="309" t="b">
        <f>IF(COUNTIFS(Tabla135[Id Riesgo],Tabla1315[[#This Row],[Id Riesgo]],Tabla135[Registro diligenciado],TRUE)&gt;0,TRUE,FALSE)</f>
        <v>0</v>
      </c>
      <c r="C62" s="289" t="str">
        <f>IF(B62,_xlfn.XLOOKUP(A62,Tabla6[Id Riesgo],Tabla6[Sigla],FALSE,1),"")</f>
        <v/>
      </c>
      <c r="D62" s="290" t="str">
        <f>IF(B62,_xlfn.XLOOKUP(A62,Tabla6[Id Riesgo],Tabla6[DESCRIPCIÓN DEL RIESGO],FALSE,1),"")</f>
        <v/>
      </c>
      <c r="E62" s="310" t="str">
        <f>IF(Tabla1315[[#This Row],[Diligenciadas etapas previas?]],_xlfn.XLOOKUP(Tabla1315[[#This Row],[Id Riesgo]],Tabla13[Id Riesgo],Tabla13[Probabilidad],"",1),"")</f>
        <v/>
      </c>
      <c r="F62" s="310" t="str">
        <f>IF(Tabla1315[[#This Row],[Diligenciadas etapas previas?]],_xlfn.XLOOKUP(Tabla1315[[#This Row],[Id Riesgo]],Tabla13[Id Riesgo],Tabla13[Porcentaje Impacto],"",1),"")</f>
        <v/>
      </c>
      <c r="G62" s="311" t="str">
        <f>IF(Tabla1315[[#This Row],[Diligenciadas etapas previas?]],_xlfn.XLOOKUP(Tabla1315[[#This Row],[Id Riesgo]],Tabla13[Id Riesgo],Tabla13[Nivel de probabilidad],"",1),"")</f>
        <v/>
      </c>
      <c r="H62" s="311" t="str">
        <f>IF(Tabla1315[[#This Row],[Diligenciadas etapas previas?]],_xlfn.XLOOKUP(Tabla1315[[#This Row],[Id Riesgo]],Tabla13[Id Riesgo],Tabla13[Nivel de impacto],"",1),"")</f>
        <v/>
      </c>
      <c r="I62" s="311" t="str">
        <f>IF(Tabla1315[[#This Row],[Diligenciadas etapas previas?]],_xlfn.XLOOKUP(Tabla1315[[#This Row],[Id Riesgo]],Tabla13[Id Riesgo],Tabla13[Severidad Nivel de Riesgo Inherente],"",1),"")</f>
        <v/>
      </c>
      <c r="J62" s="310" t="str">
        <f>IF(Tabla1315[[#This Row],[Diligenciadas etapas previas?]],_xlfn.XLOOKUP(Tabla1315[[#This Row],[Id Riesgo]],'4_CONTROLES'!$A$12:$A$1611,'4_CONTROLES'!$AJ$12:$AJ$1611,"",1),"")</f>
        <v/>
      </c>
      <c r="K62" s="310" t="str">
        <f>IF(Tabla1315[[#This Row],[Diligenciadas etapas previas?]],_xlfn.XLOOKUP(Tabla1315[[#This Row],[Id Riesgo]],'4_CONTROLES'!$A$12:$A$1611,'4_CONTROLES'!$AK$12:$AK$1611,"",1),"")</f>
        <v/>
      </c>
      <c r="L62" s="311" t="str">
        <f>IF(Tabla1315[[#This Row],[Diligenciadas etapas previas?]],_xlfn.XLOOKUP(Tabla1315[[#This Row],[Id Riesgo]],'4_CONTROLES'!$A$12:$A$1611,'4_CONTROLES'!$AL$12:$AL$1611,"",1),"")</f>
        <v/>
      </c>
      <c r="M62" s="311" t="str">
        <f>IF(Tabla1315[[#This Row],[Diligenciadas etapas previas?]],_xlfn.XLOOKUP(Tabla1315[[#This Row],[Id Riesgo]],'4_CONTROLES'!$A$12:$A$1611,'4_CONTROLES'!$AM$12:$AM$1611,"",1),"")</f>
        <v/>
      </c>
      <c r="N62" s="311" t="str">
        <f>IF(Tabla1315[[#This Row],[Diligenciadas etapas previas?]]=TRUE,_xlfn.XLOOKUP(CONCATENATE("P",Tabla1315[[#This Row],[Nivel de probabilidad Residual]],"I",Tabla1315[[#This Row],[Nivel de impacto Residual]]),Tabla10[Llave],Tabla10[Severidad],"",1),"")</f>
        <v/>
      </c>
      <c r="O62" s="336" t="str">
        <f>_xlfn.XLOOKUP(Tabla1315[[#This Row],[Severidad Nivel de Riesgo Residual]],CONFIGURACIÓN!$BM$6:$BM$9,CONFIGURACIÓN!$BO$6:$BO$9,"",0)</f>
        <v/>
      </c>
      <c r="P62" s="328" t="str">
        <f>_xlfn.XLOOKUP(Tabla1315[[#This Row],[Severidad Nivel de Riesgo Residual]],CONFIGURACIÓN!$BM$6:$BM$9,CONFIGURACIÓN!$BP$6:$BP$9,"",0)</f>
        <v/>
      </c>
      <c r="Q62" s="338"/>
      <c r="R62" s="314"/>
      <c r="S62" s="338"/>
      <c r="T62" s="338"/>
      <c r="U62" s="314"/>
      <c r="V62" s="339"/>
      <c r="W62" s="340"/>
      <c r="X62" s="340"/>
      <c r="Y62" s="340"/>
      <c r="Z62" s="340"/>
      <c r="AA62" s="340"/>
      <c r="AB62" s="340"/>
      <c r="AC62" s="340"/>
      <c r="AD62" s="340"/>
      <c r="AE62" s="340"/>
      <c r="AF62" s="340"/>
      <c r="AG62" s="340"/>
      <c r="AH62" s="340"/>
      <c r="AI62" s="339"/>
      <c r="AJ62" s="436" t="str">
        <f>IF(_xlfn.XLOOKUP(Tabla1315[[#This Row],[Id Riesgo]],Tabla6[Id Riesgo],Tabla6[Estado],"",0)=0,"",_xlfn.XLOOKUP(Tabla1315[[#This Row],[Id Riesgo]],Tabla6[Id Riesgo],Tabla6[Estado],"",0))</f>
        <v/>
      </c>
    </row>
    <row r="63" spans="1:36" ht="14.15" x14ac:dyDescent="0.35">
      <c r="A63" s="289" t="s">
        <v>183</v>
      </c>
      <c r="B63" s="309" t="b">
        <f>IF(COUNTIFS(Tabla135[Id Riesgo],Tabla1315[[#This Row],[Id Riesgo]],Tabla135[Registro diligenciado],TRUE)&gt;0,TRUE,FALSE)</f>
        <v>0</v>
      </c>
      <c r="C63" s="289" t="str">
        <f>IF(B63,_xlfn.XLOOKUP(A63,Tabla6[Id Riesgo],Tabla6[Sigla],FALSE,1),"")</f>
        <v/>
      </c>
      <c r="D63" s="290" t="str">
        <f>IF(B63,_xlfn.XLOOKUP(A63,Tabla6[Id Riesgo],Tabla6[DESCRIPCIÓN DEL RIESGO],FALSE,1),"")</f>
        <v/>
      </c>
      <c r="E63" s="310" t="str">
        <f>IF(Tabla1315[[#This Row],[Diligenciadas etapas previas?]],_xlfn.XLOOKUP(Tabla1315[[#This Row],[Id Riesgo]],Tabla13[Id Riesgo],Tabla13[Probabilidad],"",1),"")</f>
        <v/>
      </c>
      <c r="F63" s="310" t="str">
        <f>IF(Tabla1315[[#This Row],[Diligenciadas etapas previas?]],_xlfn.XLOOKUP(Tabla1315[[#This Row],[Id Riesgo]],Tabla13[Id Riesgo],Tabla13[Porcentaje Impacto],"",1),"")</f>
        <v/>
      </c>
      <c r="G63" s="311" t="str">
        <f>IF(Tabla1315[[#This Row],[Diligenciadas etapas previas?]],_xlfn.XLOOKUP(Tabla1315[[#This Row],[Id Riesgo]],Tabla13[Id Riesgo],Tabla13[Nivel de probabilidad],"",1),"")</f>
        <v/>
      </c>
      <c r="H63" s="311" t="str">
        <f>IF(Tabla1315[[#This Row],[Diligenciadas etapas previas?]],_xlfn.XLOOKUP(Tabla1315[[#This Row],[Id Riesgo]],Tabla13[Id Riesgo],Tabla13[Nivel de impacto],"",1),"")</f>
        <v/>
      </c>
      <c r="I63" s="311" t="str">
        <f>IF(Tabla1315[[#This Row],[Diligenciadas etapas previas?]],_xlfn.XLOOKUP(Tabla1315[[#This Row],[Id Riesgo]],Tabla13[Id Riesgo],Tabla13[Severidad Nivel de Riesgo Inherente],"",1),"")</f>
        <v/>
      </c>
      <c r="J63" s="310" t="str">
        <f>IF(Tabla1315[[#This Row],[Diligenciadas etapas previas?]],_xlfn.XLOOKUP(Tabla1315[[#This Row],[Id Riesgo]],'4_CONTROLES'!$A$12:$A$1611,'4_CONTROLES'!$AJ$12:$AJ$1611,"",1),"")</f>
        <v/>
      </c>
      <c r="K63" s="310" t="str">
        <f>IF(Tabla1315[[#This Row],[Diligenciadas etapas previas?]],_xlfn.XLOOKUP(Tabla1315[[#This Row],[Id Riesgo]],'4_CONTROLES'!$A$12:$A$1611,'4_CONTROLES'!$AK$12:$AK$1611,"",1),"")</f>
        <v/>
      </c>
      <c r="L63" s="311" t="str">
        <f>IF(Tabla1315[[#This Row],[Diligenciadas etapas previas?]],_xlfn.XLOOKUP(Tabla1315[[#This Row],[Id Riesgo]],'4_CONTROLES'!$A$12:$A$1611,'4_CONTROLES'!$AL$12:$AL$1611,"",1),"")</f>
        <v/>
      </c>
      <c r="M63" s="311" t="str">
        <f>IF(Tabla1315[[#This Row],[Diligenciadas etapas previas?]],_xlfn.XLOOKUP(Tabla1315[[#This Row],[Id Riesgo]],'4_CONTROLES'!$A$12:$A$1611,'4_CONTROLES'!$AM$12:$AM$1611,"",1),"")</f>
        <v/>
      </c>
      <c r="N63" s="311" t="str">
        <f>IF(Tabla1315[[#This Row],[Diligenciadas etapas previas?]]=TRUE,_xlfn.XLOOKUP(CONCATENATE("P",Tabla1315[[#This Row],[Nivel de probabilidad Residual]],"I",Tabla1315[[#This Row],[Nivel de impacto Residual]]),Tabla10[Llave],Tabla10[Severidad],"",1),"")</f>
        <v/>
      </c>
      <c r="O63" s="336" t="str">
        <f>_xlfn.XLOOKUP(Tabla1315[[#This Row],[Severidad Nivel de Riesgo Residual]],CONFIGURACIÓN!$BM$6:$BM$9,CONFIGURACIÓN!$BO$6:$BO$9,"",0)</f>
        <v/>
      </c>
      <c r="P63" s="328" t="str">
        <f>_xlfn.XLOOKUP(Tabla1315[[#This Row],[Severidad Nivel de Riesgo Residual]],CONFIGURACIÓN!$BM$6:$BM$9,CONFIGURACIÓN!$BP$6:$BP$9,"",0)</f>
        <v/>
      </c>
      <c r="Q63" s="338"/>
      <c r="R63" s="314"/>
      <c r="S63" s="338"/>
      <c r="T63" s="338"/>
      <c r="U63" s="314"/>
      <c r="V63" s="339"/>
      <c r="W63" s="340"/>
      <c r="X63" s="340"/>
      <c r="Y63" s="340"/>
      <c r="Z63" s="340"/>
      <c r="AA63" s="340"/>
      <c r="AB63" s="340"/>
      <c r="AC63" s="340"/>
      <c r="AD63" s="340"/>
      <c r="AE63" s="340"/>
      <c r="AF63" s="340"/>
      <c r="AG63" s="340"/>
      <c r="AH63" s="340"/>
      <c r="AI63" s="339"/>
      <c r="AJ63" s="436" t="str">
        <f>IF(_xlfn.XLOOKUP(Tabla1315[[#This Row],[Id Riesgo]],Tabla6[Id Riesgo],Tabla6[Estado],"",0)=0,"",_xlfn.XLOOKUP(Tabla1315[[#This Row],[Id Riesgo]],Tabla6[Id Riesgo],Tabla6[Estado],"",0))</f>
        <v/>
      </c>
    </row>
    <row r="64" spans="1:36" ht="14.15" x14ac:dyDescent="0.35">
      <c r="A64" s="289" t="s">
        <v>184</v>
      </c>
      <c r="B64" s="309" t="b">
        <f>IF(COUNTIFS(Tabla135[Id Riesgo],Tabla1315[[#This Row],[Id Riesgo]],Tabla135[Registro diligenciado],TRUE)&gt;0,TRUE,FALSE)</f>
        <v>0</v>
      </c>
      <c r="C64" s="289" t="str">
        <f>IF(B64,_xlfn.XLOOKUP(A64,Tabla6[Id Riesgo],Tabla6[Sigla],FALSE,1),"")</f>
        <v/>
      </c>
      <c r="D64" s="290" t="str">
        <f>IF(B64,_xlfn.XLOOKUP(A64,Tabla6[Id Riesgo],Tabla6[DESCRIPCIÓN DEL RIESGO],FALSE,1),"")</f>
        <v/>
      </c>
      <c r="E64" s="310" t="str">
        <f>IF(Tabla1315[[#This Row],[Diligenciadas etapas previas?]],_xlfn.XLOOKUP(Tabla1315[[#This Row],[Id Riesgo]],Tabla13[Id Riesgo],Tabla13[Probabilidad],"",1),"")</f>
        <v/>
      </c>
      <c r="F64" s="310" t="str">
        <f>IF(Tabla1315[[#This Row],[Diligenciadas etapas previas?]],_xlfn.XLOOKUP(Tabla1315[[#This Row],[Id Riesgo]],Tabla13[Id Riesgo],Tabla13[Porcentaje Impacto],"",1),"")</f>
        <v/>
      </c>
      <c r="G64" s="311" t="str">
        <f>IF(Tabla1315[[#This Row],[Diligenciadas etapas previas?]],_xlfn.XLOOKUP(Tabla1315[[#This Row],[Id Riesgo]],Tabla13[Id Riesgo],Tabla13[Nivel de probabilidad],"",1),"")</f>
        <v/>
      </c>
      <c r="H64" s="311" t="str">
        <f>IF(Tabla1315[[#This Row],[Diligenciadas etapas previas?]],_xlfn.XLOOKUP(Tabla1315[[#This Row],[Id Riesgo]],Tabla13[Id Riesgo],Tabla13[Nivel de impacto],"",1),"")</f>
        <v/>
      </c>
      <c r="I64" s="311" t="str">
        <f>IF(Tabla1315[[#This Row],[Diligenciadas etapas previas?]],_xlfn.XLOOKUP(Tabla1315[[#This Row],[Id Riesgo]],Tabla13[Id Riesgo],Tabla13[Severidad Nivel de Riesgo Inherente],"",1),"")</f>
        <v/>
      </c>
      <c r="J64" s="310" t="str">
        <f>IF(Tabla1315[[#This Row],[Diligenciadas etapas previas?]],_xlfn.XLOOKUP(Tabla1315[[#This Row],[Id Riesgo]],'4_CONTROLES'!$A$12:$A$1611,'4_CONTROLES'!$AJ$12:$AJ$1611,"",1),"")</f>
        <v/>
      </c>
      <c r="K64" s="310" t="str">
        <f>IF(Tabla1315[[#This Row],[Diligenciadas etapas previas?]],_xlfn.XLOOKUP(Tabla1315[[#This Row],[Id Riesgo]],'4_CONTROLES'!$A$12:$A$1611,'4_CONTROLES'!$AK$12:$AK$1611,"",1),"")</f>
        <v/>
      </c>
      <c r="L64" s="311" t="str">
        <f>IF(Tabla1315[[#This Row],[Diligenciadas etapas previas?]],_xlfn.XLOOKUP(Tabla1315[[#This Row],[Id Riesgo]],'4_CONTROLES'!$A$12:$A$1611,'4_CONTROLES'!$AL$12:$AL$1611,"",1),"")</f>
        <v/>
      </c>
      <c r="M64" s="311" t="str">
        <f>IF(Tabla1315[[#This Row],[Diligenciadas etapas previas?]],_xlfn.XLOOKUP(Tabla1315[[#This Row],[Id Riesgo]],'4_CONTROLES'!$A$12:$A$1611,'4_CONTROLES'!$AM$12:$AM$1611,"",1),"")</f>
        <v/>
      </c>
      <c r="N64" s="311" t="str">
        <f>IF(Tabla1315[[#This Row],[Diligenciadas etapas previas?]]=TRUE,_xlfn.XLOOKUP(CONCATENATE("P",Tabla1315[[#This Row],[Nivel de probabilidad Residual]],"I",Tabla1315[[#This Row],[Nivel de impacto Residual]]),Tabla10[Llave],Tabla10[Severidad],"",1),"")</f>
        <v/>
      </c>
      <c r="O64" s="336" t="str">
        <f>_xlfn.XLOOKUP(Tabla1315[[#This Row],[Severidad Nivel de Riesgo Residual]],CONFIGURACIÓN!$BM$6:$BM$9,CONFIGURACIÓN!$BO$6:$BO$9,"",0)</f>
        <v/>
      </c>
      <c r="P64" s="328" t="str">
        <f>_xlfn.XLOOKUP(Tabla1315[[#This Row],[Severidad Nivel de Riesgo Residual]],CONFIGURACIÓN!$BM$6:$BM$9,CONFIGURACIÓN!$BP$6:$BP$9,"",0)</f>
        <v/>
      </c>
      <c r="Q64" s="338"/>
      <c r="R64" s="314"/>
      <c r="S64" s="338"/>
      <c r="T64" s="338"/>
      <c r="U64" s="314"/>
      <c r="V64" s="339"/>
      <c r="W64" s="340"/>
      <c r="X64" s="340"/>
      <c r="Y64" s="340"/>
      <c r="Z64" s="340"/>
      <c r="AA64" s="340"/>
      <c r="AB64" s="340"/>
      <c r="AC64" s="340"/>
      <c r="AD64" s="340"/>
      <c r="AE64" s="340"/>
      <c r="AF64" s="340"/>
      <c r="AG64" s="340"/>
      <c r="AH64" s="340"/>
      <c r="AI64" s="339"/>
      <c r="AJ64" s="436" t="str">
        <f>IF(_xlfn.XLOOKUP(Tabla1315[[#This Row],[Id Riesgo]],Tabla6[Id Riesgo],Tabla6[Estado],"",0)=0,"",_xlfn.XLOOKUP(Tabla1315[[#This Row],[Id Riesgo]],Tabla6[Id Riesgo],Tabla6[Estado],"",0))</f>
        <v/>
      </c>
    </row>
    <row r="65" spans="1:36" ht="14.15" x14ac:dyDescent="0.35">
      <c r="A65" s="289" t="s">
        <v>185</v>
      </c>
      <c r="B65" s="309" t="b">
        <f>IF(COUNTIFS(Tabla135[Id Riesgo],Tabla1315[[#This Row],[Id Riesgo]],Tabla135[Registro diligenciado],TRUE)&gt;0,TRUE,FALSE)</f>
        <v>0</v>
      </c>
      <c r="C65" s="289" t="str">
        <f>IF(B65,_xlfn.XLOOKUP(A65,Tabla6[Id Riesgo],Tabla6[Sigla],FALSE,1),"")</f>
        <v/>
      </c>
      <c r="D65" s="290" t="str">
        <f>IF(B65,_xlfn.XLOOKUP(A65,Tabla6[Id Riesgo],Tabla6[DESCRIPCIÓN DEL RIESGO],FALSE,1),"")</f>
        <v/>
      </c>
      <c r="E65" s="310" t="str">
        <f>IF(Tabla1315[[#This Row],[Diligenciadas etapas previas?]],_xlfn.XLOOKUP(Tabla1315[[#This Row],[Id Riesgo]],Tabla13[Id Riesgo],Tabla13[Probabilidad],"",1),"")</f>
        <v/>
      </c>
      <c r="F65" s="310" t="str">
        <f>IF(Tabla1315[[#This Row],[Diligenciadas etapas previas?]],_xlfn.XLOOKUP(Tabla1315[[#This Row],[Id Riesgo]],Tabla13[Id Riesgo],Tabla13[Porcentaje Impacto],"",1),"")</f>
        <v/>
      </c>
      <c r="G65" s="311" t="str">
        <f>IF(Tabla1315[[#This Row],[Diligenciadas etapas previas?]],_xlfn.XLOOKUP(Tabla1315[[#This Row],[Id Riesgo]],Tabla13[Id Riesgo],Tabla13[Nivel de probabilidad],"",1),"")</f>
        <v/>
      </c>
      <c r="H65" s="311" t="str">
        <f>IF(Tabla1315[[#This Row],[Diligenciadas etapas previas?]],_xlfn.XLOOKUP(Tabla1315[[#This Row],[Id Riesgo]],Tabla13[Id Riesgo],Tabla13[Nivel de impacto],"",1),"")</f>
        <v/>
      </c>
      <c r="I65" s="311" t="str">
        <f>IF(Tabla1315[[#This Row],[Diligenciadas etapas previas?]],_xlfn.XLOOKUP(Tabla1315[[#This Row],[Id Riesgo]],Tabla13[Id Riesgo],Tabla13[Severidad Nivel de Riesgo Inherente],"",1),"")</f>
        <v/>
      </c>
      <c r="J65" s="310" t="str">
        <f>IF(Tabla1315[[#This Row],[Diligenciadas etapas previas?]],_xlfn.XLOOKUP(Tabla1315[[#This Row],[Id Riesgo]],'4_CONTROLES'!$A$12:$A$1611,'4_CONTROLES'!$AJ$12:$AJ$1611,"",1),"")</f>
        <v/>
      </c>
      <c r="K65" s="310" t="str">
        <f>IF(Tabla1315[[#This Row],[Diligenciadas etapas previas?]],_xlfn.XLOOKUP(Tabla1315[[#This Row],[Id Riesgo]],'4_CONTROLES'!$A$12:$A$1611,'4_CONTROLES'!$AK$12:$AK$1611,"",1),"")</f>
        <v/>
      </c>
      <c r="L65" s="311" t="str">
        <f>IF(Tabla1315[[#This Row],[Diligenciadas etapas previas?]],_xlfn.XLOOKUP(Tabla1315[[#This Row],[Id Riesgo]],'4_CONTROLES'!$A$12:$A$1611,'4_CONTROLES'!$AL$12:$AL$1611,"",1),"")</f>
        <v/>
      </c>
      <c r="M65" s="311" t="str">
        <f>IF(Tabla1315[[#This Row],[Diligenciadas etapas previas?]],_xlfn.XLOOKUP(Tabla1315[[#This Row],[Id Riesgo]],'4_CONTROLES'!$A$12:$A$1611,'4_CONTROLES'!$AM$12:$AM$1611,"",1),"")</f>
        <v/>
      </c>
      <c r="N65" s="311" t="str">
        <f>IF(Tabla1315[[#This Row],[Diligenciadas etapas previas?]]=TRUE,_xlfn.XLOOKUP(CONCATENATE("P",Tabla1315[[#This Row],[Nivel de probabilidad Residual]],"I",Tabla1315[[#This Row],[Nivel de impacto Residual]]),Tabla10[Llave],Tabla10[Severidad],"",1),"")</f>
        <v/>
      </c>
      <c r="O65" s="336" t="str">
        <f>_xlfn.XLOOKUP(Tabla1315[[#This Row],[Severidad Nivel de Riesgo Residual]],CONFIGURACIÓN!$BM$6:$BM$9,CONFIGURACIÓN!$BO$6:$BO$9,"",0)</f>
        <v/>
      </c>
      <c r="P65" s="328" t="str">
        <f>_xlfn.XLOOKUP(Tabla1315[[#This Row],[Severidad Nivel de Riesgo Residual]],CONFIGURACIÓN!$BM$6:$BM$9,CONFIGURACIÓN!$BP$6:$BP$9,"",0)</f>
        <v/>
      </c>
      <c r="Q65" s="338"/>
      <c r="R65" s="314"/>
      <c r="S65" s="338"/>
      <c r="T65" s="338"/>
      <c r="U65" s="314"/>
      <c r="V65" s="339"/>
      <c r="W65" s="340"/>
      <c r="X65" s="340"/>
      <c r="Y65" s="340"/>
      <c r="Z65" s="340"/>
      <c r="AA65" s="340"/>
      <c r="AB65" s="340"/>
      <c r="AC65" s="340"/>
      <c r="AD65" s="340"/>
      <c r="AE65" s="340"/>
      <c r="AF65" s="340"/>
      <c r="AG65" s="340"/>
      <c r="AH65" s="340"/>
      <c r="AI65" s="339"/>
      <c r="AJ65" s="436" t="str">
        <f>IF(_xlfn.XLOOKUP(Tabla1315[[#This Row],[Id Riesgo]],Tabla6[Id Riesgo],Tabla6[Estado],"",0)=0,"",_xlfn.XLOOKUP(Tabla1315[[#This Row],[Id Riesgo]],Tabla6[Id Riesgo],Tabla6[Estado],"",0))</f>
        <v/>
      </c>
    </row>
    <row r="66" spans="1:36" ht="14.15" x14ac:dyDescent="0.35">
      <c r="A66" s="289" t="s">
        <v>186</v>
      </c>
      <c r="B66" s="309" t="b">
        <f>IF(COUNTIFS(Tabla135[Id Riesgo],Tabla1315[[#This Row],[Id Riesgo]],Tabla135[Registro diligenciado],TRUE)&gt;0,TRUE,FALSE)</f>
        <v>0</v>
      </c>
      <c r="C66" s="289" t="str">
        <f>IF(B66,_xlfn.XLOOKUP(A66,Tabla6[Id Riesgo],Tabla6[Sigla],FALSE,1),"")</f>
        <v/>
      </c>
      <c r="D66" s="290" t="str">
        <f>IF(B66,_xlfn.XLOOKUP(A66,Tabla6[Id Riesgo],Tabla6[DESCRIPCIÓN DEL RIESGO],FALSE,1),"")</f>
        <v/>
      </c>
      <c r="E66" s="310" t="str">
        <f>IF(Tabla1315[[#This Row],[Diligenciadas etapas previas?]],_xlfn.XLOOKUP(Tabla1315[[#This Row],[Id Riesgo]],Tabla13[Id Riesgo],Tabla13[Probabilidad],"",1),"")</f>
        <v/>
      </c>
      <c r="F66" s="310" t="str">
        <f>IF(Tabla1315[[#This Row],[Diligenciadas etapas previas?]],_xlfn.XLOOKUP(Tabla1315[[#This Row],[Id Riesgo]],Tabla13[Id Riesgo],Tabla13[Porcentaje Impacto],"",1),"")</f>
        <v/>
      </c>
      <c r="G66" s="311" t="str">
        <f>IF(Tabla1315[[#This Row],[Diligenciadas etapas previas?]],_xlfn.XLOOKUP(Tabla1315[[#This Row],[Id Riesgo]],Tabla13[Id Riesgo],Tabla13[Nivel de probabilidad],"",1),"")</f>
        <v/>
      </c>
      <c r="H66" s="311" t="str">
        <f>IF(Tabla1315[[#This Row],[Diligenciadas etapas previas?]],_xlfn.XLOOKUP(Tabla1315[[#This Row],[Id Riesgo]],Tabla13[Id Riesgo],Tabla13[Nivel de impacto],"",1),"")</f>
        <v/>
      </c>
      <c r="I66" s="311" t="str">
        <f>IF(Tabla1315[[#This Row],[Diligenciadas etapas previas?]],_xlfn.XLOOKUP(Tabla1315[[#This Row],[Id Riesgo]],Tabla13[Id Riesgo],Tabla13[Severidad Nivel de Riesgo Inherente],"",1),"")</f>
        <v/>
      </c>
      <c r="J66" s="310" t="str">
        <f>IF(Tabla1315[[#This Row],[Diligenciadas etapas previas?]],_xlfn.XLOOKUP(Tabla1315[[#This Row],[Id Riesgo]],'4_CONTROLES'!$A$12:$A$1611,'4_CONTROLES'!$AJ$12:$AJ$1611,"",1),"")</f>
        <v/>
      </c>
      <c r="K66" s="310" t="str">
        <f>IF(Tabla1315[[#This Row],[Diligenciadas etapas previas?]],_xlfn.XLOOKUP(Tabla1315[[#This Row],[Id Riesgo]],'4_CONTROLES'!$A$12:$A$1611,'4_CONTROLES'!$AK$12:$AK$1611,"",1),"")</f>
        <v/>
      </c>
      <c r="L66" s="311" t="str">
        <f>IF(Tabla1315[[#This Row],[Diligenciadas etapas previas?]],_xlfn.XLOOKUP(Tabla1315[[#This Row],[Id Riesgo]],'4_CONTROLES'!$A$12:$A$1611,'4_CONTROLES'!$AL$12:$AL$1611,"",1),"")</f>
        <v/>
      </c>
      <c r="M66" s="311" t="str">
        <f>IF(Tabla1315[[#This Row],[Diligenciadas etapas previas?]],_xlfn.XLOOKUP(Tabla1315[[#This Row],[Id Riesgo]],'4_CONTROLES'!$A$12:$A$1611,'4_CONTROLES'!$AM$12:$AM$1611,"",1),"")</f>
        <v/>
      </c>
      <c r="N66" s="311" t="str">
        <f>IF(Tabla1315[[#This Row],[Diligenciadas etapas previas?]]=TRUE,_xlfn.XLOOKUP(CONCATENATE("P",Tabla1315[[#This Row],[Nivel de probabilidad Residual]],"I",Tabla1315[[#This Row],[Nivel de impacto Residual]]),Tabla10[Llave],Tabla10[Severidad],"",1),"")</f>
        <v/>
      </c>
      <c r="O66" s="336" t="str">
        <f>_xlfn.XLOOKUP(Tabla1315[[#This Row],[Severidad Nivel de Riesgo Residual]],CONFIGURACIÓN!$BM$6:$BM$9,CONFIGURACIÓN!$BO$6:$BO$9,"",0)</f>
        <v/>
      </c>
      <c r="P66" s="328" t="str">
        <f>_xlfn.XLOOKUP(Tabla1315[[#This Row],[Severidad Nivel de Riesgo Residual]],CONFIGURACIÓN!$BM$6:$BM$9,CONFIGURACIÓN!$BP$6:$BP$9,"",0)</f>
        <v/>
      </c>
      <c r="Q66" s="338"/>
      <c r="R66" s="314"/>
      <c r="S66" s="338"/>
      <c r="T66" s="338"/>
      <c r="U66" s="314"/>
      <c r="V66" s="339"/>
      <c r="W66" s="340"/>
      <c r="X66" s="340"/>
      <c r="Y66" s="340"/>
      <c r="Z66" s="340"/>
      <c r="AA66" s="340"/>
      <c r="AB66" s="340"/>
      <c r="AC66" s="340"/>
      <c r="AD66" s="340"/>
      <c r="AE66" s="340"/>
      <c r="AF66" s="340"/>
      <c r="AG66" s="340"/>
      <c r="AH66" s="340"/>
      <c r="AI66" s="339"/>
      <c r="AJ66" s="436" t="str">
        <f>IF(_xlfn.XLOOKUP(Tabla1315[[#This Row],[Id Riesgo]],Tabla6[Id Riesgo],Tabla6[Estado],"",0)=0,"",_xlfn.XLOOKUP(Tabla1315[[#This Row],[Id Riesgo]],Tabla6[Id Riesgo],Tabla6[Estado],"",0))</f>
        <v/>
      </c>
    </row>
    <row r="67" spans="1:36" ht="14.15" x14ac:dyDescent="0.35">
      <c r="A67" s="289" t="s">
        <v>187</v>
      </c>
      <c r="B67" s="309" t="b">
        <f>IF(COUNTIFS(Tabla135[Id Riesgo],Tabla1315[[#This Row],[Id Riesgo]],Tabla135[Registro diligenciado],TRUE)&gt;0,TRUE,FALSE)</f>
        <v>0</v>
      </c>
      <c r="C67" s="289" t="str">
        <f>IF(B67,_xlfn.XLOOKUP(A67,Tabla6[Id Riesgo],Tabla6[Sigla],FALSE,1),"")</f>
        <v/>
      </c>
      <c r="D67" s="290" t="str">
        <f>IF(B67,_xlfn.XLOOKUP(A67,Tabla6[Id Riesgo],Tabla6[DESCRIPCIÓN DEL RIESGO],FALSE,1),"")</f>
        <v/>
      </c>
      <c r="E67" s="310" t="str">
        <f>IF(Tabla1315[[#This Row],[Diligenciadas etapas previas?]],_xlfn.XLOOKUP(Tabla1315[[#This Row],[Id Riesgo]],Tabla13[Id Riesgo],Tabla13[Probabilidad],"",1),"")</f>
        <v/>
      </c>
      <c r="F67" s="310" t="str">
        <f>IF(Tabla1315[[#This Row],[Diligenciadas etapas previas?]],_xlfn.XLOOKUP(Tabla1315[[#This Row],[Id Riesgo]],Tabla13[Id Riesgo],Tabla13[Porcentaje Impacto],"",1),"")</f>
        <v/>
      </c>
      <c r="G67" s="311" t="str">
        <f>IF(Tabla1315[[#This Row],[Diligenciadas etapas previas?]],_xlfn.XLOOKUP(Tabla1315[[#This Row],[Id Riesgo]],Tabla13[Id Riesgo],Tabla13[Nivel de probabilidad],"",1),"")</f>
        <v/>
      </c>
      <c r="H67" s="311" t="str">
        <f>IF(Tabla1315[[#This Row],[Diligenciadas etapas previas?]],_xlfn.XLOOKUP(Tabla1315[[#This Row],[Id Riesgo]],Tabla13[Id Riesgo],Tabla13[Nivel de impacto],"",1),"")</f>
        <v/>
      </c>
      <c r="I67" s="311" t="str">
        <f>IF(Tabla1315[[#This Row],[Diligenciadas etapas previas?]],_xlfn.XLOOKUP(Tabla1315[[#This Row],[Id Riesgo]],Tabla13[Id Riesgo],Tabla13[Severidad Nivel de Riesgo Inherente],"",1),"")</f>
        <v/>
      </c>
      <c r="J67" s="310" t="str">
        <f>IF(Tabla1315[[#This Row],[Diligenciadas etapas previas?]],_xlfn.XLOOKUP(Tabla1315[[#This Row],[Id Riesgo]],'4_CONTROLES'!$A$12:$A$1611,'4_CONTROLES'!$AJ$12:$AJ$1611,"",1),"")</f>
        <v/>
      </c>
      <c r="K67" s="310" t="str">
        <f>IF(Tabla1315[[#This Row],[Diligenciadas etapas previas?]],_xlfn.XLOOKUP(Tabla1315[[#This Row],[Id Riesgo]],'4_CONTROLES'!$A$12:$A$1611,'4_CONTROLES'!$AK$12:$AK$1611,"",1),"")</f>
        <v/>
      </c>
      <c r="L67" s="311" t="str">
        <f>IF(Tabla1315[[#This Row],[Diligenciadas etapas previas?]],_xlfn.XLOOKUP(Tabla1315[[#This Row],[Id Riesgo]],'4_CONTROLES'!$A$12:$A$1611,'4_CONTROLES'!$AL$12:$AL$1611,"",1),"")</f>
        <v/>
      </c>
      <c r="M67" s="311" t="str">
        <f>IF(Tabla1315[[#This Row],[Diligenciadas etapas previas?]],_xlfn.XLOOKUP(Tabla1315[[#This Row],[Id Riesgo]],'4_CONTROLES'!$A$12:$A$1611,'4_CONTROLES'!$AM$12:$AM$1611,"",1),"")</f>
        <v/>
      </c>
      <c r="N67" s="311" t="str">
        <f>IF(Tabla1315[[#This Row],[Diligenciadas etapas previas?]]=TRUE,_xlfn.XLOOKUP(CONCATENATE("P",Tabla1315[[#This Row],[Nivel de probabilidad Residual]],"I",Tabla1315[[#This Row],[Nivel de impacto Residual]]),Tabla10[Llave],Tabla10[Severidad],"",1),"")</f>
        <v/>
      </c>
      <c r="O67" s="336" t="str">
        <f>_xlfn.XLOOKUP(Tabla1315[[#This Row],[Severidad Nivel de Riesgo Residual]],CONFIGURACIÓN!$BM$6:$BM$9,CONFIGURACIÓN!$BO$6:$BO$9,"",0)</f>
        <v/>
      </c>
      <c r="P67" s="328" t="str">
        <f>_xlfn.XLOOKUP(Tabla1315[[#This Row],[Severidad Nivel de Riesgo Residual]],CONFIGURACIÓN!$BM$6:$BM$9,CONFIGURACIÓN!$BP$6:$BP$9,"",0)</f>
        <v/>
      </c>
      <c r="Q67" s="338"/>
      <c r="R67" s="314"/>
      <c r="S67" s="338"/>
      <c r="T67" s="338"/>
      <c r="U67" s="314"/>
      <c r="V67" s="339"/>
      <c r="W67" s="340"/>
      <c r="X67" s="340"/>
      <c r="Y67" s="340"/>
      <c r="Z67" s="340"/>
      <c r="AA67" s="340"/>
      <c r="AB67" s="340"/>
      <c r="AC67" s="340"/>
      <c r="AD67" s="340"/>
      <c r="AE67" s="340"/>
      <c r="AF67" s="340"/>
      <c r="AG67" s="340"/>
      <c r="AH67" s="340"/>
      <c r="AI67" s="339"/>
      <c r="AJ67" s="436" t="str">
        <f>IF(_xlfn.XLOOKUP(Tabla1315[[#This Row],[Id Riesgo]],Tabla6[Id Riesgo],Tabla6[Estado],"",0)=0,"",_xlfn.XLOOKUP(Tabla1315[[#This Row],[Id Riesgo]],Tabla6[Id Riesgo],Tabla6[Estado],"",0))</f>
        <v/>
      </c>
    </row>
    <row r="68" spans="1:36" ht="14.15" x14ac:dyDescent="0.35">
      <c r="A68" s="289" t="s">
        <v>188</v>
      </c>
      <c r="B68" s="309" t="b">
        <f>IF(COUNTIFS(Tabla135[Id Riesgo],Tabla1315[[#This Row],[Id Riesgo]],Tabla135[Registro diligenciado],TRUE)&gt;0,TRUE,FALSE)</f>
        <v>0</v>
      </c>
      <c r="C68" s="289" t="str">
        <f>IF(B68,_xlfn.XLOOKUP(A68,Tabla6[Id Riesgo],Tabla6[Sigla],FALSE,1),"")</f>
        <v/>
      </c>
      <c r="D68" s="290" t="str">
        <f>IF(B68,_xlfn.XLOOKUP(A68,Tabla6[Id Riesgo],Tabla6[DESCRIPCIÓN DEL RIESGO],FALSE,1),"")</f>
        <v/>
      </c>
      <c r="E68" s="310" t="str">
        <f>IF(Tabla1315[[#This Row],[Diligenciadas etapas previas?]],_xlfn.XLOOKUP(Tabla1315[[#This Row],[Id Riesgo]],Tabla13[Id Riesgo],Tabla13[Probabilidad],"",1),"")</f>
        <v/>
      </c>
      <c r="F68" s="310" t="str">
        <f>IF(Tabla1315[[#This Row],[Diligenciadas etapas previas?]],_xlfn.XLOOKUP(Tabla1315[[#This Row],[Id Riesgo]],Tabla13[Id Riesgo],Tabla13[Porcentaje Impacto],"",1),"")</f>
        <v/>
      </c>
      <c r="G68" s="311" t="str">
        <f>IF(Tabla1315[[#This Row],[Diligenciadas etapas previas?]],_xlfn.XLOOKUP(Tabla1315[[#This Row],[Id Riesgo]],Tabla13[Id Riesgo],Tabla13[Nivel de probabilidad],"",1),"")</f>
        <v/>
      </c>
      <c r="H68" s="311" t="str">
        <f>IF(Tabla1315[[#This Row],[Diligenciadas etapas previas?]],_xlfn.XLOOKUP(Tabla1315[[#This Row],[Id Riesgo]],Tabla13[Id Riesgo],Tabla13[Nivel de impacto],"",1),"")</f>
        <v/>
      </c>
      <c r="I68" s="311" t="str">
        <f>IF(Tabla1315[[#This Row],[Diligenciadas etapas previas?]],_xlfn.XLOOKUP(Tabla1315[[#This Row],[Id Riesgo]],Tabla13[Id Riesgo],Tabla13[Severidad Nivel de Riesgo Inherente],"",1),"")</f>
        <v/>
      </c>
      <c r="J68" s="310" t="str">
        <f>IF(Tabla1315[[#This Row],[Diligenciadas etapas previas?]],_xlfn.XLOOKUP(Tabla1315[[#This Row],[Id Riesgo]],'4_CONTROLES'!$A$12:$A$1611,'4_CONTROLES'!$AJ$12:$AJ$1611,"",1),"")</f>
        <v/>
      </c>
      <c r="K68" s="310" t="str">
        <f>IF(Tabla1315[[#This Row],[Diligenciadas etapas previas?]],_xlfn.XLOOKUP(Tabla1315[[#This Row],[Id Riesgo]],'4_CONTROLES'!$A$12:$A$1611,'4_CONTROLES'!$AK$12:$AK$1611,"",1),"")</f>
        <v/>
      </c>
      <c r="L68" s="311" t="str">
        <f>IF(Tabla1315[[#This Row],[Diligenciadas etapas previas?]],_xlfn.XLOOKUP(Tabla1315[[#This Row],[Id Riesgo]],'4_CONTROLES'!$A$12:$A$1611,'4_CONTROLES'!$AL$12:$AL$1611,"",1),"")</f>
        <v/>
      </c>
      <c r="M68" s="311" t="str">
        <f>IF(Tabla1315[[#This Row],[Diligenciadas etapas previas?]],_xlfn.XLOOKUP(Tabla1315[[#This Row],[Id Riesgo]],'4_CONTROLES'!$A$12:$A$1611,'4_CONTROLES'!$AM$12:$AM$1611,"",1),"")</f>
        <v/>
      </c>
      <c r="N68" s="311" t="str">
        <f>IF(Tabla1315[[#This Row],[Diligenciadas etapas previas?]]=TRUE,_xlfn.XLOOKUP(CONCATENATE("P",Tabla1315[[#This Row],[Nivel de probabilidad Residual]],"I",Tabla1315[[#This Row],[Nivel de impacto Residual]]),Tabla10[Llave],Tabla10[Severidad],"",1),"")</f>
        <v/>
      </c>
      <c r="O68" s="336" t="str">
        <f>_xlfn.XLOOKUP(Tabla1315[[#This Row],[Severidad Nivel de Riesgo Residual]],CONFIGURACIÓN!$BM$6:$BM$9,CONFIGURACIÓN!$BO$6:$BO$9,"",0)</f>
        <v/>
      </c>
      <c r="P68" s="328" t="str">
        <f>_xlfn.XLOOKUP(Tabla1315[[#This Row],[Severidad Nivel de Riesgo Residual]],CONFIGURACIÓN!$BM$6:$BM$9,CONFIGURACIÓN!$BP$6:$BP$9,"",0)</f>
        <v/>
      </c>
      <c r="Q68" s="338"/>
      <c r="R68" s="314"/>
      <c r="S68" s="338"/>
      <c r="T68" s="338"/>
      <c r="U68" s="314"/>
      <c r="V68" s="339"/>
      <c r="W68" s="340"/>
      <c r="X68" s="340"/>
      <c r="Y68" s="340"/>
      <c r="Z68" s="340"/>
      <c r="AA68" s="340"/>
      <c r="AB68" s="340"/>
      <c r="AC68" s="340"/>
      <c r="AD68" s="340"/>
      <c r="AE68" s="340"/>
      <c r="AF68" s="340"/>
      <c r="AG68" s="340"/>
      <c r="AH68" s="340"/>
      <c r="AI68" s="339"/>
      <c r="AJ68" s="436" t="str">
        <f>IF(_xlfn.XLOOKUP(Tabla1315[[#This Row],[Id Riesgo]],Tabla6[Id Riesgo],Tabla6[Estado],"",0)=0,"",_xlfn.XLOOKUP(Tabla1315[[#This Row],[Id Riesgo]],Tabla6[Id Riesgo],Tabla6[Estado],"",0))</f>
        <v/>
      </c>
    </row>
    <row r="69" spans="1:36" ht="14.15" x14ac:dyDescent="0.35">
      <c r="A69" s="289" t="s">
        <v>189</v>
      </c>
      <c r="B69" s="309" t="b">
        <f>IF(COUNTIFS(Tabla135[Id Riesgo],Tabla1315[[#This Row],[Id Riesgo]],Tabla135[Registro diligenciado],TRUE)&gt;0,TRUE,FALSE)</f>
        <v>0</v>
      </c>
      <c r="C69" s="289" t="str">
        <f>IF(B69,_xlfn.XLOOKUP(A69,Tabla6[Id Riesgo],Tabla6[Sigla],FALSE,1),"")</f>
        <v/>
      </c>
      <c r="D69" s="290" t="str">
        <f>IF(B69,_xlfn.XLOOKUP(A69,Tabla6[Id Riesgo],Tabla6[DESCRIPCIÓN DEL RIESGO],FALSE,1),"")</f>
        <v/>
      </c>
      <c r="E69" s="310" t="str">
        <f>IF(Tabla1315[[#This Row],[Diligenciadas etapas previas?]],_xlfn.XLOOKUP(Tabla1315[[#This Row],[Id Riesgo]],Tabla13[Id Riesgo],Tabla13[Probabilidad],"",1),"")</f>
        <v/>
      </c>
      <c r="F69" s="310" t="str">
        <f>IF(Tabla1315[[#This Row],[Diligenciadas etapas previas?]],_xlfn.XLOOKUP(Tabla1315[[#This Row],[Id Riesgo]],Tabla13[Id Riesgo],Tabla13[Porcentaje Impacto],"",1),"")</f>
        <v/>
      </c>
      <c r="G69" s="311" t="str">
        <f>IF(Tabla1315[[#This Row],[Diligenciadas etapas previas?]],_xlfn.XLOOKUP(Tabla1315[[#This Row],[Id Riesgo]],Tabla13[Id Riesgo],Tabla13[Nivel de probabilidad],"",1),"")</f>
        <v/>
      </c>
      <c r="H69" s="311" t="str">
        <f>IF(Tabla1315[[#This Row],[Diligenciadas etapas previas?]],_xlfn.XLOOKUP(Tabla1315[[#This Row],[Id Riesgo]],Tabla13[Id Riesgo],Tabla13[Nivel de impacto],"",1),"")</f>
        <v/>
      </c>
      <c r="I69" s="311" t="str">
        <f>IF(Tabla1315[[#This Row],[Diligenciadas etapas previas?]],_xlfn.XLOOKUP(Tabla1315[[#This Row],[Id Riesgo]],Tabla13[Id Riesgo],Tabla13[Severidad Nivel de Riesgo Inherente],"",1),"")</f>
        <v/>
      </c>
      <c r="J69" s="310" t="str">
        <f>IF(Tabla1315[[#This Row],[Diligenciadas etapas previas?]],_xlfn.XLOOKUP(Tabla1315[[#This Row],[Id Riesgo]],'4_CONTROLES'!$A$12:$A$1611,'4_CONTROLES'!$AJ$12:$AJ$1611,"",1),"")</f>
        <v/>
      </c>
      <c r="K69" s="310" t="str">
        <f>IF(Tabla1315[[#This Row],[Diligenciadas etapas previas?]],_xlfn.XLOOKUP(Tabla1315[[#This Row],[Id Riesgo]],'4_CONTROLES'!$A$12:$A$1611,'4_CONTROLES'!$AK$12:$AK$1611,"",1),"")</f>
        <v/>
      </c>
      <c r="L69" s="311" t="str">
        <f>IF(Tabla1315[[#This Row],[Diligenciadas etapas previas?]],_xlfn.XLOOKUP(Tabla1315[[#This Row],[Id Riesgo]],'4_CONTROLES'!$A$12:$A$1611,'4_CONTROLES'!$AL$12:$AL$1611,"",1),"")</f>
        <v/>
      </c>
      <c r="M69" s="311" t="str">
        <f>IF(Tabla1315[[#This Row],[Diligenciadas etapas previas?]],_xlfn.XLOOKUP(Tabla1315[[#This Row],[Id Riesgo]],'4_CONTROLES'!$A$12:$A$1611,'4_CONTROLES'!$AM$12:$AM$1611,"",1),"")</f>
        <v/>
      </c>
      <c r="N69" s="311" t="str">
        <f>IF(Tabla1315[[#This Row],[Diligenciadas etapas previas?]]=TRUE,_xlfn.XLOOKUP(CONCATENATE("P",Tabla1315[[#This Row],[Nivel de probabilidad Residual]],"I",Tabla1315[[#This Row],[Nivel de impacto Residual]]),Tabla10[Llave],Tabla10[Severidad],"",1),"")</f>
        <v/>
      </c>
      <c r="O69" s="336" t="str">
        <f>_xlfn.XLOOKUP(Tabla1315[[#This Row],[Severidad Nivel de Riesgo Residual]],CONFIGURACIÓN!$BM$6:$BM$9,CONFIGURACIÓN!$BO$6:$BO$9,"",0)</f>
        <v/>
      </c>
      <c r="P69" s="328" t="str">
        <f>_xlfn.XLOOKUP(Tabla1315[[#This Row],[Severidad Nivel de Riesgo Residual]],CONFIGURACIÓN!$BM$6:$BM$9,CONFIGURACIÓN!$BP$6:$BP$9,"",0)</f>
        <v/>
      </c>
      <c r="Q69" s="338"/>
      <c r="R69" s="314"/>
      <c r="S69" s="338"/>
      <c r="T69" s="338"/>
      <c r="U69" s="314"/>
      <c r="V69" s="339"/>
      <c r="W69" s="340"/>
      <c r="X69" s="340"/>
      <c r="Y69" s="340"/>
      <c r="Z69" s="340"/>
      <c r="AA69" s="340"/>
      <c r="AB69" s="340"/>
      <c r="AC69" s="340"/>
      <c r="AD69" s="340"/>
      <c r="AE69" s="340"/>
      <c r="AF69" s="340"/>
      <c r="AG69" s="340"/>
      <c r="AH69" s="340"/>
      <c r="AI69" s="339"/>
      <c r="AJ69" s="436" t="str">
        <f>IF(_xlfn.XLOOKUP(Tabla1315[[#This Row],[Id Riesgo]],Tabla6[Id Riesgo],Tabla6[Estado],"",0)=0,"",_xlfn.XLOOKUP(Tabla1315[[#This Row],[Id Riesgo]],Tabla6[Id Riesgo],Tabla6[Estado],"",0))</f>
        <v/>
      </c>
    </row>
    <row r="70" spans="1:36" ht="14.15" x14ac:dyDescent="0.35">
      <c r="A70" s="289" t="s">
        <v>190</v>
      </c>
      <c r="B70" s="309" t="b">
        <f>IF(COUNTIFS(Tabla135[Id Riesgo],Tabla1315[[#This Row],[Id Riesgo]],Tabla135[Registro diligenciado],TRUE)&gt;0,TRUE,FALSE)</f>
        <v>0</v>
      </c>
      <c r="C70" s="289" t="str">
        <f>IF(B70,_xlfn.XLOOKUP(A70,Tabla6[Id Riesgo],Tabla6[Sigla],FALSE,1),"")</f>
        <v/>
      </c>
      <c r="D70" s="290" t="str">
        <f>IF(B70,_xlfn.XLOOKUP(A70,Tabla6[Id Riesgo],Tabla6[DESCRIPCIÓN DEL RIESGO],FALSE,1),"")</f>
        <v/>
      </c>
      <c r="E70" s="310" t="str">
        <f>IF(Tabla1315[[#This Row],[Diligenciadas etapas previas?]],_xlfn.XLOOKUP(Tabla1315[[#This Row],[Id Riesgo]],Tabla13[Id Riesgo],Tabla13[Probabilidad],"",1),"")</f>
        <v/>
      </c>
      <c r="F70" s="310" t="str">
        <f>IF(Tabla1315[[#This Row],[Diligenciadas etapas previas?]],_xlfn.XLOOKUP(Tabla1315[[#This Row],[Id Riesgo]],Tabla13[Id Riesgo],Tabla13[Porcentaje Impacto],"",1),"")</f>
        <v/>
      </c>
      <c r="G70" s="311" t="str">
        <f>IF(Tabla1315[[#This Row],[Diligenciadas etapas previas?]],_xlfn.XLOOKUP(Tabla1315[[#This Row],[Id Riesgo]],Tabla13[Id Riesgo],Tabla13[Nivel de probabilidad],"",1),"")</f>
        <v/>
      </c>
      <c r="H70" s="311" t="str">
        <f>IF(Tabla1315[[#This Row],[Diligenciadas etapas previas?]],_xlfn.XLOOKUP(Tabla1315[[#This Row],[Id Riesgo]],Tabla13[Id Riesgo],Tabla13[Nivel de impacto],"",1),"")</f>
        <v/>
      </c>
      <c r="I70" s="311" t="str">
        <f>IF(Tabla1315[[#This Row],[Diligenciadas etapas previas?]],_xlfn.XLOOKUP(Tabla1315[[#This Row],[Id Riesgo]],Tabla13[Id Riesgo],Tabla13[Severidad Nivel de Riesgo Inherente],"",1),"")</f>
        <v/>
      </c>
      <c r="J70" s="310" t="str">
        <f>IF(Tabla1315[[#This Row],[Diligenciadas etapas previas?]],_xlfn.XLOOKUP(Tabla1315[[#This Row],[Id Riesgo]],'4_CONTROLES'!$A$12:$A$1611,'4_CONTROLES'!$AJ$12:$AJ$1611,"",1),"")</f>
        <v/>
      </c>
      <c r="K70" s="310" t="str">
        <f>IF(Tabla1315[[#This Row],[Diligenciadas etapas previas?]],_xlfn.XLOOKUP(Tabla1315[[#This Row],[Id Riesgo]],'4_CONTROLES'!$A$12:$A$1611,'4_CONTROLES'!$AK$12:$AK$1611,"",1),"")</f>
        <v/>
      </c>
      <c r="L70" s="311" t="str">
        <f>IF(Tabla1315[[#This Row],[Diligenciadas etapas previas?]],_xlfn.XLOOKUP(Tabla1315[[#This Row],[Id Riesgo]],'4_CONTROLES'!$A$12:$A$1611,'4_CONTROLES'!$AL$12:$AL$1611,"",1),"")</f>
        <v/>
      </c>
      <c r="M70" s="311" t="str">
        <f>IF(Tabla1315[[#This Row],[Diligenciadas etapas previas?]],_xlfn.XLOOKUP(Tabla1315[[#This Row],[Id Riesgo]],'4_CONTROLES'!$A$12:$A$1611,'4_CONTROLES'!$AM$12:$AM$1611,"",1),"")</f>
        <v/>
      </c>
      <c r="N70" s="311" t="str">
        <f>IF(Tabla1315[[#This Row],[Diligenciadas etapas previas?]]=TRUE,_xlfn.XLOOKUP(CONCATENATE("P",Tabla1315[[#This Row],[Nivel de probabilidad Residual]],"I",Tabla1315[[#This Row],[Nivel de impacto Residual]]),Tabla10[Llave],Tabla10[Severidad],"",1),"")</f>
        <v/>
      </c>
      <c r="O70" s="336" t="str">
        <f>_xlfn.XLOOKUP(Tabla1315[[#This Row],[Severidad Nivel de Riesgo Residual]],CONFIGURACIÓN!$BM$6:$BM$9,CONFIGURACIÓN!$BO$6:$BO$9,"",0)</f>
        <v/>
      </c>
      <c r="P70" s="328" t="str">
        <f>_xlfn.XLOOKUP(Tabla1315[[#This Row],[Severidad Nivel de Riesgo Residual]],CONFIGURACIÓN!$BM$6:$BM$9,CONFIGURACIÓN!$BP$6:$BP$9,"",0)</f>
        <v/>
      </c>
      <c r="Q70" s="338"/>
      <c r="R70" s="314"/>
      <c r="S70" s="338"/>
      <c r="T70" s="338"/>
      <c r="U70" s="314"/>
      <c r="V70" s="339"/>
      <c r="W70" s="340"/>
      <c r="X70" s="340"/>
      <c r="Y70" s="340"/>
      <c r="Z70" s="340"/>
      <c r="AA70" s="340"/>
      <c r="AB70" s="340"/>
      <c r="AC70" s="340"/>
      <c r="AD70" s="340"/>
      <c r="AE70" s="340"/>
      <c r="AF70" s="340"/>
      <c r="AG70" s="340"/>
      <c r="AH70" s="340"/>
      <c r="AI70" s="339"/>
      <c r="AJ70" s="436" t="str">
        <f>IF(_xlfn.XLOOKUP(Tabla1315[[#This Row],[Id Riesgo]],Tabla6[Id Riesgo],Tabla6[Estado],"",0)=0,"",_xlfn.XLOOKUP(Tabla1315[[#This Row],[Id Riesgo]],Tabla6[Id Riesgo],Tabla6[Estado],"",0))</f>
        <v/>
      </c>
    </row>
    <row r="71" spans="1:36" ht="14.15" x14ac:dyDescent="0.35">
      <c r="A71" s="289" t="s">
        <v>191</v>
      </c>
      <c r="B71" s="309" t="b">
        <f>IF(COUNTIFS(Tabla135[Id Riesgo],Tabla1315[[#This Row],[Id Riesgo]],Tabla135[Registro diligenciado],TRUE)&gt;0,TRUE,FALSE)</f>
        <v>0</v>
      </c>
      <c r="C71" s="289" t="str">
        <f>IF(B71,_xlfn.XLOOKUP(A71,Tabla6[Id Riesgo],Tabla6[Sigla],FALSE,1),"")</f>
        <v/>
      </c>
      <c r="D71" s="290" t="str">
        <f>IF(B71,_xlfn.XLOOKUP(A71,Tabla6[Id Riesgo],Tabla6[DESCRIPCIÓN DEL RIESGO],FALSE,1),"")</f>
        <v/>
      </c>
      <c r="E71" s="310" t="str">
        <f>IF(Tabla1315[[#This Row],[Diligenciadas etapas previas?]],_xlfn.XLOOKUP(Tabla1315[[#This Row],[Id Riesgo]],Tabla13[Id Riesgo],Tabla13[Probabilidad],"",1),"")</f>
        <v/>
      </c>
      <c r="F71" s="310" t="str">
        <f>IF(Tabla1315[[#This Row],[Diligenciadas etapas previas?]],_xlfn.XLOOKUP(Tabla1315[[#This Row],[Id Riesgo]],Tabla13[Id Riesgo],Tabla13[Porcentaje Impacto],"",1),"")</f>
        <v/>
      </c>
      <c r="G71" s="311" t="str">
        <f>IF(Tabla1315[[#This Row],[Diligenciadas etapas previas?]],_xlfn.XLOOKUP(Tabla1315[[#This Row],[Id Riesgo]],Tabla13[Id Riesgo],Tabla13[Nivel de probabilidad],"",1),"")</f>
        <v/>
      </c>
      <c r="H71" s="311" t="str">
        <f>IF(Tabla1315[[#This Row],[Diligenciadas etapas previas?]],_xlfn.XLOOKUP(Tabla1315[[#This Row],[Id Riesgo]],Tabla13[Id Riesgo],Tabla13[Nivel de impacto],"",1),"")</f>
        <v/>
      </c>
      <c r="I71" s="311" t="str">
        <f>IF(Tabla1315[[#This Row],[Diligenciadas etapas previas?]],_xlfn.XLOOKUP(Tabla1315[[#This Row],[Id Riesgo]],Tabla13[Id Riesgo],Tabla13[Severidad Nivel de Riesgo Inherente],"",1),"")</f>
        <v/>
      </c>
      <c r="J71" s="310" t="str">
        <f>IF(Tabla1315[[#This Row],[Diligenciadas etapas previas?]],_xlfn.XLOOKUP(Tabla1315[[#This Row],[Id Riesgo]],'4_CONTROLES'!$A$12:$A$1611,'4_CONTROLES'!$AJ$12:$AJ$1611,"",1),"")</f>
        <v/>
      </c>
      <c r="K71" s="310" t="str">
        <f>IF(Tabla1315[[#This Row],[Diligenciadas etapas previas?]],_xlfn.XLOOKUP(Tabla1315[[#This Row],[Id Riesgo]],'4_CONTROLES'!$A$12:$A$1611,'4_CONTROLES'!$AK$12:$AK$1611,"",1),"")</f>
        <v/>
      </c>
      <c r="L71" s="311" t="str">
        <f>IF(Tabla1315[[#This Row],[Diligenciadas etapas previas?]],_xlfn.XLOOKUP(Tabla1315[[#This Row],[Id Riesgo]],'4_CONTROLES'!$A$12:$A$1611,'4_CONTROLES'!$AL$12:$AL$1611,"",1),"")</f>
        <v/>
      </c>
      <c r="M71" s="311" t="str">
        <f>IF(Tabla1315[[#This Row],[Diligenciadas etapas previas?]],_xlfn.XLOOKUP(Tabla1315[[#This Row],[Id Riesgo]],'4_CONTROLES'!$A$12:$A$1611,'4_CONTROLES'!$AM$12:$AM$1611,"",1),"")</f>
        <v/>
      </c>
      <c r="N71" s="311" t="str">
        <f>IF(Tabla1315[[#This Row],[Diligenciadas etapas previas?]]=TRUE,_xlfn.XLOOKUP(CONCATENATE("P",Tabla1315[[#This Row],[Nivel de probabilidad Residual]],"I",Tabla1315[[#This Row],[Nivel de impacto Residual]]),Tabla10[Llave],Tabla10[Severidad],"",1),"")</f>
        <v/>
      </c>
      <c r="O71" s="336" t="str">
        <f>_xlfn.XLOOKUP(Tabla1315[[#This Row],[Severidad Nivel de Riesgo Residual]],CONFIGURACIÓN!$BM$6:$BM$9,CONFIGURACIÓN!$BO$6:$BO$9,"",0)</f>
        <v/>
      </c>
      <c r="P71" s="328" t="str">
        <f>_xlfn.XLOOKUP(Tabla1315[[#This Row],[Severidad Nivel de Riesgo Residual]],CONFIGURACIÓN!$BM$6:$BM$9,CONFIGURACIÓN!$BP$6:$BP$9,"",0)</f>
        <v/>
      </c>
      <c r="Q71" s="338"/>
      <c r="R71" s="314"/>
      <c r="S71" s="338"/>
      <c r="T71" s="338"/>
      <c r="U71" s="314"/>
      <c r="V71" s="339"/>
      <c r="W71" s="340"/>
      <c r="X71" s="340"/>
      <c r="Y71" s="340"/>
      <c r="Z71" s="340"/>
      <c r="AA71" s="340"/>
      <c r="AB71" s="340"/>
      <c r="AC71" s="340"/>
      <c r="AD71" s="340"/>
      <c r="AE71" s="340"/>
      <c r="AF71" s="340"/>
      <c r="AG71" s="340"/>
      <c r="AH71" s="340"/>
      <c r="AI71" s="339"/>
      <c r="AJ71" s="436" t="str">
        <f>IF(_xlfn.XLOOKUP(Tabla1315[[#This Row],[Id Riesgo]],Tabla6[Id Riesgo],Tabla6[Estado],"",0)=0,"",_xlfn.XLOOKUP(Tabla1315[[#This Row],[Id Riesgo]],Tabla6[Id Riesgo],Tabla6[Estado],"",0))</f>
        <v/>
      </c>
    </row>
    <row r="72" spans="1:36" ht="14.15" x14ac:dyDescent="0.35">
      <c r="A72" s="289" t="s">
        <v>192</v>
      </c>
      <c r="B72" s="309" t="b">
        <f>IF(COUNTIFS(Tabla135[Id Riesgo],Tabla1315[[#This Row],[Id Riesgo]],Tabla135[Registro diligenciado],TRUE)&gt;0,TRUE,FALSE)</f>
        <v>0</v>
      </c>
      <c r="C72" s="289" t="str">
        <f>IF(B72,_xlfn.XLOOKUP(A72,Tabla6[Id Riesgo],Tabla6[Sigla],FALSE,1),"")</f>
        <v/>
      </c>
      <c r="D72" s="290" t="str">
        <f>IF(B72,_xlfn.XLOOKUP(A72,Tabla6[Id Riesgo],Tabla6[DESCRIPCIÓN DEL RIESGO],FALSE,1),"")</f>
        <v/>
      </c>
      <c r="E72" s="310" t="str">
        <f>IF(Tabla1315[[#This Row],[Diligenciadas etapas previas?]],_xlfn.XLOOKUP(Tabla1315[[#This Row],[Id Riesgo]],Tabla13[Id Riesgo],Tabla13[Probabilidad],"",1),"")</f>
        <v/>
      </c>
      <c r="F72" s="310" t="str">
        <f>IF(Tabla1315[[#This Row],[Diligenciadas etapas previas?]],_xlfn.XLOOKUP(Tabla1315[[#This Row],[Id Riesgo]],Tabla13[Id Riesgo],Tabla13[Porcentaje Impacto],"",1),"")</f>
        <v/>
      </c>
      <c r="G72" s="311" t="str">
        <f>IF(Tabla1315[[#This Row],[Diligenciadas etapas previas?]],_xlfn.XLOOKUP(Tabla1315[[#This Row],[Id Riesgo]],Tabla13[Id Riesgo],Tabla13[Nivel de probabilidad],"",1),"")</f>
        <v/>
      </c>
      <c r="H72" s="311" t="str">
        <f>IF(Tabla1315[[#This Row],[Diligenciadas etapas previas?]],_xlfn.XLOOKUP(Tabla1315[[#This Row],[Id Riesgo]],Tabla13[Id Riesgo],Tabla13[Nivel de impacto],"",1),"")</f>
        <v/>
      </c>
      <c r="I72" s="311" t="str">
        <f>IF(Tabla1315[[#This Row],[Diligenciadas etapas previas?]],_xlfn.XLOOKUP(Tabla1315[[#This Row],[Id Riesgo]],Tabla13[Id Riesgo],Tabla13[Severidad Nivel de Riesgo Inherente],"",1),"")</f>
        <v/>
      </c>
      <c r="J72" s="310" t="str">
        <f>IF(Tabla1315[[#This Row],[Diligenciadas etapas previas?]],_xlfn.XLOOKUP(Tabla1315[[#This Row],[Id Riesgo]],'4_CONTROLES'!$A$12:$A$1611,'4_CONTROLES'!$AJ$12:$AJ$1611,"",1),"")</f>
        <v/>
      </c>
      <c r="K72" s="310" t="str">
        <f>IF(Tabla1315[[#This Row],[Diligenciadas etapas previas?]],_xlfn.XLOOKUP(Tabla1315[[#This Row],[Id Riesgo]],'4_CONTROLES'!$A$12:$A$1611,'4_CONTROLES'!$AK$12:$AK$1611,"",1),"")</f>
        <v/>
      </c>
      <c r="L72" s="311" t="str">
        <f>IF(Tabla1315[[#This Row],[Diligenciadas etapas previas?]],_xlfn.XLOOKUP(Tabla1315[[#This Row],[Id Riesgo]],'4_CONTROLES'!$A$12:$A$1611,'4_CONTROLES'!$AL$12:$AL$1611,"",1),"")</f>
        <v/>
      </c>
      <c r="M72" s="311" t="str">
        <f>IF(Tabla1315[[#This Row],[Diligenciadas etapas previas?]],_xlfn.XLOOKUP(Tabla1315[[#This Row],[Id Riesgo]],'4_CONTROLES'!$A$12:$A$1611,'4_CONTROLES'!$AM$12:$AM$1611,"",1),"")</f>
        <v/>
      </c>
      <c r="N72" s="311" t="str">
        <f>IF(Tabla1315[[#This Row],[Diligenciadas etapas previas?]]=TRUE,_xlfn.XLOOKUP(CONCATENATE("P",Tabla1315[[#This Row],[Nivel de probabilidad Residual]],"I",Tabla1315[[#This Row],[Nivel de impacto Residual]]),Tabla10[Llave],Tabla10[Severidad],"",1),"")</f>
        <v/>
      </c>
      <c r="O72" s="336" t="str">
        <f>_xlfn.XLOOKUP(Tabla1315[[#This Row],[Severidad Nivel de Riesgo Residual]],CONFIGURACIÓN!$BM$6:$BM$9,CONFIGURACIÓN!$BO$6:$BO$9,"",0)</f>
        <v/>
      </c>
      <c r="P72" s="328" t="str">
        <f>_xlfn.XLOOKUP(Tabla1315[[#This Row],[Severidad Nivel de Riesgo Residual]],CONFIGURACIÓN!$BM$6:$BM$9,CONFIGURACIÓN!$BP$6:$BP$9,"",0)</f>
        <v/>
      </c>
      <c r="Q72" s="338"/>
      <c r="R72" s="314"/>
      <c r="S72" s="338"/>
      <c r="T72" s="338"/>
      <c r="U72" s="314"/>
      <c r="V72" s="339"/>
      <c r="W72" s="340"/>
      <c r="X72" s="340"/>
      <c r="Y72" s="340"/>
      <c r="Z72" s="340"/>
      <c r="AA72" s="340"/>
      <c r="AB72" s="340"/>
      <c r="AC72" s="340"/>
      <c r="AD72" s="340"/>
      <c r="AE72" s="340"/>
      <c r="AF72" s="340"/>
      <c r="AG72" s="340"/>
      <c r="AH72" s="340"/>
      <c r="AI72" s="339"/>
      <c r="AJ72" s="436" t="str">
        <f>IF(_xlfn.XLOOKUP(Tabla1315[[#This Row],[Id Riesgo]],Tabla6[Id Riesgo],Tabla6[Estado],"",0)=0,"",_xlfn.XLOOKUP(Tabla1315[[#This Row],[Id Riesgo]],Tabla6[Id Riesgo],Tabla6[Estado],"",0))</f>
        <v/>
      </c>
    </row>
    <row r="73" spans="1:36" ht="14.15" x14ac:dyDescent="0.35">
      <c r="A73" s="289" t="s">
        <v>193</v>
      </c>
      <c r="B73" s="309" t="b">
        <f>IF(COUNTIFS(Tabla135[Id Riesgo],Tabla1315[[#This Row],[Id Riesgo]],Tabla135[Registro diligenciado],TRUE)&gt;0,TRUE,FALSE)</f>
        <v>0</v>
      </c>
      <c r="C73" s="289" t="str">
        <f>IF(B73,_xlfn.XLOOKUP(A73,Tabla6[Id Riesgo],Tabla6[Sigla],FALSE,1),"")</f>
        <v/>
      </c>
      <c r="D73" s="290" t="str">
        <f>IF(B73,_xlfn.XLOOKUP(A73,Tabla6[Id Riesgo],Tabla6[DESCRIPCIÓN DEL RIESGO],FALSE,1),"")</f>
        <v/>
      </c>
      <c r="E73" s="310" t="str">
        <f>IF(Tabla1315[[#This Row],[Diligenciadas etapas previas?]],_xlfn.XLOOKUP(Tabla1315[[#This Row],[Id Riesgo]],Tabla13[Id Riesgo],Tabla13[Probabilidad],"",1),"")</f>
        <v/>
      </c>
      <c r="F73" s="310" t="str">
        <f>IF(Tabla1315[[#This Row],[Diligenciadas etapas previas?]],_xlfn.XLOOKUP(Tabla1315[[#This Row],[Id Riesgo]],Tabla13[Id Riesgo],Tabla13[Porcentaje Impacto],"",1),"")</f>
        <v/>
      </c>
      <c r="G73" s="311" t="str">
        <f>IF(Tabla1315[[#This Row],[Diligenciadas etapas previas?]],_xlfn.XLOOKUP(Tabla1315[[#This Row],[Id Riesgo]],Tabla13[Id Riesgo],Tabla13[Nivel de probabilidad],"",1),"")</f>
        <v/>
      </c>
      <c r="H73" s="311" t="str">
        <f>IF(Tabla1315[[#This Row],[Diligenciadas etapas previas?]],_xlfn.XLOOKUP(Tabla1315[[#This Row],[Id Riesgo]],Tabla13[Id Riesgo],Tabla13[Nivel de impacto],"",1),"")</f>
        <v/>
      </c>
      <c r="I73" s="311" t="str">
        <f>IF(Tabla1315[[#This Row],[Diligenciadas etapas previas?]],_xlfn.XLOOKUP(Tabla1315[[#This Row],[Id Riesgo]],Tabla13[Id Riesgo],Tabla13[Severidad Nivel de Riesgo Inherente],"",1),"")</f>
        <v/>
      </c>
      <c r="J73" s="310" t="str">
        <f>IF(Tabla1315[[#This Row],[Diligenciadas etapas previas?]],_xlfn.XLOOKUP(Tabla1315[[#This Row],[Id Riesgo]],'4_CONTROLES'!$A$12:$A$1611,'4_CONTROLES'!$AJ$12:$AJ$1611,"",1),"")</f>
        <v/>
      </c>
      <c r="K73" s="310" t="str">
        <f>IF(Tabla1315[[#This Row],[Diligenciadas etapas previas?]],_xlfn.XLOOKUP(Tabla1315[[#This Row],[Id Riesgo]],'4_CONTROLES'!$A$12:$A$1611,'4_CONTROLES'!$AK$12:$AK$1611,"",1),"")</f>
        <v/>
      </c>
      <c r="L73" s="311" t="str">
        <f>IF(Tabla1315[[#This Row],[Diligenciadas etapas previas?]],_xlfn.XLOOKUP(Tabla1315[[#This Row],[Id Riesgo]],'4_CONTROLES'!$A$12:$A$1611,'4_CONTROLES'!$AL$12:$AL$1611,"",1),"")</f>
        <v/>
      </c>
      <c r="M73" s="311" t="str">
        <f>IF(Tabla1315[[#This Row],[Diligenciadas etapas previas?]],_xlfn.XLOOKUP(Tabla1315[[#This Row],[Id Riesgo]],'4_CONTROLES'!$A$12:$A$1611,'4_CONTROLES'!$AM$12:$AM$1611,"",1),"")</f>
        <v/>
      </c>
      <c r="N73" s="311" t="str">
        <f>IF(Tabla1315[[#This Row],[Diligenciadas etapas previas?]]=TRUE,_xlfn.XLOOKUP(CONCATENATE("P",Tabla1315[[#This Row],[Nivel de probabilidad Residual]],"I",Tabla1315[[#This Row],[Nivel de impacto Residual]]),Tabla10[Llave],Tabla10[Severidad],"",1),"")</f>
        <v/>
      </c>
      <c r="O73" s="336" t="str">
        <f>_xlfn.XLOOKUP(Tabla1315[[#This Row],[Severidad Nivel de Riesgo Residual]],CONFIGURACIÓN!$BM$6:$BM$9,CONFIGURACIÓN!$BO$6:$BO$9,"",0)</f>
        <v/>
      </c>
      <c r="P73" s="328" t="str">
        <f>_xlfn.XLOOKUP(Tabla1315[[#This Row],[Severidad Nivel de Riesgo Residual]],CONFIGURACIÓN!$BM$6:$BM$9,CONFIGURACIÓN!$BP$6:$BP$9,"",0)</f>
        <v/>
      </c>
      <c r="Q73" s="338"/>
      <c r="R73" s="314"/>
      <c r="S73" s="338"/>
      <c r="T73" s="338"/>
      <c r="U73" s="314"/>
      <c r="V73" s="339"/>
      <c r="W73" s="340"/>
      <c r="X73" s="340"/>
      <c r="Y73" s="340"/>
      <c r="Z73" s="340"/>
      <c r="AA73" s="340"/>
      <c r="AB73" s="340"/>
      <c r="AC73" s="340"/>
      <c r="AD73" s="340"/>
      <c r="AE73" s="340"/>
      <c r="AF73" s="340"/>
      <c r="AG73" s="340"/>
      <c r="AH73" s="340"/>
      <c r="AI73" s="339"/>
      <c r="AJ73" s="436" t="str">
        <f>IF(_xlfn.XLOOKUP(Tabla1315[[#This Row],[Id Riesgo]],Tabla6[Id Riesgo],Tabla6[Estado],"",0)=0,"",_xlfn.XLOOKUP(Tabla1315[[#This Row],[Id Riesgo]],Tabla6[Id Riesgo],Tabla6[Estado],"",0))</f>
        <v/>
      </c>
    </row>
    <row r="74" spans="1:36" ht="14.15" x14ac:dyDescent="0.35">
      <c r="A74" s="289" t="s">
        <v>194</v>
      </c>
      <c r="B74" s="309" t="b">
        <f>IF(COUNTIFS(Tabla135[Id Riesgo],Tabla1315[[#This Row],[Id Riesgo]],Tabla135[Registro diligenciado],TRUE)&gt;0,TRUE,FALSE)</f>
        <v>0</v>
      </c>
      <c r="C74" s="289" t="str">
        <f>IF(B74,_xlfn.XLOOKUP(A74,Tabla6[Id Riesgo],Tabla6[Sigla],FALSE,1),"")</f>
        <v/>
      </c>
      <c r="D74" s="290" t="str">
        <f>IF(B74,_xlfn.XLOOKUP(A74,Tabla6[Id Riesgo],Tabla6[DESCRIPCIÓN DEL RIESGO],FALSE,1),"")</f>
        <v/>
      </c>
      <c r="E74" s="310" t="str">
        <f>IF(Tabla1315[[#This Row],[Diligenciadas etapas previas?]],_xlfn.XLOOKUP(Tabla1315[[#This Row],[Id Riesgo]],Tabla13[Id Riesgo],Tabla13[Probabilidad],"",1),"")</f>
        <v/>
      </c>
      <c r="F74" s="310" t="str">
        <f>IF(Tabla1315[[#This Row],[Diligenciadas etapas previas?]],_xlfn.XLOOKUP(Tabla1315[[#This Row],[Id Riesgo]],Tabla13[Id Riesgo],Tabla13[Porcentaje Impacto],"",1),"")</f>
        <v/>
      </c>
      <c r="G74" s="311" t="str">
        <f>IF(Tabla1315[[#This Row],[Diligenciadas etapas previas?]],_xlfn.XLOOKUP(Tabla1315[[#This Row],[Id Riesgo]],Tabla13[Id Riesgo],Tabla13[Nivel de probabilidad],"",1),"")</f>
        <v/>
      </c>
      <c r="H74" s="311" t="str">
        <f>IF(Tabla1315[[#This Row],[Diligenciadas etapas previas?]],_xlfn.XLOOKUP(Tabla1315[[#This Row],[Id Riesgo]],Tabla13[Id Riesgo],Tabla13[Nivel de impacto],"",1),"")</f>
        <v/>
      </c>
      <c r="I74" s="311" t="str">
        <f>IF(Tabla1315[[#This Row],[Diligenciadas etapas previas?]],_xlfn.XLOOKUP(Tabla1315[[#This Row],[Id Riesgo]],Tabla13[Id Riesgo],Tabla13[Severidad Nivel de Riesgo Inherente],"",1),"")</f>
        <v/>
      </c>
      <c r="J74" s="310" t="str">
        <f>IF(Tabla1315[[#This Row],[Diligenciadas etapas previas?]],_xlfn.XLOOKUP(Tabla1315[[#This Row],[Id Riesgo]],'4_CONTROLES'!$A$12:$A$1611,'4_CONTROLES'!$AJ$12:$AJ$1611,"",1),"")</f>
        <v/>
      </c>
      <c r="K74" s="310" t="str">
        <f>IF(Tabla1315[[#This Row],[Diligenciadas etapas previas?]],_xlfn.XLOOKUP(Tabla1315[[#This Row],[Id Riesgo]],'4_CONTROLES'!$A$12:$A$1611,'4_CONTROLES'!$AK$12:$AK$1611,"",1),"")</f>
        <v/>
      </c>
      <c r="L74" s="311" t="str">
        <f>IF(Tabla1315[[#This Row],[Diligenciadas etapas previas?]],_xlfn.XLOOKUP(Tabla1315[[#This Row],[Id Riesgo]],'4_CONTROLES'!$A$12:$A$1611,'4_CONTROLES'!$AL$12:$AL$1611,"",1),"")</f>
        <v/>
      </c>
      <c r="M74" s="311" t="str">
        <f>IF(Tabla1315[[#This Row],[Diligenciadas etapas previas?]],_xlfn.XLOOKUP(Tabla1315[[#This Row],[Id Riesgo]],'4_CONTROLES'!$A$12:$A$1611,'4_CONTROLES'!$AM$12:$AM$1611,"",1),"")</f>
        <v/>
      </c>
      <c r="N74" s="311" t="str">
        <f>IF(Tabla1315[[#This Row],[Diligenciadas etapas previas?]]=TRUE,_xlfn.XLOOKUP(CONCATENATE("P",Tabla1315[[#This Row],[Nivel de probabilidad Residual]],"I",Tabla1315[[#This Row],[Nivel de impacto Residual]]),Tabla10[Llave],Tabla10[Severidad],"",1),"")</f>
        <v/>
      </c>
      <c r="O74" s="336" t="str">
        <f>_xlfn.XLOOKUP(Tabla1315[[#This Row],[Severidad Nivel de Riesgo Residual]],CONFIGURACIÓN!$BM$6:$BM$9,CONFIGURACIÓN!$BO$6:$BO$9,"",0)</f>
        <v/>
      </c>
      <c r="P74" s="328" t="str">
        <f>_xlfn.XLOOKUP(Tabla1315[[#This Row],[Severidad Nivel de Riesgo Residual]],CONFIGURACIÓN!$BM$6:$BM$9,CONFIGURACIÓN!$BP$6:$BP$9,"",0)</f>
        <v/>
      </c>
      <c r="Q74" s="338"/>
      <c r="R74" s="314"/>
      <c r="S74" s="338"/>
      <c r="T74" s="338"/>
      <c r="U74" s="314"/>
      <c r="V74" s="339"/>
      <c r="W74" s="340"/>
      <c r="X74" s="340"/>
      <c r="Y74" s="340"/>
      <c r="Z74" s="340"/>
      <c r="AA74" s="340"/>
      <c r="AB74" s="340"/>
      <c r="AC74" s="340"/>
      <c r="AD74" s="340"/>
      <c r="AE74" s="340"/>
      <c r="AF74" s="340"/>
      <c r="AG74" s="340"/>
      <c r="AH74" s="340"/>
      <c r="AI74" s="339"/>
      <c r="AJ74" s="436" t="str">
        <f>IF(_xlfn.XLOOKUP(Tabla1315[[#This Row],[Id Riesgo]],Tabla6[Id Riesgo],Tabla6[Estado],"",0)=0,"",_xlfn.XLOOKUP(Tabla1315[[#This Row],[Id Riesgo]],Tabla6[Id Riesgo],Tabla6[Estado],"",0))</f>
        <v/>
      </c>
    </row>
    <row r="75" spans="1:36" ht="14.15" x14ac:dyDescent="0.35">
      <c r="A75" s="289" t="s">
        <v>195</v>
      </c>
      <c r="B75" s="309" t="b">
        <f>IF(COUNTIFS(Tabla135[Id Riesgo],Tabla1315[[#This Row],[Id Riesgo]],Tabla135[Registro diligenciado],TRUE)&gt;0,TRUE,FALSE)</f>
        <v>0</v>
      </c>
      <c r="C75" s="289" t="str">
        <f>IF(B75,_xlfn.XLOOKUP(A75,Tabla6[Id Riesgo],Tabla6[Sigla],FALSE,1),"")</f>
        <v/>
      </c>
      <c r="D75" s="290" t="str">
        <f>IF(B75,_xlfn.XLOOKUP(A75,Tabla6[Id Riesgo],Tabla6[DESCRIPCIÓN DEL RIESGO],FALSE,1),"")</f>
        <v/>
      </c>
      <c r="E75" s="310" t="str">
        <f>IF(Tabla1315[[#This Row],[Diligenciadas etapas previas?]],_xlfn.XLOOKUP(Tabla1315[[#This Row],[Id Riesgo]],Tabla13[Id Riesgo],Tabla13[Probabilidad],"",1),"")</f>
        <v/>
      </c>
      <c r="F75" s="310" t="str">
        <f>IF(Tabla1315[[#This Row],[Diligenciadas etapas previas?]],_xlfn.XLOOKUP(Tabla1315[[#This Row],[Id Riesgo]],Tabla13[Id Riesgo],Tabla13[Porcentaje Impacto],"",1),"")</f>
        <v/>
      </c>
      <c r="G75" s="311" t="str">
        <f>IF(Tabla1315[[#This Row],[Diligenciadas etapas previas?]],_xlfn.XLOOKUP(Tabla1315[[#This Row],[Id Riesgo]],Tabla13[Id Riesgo],Tabla13[Nivel de probabilidad],"",1),"")</f>
        <v/>
      </c>
      <c r="H75" s="311" t="str">
        <f>IF(Tabla1315[[#This Row],[Diligenciadas etapas previas?]],_xlfn.XLOOKUP(Tabla1315[[#This Row],[Id Riesgo]],Tabla13[Id Riesgo],Tabla13[Nivel de impacto],"",1),"")</f>
        <v/>
      </c>
      <c r="I75" s="311" t="str">
        <f>IF(Tabla1315[[#This Row],[Diligenciadas etapas previas?]],_xlfn.XLOOKUP(Tabla1315[[#This Row],[Id Riesgo]],Tabla13[Id Riesgo],Tabla13[Severidad Nivel de Riesgo Inherente],"",1),"")</f>
        <v/>
      </c>
      <c r="J75" s="310" t="str">
        <f>IF(Tabla1315[[#This Row],[Diligenciadas etapas previas?]],_xlfn.XLOOKUP(Tabla1315[[#This Row],[Id Riesgo]],'4_CONTROLES'!$A$12:$A$1611,'4_CONTROLES'!$AJ$12:$AJ$1611,"",1),"")</f>
        <v/>
      </c>
      <c r="K75" s="310" t="str">
        <f>IF(Tabla1315[[#This Row],[Diligenciadas etapas previas?]],_xlfn.XLOOKUP(Tabla1315[[#This Row],[Id Riesgo]],'4_CONTROLES'!$A$12:$A$1611,'4_CONTROLES'!$AK$12:$AK$1611,"",1),"")</f>
        <v/>
      </c>
      <c r="L75" s="311" t="str">
        <f>IF(Tabla1315[[#This Row],[Diligenciadas etapas previas?]],_xlfn.XLOOKUP(Tabla1315[[#This Row],[Id Riesgo]],'4_CONTROLES'!$A$12:$A$1611,'4_CONTROLES'!$AL$12:$AL$1611,"",1),"")</f>
        <v/>
      </c>
      <c r="M75" s="311" t="str">
        <f>IF(Tabla1315[[#This Row],[Diligenciadas etapas previas?]],_xlfn.XLOOKUP(Tabla1315[[#This Row],[Id Riesgo]],'4_CONTROLES'!$A$12:$A$1611,'4_CONTROLES'!$AM$12:$AM$1611,"",1),"")</f>
        <v/>
      </c>
      <c r="N75" s="311" t="str">
        <f>IF(Tabla1315[[#This Row],[Diligenciadas etapas previas?]]=TRUE,_xlfn.XLOOKUP(CONCATENATE("P",Tabla1315[[#This Row],[Nivel de probabilidad Residual]],"I",Tabla1315[[#This Row],[Nivel de impacto Residual]]),Tabla10[Llave],Tabla10[Severidad],"",1),"")</f>
        <v/>
      </c>
      <c r="O75" s="336" t="str">
        <f>_xlfn.XLOOKUP(Tabla1315[[#This Row],[Severidad Nivel de Riesgo Residual]],CONFIGURACIÓN!$BM$6:$BM$9,CONFIGURACIÓN!$BO$6:$BO$9,"",0)</f>
        <v/>
      </c>
      <c r="P75" s="328" t="str">
        <f>_xlfn.XLOOKUP(Tabla1315[[#This Row],[Severidad Nivel de Riesgo Residual]],CONFIGURACIÓN!$BM$6:$BM$9,CONFIGURACIÓN!$BP$6:$BP$9,"",0)</f>
        <v/>
      </c>
      <c r="Q75" s="338"/>
      <c r="R75" s="314"/>
      <c r="S75" s="338"/>
      <c r="T75" s="338"/>
      <c r="U75" s="314"/>
      <c r="V75" s="339"/>
      <c r="W75" s="340"/>
      <c r="X75" s="340"/>
      <c r="Y75" s="340"/>
      <c r="Z75" s="340"/>
      <c r="AA75" s="340"/>
      <c r="AB75" s="340"/>
      <c r="AC75" s="340"/>
      <c r="AD75" s="340"/>
      <c r="AE75" s="340"/>
      <c r="AF75" s="340"/>
      <c r="AG75" s="340"/>
      <c r="AH75" s="340"/>
      <c r="AI75" s="339"/>
      <c r="AJ75" s="436" t="str">
        <f>IF(_xlfn.XLOOKUP(Tabla1315[[#This Row],[Id Riesgo]],Tabla6[Id Riesgo],Tabla6[Estado],"",0)=0,"",_xlfn.XLOOKUP(Tabla1315[[#This Row],[Id Riesgo]],Tabla6[Id Riesgo],Tabla6[Estado],"",0))</f>
        <v/>
      </c>
    </row>
    <row r="76" spans="1:36" ht="14.15" x14ac:dyDescent="0.35">
      <c r="A76" s="289" t="s">
        <v>196</v>
      </c>
      <c r="B76" s="309" t="b">
        <f>IF(COUNTIFS(Tabla135[Id Riesgo],Tabla1315[[#This Row],[Id Riesgo]],Tabla135[Registro diligenciado],TRUE)&gt;0,TRUE,FALSE)</f>
        <v>0</v>
      </c>
      <c r="C76" s="289" t="str">
        <f>IF(B76,_xlfn.XLOOKUP(A76,Tabla6[Id Riesgo],Tabla6[Sigla],FALSE,1),"")</f>
        <v/>
      </c>
      <c r="D76" s="290" t="str">
        <f>IF(B76,_xlfn.XLOOKUP(A76,Tabla6[Id Riesgo],Tabla6[DESCRIPCIÓN DEL RIESGO],FALSE,1),"")</f>
        <v/>
      </c>
      <c r="E76" s="310" t="str">
        <f>IF(Tabla1315[[#This Row],[Diligenciadas etapas previas?]],_xlfn.XLOOKUP(Tabla1315[[#This Row],[Id Riesgo]],Tabla13[Id Riesgo],Tabla13[Probabilidad],"",1),"")</f>
        <v/>
      </c>
      <c r="F76" s="310" t="str">
        <f>IF(Tabla1315[[#This Row],[Diligenciadas etapas previas?]],_xlfn.XLOOKUP(Tabla1315[[#This Row],[Id Riesgo]],Tabla13[Id Riesgo],Tabla13[Porcentaje Impacto],"",1),"")</f>
        <v/>
      </c>
      <c r="G76" s="311" t="str">
        <f>IF(Tabla1315[[#This Row],[Diligenciadas etapas previas?]],_xlfn.XLOOKUP(Tabla1315[[#This Row],[Id Riesgo]],Tabla13[Id Riesgo],Tabla13[Nivel de probabilidad],"",1),"")</f>
        <v/>
      </c>
      <c r="H76" s="311" t="str">
        <f>IF(Tabla1315[[#This Row],[Diligenciadas etapas previas?]],_xlfn.XLOOKUP(Tabla1315[[#This Row],[Id Riesgo]],Tabla13[Id Riesgo],Tabla13[Nivel de impacto],"",1),"")</f>
        <v/>
      </c>
      <c r="I76" s="311" t="str">
        <f>IF(Tabla1315[[#This Row],[Diligenciadas etapas previas?]],_xlfn.XLOOKUP(Tabla1315[[#This Row],[Id Riesgo]],Tabla13[Id Riesgo],Tabla13[Severidad Nivel de Riesgo Inherente],"",1),"")</f>
        <v/>
      </c>
      <c r="J76" s="310" t="str">
        <f>IF(Tabla1315[[#This Row],[Diligenciadas etapas previas?]],_xlfn.XLOOKUP(Tabla1315[[#This Row],[Id Riesgo]],'4_CONTROLES'!$A$12:$A$1611,'4_CONTROLES'!$AJ$12:$AJ$1611,"",1),"")</f>
        <v/>
      </c>
      <c r="K76" s="310" t="str">
        <f>IF(Tabla1315[[#This Row],[Diligenciadas etapas previas?]],_xlfn.XLOOKUP(Tabla1315[[#This Row],[Id Riesgo]],'4_CONTROLES'!$A$12:$A$1611,'4_CONTROLES'!$AK$12:$AK$1611,"",1),"")</f>
        <v/>
      </c>
      <c r="L76" s="311" t="str">
        <f>IF(Tabla1315[[#This Row],[Diligenciadas etapas previas?]],_xlfn.XLOOKUP(Tabla1315[[#This Row],[Id Riesgo]],'4_CONTROLES'!$A$12:$A$1611,'4_CONTROLES'!$AL$12:$AL$1611,"",1),"")</f>
        <v/>
      </c>
      <c r="M76" s="311" t="str">
        <f>IF(Tabla1315[[#This Row],[Diligenciadas etapas previas?]],_xlfn.XLOOKUP(Tabla1315[[#This Row],[Id Riesgo]],'4_CONTROLES'!$A$12:$A$1611,'4_CONTROLES'!$AM$12:$AM$1611,"",1),"")</f>
        <v/>
      </c>
      <c r="N76" s="311" t="str">
        <f>IF(Tabla1315[[#This Row],[Diligenciadas etapas previas?]]=TRUE,_xlfn.XLOOKUP(CONCATENATE("P",Tabla1315[[#This Row],[Nivel de probabilidad Residual]],"I",Tabla1315[[#This Row],[Nivel de impacto Residual]]),Tabla10[Llave],Tabla10[Severidad],"",1),"")</f>
        <v/>
      </c>
      <c r="O76" s="336" t="str">
        <f>_xlfn.XLOOKUP(Tabla1315[[#This Row],[Severidad Nivel de Riesgo Residual]],CONFIGURACIÓN!$BM$6:$BM$9,CONFIGURACIÓN!$BO$6:$BO$9,"",0)</f>
        <v/>
      </c>
      <c r="P76" s="328" t="str">
        <f>_xlfn.XLOOKUP(Tabla1315[[#This Row],[Severidad Nivel de Riesgo Residual]],CONFIGURACIÓN!$BM$6:$BM$9,CONFIGURACIÓN!$BP$6:$BP$9,"",0)</f>
        <v/>
      </c>
      <c r="Q76" s="338"/>
      <c r="R76" s="314"/>
      <c r="S76" s="338"/>
      <c r="T76" s="338"/>
      <c r="U76" s="314"/>
      <c r="V76" s="339"/>
      <c r="W76" s="340"/>
      <c r="X76" s="340"/>
      <c r="Y76" s="340"/>
      <c r="Z76" s="340"/>
      <c r="AA76" s="340"/>
      <c r="AB76" s="340"/>
      <c r="AC76" s="340"/>
      <c r="AD76" s="340"/>
      <c r="AE76" s="340"/>
      <c r="AF76" s="340"/>
      <c r="AG76" s="340"/>
      <c r="AH76" s="340"/>
      <c r="AI76" s="339"/>
      <c r="AJ76" s="436" t="str">
        <f>IF(_xlfn.XLOOKUP(Tabla1315[[#This Row],[Id Riesgo]],Tabla6[Id Riesgo],Tabla6[Estado],"",0)=0,"",_xlfn.XLOOKUP(Tabla1315[[#This Row],[Id Riesgo]],Tabla6[Id Riesgo],Tabla6[Estado],"",0))</f>
        <v/>
      </c>
    </row>
    <row r="77" spans="1:36" ht="14.15" x14ac:dyDescent="0.35">
      <c r="A77" s="289" t="s">
        <v>197</v>
      </c>
      <c r="B77" s="309" t="b">
        <f>IF(COUNTIFS(Tabla135[Id Riesgo],Tabla1315[[#This Row],[Id Riesgo]],Tabla135[Registro diligenciado],TRUE)&gt;0,TRUE,FALSE)</f>
        <v>0</v>
      </c>
      <c r="C77" s="289" t="str">
        <f>IF(B77,_xlfn.XLOOKUP(A77,Tabla6[Id Riesgo],Tabla6[Sigla],FALSE,1),"")</f>
        <v/>
      </c>
      <c r="D77" s="290" t="str">
        <f>IF(B77,_xlfn.XLOOKUP(A77,Tabla6[Id Riesgo],Tabla6[DESCRIPCIÓN DEL RIESGO],FALSE,1),"")</f>
        <v/>
      </c>
      <c r="E77" s="310" t="str">
        <f>IF(Tabla1315[[#This Row],[Diligenciadas etapas previas?]],_xlfn.XLOOKUP(Tabla1315[[#This Row],[Id Riesgo]],Tabla13[Id Riesgo],Tabla13[Probabilidad],"",1),"")</f>
        <v/>
      </c>
      <c r="F77" s="310" t="str">
        <f>IF(Tabla1315[[#This Row],[Diligenciadas etapas previas?]],_xlfn.XLOOKUP(Tabla1315[[#This Row],[Id Riesgo]],Tabla13[Id Riesgo],Tabla13[Porcentaje Impacto],"",1),"")</f>
        <v/>
      </c>
      <c r="G77" s="311" t="str">
        <f>IF(Tabla1315[[#This Row],[Diligenciadas etapas previas?]],_xlfn.XLOOKUP(Tabla1315[[#This Row],[Id Riesgo]],Tabla13[Id Riesgo],Tabla13[Nivel de probabilidad],"",1),"")</f>
        <v/>
      </c>
      <c r="H77" s="311" t="str">
        <f>IF(Tabla1315[[#This Row],[Diligenciadas etapas previas?]],_xlfn.XLOOKUP(Tabla1315[[#This Row],[Id Riesgo]],Tabla13[Id Riesgo],Tabla13[Nivel de impacto],"",1),"")</f>
        <v/>
      </c>
      <c r="I77" s="311" t="str">
        <f>IF(Tabla1315[[#This Row],[Diligenciadas etapas previas?]],_xlfn.XLOOKUP(Tabla1315[[#This Row],[Id Riesgo]],Tabla13[Id Riesgo],Tabla13[Severidad Nivel de Riesgo Inherente],"",1),"")</f>
        <v/>
      </c>
      <c r="J77" s="310" t="str">
        <f>IF(Tabla1315[[#This Row],[Diligenciadas etapas previas?]],_xlfn.XLOOKUP(Tabla1315[[#This Row],[Id Riesgo]],'4_CONTROLES'!$A$12:$A$1611,'4_CONTROLES'!$AJ$12:$AJ$1611,"",1),"")</f>
        <v/>
      </c>
      <c r="K77" s="310" t="str">
        <f>IF(Tabla1315[[#This Row],[Diligenciadas etapas previas?]],_xlfn.XLOOKUP(Tabla1315[[#This Row],[Id Riesgo]],'4_CONTROLES'!$A$12:$A$1611,'4_CONTROLES'!$AK$12:$AK$1611,"",1),"")</f>
        <v/>
      </c>
      <c r="L77" s="311" t="str">
        <f>IF(Tabla1315[[#This Row],[Diligenciadas etapas previas?]],_xlfn.XLOOKUP(Tabla1315[[#This Row],[Id Riesgo]],'4_CONTROLES'!$A$12:$A$1611,'4_CONTROLES'!$AL$12:$AL$1611,"",1),"")</f>
        <v/>
      </c>
      <c r="M77" s="311" t="str">
        <f>IF(Tabla1315[[#This Row],[Diligenciadas etapas previas?]],_xlfn.XLOOKUP(Tabla1315[[#This Row],[Id Riesgo]],'4_CONTROLES'!$A$12:$A$1611,'4_CONTROLES'!$AM$12:$AM$1611,"",1),"")</f>
        <v/>
      </c>
      <c r="N77" s="311" t="str">
        <f>IF(Tabla1315[[#This Row],[Diligenciadas etapas previas?]]=TRUE,_xlfn.XLOOKUP(CONCATENATE("P",Tabla1315[[#This Row],[Nivel de probabilidad Residual]],"I",Tabla1315[[#This Row],[Nivel de impacto Residual]]),Tabla10[Llave],Tabla10[Severidad],"",1),"")</f>
        <v/>
      </c>
      <c r="O77" s="336" t="str">
        <f>_xlfn.XLOOKUP(Tabla1315[[#This Row],[Severidad Nivel de Riesgo Residual]],CONFIGURACIÓN!$BM$6:$BM$9,CONFIGURACIÓN!$BO$6:$BO$9,"",0)</f>
        <v/>
      </c>
      <c r="P77" s="328" t="str">
        <f>_xlfn.XLOOKUP(Tabla1315[[#This Row],[Severidad Nivel de Riesgo Residual]],CONFIGURACIÓN!$BM$6:$BM$9,CONFIGURACIÓN!$BP$6:$BP$9,"",0)</f>
        <v/>
      </c>
      <c r="Q77" s="338"/>
      <c r="R77" s="314"/>
      <c r="S77" s="338"/>
      <c r="T77" s="338"/>
      <c r="U77" s="314"/>
      <c r="V77" s="339"/>
      <c r="W77" s="340"/>
      <c r="X77" s="340"/>
      <c r="Y77" s="340"/>
      <c r="Z77" s="340"/>
      <c r="AA77" s="340"/>
      <c r="AB77" s="340"/>
      <c r="AC77" s="340"/>
      <c r="AD77" s="340"/>
      <c r="AE77" s="340"/>
      <c r="AF77" s="340"/>
      <c r="AG77" s="340"/>
      <c r="AH77" s="340"/>
      <c r="AI77" s="339"/>
      <c r="AJ77" s="436" t="str">
        <f>IF(_xlfn.XLOOKUP(Tabla1315[[#This Row],[Id Riesgo]],Tabla6[Id Riesgo],Tabla6[Estado],"",0)=0,"",_xlfn.XLOOKUP(Tabla1315[[#This Row],[Id Riesgo]],Tabla6[Id Riesgo],Tabla6[Estado],"",0))</f>
        <v/>
      </c>
    </row>
    <row r="78" spans="1:36" ht="14.15" x14ac:dyDescent="0.35">
      <c r="A78" s="289" t="s">
        <v>198</v>
      </c>
      <c r="B78" s="309" t="b">
        <f>IF(COUNTIFS(Tabla135[Id Riesgo],Tabla1315[[#This Row],[Id Riesgo]],Tabla135[Registro diligenciado],TRUE)&gt;0,TRUE,FALSE)</f>
        <v>0</v>
      </c>
      <c r="C78" s="289" t="str">
        <f>IF(B78,_xlfn.XLOOKUP(A78,Tabla6[Id Riesgo],Tabla6[Sigla],FALSE,1),"")</f>
        <v/>
      </c>
      <c r="D78" s="290" t="str">
        <f>IF(B78,_xlfn.XLOOKUP(A78,Tabla6[Id Riesgo],Tabla6[DESCRIPCIÓN DEL RIESGO],FALSE,1),"")</f>
        <v/>
      </c>
      <c r="E78" s="310" t="str">
        <f>IF(Tabla1315[[#This Row],[Diligenciadas etapas previas?]],_xlfn.XLOOKUP(Tabla1315[[#This Row],[Id Riesgo]],Tabla13[Id Riesgo],Tabla13[Probabilidad],"",1),"")</f>
        <v/>
      </c>
      <c r="F78" s="310" t="str">
        <f>IF(Tabla1315[[#This Row],[Diligenciadas etapas previas?]],_xlfn.XLOOKUP(Tabla1315[[#This Row],[Id Riesgo]],Tabla13[Id Riesgo],Tabla13[Porcentaje Impacto],"",1),"")</f>
        <v/>
      </c>
      <c r="G78" s="311" t="str">
        <f>IF(Tabla1315[[#This Row],[Diligenciadas etapas previas?]],_xlfn.XLOOKUP(Tabla1315[[#This Row],[Id Riesgo]],Tabla13[Id Riesgo],Tabla13[Nivel de probabilidad],"",1),"")</f>
        <v/>
      </c>
      <c r="H78" s="311" t="str">
        <f>IF(Tabla1315[[#This Row],[Diligenciadas etapas previas?]],_xlfn.XLOOKUP(Tabla1315[[#This Row],[Id Riesgo]],Tabla13[Id Riesgo],Tabla13[Nivel de impacto],"",1),"")</f>
        <v/>
      </c>
      <c r="I78" s="311" t="str">
        <f>IF(Tabla1315[[#This Row],[Diligenciadas etapas previas?]],_xlfn.XLOOKUP(Tabla1315[[#This Row],[Id Riesgo]],Tabla13[Id Riesgo],Tabla13[Severidad Nivel de Riesgo Inherente],"",1),"")</f>
        <v/>
      </c>
      <c r="J78" s="310" t="str">
        <f>IF(Tabla1315[[#This Row],[Diligenciadas etapas previas?]],_xlfn.XLOOKUP(Tabla1315[[#This Row],[Id Riesgo]],'4_CONTROLES'!$A$12:$A$1611,'4_CONTROLES'!$AJ$12:$AJ$1611,"",1),"")</f>
        <v/>
      </c>
      <c r="K78" s="310" t="str">
        <f>IF(Tabla1315[[#This Row],[Diligenciadas etapas previas?]],_xlfn.XLOOKUP(Tabla1315[[#This Row],[Id Riesgo]],'4_CONTROLES'!$A$12:$A$1611,'4_CONTROLES'!$AK$12:$AK$1611,"",1),"")</f>
        <v/>
      </c>
      <c r="L78" s="311" t="str">
        <f>IF(Tabla1315[[#This Row],[Diligenciadas etapas previas?]],_xlfn.XLOOKUP(Tabla1315[[#This Row],[Id Riesgo]],'4_CONTROLES'!$A$12:$A$1611,'4_CONTROLES'!$AL$12:$AL$1611,"",1),"")</f>
        <v/>
      </c>
      <c r="M78" s="311" t="str">
        <f>IF(Tabla1315[[#This Row],[Diligenciadas etapas previas?]],_xlfn.XLOOKUP(Tabla1315[[#This Row],[Id Riesgo]],'4_CONTROLES'!$A$12:$A$1611,'4_CONTROLES'!$AM$12:$AM$1611,"",1),"")</f>
        <v/>
      </c>
      <c r="N78" s="311" t="str">
        <f>IF(Tabla1315[[#This Row],[Diligenciadas etapas previas?]]=TRUE,_xlfn.XLOOKUP(CONCATENATE("P",Tabla1315[[#This Row],[Nivel de probabilidad Residual]],"I",Tabla1315[[#This Row],[Nivel de impacto Residual]]),Tabla10[Llave],Tabla10[Severidad],"",1),"")</f>
        <v/>
      </c>
      <c r="O78" s="336" t="str">
        <f>_xlfn.XLOOKUP(Tabla1315[[#This Row],[Severidad Nivel de Riesgo Residual]],CONFIGURACIÓN!$BM$6:$BM$9,CONFIGURACIÓN!$BO$6:$BO$9,"",0)</f>
        <v/>
      </c>
      <c r="P78" s="328" t="str">
        <f>_xlfn.XLOOKUP(Tabla1315[[#This Row],[Severidad Nivel de Riesgo Residual]],CONFIGURACIÓN!$BM$6:$BM$9,CONFIGURACIÓN!$BP$6:$BP$9,"",0)</f>
        <v/>
      </c>
      <c r="Q78" s="338"/>
      <c r="R78" s="314"/>
      <c r="S78" s="338"/>
      <c r="T78" s="338"/>
      <c r="U78" s="314"/>
      <c r="V78" s="339"/>
      <c r="W78" s="340"/>
      <c r="X78" s="340"/>
      <c r="Y78" s="340"/>
      <c r="Z78" s="340"/>
      <c r="AA78" s="340"/>
      <c r="AB78" s="340"/>
      <c r="AC78" s="340"/>
      <c r="AD78" s="340"/>
      <c r="AE78" s="340"/>
      <c r="AF78" s="340"/>
      <c r="AG78" s="340"/>
      <c r="AH78" s="340"/>
      <c r="AI78" s="339"/>
      <c r="AJ78" s="436" t="str">
        <f>IF(_xlfn.XLOOKUP(Tabla1315[[#This Row],[Id Riesgo]],Tabla6[Id Riesgo],Tabla6[Estado],"",0)=0,"",_xlfn.XLOOKUP(Tabla1315[[#This Row],[Id Riesgo]],Tabla6[Id Riesgo],Tabla6[Estado],"",0))</f>
        <v/>
      </c>
    </row>
    <row r="79" spans="1:36" ht="14.15" x14ac:dyDescent="0.35">
      <c r="A79" s="289" t="s">
        <v>199</v>
      </c>
      <c r="B79" s="309" t="b">
        <f>IF(COUNTIFS(Tabla135[Id Riesgo],Tabla1315[[#This Row],[Id Riesgo]],Tabla135[Registro diligenciado],TRUE)&gt;0,TRUE,FALSE)</f>
        <v>0</v>
      </c>
      <c r="C79" s="289" t="str">
        <f>IF(B79,_xlfn.XLOOKUP(A79,Tabla6[Id Riesgo],Tabla6[Sigla],FALSE,1),"")</f>
        <v/>
      </c>
      <c r="D79" s="290" t="str">
        <f>IF(B79,_xlfn.XLOOKUP(A79,Tabla6[Id Riesgo],Tabla6[DESCRIPCIÓN DEL RIESGO],FALSE,1),"")</f>
        <v/>
      </c>
      <c r="E79" s="310" t="str">
        <f>IF(Tabla1315[[#This Row],[Diligenciadas etapas previas?]],_xlfn.XLOOKUP(Tabla1315[[#This Row],[Id Riesgo]],Tabla13[Id Riesgo],Tabla13[Probabilidad],"",1),"")</f>
        <v/>
      </c>
      <c r="F79" s="310" t="str">
        <f>IF(Tabla1315[[#This Row],[Diligenciadas etapas previas?]],_xlfn.XLOOKUP(Tabla1315[[#This Row],[Id Riesgo]],Tabla13[Id Riesgo],Tabla13[Porcentaje Impacto],"",1),"")</f>
        <v/>
      </c>
      <c r="G79" s="311" t="str">
        <f>IF(Tabla1315[[#This Row],[Diligenciadas etapas previas?]],_xlfn.XLOOKUP(Tabla1315[[#This Row],[Id Riesgo]],Tabla13[Id Riesgo],Tabla13[Nivel de probabilidad],"",1),"")</f>
        <v/>
      </c>
      <c r="H79" s="311" t="str">
        <f>IF(Tabla1315[[#This Row],[Diligenciadas etapas previas?]],_xlfn.XLOOKUP(Tabla1315[[#This Row],[Id Riesgo]],Tabla13[Id Riesgo],Tabla13[Nivel de impacto],"",1),"")</f>
        <v/>
      </c>
      <c r="I79" s="311" t="str">
        <f>IF(Tabla1315[[#This Row],[Diligenciadas etapas previas?]],_xlfn.XLOOKUP(Tabla1315[[#This Row],[Id Riesgo]],Tabla13[Id Riesgo],Tabla13[Severidad Nivel de Riesgo Inherente],"",1),"")</f>
        <v/>
      </c>
      <c r="J79" s="310" t="str">
        <f>IF(Tabla1315[[#This Row],[Diligenciadas etapas previas?]],_xlfn.XLOOKUP(Tabla1315[[#This Row],[Id Riesgo]],'4_CONTROLES'!$A$12:$A$1611,'4_CONTROLES'!$AJ$12:$AJ$1611,"",1),"")</f>
        <v/>
      </c>
      <c r="K79" s="310" t="str">
        <f>IF(Tabla1315[[#This Row],[Diligenciadas etapas previas?]],_xlfn.XLOOKUP(Tabla1315[[#This Row],[Id Riesgo]],'4_CONTROLES'!$A$12:$A$1611,'4_CONTROLES'!$AK$12:$AK$1611,"",1),"")</f>
        <v/>
      </c>
      <c r="L79" s="311" t="str">
        <f>IF(Tabla1315[[#This Row],[Diligenciadas etapas previas?]],_xlfn.XLOOKUP(Tabla1315[[#This Row],[Id Riesgo]],'4_CONTROLES'!$A$12:$A$1611,'4_CONTROLES'!$AL$12:$AL$1611,"",1),"")</f>
        <v/>
      </c>
      <c r="M79" s="311" t="str">
        <f>IF(Tabla1315[[#This Row],[Diligenciadas etapas previas?]],_xlfn.XLOOKUP(Tabla1315[[#This Row],[Id Riesgo]],'4_CONTROLES'!$A$12:$A$1611,'4_CONTROLES'!$AM$12:$AM$1611,"",1),"")</f>
        <v/>
      </c>
      <c r="N79" s="311" t="str">
        <f>IF(Tabla1315[[#This Row],[Diligenciadas etapas previas?]]=TRUE,_xlfn.XLOOKUP(CONCATENATE("P",Tabla1315[[#This Row],[Nivel de probabilidad Residual]],"I",Tabla1315[[#This Row],[Nivel de impacto Residual]]),Tabla10[Llave],Tabla10[Severidad],"",1),"")</f>
        <v/>
      </c>
      <c r="O79" s="336" t="str">
        <f>_xlfn.XLOOKUP(Tabla1315[[#This Row],[Severidad Nivel de Riesgo Residual]],CONFIGURACIÓN!$BM$6:$BM$9,CONFIGURACIÓN!$BO$6:$BO$9,"",0)</f>
        <v/>
      </c>
      <c r="P79" s="328" t="str">
        <f>_xlfn.XLOOKUP(Tabla1315[[#This Row],[Severidad Nivel de Riesgo Residual]],CONFIGURACIÓN!$BM$6:$BM$9,CONFIGURACIÓN!$BP$6:$BP$9,"",0)</f>
        <v/>
      </c>
      <c r="Q79" s="338"/>
      <c r="R79" s="314"/>
      <c r="S79" s="338"/>
      <c r="T79" s="338"/>
      <c r="U79" s="314"/>
      <c r="V79" s="339"/>
      <c r="W79" s="340"/>
      <c r="X79" s="340"/>
      <c r="Y79" s="340"/>
      <c r="Z79" s="340"/>
      <c r="AA79" s="340"/>
      <c r="AB79" s="340"/>
      <c r="AC79" s="340"/>
      <c r="AD79" s="340"/>
      <c r="AE79" s="340"/>
      <c r="AF79" s="340"/>
      <c r="AG79" s="340"/>
      <c r="AH79" s="340"/>
      <c r="AI79" s="339"/>
      <c r="AJ79" s="436" t="str">
        <f>IF(_xlfn.XLOOKUP(Tabla1315[[#This Row],[Id Riesgo]],Tabla6[Id Riesgo],Tabla6[Estado],"",0)=0,"",_xlfn.XLOOKUP(Tabla1315[[#This Row],[Id Riesgo]],Tabla6[Id Riesgo],Tabla6[Estado],"",0))</f>
        <v/>
      </c>
    </row>
    <row r="80" spans="1:36" ht="14.15" x14ac:dyDescent="0.35">
      <c r="A80" s="289" t="s">
        <v>200</v>
      </c>
      <c r="B80" s="309" t="b">
        <f>IF(COUNTIFS(Tabla135[Id Riesgo],Tabla1315[[#This Row],[Id Riesgo]],Tabla135[Registro diligenciado],TRUE)&gt;0,TRUE,FALSE)</f>
        <v>0</v>
      </c>
      <c r="C80" s="289" t="str">
        <f>IF(B80,_xlfn.XLOOKUP(A80,Tabla6[Id Riesgo],Tabla6[Sigla],FALSE,1),"")</f>
        <v/>
      </c>
      <c r="D80" s="290" t="str">
        <f>IF(B80,_xlfn.XLOOKUP(A80,Tabla6[Id Riesgo],Tabla6[DESCRIPCIÓN DEL RIESGO],FALSE,1),"")</f>
        <v/>
      </c>
      <c r="E80" s="310" t="str">
        <f>IF(Tabla1315[[#This Row],[Diligenciadas etapas previas?]],_xlfn.XLOOKUP(Tabla1315[[#This Row],[Id Riesgo]],Tabla13[Id Riesgo],Tabla13[Probabilidad],"",1),"")</f>
        <v/>
      </c>
      <c r="F80" s="310" t="str">
        <f>IF(Tabla1315[[#This Row],[Diligenciadas etapas previas?]],_xlfn.XLOOKUP(Tabla1315[[#This Row],[Id Riesgo]],Tabla13[Id Riesgo],Tabla13[Porcentaje Impacto],"",1),"")</f>
        <v/>
      </c>
      <c r="G80" s="311" t="str">
        <f>IF(Tabla1315[[#This Row],[Diligenciadas etapas previas?]],_xlfn.XLOOKUP(Tabla1315[[#This Row],[Id Riesgo]],Tabla13[Id Riesgo],Tabla13[Nivel de probabilidad],"",1),"")</f>
        <v/>
      </c>
      <c r="H80" s="311" t="str">
        <f>IF(Tabla1315[[#This Row],[Diligenciadas etapas previas?]],_xlfn.XLOOKUP(Tabla1315[[#This Row],[Id Riesgo]],Tabla13[Id Riesgo],Tabla13[Nivel de impacto],"",1),"")</f>
        <v/>
      </c>
      <c r="I80" s="311" t="str">
        <f>IF(Tabla1315[[#This Row],[Diligenciadas etapas previas?]],_xlfn.XLOOKUP(Tabla1315[[#This Row],[Id Riesgo]],Tabla13[Id Riesgo],Tabla13[Severidad Nivel de Riesgo Inherente],"",1),"")</f>
        <v/>
      </c>
      <c r="J80" s="310" t="str">
        <f>IF(Tabla1315[[#This Row],[Diligenciadas etapas previas?]],_xlfn.XLOOKUP(Tabla1315[[#This Row],[Id Riesgo]],'4_CONTROLES'!$A$12:$A$1611,'4_CONTROLES'!$AJ$12:$AJ$1611,"",1),"")</f>
        <v/>
      </c>
      <c r="K80" s="310" t="str">
        <f>IF(Tabla1315[[#This Row],[Diligenciadas etapas previas?]],_xlfn.XLOOKUP(Tabla1315[[#This Row],[Id Riesgo]],'4_CONTROLES'!$A$12:$A$1611,'4_CONTROLES'!$AK$12:$AK$1611,"",1),"")</f>
        <v/>
      </c>
      <c r="L80" s="311" t="str">
        <f>IF(Tabla1315[[#This Row],[Diligenciadas etapas previas?]],_xlfn.XLOOKUP(Tabla1315[[#This Row],[Id Riesgo]],'4_CONTROLES'!$A$12:$A$1611,'4_CONTROLES'!$AL$12:$AL$1611,"",1),"")</f>
        <v/>
      </c>
      <c r="M80" s="311" t="str">
        <f>IF(Tabla1315[[#This Row],[Diligenciadas etapas previas?]],_xlfn.XLOOKUP(Tabla1315[[#This Row],[Id Riesgo]],'4_CONTROLES'!$A$12:$A$1611,'4_CONTROLES'!$AM$12:$AM$1611,"",1),"")</f>
        <v/>
      </c>
      <c r="N80" s="311" t="str">
        <f>IF(Tabla1315[[#This Row],[Diligenciadas etapas previas?]]=TRUE,_xlfn.XLOOKUP(CONCATENATE("P",Tabla1315[[#This Row],[Nivel de probabilidad Residual]],"I",Tabla1315[[#This Row],[Nivel de impacto Residual]]),Tabla10[Llave],Tabla10[Severidad],"",1),"")</f>
        <v/>
      </c>
      <c r="O80" s="336" t="str">
        <f>_xlfn.XLOOKUP(Tabla1315[[#This Row],[Severidad Nivel de Riesgo Residual]],CONFIGURACIÓN!$BM$6:$BM$9,CONFIGURACIÓN!$BO$6:$BO$9,"",0)</f>
        <v/>
      </c>
      <c r="P80" s="328" t="str">
        <f>_xlfn.XLOOKUP(Tabla1315[[#This Row],[Severidad Nivel de Riesgo Residual]],CONFIGURACIÓN!$BM$6:$BM$9,CONFIGURACIÓN!$BP$6:$BP$9,"",0)</f>
        <v/>
      </c>
      <c r="Q80" s="338"/>
      <c r="R80" s="314"/>
      <c r="S80" s="338"/>
      <c r="T80" s="338"/>
      <c r="U80" s="314"/>
      <c r="V80" s="339"/>
      <c r="W80" s="340"/>
      <c r="X80" s="340"/>
      <c r="Y80" s="340"/>
      <c r="Z80" s="340"/>
      <c r="AA80" s="340"/>
      <c r="AB80" s="340"/>
      <c r="AC80" s="340"/>
      <c r="AD80" s="340"/>
      <c r="AE80" s="340"/>
      <c r="AF80" s="340"/>
      <c r="AG80" s="340"/>
      <c r="AH80" s="340"/>
      <c r="AI80" s="339"/>
      <c r="AJ80" s="436" t="str">
        <f>IF(_xlfn.XLOOKUP(Tabla1315[[#This Row],[Id Riesgo]],Tabla6[Id Riesgo],Tabla6[Estado],"",0)=0,"",_xlfn.XLOOKUP(Tabla1315[[#This Row],[Id Riesgo]],Tabla6[Id Riesgo],Tabla6[Estado],"",0))</f>
        <v/>
      </c>
    </row>
    <row r="81" spans="1:36" ht="14.15" x14ac:dyDescent="0.35">
      <c r="A81" s="289" t="s">
        <v>201</v>
      </c>
      <c r="B81" s="309" t="b">
        <f>IF(COUNTIFS(Tabla135[Id Riesgo],Tabla1315[[#This Row],[Id Riesgo]],Tabla135[Registro diligenciado],TRUE)&gt;0,TRUE,FALSE)</f>
        <v>0</v>
      </c>
      <c r="C81" s="289" t="str">
        <f>IF(B81,_xlfn.XLOOKUP(A81,Tabla6[Id Riesgo],Tabla6[Sigla],FALSE,1),"")</f>
        <v/>
      </c>
      <c r="D81" s="290" t="str">
        <f>IF(B81,_xlfn.XLOOKUP(A81,Tabla6[Id Riesgo],Tabla6[DESCRIPCIÓN DEL RIESGO],FALSE,1),"")</f>
        <v/>
      </c>
      <c r="E81" s="310" t="str">
        <f>IF(Tabla1315[[#This Row],[Diligenciadas etapas previas?]],_xlfn.XLOOKUP(Tabla1315[[#This Row],[Id Riesgo]],Tabla13[Id Riesgo],Tabla13[Probabilidad],"",1),"")</f>
        <v/>
      </c>
      <c r="F81" s="310" t="str">
        <f>IF(Tabla1315[[#This Row],[Diligenciadas etapas previas?]],_xlfn.XLOOKUP(Tabla1315[[#This Row],[Id Riesgo]],Tabla13[Id Riesgo],Tabla13[Porcentaje Impacto],"",1),"")</f>
        <v/>
      </c>
      <c r="G81" s="311" t="str">
        <f>IF(Tabla1315[[#This Row],[Diligenciadas etapas previas?]],_xlfn.XLOOKUP(Tabla1315[[#This Row],[Id Riesgo]],Tabla13[Id Riesgo],Tabla13[Nivel de probabilidad],"",1),"")</f>
        <v/>
      </c>
      <c r="H81" s="311" t="str">
        <f>IF(Tabla1315[[#This Row],[Diligenciadas etapas previas?]],_xlfn.XLOOKUP(Tabla1315[[#This Row],[Id Riesgo]],Tabla13[Id Riesgo],Tabla13[Nivel de impacto],"",1),"")</f>
        <v/>
      </c>
      <c r="I81" s="311" t="str">
        <f>IF(Tabla1315[[#This Row],[Diligenciadas etapas previas?]],_xlfn.XLOOKUP(Tabla1315[[#This Row],[Id Riesgo]],Tabla13[Id Riesgo],Tabla13[Severidad Nivel de Riesgo Inherente],"",1),"")</f>
        <v/>
      </c>
      <c r="J81" s="310" t="str">
        <f>IF(Tabla1315[[#This Row],[Diligenciadas etapas previas?]],_xlfn.XLOOKUP(Tabla1315[[#This Row],[Id Riesgo]],'4_CONTROLES'!$A$12:$A$1611,'4_CONTROLES'!$AJ$12:$AJ$1611,"",1),"")</f>
        <v/>
      </c>
      <c r="K81" s="310" t="str">
        <f>IF(Tabla1315[[#This Row],[Diligenciadas etapas previas?]],_xlfn.XLOOKUP(Tabla1315[[#This Row],[Id Riesgo]],'4_CONTROLES'!$A$12:$A$1611,'4_CONTROLES'!$AK$12:$AK$1611,"",1),"")</f>
        <v/>
      </c>
      <c r="L81" s="311" t="str">
        <f>IF(Tabla1315[[#This Row],[Diligenciadas etapas previas?]],_xlfn.XLOOKUP(Tabla1315[[#This Row],[Id Riesgo]],'4_CONTROLES'!$A$12:$A$1611,'4_CONTROLES'!$AL$12:$AL$1611,"",1),"")</f>
        <v/>
      </c>
      <c r="M81" s="311" t="str">
        <f>IF(Tabla1315[[#This Row],[Diligenciadas etapas previas?]],_xlfn.XLOOKUP(Tabla1315[[#This Row],[Id Riesgo]],'4_CONTROLES'!$A$12:$A$1611,'4_CONTROLES'!$AM$12:$AM$1611,"",1),"")</f>
        <v/>
      </c>
      <c r="N81" s="311" t="str">
        <f>IF(Tabla1315[[#This Row],[Diligenciadas etapas previas?]]=TRUE,_xlfn.XLOOKUP(CONCATENATE("P",Tabla1315[[#This Row],[Nivel de probabilidad Residual]],"I",Tabla1315[[#This Row],[Nivel de impacto Residual]]),Tabla10[Llave],Tabla10[Severidad],"",1),"")</f>
        <v/>
      </c>
      <c r="O81" s="336" t="str">
        <f>_xlfn.XLOOKUP(Tabla1315[[#This Row],[Severidad Nivel de Riesgo Residual]],CONFIGURACIÓN!$BM$6:$BM$9,CONFIGURACIÓN!$BO$6:$BO$9,"",0)</f>
        <v/>
      </c>
      <c r="P81" s="328" t="str">
        <f>_xlfn.XLOOKUP(Tabla1315[[#This Row],[Severidad Nivel de Riesgo Residual]],CONFIGURACIÓN!$BM$6:$BM$9,CONFIGURACIÓN!$BP$6:$BP$9,"",0)</f>
        <v/>
      </c>
      <c r="Q81" s="338"/>
      <c r="R81" s="314"/>
      <c r="S81" s="338"/>
      <c r="T81" s="338"/>
      <c r="U81" s="314"/>
      <c r="V81" s="339"/>
      <c r="W81" s="340"/>
      <c r="X81" s="340"/>
      <c r="Y81" s="340"/>
      <c r="Z81" s="340"/>
      <c r="AA81" s="340"/>
      <c r="AB81" s="340"/>
      <c r="AC81" s="340"/>
      <c r="AD81" s="340"/>
      <c r="AE81" s="340"/>
      <c r="AF81" s="340"/>
      <c r="AG81" s="340"/>
      <c r="AH81" s="340"/>
      <c r="AI81" s="339"/>
      <c r="AJ81" s="436" t="str">
        <f>IF(_xlfn.XLOOKUP(Tabla1315[[#This Row],[Id Riesgo]],Tabla6[Id Riesgo],Tabla6[Estado],"",0)=0,"",_xlfn.XLOOKUP(Tabla1315[[#This Row],[Id Riesgo]],Tabla6[Id Riesgo],Tabla6[Estado],"",0))</f>
        <v/>
      </c>
    </row>
    <row r="82" spans="1:36" ht="14.15" x14ac:dyDescent="0.35">
      <c r="A82" s="289" t="s">
        <v>202</v>
      </c>
      <c r="B82" s="309" t="b">
        <f>IF(COUNTIFS(Tabla135[Id Riesgo],Tabla1315[[#This Row],[Id Riesgo]],Tabla135[Registro diligenciado],TRUE)&gt;0,TRUE,FALSE)</f>
        <v>0</v>
      </c>
      <c r="C82" s="289" t="str">
        <f>IF(B82,_xlfn.XLOOKUP(A82,Tabla6[Id Riesgo],Tabla6[Sigla],FALSE,1),"")</f>
        <v/>
      </c>
      <c r="D82" s="290" t="str">
        <f>IF(B82,_xlfn.XLOOKUP(A82,Tabla6[Id Riesgo],Tabla6[DESCRIPCIÓN DEL RIESGO],FALSE,1),"")</f>
        <v/>
      </c>
      <c r="E82" s="310" t="str">
        <f>IF(Tabla1315[[#This Row],[Diligenciadas etapas previas?]],_xlfn.XLOOKUP(Tabla1315[[#This Row],[Id Riesgo]],Tabla13[Id Riesgo],Tabla13[Probabilidad],"",1),"")</f>
        <v/>
      </c>
      <c r="F82" s="310" t="str">
        <f>IF(Tabla1315[[#This Row],[Diligenciadas etapas previas?]],_xlfn.XLOOKUP(Tabla1315[[#This Row],[Id Riesgo]],Tabla13[Id Riesgo],Tabla13[Porcentaje Impacto],"",1),"")</f>
        <v/>
      </c>
      <c r="G82" s="311" t="str">
        <f>IF(Tabla1315[[#This Row],[Diligenciadas etapas previas?]],_xlfn.XLOOKUP(Tabla1315[[#This Row],[Id Riesgo]],Tabla13[Id Riesgo],Tabla13[Nivel de probabilidad],"",1),"")</f>
        <v/>
      </c>
      <c r="H82" s="311" t="str">
        <f>IF(Tabla1315[[#This Row],[Diligenciadas etapas previas?]],_xlfn.XLOOKUP(Tabla1315[[#This Row],[Id Riesgo]],Tabla13[Id Riesgo],Tabla13[Nivel de impacto],"",1),"")</f>
        <v/>
      </c>
      <c r="I82" s="311" t="str">
        <f>IF(Tabla1315[[#This Row],[Diligenciadas etapas previas?]],_xlfn.XLOOKUP(Tabla1315[[#This Row],[Id Riesgo]],Tabla13[Id Riesgo],Tabla13[Severidad Nivel de Riesgo Inherente],"",1),"")</f>
        <v/>
      </c>
      <c r="J82" s="310" t="str">
        <f>IF(Tabla1315[[#This Row],[Diligenciadas etapas previas?]],_xlfn.XLOOKUP(Tabla1315[[#This Row],[Id Riesgo]],'4_CONTROLES'!$A$12:$A$1611,'4_CONTROLES'!$AJ$12:$AJ$1611,"",1),"")</f>
        <v/>
      </c>
      <c r="K82" s="310" t="str">
        <f>IF(Tabla1315[[#This Row],[Diligenciadas etapas previas?]],_xlfn.XLOOKUP(Tabla1315[[#This Row],[Id Riesgo]],'4_CONTROLES'!$A$12:$A$1611,'4_CONTROLES'!$AK$12:$AK$1611,"",1),"")</f>
        <v/>
      </c>
      <c r="L82" s="311" t="str">
        <f>IF(Tabla1315[[#This Row],[Diligenciadas etapas previas?]],_xlfn.XLOOKUP(Tabla1315[[#This Row],[Id Riesgo]],'4_CONTROLES'!$A$12:$A$1611,'4_CONTROLES'!$AL$12:$AL$1611,"",1),"")</f>
        <v/>
      </c>
      <c r="M82" s="311" t="str">
        <f>IF(Tabla1315[[#This Row],[Diligenciadas etapas previas?]],_xlfn.XLOOKUP(Tabla1315[[#This Row],[Id Riesgo]],'4_CONTROLES'!$A$12:$A$1611,'4_CONTROLES'!$AM$12:$AM$1611,"",1),"")</f>
        <v/>
      </c>
      <c r="N82" s="311" t="str">
        <f>IF(Tabla1315[[#This Row],[Diligenciadas etapas previas?]]=TRUE,_xlfn.XLOOKUP(CONCATENATE("P",Tabla1315[[#This Row],[Nivel de probabilidad Residual]],"I",Tabla1315[[#This Row],[Nivel de impacto Residual]]),Tabla10[Llave],Tabla10[Severidad],"",1),"")</f>
        <v/>
      </c>
      <c r="O82" s="336" t="str">
        <f>_xlfn.XLOOKUP(Tabla1315[[#This Row],[Severidad Nivel de Riesgo Residual]],CONFIGURACIÓN!$BM$6:$BM$9,CONFIGURACIÓN!$BO$6:$BO$9,"",0)</f>
        <v/>
      </c>
      <c r="P82" s="328" t="str">
        <f>_xlfn.XLOOKUP(Tabla1315[[#This Row],[Severidad Nivel de Riesgo Residual]],CONFIGURACIÓN!$BM$6:$BM$9,CONFIGURACIÓN!$BP$6:$BP$9,"",0)</f>
        <v/>
      </c>
      <c r="Q82" s="338"/>
      <c r="R82" s="314"/>
      <c r="S82" s="338"/>
      <c r="T82" s="338"/>
      <c r="U82" s="314"/>
      <c r="V82" s="339"/>
      <c r="W82" s="340"/>
      <c r="X82" s="340"/>
      <c r="Y82" s="340"/>
      <c r="Z82" s="340"/>
      <c r="AA82" s="340"/>
      <c r="AB82" s="340"/>
      <c r="AC82" s="340"/>
      <c r="AD82" s="340"/>
      <c r="AE82" s="340"/>
      <c r="AF82" s="340"/>
      <c r="AG82" s="340"/>
      <c r="AH82" s="340"/>
      <c r="AI82" s="339"/>
      <c r="AJ82" s="436" t="str">
        <f>IF(_xlfn.XLOOKUP(Tabla1315[[#This Row],[Id Riesgo]],Tabla6[Id Riesgo],Tabla6[Estado],"",0)=0,"",_xlfn.XLOOKUP(Tabla1315[[#This Row],[Id Riesgo]],Tabla6[Id Riesgo],Tabla6[Estado],"",0))</f>
        <v/>
      </c>
    </row>
    <row r="83" spans="1:36" ht="14.15" x14ac:dyDescent="0.35">
      <c r="A83" s="289" t="s">
        <v>203</v>
      </c>
      <c r="B83" s="309" t="b">
        <f>IF(COUNTIFS(Tabla135[Id Riesgo],Tabla1315[[#This Row],[Id Riesgo]],Tabla135[Registro diligenciado],TRUE)&gt;0,TRUE,FALSE)</f>
        <v>0</v>
      </c>
      <c r="C83" s="289" t="str">
        <f>IF(B83,_xlfn.XLOOKUP(A83,Tabla6[Id Riesgo],Tabla6[Sigla],FALSE,1),"")</f>
        <v/>
      </c>
      <c r="D83" s="290" t="str">
        <f>IF(B83,_xlfn.XLOOKUP(A83,Tabla6[Id Riesgo],Tabla6[DESCRIPCIÓN DEL RIESGO],FALSE,1),"")</f>
        <v/>
      </c>
      <c r="E83" s="310" t="str">
        <f>IF(Tabla1315[[#This Row],[Diligenciadas etapas previas?]],_xlfn.XLOOKUP(Tabla1315[[#This Row],[Id Riesgo]],Tabla13[Id Riesgo],Tabla13[Probabilidad],"",1),"")</f>
        <v/>
      </c>
      <c r="F83" s="310" t="str">
        <f>IF(Tabla1315[[#This Row],[Diligenciadas etapas previas?]],_xlfn.XLOOKUP(Tabla1315[[#This Row],[Id Riesgo]],Tabla13[Id Riesgo],Tabla13[Porcentaje Impacto],"",1),"")</f>
        <v/>
      </c>
      <c r="G83" s="311" t="str">
        <f>IF(Tabla1315[[#This Row],[Diligenciadas etapas previas?]],_xlfn.XLOOKUP(Tabla1315[[#This Row],[Id Riesgo]],Tabla13[Id Riesgo],Tabla13[Nivel de probabilidad],"",1),"")</f>
        <v/>
      </c>
      <c r="H83" s="311" t="str">
        <f>IF(Tabla1315[[#This Row],[Diligenciadas etapas previas?]],_xlfn.XLOOKUP(Tabla1315[[#This Row],[Id Riesgo]],Tabla13[Id Riesgo],Tabla13[Nivel de impacto],"",1),"")</f>
        <v/>
      </c>
      <c r="I83" s="311" t="str">
        <f>IF(Tabla1315[[#This Row],[Diligenciadas etapas previas?]],_xlfn.XLOOKUP(Tabla1315[[#This Row],[Id Riesgo]],Tabla13[Id Riesgo],Tabla13[Severidad Nivel de Riesgo Inherente],"",1),"")</f>
        <v/>
      </c>
      <c r="J83" s="310" t="str">
        <f>IF(Tabla1315[[#This Row],[Diligenciadas etapas previas?]],_xlfn.XLOOKUP(Tabla1315[[#This Row],[Id Riesgo]],'4_CONTROLES'!$A$12:$A$1611,'4_CONTROLES'!$AJ$12:$AJ$1611,"",1),"")</f>
        <v/>
      </c>
      <c r="K83" s="310" t="str">
        <f>IF(Tabla1315[[#This Row],[Diligenciadas etapas previas?]],_xlfn.XLOOKUP(Tabla1315[[#This Row],[Id Riesgo]],'4_CONTROLES'!$A$12:$A$1611,'4_CONTROLES'!$AK$12:$AK$1611,"",1),"")</f>
        <v/>
      </c>
      <c r="L83" s="311" t="str">
        <f>IF(Tabla1315[[#This Row],[Diligenciadas etapas previas?]],_xlfn.XLOOKUP(Tabla1315[[#This Row],[Id Riesgo]],'4_CONTROLES'!$A$12:$A$1611,'4_CONTROLES'!$AL$12:$AL$1611,"",1),"")</f>
        <v/>
      </c>
      <c r="M83" s="311" t="str">
        <f>IF(Tabla1315[[#This Row],[Diligenciadas etapas previas?]],_xlfn.XLOOKUP(Tabla1315[[#This Row],[Id Riesgo]],'4_CONTROLES'!$A$12:$A$1611,'4_CONTROLES'!$AM$12:$AM$1611,"",1),"")</f>
        <v/>
      </c>
      <c r="N83" s="311" t="str">
        <f>IF(Tabla1315[[#This Row],[Diligenciadas etapas previas?]]=TRUE,_xlfn.XLOOKUP(CONCATENATE("P",Tabla1315[[#This Row],[Nivel de probabilidad Residual]],"I",Tabla1315[[#This Row],[Nivel de impacto Residual]]),Tabla10[Llave],Tabla10[Severidad],"",1),"")</f>
        <v/>
      </c>
      <c r="O83" s="336" t="str">
        <f>_xlfn.XLOOKUP(Tabla1315[[#This Row],[Severidad Nivel de Riesgo Residual]],CONFIGURACIÓN!$BM$6:$BM$9,CONFIGURACIÓN!$BO$6:$BO$9,"",0)</f>
        <v/>
      </c>
      <c r="P83" s="328" t="str">
        <f>_xlfn.XLOOKUP(Tabla1315[[#This Row],[Severidad Nivel de Riesgo Residual]],CONFIGURACIÓN!$BM$6:$BM$9,CONFIGURACIÓN!$BP$6:$BP$9,"",0)</f>
        <v/>
      </c>
      <c r="Q83" s="338"/>
      <c r="R83" s="314"/>
      <c r="S83" s="338"/>
      <c r="T83" s="338"/>
      <c r="U83" s="314"/>
      <c r="V83" s="339"/>
      <c r="W83" s="340"/>
      <c r="X83" s="340"/>
      <c r="Y83" s="340"/>
      <c r="Z83" s="340"/>
      <c r="AA83" s="340"/>
      <c r="AB83" s="340"/>
      <c r="AC83" s="340"/>
      <c r="AD83" s="340"/>
      <c r="AE83" s="340"/>
      <c r="AF83" s="340"/>
      <c r="AG83" s="340"/>
      <c r="AH83" s="340"/>
      <c r="AI83" s="339"/>
      <c r="AJ83" s="436" t="str">
        <f>IF(_xlfn.XLOOKUP(Tabla1315[[#This Row],[Id Riesgo]],Tabla6[Id Riesgo],Tabla6[Estado],"",0)=0,"",_xlfn.XLOOKUP(Tabla1315[[#This Row],[Id Riesgo]],Tabla6[Id Riesgo],Tabla6[Estado],"",0))</f>
        <v/>
      </c>
    </row>
    <row r="84" spans="1:36" ht="14.15" x14ac:dyDescent="0.35">
      <c r="A84" s="289" t="s">
        <v>204</v>
      </c>
      <c r="B84" s="309" t="b">
        <f>IF(COUNTIFS(Tabla135[Id Riesgo],Tabla1315[[#This Row],[Id Riesgo]],Tabla135[Registro diligenciado],TRUE)&gt;0,TRUE,FALSE)</f>
        <v>0</v>
      </c>
      <c r="C84" s="289" t="str">
        <f>IF(B84,_xlfn.XLOOKUP(A84,Tabla6[Id Riesgo],Tabla6[Sigla],FALSE,1),"")</f>
        <v/>
      </c>
      <c r="D84" s="290" t="str">
        <f>IF(B84,_xlfn.XLOOKUP(A84,Tabla6[Id Riesgo],Tabla6[DESCRIPCIÓN DEL RIESGO],FALSE,1),"")</f>
        <v/>
      </c>
      <c r="E84" s="310" t="str">
        <f>IF(Tabla1315[[#This Row],[Diligenciadas etapas previas?]],_xlfn.XLOOKUP(Tabla1315[[#This Row],[Id Riesgo]],Tabla13[Id Riesgo],Tabla13[Probabilidad],"",1),"")</f>
        <v/>
      </c>
      <c r="F84" s="310" t="str">
        <f>IF(Tabla1315[[#This Row],[Diligenciadas etapas previas?]],_xlfn.XLOOKUP(Tabla1315[[#This Row],[Id Riesgo]],Tabla13[Id Riesgo],Tabla13[Porcentaje Impacto],"",1),"")</f>
        <v/>
      </c>
      <c r="G84" s="311" t="str">
        <f>IF(Tabla1315[[#This Row],[Diligenciadas etapas previas?]],_xlfn.XLOOKUP(Tabla1315[[#This Row],[Id Riesgo]],Tabla13[Id Riesgo],Tabla13[Nivel de probabilidad],"",1),"")</f>
        <v/>
      </c>
      <c r="H84" s="311" t="str">
        <f>IF(Tabla1315[[#This Row],[Diligenciadas etapas previas?]],_xlfn.XLOOKUP(Tabla1315[[#This Row],[Id Riesgo]],Tabla13[Id Riesgo],Tabla13[Nivel de impacto],"",1),"")</f>
        <v/>
      </c>
      <c r="I84" s="311" t="str">
        <f>IF(Tabla1315[[#This Row],[Diligenciadas etapas previas?]],_xlfn.XLOOKUP(Tabla1315[[#This Row],[Id Riesgo]],Tabla13[Id Riesgo],Tabla13[Severidad Nivel de Riesgo Inherente],"",1),"")</f>
        <v/>
      </c>
      <c r="J84" s="310" t="str">
        <f>IF(Tabla1315[[#This Row],[Diligenciadas etapas previas?]],_xlfn.XLOOKUP(Tabla1315[[#This Row],[Id Riesgo]],'4_CONTROLES'!$A$12:$A$1611,'4_CONTROLES'!$AJ$12:$AJ$1611,"",1),"")</f>
        <v/>
      </c>
      <c r="K84" s="310" t="str">
        <f>IF(Tabla1315[[#This Row],[Diligenciadas etapas previas?]],_xlfn.XLOOKUP(Tabla1315[[#This Row],[Id Riesgo]],'4_CONTROLES'!$A$12:$A$1611,'4_CONTROLES'!$AK$12:$AK$1611,"",1),"")</f>
        <v/>
      </c>
      <c r="L84" s="311" t="str">
        <f>IF(Tabla1315[[#This Row],[Diligenciadas etapas previas?]],_xlfn.XLOOKUP(Tabla1315[[#This Row],[Id Riesgo]],'4_CONTROLES'!$A$12:$A$1611,'4_CONTROLES'!$AL$12:$AL$1611,"",1),"")</f>
        <v/>
      </c>
      <c r="M84" s="311" t="str">
        <f>IF(Tabla1315[[#This Row],[Diligenciadas etapas previas?]],_xlfn.XLOOKUP(Tabla1315[[#This Row],[Id Riesgo]],'4_CONTROLES'!$A$12:$A$1611,'4_CONTROLES'!$AM$12:$AM$1611,"",1),"")</f>
        <v/>
      </c>
      <c r="N84" s="311" t="str">
        <f>IF(Tabla1315[[#This Row],[Diligenciadas etapas previas?]]=TRUE,_xlfn.XLOOKUP(CONCATENATE("P",Tabla1315[[#This Row],[Nivel de probabilidad Residual]],"I",Tabla1315[[#This Row],[Nivel de impacto Residual]]),Tabla10[Llave],Tabla10[Severidad],"",1),"")</f>
        <v/>
      </c>
      <c r="O84" s="336" t="str">
        <f>_xlfn.XLOOKUP(Tabla1315[[#This Row],[Severidad Nivel de Riesgo Residual]],CONFIGURACIÓN!$BM$6:$BM$9,CONFIGURACIÓN!$BO$6:$BO$9,"",0)</f>
        <v/>
      </c>
      <c r="P84" s="328" t="str">
        <f>_xlfn.XLOOKUP(Tabla1315[[#This Row],[Severidad Nivel de Riesgo Residual]],CONFIGURACIÓN!$BM$6:$BM$9,CONFIGURACIÓN!$BP$6:$BP$9,"",0)</f>
        <v/>
      </c>
      <c r="Q84" s="338"/>
      <c r="R84" s="314"/>
      <c r="S84" s="338"/>
      <c r="T84" s="338"/>
      <c r="U84" s="314"/>
      <c r="V84" s="339"/>
      <c r="W84" s="340"/>
      <c r="X84" s="340"/>
      <c r="Y84" s="340"/>
      <c r="Z84" s="340"/>
      <c r="AA84" s="340"/>
      <c r="AB84" s="340"/>
      <c r="AC84" s="340"/>
      <c r="AD84" s="340"/>
      <c r="AE84" s="340"/>
      <c r="AF84" s="340"/>
      <c r="AG84" s="340"/>
      <c r="AH84" s="340"/>
      <c r="AI84" s="339"/>
      <c r="AJ84" s="436" t="str">
        <f>IF(_xlfn.XLOOKUP(Tabla1315[[#This Row],[Id Riesgo]],Tabla6[Id Riesgo],Tabla6[Estado],"",0)=0,"",_xlfn.XLOOKUP(Tabla1315[[#This Row],[Id Riesgo]],Tabla6[Id Riesgo],Tabla6[Estado],"",0))</f>
        <v/>
      </c>
    </row>
    <row r="85" spans="1:36" ht="14.15" x14ac:dyDescent="0.35">
      <c r="A85" s="289" t="s">
        <v>205</v>
      </c>
      <c r="B85" s="309" t="b">
        <f>IF(COUNTIFS(Tabla135[Id Riesgo],Tabla1315[[#This Row],[Id Riesgo]],Tabla135[Registro diligenciado],TRUE)&gt;0,TRUE,FALSE)</f>
        <v>0</v>
      </c>
      <c r="C85" s="289" t="str">
        <f>IF(B85,_xlfn.XLOOKUP(A85,Tabla6[Id Riesgo],Tabla6[Sigla],FALSE,1),"")</f>
        <v/>
      </c>
      <c r="D85" s="290" t="str">
        <f>IF(B85,_xlfn.XLOOKUP(A85,Tabla6[Id Riesgo],Tabla6[DESCRIPCIÓN DEL RIESGO],FALSE,1),"")</f>
        <v/>
      </c>
      <c r="E85" s="310" t="str">
        <f>IF(Tabla1315[[#This Row],[Diligenciadas etapas previas?]],_xlfn.XLOOKUP(Tabla1315[[#This Row],[Id Riesgo]],Tabla13[Id Riesgo],Tabla13[Probabilidad],"",1),"")</f>
        <v/>
      </c>
      <c r="F85" s="310" t="str">
        <f>IF(Tabla1315[[#This Row],[Diligenciadas etapas previas?]],_xlfn.XLOOKUP(Tabla1315[[#This Row],[Id Riesgo]],Tabla13[Id Riesgo],Tabla13[Porcentaje Impacto],"",1),"")</f>
        <v/>
      </c>
      <c r="G85" s="311" t="str">
        <f>IF(Tabla1315[[#This Row],[Diligenciadas etapas previas?]],_xlfn.XLOOKUP(Tabla1315[[#This Row],[Id Riesgo]],Tabla13[Id Riesgo],Tabla13[Nivel de probabilidad],"",1),"")</f>
        <v/>
      </c>
      <c r="H85" s="311" t="str">
        <f>IF(Tabla1315[[#This Row],[Diligenciadas etapas previas?]],_xlfn.XLOOKUP(Tabla1315[[#This Row],[Id Riesgo]],Tabla13[Id Riesgo],Tabla13[Nivel de impacto],"",1),"")</f>
        <v/>
      </c>
      <c r="I85" s="311" t="str">
        <f>IF(Tabla1315[[#This Row],[Diligenciadas etapas previas?]],_xlfn.XLOOKUP(Tabla1315[[#This Row],[Id Riesgo]],Tabla13[Id Riesgo],Tabla13[Severidad Nivel de Riesgo Inherente],"",1),"")</f>
        <v/>
      </c>
      <c r="J85" s="310" t="str">
        <f>IF(Tabla1315[[#This Row],[Diligenciadas etapas previas?]],_xlfn.XLOOKUP(Tabla1315[[#This Row],[Id Riesgo]],'4_CONTROLES'!$A$12:$A$1611,'4_CONTROLES'!$AJ$12:$AJ$1611,"",1),"")</f>
        <v/>
      </c>
      <c r="K85" s="310" t="str">
        <f>IF(Tabla1315[[#This Row],[Diligenciadas etapas previas?]],_xlfn.XLOOKUP(Tabla1315[[#This Row],[Id Riesgo]],'4_CONTROLES'!$A$12:$A$1611,'4_CONTROLES'!$AK$12:$AK$1611,"",1),"")</f>
        <v/>
      </c>
      <c r="L85" s="311" t="str">
        <f>IF(Tabla1315[[#This Row],[Diligenciadas etapas previas?]],_xlfn.XLOOKUP(Tabla1315[[#This Row],[Id Riesgo]],'4_CONTROLES'!$A$12:$A$1611,'4_CONTROLES'!$AL$12:$AL$1611,"",1),"")</f>
        <v/>
      </c>
      <c r="M85" s="311" t="str">
        <f>IF(Tabla1315[[#This Row],[Diligenciadas etapas previas?]],_xlfn.XLOOKUP(Tabla1315[[#This Row],[Id Riesgo]],'4_CONTROLES'!$A$12:$A$1611,'4_CONTROLES'!$AM$12:$AM$1611,"",1),"")</f>
        <v/>
      </c>
      <c r="N85" s="311" t="str">
        <f>IF(Tabla1315[[#This Row],[Diligenciadas etapas previas?]]=TRUE,_xlfn.XLOOKUP(CONCATENATE("P",Tabla1315[[#This Row],[Nivel de probabilidad Residual]],"I",Tabla1315[[#This Row],[Nivel de impacto Residual]]),Tabla10[Llave],Tabla10[Severidad],"",1),"")</f>
        <v/>
      </c>
      <c r="O85" s="336" t="str">
        <f>_xlfn.XLOOKUP(Tabla1315[[#This Row],[Severidad Nivel de Riesgo Residual]],CONFIGURACIÓN!$BM$6:$BM$9,CONFIGURACIÓN!$BO$6:$BO$9,"",0)</f>
        <v/>
      </c>
      <c r="P85" s="328" t="str">
        <f>_xlfn.XLOOKUP(Tabla1315[[#This Row],[Severidad Nivel de Riesgo Residual]],CONFIGURACIÓN!$BM$6:$BM$9,CONFIGURACIÓN!$BP$6:$BP$9,"",0)</f>
        <v/>
      </c>
      <c r="Q85" s="338"/>
      <c r="R85" s="314"/>
      <c r="S85" s="338"/>
      <c r="T85" s="338"/>
      <c r="U85" s="314"/>
      <c r="V85" s="339"/>
      <c r="W85" s="340"/>
      <c r="X85" s="340"/>
      <c r="Y85" s="340"/>
      <c r="Z85" s="340"/>
      <c r="AA85" s="340"/>
      <c r="AB85" s="340"/>
      <c r="AC85" s="340"/>
      <c r="AD85" s="340"/>
      <c r="AE85" s="340"/>
      <c r="AF85" s="340"/>
      <c r="AG85" s="340"/>
      <c r="AH85" s="340"/>
      <c r="AI85" s="339"/>
      <c r="AJ85" s="436" t="str">
        <f>IF(_xlfn.XLOOKUP(Tabla1315[[#This Row],[Id Riesgo]],Tabla6[Id Riesgo],Tabla6[Estado],"",0)=0,"",_xlfn.XLOOKUP(Tabla1315[[#This Row],[Id Riesgo]],Tabla6[Id Riesgo],Tabla6[Estado],"",0))</f>
        <v/>
      </c>
    </row>
    <row r="86" spans="1:36" ht="14.15" x14ac:dyDescent="0.35">
      <c r="A86" s="289" t="s">
        <v>206</v>
      </c>
      <c r="B86" s="309" t="b">
        <f>IF(COUNTIFS(Tabla135[Id Riesgo],Tabla1315[[#This Row],[Id Riesgo]],Tabla135[Registro diligenciado],TRUE)&gt;0,TRUE,FALSE)</f>
        <v>0</v>
      </c>
      <c r="C86" s="289" t="str">
        <f>IF(B86,_xlfn.XLOOKUP(A86,Tabla6[Id Riesgo],Tabla6[Sigla],FALSE,1),"")</f>
        <v/>
      </c>
      <c r="D86" s="290" t="str">
        <f>IF(B86,_xlfn.XLOOKUP(A86,Tabla6[Id Riesgo],Tabla6[DESCRIPCIÓN DEL RIESGO],FALSE,1),"")</f>
        <v/>
      </c>
      <c r="E86" s="310" t="str">
        <f>IF(Tabla1315[[#This Row],[Diligenciadas etapas previas?]],_xlfn.XLOOKUP(Tabla1315[[#This Row],[Id Riesgo]],Tabla13[Id Riesgo],Tabla13[Probabilidad],"",1),"")</f>
        <v/>
      </c>
      <c r="F86" s="310" t="str">
        <f>IF(Tabla1315[[#This Row],[Diligenciadas etapas previas?]],_xlfn.XLOOKUP(Tabla1315[[#This Row],[Id Riesgo]],Tabla13[Id Riesgo],Tabla13[Porcentaje Impacto],"",1),"")</f>
        <v/>
      </c>
      <c r="G86" s="311" t="str">
        <f>IF(Tabla1315[[#This Row],[Diligenciadas etapas previas?]],_xlfn.XLOOKUP(Tabla1315[[#This Row],[Id Riesgo]],Tabla13[Id Riesgo],Tabla13[Nivel de probabilidad],"",1),"")</f>
        <v/>
      </c>
      <c r="H86" s="311" t="str">
        <f>IF(Tabla1315[[#This Row],[Diligenciadas etapas previas?]],_xlfn.XLOOKUP(Tabla1315[[#This Row],[Id Riesgo]],Tabla13[Id Riesgo],Tabla13[Nivel de impacto],"",1),"")</f>
        <v/>
      </c>
      <c r="I86" s="311" t="str">
        <f>IF(Tabla1315[[#This Row],[Diligenciadas etapas previas?]],_xlfn.XLOOKUP(Tabla1315[[#This Row],[Id Riesgo]],Tabla13[Id Riesgo],Tabla13[Severidad Nivel de Riesgo Inherente],"",1),"")</f>
        <v/>
      </c>
      <c r="J86" s="310" t="str">
        <f>IF(Tabla1315[[#This Row],[Diligenciadas etapas previas?]],_xlfn.XLOOKUP(Tabla1315[[#This Row],[Id Riesgo]],'4_CONTROLES'!$A$12:$A$1611,'4_CONTROLES'!$AJ$12:$AJ$1611,"",1),"")</f>
        <v/>
      </c>
      <c r="K86" s="310" t="str">
        <f>IF(Tabla1315[[#This Row],[Diligenciadas etapas previas?]],_xlfn.XLOOKUP(Tabla1315[[#This Row],[Id Riesgo]],'4_CONTROLES'!$A$12:$A$1611,'4_CONTROLES'!$AK$12:$AK$1611,"",1),"")</f>
        <v/>
      </c>
      <c r="L86" s="311" t="str">
        <f>IF(Tabla1315[[#This Row],[Diligenciadas etapas previas?]],_xlfn.XLOOKUP(Tabla1315[[#This Row],[Id Riesgo]],'4_CONTROLES'!$A$12:$A$1611,'4_CONTROLES'!$AL$12:$AL$1611,"",1),"")</f>
        <v/>
      </c>
      <c r="M86" s="311" t="str">
        <f>IF(Tabla1315[[#This Row],[Diligenciadas etapas previas?]],_xlfn.XLOOKUP(Tabla1315[[#This Row],[Id Riesgo]],'4_CONTROLES'!$A$12:$A$1611,'4_CONTROLES'!$AM$12:$AM$1611,"",1),"")</f>
        <v/>
      </c>
      <c r="N86" s="311" t="str">
        <f>IF(Tabla1315[[#This Row],[Diligenciadas etapas previas?]]=TRUE,_xlfn.XLOOKUP(CONCATENATE("P",Tabla1315[[#This Row],[Nivel de probabilidad Residual]],"I",Tabla1315[[#This Row],[Nivel de impacto Residual]]),Tabla10[Llave],Tabla10[Severidad],"",1),"")</f>
        <v/>
      </c>
      <c r="O86" s="336" t="str">
        <f>_xlfn.XLOOKUP(Tabla1315[[#This Row],[Severidad Nivel de Riesgo Residual]],CONFIGURACIÓN!$BM$6:$BM$9,CONFIGURACIÓN!$BO$6:$BO$9,"",0)</f>
        <v/>
      </c>
      <c r="P86" s="328" t="str">
        <f>_xlfn.XLOOKUP(Tabla1315[[#This Row],[Severidad Nivel de Riesgo Residual]],CONFIGURACIÓN!$BM$6:$BM$9,CONFIGURACIÓN!$BP$6:$BP$9,"",0)</f>
        <v/>
      </c>
      <c r="Q86" s="338"/>
      <c r="R86" s="314"/>
      <c r="S86" s="338"/>
      <c r="T86" s="338"/>
      <c r="U86" s="314"/>
      <c r="V86" s="339"/>
      <c r="W86" s="340"/>
      <c r="X86" s="340"/>
      <c r="Y86" s="340"/>
      <c r="Z86" s="340"/>
      <c r="AA86" s="340"/>
      <c r="AB86" s="340"/>
      <c r="AC86" s="340"/>
      <c r="AD86" s="340"/>
      <c r="AE86" s="340"/>
      <c r="AF86" s="340"/>
      <c r="AG86" s="340"/>
      <c r="AH86" s="340"/>
      <c r="AI86" s="339"/>
      <c r="AJ86" s="436" t="str">
        <f>IF(_xlfn.XLOOKUP(Tabla1315[[#This Row],[Id Riesgo]],Tabla6[Id Riesgo],Tabla6[Estado],"",0)=0,"",_xlfn.XLOOKUP(Tabla1315[[#This Row],[Id Riesgo]],Tabla6[Id Riesgo],Tabla6[Estado],"",0))</f>
        <v/>
      </c>
    </row>
    <row r="87" spans="1:36" ht="14.15" x14ac:dyDescent="0.35">
      <c r="A87" s="289" t="s">
        <v>207</v>
      </c>
      <c r="B87" s="309" t="b">
        <f>IF(COUNTIFS(Tabla135[Id Riesgo],Tabla1315[[#This Row],[Id Riesgo]],Tabla135[Registro diligenciado],TRUE)&gt;0,TRUE,FALSE)</f>
        <v>0</v>
      </c>
      <c r="C87" s="289" t="str">
        <f>IF(B87,_xlfn.XLOOKUP(A87,Tabla6[Id Riesgo],Tabla6[Sigla],FALSE,1),"")</f>
        <v/>
      </c>
      <c r="D87" s="290" t="str">
        <f>IF(B87,_xlfn.XLOOKUP(A87,Tabla6[Id Riesgo],Tabla6[DESCRIPCIÓN DEL RIESGO],FALSE,1),"")</f>
        <v/>
      </c>
      <c r="E87" s="310" t="str">
        <f>IF(Tabla1315[[#This Row],[Diligenciadas etapas previas?]],_xlfn.XLOOKUP(Tabla1315[[#This Row],[Id Riesgo]],Tabla13[Id Riesgo],Tabla13[Probabilidad],"",1),"")</f>
        <v/>
      </c>
      <c r="F87" s="310" t="str">
        <f>IF(Tabla1315[[#This Row],[Diligenciadas etapas previas?]],_xlfn.XLOOKUP(Tabla1315[[#This Row],[Id Riesgo]],Tabla13[Id Riesgo],Tabla13[Porcentaje Impacto],"",1),"")</f>
        <v/>
      </c>
      <c r="G87" s="311" t="str">
        <f>IF(Tabla1315[[#This Row],[Diligenciadas etapas previas?]],_xlfn.XLOOKUP(Tabla1315[[#This Row],[Id Riesgo]],Tabla13[Id Riesgo],Tabla13[Nivel de probabilidad],"",1),"")</f>
        <v/>
      </c>
      <c r="H87" s="311" t="str">
        <f>IF(Tabla1315[[#This Row],[Diligenciadas etapas previas?]],_xlfn.XLOOKUP(Tabla1315[[#This Row],[Id Riesgo]],Tabla13[Id Riesgo],Tabla13[Nivel de impacto],"",1),"")</f>
        <v/>
      </c>
      <c r="I87" s="311" t="str">
        <f>IF(Tabla1315[[#This Row],[Diligenciadas etapas previas?]],_xlfn.XLOOKUP(Tabla1315[[#This Row],[Id Riesgo]],Tabla13[Id Riesgo],Tabla13[Severidad Nivel de Riesgo Inherente],"",1),"")</f>
        <v/>
      </c>
      <c r="J87" s="310" t="str">
        <f>IF(Tabla1315[[#This Row],[Diligenciadas etapas previas?]],_xlfn.XLOOKUP(Tabla1315[[#This Row],[Id Riesgo]],'4_CONTROLES'!$A$12:$A$1611,'4_CONTROLES'!$AJ$12:$AJ$1611,"",1),"")</f>
        <v/>
      </c>
      <c r="K87" s="310" t="str">
        <f>IF(Tabla1315[[#This Row],[Diligenciadas etapas previas?]],_xlfn.XLOOKUP(Tabla1315[[#This Row],[Id Riesgo]],'4_CONTROLES'!$A$12:$A$1611,'4_CONTROLES'!$AK$12:$AK$1611,"",1),"")</f>
        <v/>
      </c>
      <c r="L87" s="311" t="str">
        <f>IF(Tabla1315[[#This Row],[Diligenciadas etapas previas?]],_xlfn.XLOOKUP(Tabla1315[[#This Row],[Id Riesgo]],'4_CONTROLES'!$A$12:$A$1611,'4_CONTROLES'!$AL$12:$AL$1611,"",1),"")</f>
        <v/>
      </c>
      <c r="M87" s="311" t="str">
        <f>IF(Tabla1315[[#This Row],[Diligenciadas etapas previas?]],_xlfn.XLOOKUP(Tabla1315[[#This Row],[Id Riesgo]],'4_CONTROLES'!$A$12:$A$1611,'4_CONTROLES'!$AM$12:$AM$1611,"",1),"")</f>
        <v/>
      </c>
      <c r="N87" s="311" t="str">
        <f>IF(Tabla1315[[#This Row],[Diligenciadas etapas previas?]]=TRUE,_xlfn.XLOOKUP(CONCATENATE("P",Tabla1315[[#This Row],[Nivel de probabilidad Residual]],"I",Tabla1315[[#This Row],[Nivel de impacto Residual]]),Tabla10[Llave],Tabla10[Severidad],"",1),"")</f>
        <v/>
      </c>
      <c r="O87" s="336" t="str">
        <f>_xlfn.XLOOKUP(Tabla1315[[#This Row],[Severidad Nivel de Riesgo Residual]],CONFIGURACIÓN!$BM$6:$BM$9,CONFIGURACIÓN!$BO$6:$BO$9,"",0)</f>
        <v/>
      </c>
      <c r="P87" s="328" t="str">
        <f>_xlfn.XLOOKUP(Tabla1315[[#This Row],[Severidad Nivel de Riesgo Residual]],CONFIGURACIÓN!$BM$6:$BM$9,CONFIGURACIÓN!$BP$6:$BP$9,"",0)</f>
        <v/>
      </c>
      <c r="Q87" s="338"/>
      <c r="R87" s="314"/>
      <c r="S87" s="338"/>
      <c r="T87" s="338"/>
      <c r="U87" s="314"/>
      <c r="V87" s="339"/>
      <c r="W87" s="340"/>
      <c r="X87" s="340"/>
      <c r="Y87" s="340"/>
      <c r="Z87" s="340"/>
      <c r="AA87" s="340"/>
      <c r="AB87" s="340"/>
      <c r="AC87" s="340"/>
      <c r="AD87" s="340"/>
      <c r="AE87" s="340"/>
      <c r="AF87" s="340"/>
      <c r="AG87" s="340"/>
      <c r="AH87" s="340"/>
      <c r="AI87" s="339"/>
      <c r="AJ87" s="436" t="str">
        <f>IF(_xlfn.XLOOKUP(Tabla1315[[#This Row],[Id Riesgo]],Tabla6[Id Riesgo],Tabla6[Estado],"",0)=0,"",_xlfn.XLOOKUP(Tabla1315[[#This Row],[Id Riesgo]],Tabla6[Id Riesgo],Tabla6[Estado],"",0))</f>
        <v/>
      </c>
    </row>
    <row r="88" spans="1:36" ht="14.15" x14ac:dyDescent="0.35">
      <c r="A88" s="289" t="s">
        <v>208</v>
      </c>
      <c r="B88" s="309" t="b">
        <f>IF(COUNTIFS(Tabla135[Id Riesgo],Tabla1315[[#This Row],[Id Riesgo]],Tabla135[Registro diligenciado],TRUE)&gt;0,TRUE,FALSE)</f>
        <v>0</v>
      </c>
      <c r="C88" s="289" t="str">
        <f>IF(B88,_xlfn.XLOOKUP(A88,Tabla6[Id Riesgo],Tabla6[Sigla],FALSE,1),"")</f>
        <v/>
      </c>
      <c r="D88" s="290" t="str">
        <f>IF(B88,_xlfn.XLOOKUP(A88,Tabla6[Id Riesgo],Tabla6[DESCRIPCIÓN DEL RIESGO],FALSE,1),"")</f>
        <v/>
      </c>
      <c r="E88" s="310" t="str">
        <f>IF(Tabla1315[[#This Row],[Diligenciadas etapas previas?]],_xlfn.XLOOKUP(Tabla1315[[#This Row],[Id Riesgo]],Tabla13[Id Riesgo],Tabla13[Probabilidad],"",1),"")</f>
        <v/>
      </c>
      <c r="F88" s="310" t="str">
        <f>IF(Tabla1315[[#This Row],[Diligenciadas etapas previas?]],_xlfn.XLOOKUP(Tabla1315[[#This Row],[Id Riesgo]],Tabla13[Id Riesgo],Tabla13[Porcentaje Impacto],"",1),"")</f>
        <v/>
      </c>
      <c r="G88" s="311" t="str">
        <f>IF(Tabla1315[[#This Row],[Diligenciadas etapas previas?]],_xlfn.XLOOKUP(Tabla1315[[#This Row],[Id Riesgo]],Tabla13[Id Riesgo],Tabla13[Nivel de probabilidad],"",1),"")</f>
        <v/>
      </c>
      <c r="H88" s="311" t="str">
        <f>IF(Tabla1315[[#This Row],[Diligenciadas etapas previas?]],_xlfn.XLOOKUP(Tabla1315[[#This Row],[Id Riesgo]],Tabla13[Id Riesgo],Tabla13[Nivel de impacto],"",1),"")</f>
        <v/>
      </c>
      <c r="I88" s="311" t="str">
        <f>IF(Tabla1315[[#This Row],[Diligenciadas etapas previas?]],_xlfn.XLOOKUP(Tabla1315[[#This Row],[Id Riesgo]],Tabla13[Id Riesgo],Tabla13[Severidad Nivel de Riesgo Inherente],"",1),"")</f>
        <v/>
      </c>
      <c r="J88" s="310" t="str">
        <f>IF(Tabla1315[[#This Row],[Diligenciadas etapas previas?]],_xlfn.XLOOKUP(Tabla1315[[#This Row],[Id Riesgo]],'4_CONTROLES'!$A$12:$A$1611,'4_CONTROLES'!$AJ$12:$AJ$1611,"",1),"")</f>
        <v/>
      </c>
      <c r="K88" s="310" t="str">
        <f>IF(Tabla1315[[#This Row],[Diligenciadas etapas previas?]],_xlfn.XLOOKUP(Tabla1315[[#This Row],[Id Riesgo]],'4_CONTROLES'!$A$12:$A$1611,'4_CONTROLES'!$AK$12:$AK$1611,"",1),"")</f>
        <v/>
      </c>
      <c r="L88" s="311" t="str">
        <f>IF(Tabla1315[[#This Row],[Diligenciadas etapas previas?]],_xlfn.XLOOKUP(Tabla1315[[#This Row],[Id Riesgo]],'4_CONTROLES'!$A$12:$A$1611,'4_CONTROLES'!$AL$12:$AL$1611,"",1),"")</f>
        <v/>
      </c>
      <c r="M88" s="311" t="str">
        <f>IF(Tabla1315[[#This Row],[Diligenciadas etapas previas?]],_xlfn.XLOOKUP(Tabla1315[[#This Row],[Id Riesgo]],'4_CONTROLES'!$A$12:$A$1611,'4_CONTROLES'!$AM$12:$AM$1611,"",1),"")</f>
        <v/>
      </c>
      <c r="N88" s="311" t="str">
        <f>IF(Tabla1315[[#This Row],[Diligenciadas etapas previas?]]=TRUE,_xlfn.XLOOKUP(CONCATENATE("P",Tabla1315[[#This Row],[Nivel de probabilidad Residual]],"I",Tabla1315[[#This Row],[Nivel de impacto Residual]]),Tabla10[Llave],Tabla10[Severidad],"",1),"")</f>
        <v/>
      </c>
      <c r="O88" s="336" t="str">
        <f>_xlfn.XLOOKUP(Tabla1315[[#This Row],[Severidad Nivel de Riesgo Residual]],CONFIGURACIÓN!$BM$6:$BM$9,CONFIGURACIÓN!$BO$6:$BO$9,"",0)</f>
        <v/>
      </c>
      <c r="P88" s="328" t="str">
        <f>_xlfn.XLOOKUP(Tabla1315[[#This Row],[Severidad Nivel de Riesgo Residual]],CONFIGURACIÓN!$BM$6:$BM$9,CONFIGURACIÓN!$BP$6:$BP$9,"",0)</f>
        <v/>
      </c>
      <c r="Q88" s="338"/>
      <c r="R88" s="314"/>
      <c r="S88" s="338"/>
      <c r="T88" s="338"/>
      <c r="U88" s="314"/>
      <c r="V88" s="339"/>
      <c r="W88" s="340"/>
      <c r="X88" s="340"/>
      <c r="Y88" s="340"/>
      <c r="Z88" s="340"/>
      <c r="AA88" s="340"/>
      <c r="AB88" s="340"/>
      <c r="AC88" s="340"/>
      <c r="AD88" s="340"/>
      <c r="AE88" s="340"/>
      <c r="AF88" s="340"/>
      <c r="AG88" s="340"/>
      <c r="AH88" s="340"/>
      <c r="AI88" s="339"/>
      <c r="AJ88" s="436" t="str">
        <f>IF(_xlfn.XLOOKUP(Tabla1315[[#This Row],[Id Riesgo]],Tabla6[Id Riesgo],Tabla6[Estado],"",0)=0,"",_xlfn.XLOOKUP(Tabla1315[[#This Row],[Id Riesgo]],Tabla6[Id Riesgo],Tabla6[Estado],"",0))</f>
        <v/>
      </c>
    </row>
    <row r="89" spans="1:36" ht="14.15" x14ac:dyDescent="0.35">
      <c r="A89" s="289" t="s">
        <v>209</v>
      </c>
      <c r="B89" s="309" t="b">
        <f>IF(COUNTIFS(Tabla135[Id Riesgo],Tabla1315[[#This Row],[Id Riesgo]],Tabla135[Registro diligenciado],TRUE)&gt;0,TRUE,FALSE)</f>
        <v>0</v>
      </c>
      <c r="C89" s="289" t="str">
        <f>IF(B89,_xlfn.XLOOKUP(A89,Tabla6[Id Riesgo],Tabla6[Sigla],FALSE,1),"")</f>
        <v/>
      </c>
      <c r="D89" s="290" t="str">
        <f>IF(B89,_xlfn.XLOOKUP(A89,Tabla6[Id Riesgo],Tabla6[DESCRIPCIÓN DEL RIESGO],FALSE,1),"")</f>
        <v/>
      </c>
      <c r="E89" s="310" t="str">
        <f>IF(Tabla1315[[#This Row],[Diligenciadas etapas previas?]],_xlfn.XLOOKUP(Tabla1315[[#This Row],[Id Riesgo]],Tabla13[Id Riesgo],Tabla13[Probabilidad],"",1),"")</f>
        <v/>
      </c>
      <c r="F89" s="310" t="str">
        <f>IF(Tabla1315[[#This Row],[Diligenciadas etapas previas?]],_xlfn.XLOOKUP(Tabla1315[[#This Row],[Id Riesgo]],Tabla13[Id Riesgo],Tabla13[Porcentaje Impacto],"",1),"")</f>
        <v/>
      </c>
      <c r="G89" s="311" t="str">
        <f>IF(Tabla1315[[#This Row],[Diligenciadas etapas previas?]],_xlfn.XLOOKUP(Tabla1315[[#This Row],[Id Riesgo]],Tabla13[Id Riesgo],Tabla13[Nivel de probabilidad],"",1),"")</f>
        <v/>
      </c>
      <c r="H89" s="311" t="str">
        <f>IF(Tabla1315[[#This Row],[Diligenciadas etapas previas?]],_xlfn.XLOOKUP(Tabla1315[[#This Row],[Id Riesgo]],Tabla13[Id Riesgo],Tabla13[Nivel de impacto],"",1),"")</f>
        <v/>
      </c>
      <c r="I89" s="311" t="str">
        <f>IF(Tabla1315[[#This Row],[Diligenciadas etapas previas?]],_xlfn.XLOOKUP(Tabla1315[[#This Row],[Id Riesgo]],Tabla13[Id Riesgo],Tabla13[Severidad Nivel de Riesgo Inherente],"",1),"")</f>
        <v/>
      </c>
      <c r="J89" s="310" t="str">
        <f>IF(Tabla1315[[#This Row],[Diligenciadas etapas previas?]],_xlfn.XLOOKUP(Tabla1315[[#This Row],[Id Riesgo]],'4_CONTROLES'!$A$12:$A$1611,'4_CONTROLES'!$AJ$12:$AJ$1611,"",1),"")</f>
        <v/>
      </c>
      <c r="K89" s="310" t="str">
        <f>IF(Tabla1315[[#This Row],[Diligenciadas etapas previas?]],_xlfn.XLOOKUP(Tabla1315[[#This Row],[Id Riesgo]],'4_CONTROLES'!$A$12:$A$1611,'4_CONTROLES'!$AK$12:$AK$1611,"",1),"")</f>
        <v/>
      </c>
      <c r="L89" s="311" t="str">
        <f>IF(Tabla1315[[#This Row],[Diligenciadas etapas previas?]],_xlfn.XLOOKUP(Tabla1315[[#This Row],[Id Riesgo]],'4_CONTROLES'!$A$12:$A$1611,'4_CONTROLES'!$AL$12:$AL$1611,"",1),"")</f>
        <v/>
      </c>
      <c r="M89" s="311" t="str">
        <f>IF(Tabla1315[[#This Row],[Diligenciadas etapas previas?]],_xlfn.XLOOKUP(Tabla1315[[#This Row],[Id Riesgo]],'4_CONTROLES'!$A$12:$A$1611,'4_CONTROLES'!$AM$12:$AM$1611,"",1),"")</f>
        <v/>
      </c>
      <c r="N89" s="311" t="str">
        <f>IF(Tabla1315[[#This Row],[Diligenciadas etapas previas?]]=TRUE,_xlfn.XLOOKUP(CONCATENATE("P",Tabla1315[[#This Row],[Nivel de probabilidad Residual]],"I",Tabla1315[[#This Row],[Nivel de impacto Residual]]),Tabla10[Llave],Tabla10[Severidad],"",1),"")</f>
        <v/>
      </c>
      <c r="O89" s="336" t="str">
        <f>_xlfn.XLOOKUP(Tabla1315[[#This Row],[Severidad Nivel de Riesgo Residual]],CONFIGURACIÓN!$BM$6:$BM$9,CONFIGURACIÓN!$BO$6:$BO$9,"",0)</f>
        <v/>
      </c>
      <c r="P89" s="328" t="str">
        <f>_xlfn.XLOOKUP(Tabla1315[[#This Row],[Severidad Nivel de Riesgo Residual]],CONFIGURACIÓN!$BM$6:$BM$9,CONFIGURACIÓN!$BP$6:$BP$9,"",0)</f>
        <v/>
      </c>
      <c r="Q89" s="338"/>
      <c r="R89" s="314"/>
      <c r="S89" s="338"/>
      <c r="T89" s="338"/>
      <c r="U89" s="314"/>
      <c r="V89" s="339"/>
      <c r="W89" s="340"/>
      <c r="X89" s="340"/>
      <c r="Y89" s="340"/>
      <c r="Z89" s="340"/>
      <c r="AA89" s="340"/>
      <c r="AB89" s="340"/>
      <c r="AC89" s="340"/>
      <c r="AD89" s="340"/>
      <c r="AE89" s="340"/>
      <c r="AF89" s="340"/>
      <c r="AG89" s="340"/>
      <c r="AH89" s="340"/>
      <c r="AI89" s="339"/>
      <c r="AJ89" s="436" t="str">
        <f>IF(_xlfn.XLOOKUP(Tabla1315[[#This Row],[Id Riesgo]],Tabla6[Id Riesgo],Tabla6[Estado],"",0)=0,"",_xlfn.XLOOKUP(Tabla1315[[#This Row],[Id Riesgo]],Tabla6[Id Riesgo],Tabla6[Estado],"",0))</f>
        <v/>
      </c>
    </row>
    <row r="90" spans="1:36" ht="14.15" x14ac:dyDescent="0.35">
      <c r="A90" s="289" t="s">
        <v>210</v>
      </c>
      <c r="B90" s="309" t="b">
        <f>IF(COUNTIFS(Tabla135[Id Riesgo],Tabla1315[[#This Row],[Id Riesgo]],Tabla135[Registro diligenciado],TRUE)&gt;0,TRUE,FALSE)</f>
        <v>0</v>
      </c>
      <c r="C90" s="289" t="str">
        <f>IF(B90,_xlfn.XLOOKUP(A90,Tabla6[Id Riesgo],Tabla6[Sigla],FALSE,1),"")</f>
        <v/>
      </c>
      <c r="D90" s="290" t="str">
        <f>IF(B90,_xlfn.XLOOKUP(A90,Tabla6[Id Riesgo],Tabla6[DESCRIPCIÓN DEL RIESGO],FALSE,1),"")</f>
        <v/>
      </c>
      <c r="E90" s="310" t="str">
        <f>IF(Tabla1315[[#This Row],[Diligenciadas etapas previas?]],_xlfn.XLOOKUP(Tabla1315[[#This Row],[Id Riesgo]],Tabla13[Id Riesgo],Tabla13[Probabilidad],"",1),"")</f>
        <v/>
      </c>
      <c r="F90" s="310" t="str">
        <f>IF(Tabla1315[[#This Row],[Diligenciadas etapas previas?]],_xlfn.XLOOKUP(Tabla1315[[#This Row],[Id Riesgo]],Tabla13[Id Riesgo],Tabla13[Porcentaje Impacto],"",1),"")</f>
        <v/>
      </c>
      <c r="G90" s="311" t="str">
        <f>IF(Tabla1315[[#This Row],[Diligenciadas etapas previas?]],_xlfn.XLOOKUP(Tabla1315[[#This Row],[Id Riesgo]],Tabla13[Id Riesgo],Tabla13[Nivel de probabilidad],"",1),"")</f>
        <v/>
      </c>
      <c r="H90" s="311" t="str">
        <f>IF(Tabla1315[[#This Row],[Diligenciadas etapas previas?]],_xlfn.XLOOKUP(Tabla1315[[#This Row],[Id Riesgo]],Tabla13[Id Riesgo],Tabla13[Nivel de impacto],"",1),"")</f>
        <v/>
      </c>
      <c r="I90" s="311" t="str">
        <f>IF(Tabla1315[[#This Row],[Diligenciadas etapas previas?]],_xlfn.XLOOKUP(Tabla1315[[#This Row],[Id Riesgo]],Tabla13[Id Riesgo],Tabla13[Severidad Nivel de Riesgo Inherente],"",1),"")</f>
        <v/>
      </c>
      <c r="J90" s="310" t="str">
        <f>IF(Tabla1315[[#This Row],[Diligenciadas etapas previas?]],_xlfn.XLOOKUP(Tabla1315[[#This Row],[Id Riesgo]],'4_CONTROLES'!$A$12:$A$1611,'4_CONTROLES'!$AJ$12:$AJ$1611,"",1),"")</f>
        <v/>
      </c>
      <c r="K90" s="310" t="str">
        <f>IF(Tabla1315[[#This Row],[Diligenciadas etapas previas?]],_xlfn.XLOOKUP(Tabla1315[[#This Row],[Id Riesgo]],'4_CONTROLES'!$A$12:$A$1611,'4_CONTROLES'!$AK$12:$AK$1611,"",1),"")</f>
        <v/>
      </c>
      <c r="L90" s="311" t="str">
        <f>IF(Tabla1315[[#This Row],[Diligenciadas etapas previas?]],_xlfn.XLOOKUP(Tabla1315[[#This Row],[Id Riesgo]],'4_CONTROLES'!$A$12:$A$1611,'4_CONTROLES'!$AL$12:$AL$1611,"",1),"")</f>
        <v/>
      </c>
      <c r="M90" s="311" t="str">
        <f>IF(Tabla1315[[#This Row],[Diligenciadas etapas previas?]],_xlfn.XLOOKUP(Tabla1315[[#This Row],[Id Riesgo]],'4_CONTROLES'!$A$12:$A$1611,'4_CONTROLES'!$AM$12:$AM$1611,"",1),"")</f>
        <v/>
      </c>
      <c r="N90" s="311" t="str">
        <f>IF(Tabla1315[[#This Row],[Diligenciadas etapas previas?]]=TRUE,_xlfn.XLOOKUP(CONCATENATE("P",Tabla1315[[#This Row],[Nivel de probabilidad Residual]],"I",Tabla1315[[#This Row],[Nivel de impacto Residual]]),Tabla10[Llave],Tabla10[Severidad],"",1),"")</f>
        <v/>
      </c>
      <c r="O90" s="336" t="str">
        <f>_xlfn.XLOOKUP(Tabla1315[[#This Row],[Severidad Nivel de Riesgo Residual]],CONFIGURACIÓN!$BM$6:$BM$9,CONFIGURACIÓN!$BO$6:$BO$9,"",0)</f>
        <v/>
      </c>
      <c r="P90" s="328" t="str">
        <f>_xlfn.XLOOKUP(Tabla1315[[#This Row],[Severidad Nivel de Riesgo Residual]],CONFIGURACIÓN!$BM$6:$BM$9,CONFIGURACIÓN!$BP$6:$BP$9,"",0)</f>
        <v/>
      </c>
      <c r="Q90" s="338"/>
      <c r="R90" s="314"/>
      <c r="S90" s="338"/>
      <c r="T90" s="338"/>
      <c r="U90" s="314"/>
      <c r="V90" s="339"/>
      <c r="W90" s="340"/>
      <c r="X90" s="340"/>
      <c r="Y90" s="340"/>
      <c r="Z90" s="340"/>
      <c r="AA90" s="340"/>
      <c r="AB90" s="340"/>
      <c r="AC90" s="340"/>
      <c r="AD90" s="340"/>
      <c r="AE90" s="340"/>
      <c r="AF90" s="340"/>
      <c r="AG90" s="340"/>
      <c r="AH90" s="340"/>
      <c r="AI90" s="339"/>
      <c r="AJ90" s="436" t="str">
        <f>IF(_xlfn.XLOOKUP(Tabla1315[[#This Row],[Id Riesgo]],Tabla6[Id Riesgo],Tabla6[Estado],"",0)=0,"",_xlfn.XLOOKUP(Tabla1315[[#This Row],[Id Riesgo]],Tabla6[Id Riesgo],Tabla6[Estado],"",0))</f>
        <v/>
      </c>
    </row>
    <row r="91" spans="1:36" ht="14.15" x14ac:dyDescent="0.35">
      <c r="A91" s="289" t="s">
        <v>211</v>
      </c>
      <c r="B91" s="309" t="b">
        <f>IF(COUNTIFS(Tabla135[Id Riesgo],Tabla1315[[#This Row],[Id Riesgo]],Tabla135[Registro diligenciado],TRUE)&gt;0,TRUE,FALSE)</f>
        <v>0</v>
      </c>
      <c r="C91" s="289" t="str">
        <f>IF(B91,_xlfn.XLOOKUP(A91,Tabla6[Id Riesgo],Tabla6[Sigla],FALSE,1),"")</f>
        <v/>
      </c>
      <c r="D91" s="290" t="str">
        <f>IF(B91,_xlfn.XLOOKUP(A91,Tabla6[Id Riesgo],Tabla6[DESCRIPCIÓN DEL RIESGO],FALSE,1),"")</f>
        <v/>
      </c>
      <c r="E91" s="310" t="str">
        <f>IF(Tabla1315[[#This Row],[Diligenciadas etapas previas?]],_xlfn.XLOOKUP(Tabla1315[[#This Row],[Id Riesgo]],Tabla13[Id Riesgo],Tabla13[Probabilidad],"",1),"")</f>
        <v/>
      </c>
      <c r="F91" s="310" t="str">
        <f>IF(Tabla1315[[#This Row],[Diligenciadas etapas previas?]],_xlfn.XLOOKUP(Tabla1315[[#This Row],[Id Riesgo]],Tabla13[Id Riesgo],Tabla13[Porcentaje Impacto],"",1),"")</f>
        <v/>
      </c>
      <c r="G91" s="311" t="str">
        <f>IF(Tabla1315[[#This Row],[Diligenciadas etapas previas?]],_xlfn.XLOOKUP(Tabla1315[[#This Row],[Id Riesgo]],Tabla13[Id Riesgo],Tabla13[Nivel de probabilidad],"",1),"")</f>
        <v/>
      </c>
      <c r="H91" s="311" t="str">
        <f>IF(Tabla1315[[#This Row],[Diligenciadas etapas previas?]],_xlfn.XLOOKUP(Tabla1315[[#This Row],[Id Riesgo]],Tabla13[Id Riesgo],Tabla13[Nivel de impacto],"",1),"")</f>
        <v/>
      </c>
      <c r="I91" s="311" t="str">
        <f>IF(Tabla1315[[#This Row],[Diligenciadas etapas previas?]],_xlfn.XLOOKUP(Tabla1315[[#This Row],[Id Riesgo]],Tabla13[Id Riesgo],Tabla13[Severidad Nivel de Riesgo Inherente],"",1),"")</f>
        <v/>
      </c>
      <c r="J91" s="310" t="str">
        <f>IF(Tabla1315[[#This Row],[Diligenciadas etapas previas?]],_xlfn.XLOOKUP(Tabla1315[[#This Row],[Id Riesgo]],'4_CONTROLES'!$A$12:$A$1611,'4_CONTROLES'!$AJ$12:$AJ$1611,"",1),"")</f>
        <v/>
      </c>
      <c r="K91" s="310" t="str">
        <f>IF(Tabla1315[[#This Row],[Diligenciadas etapas previas?]],_xlfn.XLOOKUP(Tabla1315[[#This Row],[Id Riesgo]],'4_CONTROLES'!$A$12:$A$1611,'4_CONTROLES'!$AK$12:$AK$1611,"",1),"")</f>
        <v/>
      </c>
      <c r="L91" s="311" t="str">
        <f>IF(Tabla1315[[#This Row],[Diligenciadas etapas previas?]],_xlfn.XLOOKUP(Tabla1315[[#This Row],[Id Riesgo]],'4_CONTROLES'!$A$12:$A$1611,'4_CONTROLES'!$AL$12:$AL$1611,"",1),"")</f>
        <v/>
      </c>
      <c r="M91" s="311" t="str">
        <f>IF(Tabla1315[[#This Row],[Diligenciadas etapas previas?]],_xlfn.XLOOKUP(Tabla1315[[#This Row],[Id Riesgo]],'4_CONTROLES'!$A$12:$A$1611,'4_CONTROLES'!$AM$12:$AM$1611,"",1),"")</f>
        <v/>
      </c>
      <c r="N91" s="311" t="str">
        <f>IF(Tabla1315[[#This Row],[Diligenciadas etapas previas?]]=TRUE,_xlfn.XLOOKUP(CONCATENATE("P",Tabla1315[[#This Row],[Nivel de probabilidad Residual]],"I",Tabla1315[[#This Row],[Nivel de impacto Residual]]),Tabla10[Llave],Tabla10[Severidad],"",1),"")</f>
        <v/>
      </c>
      <c r="O91" s="336" t="str">
        <f>_xlfn.XLOOKUP(Tabla1315[[#This Row],[Severidad Nivel de Riesgo Residual]],CONFIGURACIÓN!$BM$6:$BM$9,CONFIGURACIÓN!$BO$6:$BO$9,"",0)</f>
        <v/>
      </c>
      <c r="P91" s="328" t="str">
        <f>_xlfn.XLOOKUP(Tabla1315[[#This Row],[Severidad Nivel de Riesgo Residual]],CONFIGURACIÓN!$BM$6:$BM$9,CONFIGURACIÓN!$BP$6:$BP$9,"",0)</f>
        <v/>
      </c>
      <c r="Q91" s="338"/>
      <c r="R91" s="314"/>
      <c r="S91" s="338"/>
      <c r="T91" s="338"/>
      <c r="U91" s="314"/>
      <c r="V91" s="339"/>
      <c r="W91" s="340"/>
      <c r="X91" s="340"/>
      <c r="Y91" s="340"/>
      <c r="Z91" s="340"/>
      <c r="AA91" s="340"/>
      <c r="AB91" s="340"/>
      <c r="AC91" s="340"/>
      <c r="AD91" s="340"/>
      <c r="AE91" s="340"/>
      <c r="AF91" s="340"/>
      <c r="AG91" s="340"/>
      <c r="AH91" s="340"/>
      <c r="AI91" s="339"/>
      <c r="AJ91" s="436" t="str">
        <f>IF(_xlfn.XLOOKUP(Tabla1315[[#This Row],[Id Riesgo]],Tabla6[Id Riesgo],Tabla6[Estado],"",0)=0,"",_xlfn.XLOOKUP(Tabla1315[[#This Row],[Id Riesgo]],Tabla6[Id Riesgo],Tabla6[Estado],"",0))</f>
        <v/>
      </c>
    </row>
    <row r="92" spans="1:36" ht="14.15" x14ac:dyDescent="0.35">
      <c r="A92" s="289" t="s">
        <v>212</v>
      </c>
      <c r="B92" s="309" t="b">
        <f>IF(COUNTIFS(Tabla135[Id Riesgo],Tabla1315[[#This Row],[Id Riesgo]],Tabla135[Registro diligenciado],TRUE)&gt;0,TRUE,FALSE)</f>
        <v>0</v>
      </c>
      <c r="C92" s="289" t="str">
        <f>IF(B92,_xlfn.XLOOKUP(A92,Tabla6[Id Riesgo],Tabla6[Sigla],FALSE,1),"")</f>
        <v/>
      </c>
      <c r="D92" s="290" t="str">
        <f>IF(B92,_xlfn.XLOOKUP(A92,Tabla6[Id Riesgo],Tabla6[DESCRIPCIÓN DEL RIESGO],FALSE,1),"")</f>
        <v/>
      </c>
      <c r="E92" s="310" t="str">
        <f>IF(Tabla1315[[#This Row],[Diligenciadas etapas previas?]],_xlfn.XLOOKUP(Tabla1315[[#This Row],[Id Riesgo]],Tabla13[Id Riesgo],Tabla13[Probabilidad],"",1),"")</f>
        <v/>
      </c>
      <c r="F92" s="310" t="str">
        <f>IF(Tabla1315[[#This Row],[Diligenciadas etapas previas?]],_xlfn.XLOOKUP(Tabla1315[[#This Row],[Id Riesgo]],Tabla13[Id Riesgo],Tabla13[Porcentaje Impacto],"",1),"")</f>
        <v/>
      </c>
      <c r="G92" s="311" t="str">
        <f>IF(Tabla1315[[#This Row],[Diligenciadas etapas previas?]],_xlfn.XLOOKUP(Tabla1315[[#This Row],[Id Riesgo]],Tabla13[Id Riesgo],Tabla13[Nivel de probabilidad],"",1),"")</f>
        <v/>
      </c>
      <c r="H92" s="311" t="str">
        <f>IF(Tabla1315[[#This Row],[Diligenciadas etapas previas?]],_xlfn.XLOOKUP(Tabla1315[[#This Row],[Id Riesgo]],Tabla13[Id Riesgo],Tabla13[Nivel de impacto],"",1),"")</f>
        <v/>
      </c>
      <c r="I92" s="311" t="str">
        <f>IF(Tabla1315[[#This Row],[Diligenciadas etapas previas?]],_xlfn.XLOOKUP(Tabla1315[[#This Row],[Id Riesgo]],Tabla13[Id Riesgo],Tabla13[Severidad Nivel de Riesgo Inherente],"",1),"")</f>
        <v/>
      </c>
      <c r="J92" s="310" t="str">
        <f>IF(Tabla1315[[#This Row],[Diligenciadas etapas previas?]],_xlfn.XLOOKUP(Tabla1315[[#This Row],[Id Riesgo]],'4_CONTROLES'!$A$12:$A$1611,'4_CONTROLES'!$AJ$12:$AJ$1611,"",1),"")</f>
        <v/>
      </c>
      <c r="K92" s="310" t="str">
        <f>IF(Tabla1315[[#This Row],[Diligenciadas etapas previas?]],_xlfn.XLOOKUP(Tabla1315[[#This Row],[Id Riesgo]],'4_CONTROLES'!$A$12:$A$1611,'4_CONTROLES'!$AK$12:$AK$1611,"",1),"")</f>
        <v/>
      </c>
      <c r="L92" s="311" t="str">
        <f>IF(Tabla1315[[#This Row],[Diligenciadas etapas previas?]],_xlfn.XLOOKUP(Tabla1315[[#This Row],[Id Riesgo]],'4_CONTROLES'!$A$12:$A$1611,'4_CONTROLES'!$AL$12:$AL$1611,"",1),"")</f>
        <v/>
      </c>
      <c r="M92" s="311" t="str">
        <f>IF(Tabla1315[[#This Row],[Diligenciadas etapas previas?]],_xlfn.XLOOKUP(Tabla1315[[#This Row],[Id Riesgo]],'4_CONTROLES'!$A$12:$A$1611,'4_CONTROLES'!$AM$12:$AM$1611,"",1),"")</f>
        <v/>
      </c>
      <c r="N92" s="311" t="str">
        <f>IF(Tabla1315[[#This Row],[Diligenciadas etapas previas?]]=TRUE,_xlfn.XLOOKUP(CONCATENATE("P",Tabla1315[[#This Row],[Nivel de probabilidad Residual]],"I",Tabla1315[[#This Row],[Nivel de impacto Residual]]),Tabla10[Llave],Tabla10[Severidad],"",1),"")</f>
        <v/>
      </c>
      <c r="O92" s="336" t="str">
        <f>_xlfn.XLOOKUP(Tabla1315[[#This Row],[Severidad Nivel de Riesgo Residual]],CONFIGURACIÓN!$BM$6:$BM$9,CONFIGURACIÓN!$BO$6:$BO$9,"",0)</f>
        <v/>
      </c>
      <c r="P92" s="328" t="str">
        <f>_xlfn.XLOOKUP(Tabla1315[[#This Row],[Severidad Nivel de Riesgo Residual]],CONFIGURACIÓN!$BM$6:$BM$9,CONFIGURACIÓN!$BP$6:$BP$9,"",0)</f>
        <v/>
      </c>
      <c r="Q92" s="338"/>
      <c r="R92" s="314"/>
      <c r="S92" s="338"/>
      <c r="T92" s="338"/>
      <c r="U92" s="314"/>
      <c r="V92" s="339"/>
      <c r="W92" s="340"/>
      <c r="X92" s="340"/>
      <c r="Y92" s="340"/>
      <c r="Z92" s="340"/>
      <c r="AA92" s="340"/>
      <c r="AB92" s="340"/>
      <c r="AC92" s="340"/>
      <c r="AD92" s="340"/>
      <c r="AE92" s="340"/>
      <c r="AF92" s="340"/>
      <c r="AG92" s="340"/>
      <c r="AH92" s="340"/>
      <c r="AI92" s="339"/>
      <c r="AJ92" s="436" t="str">
        <f>IF(_xlfn.XLOOKUP(Tabla1315[[#This Row],[Id Riesgo]],Tabla6[Id Riesgo],Tabla6[Estado],"",0)=0,"",_xlfn.XLOOKUP(Tabla1315[[#This Row],[Id Riesgo]],Tabla6[Id Riesgo],Tabla6[Estado],"",0))</f>
        <v/>
      </c>
    </row>
    <row r="93" spans="1:36" ht="14.15" x14ac:dyDescent="0.35">
      <c r="A93" s="289" t="s">
        <v>213</v>
      </c>
      <c r="B93" s="309" t="b">
        <f>IF(COUNTIFS(Tabla135[Id Riesgo],Tabla1315[[#This Row],[Id Riesgo]],Tabla135[Registro diligenciado],TRUE)&gt;0,TRUE,FALSE)</f>
        <v>0</v>
      </c>
      <c r="C93" s="289" t="str">
        <f>IF(B93,_xlfn.XLOOKUP(A93,Tabla6[Id Riesgo],Tabla6[Sigla],FALSE,1),"")</f>
        <v/>
      </c>
      <c r="D93" s="290" t="str">
        <f>IF(B93,_xlfn.XLOOKUP(A93,Tabla6[Id Riesgo],Tabla6[DESCRIPCIÓN DEL RIESGO],FALSE,1),"")</f>
        <v/>
      </c>
      <c r="E93" s="310" t="str">
        <f>IF(Tabla1315[[#This Row],[Diligenciadas etapas previas?]],_xlfn.XLOOKUP(Tabla1315[[#This Row],[Id Riesgo]],Tabla13[Id Riesgo],Tabla13[Probabilidad],"",1),"")</f>
        <v/>
      </c>
      <c r="F93" s="310" t="str">
        <f>IF(Tabla1315[[#This Row],[Diligenciadas etapas previas?]],_xlfn.XLOOKUP(Tabla1315[[#This Row],[Id Riesgo]],Tabla13[Id Riesgo],Tabla13[Porcentaje Impacto],"",1),"")</f>
        <v/>
      </c>
      <c r="G93" s="311" t="str">
        <f>IF(Tabla1315[[#This Row],[Diligenciadas etapas previas?]],_xlfn.XLOOKUP(Tabla1315[[#This Row],[Id Riesgo]],Tabla13[Id Riesgo],Tabla13[Nivel de probabilidad],"",1),"")</f>
        <v/>
      </c>
      <c r="H93" s="311" t="str">
        <f>IF(Tabla1315[[#This Row],[Diligenciadas etapas previas?]],_xlfn.XLOOKUP(Tabla1315[[#This Row],[Id Riesgo]],Tabla13[Id Riesgo],Tabla13[Nivel de impacto],"",1),"")</f>
        <v/>
      </c>
      <c r="I93" s="311" t="str">
        <f>IF(Tabla1315[[#This Row],[Diligenciadas etapas previas?]],_xlfn.XLOOKUP(Tabla1315[[#This Row],[Id Riesgo]],Tabla13[Id Riesgo],Tabla13[Severidad Nivel de Riesgo Inherente],"",1),"")</f>
        <v/>
      </c>
      <c r="J93" s="310" t="str">
        <f>IF(Tabla1315[[#This Row],[Diligenciadas etapas previas?]],_xlfn.XLOOKUP(Tabla1315[[#This Row],[Id Riesgo]],'4_CONTROLES'!$A$12:$A$1611,'4_CONTROLES'!$AJ$12:$AJ$1611,"",1),"")</f>
        <v/>
      </c>
      <c r="K93" s="310" t="str">
        <f>IF(Tabla1315[[#This Row],[Diligenciadas etapas previas?]],_xlfn.XLOOKUP(Tabla1315[[#This Row],[Id Riesgo]],'4_CONTROLES'!$A$12:$A$1611,'4_CONTROLES'!$AK$12:$AK$1611,"",1),"")</f>
        <v/>
      </c>
      <c r="L93" s="311" t="str">
        <f>IF(Tabla1315[[#This Row],[Diligenciadas etapas previas?]],_xlfn.XLOOKUP(Tabla1315[[#This Row],[Id Riesgo]],'4_CONTROLES'!$A$12:$A$1611,'4_CONTROLES'!$AL$12:$AL$1611,"",1),"")</f>
        <v/>
      </c>
      <c r="M93" s="311" t="str">
        <f>IF(Tabla1315[[#This Row],[Diligenciadas etapas previas?]],_xlfn.XLOOKUP(Tabla1315[[#This Row],[Id Riesgo]],'4_CONTROLES'!$A$12:$A$1611,'4_CONTROLES'!$AM$12:$AM$1611,"",1),"")</f>
        <v/>
      </c>
      <c r="N93" s="311" t="str">
        <f>IF(Tabla1315[[#This Row],[Diligenciadas etapas previas?]]=TRUE,_xlfn.XLOOKUP(CONCATENATE("P",Tabla1315[[#This Row],[Nivel de probabilidad Residual]],"I",Tabla1315[[#This Row],[Nivel de impacto Residual]]),Tabla10[Llave],Tabla10[Severidad],"",1),"")</f>
        <v/>
      </c>
      <c r="O93" s="336" t="str">
        <f>_xlfn.XLOOKUP(Tabla1315[[#This Row],[Severidad Nivel de Riesgo Residual]],CONFIGURACIÓN!$BM$6:$BM$9,CONFIGURACIÓN!$BO$6:$BO$9,"",0)</f>
        <v/>
      </c>
      <c r="P93" s="328" t="str">
        <f>_xlfn.XLOOKUP(Tabla1315[[#This Row],[Severidad Nivel de Riesgo Residual]],CONFIGURACIÓN!$BM$6:$BM$9,CONFIGURACIÓN!$BP$6:$BP$9,"",0)</f>
        <v/>
      </c>
      <c r="Q93" s="338"/>
      <c r="R93" s="314"/>
      <c r="S93" s="338"/>
      <c r="T93" s="338"/>
      <c r="U93" s="314"/>
      <c r="V93" s="339"/>
      <c r="W93" s="340"/>
      <c r="X93" s="340"/>
      <c r="Y93" s="340"/>
      <c r="Z93" s="340"/>
      <c r="AA93" s="340"/>
      <c r="AB93" s="340"/>
      <c r="AC93" s="340"/>
      <c r="AD93" s="340"/>
      <c r="AE93" s="340"/>
      <c r="AF93" s="340"/>
      <c r="AG93" s="340"/>
      <c r="AH93" s="340"/>
      <c r="AI93" s="339"/>
      <c r="AJ93" s="436" t="str">
        <f>IF(_xlfn.XLOOKUP(Tabla1315[[#This Row],[Id Riesgo]],Tabla6[Id Riesgo],Tabla6[Estado],"",0)=0,"",_xlfn.XLOOKUP(Tabla1315[[#This Row],[Id Riesgo]],Tabla6[Id Riesgo],Tabla6[Estado],"",0))</f>
        <v/>
      </c>
    </row>
    <row r="94" spans="1:36" ht="14.15" x14ac:dyDescent="0.35">
      <c r="A94" s="289" t="s">
        <v>214</v>
      </c>
      <c r="B94" s="309" t="b">
        <f>IF(COUNTIFS(Tabla135[Id Riesgo],Tabla1315[[#This Row],[Id Riesgo]],Tabla135[Registro diligenciado],TRUE)&gt;0,TRUE,FALSE)</f>
        <v>0</v>
      </c>
      <c r="C94" s="289" t="str">
        <f>IF(B94,_xlfn.XLOOKUP(A94,Tabla6[Id Riesgo],Tabla6[Sigla],FALSE,1),"")</f>
        <v/>
      </c>
      <c r="D94" s="290" t="str">
        <f>IF(B94,_xlfn.XLOOKUP(A94,Tabla6[Id Riesgo],Tabla6[DESCRIPCIÓN DEL RIESGO],FALSE,1),"")</f>
        <v/>
      </c>
      <c r="E94" s="310" t="str">
        <f>IF(Tabla1315[[#This Row],[Diligenciadas etapas previas?]],_xlfn.XLOOKUP(Tabla1315[[#This Row],[Id Riesgo]],Tabla13[Id Riesgo],Tabla13[Probabilidad],"",1),"")</f>
        <v/>
      </c>
      <c r="F94" s="310" t="str">
        <f>IF(Tabla1315[[#This Row],[Diligenciadas etapas previas?]],_xlfn.XLOOKUP(Tabla1315[[#This Row],[Id Riesgo]],Tabla13[Id Riesgo],Tabla13[Porcentaje Impacto],"",1),"")</f>
        <v/>
      </c>
      <c r="G94" s="311" t="str">
        <f>IF(Tabla1315[[#This Row],[Diligenciadas etapas previas?]],_xlfn.XLOOKUP(Tabla1315[[#This Row],[Id Riesgo]],Tabla13[Id Riesgo],Tabla13[Nivel de probabilidad],"",1),"")</f>
        <v/>
      </c>
      <c r="H94" s="311" t="str">
        <f>IF(Tabla1315[[#This Row],[Diligenciadas etapas previas?]],_xlfn.XLOOKUP(Tabla1315[[#This Row],[Id Riesgo]],Tabla13[Id Riesgo],Tabla13[Nivel de impacto],"",1),"")</f>
        <v/>
      </c>
      <c r="I94" s="311" t="str">
        <f>IF(Tabla1315[[#This Row],[Diligenciadas etapas previas?]],_xlfn.XLOOKUP(Tabla1315[[#This Row],[Id Riesgo]],Tabla13[Id Riesgo],Tabla13[Severidad Nivel de Riesgo Inherente],"",1),"")</f>
        <v/>
      </c>
      <c r="J94" s="310" t="str">
        <f>IF(Tabla1315[[#This Row],[Diligenciadas etapas previas?]],_xlfn.XLOOKUP(Tabla1315[[#This Row],[Id Riesgo]],'4_CONTROLES'!$A$12:$A$1611,'4_CONTROLES'!$AJ$12:$AJ$1611,"",1),"")</f>
        <v/>
      </c>
      <c r="K94" s="310" t="str">
        <f>IF(Tabla1315[[#This Row],[Diligenciadas etapas previas?]],_xlfn.XLOOKUP(Tabla1315[[#This Row],[Id Riesgo]],'4_CONTROLES'!$A$12:$A$1611,'4_CONTROLES'!$AK$12:$AK$1611,"",1),"")</f>
        <v/>
      </c>
      <c r="L94" s="311" t="str">
        <f>IF(Tabla1315[[#This Row],[Diligenciadas etapas previas?]],_xlfn.XLOOKUP(Tabla1315[[#This Row],[Id Riesgo]],'4_CONTROLES'!$A$12:$A$1611,'4_CONTROLES'!$AL$12:$AL$1611,"",1),"")</f>
        <v/>
      </c>
      <c r="M94" s="311" t="str">
        <f>IF(Tabla1315[[#This Row],[Diligenciadas etapas previas?]],_xlfn.XLOOKUP(Tabla1315[[#This Row],[Id Riesgo]],'4_CONTROLES'!$A$12:$A$1611,'4_CONTROLES'!$AM$12:$AM$1611,"",1),"")</f>
        <v/>
      </c>
      <c r="N94" s="311" t="str">
        <f>IF(Tabla1315[[#This Row],[Diligenciadas etapas previas?]]=TRUE,_xlfn.XLOOKUP(CONCATENATE("P",Tabla1315[[#This Row],[Nivel de probabilidad Residual]],"I",Tabla1315[[#This Row],[Nivel de impacto Residual]]),Tabla10[Llave],Tabla10[Severidad],"",1),"")</f>
        <v/>
      </c>
      <c r="O94" s="336" t="str">
        <f>_xlfn.XLOOKUP(Tabla1315[[#This Row],[Severidad Nivel de Riesgo Residual]],CONFIGURACIÓN!$BM$6:$BM$9,CONFIGURACIÓN!$BO$6:$BO$9,"",0)</f>
        <v/>
      </c>
      <c r="P94" s="328" t="str">
        <f>_xlfn.XLOOKUP(Tabla1315[[#This Row],[Severidad Nivel de Riesgo Residual]],CONFIGURACIÓN!$BM$6:$BM$9,CONFIGURACIÓN!$BP$6:$BP$9,"",0)</f>
        <v/>
      </c>
      <c r="Q94" s="338"/>
      <c r="R94" s="314"/>
      <c r="S94" s="338"/>
      <c r="T94" s="338"/>
      <c r="U94" s="314"/>
      <c r="V94" s="339"/>
      <c r="W94" s="340"/>
      <c r="X94" s="340"/>
      <c r="Y94" s="340"/>
      <c r="Z94" s="340"/>
      <c r="AA94" s="340"/>
      <c r="AB94" s="340"/>
      <c r="AC94" s="340"/>
      <c r="AD94" s="340"/>
      <c r="AE94" s="340"/>
      <c r="AF94" s="340"/>
      <c r="AG94" s="340"/>
      <c r="AH94" s="340"/>
      <c r="AI94" s="339"/>
      <c r="AJ94" s="436" t="str">
        <f>IF(_xlfn.XLOOKUP(Tabla1315[[#This Row],[Id Riesgo]],Tabla6[Id Riesgo],Tabla6[Estado],"",0)=0,"",_xlfn.XLOOKUP(Tabla1315[[#This Row],[Id Riesgo]],Tabla6[Id Riesgo],Tabla6[Estado],"",0))</f>
        <v/>
      </c>
    </row>
    <row r="95" spans="1:36" ht="14.15" x14ac:dyDescent="0.35">
      <c r="A95" s="289" t="s">
        <v>215</v>
      </c>
      <c r="B95" s="309" t="b">
        <f>IF(COUNTIFS(Tabla135[Id Riesgo],Tabla1315[[#This Row],[Id Riesgo]],Tabla135[Registro diligenciado],TRUE)&gt;0,TRUE,FALSE)</f>
        <v>0</v>
      </c>
      <c r="C95" s="289" t="str">
        <f>IF(B95,_xlfn.XLOOKUP(A95,Tabla6[Id Riesgo],Tabla6[Sigla],FALSE,1),"")</f>
        <v/>
      </c>
      <c r="D95" s="290" t="str">
        <f>IF(B95,_xlfn.XLOOKUP(A95,Tabla6[Id Riesgo],Tabla6[DESCRIPCIÓN DEL RIESGO],FALSE,1),"")</f>
        <v/>
      </c>
      <c r="E95" s="310" t="str">
        <f>IF(Tabla1315[[#This Row],[Diligenciadas etapas previas?]],_xlfn.XLOOKUP(Tabla1315[[#This Row],[Id Riesgo]],Tabla13[Id Riesgo],Tabla13[Probabilidad],"",1),"")</f>
        <v/>
      </c>
      <c r="F95" s="310" t="str">
        <f>IF(Tabla1315[[#This Row],[Diligenciadas etapas previas?]],_xlfn.XLOOKUP(Tabla1315[[#This Row],[Id Riesgo]],Tabla13[Id Riesgo],Tabla13[Porcentaje Impacto],"",1),"")</f>
        <v/>
      </c>
      <c r="G95" s="311" t="str">
        <f>IF(Tabla1315[[#This Row],[Diligenciadas etapas previas?]],_xlfn.XLOOKUP(Tabla1315[[#This Row],[Id Riesgo]],Tabla13[Id Riesgo],Tabla13[Nivel de probabilidad],"",1),"")</f>
        <v/>
      </c>
      <c r="H95" s="311" t="str">
        <f>IF(Tabla1315[[#This Row],[Diligenciadas etapas previas?]],_xlfn.XLOOKUP(Tabla1315[[#This Row],[Id Riesgo]],Tabla13[Id Riesgo],Tabla13[Nivel de impacto],"",1),"")</f>
        <v/>
      </c>
      <c r="I95" s="311" t="str">
        <f>IF(Tabla1315[[#This Row],[Diligenciadas etapas previas?]],_xlfn.XLOOKUP(Tabla1315[[#This Row],[Id Riesgo]],Tabla13[Id Riesgo],Tabla13[Severidad Nivel de Riesgo Inherente],"",1),"")</f>
        <v/>
      </c>
      <c r="J95" s="310" t="str">
        <f>IF(Tabla1315[[#This Row],[Diligenciadas etapas previas?]],_xlfn.XLOOKUP(Tabla1315[[#This Row],[Id Riesgo]],'4_CONTROLES'!$A$12:$A$1611,'4_CONTROLES'!$AJ$12:$AJ$1611,"",1),"")</f>
        <v/>
      </c>
      <c r="K95" s="310" t="str">
        <f>IF(Tabla1315[[#This Row],[Diligenciadas etapas previas?]],_xlfn.XLOOKUP(Tabla1315[[#This Row],[Id Riesgo]],'4_CONTROLES'!$A$12:$A$1611,'4_CONTROLES'!$AK$12:$AK$1611,"",1),"")</f>
        <v/>
      </c>
      <c r="L95" s="311" t="str">
        <f>IF(Tabla1315[[#This Row],[Diligenciadas etapas previas?]],_xlfn.XLOOKUP(Tabla1315[[#This Row],[Id Riesgo]],'4_CONTROLES'!$A$12:$A$1611,'4_CONTROLES'!$AL$12:$AL$1611,"",1),"")</f>
        <v/>
      </c>
      <c r="M95" s="311" t="str">
        <f>IF(Tabla1315[[#This Row],[Diligenciadas etapas previas?]],_xlfn.XLOOKUP(Tabla1315[[#This Row],[Id Riesgo]],'4_CONTROLES'!$A$12:$A$1611,'4_CONTROLES'!$AM$12:$AM$1611,"",1),"")</f>
        <v/>
      </c>
      <c r="N95" s="311" t="str">
        <f>IF(Tabla1315[[#This Row],[Diligenciadas etapas previas?]]=TRUE,_xlfn.XLOOKUP(CONCATENATE("P",Tabla1315[[#This Row],[Nivel de probabilidad Residual]],"I",Tabla1315[[#This Row],[Nivel de impacto Residual]]),Tabla10[Llave],Tabla10[Severidad],"",1),"")</f>
        <v/>
      </c>
      <c r="O95" s="336" t="str">
        <f>_xlfn.XLOOKUP(Tabla1315[[#This Row],[Severidad Nivel de Riesgo Residual]],CONFIGURACIÓN!$BM$6:$BM$9,CONFIGURACIÓN!$BO$6:$BO$9,"",0)</f>
        <v/>
      </c>
      <c r="P95" s="328" t="str">
        <f>_xlfn.XLOOKUP(Tabla1315[[#This Row],[Severidad Nivel de Riesgo Residual]],CONFIGURACIÓN!$BM$6:$BM$9,CONFIGURACIÓN!$BP$6:$BP$9,"",0)</f>
        <v/>
      </c>
      <c r="Q95" s="338"/>
      <c r="R95" s="314"/>
      <c r="S95" s="338"/>
      <c r="T95" s="338"/>
      <c r="U95" s="314"/>
      <c r="V95" s="339"/>
      <c r="W95" s="340"/>
      <c r="X95" s="340"/>
      <c r="Y95" s="340"/>
      <c r="Z95" s="340"/>
      <c r="AA95" s="340"/>
      <c r="AB95" s="340"/>
      <c r="AC95" s="340"/>
      <c r="AD95" s="340"/>
      <c r="AE95" s="340"/>
      <c r="AF95" s="340"/>
      <c r="AG95" s="340"/>
      <c r="AH95" s="340"/>
      <c r="AI95" s="339"/>
      <c r="AJ95" s="436" t="str">
        <f>IF(_xlfn.XLOOKUP(Tabla1315[[#This Row],[Id Riesgo]],Tabla6[Id Riesgo],Tabla6[Estado],"",0)=0,"",_xlfn.XLOOKUP(Tabla1315[[#This Row],[Id Riesgo]],Tabla6[Id Riesgo],Tabla6[Estado],"",0))</f>
        <v/>
      </c>
    </row>
    <row r="96" spans="1:36" ht="14.15" x14ac:dyDescent="0.35">
      <c r="A96" s="289" t="s">
        <v>216</v>
      </c>
      <c r="B96" s="309" t="b">
        <f>IF(COUNTIFS(Tabla135[Id Riesgo],Tabla1315[[#This Row],[Id Riesgo]],Tabla135[Registro diligenciado],TRUE)&gt;0,TRUE,FALSE)</f>
        <v>0</v>
      </c>
      <c r="C96" s="289" t="str">
        <f>IF(B96,_xlfn.XLOOKUP(A96,Tabla6[Id Riesgo],Tabla6[Sigla],FALSE,1),"")</f>
        <v/>
      </c>
      <c r="D96" s="290" t="str">
        <f>IF(B96,_xlfn.XLOOKUP(A96,Tabla6[Id Riesgo],Tabla6[DESCRIPCIÓN DEL RIESGO],FALSE,1),"")</f>
        <v/>
      </c>
      <c r="E96" s="310" t="str">
        <f>IF(Tabla1315[[#This Row],[Diligenciadas etapas previas?]],_xlfn.XLOOKUP(Tabla1315[[#This Row],[Id Riesgo]],Tabla13[Id Riesgo],Tabla13[Probabilidad],"",1),"")</f>
        <v/>
      </c>
      <c r="F96" s="310" t="str">
        <f>IF(Tabla1315[[#This Row],[Diligenciadas etapas previas?]],_xlfn.XLOOKUP(Tabla1315[[#This Row],[Id Riesgo]],Tabla13[Id Riesgo],Tabla13[Porcentaje Impacto],"",1),"")</f>
        <v/>
      </c>
      <c r="G96" s="311" t="str">
        <f>IF(Tabla1315[[#This Row],[Diligenciadas etapas previas?]],_xlfn.XLOOKUP(Tabla1315[[#This Row],[Id Riesgo]],Tabla13[Id Riesgo],Tabla13[Nivel de probabilidad],"",1),"")</f>
        <v/>
      </c>
      <c r="H96" s="311" t="str">
        <f>IF(Tabla1315[[#This Row],[Diligenciadas etapas previas?]],_xlfn.XLOOKUP(Tabla1315[[#This Row],[Id Riesgo]],Tabla13[Id Riesgo],Tabla13[Nivel de impacto],"",1),"")</f>
        <v/>
      </c>
      <c r="I96" s="311" t="str">
        <f>IF(Tabla1315[[#This Row],[Diligenciadas etapas previas?]],_xlfn.XLOOKUP(Tabla1315[[#This Row],[Id Riesgo]],Tabla13[Id Riesgo],Tabla13[Severidad Nivel de Riesgo Inherente],"",1),"")</f>
        <v/>
      </c>
      <c r="J96" s="310" t="str">
        <f>IF(Tabla1315[[#This Row],[Diligenciadas etapas previas?]],_xlfn.XLOOKUP(Tabla1315[[#This Row],[Id Riesgo]],'4_CONTROLES'!$A$12:$A$1611,'4_CONTROLES'!$AJ$12:$AJ$1611,"",1),"")</f>
        <v/>
      </c>
      <c r="K96" s="310" t="str">
        <f>IF(Tabla1315[[#This Row],[Diligenciadas etapas previas?]],_xlfn.XLOOKUP(Tabla1315[[#This Row],[Id Riesgo]],'4_CONTROLES'!$A$12:$A$1611,'4_CONTROLES'!$AK$12:$AK$1611,"",1),"")</f>
        <v/>
      </c>
      <c r="L96" s="311" t="str">
        <f>IF(Tabla1315[[#This Row],[Diligenciadas etapas previas?]],_xlfn.XLOOKUP(Tabla1315[[#This Row],[Id Riesgo]],'4_CONTROLES'!$A$12:$A$1611,'4_CONTROLES'!$AL$12:$AL$1611,"",1),"")</f>
        <v/>
      </c>
      <c r="M96" s="311" t="str">
        <f>IF(Tabla1315[[#This Row],[Diligenciadas etapas previas?]],_xlfn.XLOOKUP(Tabla1315[[#This Row],[Id Riesgo]],'4_CONTROLES'!$A$12:$A$1611,'4_CONTROLES'!$AM$12:$AM$1611,"",1),"")</f>
        <v/>
      </c>
      <c r="N96" s="311" t="str">
        <f>IF(Tabla1315[[#This Row],[Diligenciadas etapas previas?]]=TRUE,_xlfn.XLOOKUP(CONCATENATE("P",Tabla1315[[#This Row],[Nivel de probabilidad Residual]],"I",Tabla1315[[#This Row],[Nivel de impacto Residual]]),Tabla10[Llave],Tabla10[Severidad],"",1),"")</f>
        <v/>
      </c>
      <c r="O96" s="336" t="str">
        <f>_xlfn.XLOOKUP(Tabla1315[[#This Row],[Severidad Nivel de Riesgo Residual]],CONFIGURACIÓN!$BM$6:$BM$9,CONFIGURACIÓN!$BO$6:$BO$9,"",0)</f>
        <v/>
      </c>
      <c r="P96" s="328" t="str">
        <f>_xlfn.XLOOKUP(Tabla1315[[#This Row],[Severidad Nivel de Riesgo Residual]],CONFIGURACIÓN!$BM$6:$BM$9,CONFIGURACIÓN!$BP$6:$BP$9,"",0)</f>
        <v/>
      </c>
      <c r="Q96" s="338"/>
      <c r="R96" s="314"/>
      <c r="S96" s="338"/>
      <c r="T96" s="338"/>
      <c r="U96" s="314"/>
      <c r="V96" s="339"/>
      <c r="W96" s="340"/>
      <c r="X96" s="340"/>
      <c r="Y96" s="340"/>
      <c r="Z96" s="340"/>
      <c r="AA96" s="340"/>
      <c r="AB96" s="340"/>
      <c r="AC96" s="340"/>
      <c r="AD96" s="340"/>
      <c r="AE96" s="340"/>
      <c r="AF96" s="340"/>
      <c r="AG96" s="340"/>
      <c r="AH96" s="340"/>
      <c r="AI96" s="339"/>
      <c r="AJ96" s="436" t="str">
        <f>IF(_xlfn.XLOOKUP(Tabla1315[[#This Row],[Id Riesgo]],Tabla6[Id Riesgo],Tabla6[Estado],"",0)=0,"",_xlfn.XLOOKUP(Tabla1315[[#This Row],[Id Riesgo]],Tabla6[Id Riesgo],Tabla6[Estado],"",0))</f>
        <v/>
      </c>
    </row>
    <row r="97" spans="1:36" ht="14.15" x14ac:dyDescent="0.35">
      <c r="A97" s="289" t="s">
        <v>217</v>
      </c>
      <c r="B97" s="309" t="b">
        <f>IF(COUNTIFS(Tabla135[Id Riesgo],Tabla1315[[#This Row],[Id Riesgo]],Tabla135[Registro diligenciado],TRUE)&gt;0,TRUE,FALSE)</f>
        <v>0</v>
      </c>
      <c r="C97" s="289" t="str">
        <f>IF(B97,_xlfn.XLOOKUP(A97,Tabla6[Id Riesgo],Tabla6[Sigla],FALSE,1),"")</f>
        <v/>
      </c>
      <c r="D97" s="290" t="str">
        <f>IF(B97,_xlfn.XLOOKUP(A97,Tabla6[Id Riesgo],Tabla6[DESCRIPCIÓN DEL RIESGO],FALSE,1),"")</f>
        <v/>
      </c>
      <c r="E97" s="310" t="str">
        <f>IF(Tabla1315[[#This Row],[Diligenciadas etapas previas?]],_xlfn.XLOOKUP(Tabla1315[[#This Row],[Id Riesgo]],Tabla13[Id Riesgo],Tabla13[Probabilidad],"",1),"")</f>
        <v/>
      </c>
      <c r="F97" s="310" t="str">
        <f>IF(Tabla1315[[#This Row],[Diligenciadas etapas previas?]],_xlfn.XLOOKUP(Tabla1315[[#This Row],[Id Riesgo]],Tabla13[Id Riesgo],Tabla13[Porcentaje Impacto],"",1),"")</f>
        <v/>
      </c>
      <c r="G97" s="311" t="str">
        <f>IF(Tabla1315[[#This Row],[Diligenciadas etapas previas?]],_xlfn.XLOOKUP(Tabla1315[[#This Row],[Id Riesgo]],Tabla13[Id Riesgo],Tabla13[Nivel de probabilidad],"",1),"")</f>
        <v/>
      </c>
      <c r="H97" s="311" t="str">
        <f>IF(Tabla1315[[#This Row],[Diligenciadas etapas previas?]],_xlfn.XLOOKUP(Tabla1315[[#This Row],[Id Riesgo]],Tabla13[Id Riesgo],Tabla13[Nivel de impacto],"",1),"")</f>
        <v/>
      </c>
      <c r="I97" s="311" t="str">
        <f>IF(Tabla1315[[#This Row],[Diligenciadas etapas previas?]],_xlfn.XLOOKUP(Tabla1315[[#This Row],[Id Riesgo]],Tabla13[Id Riesgo],Tabla13[Severidad Nivel de Riesgo Inherente],"",1),"")</f>
        <v/>
      </c>
      <c r="J97" s="310" t="str">
        <f>IF(Tabla1315[[#This Row],[Diligenciadas etapas previas?]],_xlfn.XLOOKUP(Tabla1315[[#This Row],[Id Riesgo]],'4_CONTROLES'!$A$12:$A$1611,'4_CONTROLES'!$AJ$12:$AJ$1611,"",1),"")</f>
        <v/>
      </c>
      <c r="K97" s="310" t="str">
        <f>IF(Tabla1315[[#This Row],[Diligenciadas etapas previas?]],_xlfn.XLOOKUP(Tabla1315[[#This Row],[Id Riesgo]],'4_CONTROLES'!$A$12:$A$1611,'4_CONTROLES'!$AK$12:$AK$1611,"",1),"")</f>
        <v/>
      </c>
      <c r="L97" s="311" t="str">
        <f>IF(Tabla1315[[#This Row],[Diligenciadas etapas previas?]],_xlfn.XLOOKUP(Tabla1315[[#This Row],[Id Riesgo]],'4_CONTROLES'!$A$12:$A$1611,'4_CONTROLES'!$AL$12:$AL$1611,"",1),"")</f>
        <v/>
      </c>
      <c r="M97" s="311" t="str">
        <f>IF(Tabla1315[[#This Row],[Diligenciadas etapas previas?]],_xlfn.XLOOKUP(Tabla1315[[#This Row],[Id Riesgo]],'4_CONTROLES'!$A$12:$A$1611,'4_CONTROLES'!$AM$12:$AM$1611,"",1),"")</f>
        <v/>
      </c>
      <c r="N97" s="311" t="str">
        <f>IF(Tabla1315[[#This Row],[Diligenciadas etapas previas?]]=TRUE,_xlfn.XLOOKUP(CONCATENATE("P",Tabla1315[[#This Row],[Nivel de probabilidad Residual]],"I",Tabla1315[[#This Row],[Nivel de impacto Residual]]),Tabla10[Llave],Tabla10[Severidad],"",1),"")</f>
        <v/>
      </c>
      <c r="O97" s="336" t="str">
        <f>_xlfn.XLOOKUP(Tabla1315[[#This Row],[Severidad Nivel de Riesgo Residual]],CONFIGURACIÓN!$BM$6:$BM$9,CONFIGURACIÓN!$BO$6:$BO$9,"",0)</f>
        <v/>
      </c>
      <c r="P97" s="328" t="str">
        <f>_xlfn.XLOOKUP(Tabla1315[[#This Row],[Severidad Nivel de Riesgo Residual]],CONFIGURACIÓN!$BM$6:$BM$9,CONFIGURACIÓN!$BP$6:$BP$9,"",0)</f>
        <v/>
      </c>
      <c r="Q97" s="338"/>
      <c r="R97" s="314"/>
      <c r="S97" s="338"/>
      <c r="T97" s="338"/>
      <c r="U97" s="314"/>
      <c r="V97" s="339"/>
      <c r="W97" s="340"/>
      <c r="X97" s="340"/>
      <c r="Y97" s="340"/>
      <c r="Z97" s="340"/>
      <c r="AA97" s="340"/>
      <c r="AB97" s="340"/>
      <c r="AC97" s="340"/>
      <c r="AD97" s="340"/>
      <c r="AE97" s="340"/>
      <c r="AF97" s="340"/>
      <c r="AG97" s="340"/>
      <c r="AH97" s="340"/>
      <c r="AI97" s="339"/>
      <c r="AJ97" s="436" t="str">
        <f>IF(_xlfn.XLOOKUP(Tabla1315[[#This Row],[Id Riesgo]],Tabla6[Id Riesgo],Tabla6[Estado],"",0)=0,"",_xlfn.XLOOKUP(Tabla1315[[#This Row],[Id Riesgo]],Tabla6[Id Riesgo],Tabla6[Estado],"",0))</f>
        <v/>
      </c>
    </row>
    <row r="98" spans="1:36" ht="14.15" x14ac:dyDescent="0.35">
      <c r="A98" s="289" t="s">
        <v>218</v>
      </c>
      <c r="B98" s="309" t="b">
        <f>IF(COUNTIFS(Tabla135[Id Riesgo],Tabla1315[[#This Row],[Id Riesgo]],Tabla135[Registro diligenciado],TRUE)&gt;0,TRUE,FALSE)</f>
        <v>0</v>
      </c>
      <c r="C98" s="289" t="str">
        <f>IF(B98,_xlfn.XLOOKUP(A98,Tabla6[Id Riesgo],Tabla6[Sigla],FALSE,1),"")</f>
        <v/>
      </c>
      <c r="D98" s="290" t="str">
        <f>IF(B98,_xlfn.XLOOKUP(A98,Tabla6[Id Riesgo],Tabla6[DESCRIPCIÓN DEL RIESGO],FALSE,1),"")</f>
        <v/>
      </c>
      <c r="E98" s="310" t="str">
        <f>IF(Tabla1315[[#This Row],[Diligenciadas etapas previas?]],_xlfn.XLOOKUP(Tabla1315[[#This Row],[Id Riesgo]],Tabla13[Id Riesgo],Tabla13[Probabilidad],"",1),"")</f>
        <v/>
      </c>
      <c r="F98" s="310" t="str">
        <f>IF(Tabla1315[[#This Row],[Diligenciadas etapas previas?]],_xlfn.XLOOKUP(Tabla1315[[#This Row],[Id Riesgo]],Tabla13[Id Riesgo],Tabla13[Porcentaje Impacto],"",1),"")</f>
        <v/>
      </c>
      <c r="G98" s="311" t="str">
        <f>IF(Tabla1315[[#This Row],[Diligenciadas etapas previas?]],_xlfn.XLOOKUP(Tabla1315[[#This Row],[Id Riesgo]],Tabla13[Id Riesgo],Tabla13[Nivel de probabilidad],"",1),"")</f>
        <v/>
      </c>
      <c r="H98" s="311" t="str">
        <f>IF(Tabla1315[[#This Row],[Diligenciadas etapas previas?]],_xlfn.XLOOKUP(Tabla1315[[#This Row],[Id Riesgo]],Tabla13[Id Riesgo],Tabla13[Nivel de impacto],"",1),"")</f>
        <v/>
      </c>
      <c r="I98" s="311" t="str">
        <f>IF(Tabla1315[[#This Row],[Diligenciadas etapas previas?]],_xlfn.XLOOKUP(Tabla1315[[#This Row],[Id Riesgo]],Tabla13[Id Riesgo],Tabla13[Severidad Nivel de Riesgo Inherente],"",1),"")</f>
        <v/>
      </c>
      <c r="J98" s="310" t="str">
        <f>IF(Tabla1315[[#This Row],[Diligenciadas etapas previas?]],_xlfn.XLOOKUP(Tabla1315[[#This Row],[Id Riesgo]],'4_CONTROLES'!$A$12:$A$1611,'4_CONTROLES'!$AJ$12:$AJ$1611,"",1),"")</f>
        <v/>
      </c>
      <c r="K98" s="310" t="str">
        <f>IF(Tabla1315[[#This Row],[Diligenciadas etapas previas?]],_xlfn.XLOOKUP(Tabla1315[[#This Row],[Id Riesgo]],'4_CONTROLES'!$A$12:$A$1611,'4_CONTROLES'!$AK$12:$AK$1611,"",1),"")</f>
        <v/>
      </c>
      <c r="L98" s="311" t="str">
        <f>IF(Tabla1315[[#This Row],[Diligenciadas etapas previas?]],_xlfn.XLOOKUP(Tabla1315[[#This Row],[Id Riesgo]],'4_CONTROLES'!$A$12:$A$1611,'4_CONTROLES'!$AL$12:$AL$1611,"",1),"")</f>
        <v/>
      </c>
      <c r="M98" s="311" t="str">
        <f>IF(Tabla1315[[#This Row],[Diligenciadas etapas previas?]],_xlfn.XLOOKUP(Tabla1315[[#This Row],[Id Riesgo]],'4_CONTROLES'!$A$12:$A$1611,'4_CONTROLES'!$AM$12:$AM$1611,"",1),"")</f>
        <v/>
      </c>
      <c r="N98" s="311" t="str">
        <f>IF(Tabla1315[[#This Row],[Diligenciadas etapas previas?]]=TRUE,_xlfn.XLOOKUP(CONCATENATE("P",Tabla1315[[#This Row],[Nivel de probabilidad Residual]],"I",Tabla1315[[#This Row],[Nivel de impacto Residual]]),Tabla10[Llave],Tabla10[Severidad],"",1),"")</f>
        <v/>
      </c>
      <c r="O98" s="336" t="str">
        <f>_xlfn.XLOOKUP(Tabla1315[[#This Row],[Severidad Nivel de Riesgo Residual]],CONFIGURACIÓN!$BM$6:$BM$9,CONFIGURACIÓN!$BO$6:$BO$9,"",0)</f>
        <v/>
      </c>
      <c r="P98" s="328" t="str">
        <f>_xlfn.XLOOKUP(Tabla1315[[#This Row],[Severidad Nivel de Riesgo Residual]],CONFIGURACIÓN!$BM$6:$BM$9,CONFIGURACIÓN!$BP$6:$BP$9,"",0)</f>
        <v/>
      </c>
      <c r="Q98" s="338"/>
      <c r="R98" s="314"/>
      <c r="S98" s="338"/>
      <c r="T98" s="338"/>
      <c r="U98" s="314"/>
      <c r="V98" s="339"/>
      <c r="W98" s="340"/>
      <c r="X98" s="340"/>
      <c r="Y98" s="340"/>
      <c r="Z98" s="340"/>
      <c r="AA98" s="340"/>
      <c r="AB98" s="340"/>
      <c r="AC98" s="340"/>
      <c r="AD98" s="340"/>
      <c r="AE98" s="340"/>
      <c r="AF98" s="340"/>
      <c r="AG98" s="340"/>
      <c r="AH98" s="340"/>
      <c r="AI98" s="339"/>
      <c r="AJ98" s="436" t="str">
        <f>IF(_xlfn.XLOOKUP(Tabla1315[[#This Row],[Id Riesgo]],Tabla6[Id Riesgo],Tabla6[Estado],"",0)=0,"",_xlfn.XLOOKUP(Tabla1315[[#This Row],[Id Riesgo]],Tabla6[Id Riesgo],Tabla6[Estado],"",0))</f>
        <v/>
      </c>
    </row>
    <row r="99" spans="1:36" ht="14.15" x14ac:dyDescent="0.35">
      <c r="A99" s="289" t="s">
        <v>219</v>
      </c>
      <c r="B99" s="309" t="b">
        <f>IF(COUNTIFS(Tabla135[Id Riesgo],Tabla1315[[#This Row],[Id Riesgo]],Tabla135[Registro diligenciado],TRUE)&gt;0,TRUE,FALSE)</f>
        <v>0</v>
      </c>
      <c r="C99" s="289" t="str">
        <f>IF(B99,_xlfn.XLOOKUP(A99,Tabla6[Id Riesgo],Tabla6[Sigla],FALSE,1),"")</f>
        <v/>
      </c>
      <c r="D99" s="290" t="str">
        <f>IF(B99,_xlfn.XLOOKUP(A99,Tabla6[Id Riesgo],Tabla6[DESCRIPCIÓN DEL RIESGO],FALSE,1),"")</f>
        <v/>
      </c>
      <c r="E99" s="310" t="str">
        <f>IF(Tabla1315[[#This Row],[Diligenciadas etapas previas?]],_xlfn.XLOOKUP(Tabla1315[[#This Row],[Id Riesgo]],Tabla13[Id Riesgo],Tabla13[Probabilidad],"",1),"")</f>
        <v/>
      </c>
      <c r="F99" s="310" t="str">
        <f>IF(Tabla1315[[#This Row],[Diligenciadas etapas previas?]],_xlfn.XLOOKUP(Tabla1315[[#This Row],[Id Riesgo]],Tabla13[Id Riesgo],Tabla13[Porcentaje Impacto],"",1),"")</f>
        <v/>
      </c>
      <c r="G99" s="311" t="str">
        <f>IF(Tabla1315[[#This Row],[Diligenciadas etapas previas?]],_xlfn.XLOOKUP(Tabla1315[[#This Row],[Id Riesgo]],Tabla13[Id Riesgo],Tabla13[Nivel de probabilidad],"",1),"")</f>
        <v/>
      </c>
      <c r="H99" s="311" t="str">
        <f>IF(Tabla1315[[#This Row],[Diligenciadas etapas previas?]],_xlfn.XLOOKUP(Tabla1315[[#This Row],[Id Riesgo]],Tabla13[Id Riesgo],Tabla13[Nivel de impacto],"",1),"")</f>
        <v/>
      </c>
      <c r="I99" s="311" t="str">
        <f>IF(Tabla1315[[#This Row],[Diligenciadas etapas previas?]],_xlfn.XLOOKUP(Tabla1315[[#This Row],[Id Riesgo]],Tabla13[Id Riesgo],Tabla13[Severidad Nivel de Riesgo Inherente],"",1),"")</f>
        <v/>
      </c>
      <c r="J99" s="310" t="str">
        <f>IF(Tabla1315[[#This Row],[Diligenciadas etapas previas?]],_xlfn.XLOOKUP(Tabla1315[[#This Row],[Id Riesgo]],'4_CONTROLES'!$A$12:$A$1611,'4_CONTROLES'!$AJ$12:$AJ$1611,"",1),"")</f>
        <v/>
      </c>
      <c r="K99" s="310" t="str">
        <f>IF(Tabla1315[[#This Row],[Diligenciadas etapas previas?]],_xlfn.XLOOKUP(Tabla1315[[#This Row],[Id Riesgo]],'4_CONTROLES'!$A$12:$A$1611,'4_CONTROLES'!$AK$12:$AK$1611,"",1),"")</f>
        <v/>
      </c>
      <c r="L99" s="311" t="str">
        <f>IF(Tabla1315[[#This Row],[Diligenciadas etapas previas?]],_xlfn.XLOOKUP(Tabla1315[[#This Row],[Id Riesgo]],'4_CONTROLES'!$A$12:$A$1611,'4_CONTROLES'!$AL$12:$AL$1611,"",1),"")</f>
        <v/>
      </c>
      <c r="M99" s="311" t="str">
        <f>IF(Tabla1315[[#This Row],[Diligenciadas etapas previas?]],_xlfn.XLOOKUP(Tabla1315[[#This Row],[Id Riesgo]],'4_CONTROLES'!$A$12:$A$1611,'4_CONTROLES'!$AM$12:$AM$1611,"",1),"")</f>
        <v/>
      </c>
      <c r="N99" s="311" t="str">
        <f>IF(Tabla1315[[#This Row],[Diligenciadas etapas previas?]]=TRUE,_xlfn.XLOOKUP(CONCATENATE("P",Tabla1315[[#This Row],[Nivel de probabilidad Residual]],"I",Tabla1315[[#This Row],[Nivel de impacto Residual]]),Tabla10[Llave],Tabla10[Severidad],"",1),"")</f>
        <v/>
      </c>
      <c r="O99" s="336" t="str">
        <f>_xlfn.XLOOKUP(Tabla1315[[#This Row],[Severidad Nivel de Riesgo Residual]],CONFIGURACIÓN!$BM$6:$BM$9,CONFIGURACIÓN!$BO$6:$BO$9,"",0)</f>
        <v/>
      </c>
      <c r="P99" s="328" t="str">
        <f>_xlfn.XLOOKUP(Tabla1315[[#This Row],[Severidad Nivel de Riesgo Residual]],CONFIGURACIÓN!$BM$6:$BM$9,CONFIGURACIÓN!$BP$6:$BP$9,"",0)</f>
        <v/>
      </c>
      <c r="Q99" s="338"/>
      <c r="R99" s="314"/>
      <c r="S99" s="338"/>
      <c r="T99" s="338"/>
      <c r="U99" s="314"/>
      <c r="V99" s="339"/>
      <c r="W99" s="340"/>
      <c r="X99" s="340"/>
      <c r="Y99" s="340"/>
      <c r="Z99" s="340"/>
      <c r="AA99" s="340"/>
      <c r="AB99" s="340"/>
      <c r="AC99" s="340"/>
      <c r="AD99" s="340"/>
      <c r="AE99" s="340"/>
      <c r="AF99" s="340"/>
      <c r="AG99" s="340"/>
      <c r="AH99" s="340"/>
      <c r="AI99" s="339"/>
      <c r="AJ99" s="436" t="str">
        <f>IF(_xlfn.XLOOKUP(Tabla1315[[#This Row],[Id Riesgo]],Tabla6[Id Riesgo],Tabla6[Estado],"",0)=0,"",_xlfn.XLOOKUP(Tabla1315[[#This Row],[Id Riesgo]],Tabla6[Id Riesgo],Tabla6[Estado],"",0))</f>
        <v/>
      </c>
    </row>
    <row r="100" spans="1:36" ht="14.15" x14ac:dyDescent="0.35">
      <c r="A100" s="289" t="s">
        <v>220</v>
      </c>
      <c r="B100" s="309" t="b">
        <f>IF(COUNTIFS(Tabla135[Id Riesgo],Tabla1315[[#This Row],[Id Riesgo]],Tabla135[Registro diligenciado],TRUE)&gt;0,TRUE,FALSE)</f>
        <v>0</v>
      </c>
      <c r="C100" s="289" t="str">
        <f>IF(B100,_xlfn.XLOOKUP(A100,Tabla6[Id Riesgo],Tabla6[Sigla],FALSE,1),"")</f>
        <v/>
      </c>
      <c r="D100" s="290" t="str">
        <f>IF(B100,_xlfn.XLOOKUP(A100,Tabla6[Id Riesgo],Tabla6[DESCRIPCIÓN DEL RIESGO],FALSE,1),"")</f>
        <v/>
      </c>
      <c r="E100" s="310" t="str">
        <f>IF(Tabla1315[[#This Row],[Diligenciadas etapas previas?]],_xlfn.XLOOKUP(Tabla1315[[#This Row],[Id Riesgo]],Tabla13[Id Riesgo],Tabla13[Probabilidad],"",1),"")</f>
        <v/>
      </c>
      <c r="F100" s="310" t="str">
        <f>IF(Tabla1315[[#This Row],[Diligenciadas etapas previas?]],_xlfn.XLOOKUP(Tabla1315[[#This Row],[Id Riesgo]],Tabla13[Id Riesgo],Tabla13[Porcentaje Impacto],"",1),"")</f>
        <v/>
      </c>
      <c r="G100" s="311" t="str">
        <f>IF(Tabla1315[[#This Row],[Diligenciadas etapas previas?]],_xlfn.XLOOKUP(Tabla1315[[#This Row],[Id Riesgo]],Tabla13[Id Riesgo],Tabla13[Nivel de probabilidad],"",1),"")</f>
        <v/>
      </c>
      <c r="H100" s="311" t="str">
        <f>IF(Tabla1315[[#This Row],[Diligenciadas etapas previas?]],_xlfn.XLOOKUP(Tabla1315[[#This Row],[Id Riesgo]],Tabla13[Id Riesgo],Tabla13[Nivel de impacto],"",1),"")</f>
        <v/>
      </c>
      <c r="I100" s="311" t="str">
        <f>IF(Tabla1315[[#This Row],[Diligenciadas etapas previas?]],_xlfn.XLOOKUP(Tabla1315[[#This Row],[Id Riesgo]],Tabla13[Id Riesgo],Tabla13[Severidad Nivel de Riesgo Inherente],"",1),"")</f>
        <v/>
      </c>
      <c r="J100" s="310" t="str">
        <f>IF(Tabla1315[[#This Row],[Diligenciadas etapas previas?]],_xlfn.XLOOKUP(Tabla1315[[#This Row],[Id Riesgo]],'4_CONTROLES'!$A$12:$A$1611,'4_CONTROLES'!$AJ$12:$AJ$1611,"",1),"")</f>
        <v/>
      </c>
      <c r="K100" s="310" t="str">
        <f>IF(Tabla1315[[#This Row],[Diligenciadas etapas previas?]],_xlfn.XLOOKUP(Tabla1315[[#This Row],[Id Riesgo]],'4_CONTROLES'!$A$12:$A$1611,'4_CONTROLES'!$AK$12:$AK$1611,"",1),"")</f>
        <v/>
      </c>
      <c r="L100" s="311" t="str">
        <f>IF(Tabla1315[[#This Row],[Diligenciadas etapas previas?]],_xlfn.XLOOKUP(Tabla1315[[#This Row],[Id Riesgo]],'4_CONTROLES'!$A$12:$A$1611,'4_CONTROLES'!$AL$12:$AL$1611,"",1),"")</f>
        <v/>
      </c>
      <c r="M100" s="311" t="str">
        <f>IF(Tabla1315[[#This Row],[Diligenciadas etapas previas?]],_xlfn.XLOOKUP(Tabla1315[[#This Row],[Id Riesgo]],'4_CONTROLES'!$A$12:$A$1611,'4_CONTROLES'!$AM$12:$AM$1611,"",1),"")</f>
        <v/>
      </c>
      <c r="N100" s="311" t="str">
        <f>IF(Tabla1315[[#This Row],[Diligenciadas etapas previas?]]=TRUE,_xlfn.XLOOKUP(CONCATENATE("P",Tabla1315[[#This Row],[Nivel de probabilidad Residual]],"I",Tabla1315[[#This Row],[Nivel de impacto Residual]]),Tabla10[Llave],Tabla10[Severidad],"",1),"")</f>
        <v/>
      </c>
      <c r="O100" s="336" t="str">
        <f>_xlfn.XLOOKUP(Tabla1315[[#This Row],[Severidad Nivel de Riesgo Residual]],CONFIGURACIÓN!$BM$6:$BM$9,CONFIGURACIÓN!$BO$6:$BO$9,"",0)</f>
        <v/>
      </c>
      <c r="P100" s="328" t="str">
        <f>_xlfn.XLOOKUP(Tabla1315[[#This Row],[Severidad Nivel de Riesgo Residual]],CONFIGURACIÓN!$BM$6:$BM$9,CONFIGURACIÓN!$BP$6:$BP$9,"",0)</f>
        <v/>
      </c>
      <c r="Q100" s="338"/>
      <c r="R100" s="314"/>
      <c r="S100" s="338"/>
      <c r="T100" s="338"/>
      <c r="U100" s="314"/>
      <c r="V100" s="339"/>
      <c r="W100" s="340"/>
      <c r="X100" s="340"/>
      <c r="Y100" s="340"/>
      <c r="Z100" s="340"/>
      <c r="AA100" s="340"/>
      <c r="AB100" s="340"/>
      <c r="AC100" s="340"/>
      <c r="AD100" s="340"/>
      <c r="AE100" s="340"/>
      <c r="AF100" s="340"/>
      <c r="AG100" s="340"/>
      <c r="AH100" s="340"/>
      <c r="AI100" s="339"/>
      <c r="AJ100" s="436" t="str">
        <f>IF(_xlfn.XLOOKUP(Tabla1315[[#This Row],[Id Riesgo]],Tabla6[Id Riesgo],Tabla6[Estado],"",0)=0,"",_xlfn.XLOOKUP(Tabla1315[[#This Row],[Id Riesgo]],Tabla6[Id Riesgo],Tabla6[Estado],"",0))</f>
        <v/>
      </c>
    </row>
    <row r="101" spans="1:36" ht="14.15" x14ac:dyDescent="0.35">
      <c r="A101" s="289" t="s">
        <v>221</v>
      </c>
      <c r="B101" s="309" t="b">
        <f>IF(COUNTIFS(Tabla135[Id Riesgo],Tabla1315[[#This Row],[Id Riesgo]],Tabla135[Registro diligenciado],TRUE)&gt;0,TRUE,FALSE)</f>
        <v>0</v>
      </c>
      <c r="C101" s="289" t="str">
        <f>IF(B101,_xlfn.XLOOKUP(A101,Tabla6[Id Riesgo],Tabla6[Sigla],FALSE,1),"")</f>
        <v/>
      </c>
      <c r="D101" s="290" t="str">
        <f>IF(B101,_xlfn.XLOOKUP(A101,Tabla6[Id Riesgo],Tabla6[DESCRIPCIÓN DEL RIESGO],FALSE,1),"")</f>
        <v/>
      </c>
      <c r="E101" s="310" t="str">
        <f>IF(Tabla1315[[#This Row],[Diligenciadas etapas previas?]],_xlfn.XLOOKUP(Tabla1315[[#This Row],[Id Riesgo]],Tabla13[Id Riesgo],Tabla13[Probabilidad],"",1),"")</f>
        <v/>
      </c>
      <c r="F101" s="310" t="str">
        <f>IF(Tabla1315[[#This Row],[Diligenciadas etapas previas?]],_xlfn.XLOOKUP(Tabla1315[[#This Row],[Id Riesgo]],Tabla13[Id Riesgo],Tabla13[Porcentaje Impacto],"",1),"")</f>
        <v/>
      </c>
      <c r="G101" s="311" t="str">
        <f>IF(Tabla1315[[#This Row],[Diligenciadas etapas previas?]],_xlfn.XLOOKUP(Tabla1315[[#This Row],[Id Riesgo]],Tabla13[Id Riesgo],Tabla13[Nivel de probabilidad],"",1),"")</f>
        <v/>
      </c>
      <c r="H101" s="311" t="str">
        <f>IF(Tabla1315[[#This Row],[Diligenciadas etapas previas?]],_xlfn.XLOOKUP(Tabla1315[[#This Row],[Id Riesgo]],Tabla13[Id Riesgo],Tabla13[Nivel de impacto],"",1),"")</f>
        <v/>
      </c>
      <c r="I101" s="311" t="str">
        <f>IF(Tabla1315[[#This Row],[Diligenciadas etapas previas?]],_xlfn.XLOOKUP(Tabla1315[[#This Row],[Id Riesgo]],Tabla13[Id Riesgo],Tabla13[Severidad Nivel de Riesgo Inherente],"",1),"")</f>
        <v/>
      </c>
      <c r="J101" s="310" t="str">
        <f>IF(Tabla1315[[#This Row],[Diligenciadas etapas previas?]],_xlfn.XLOOKUP(Tabla1315[[#This Row],[Id Riesgo]],'4_CONTROLES'!$A$12:$A$1611,'4_CONTROLES'!$AJ$12:$AJ$1611,"",1),"")</f>
        <v/>
      </c>
      <c r="K101" s="310" t="str">
        <f>IF(Tabla1315[[#This Row],[Diligenciadas etapas previas?]],_xlfn.XLOOKUP(Tabla1315[[#This Row],[Id Riesgo]],'4_CONTROLES'!$A$12:$A$1611,'4_CONTROLES'!$AK$12:$AK$1611,"",1),"")</f>
        <v/>
      </c>
      <c r="L101" s="311" t="str">
        <f>IF(Tabla1315[[#This Row],[Diligenciadas etapas previas?]],_xlfn.XLOOKUP(Tabla1315[[#This Row],[Id Riesgo]],'4_CONTROLES'!$A$12:$A$1611,'4_CONTROLES'!$AL$12:$AL$1611,"",1),"")</f>
        <v/>
      </c>
      <c r="M101" s="311" t="str">
        <f>IF(Tabla1315[[#This Row],[Diligenciadas etapas previas?]],_xlfn.XLOOKUP(Tabla1315[[#This Row],[Id Riesgo]],'4_CONTROLES'!$A$12:$A$1611,'4_CONTROLES'!$AM$12:$AM$1611,"",1),"")</f>
        <v/>
      </c>
      <c r="N101" s="311" t="str">
        <f>IF(Tabla1315[[#This Row],[Diligenciadas etapas previas?]]=TRUE,_xlfn.XLOOKUP(CONCATENATE("P",Tabla1315[[#This Row],[Nivel de probabilidad Residual]],"I",Tabla1315[[#This Row],[Nivel de impacto Residual]]),Tabla10[Llave],Tabla10[Severidad],"",1),"")</f>
        <v/>
      </c>
      <c r="O101" s="336" t="str">
        <f>_xlfn.XLOOKUP(Tabla1315[[#This Row],[Severidad Nivel de Riesgo Residual]],CONFIGURACIÓN!$BM$6:$BM$9,CONFIGURACIÓN!$BO$6:$BO$9,"",0)</f>
        <v/>
      </c>
      <c r="P101" s="328" t="str">
        <f>_xlfn.XLOOKUP(Tabla1315[[#This Row],[Severidad Nivel de Riesgo Residual]],CONFIGURACIÓN!$BM$6:$BM$9,CONFIGURACIÓN!$BP$6:$BP$9,"",0)</f>
        <v/>
      </c>
      <c r="Q101" s="338"/>
      <c r="R101" s="314"/>
      <c r="S101" s="338"/>
      <c r="T101" s="338"/>
      <c r="U101" s="314"/>
      <c r="V101" s="339"/>
      <c r="W101" s="340"/>
      <c r="X101" s="340"/>
      <c r="Y101" s="340"/>
      <c r="Z101" s="340"/>
      <c r="AA101" s="340"/>
      <c r="AB101" s="340"/>
      <c r="AC101" s="340"/>
      <c r="AD101" s="340"/>
      <c r="AE101" s="340"/>
      <c r="AF101" s="340"/>
      <c r="AG101" s="340"/>
      <c r="AH101" s="340"/>
      <c r="AI101" s="339"/>
      <c r="AJ101" s="436" t="str">
        <f>IF(_xlfn.XLOOKUP(Tabla1315[[#This Row],[Id Riesgo]],Tabla6[Id Riesgo],Tabla6[Estado],"",0)=0,"",_xlfn.XLOOKUP(Tabla1315[[#This Row],[Id Riesgo]],Tabla6[Id Riesgo],Tabla6[Estado],"",0))</f>
        <v/>
      </c>
    </row>
    <row r="102" spans="1:36" ht="14.15" x14ac:dyDescent="0.35">
      <c r="A102" s="289" t="s">
        <v>222</v>
      </c>
      <c r="B102" s="309" t="b">
        <f>IF(COUNTIFS(Tabla135[Id Riesgo],Tabla1315[[#This Row],[Id Riesgo]],Tabla135[Registro diligenciado],TRUE)&gt;0,TRUE,FALSE)</f>
        <v>0</v>
      </c>
      <c r="C102" s="289" t="str">
        <f>IF(B102,_xlfn.XLOOKUP(A102,Tabla6[Id Riesgo],Tabla6[Sigla],FALSE,1),"")</f>
        <v/>
      </c>
      <c r="D102" s="290" t="str">
        <f>IF(B102,_xlfn.XLOOKUP(A102,Tabla6[Id Riesgo],Tabla6[DESCRIPCIÓN DEL RIESGO],FALSE,1),"")</f>
        <v/>
      </c>
      <c r="E102" s="310" t="str">
        <f>IF(Tabla1315[[#This Row],[Diligenciadas etapas previas?]],_xlfn.XLOOKUP(Tabla1315[[#This Row],[Id Riesgo]],Tabla13[Id Riesgo],Tabla13[Probabilidad],"",1),"")</f>
        <v/>
      </c>
      <c r="F102" s="310" t="str">
        <f>IF(Tabla1315[[#This Row],[Diligenciadas etapas previas?]],_xlfn.XLOOKUP(Tabla1315[[#This Row],[Id Riesgo]],Tabla13[Id Riesgo],Tabla13[Porcentaje Impacto],"",1),"")</f>
        <v/>
      </c>
      <c r="G102" s="311" t="str">
        <f>IF(Tabla1315[[#This Row],[Diligenciadas etapas previas?]],_xlfn.XLOOKUP(Tabla1315[[#This Row],[Id Riesgo]],Tabla13[Id Riesgo],Tabla13[Nivel de probabilidad],"",1),"")</f>
        <v/>
      </c>
      <c r="H102" s="311" t="str">
        <f>IF(Tabla1315[[#This Row],[Diligenciadas etapas previas?]],_xlfn.XLOOKUP(Tabla1315[[#This Row],[Id Riesgo]],Tabla13[Id Riesgo],Tabla13[Nivel de impacto],"",1),"")</f>
        <v/>
      </c>
      <c r="I102" s="311" t="str">
        <f>IF(Tabla1315[[#This Row],[Diligenciadas etapas previas?]],_xlfn.XLOOKUP(Tabla1315[[#This Row],[Id Riesgo]],Tabla13[Id Riesgo],Tabla13[Severidad Nivel de Riesgo Inherente],"",1),"")</f>
        <v/>
      </c>
      <c r="J102" s="310" t="str">
        <f>IF(Tabla1315[[#This Row],[Diligenciadas etapas previas?]],_xlfn.XLOOKUP(Tabla1315[[#This Row],[Id Riesgo]],'4_CONTROLES'!$A$12:$A$1611,'4_CONTROLES'!$AJ$12:$AJ$1611,"",1),"")</f>
        <v/>
      </c>
      <c r="K102" s="310" t="str">
        <f>IF(Tabla1315[[#This Row],[Diligenciadas etapas previas?]],_xlfn.XLOOKUP(Tabla1315[[#This Row],[Id Riesgo]],'4_CONTROLES'!$A$12:$A$1611,'4_CONTROLES'!$AK$12:$AK$1611,"",1),"")</f>
        <v/>
      </c>
      <c r="L102" s="311" t="str">
        <f>IF(Tabla1315[[#This Row],[Diligenciadas etapas previas?]],_xlfn.XLOOKUP(Tabla1315[[#This Row],[Id Riesgo]],'4_CONTROLES'!$A$12:$A$1611,'4_CONTROLES'!$AL$12:$AL$1611,"",1),"")</f>
        <v/>
      </c>
      <c r="M102" s="311" t="str">
        <f>IF(Tabla1315[[#This Row],[Diligenciadas etapas previas?]],_xlfn.XLOOKUP(Tabla1315[[#This Row],[Id Riesgo]],'4_CONTROLES'!$A$12:$A$1611,'4_CONTROLES'!$AM$12:$AM$1611,"",1),"")</f>
        <v/>
      </c>
      <c r="N102" s="311" t="str">
        <f>IF(Tabla1315[[#This Row],[Diligenciadas etapas previas?]]=TRUE,_xlfn.XLOOKUP(CONCATENATE("P",Tabla1315[[#This Row],[Nivel de probabilidad Residual]],"I",Tabla1315[[#This Row],[Nivel de impacto Residual]]),Tabla10[Llave],Tabla10[Severidad],"",1),"")</f>
        <v/>
      </c>
      <c r="O102" s="336" t="str">
        <f>_xlfn.XLOOKUP(Tabla1315[[#This Row],[Severidad Nivel de Riesgo Residual]],CONFIGURACIÓN!$BM$6:$BM$9,CONFIGURACIÓN!$BO$6:$BO$9,"",0)</f>
        <v/>
      </c>
      <c r="P102" s="328" t="str">
        <f>_xlfn.XLOOKUP(Tabla1315[[#This Row],[Severidad Nivel de Riesgo Residual]],CONFIGURACIÓN!$BM$6:$BM$9,CONFIGURACIÓN!$BP$6:$BP$9,"",0)</f>
        <v/>
      </c>
      <c r="Q102" s="338"/>
      <c r="R102" s="314"/>
      <c r="S102" s="338"/>
      <c r="T102" s="338"/>
      <c r="U102" s="314"/>
      <c r="V102" s="339"/>
      <c r="W102" s="340"/>
      <c r="X102" s="340"/>
      <c r="Y102" s="340"/>
      <c r="Z102" s="340"/>
      <c r="AA102" s="340"/>
      <c r="AB102" s="340"/>
      <c r="AC102" s="340"/>
      <c r="AD102" s="340"/>
      <c r="AE102" s="340"/>
      <c r="AF102" s="340"/>
      <c r="AG102" s="340"/>
      <c r="AH102" s="340"/>
      <c r="AI102" s="339"/>
      <c r="AJ102" s="436" t="str">
        <f>IF(_xlfn.XLOOKUP(Tabla1315[[#This Row],[Id Riesgo]],Tabla6[Id Riesgo],Tabla6[Estado],"",0)=0,"",_xlfn.XLOOKUP(Tabla1315[[#This Row],[Id Riesgo]],Tabla6[Id Riesgo],Tabla6[Estado],"",0))</f>
        <v/>
      </c>
    </row>
    <row r="103" spans="1:36" ht="14.15" x14ac:dyDescent="0.35">
      <c r="A103" s="289" t="s">
        <v>223</v>
      </c>
      <c r="B103" s="309" t="b">
        <f>IF(COUNTIFS(Tabla135[Id Riesgo],Tabla1315[[#This Row],[Id Riesgo]],Tabla135[Registro diligenciado],TRUE)&gt;0,TRUE,FALSE)</f>
        <v>0</v>
      </c>
      <c r="C103" s="289" t="str">
        <f>IF(B103,_xlfn.XLOOKUP(A103,Tabla6[Id Riesgo],Tabla6[Sigla],FALSE,1),"")</f>
        <v/>
      </c>
      <c r="D103" s="290" t="str">
        <f>IF(B103,_xlfn.XLOOKUP(A103,Tabla6[Id Riesgo],Tabla6[DESCRIPCIÓN DEL RIESGO],FALSE,1),"")</f>
        <v/>
      </c>
      <c r="E103" s="310" t="str">
        <f>IF(Tabla1315[[#This Row],[Diligenciadas etapas previas?]],_xlfn.XLOOKUP(Tabla1315[[#This Row],[Id Riesgo]],Tabla13[Id Riesgo],Tabla13[Probabilidad],"",1),"")</f>
        <v/>
      </c>
      <c r="F103" s="310" t="str">
        <f>IF(Tabla1315[[#This Row],[Diligenciadas etapas previas?]],_xlfn.XLOOKUP(Tabla1315[[#This Row],[Id Riesgo]],Tabla13[Id Riesgo],Tabla13[Porcentaje Impacto],"",1),"")</f>
        <v/>
      </c>
      <c r="G103" s="311" t="str">
        <f>IF(Tabla1315[[#This Row],[Diligenciadas etapas previas?]],_xlfn.XLOOKUP(Tabla1315[[#This Row],[Id Riesgo]],Tabla13[Id Riesgo],Tabla13[Nivel de probabilidad],"",1),"")</f>
        <v/>
      </c>
      <c r="H103" s="311" t="str">
        <f>IF(Tabla1315[[#This Row],[Diligenciadas etapas previas?]],_xlfn.XLOOKUP(Tabla1315[[#This Row],[Id Riesgo]],Tabla13[Id Riesgo],Tabla13[Nivel de impacto],"",1),"")</f>
        <v/>
      </c>
      <c r="I103" s="311" t="str">
        <f>IF(Tabla1315[[#This Row],[Diligenciadas etapas previas?]],_xlfn.XLOOKUP(Tabla1315[[#This Row],[Id Riesgo]],Tabla13[Id Riesgo],Tabla13[Severidad Nivel de Riesgo Inherente],"",1),"")</f>
        <v/>
      </c>
      <c r="J103" s="310" t="str">
        <f>IF(Tabla1315[[#This Row],[Diligenciadas etapas previas?]],_xlfn.XLOOKUP(Tabla1315[[#This Row],[Id Riesgo]],'4_CONTROLES'!$A$12:$A$1611,'4_CONTROLES'!$AJ$12:$AJ$1611,"",1),"")</f>
        <v/>
      </c>
      <c r="K103" s="310" t="str">
        <f>IF(Tabla1315[[#This Row],[Diligenciadas etapas previas?]],_xlfn.XLOOKUP(Tabla1315[[#This Row],[Id Riesgo]],'4_CONTROLES'!$A$12:$A$1611,'4_CONTROLES'!$AK$12:$AK$1611,"",1),"")</f>
        <v/>
      </c>
      <c r="L103" s="311" t="str">
        <f>IF(Tabla1315[[#This Row],[Diligenciadas etapas previas?]],_xlfn.XLOOKUP(Tabla1315[[#This Row],[Id Riesgo]],'4_CONTROLES'!$A$12:$A$1611,'4_CONTROLES'!$AL$12:$AL$1611,"",1),"")</f>
        <v/>
      </c>
      <c r="M103" s="311" t="str">
        <f>IF(Tabla1315[[#This Row],[Diligenciadas etapas previas?]],_xlfn.XLOOKUP(Tabla1315[[#This Row],[Id Riesgo]],'4_CONTROLES'!$A$12:$A$1611,'4_CONTROLES'!$AM$12:$AM$1611,"",1),"")</f>
        <v/>
      </c>
      <c r="N103" s="311" t="str">
        <f>IF(Tabla1315[[#This Row],[Diligenciadas etapas previas?]]=TRUE,_xlfn.XLOOKUP(CONCATENATE("P",Tabla1315[[#This Row],[Nivel de probabilidad Residual]],"I",Tabla1315[[#This Row],[Nivel de impacto Residual]]),Tabla10[Llave],Tabla10[Severidad],"",1),"")</f>
        <v/>
      </c>
      <c r="O103" s="336" t="str">
        <f>_xlfn.XLOOKUP(Tabla1315[[#This Row],[Severidad Nivel de Riesgo Residual]],CONFIGURACIÓN!$BM$6:$BM$9,CONFIGURACIÓN!$BO$6:$BO$9,"",0)</f>
        <v/>
      </c>
      <c r="P103" s="328" t="str">
        <f>_xlfn.XLOOKUP(Tabla1315[[#This Row],[Severidad Nivel de Riesgo Residual]],CONFIGURACIÓN!$BM$6:$BM$9,CONFIGURACIÓN!$BP$6:$BP$9,"",0)</f>
        <v/>
      </c>
      <c r="Q103" s="338"/>
      <c r="R103" s="314"/>
      <c r="S103" s="338"/>
      <c r="T103" s="338"/>
      <c r="U103" s="314"/>
      <c r="V103" s="339"/>
      <c r="W103" s="340"/>
      <c r="X103" s="340"/>
      <c r="Y103" s="340"/>
      <c r="Z103" s="340"/>
      <c r="AA103" s="340"/>
      <c r="AB103" s="340"/>
      <c r="AC103" s="340"/>
      <c r="AD103" s="340"/>
      <c r="AE103" s="340"/>
      <c r="AF103" s="340"/>
      <c r="AG103" s="340"/>
      <c r="AH103" s="340"/>
      <c r="AI103" s="339"/>
      <c r="AJ103" s="436" t="str">
        <f>IF(_xlfn.XLOOKUP(Tabla1315[[#This Row],[Id Riesgo]],Tabla6[Id Riesgo],Tabla6[Estado],"",0)=0,"",_xlfn.XLOOKUP(Tabla1315[[#This Row],[Id Riesgo]],Tabla6[Id Riesgo],Tabla6[Estado],"",0))</f>
        <v/>
      </c>
    </row>
    <row r="104" spans="1:36" ht="14.15" x14ac:dyDescent="0.35">
      <c r="A104" s="289" t="s">
        <v>224</v>
      </c>
      <c r="B104" s="309" t="b">
        <f>IF(COUNTIFS(Tabla135[Id Riesgo],Tabla1315[[#This Row],[Id Riesgo]],Tabla135[Registro diligenciado],TRUE)&gt;0,TRUE,FALSE)</f>
        <v>0</v>
      </c>
      <c r="C104" s="289" t="str">
        <f>IF(B104,_xlfn.XLOOKUP(A104,Tabla6[Id Riesgo],Tabla6[Sigla],FALSE,1),"")</f>
        <v/>
      </c>
      <c r="D104" s="290" t="str">
        <f>IF(B104,_xlfn.XLOOKUP(A104,Tabla6[Id Riesgo],Tabla6[DESCRIPCIÓN DEL RIESGO],FALSE,1),"")</f>
        <v/>
      </c>
      <c r="E104" s="310" t="str">
        <f>IF(Tabla1315[[#This Row],[Diligenciadas etapas previas?]],_xlfn.XLOOKUP(Tabla1315[[#This Row],[Id Riesgo]],Tabla13[Id Riesgo],Tabla13[Probabilidad],"",1),"")</f>
        <v/>
      </c>
      <c r="F104" s="310" t="str">
        <f>IF(Tabla1315[[#This Row],[Diligenciadas etapas previas?]],_xlfn.XLOOKUP(Tabla1315[[#This Row],[Id Riesgo]],Tabla13[Id Riesgo],Tabla13[Porcentaje Impacto],"",1),"")</f>
        <v/>
      </c>
      <c r="G104" s="311" t="str">
        <f>IF(Tabla1315[[#This Row],[Diligenciadas etapas previas?]],_xlfn.XLOOKUP(Tabla1315[[#This Row],[Id Riesgo]],Tabla13[Id Riesgo],Tabla13[Nivel de probabilidad],"",1),"")</f>
        <v/>
      </c>
      <c r="H104" s="311" t="str">
        <f>IF(Tabla1315[[#This Row],[Diligenciadas etapas previas?]],_xlfn.XLOOKUP(Tabla1315[[#This Row],[Id Riesgo]],Tabla13[Id Riesgo],Tabla13[Nivel de impacto],"",1),"")</f>
        <v/>
      </c>
      <c r="I104" s="311" t="str">
        <f>IF(Tabla1315[[#This Row],[Diligenciadas etapas previas?]],_xlfn.XLOOKUP(Tabla1315[[#This Row],[Id Riesgo]],Tabla13[Id Riesgo],Tabla13[Severidad Nivel de Riesgo Inherente],"",1),"")</f>
        <v/>
      </c>
      <c r="J104" s="310" t="str">
        <f>IF(Tabla1315[[#This Row],[Diligenciadas etapas previas?]],_xlfn.XLOOKUP(Tabla1315[[#This Row],[Id Riesgo]],'4_CONTROLES'!$A$12:$A$1611,'4_CONTROLES'!$AJ$12:$AJ$1611,"",1),"")</f>
        <v/>
      </c>
      <c r="K104" s="310" t="str">
        <f>IF(Tabla1315[[#This Row],[Diligenciadas etapas previas?]],_xlfn.XLOOKUP(Tabla1315[[#This Row],[Id Riesgo]],'4_CONTROLES'!$A$12:$A$1611,'4_CONTROLES'!$AK$12:$AK$1611,"",1),"")</f>
        <v/>
      </c>
      <c r="L104" s="311" t="str">
        <f>IF(Tabla1315[[#This Row],[Diligenciadas etapas previas?]],_xlfn.XLOOKUP(Tabla1315[[#This Row],[Id Riesgo]],'4_CONTROLES'!$A$12:$A$1611,'4_CONTROLES'!$AL$12:$AL$1611,"",1),"")</f>
        <v/>
      </c>
      <c r="M104" s="311" t="str">
        <f>IF(Tabla1315[[#This Row],[Diligenciadas etapas previas?]],_xlfn.XLOOKUP(Tabla1315[[#This Row],[Id Riesgo]],'4_CONTROLES'!$A$12:$A$1611,'4_CONTROLES'!$AM$12:$AM$1611,"",1),"")</f>
        <v/>
      </c>
      <c r="N104" s="311" t="str">
        <f>IF(Tabla1315[[#This Row],[Diligenciadas etapas previas?]]=TRUE,_xlfn.XLOOKUP(CONCATENATE("P",Tabla1315[[#This Row],[Nivel de probabilidad Residual]],"I",Tabla1315[[#This Row],[Nivel de impacto Residual]]),Tabla10[Llave],Tabla10[Severidad],"",1),"")</f>
        <v/>
      </c>
      <c r="O104" s="336" t="str">
        <f>_xlfn.XLOOKUP(Tabla1315[[#This Row],[Severidad Nivel de Riesgo Residual]],CONFIGURACIÓN!$BM$6:$BM$9,CONFIGURACIÓN!$BO$6:$BO$9,"",0)</f>
        <v/>
      </c>
      <c r="P104" s="328" t="str">
        <f>_xlfn.XLOOKUP(Tabla1315[[#This Row],[Severidad Nivel de Riesgo Residual]],CONFIGURACIÓN!$BM$6:$BM$9,CONFIGURACIÓN!$BP$6:$BP$9,"",0)</f>
        <v/>
      </c>
      <c r="Q104" s="338"/>
      <c r="R104" s="314"/>
      <c r="S104" s="338"/>
      <c r="T104" s="338"/>
      <c r="U104" s="314"/>
      <c r="V104" s="339"/>
      <c r="W104" s="340"/>
      <c r="X104" s="340"/>
      <c r="Y104" s="340"/>
      <c r="Z104" s="340"/>
      <c r="AA104" s="340"/>
      <c r="AB104" s="340"/>
      <c r="AC104" s="340"/>
      <c r="AD104" s="340"/>
      <c r="AE104" s="340"/>
      <c r="AF104" s="340"/>
      <c r="AG104" s="340"/>
      <c r="AH104" s="340"/>
      <c r="AI104" s="339"/>
      <c r="AJ104" s="436" t="str">
        <f>IF(_xlfn.XLOOKUP(Tabla1315[[#This Row],[Id Riesgo]],Tabla6[Id Riesgo],Tabla6[Estado],"",0)=0,"",_xlfn.XLOOKUP(Tabla1315[[#This Row],[Id Riesgo]],Tabla6[Id Riesgo],Tabla6[Estado],"",0))</f>
        <v/>
      </c>
    </row>
    <row r="105" spans="1:36" ht="14.15" x14ac:dyDescent="0.35">
      <c r="A105" s="289" t="s">
        <v>225</v>
      </c>
      <c r="B105" s="309" t="b">
        <f>IF(COUNTIFS(Tabla135[Id Riesgo],Tabla1315[[#This Row],[Id Riesgo]],Tabla135[Registro diligenciado],TRUE)&gt;0,TRUE,FALSE)</f>
        <v>0</v>
      </c>
      <c r="C105" s="289" t="str">
        <f>IF(B105,_xlfn.XLOOKUP(A105,Tabla6[Id Riesgo],Tabla6[Sigla],FALSE,1),"")</f>
        <v/>
      </c>
      <c r="D105" s="290" t="str">
        <f>IF(B105,_xlfn.XLOOKUP(A105,Tabla6[Id Riesgo],Tabla6[DESCRIPCIÓN DEL RIESGO],FALSE,1),"")</f>
        <v/>
      </c>
      <c r="E105" s="310" t="str">
        <f>IF(Tabla1315[[#This Row],[Diligenciadas etapas previas?]],_xlfn.XLOOKUP(Tabla1315[[#This Row],[Id Riesgo]],Tabla13[Id Riesgo],Tabla13[Probabilidad],"",1),"")</f>
        <v/>
      </c>
      <c r="F105" s="310" t="str">
        <f>IF(Tabla1315[[#This Row],[Diligenciadas etapas previas?]],_xlfn.XLOOKUP(Tabla1315[[#This Row],[Id Riesgo]],Tabla13[Id Riesgo],Tabla13[Porcentaje Impacto],"",1),"")</f>
        <v/>
      </c>
      <c r="G105" s="311" t="str">
        <f>IF(Tabla1315[[#This Row],[Diligenciadas etapas previas?]],_xlfn.XLOOKUP(Tabla1315[[#This Row],[Id Riesgo]],Tabla13[Id Riesgo],Tabla13[Nivel de probabilidad],"",1),"")</f>
        <v/>
      </c>
      <c r="H105" s="311" t="str">
        <f>IF(Tabla1315[[#This Row],[Diligenciadas etapas previas?]],_xlfn.XLOOKUP(Tabla1315[[#This Row],[Id Riesgo]],Tabla13[Id Riesgo],Tabla13[Nivel de impacto],"",1),"")</f>
        <v/>
      </c>
      <c r="I105" s="311" t="str">
        <f>IF(Tabla1315[[#This Row],[Diligenciadas etapas previas?]],_xlfn.XLOOKUP(Tabla1315[[#This Row],[Id Riesgo]],Tabla13[Id Riesgo],Tabla13[Severidad Nivel de Riesgo Inherente],"",1),"")</f>
        <v/>
      </c>
      <c r="J105" s="310" t="str">
        <f>IF(Tabla1315[[#This Row],[Diligenciadas etapas previas?]],_xlfn.XLOOKUP(Tabla1315[[#This Row],[Id Riesgo]],'4_CONTROLES'!$A$12:$A$1611,'4_CONTROLES'!$AJ$12:$AJ$1611,"",1),"")</f>
        <v/>
      </c>
      <c r="K105" s="310" t="str">
        <f>IF(Tabla1315[[#This Row],[Diligenciadas etapas previas?]],_xlfn.XLOOKUP(Tabla1315[[#This Row],[Id Riesgo]],'4_CONTROLES'!$A$12:$A$1611,'4_CONTROLES'!$AK$12:$AK$1611,"",1),"")</f>
        <v/>
      </c>
      <c r="L105" s="311" t="str">
        <f>IF(Tabla1315[[#This Row],[Diligenciadas etapas previas?]],_xlfn.XLOOKUP(Tabla1315[[#This Row],[Id Riesgo]],'4_CONTROLES'!$A$12:$A$1611,'4_CONTROLES'!$AL$12:$AL$1611,"",1),"")</f>
        <v/>
      </c>
      <c r="M105" s="311" t="str">
        <f>IF(Tabla1315[[#This Row],[Diligenciadas etapas previas?]],_xlfn.XLOOKUP(Tabla1315[[#This Row],[Id Riesgo]],'4_CONTROLES'!$A$12:$A$1611,'4_CONTROLES'!$AM$12:$AM$1611,"",1),"")</f>
        <v/>
      </c>
      <c r="N105" s="311" t="str">
        <f>IF(Tabla1315[[#This Row],[Diligenciadas etapas previas?]]=TRUE,_xlfn.XLOOKUP(CONCATENATE("P",Tabla1315[[#This Row],[Nivel de probabilidad Residual]],"I",Tabla1315[[#This Row],[Nivel de impacto Residual]]),Tabla10[Llave],Tabla10[Severidad],"",1),"")</f>
        <v/>
      </c>
      <c r="O105" s="336" t="str">
        <f>_xlfn.XLOOKUP(Tabla1315[[#This Row],[Severidad Nivel de Riesgo Residual]],CONFIGURACIÓN!$BM$6:$BM$9,CONFIGURACIÓN!$BO$6:$BO$9,"",0)</f>
        <v/>
      </c>
      <c r="P105" s="328" t="str">
        <f>_xlfn.XLOOKUP(Tabla1315[[#This Row],[Severidad Nivel de Riesgo Residual]],CONFIGURACIÓN!$BM$6:$BM$9,CONFIGURACIÓN!$BP$6:$BP$9,"",0)</f>
        <v/>
      </c>
      <c r="Q105" s="338"/>
      <c r="R105" s="314"/>
      <c r="S105" s="338"/>
      <c r="T105" s="338"/>
      <c r="U105" s="314"/>
      <c r="V105" s="339"/>
      <c r="W105" s="340"/>
      <c r="X105" s="340"/>
      <c r="Y105" s="340"/>
      <c r="Z105" s="340"/>
      <c r="AA105" s="340"/>
      <c r="AB105" s="340"/>
      <c r="AC105" s="340"/>
      <c r="AD105" s="340"/>
      <c r="AE105" s="340"/>
      <c r="AF105" s="340"/>
      <c r="AG105" s="340"/>
      <c r="AH105" s="340"/>
      <c r="AI105" s="339"/>
      <c r="AJ105" s="436" t="str">
        <f>IF(_xlfn.XLOOKUP(Tabla1315[[#This Row],[Id Riesgo]],Tabla6[Id Riesgo],Tabla6[Estado],"",0)=0,"",_xlfn.XLOOKUP(Tabla1315[[#This Row],[Id Riesgo]],Tabla6[Id Riesgo],Tabla6[Estado],"",0))</f>
        <v/>
      </c>
    </row>
    <row r="106" spans="1:36" ht="14.15" x14ac:dyDescent="0.35">
      <c r="A106" s="289" t="s">
        <v>226</v>
      </c>
      <c r="B106" s="309" t="b">
        <f>IF(COUNTIFS(Tabla135[Id Riesgo],Tabla1315[[#This Row],[Id Riesgo]],Tabla135[Registro diligenciado],TRUE)&gt;0,TRUE,FALSE)</f>
        <v>0</v>
      </c>
      <c r="C106" s="289" t="str">
        <f>IF(B106,_xlfn.XLOOKUP(A106,Tabla6[Id Riesgo],Tabla6[Sigla],FALSE,1),"")</f>
        <v/>
      </c>
      <c r="D106" s="290" t="str">
        <f>IF(B106,_xlfn.XLOOKUP(A106,Tabla6[Id Riesgo],Tabla6[DESCRIPCIÓN DEL RIESGO],FALSE,1),"")</f>
        <v/>
      </c>
      <c r="E106" s="310" t="str">
        <f>IF(Tabla1315[[#This Row],[Diligenciadas etapas previas?]],_xlfn.XLOOKUP(Tabla1315[[#This Row],[Id Riesgo]],Tabla13[Id Riesgo],Tabla13[Probabilidad],"",1),"")</f>
        <v/>
      </c>
      <c r="F106" s="310" t="str">
        <f>IF(Tabla1315[[#This Row],[Diligenciadas etapas previas?]],_xlfn.XLOOKUP(Tabla1315[[#This Row],[Id Riesgo]],Tabla13[Id Riesgo],Tabla13[Porcentaje Impacto],"",1),"")</f>
        <v/>
      </c>
      <c r="G106" s="311" t="str">
        <f>IF(Tabla1315[[#This Row],[Diligenciadas etapas previas?]],_xlfn.XLOOKUP(Tabla1315[[#This Row],[Id Riesgo]],Tabla13[Id Riesgo],Tabla13[Nivel de probabilidad],"",1),"")</f>
        <v/>
      </c>
      <c r="H106" s="311" t="str">
        <f>IF(Tabla1315[[#This Row],[Diligenciadas etapas previas?]],_xlfn.XLOOKUP(Tabla1315[[#This Row],[Id Riesgo]],Tabla13[Id Riesgo],Tabla13[Nivel de impacto],"",1),"")</f>
        <v/>
      </c>
      <c r="I106" s="311" t="str">
        <f>IF(Tabla1315[[#This Row],[Diligenciadas etapas previas?]],_xlfn.XLOOKUP(Tabla1315[[#This Row],[Id Riesgo]],Tabla13[Id Riesgo],Tabla13[Severidad Nivel de Riesgo Inherente],"",1),"")</f>
        <v/>
      </c>
      <c r="J106" s="310" t="str">
        <f>IF(Tabla1315[[#This Row],[Diligenciadas etapas previas?]],_xlfn.XLOOKUP(Tabla1315[[#This Row],[Id Riesgo]],'4_CONTROLES'!$A$12:$A$1611,'4_CONTROLES'!$AJ$12:$AJ$1611,"",1),"")</f>
        <v/>
      </c>
      <c r="K106" s="310" t="str">
        <f>IF(Tabla1315[[#This Row],[Diligenciadas etapas previas?]],_xlfn.XLOOKUP(Tabla1315[[#This Row],[Id Riesgo]],'4_CONTROLES'!$A$12:$A$1611,'4_CONTROLES'!$AK$12:$AK$1611,"",1),"")</f>
        <v/>
      </c>
      <c r="L106" s="311" t="str">
        <f>IF(Tabla1315[[#This Row],[Diligenciadas etapas previas?]],_xlfn.XLOOKUP(Tabla1315[[#This Row],[Id Riesgo]],'4_CONTROLES'!$A$12:$A$1611,'4_CONTROLES'!$AL$12:$AL$1611,"",1),"")</f>
        <v/>
      </c>
      <c r="M106" s="311" t="str">
        <f>IF(Tabla1315[[#This Row],[Diligenciadas etapas previas?]],_xlfn.XLOOKUP(Tabla1315[[#This Row],[Id Riesgo]],'4_CONTROLES'!$A$12:$A$1611,'4_CONTROLES'!$AM$12:$AM$1611,"",1),"")</f>
        <v/>
      </c>
      <c r="N106" s="311" t="str">
        <f>IF(Tabla1315[[#This Row],[Diligenciadas etapas previas?]]=TRUE,_xlfn.XLOOKUP(CONCATENATE("P",Tabla1315[[#This Row],[Nivel de probabilidad Residual]],"I",Tabla1315[[#This Row],[Nivel de impacto Residual]]),Tabla10[Llave],Tabla10[Severidad],"",1),"")</f>
        <v/>
      </c>
      <c r="O106" s="336" t="str">
        <f>_xlfn.XLOOKUP(Tabla1315[[#This Row],[Severidad Nivel de Riesgo Residual]],CONFIGURACIÓN!$BM$6:$BM$9,CONFIGURACIÓN!$BO$6:$BO$9,"",0)</f>
        <v/>
      </c>
      <c r="P106" s="328" t="str">
        <f>_xlfn.XLOOKUP(Tabla1315[[#This Row],[Severidad Nivel de Riesgo Residual]],CONFIGURACIÓN!$BM$6:$BM$9,CONFIGURACIÓN!$BP$6:$BP$9,"",0)</f>
        <v/>
      </c>
      <c r="Q106" s="338"/>
      <c r="R106" s="314"/>
      <c r="S106" s="338"/>
      <c r="T106" s="338"/>
      <c r="U106" s="314"/>
      <c r="V106" s="339"/>
      <c r="W106" s="340"/>
      <c r="X106" s="340"/>
      <c r="Y106" s="340"/>
      <c r="Z106" s="340"/>
      <c r="AA106" s="340"/>
      <c r="AB106" s="340"/>
      <c r="AC106" s="340"/>
      <c r="AD106" s="340"/>
      <c r="AE106" s="340"/>
      <c r="AF106" s="340"/>
      <c r="AG106" s="340"/>
      <c r="AH106" s="340"/>
      <c r="AI106" s="339"/>
      <c r="AJ106" s="436" t="str">
        <f>IF(_xlfn.XLOOKUP(Tabla1315[[#This Row],[Id Riesgo]],Tabla6[Id Riesgo],Tabla6[Estado],"",0)=0,"",_xlfn.XLOOKUP(Tabla1315[[#This Row],[Id Riesgo]],Tabla6[Id Riesgo],Tabla6[Estado],"",0))</f>
        <v/>
      </c>
    </row>
    <row r="107" spans="1:36" ht="14.15" x14ac:dyDescent="0.35">
      <c r="A107" s="289" t="s">
        <v>227</v>
      </c>
      <c r="B107" s="309" t="b">
        <f>IF(COUNTIFS(Tabla135[Id Riesgo],Tabla1315[[#This Row],[Id Riesgo]],Tabla135[Registro diligenciado],TRUE)&gt;0,TRUE,FALSE)</f>
        <v>0</v>
      </c>
      <c r="C107" s="289" t="str">
        <f>IF(B107,_xlfn.XLOOKUP(A107,Tabla6[Id Riesgo],Tabla6[Sigla],FALSE,1),"")</f>
        <v/>
      </c>
      <c r="D107" s="290" t="str">
        <f>IF(B107,_xlfn.XLOOKUP(A107,Tabla6[Id Riesgo],Tabla6[DESCRIPCIÓN DEL RIESGO],FALSE,1),"")</f>
        <v/>
      </c>
      <c r="E107" s="310" t="str">
        <f>IF(Tabla1315[[#This Row],[Diligenciadas etapas previas?]],_xlfn.XLOOKUP(Tabla1315[[#This Row],[Id Riesgo]],Tabla13[Id Riesgo],Tabla13[Probabilidad],"",1),"")</f>
        <v/>
      </c>
      <c r="F107" s="310" t="str">
        <f>IF(Tabla1315[[#This Row],[Diligenciadas etapas previas?]],_xlfn.XLOOKUP(Tabla1315[[#This Row],[Id Riesgo]],Tabla13[Id Riesgo],Tabla13[Porcentaje Impacto],"",1),"")</f>
        <v/>
      </c>
      <c r="G107" s="311" t="str">
        <f>IF(Tabla1315[[#This Row],[Diligenciadas etapas previas?]],_xlfn.XLOOKUP(Tabla1315[[#This Row],[Id Riesgo]],Tabla13[Id Riesgo],Tabla13[Nivel de probabilidad],"",1),"")</f>
        <v/>
      </c>
      <c r="H107" s="311" t="str">
        <f>IF(Tabla1315[[#This Row],[Diligenciadas etapas previas?]],_xlfn.XLOOKUP(Tabla1315[[#This Row],[Id Riesgo]],Tabla13[Id Riesgo],Tabla13[Nivel de impacto],"",1),"")</f>
        <v/>
      </c>
      <c r="I107" s="311" t="str">
        <f>IF(Tabla1315[[#This Row],[Diligenciadas etapas previas?]],_xlfn.XLOOKUP(Tabla1315[[#This Row],[Id Riesgo]],Tabla13[Id Riesgo],Tabla13[Severidad Nivel de Riesgo Inherente],"",1),"")</f>
        <v/>
      </c>
      <c r="J107" s="310" t="str">
        <f>IF(Tabla1315[[#This Row],[Diligenciadas etapas previas?]],_xlfn.XLOOKUP(Tabla1315[[#This Row],[Id Riesgo]],'4_CONTROLES'!$A$12:$A$1611,'4_CONTROLES'!$AJ$12:$AJ$1611,"",1),"")</f>
        <v/>
      </c>
      <c r="K107" s="310" t="str">
        <f>IF(Tabla1315[[#This Row],[Diligenciadas etapas previas?]],_xlfn.XLOOKUP(Tabla1315[[#This Row],[Id Riesgo]],'4_CONTROLES'!$A$12:$A$1611,'4_CONTROLES'!$AK$12:$AK$1611,"",1),"")</f>
        <v/>
      </c>
      <c r="L107" s="311" t="str">
        <f>IF(Tabla1315[[#This Row],[Diligenciadas etapas previas?]],_xlfn.XLOOKUP(Tabla1315[[#This Row],[Id Riesgo]],'4_CONTROLES'!$A$12:$A$1611,'4_CONTROLES'!$AL$12:$AL$1611,"",1),"")</f>
        <v/>
      </c>
      <c r="M107" s="311" t="str">
        <f>IF(Tabla1315[[#This Row],[Diligenciadas etapas previas?]],_xlfn.XLOOKUP(Tabla1315[[#This Row],[Id Riesgo]],'4_CONTROLES'!$A$12:$A$1611,'4_CONTROLES'!$AM$12:$AM$1611,"",1),"")</f>
        <v/>
      </c>
      <c r="N107" s="311" t="str">
        <f>IF(Tabla1315[[#This Row],[Diligenciadas etapas previas?]]=TRUE,_xlfn.XLOOKUP(CONCATENATE("P",Tabla1315[[#This Row],[Nivel de probabilidad Residual]],"I",Tabla1315[[#This Row],[Nivel de impacto Residual]]),Tabla10[Llave],Tabla10[Severidad],"",1),"")</f>
        <v/>
      </c>
      <c r="O107" s="336" t="str">
        <f>_xlfn.XLOOKUP(Tabla1315[[#This Row],[Severidad Nivel de Riesgo Residual]],CONFIGURACIÓN!$BM$6:$BM$9,CONFIGURACIÓN!$BO$6:$BO$9,"",0)</f>
        <v/>
      </c>
      <c r="P107" s="328" t="str">
        <f>_xlfn.XLOOKUP(Tabla1315[[#This Row],[Severidad Nivel de Riesgo Residual]],CONFIGURACIÓN!$BM$6:$BM$9,CONFIGURACIÓN!$BP$6:$BP$9,"",0)</f>
        <v/>
      </c>
      <c r="Q107" s="338"/>
      <c r="R107" s="314"/>
      <c r="S107" s="338"/>
      <c r="T107" s="338"/>
      <c r="U107" s="314"/>
      <c r="V107" s="339"/>
      <c r="W107" s="340"/>
      <c r="X107" s="340"/>
      <c r="Y107" s="340"/>
      <c r="Z107" s="340"/>
      <c r="AA107" s="340"/>
      <c r="AB107" s="340"/>
      <c r="AC107" s="340"/>
      <c r="AD107" s="340"/>
      <c r="AE107" s="340"/>
      <c r="AF107" s="340"/>
      <c r="AG107" s="340"/>
      <c r="AH107" s="340"/>
      <c r="AI107" s="339"/>
      <c r="AJ107" s="436" t="str">
        <f>IF(_xlfn.XLOOKUP(Tabla1315[[#This Row],[Id Riesgo]],Tabla6[Id Riesgo],Tabla6[Estado],"",0)=0,"",_xlfn.XLOOKUP(Tabla1315[[#This Row],[Id Riesgo]],Tabla6[Id Riesgo],Tabla6[Estado],"",0))</f>
        <v/>
      </c>
    </row>
    <row r="108" spans="1:36" ht="14.15" x14ac:dyDescent="0.35">
      <c r="A108" s="289" t="s">
        <v>228</v>
      </c>
      <c r="B108" s="309" t="b">
        <f>IF(COUNTIFS(Tabla135[Id Riesgo],Tabla1315[[#This Row],[Id Riesgo]],Tabla135[Registro diligenciado],TRUE)&gt;0,TRUE,FALSE)</f>
        <v>0</v>
      </c>
      <c r="C108" s="289" t="str">
        <f>IF(B108,_xlfn.XLOOKUP(A108,Tabla6[Id Riesgo],Tabla6[Sigla],FALSE,1),"")</f>
        <v/>
      </c>
      <c r="D108" s="290" t="str">
        <f>IF(B108,_xlfn.XLOOKUP(A108,Tabla6[Id Riesgo],Tabla6[DESCRIPCIÓN DEL RIESGO],FALSE,1),"")</f>
        <v/>
      </c>
      <c r="E108" s="310" t="str">
        <f>IF(Tabla1315[[#This Row],[Diligenciadas etapas previas?]],_xlfn.XLOOKUP(Tabla1315[[#This Row],[Id Riesgo]],Tabla13[Id Riesgo],Tabla13[Probabilidad],"",1),"")</f>
        <v/>
      </c>
      <c r="F108" s="310" t="str">
        <f>IF(Tabla1315[[#This Row],[Diligenciadas etapas previas?]],_xlfn.XLOOKUP(Tabla1315[[#This Row],[Id Riesgo]],Tabla13[Id Riesgo],Tabla13[Porcentaje Impacto],"",1),"")</f>
        <v/>
      </c>
      <c r="G108" s="311" t="str">
        <f>IF(Tabla1315[[#This Row],[Diligenciadas etapas previas?]],_xlfn.XLOOKUP(Tabla1315[[#This Row],[Id Riesgo]],Tabla13[Id Riesgo],Tabla13[Nivel de probabilidad],"",1),"")</f>
        <v/>
      </c>
      <c r="H108" s="311" t="str">
        <f>IF(Tabla1315[[#This Row],[Diligenciadas etapas previas?]],_xlfn.XLOOKUP(Tabla1315[[#This Row],[Id Riesgo]],Tabla13[Id Riesgo],Tabla13[Nivel de impacto],"",1),"")</f>
        <v/>
      </c>
      <c r="I108" s="311" t="str">
        <f>IF(Tabla1315[[#This Row],[Diligenciadas etapas previas?]],_xlfn.XLOOKUP(Tabla1315[[#This Row],[Id Riesgo]],Tabla13[Id Riesgo],Tabla13[Severidad Nivel de Riesgo Inherente],"",1),"")</f>
        <v/>
      </c>
      <c r="J108" s="310" t="str">
        <f>IF(Tabla1315[[#This Row],[Diligenciadas etapas previas?]],_xlfn.XLOOKUP(Tabla1315[[#This Row],[Id Riesgo]],'4_CONTROLES'!$A$12:$A$1611,'4_CONTROLES'!$AJ$12:$AJ$1611,"",1),"")</f>
        <v/>
      </c>
      <c r="K108" s="310" t="str">
        <f>IF(Tabla1315[[#This Row],[Diligenciadas etapas previas?]],_xlfn.XLOOKUP(Tabla1315[[#This Row],[Id Riesgo]],'4_CONTROLES'!$A$12:$A$1611,'4_CONTROLES'!$AK$12:$AK$1611,"",1),"")</f>
        <v/>
      </c>
      <c r="L108" s="311" t="str">
        <f>IF(Tabla1315[[#This Row],[Diligenciadas etapas previas?]],_xlfn.XLOOKUP(Tabla1315[[#This Row],[Id Riesgo]],'4_CONTROLES'!$A$12:$A$1611,'4_CONTROLES'!$AL$12:$AL$1611,"",1),"")</f>
        <v/>
      </c>
      <c r="M108" s="311" t="str">
        <f>IF(Tabla1315[[#This Row],[Diligenciadas etapas previas?]],_xlfn.XLOOKUP(Tabla1315[[#This Row],[Id Riesgo]],'4_CONTROLES'!$A$12:$A$1611,'4_CONTROLES'!$AM$12:$AM$1611,"",1),"")</f>
        <v/>
      </c>
      <c r="N108" s="311" t="str">
        <f>IF(Tabla1315[[#This Row],[Diligenciadas etapas previas?]]=TRUE,_xlfn.XLOOKUP(CONCATENATE("P",Tabla1315[[#This Row],[Nivel de probabilidad Residual]],"I",Tabla1315[[#This Row],[Nivel de impacto Residual]]),Tabla10[Llave],Tabla10[Severidad],"",1),"")</f>
        <v/>
      </c>
      <c r="O108" s="336" t="str">
        <f>_xlfn.XLOOKUP(Tabla1315[[#This Row],[Severidad Nivel de Riesgo Residual]],CONFIGURACIÓN!$BM$6:$BM$9,CONFIGURACIÓN!$BO$6:$BO$9,"",0)</f>
        <v/>
      </c>
      <c r="P108" s="328" t="str">
        <f>_xlfn.XLOOKUP(Tabla1315[[#This Row],[Severidad Nivel de Riesgo Residual]],CONFIGURACIÓN!$BM$6:$BM$9,CONFIGURACIÓN!$BP$6:$BP$9,"",0)</f>
        <v/>
      </c>
      <c r="Q108" s="338"/>
      <c r="R108" s="314"/>
      <c r="S108" s="338"/>
      <c r="T108" s="338"/>
      <c r="U108" s="314"/>
      <c r="V108" s="339"/>
      <c r="W108" s="340"/>
      <c r="X108" s="340"/>
      <c r="Y108" s="340"/>
      <c r="Z108" s="340"/>
      <c r="AA108" s="340"/>
      <c r="AB108" s="340"/>
      <c r="AC108" s="340"/>
      <c r="AD108" s="340"/>
      <c r="AE108" s="340"/>
      <c r="AF108" s="340"/>
      <c r="AG108" s="340"/>
      <c r="AH108" s="340"/>
      <c r="AI108" s="339"/>
      <c r="AJ108" s="436" t="str">
        <f>IF(_xlfn.XLOOKUP(Tabla1315[[#This Row],[Id Riesgo]],Tabla6[Id Riesgo],Tabla6[Estado],"",0)=0,"",_xlfn.XLOOKUP(Tabla1315[[#This Row],[Id Riesgo]],Tabla6[Id Riesgo],Tabla6[Estado],"",0))</f>
        <v/>
      </c>
    </row>
    <row r="109" spans="1:36" ht="14.15" x14ac:dyDescent="0.35">
      <c r="A109" s="289" t="s">
        <v>229</v>
      </c>
      <c r="B109" s="309" t="b">
        <f>IF(COUNTIFS(Tabla135[Id Riesgo],Tabla1315[[#This Row],[Id Riesgo]],Tabla135[Registro diligenciado],TRUE)&gt;0,TRUE,FALSE)</f>
        <v>0</v>
      </c>
      <c r="C109" s="289" t="str">
        <f>IF(B109,_xlfn.XLOOKUP(A109,Tabla6[Id Riesgo],Tabla6[Sigla],FALSE,1),"")</f>
        <v/>
      </c>
      <c r="D109" s="290" t="str">
        <f>IF(B109,_xlfn.XLOOKUP(A109,Tabla6[Id Riesgo],Tabla6[DESCRIPCIÓN DEL RIESGO],FALSE,1),"")</f>
        <v/>
      </c>
      <c r="E109" s="310" t="str">
        <f>IF(Tabla1315[[#This Row],[Diligenciadas etapas previas?]],_xlfn.XLOOKUP(Tabla1315[[#This Row],[Id Riesgo]],Tabla13[Id Riesgo],Tabla13[Probabilidad],"",1),"")</f>
        <v/>
      </c>
      <c r="F109" s="310" t="str">
        <f>IF(Tabla1315[[#This Row],[Diligenciadas etapas previas?]],_xlfn.XLOOKUP(Tabla1315[[#This Row],[Id Riesgo]],Tabla13[Id Riesgo],Tabla13[Porcentaje Impacto],"",1),"")</f>
        <v/>
      </c>
      <c r="G109" s="311" t="str">
        <f>IF(Tabla1315[[#This Row],[Diligenciadas etapas previas?]],_xlfn.XLOOKUP(Tabla1315[[#This Row],[Id Riesgo]],Tabla13[Id Riesgo],Tabla13[Nivel de probabilidad],"",1),"")</f>
        <v/>
      </c>
      <c r="H109" s="311" t="str">
        <f>IF(Tabla1315[[#This Row],[Diligenciadas etapas previas?]],_xlfn.XLOOKUP(Tabla1315[[#This Row],[Id Riesgo]],Tabla13[Id Riesgo],Tabla13[Nivel de impacto],"",1),"")</f>
        <v/>
      </c>
      <c r="I109" s="311" t="str">
        <f>IF(Tabla1315[[#This Row],[Diligenciadas etapas previas?]],_xlfn.XLOOKUP(Tabla1315[[#This Row],[Id Riesgo]],Tabla13[Id Riesgo],Tabla13[Severidad Nivel de Riesgo Inherente],"",1),"")</f>
        <v/>
      </c>
      <c r="J109" s="310" t="str">
        <f>IF(Tabla1315[[#This Row],[Diligenciadas etapas previas?]],_xlfn.XLOOKUP(Tabla1315[[#This Row],[Id Riesgo]],'4_CONTROLES'!$A$12:$A$1611,'4_CONTROLES'!$AJ$12:$AJ$1611,"",1),"")</f>
        <v/>
      </c>
      <c r="K109" s="310" t="str">
        <f>IF(Tabla1315[[#This Row],[Diligenciadas etapas previas?]],_xlfn.XLOOKUP(Tabla1315[[#This Row],[Id Riesgo]],'4_CONTROLES'!$A$12:$A$1611,'4_CONTROLES'!$AK$12:$AK$1611,"",1),"")</f>
        <v/>
      </c>
      <c r="L109" s="311" t="str">
        <f>IF(Tabla1315[[#This Row],[Diligenciadas etapas previas?]],_xlfn.XLOOKUP(Tabla1315[[#This Row],[Id Riesgo]],'4_CONTROLES'!$A$12:$A$1611,'4_CONTROLES'!$AL$12:$AL$1611,"",1),"")</f>
        <v/>
      </c>
      <c r="M109" s="311" t="str">
        <f>IF(Tabla1315[[#This Row],[Diligenciadas etapas previas?]],_xlfn.XLOOKUP(Tabla1315[[#This Row],[Id Riesgo]],'4_CONTROLES'!$A$12:$A$1611,'4_CONTROLES'!$AM$12:$AM$1611,"",1),"")</f>
        <v/>
      </c>
      <c r="N109" s="311" t="str">
        <f>IF(Tabla1315[[#This Row],[Diligenciadas etapas previas?]]=TRUE,_xlfn.XLOOKUP(CONCATENATE("P",Tabla1315[[#This Row],[Nivel de probabilidad Residual]],"I",Tabla1315[[#This Row],[Nivel de impacto Residual]]),Tabla10[Llave],Tabla10[Severidad],"",1),"")</f>
        <v/>
      </c>
      <c r="O109" s="336" t="str">
        <f>_xlfn.XLOOKUP(Tabla1315[[#This Row],[Severidad Nivel de Riesgo Residual]],CONFIGURACIÓN!$BM$6:$BM$9,CONFIGURACIÓN!$BO$6:$BO$9,"",0)</f>
        <v/>
      </c>
      <c r="P109" s="328" t="str">
        <f>_xlfn.XLOOKUP(Tabla1315[[#This Row],[Severidad Nivel de Riesgo Residual]],CONFIGURACIÓN!$BM$6:$BM$9,CONFIGURACIÓN!$BP$6:$BP$9,"",0)</f>
        <v/>
      </c>
      <c r="Q109" s="338"/>
      <c r="R109" s="314"/>
      <c r="S109" s="338"/>
      <c r="T109" s="338"/>
      <c r="U109" s="314"/>
      <c r="V109" s="339"/>
      <c r="W109" s="340"/>
      <c r="X109" s="340"/>
      <c r="Y109" s="340"/>
      <c r="Z109" s="340"/>
      <c r="AA109" s="340"/>
      <c r="AB109" s="340"/>
      <c r="AC109" s="340"/>
      <c r="AD109" s="340"/>
      <c r="AE109" s="340"/>
      <c r="AF109" s="340"/>
      <c r="AG109" s="340"/>
      <c r="AH109" s="340"/>
      <c r="AI109" s="339"/>
      <c r="AJ109" s="436" t="str">
        <f>IF(_xlfn.XLOOKUP(Tabla1315[[#This Row],[Id Riesgo]],Tabla6[Id Riesgo],Tabla6[Estado],"",0)=0,"",_xlfn.XLOOKUP(Tabla1315[[#This Row],[Id Riesgo]],Tabla6[Id Riesgo],Tabla6[Estado],"",0))</f>
        <v/>
      </c>
    </row>
    <row r="110" spans="1:36" ht="14.15" x14ac:dyDescent="0.35">
      <c r="A110" s="289" t="s">
        <v>230</v>
      </c>
      <c r="B110" s="309" t="b">
        <f>IF(COUNTIFS(Tabla135[Id Riesgo],Tabla1315[[#This Row],[Id Riesgo]],Tabla135[Registro diligenciado],TRUE)&gt;0,TRUE,FALSE)</f>
        <v>0</v>
      </c>
      <c r="C110" s="289" t="str">
        <f>IF(B110,_xlfn.XLOOKUP(A110,Tabla6[Id Riesgo],Tabla6[Sigla],FALSE,1),"")</f>
        <v/>
      </c>
      <c r="D110" s="290" t="str">
        <f>IF(B110,_xlfn.XLOOKUP(A110,Tabla6[Id Riesgo],Tabla6[DESCRIPCIÓN DEL RIESGO],FALSE,1),"")</f>
        <v/>
      </c>
      <c r="E110" s="310" t="str">
        <f>IF(Tabla1315[[#This Row],[Diligenciadas etapas previas?]],_xlfn.XLOOKUP(Tabla1315[[#This Row],[Id Riesgo]],Tabla13[Id Riesgo],Tabla13[Probabilidad],"",1),"")</f>
        <v/>
      </c>
      <c r="F110" s="310" t="str">
        <f>IF(Tabla1315[[#This Row],[Diligenciadas etapas previas?]],_xlfn.XLOOKUP(Tabla1315[[#This Row],[Id Riesgo]],Tabla13[Id Riesgo],Tabla13[Porcentaje Impacto],"",1),"")</f>
        <v/>
      </c>
      <c r="G110" s="311" t="str">
        <f>IF(Tabla1315[[#This Row],[Diligenciadas etapas previas?]],_xlfn.XLOOKUP(Tabla1315[[#This Row],[Id Riesgo]],Tabla13[Id Riesgo],Tabla13[Nivel de probabilidad],"",1),"")</f>
        <v/>
      </c>
      <c r="H110" s="311" t="str">
        <f>IF(Tabla1315[[#This Row],[Diligenciadas etapas previas?]],_xlfn.XLOOKUP(Tabla1315[[#This Row],[Id Riesgo]],Tabla13[Id Riesgo],Tabla13[Nivel de impacto],"",1),"")</f>
        <v/>
      </c>
      <c r="I110" s="311" t="str">
        <f>IF(Tabla1315[[#This Row],[Diligenciadas etapas previas?]],_xlfn.XLOOKUP(Tabla1315[[#This Row],[Id Riesgo]],Tabla13[Id Riesgo],Tabla13[Severidad Nivel de Riesgo Inherente],"",1),"")</f>
        <v/>
      </c>
      <c r="J110" s="310" t="str">
        <f>IF(Tabla1315[[#This Row],[Diligenciadas etapas previas?]],_xlfn.XLOOKUP(Tabla1315[[#This Row],[Id Riesgo]],'4_CONTROLES'!$A$12:$A$1611,'4_CONTROLES'!$AJ$12:$AJ$1611,"",1),"")</f>
        <v/>
      </c>
      <c r="K110" s="310" t="str">
        <f>IF(Tabla1315[[#This Row],[Diligenciadas etapas previas?]],_xlfn.XLOOKUP(Tabla1315[[#This Row],[Id Riesgo]],'4_CONTROLES'!$A$12:$A$1611,'4_CONTROLES'!$AK$12:$AK$1611,"",1),"")</f>
        <v/>
      </c>
      <c r="L110" s="311" t="str">
        <f>IF(Tabla1315[[#This Row],[Diligenciadas etapas previas?]],_xlfn.XLOOKUP(Tabla1315[[#This Row],[Id Riesgo]],'4_CONTROLES'!$A$12:$A$1611,'4_CONTROLES'!$AL$12:$AL$1611,"",1),"")</f>
        <v/>
      </c>
      <c r="M110" s="311" t="str">
        <f>IF(Tabla1315[[#This Row],[Diligenciadas etapas previas?]],_xlfn.XLOOKUP(Tabla1315[[#This Row],[Id Riesgo]],'4_CONTROLES'!$A$12:$A$1611,'4_CONTROLES'!$AM$12:$AM$1611,"",1),"")</f>
        <v/>
      </c>
      <c r="N110" s="311" t="str">
        <f>IF(Tabla1315[[#This Row],[Diligenciadas etapas previas?]]=TRUE,_xlfn.XLOOKUP(CONCATENATE("P",Tabla1315[[#This Row],[Nivel de probabilidad Residual]],"I",Tabla1315[[#This Row],[Nivel de impacto Residual]]),Tabla10[Llave],Tabla10[Severidad],"",1),"")</f>
        <v/>
      </c>
      <c r="O110" s="336" t="str">
        <f>_xlfn.XLOOKUP(Tabla1315[[#This Row],[Severidad Nivel de Riesgo Residual]],CONFIGURACIÓN!$BM$6:$BM$9,CONFIGURACIÓN!$BO$6:$BO$9,"",0)</f>
        <v/>
      </c>
      <c r="P110" s="328" t="str">
        <f>_xlfn.XLOOKUP(Tabla1315[[#This Row],[Severidad Nivel de Riesgo Residual]],CONFIGURACIÓN!$BM$6:$BM$9,CONFIGURACIÓN!$BP$6:$BP$9,"",0)</f>
        <v/>
      </c>
      <c r="Q110" s="338"/>
      <c r="R110" s="314"/>
      <c r="S110" s="338"/>
      <c r="T110" s="338"/>
      <c r="U110" s="314"/>
      <c r="V110" s="339"/>
      <c r="W110" s="340"/>
      <c r="X110" s="340"/>
      <c r="Y110" s="340"/>
      <c r="Z110" s="340"/>
      <c r="AA110" s="340"/>
      <c r="AB110" s="340"/>
      <c r="AC110" s="340"/>
      <c r="AD110" s="340"/>
      <c r="AE110" s="340"/>
      <c r="AF110" s="340"/>
      <c r="AG110" s="340"/>
      <c r="AH110" s="340"/>
      <c r="AI110" s="339"/>
      <c r="AJ110" s="436" t="str">
        <f>IF(_xlfn.XLOOKUP(Tabla1315[[#This Row],[Id Riesgo]],Tabla6[Id Riesgo],Tabla6[Estado],"",0)=0,"",_xlfn.XLOOKUP(Tabla1315[[#This Row],[Id Riesgo]],Tabla6[Id Riesgo],Tabla6[Estado],"",0))</f>
        <v/>
      </c>
    </row>
    <row r="111" spans="1:36" ht="14.15" x14ac:dyDescent="0.35">
      <c r="A111" s="289" t="s">
        <v>231</v>
      </c>
      <c r="B111" s="309" t="b">
        <f>IF(COUNTIFS(Tabla135[Id Riesgo],Tabla1315[[#This Row],[Id Riesgo]],Tabla135[Registro diligenciado],TRUE)&gt;0,TRUE,FALSE)</f>
        <v>0</v>
      </c>
      <c r="C111" s="289" t="str">
        <f>IF(B111,_xlfn.XLOOKUP(A111,Tabla6[Id Riesgo],Tabla6[Sigla],FALSE,1),"")</f>
        <v/>
      </c>
      <c r="D111" s="290" t="str">
        <f>IF(B111,_xlfn.XLOOKUP(A111,Tabla6[Id Riesgo],Tabla6[DESCRIPCIÓN DEL RIESGO],FALSE,1),"")</f>
        <v/>
      </c>
      <c r="E111" s="310" t="str">
        <f>IF(Tabla1315[[#This Row],[Diligenciadas etapas previas?]],_xlfn.XLOOKUP(Tabla1315[[#This Row],[Id Riesgo]],Tabla13[Id Riesgo],Tabla13[Probabilidad],"",1),"")</f>
        <v/>
      </c>
      <c r="F111" s="310" t="str">
        <f>IF(Tabla1315[[#This Row],[Diligenciadas etapas previas?]],_xlfn.XLOOKUP(Tabla1315[[#This Row],[Id Riesgo]],Tabla13[Id Riesgo],Tabla13[Porcentaje Impacto],"",1),"")</f>
        <v/>
      </c>
      <c r="G111" s="311" t="str">
        <f>IF(Tabla1315[[#This Row],[Diligenciadas etapas previas?]],_xlfn.XLOOKUP(Tabla1315[[#This Row],[Id Riesgo]],Tabla13[Id Riesgo],Tabla13[Nivel de probabilidad],"",1),"")</f>
        <v/>
      </c>
      <c r="H111" s="311" t="str">
        <f>IF(Tabla1315[[#This Row],[Diligenciadas etapas previas?]],_xlfn.XLOOKUP(Tabla1315[[#This Row],[Id Riesgo]],Tabla13[Id Riesgo],Tabla13[Nivel de impacto],"",1),"")</f>
        <v/>
      </c>
      <c r="I111" s="311" t="str">
        <f>IF(Tabla1315[[#This Row],[Diligenciadas etapas previas?]],_xlfn.XLOOKUP(Tabla1315[[#This Row],[Id Riesgo]],Tabla13[Id Riesgo],Tabla13[Severidad Nivel de Riesgo Inherente],"",1),"")</f>
        <v/>
      </c>
      <c r="J111" s="310" t="str">
        <f>IF(Tabla1315[[#This Row],[Diligenciadas etapas previas?]],_xlfn.XLOOKUP(Tabla1315[[#This Row],[Id Riesgo]],'4_CONTROLES'!$A$12:$A$1611,'4_CONTROLES'!$AJ$12:$AJ$1611,"",1),"")</f>
        <v/>
      </c>
      <c r="K111" s="310" t="str">
        <f>IF(Tabla1315[[#This Row],[Diligenciadas etapas previas?]],_xlfn.XLOOKUP(Tabla1315[[#This Row],[Id Riesgo]],'4_CONTROLES'!$A$12:$A$1611,'4_CONTROLES'!$AK$12:$AK$1611,"",1),"")</f>
        <v/>
      </c>
      <c r="L111" s="311" t="str">
        <f>IF(Tabla1315[[#This Row],[Diligenciadas etapas previas?]],_xlfn.XLOOKUP(Tabla1315[[#This Row],[Id Riesgo]],'4_CONTROLES'!$A$12:$A$1611,'4_CONTROLES'!$AL$12:$AL$1611,"",1),"")</f>
        <v/>
      </c>
      <c r="M111" s="311" t="str">
        <f>IF(Tabla1315[[#This Row],[Diligenciadas etapas previas?]],_xlfn.XLOOKUP(Tabla1315[[#This Row],[Id Riesgo]],'4_CONTROLES'!$A$12:$A$1611,'4_CONTROLES'!$AM$12:$AM$1611,"",1),"")</f>
        <v/>
      </c>
      <c r="N111" s="311" t="str">
        <f>IF(Tabla1315[[#This Row],[Diligenciadas etapas previas?]]=TRUE,_xlfn.XLOOKUP(CONCATENATE("P",Tabla1315[[#This Row],[Nivel de probabilidad Residual]],"I",Tabla1315[[#This Row],[Nivel de impacto Residual]]),Tabla10[Llave],Tabla10[Severidad],"",1),"")</f>
        <v/>
      </c>
      <c r="O111" s="336" t="str">
        <f>_xlfn.XLOOKUP(Tabla1315[[#This Row],[Severidad Nivel de Riesgo Residual]],CONFIGURACIÓN!$BM$6:$BM$9,CONFIGURACIÓN!$BO$6:$BO$9,"",0)</f>
        <v/>
      </c>
      <c r="P111" s="328" t="str">
        <f>_xlfn.XLOOKUP(Tabla1315[[#This Row],[Severidad Nivel de Riesgo Residual]],CONFIGURACIÓN!$BM$6:$BM$9,CONFIGURACIÓN!$BP$6:$BP$9,"",0)</f>
        <v/>
      </c>
      <c r="Q111" s="338"/>
      <c r="R111" s="314"/>
      <c r="S111" s="338"/>
      <c r="T111" s="338"/>
      <c r="U111" s="314"/>
      <c r="V111" s="339"/>
      <c r="W111" s="340"/>
      <c r="X111" s="340"/>
      <c r="Y111" s="340"/>
      <c r="Z111" s="340"/>
      <c r="AA111" s="340"/>
      <c r="AB111" s="340"/>
      <c r="AC111" s="340"/>
      <c r="AD111" s="340"/>
      <c r="AE111" s="340"/>
      <c r="AF111" s="340"/>
      <c r="AG111" s="340"/>
      <c r="AH111" s="340"/>
      <c r="AI111" s="339"/>
      <c r="AJ111" s="436" t="str">
        <f>IF(_xlfn.XLOOKUP(Tabla1315[[#This Row],[Id Riesgo]],Tabla6[Id Riesgo],Tabla6[Estado],"",0)=0,"",_xlfn.XLOOKUP(Tabla1315[[#This Row],[Id Riesgo]],Tabla6[Id Riesgo],Tabla6[Estado],"",0))</f>
        <v/>
      </c>
    </row>
    <row r="112" spans="1:36" ht="14.15" x14ac:dyDescent="0.35">
      <c r="A112" s="289" t="s">
        <v>232</v>
      </c>
      <c r="B112" s="309" t="b">
        <f>IF(COUNTIFS(Tabla135[Id Riesgo],Tabla1315[[#This Row],[Id Riesgo]],Tabla135[Registro diligenciado],TRUE)&gt;0,TRUE,FALSE)</f>
        <v>0</v>
      </c>
      <c r="C112" s="289" t="str">
        <f>IF(B112,_xlfn.XLOOKUP(A112,Tabla6[Id Riesgo],Tabla6[Sigla],FALSE,1),"")</f>
        <v/>
      </c>
      <c r="D112" s="290" t="str">
        <f>IF(B112,_xlfn.XLOOKUP(A112,Tabla6[Id Riesgo],Tabla6[DESCRIPCIÓN DEL RIESGO],FALSE,1),"")</f>
        <v/>
      </c>
      <c r="E112" s="310" t="str">
        <f>IF(Tabla1315[[#This Row],[Diligenciadas etapas previas?]],_xlfn.XLOOKUP(Tabla1315[[#This Row],[Id Riesgo]],Tabla13[Id Riesgo],Tabla13[Probabilidad],"",1),"")</f>
        <v/>
      </c>
      <c r="F112" s="310" t="str">
        <f>IF(Tabla1315[[#This Row],[Diligenciadas etapas previas?]],_xlfn.XLOOKUP(Tabla1315[[#This Row],[Id Riesgo]],Tabla13[Id Riesgo],Tabla13[Porcentaje Impacto],"",1),"")</f>
        <v/>
      </c>
      <c r="G112" s="311" t="str">
        <f>IF(Tabla1315[[#This Row],[Diligenciadas etapas previas?]],_xlfn.XLOOKUP(Tabla1315[[#This Row],[Id Riesgo]],Tabla13[Id Riesgo],Tabla13[Nivel de probabilidad],"",1),"")</f>
        <v/>
      </c>
      <c r="H112" s="311" t="str">
        <f>IF(Tabla1315[[#This Row],[Diligenciadas etapas previas?]],_xlfn.XLOOKUP(Tabla1315[[#This Row],[Id Riesgo]],Tabla13[Id Riesgo],Tabla13[Nivel de impacto],"",1),"")</f>
        <v/>
      </c>
      <c r="I112" s="311" t="str">
        <f>IF(Tabla1315[[#This Row],[Diligenciadas etapas previas?]],_xlfn.XLOOKUP(Tabla1315[[#This Row],[Id Riesgo]],Tabla13[Id Riesgo],Tabla13[Severidad Nivel de Riesgo Inherente],"",1),"")</f>
        <v/>
      </c>
      <c r="J112" s="310" t="str">
        <f>IF(Tabla1315[[#This Row],[Diligenciadas etapas previas?]],_xlfn.XLOOKUP(Tabla1315[[#This Row],[Id Riesgo]],'4_CONTROLES'!$A$12:$A$1611,'4_CONTROLES'!$AJ$12:$AJ$1611,"",1),"")</f>
        <v/>
      </c>
      <c r="K112" s="310" t="str">
        <f>IF(Tabla1315[[#This Row],[Diligenciadas etapas previas?]],_xlfn.XLOOKUP(Tabla1315[[#This Row],[Id Riesgo]],'4_CONTROLES'!$A$12:$A$1611,'4_CONTROLES'!$AK$12:$AK$1611,"",1),"")</f>
        <v/>
      </c>
      <c r="L112" s="311" t="str">
        <f>IF(Tabla1315[[#This Row],[Diligenciadas etapas previas?]],_xlfn.XLOOKUP(Tabla1315[[#This Row],[Id Riesgo]],'4_CONTROLES'!$A$12:$A$1611,'4_CONTROLES'!$AL$12:$AL$1611,"",1),"")</f>
        <v/>
      </c>
      <c r="M112" s="311" t="str">
        <f>IF(Tabla1315[[#This Row],[Diligenciadas etapas previas?]],_xlfn.XLOOKUP(Tabla1315[[#This Row],[Id Riesgo]],'4_CONTROLES'!$A$12:$A$1611,'4_CONTROLES'!$AM$12:$AM$1611,"",1),"")</f>
        <v/>
      </c>
      <c r="N112" s="311" t="str">
        <f>IF(Tabla1315[[#This Row],[Diligenciadas etapas previas?]]=TRUE,_xlfn.XLOOKUP(CONCATENATE("P",Tabla1315[[#This Row],[Nivel de probabilidad Residual]],"I",Tabla1315[[#This Row],[Nivel de impacto Residual]]),Tabla10[Llave],Tabla10[Severidad],"",1),"")</f>
        <v/>
      </c>
      <c r="O112" s="336" t="str">
        <f>_xlfn.XLOOKUP(Tabla1315[[#This Row],[Severidad Nivel de Riesgo Residual]],CONFIGURACIÓN!$BM$6:$BM$9,CONFIGURACIÓN!$BO$6:$BO$9,"",0)</f>
        <v/>
      </c>
      <c r="P112" s="328" t="str">
        <f>_xlfn.XLOOKUP(Tabla1315[[#This Row],[Severidad Nivel de Riesgo Residual]],CONFIGURACIÓN!$BM$6:$BM$9,CONFIGURACIÓN!$BP$6:$BP$9,"",0)</f>
        <v/>
      </c>
      <c r="Q112" s="338"/>
      <c r="R112" s="314"/>
      <c r="S112" s="338"/>
      <c r="T112" s="338"/>
      <c r="U112" s="314"/>
      <c r="V112" s="339"/>
      <c r="W112" s="340"/>
      <c r="X112" s="340"/>
      <c r="Y112" s="340"/>
      <c r="Z112" s="340"/>
      <c r="AA112" s="340"/>
      <c r="AB112" s="340"/>
      <c r="AC112" s="340"/>
      <c r="AD112" s="340"/>
      <c r="AE112" s="340"/>
      <c r="AF112" s="340"/>
      <c r="AG112" s="340"/>
      <c r="AH112" s="340"/>
      <c r="AI112" s="339"/>
      <c r="AJ112" s="436" t="str">
        <f>IF(_xlfn.XLOOKUP(Tabla1315[[#This Row],[Id Riesgo]],Tabla6[Id Riesgo],Tabla6[Estado],"",0)=0,"",_xlfn.XLOOKUP(Tabla1315[[#This Row],[Id Riesgo]],Tabla6[Id Riesgo],Tabla6[Estado],"",0))</f>
        <v/>
      </c>
    </row>
    <row r="113" spans="1:36" ht="14.15" x14ac:dyDescent="0.35">
      <c r="A113" s="289" t="s">
        <v>233</v>
      </c>
      <c r="B113" s="309" t="b">
        <f>IF(COUNTIFS(Tabla135[Id Riesgo],Tabla1315[[#This Row],[Id Riesgo]],Tabla135[Registro diligenciado],TRUE)&gt;0,TRUE,FALSE)</f>
        <v>0</v>
      </c>
      <c r="C113" s="289" t="str">
        <f>IF(B113,_xlfn.XLOOKUP(A113,Tabla6[Id Riesgo],Tabla6[Sigla],FALSE,1),"")</f>
        <v/>
      </c>
      <c r="D113" s="290" t="str">
        <f>IF(B113,_xlfn.XLOOKUP(A113,Tabla6[Id Riesgo],Tabla6[DESCRIPCIÓN DEL RIESGO],FALSE,1),"")</f>
        <v/>
      </c>
      <c r="E113" s="310" t="str">
        <f>IF(Tabla1315[[#This Row],[Diligenciadas etapas previas?]],_xlfn.XLOOKUP(Tabla1315[[#This Row],[Id Riesgo]],Tabla13[Id Riesgo],Tabla13[Probabilidad],"",1),"")</f>
        <v/>
      </c>
      <c r="F113" s="310" t="str">
        <f>IF(Tabla1315[[#This Row],[Diligenciadas etapas previas?]],_xlfn.XLOOKUP(Tabla1315[[#This Row],[Id Riesgo]],Tabla13[Id Riesgo],Tabla13[Porcentaje Impacto],"",1),"")</f>
        <v/>
      </c>
      <c r="G113" s="311" t="str">
        <f>IF(Tabla1315[[#This Row],[Diligenciadas etapas previas?]],_xlfn.XLOOKUP(Tabla1315[[#This Row],[Id Riesgo]],Tabla13[Id Riesgo],Tabla13[Nivel de probabilidad],"",1),"")</f>
        <v/>
      </c>
      <c r="H113" s="311" t="str">
        <f>IF(Tabla1315[[#This Row],[Diligenciadas etapas previas?]],_xlfn.XLOOKUP(Tabla1315[[#This Row],[Id Riesgo]],Tabla13[Id Riesgo],Tabla13[Nivel de impacto],"",1),"")</f>
        <v/>
      </c>
      <c r="I113" s="311" t="str">
        <f>IF(Tabla1315[[#This Row],[Diligenciadas etapas previas?]],_xlfn.XLOOKUP(Tabla1315[[#This Row],[Id Riesgo]],Tabla13[Id Riesgo],Tabla13[Severidad Nivel de Riesgo Inherente],"",1),"")</f>
        <v/>
      </c>
      <c r="J113" s="310" t="str">
        <f>IF(Tabla1315[[#This Row],[Diligenciadas etapas previas?]],_xlfn.XLOOKUP(Tabla1315[[#This Row],[Id Riesgo]],'4_CONTROLES'!$A$12:$A$1611,'4_CONTROLES'!$AJ$12:$AJ$1611,"",1),"")</f>
        <v/>
      </c>
      <c r="K113" s="310" t="str">
        <f>IF(Tabla1315[[#This Row],[Diligenciadas etapas previas?]],_xlfn.XLOOKUP(Tabla1315[[#This Row],[Id Riesgo]],'4_CONTROLES'!$A$12:$A$1611,'4_CONTROLES'!$AK$12:$AK$1611,"",1),"")</f>
        <v/>
      </c>
      <c r="L113" s="311" t="str">
        <f>IF(Tabla1315[[#This Row],[Diligenciadas etapas previas?]],_xlfn.XLOOKUP(Tabla1315[[#This Row],[Id Riesgo]],'4_CONTROLES'!$A$12:$A$1611,'4_CONTROLES'!$AL$12:$AL$1611,"",1),"")</f>
        <v/>
      </c>
      <c r="M113" s="311" t="str">
        <f>IF(Tabla1315[[#This Row],[Diligenciadas etapas previas?]],_xlfn.XLOOKUP(Tabla1315[[#This Row],[Id Riesgo]],'4_CONTROLES'!$A$12:$A$1611,'4_CONTROLES'!$AM$12:$AM$1611,"",1),"")</f>
        <v/>
      </c>
      <c r="N113" s="311" t="str">
        <f>IF(Tabla1315[[#This Row],[Diligenciadas etapas previas?]]=TRUE,_xlfn.XLOOKUP(CONCATENATE("P",Tabla1315[[#This Row],[Nivel de probabilidad Residual]],"I",Tabla1315[[#This Row],[Nivel de impacto Residual]]),Tabla10[Llave],Tabla10[Severidad],"",1),"")</f>
        <v/>
      </c>
      <c r="O113" s="336" t="str">
        <f>_xlfn.XLOOKUP(Tabla1315[[#This Row],[Severidad Nivel de Riesgo Residual]],CONFIGURACIÓN!$BM$6:$BM$9,CONFIGURACIÓN!$BO$6:$BO$9,"",0)</f>
        <v/>
      </c>
      <c r="P113" s="328" t="str">
        <f>_xlfn.XLOOKUP(Tabla1315[[#This Row],[Severidad Nivel de Riesgo Residual]],CONFIGURACIÓN!$BM$6:$BM$9,CONFIGURACIÓN!$BP$6:$BP$9,"",0)</f>
        <v/>
      </c>
      <c r="Q113" s="338"/>
      <c r="R113" s="314"/>
      <c r="S113" s="338"/>
      <c r="T113" s="338"/>
      <c r="U113" s="314"/>
      <c r="V113" s="339"/>
      <c r="W113" s="340"/>
      <c r="X113" s="340"/>
      <c r="Y113" s="340"/>
      <c r="Z113" s="340"/>
      <c r="AA113" s="340"/>
      <c r="AB113" s="340"/>
      <c r="AC113" s="340"/>
      <c r="AD113" s="340"/>
      <c r="AE113" s="340"/>
      <c r="AF113" s="340"/>
      <c r="AG113" s="340"/>
      <c r="AH113" s="340"/>
      <c r="AI113" s="339"/>
      <c r="AJ113" s="436" t="str">
        <f>IF(_xlfn.XLOOKUP(Tabla1315[[#This Row],[Id Riesgo]],Tabla6[Id Riesgo],Tabla6[Estado],"",0)=0,"",_xlfn.XLOOKUP(Tabla1315[[#This Row],[Id Riesgo]],Tabla6[Id Riesgo],Tabla6[Estado],"",0))</f>
        <v/>
      </c>
    </row>
    <row r="114" spans="1:36" ht="14.15" x14ac:dyDescent="0.35">
      <c r="A114" s="289" t="s">
        <v>234</v>
      </c>
      <c r="B114" s="309" t="b">
        <f>IF(COUNTIFS(Tabla135[Id Riesgo],Tabla1315[[#This Row],[Id Riesgo]],Tabla135[Registro diligenciado],TRUE)&gt;0,TRUE,FALSE)</f>
        <v>0</v>
      </c>
      <c r="C114" s="289" t="str">
        <f>IF(B114,_xlfn.XLOOKUP(A114,Tabla6[Id Riesgo],Tabla6[Sigla],FALSE,1),"")</f>
        <v/>
      </c>
      <c r="D114" s="290" t="str">
        <f>IF(B114,_xlfn.XLOOKUP(A114,Tabla6[Id Riesgo],Tabla6[DESCRIPCIÓN DEL RIESGO],FALSE,1),"")</f>
        <v/>
      </c>
      <c r="E114" s="310" t="str">
        <f>IF(Tabla1315[[#This Row],[Diligenciadas etapas previas?]],_xlfn.XLOOKUP(Tabla1315[[#This Row],[Id Riesgo]],Tabla13[Id Riesgo],Tabla13[Probabilidad],"",1),"")</f>
        <v/>
      </c>
      <c r="F114" s="310" t="str">
        <f>IF(Tabla1315[[#This Row],[Diligenciadas etapas previas?]],_xlfn.XLOOKUP(Tabla1315[[#This Row],[Id Riesgo]],Tabla13[Id Riesgo],Tabla13[Porcentaje Impacto],"",1),"")</f>
        <v/>
      </c>
      <c r="G114" s="311" t="str">
        <f>IF(Tabla1315[[#This Row],[Diligenciadas etapas previas?]],_xlfn.XLOOKUP(Tabla1315[[#This Row],[Id Riesgo]],Tabla13[Id Riesgo],Tabla13[Nivel de probabilidad],"",1),"")</f>
        <v/>
      </c>
      <c r="H114" s="311" t="str">
        <f>IF(Tabla1315[[#This Row],[Diligenciadas etapas previas?]],_xlfn.XLOOKUP(Tabla1315[[#This Row],[Id Riesgo]],Tabla13[Id Riesgo],Tabla13[Nivel de impacto],"",1),"")</f>
        <v/>
      </c>
      <c r="I114" s="311" t="str">
        <f>IF(Tabla1315[[#This Row],[Diligenciadas etapas previas?]],_xlfn.XLOOKUP(Tabla1315[[#This Row],[Id Riesgo]],Tabla13[Id Riesgo],Tabla13[Severidad Nivel de Riesgo Inherente],"",1),"")</f>
        <v/>
      </c>
      <c r="J114" s="310" t="str">
        <f>IF(Tabla1315[[#This Row],[Diligenciadas etapas previas?]],_xlfn.XLOOKUP(Tabla1315[[#This Row],[Id Riesgo]],'4_CONTROLES'!$A$12:$A$1611,'4_CONTROLES'!$AJ$12:$AJ$1611,"",1),"")</f>
        <v/>
      </c>
      <c r="K114" s="310" t="str">
        <f>IF(Tabla1315[[#This Row],[Diligenciadas etapas previas?]],_xlfn.XLOOKUP(Tabla1315[[#This Row],[Id Riesgo]],'4_CONTROLES'!$A$12:$A$1611,'4_CONTROLES'!$AK$12:$AK$1611,"",1),"")</f>
        <v/>
      </c>
      <c r="L114" s="311" t="str">
        <f>IF(Tabla1315[[#This Row],[Diligenciadas etapas previas?]],_xlfn.XLOOKUP(Tabla1315[[#This Row],[Id Riesgo]],'4_CONTROLES'!$A$12:$A$1611,'4_CONTROLES'!$AL$12:$AL$1611,"",1),"")</f>
        <v/>
      </c>
      <c r="M114" s="311" t="str">
        <f>IF(Tabla1315[[#This Row],[Diligenciadas etapas previas?]],_xlfn.XLOOKUP(Tabla1315[[#This Row],[Id Riesgo]],'4_CONTROLES'!$A$12:$A$1611,'4_CONTROLES'!$AM$12:$AM$1611,"",1),"")</f>
        <v/>
      </c>
      <c r="N114" s="311" t="str">
        <f>IF(Tabla1315[[#This Row],[Diligenciadas etapas previas?]]=TRUE,_xlfn.XLOOKUP(CONCATENATE("P",Tabla1315[[#This Row],[Nivel de probabilidad Residual]],"I",Tabla1315[[#This Row],[Nivel de impacto Residual]]),Tabla10[Llave],Tabla10[Severidad],"",1),"")</f>
        <v/>
      </c>
      <c r="O114" s="336" t="str">
        <f>_xlfn.XLOOKUP(Tabla1315[[#This Row],[Severidad Nivel de Riesgo Residual]],CONFIGURACIÓN!$BM$6:$BM$9,CONFIGURACIÓN!$BO$6:$BO$9,"",0)</f>
        <v/>
      </c>
      <c r="P114" s="328" t="str">
        <f>_xlfn.XLOOKUP(Tabla1315[[#This Row],[Severidad Nivel de Riesgo Residual]],CONFIGURACIÓN!$BM$6:$BM$9,CONFIGURACIÓN!$BP$6:$BP$9,"",0)</f>
        <v/>
      </c>
      <c r="Q114" s="338"/>
      <c r="R114" s="314"/>
      <c r="S114" s="338"/>
      <c r="T114" s="338"/>
      <c r="U114" s="314"/>
      <c r="V114" s="339"/>
      <c r="W114" s="340"/>
      <c r="X114" s="340"/>
      <c r="Y114" s="340"/>
      <c r="Z114" s="340"/>
      <c r="AA114" s="340"/>
      <c r="AB114" s="340"/>
      <c r="AC114" s="340"/>
      <c r="AD114" s="340"/>
      <c r="AE114" s="340"/>
      <c r="AF114" s="340"/>
      <c r="AG114" s="340"/>
      <c r="AH114" s="340"/>
      <c r="AI114" s="339"/>
      <c r="AJ114" s="436" t="str">
        <f>IF(_xlfn.XLOOKUP(Tabla1315[[#This Row],[Id Riesgo]],Tabla6[Id Riesgo],Tabla6[Estado],"",0)=0,"",_xlfn.XLOOKUP(Tabla1315[[#This Row],[Id Riesgo]],Tabla6[Id Riesgo],Tabla6[Estado],"",0))</f>
        <v/>
      </c>
    </row>
    <row r="115" spans="1:36" ht="14.15" x14ac:dyDescent="0.35">
      <c r="A115" s="289" t="s">
        <v>235</v>
      </c>
      <c r="B115" s="309" t="b">
        <f>IF(COUNTIFS(Tabla135[Id Riesgo],Tabla1315[[#This Row],[Id Riesgo]],Tabla135[Registro diligenciado],TRUE)&gt;0,TRUE,FALSE)</f>
        <v>0</v>
      </c>
      <c r="C115" s="289" t="str">
        <f>IF(B115,_xlfn.XLOOKUP(A115,Tabla6[Id Riesgo],Tabla6[Sigla],FALSE,1),"")</f>
        <v/>
      </c>
      <c r="D115" s="290" t="str">
        <f>IF(B115,_xlfn.XLOOKUP(A115,Tabla6[Id Riesgo],Tabla6[DESCRIPCIÓN DEL RIESGO],FALSE,1),"")</f>
        <v/>
      </c>
      <c r="E115" s="310" t="str">
        <f>IF(Tabla1315[[#This Row],[Diligenciadas etapas previas?]],_xlfn.XLOOKUP(Tabla1315[[#This Row],[Id Riesgo]],Tabla13[Id Riesgo],Tabla13[Probabilidad],"",1),"")</f>
        <v/>
      </c>
      <c r="F115" s="310" t="str">
        <f>IF(Tabla1315[[#This Row],[Diligenciadas etapas previas?]],_xlfn.XLOOKUP(Tabla1315[[#This Row],[Id Riesgo]],Tabla13[Id Riesgo],Tabla13[Porcentaje Impacto],"",1),"")</f>
        <v/>
      </c>
      <c r="G115" s="311" t="str">
        <f>IF(Tabla1315[[#This Row],[Diligenciadas etapas previas?]],_xlfn.XLOOKUP(Tabla1315[[#This Row],[Id Riesgo]],Tabla13[Id Riesgo],Tabla13[Nivel de probabilidad],"",1),"")</f>
        <v/>
      </c>
      <c r="H115" s="311" t="str">
        <f>IF(Tabla1315[[#This Row],[Diligenciadas etapas previas?]],_xlfn.XLOOKUP(Tabla1315[[#This Row],[Id Riesgo]],Tabla13[Id Riesgo],Tabla13[Nivel de impacto],"",1),"")</f>
        <v/>
      </c>
      <c r="I115" s="311" t="str">
        <f>IF(Tabla1315[[#This Row],[Diligenciadas etapas previas?]],_xlfn.XLOOKUP(Tabla1315[[#This Row],[Id Riesgo]],Tabla13[Id Riesgo],Tabla13[Severidad Nivel de Riesgo Inherente],"",1),"")</f>
        <v/>
      </c>
      <c r="J115" s="310" t="str">
        <f>IF(Tabla1315[[#This Row],[Diligenciadas etapas previas?]],_xlfn.XLOOKUP(Tabla1315[[#This Row],[Id Riesgo]],'4_CONTROLES'!$A$12:$A$1611,'4_CONTROLES'!$AJ$12:$AJ$1611,"",1),"")</f>
        <v/>
      </c>
      <c r="K115" s="310" t="str">
        <f>IF(Tabla1315[[#This Row],[Diligenciadas etapas previas?]],_xlfn.XLOOKUP(Tabla1315[[#This Row],[Id Riesgo]],'4_CONTROLES'!$A$12:$A$1611,'4_CONTROLES'!$AK$12:$AK$1611,"",1),"")</f>
        <v/>
      </c>
      <c r="L115" s="311" t="str">
        <f>IF(Tabla1315[[#This Row],[Diligenciadas etapas previas?]],_xlfn.XLOOKUP(Tabla1315[[#This Row],[Id Riesgo]],'4_CONTROLES'!$A$12:$A$1611,'4_CONTROLES'!$AL$12:$AL$1611,"",1),"")</f>
        <v/>
      </c>
      <c r="M115" s="311" t="str">
        <f>IF(Tabla1315[[#This Row],[Diligenciadas etapas previas?]],_xlfn.XLOOKUP(Tabla1315[[#This Row],[Id Riesgo]],'4_CONTROLES'!$A$12:$A$1611,'4_CONTROLES'!$AM$12:$AM$1611,"",1),"")</f>
        <v/>
      </c>
      <c r="N115" s="311" t="str">
        <f>IF(Tabla1315[[#This Row],[Diligenciadas etapas previas?]]=TRUE,_xlfn.XLOOKUP(CONCATENATE("P",Tabla1315[[#This Row],[Nivel de probabilidad Residual]],"I",Tabla1315[[#This Row],[Nivel de impacto Residual]]),Tabla10[Llave],Tabla10[Severidad],"",1),"")</f>
        <v/>
      </c>
      <c r="O115" s="336" t="str">
        <f>_xlfn.XLOOKUP(Tabla1315[[#This Row],[Severidad Nivel de Riesgo Residual]],CONFIGURACIÓN!$BM$6:$BM$9,CONFIGURACIÓN!$BO$6:$BO$9,"",0)</f>
        <v/>
      </c>
      <c r="P115" s="328" t="str">
        <f>_xlfn.XLOOKUP(Tabla1315[[#This Row],[Severidad Nivel de Riesgo Residual]],CONFIGURACIÓN!$BM$6:$BM$9,CONFIGURACIÓN!$BP$6:$BP$9,"",0)</f>
        <v/>
      </c>
      <c r="Q115" s="338"/>
      <c r="R115" s="314"/>
      <c r="S115" s="338"/>
      <c r="T115" s="338"/>
      <c r="U115" s="314"/>
      <c r="V115" s="339"/>
      <c r="W115" s="340"/>
      <c r="X115" s="340"/>
      <c r="Y115" s="340"/>
      <c r="Z115" s="340"/>
      <c r="AA115" s="340"/>
      <c r="AB115" s="340"/>
      <c r="AC115" s="340"/>
      <c r="AD115" s="340"/>
      <c r="AE115" s="340"/>
      <c r="AF115" s="340"/>
      <c r="AG115" s="340"/>
      <c r="AH115" s="340"/>
      <c r="AI115" s="339"/>
      <c r="AJ115" s="436" t="str">
        <f>IF(_xlfn.XLOOKUP(Tabla1315[[#This Row],[Id Riesgo]],Tabla6[Id Riesgo],Tabla6[Estado],"",0)=0,"",_xlfn.XLOOKUP(Tabla1315[[#This Row],[Id Riesgo]],Tabla6[Id Riesgo],Tabla6[Estado],"",0))</f>
        <v/>
      </c>
    </row>
    <row r="116" spans="1:36" ht="14.15" x14ac:dyDescent="0.35">
      <c r="A116" s="289" t="s">
        <v>236</v>
      </c>
      <c r="B116" s="309" t="b">
        <f>IF(COUNTIFS(Tabla135[Id Riesgo],Tabla1315[[#This Row],[Id Riesgo]],Tabla135[Registro diligenciado],TRUE)&gt;0,TRUE,FALSE)</f>
        <v>0</v>
      </c>
      <c r="C116" s="289" t="str">
        <f>IF(B116,_xlfn.XLOOKUP(A116,Tabla6[Id Riesgo],Tabla6[Sigla],FALSE,1),"")</f>
        <v/>
      </c>
      <c r="D116" s="290" t="str">
        <f>IF(B116,_xlfn.XLOOKUP(A116,Tabla6[Id Riesgo],Tabla6[DESCRIPCIÓN DEL RIESGO],FALSE,1),"")</f>
        <v/>
      </c>
      <c r="E116" s="310" t="str">
        <f>IF(Tabla1315[[#This Row],[Diligenciadas etapas previas?]],_xlfn.XLOOKUP(Tabla1315[[#This Row],[Id Riesgo]],Tabla13[Id Riesgo],Tabla13[Probabilidad],"",1),"")</f>
        <v/>
      </c>
      <c r="F116" s="310" t="str">
        <f>IF(Tabla1315[[#This Row],[Diligenciadas etapas previas?]],_xlfn.XLOOKUP(Tabla1315[[#This Row],[Id Riesgo]],Tabla13[Id Riesgo],Tabla13[Porcentaje Impacto],"",1),"")</f>
        <v/>
      </c>
      <c r="G116" s="311" t="str">
        <f>IF(Tabla1315[[#This Row],[Diligenciadas etapas previas?]],_xlfn.XLOOKUP(Tabla1315[[#This Row],[Id Riesgo]],Tabla13[Id Riesgo],Tabla13[Nivel de probabilidad],"",1),"")</f>
        <v/>
      </c>
      <c r="H116" s="311" t="str">
        <f>IF(Tabla1315[[#This Row],[Diligenciadas etapas previas?]],_xlfn.XLOOKUP(Tabla1315[[#This Row],[Id Riesgo]],Tabla13[Id Riesgo],Tabla13[Nivel de impacto],"",1),"")</f>
        <v/>
      </c>
      <c r="I116" s="311" t="str">
        <f>IF(Tabla1315[[#This Row],[Diligenciadas etapas previas?]],_xlfn.XLOOKUP(Tabla1315[[#This Row],[Id Riesgo]],Tabla13[Id Riesgo],Tabla13[Severidad Nivel de Riesgo Inherente],"",1),"")</f>
        <v/>
      </c>
      <c r="J116" s="310" t="str">
        <f>IF(Tabla1315[[#This Row],[Diligenciadas etapas previas?]],_xlfn.XLOOKUP(Tabla1315[[#This Row],[Id Riesgo]],'4_CONTROLES'!$A$12:$A$1611,'4_CONTROLES'!$AJ$12:$AJ$1611,"",1),"")</f>
        <v/>
      </c>
      <c r="K116" s="310" t="str">
        <f>IF(Tabla1315[[#This Row],[Diligenciadas etapas previas?]],_xlfn.XLOOKUP(Tabla1315[[#This Row],[Id Riesgo]],'4_CONTROLES'!$A$12:$A$1611,'4_CONTROLES'!$AK$12:$AK$1611,"",1),"")</f>
        <v/>
      </c>
      <c r="L116" s="311" t="str">
        <f>IF(Tabla1315[[#This Row],[Diligenciadas etapas previas?]],_xlfn.XLOOKUP(Tabla1315[[#This Row],[Id Riesgo]],'4_CONTROLES'!$A$12:$A$1611,'4_CONTROLES'!$AL$12:$AL$1611,"",1),"")</f>
        <v/>
      </c>
      <c r="M116" s="311" t="str">
        <f>IF(Tabla1315[[#This Row],[Diligenciadas etapas previas?]],_xlfn.XLOOKUP(Tabla1315[[#This Row],[Id Riesgo]],'4_CONTROLES'!$A$12:$A$1611,'4_CONTROLES'!$AM$12:$AM$1611,"",1),"")</f>
        <v/>
      </c>
      <c r="N116" s="311" t="str">
        <f>IF(Tabla1315[[#This Row],[Diligenciadas etapas previas?]]=TRUE,_xlfn.XLOOKUP(CONCATENATE("P",Tabla1315[[#This Row],[Nivel de probabilidad Residual]],"I",Tabla1315[[#This Row],[Nivel de impacto Residual]]),Tabla10[Llave],Tabla10[Severidad],"",1),"")</f>
        <v/>
      </c>
      <c r="O116" s="336" t="str">
        <f>_xlfn.XLOOKUP(Tabla1315[[#This Row],[Severidad Nivel de Riesgo Residual]],CONFIGURACIÓN!$BM$6:$BM$9,CONFIGURACIÓN!$BO$6:$BO$9,"",0)</f>
        <v/>
      </c>
      <c r="P116" s="328" t="str">
        <f>_xlfn.XLOOKUP(Tabla1315[[#This Row],[Severidad Nivel de Riesgo Residual]],CONFIGURACIÓN!$BM$6:$BM$9,CONFIGURACIÓN!$BP$6:$BP$9,"",0)</f>
        <v/>
      </c>
      <c r="Q116" s="338"/>
      <c r="R116" s="314"/>
      <c r="S116" s="338"/>
      <c r="T116" s="338"/>
      <c r="U116" s="314"/>
      <c r="V116" s="339"/>
      <c r="W116" s="340"/>
      <c r="X116" s="340"/>
      <c r="Y116" s="340"/>
      <c r="Z116" s="340"/>
      <c r="AA116" s="340"/>
      <c r="AB116" s="340"/>
      <c r="AC116" s="340"/>
      <c r="AD116" s="340"/>
      <c r="AE116" s="340"/>
      <c r="AF116" s="340"/>
      <c r="AG116" s="340"/>
      <c r="AH116" s="340"/>
      <c r="AI116" s="339"/>
      <c r="AJ116" s="436" t="str">
        <f>IF(_xlfn.XLOOKUP(Tabla1315[[#This Row],[Id Riesgo]],Tabla6[Id Riesgo],Tabla6[Estado],"",0)=0,"",_xlfn.XLOOKUP(Tabla1315[[#This Row],[Id Riesgo]],Tabla6[Id Riesgo],Tabla6[Estado],"",0))</f>
        <v/>
      </c>
    </row>
    <row r="117" spans="1:36" ht="14.15" x14ac:dyDescent="0.35">
      <c r="A117" s="289" t="s">
        <v>237</v>
      </c>
      <c r="B117" s="309" t="b">
        <f>IF(COUNTIFS(Tabla135[Id Riesgo],Tabla1315[[#This Row],[Id Riesgo]],Tabla135[Registro diligenciado],TRUE)&gt;0,TRUE,FALSE)</f>
        <v>0</v>
      </c>
      <c r="C117" s="289" t="str">
        <f>IF(B117,_xlfn.XLOOKUP(A117,Tabla6[Id Riesgo],Tabla6[Sigla],FALSE,1),"")</f>
        <v/>
      </c>
      <c r="D117" s="290" t="str">
        <f>IF(B117,_xlfn.XLOOKUP(A117,Tabla6[Id Riesgo],Tabla6[DESCRIPCIÓN DEL RIESGO],FALSE,1),"")</f>
        <v/>
      </c>
      <c r="E117" s="310" t="str">
        <f>IF(Tabla1315[[#This Row],[Diligenciadas etapas previas?]],_xlfn.XLOOKUP(Tabla1315[[#This Row],[Id Riesgo]],Tabla13[Id Riesgo],Tabla13[Probabilidad],"",1),"")</f>
        <v/>
      </c>
      <c r="F117" s="310" t="str">
        <f>IF(Tabla1315[[#This Row],[Diligenciadas etapas previas?]],_xlfn.XLOOKUP(Tabla1315[[#This Row],[Id Riesgo]],Tabla13[Id Riesgo],Tabla13[Porcentaje Impacto],"",1),"")</f>
        <v/>
      </c>
      <c r="G117" s="311" t="str">
        <f>IF(Tabla1315[[#This Row],[Diligenciadas etapas previas?]],_xlfn.XLOOKUP(Tabla1315[[#This Row],[Id Riesgo]],Tabla13[Id Riesgo],Tabla13[Nivel de probabilidad],"",1),"")</f>
        <v/>
      </c>
      <c r="H117" s="311" t="str">
        <f>IF(Tabla1315[[#This Row],[Diligenciadas etapas previas?]],_xlfn.XLOOKUP(Tabla1315[[#This Row],[Id Riesgo]],Tabla13[Id Riesgo],Tabla13[Nivel de impacto],"",1),"")</f>
        <v/>
      </c>
      <c r="I117" s="311" t="str">
        <f>IF(Tabla1315[[#This Row],[Diligenciadas etapas previas?]],_xlfn.XLOOKUP(Tabla1315[[#This Row],[Id Riesgo]],Tabla13[Id Riesgo],Tabla13[Severidad Nivel de Riesgo Inherente],"",1),"")</f>
        <v/>
      </c>
      <c r="J117" s="310" t="str">
        <f>IF(Tabla1315[[#This Row],[Diligenciadas etapas previas?]],_xlfn.XLOOKUP(Tabla1315[[#This Row],[Id Riesgo]],'4_CONTROLES'!$A$12:$A$1611,'4_CONTROLES'!$AJ$12:$AJ$1611,"",1),"")</f>
        <v/>
      </c>
      <c r="K117" s="310" t="str">
        <f>IF(Tabla1315[[#This Row],[Diligenciadas etapas previas?]],_xlfn.XLOOKUP(Tabla1315[[#This Row],[Id Riesgo]],'4_CONTROLES'!$A$12:$A$1611,'4_CONTROLES'!$AK$12:$AK$1611,"",1),"")</f>
        <v/>
      </c>
      <c r="L117" s="311" t="str">
        <f>IF(Tabla1315[[#This Row],[Diligenciadas etapas previas?]],_xlfn.XLOOKUP(Tabla1315[[#This Row],[Id Riesgo]],'4_CONTROLES'!$A$12:$A$1611,'4_CONTROLES'!$AL$12:$AL$1611,"",1),"")</f>
        <v/>
      </c>
      <c r="M117" s="311" t="str">
        <f>IF(Tabla1315[[#This Row],[Diligenciadas etapas previas?]],_xlfn.XLOOKUP(Tabla1315[[#This Row],[Id Riesgo]],'4_CONTROLES'!$A$12:$A$1611,'4_CONTROLES'!$AM$12:$AM$1611,"",1),"")</f>
        <v/>
      </c>
      <c r="N117" s="311" t="str">
        <f>IF(Tabla1315[[#This Row],[Diligenciadas etapas previas?]]=TRUE,_xlfn.XLOOKUP(CONCATENATE("P",Tabla1315[[#This Row],[Nivel de probabilidad Residual]],"I",Tabla1315[[#This Row],[Nivel de impacto Residual]]),Tabla10[Llave],Tabla10[Severidad],"",1),"")</f>
        <v/>
      </c>
      <c r="O117" s="336" t="str">
        <f>_xlfn.XLOOKUP(Tabla1315[[#This Row],[Severidad Nivel de Riesgo Residual]],CONFIGURACIÓN!$BM$6:$BM$9,CONFIGURACIÓN!$BO$6:$BO$9,"",0)</f>
        <v/>
      </c>
      <c r="P117" s="328" t="str">
        <f>_xlfn.XLOOKUP(Tabla1315[[#This Row],[Severidad Nivel de Riesgo Residual]],CONFIGURACIÓN!$BM$6:$BM$9,CONFIGURACIÓN!$BP$6:$BP$9,"",0)</f>
        <v/>
      </c>
      <c r="Q117" s="338"/>
      <c r="R117" s="314"/>
      <c r="S117" s="338"/>
      <c r="T117" s="338"/>
      <c r="U117" s="314"/>
      <c r="V117" s="339"/>
      <c r="W117" s="340"/>
      <c r="X117" s="340"/>
      <c r="Y117" s="340"/>
      <c r="Z117" s="340"/>
      <c r="AA117" s="340"/>
      <c r="AB117" s="340"/>
      <c r="AC117" s="340"/>
      <c r="AD117" s="340"/>
      <c r="AE117" s="340"/>
      <c r="AF117" s="340"/>
      <c r="AG117" s="340"/>
      <c r="AH117" s="340"/>
      <c r="AI117" s="339"/>
      <c r="AJ117" s="436" t="str">
        <f>IF(_xlfn.XLOOKUP(Tabla1315[[#This Row],[Id Riesgo]],Tabla6[Id Riesgo],Tabla6[Estado],"",0)=0,"",_xlfn.XLOOKUP(Tabla1315[[#This Row],[Id Riesgo]],Tabla6[Id Riesgo],Tabla6[Estado],"",0))</f>
        <v/>
      </c>
    </row>
    <row r="118" spans="1:36" ht="14.15" x14ac:dyDescent="0.35">
      <c r="A118" s="289" t="s">
        <v>238</v>
      </c>
      <c r="B118" s="309" t="b">
        <f>IF(COUNTIFS(Tabla135[Id Riesgo],Tabla1315[[#This Row],[Id Riesgo]],Tabla135[Registro diligenciado],TRUE)&gt;0,TRUE,FALSE)</f>
        <v>0</v>
      </c>
      <c r="C118" s="289" t="str">
        <f>IF(B118,_xlfn.XLOOKUP(A118,Tabla6[Id Riesgo],Tabla6[Sigla],FALSE,1),"")</f>
        <v/>
      </c>
      <c r="D118" s="290" t="str">
        <f>IF(B118,_xlfn.XLOOKUP(A118,Tabla6[Id Riesgo],Tabla6[DESCRIPCIÓN DEL RIESGO],FALSE,1),"")</f>
        <v/>
      </c>
      <c r="E118" s="310" t="str">
        <f>IF(Tabla1315[[#This Row],[Diligenciadas etapas previas?]],_xlfn.XLOOKUP(Tabla1315[[#This Row],[Id Riesgo]],Tabla13[Id Riesgo],Tabla13[Probabilidad],"",1),"")</f>
        <v/>
      </c>
      <c r="F118" s="310" t="str">
        <f>IF(Tabla1315[[#This Row],[Diligenciadas etapas previas?]],_xlfn.XLOOKUP(Tabla1315[[#This Row],[Id Riesgo]],Tabla13[Id Riesgo],Tabla13[Porcentaje Impacto],"",1),"")</f>
        <v/>
      </c>
      <c r="G118" s="311" t="str">
        <f>IF(Tabla1315[[#This Row],[Diligenciadas etapas previas?]],_xlfn.XLOOKUP(Tabla1315[[#This Row],[Id Riesgo]],Tabla13[Id Riesgo],Tabla13[Nivel de probabilidad],"",1),"")</f>
        <v/>
      </c>
      <c r="H118" s="311" t="str">
        <f>IF(Tabla1315[[#This Row],[Diligenciadas etapas previas?]],_xlfn.XLOOKUP(Tabla1315[[#This Row],[Id Riesgo]],Tabla13[Id Riesgo],Tabla13[Nivel de impacto],"",1),"")</f>
        <v/>
      </c>
      <c r="I118" s="311" t="str">
        <f>IF(Tabla1315[[#This Row],[Diligenciadas etapas previas?]],_xlfn.XLOOKUP(Tabla1315[[#This Row],[Id Riesgo]],Tabla13[Id Riesgo],Tabla13[Severidad Nivel de Riesgo Inherente],"",1),"")</f>
        <v/>
      </c>
      <c r="J118" s="310" t="str">
        <f>IF(Tabla1315[[#This Row],[Diligenciadas etapas previas?]],_xlfn.XLOOKUP(Tabla1315[[#This Row],[Id Riesgo]],'4_CONTROLES'!$A$12:$A$1611,'4_CONTROLES'!$AJ$12:$AJ$1611,"",1),"")</f>
        <v/>
      </c>
      <c r="K118" s="310" t="str">
        <f>IF(Tabla1315[[#This Row],[Diligenciadas etapas previas?]],_xlfn.XLOOKUP(Tabla1315[[#This Row],[Id Riesgo]],'4_CONTROLES'!$A$12:$A$1611,'4_CONTROLES'!$AK$12:$AK$1611,"",1),"")</f>
        <v/>
      </c>
      <c r="L118" s="311" t="str">
        <f>IF(Tabla1315[[#This Row],[Diligenciadas etapas previas?]],_xlfn.XLOOKUP(Tabla1315[[#This Row],[Id Riesgo]],'4_CONTROLES'!$A$12:$A$1611,'4_CONTROLES'!$AL$12:$AL$1611,"",1),"")</f>
        <v/>
      </c>
      <c r="M118" s="311" t="str">
        <f>IF(Tabla1315[[#This Row],[Diligenciadas etapas previas?]],_xlfn.XLOOKUP(Tabla1315[[#This Row],[Id Riesgo]],'4_CONTROLES'!$A$12:$A$1611,'4_CONTROLES'!$AM$12:$AM$1611,"",1),"")</f>
        <v/>
      </c>
      <c r="N118" s="311" t="str">
        <f>IF(Tabla1315[[#This Row],[Diligenciadas etapas previas?]]=TRUE,_xlfn.XLOOKUP(CONCATENATE("P",Tabla1315[[#This Row],[Nivel de probabilidad Residual]],"I",Tabla1315[[#This Row],[Nivel de impacto Residual]]),Tabla10[Llave],Tabla10[Severidad],"",1),"")</f>
        <v/>
      </c>
      <c r="O118" s="336" t="str">
        <f>_xlfn.XLOOKUP(Tabla1315[[#This Row],[Severidad Nivel de Riesgo Residual]],CONFIGURACIÓN!$BM$6:$BM$9,CONFIGURACIÓN!$BO$6:$BO$9,"",0)</f>
        <v/>
      </c>
      <c r="P118" s="328" t="str">
        <f>_xlfn.XLOOKUP(Tabla1315[[#This Row],[Severidad Nivel de Riesgo Residual]],CONFIGURACIÓN!$BM$6:$BM$9,CONFIGURACIÓN!$BP$6:$BP$9,"",0)</f>
        <v/>
      </c>
      <c r="Q118" s="338"/>
      <c r="R118" s="314"/>
      <c r="S118" s="338"/>
      <c r="T118" s="338"/>
      <c r="U118" s="314"/>
      <c r="V118" s="339"/>
      <c r="W118" s="340"/>
      <c r="X118" s="340"/>
      <c r="Y118" s="340"/>
      <c r="Z118" s="340"/>
      <c r="AA118" s="340"/>
      <c r="AB118" s="340"/>
      <c r="AC118" s="340"/>
      <c r="AD118" s="340"/>
      <c r="AE118" s="340"/>
      <c r="AF118" s="340"/>
      <c r="AG118" s="340"/>
      <c r="AH118" s="340"/>
      <c r="AI118" s="339"/>
      <c r="AJ118" s="436" t="str">
        <f>IF(_xlfn.XLOOKUP(Tabla1315[[#This Row],[Id Riesgo]],Tabla6[Id Riesgo],Tabla6[Estado],"",0)=0,"",_xlfn.XLOOKUP(Tabla1315[[#This Row],[Id Riesgo]],Tabla6[Id Riesgo],Tabla6[Estado],"",0))</f>
        <v/>
      </c>
    </row>
    <row r="119" spans="1:36" ht="14.15" x14ac:dyDescent="0.35">
      <c r="A119" s="289" t="s">
        <v>239</v>
      </c>
      <c r="B119" s="309" t="b">
        <f>IF(COUNTIFS(Tabla135[Id Riesgo],Tabla1315[[#This Row],[Id Riesgo]],Tabla135[Registro diligenciado],TRUE)&gt;0,TRUE,FALSE)</f>
        <v>0</v>
      </c>
      <c r="C119" s="289" t="str">
        <f>IF(B119,_xlfn.XLOOKUP(A119,Tabla6[Id Riesgo],Tabla6[Sigla],FALSE,1),"")</f>
        <v/>
      </c>
      <c r="D119" s="290" t="str">
        <f>IF(B119,_xlfn.XLOOKUP(A119,Tabla6[Id Riesgo],Tabla6[DESCRIPCIÓN DEL RIESGO],FALSE,1),"")</f>
        <v/>
      </c>
      <c r="E119" s="310" t="str">
        <f>IF(Tabla1315[[#This Row],[Diligenciadas etapas previas?]],_xlfn.XLOOKUP(Tabla1315[[#This Row],[Id Riesgo]],Tabla13[Id Riesgo],Tabla13[Probabilidad],"",1),"")</f>
        <v/>
      </c>
      <c r="F119" s="310" t="str">
        <f>IF(Tabla1315[[#This Row],[Diligenciadas etapas previas?]],_xlfn.XLOOKUP(Tabla1315[[#This Row],[Id Riesgo]],Tabla13[Id Riesgo],Tabla13[Porcentaje Impacto],"",1),"")</f>
        <v/>
      </c>
      <c r="G119" s="311" t="str">
        <f>IF(Tabla1315[[#This Row],[Diligenciadas etapas previas?]],_xlfn.XLOOKUP(Tabla1315[[#This Row],[Id Riesgo]],Tabla13[Id Riesgo],Tabla13[Nivel de probabilidad],"",1),"")</f>
        <v/>
      </c>
      <c r="H119" s="311" t="str">
        <f>IF(Tabla1315[[#This Row],[Diligenciadas etapas previas?]],_xlfn.XLOOKUP(Tabla1315[[#This Row],[Id Riesgo]],Tabla13[Id Riesgo],Tabla13[Nivel de impacto],"",1),"")</f>
        <v/>
      </c>
      <c r="I119" s="311" t="str">
        <f>IF(Tabla1315[[#This Row],[Diligenciadas etapas previas?]],_xlfn.XLOOKUP(Tabla1315[[#This Row],[Id Riesgo]],Tabla13[Id Riesgo],Tabla13[Severidad Nivel de Riesgo Inherente],"",1),"")</f>
        <v/>
      </c>
      <c r="J119" s="310" t="str">
        <f>IF(Tabla1315[[#This Row],[Diligenciadas etapas previas?]],_xlfn.XLOOKUP(Tabla1315[[#This Row],[Id Riesgo]],'4_CONTROLES'!$A$12:$A$1611,'4_CONTROLES'!$AJ$12:$AJ$1611,"",1),"")</f>
        <v/>
      </c>
      <c r="K119" s="310" t="str">
        <f>IF(Tabla1315[[#This Row],[Diligenciadas etapas previas?]],_xlfn.XLOOKUP(Tabla1315[[#This Row],[Id Riesgo]],'4_CONTROLES'!$A$12:$A$1611,'4_CONTROLES'!$AK$12:$AK$1611,"",1),"")</f>
        <v/>
      </c>
      <c r="L119" s="311" t="str">
        <f>IF(Tabla1315[[#This Row],[Diligenciadas etapas previas?]],_xlfn.XLOOKUP(Tabla1315[[#This Row],[Id Riesgo]],'4_CONTROLES'!$A$12:$A$1611,'4_CONTROLES'!$AL$12:$AL$1611,"",1),"")</f>
        <v/>
      </c>
      <c r="M119" s="311" t="str">
        <f>IF(Tabla1315[[#This Row],[Diligenciadas etapas previas?]],_xlfn.XLOOKUP(Tabla1315[[#This Row],[Id Riesgo]],'4_CONTROLES'!$A$12:$A$1611,'4_CONTROLES'!$AM$12:$AM$1611,"",1),"")</f>
        <v/>
      </c>
      <c r="N119" s="311" t="str">
        <f>IF(Tabla1315[[#This Row],[Diligenciadas etapas previas?]]=TRUE,_xlfn.XLOOKUP(CONCATENATE("P",Tabla1315[[#This Row],[Nivel de probabilidad Residual]],"I",Tabla1315[[#This Row],[Nivel de impacto Residual]]),Tabla10[Llave],Tabla10[Severidad],"",1),"")</f>
        <v/>
      </c>
      <c r="O119" s="336" t="str">
        <f>_xlfn.XLOOKUP(Tabla1315[[#This Row],[Severidad Nivel de Riesgo Residual]],CONFIGURACIÓN!$BM$6:$BM$9,CONFIGURACIÓN!$BO$6:$BO$9,"",0)</f>
        <v/>
      </c>
      <c r="P119" s="328" t="str">
        <f>_xlfn.XLOOKUP(Tabla1315[[#This Row],[Severidad Nivel de Riesgo Residual]],CONFIGURACIÓN!$BM$6:$BM$9,CONFIGURACIÓN!$BP$6:$BP$9,"",0)</f>
        <v/>
      </c>
      <c r="Q119" s="338"/>
      <c r="R119" s="314"/>
      <c r="S119" s="338"/>
      <c r="T119" s="338"/>
      <c r="U119" s="314"/>
      <c r="V119" s="339"/>
      <c r="W119" s="340"/>
      <c r="X119" s="340"/>
      <c r="Y119" s="340"/>
      <c r="Z119" s="340"/>
      <c r="AA119" s="340"/>
      <c r="AB119" s="340"/>
      <c r="AC119" s="340"/>
      <c r="AD119" s="340"/>
      <c r="AE119" s="340"/>
      <c r="AF119" s="340"/>
      <c r="AG119" s="340"/>
      <c r="AH119" s="340"/>
      <c r="AI119" s="339"/>
      <c r="AJ119" s="436" t="str">
        <f>IF(_xlfn.XLOOKUP(Tabla1315[[#This Row],[Id Riesgo]],Tabla6[Id Riesgo],Tabla6[Estado],"",0)=0,"",_xlfn.XLOOKUP(Tabla1315[[#This Row],[Id Riesgo]],Tabla6[Id Riesgo],Tabla6[Estado],"",0))</f>
        <v/>
      </c>
    </row>
    <row r="120" spans="1:36" ht="14.15" x14ac:dyDescent="0.35">
      <c r="A120" s="289" t="s">
        <v>240</v>
      </c>
      <c r="B120" s="309" t="b">
        <f>IF(COUNTIFS(Tabla135[Id Riesgo],Tabla1315[[#This Row],[Id Riesgo]],Tabla135[Registro diligenciado],TRUE)&gt;0,TRUE,FALSE)</f>
        <v>0</v>
      </c>
      <c r="C120" s="289" t="str">
        <f>IF(B120,_xlfn.XLOOKUP(A120,Tabla6[Id Riesgo],Tabla6[Sigla],FALSE,1),"")</f>
        <v/>
      </c>
      <c r="D120" s="290" t="str">
        <f>IF(B120,_xlfn.XLOOKUP(A120,Tabla6[Id Riesgo],Tabla6[DESCRIPCIÓN DEL RIESGO],FALSE,1),"")</f>
        <v/>
      </c>
      <c r="E120" s="310" t="str">
        <f>IF(Tabla1315[[#This Row],[Diligenciadas etapas previas?]],_xlfn.XLOOKUP(Tabla1315[[#This Row],[Id Riesgo]],Tabla13[Id Riesgo],Tabla13[Probabilidad],"",1),"")</f>
        <v/>
      </c>
      <c r="F120" s="310" t="str">
        <f>IF(Tabla1315[[#This Row],[Diligenciadas etapas previas?]],_xlfn.XLOOKUP(Tabla1315[[#This Row],[Id Riesgo]],Tabla13[Id Riesgo],Tabla13[Porcentaje Impacto],"",1),"")</f>
        <v/>
      </c>
      <c r="G120" s="311" t="str">
        <f>IF(Tabla1315[[#This Row],[Diligenciadas etapas previas?]],_xlfn.XLOOKUP(Tabla1315[[#This Row],[Id Riesgo]],Tabla13[Id Riesgo],Tabla13[Nivel de probabilidad],"",1),"")</f>
        <v/>
      </c>
      <c r="H120" s="311" t="str">
        <f>IF(Tabla1315[[#This Row],[Diligenciadas etapas previas?]],_xlfn.XLOOKUP(Tabla1315[[#This Row],[Id Riesgo]],Tabla13[Id Riesgo],Tabla13[Nivel de impacto],"",1),"")</f>
        <v/>
      </c>
      <c r="I120" s="311" t="str">
        <f>IF(Tabla1315[[#This Row],[Diligenciadas etapas previas?]],_xlfn.XLOOKUP(Tabla1315[[#This Row],[Id Riesgo]],Tabla13[Id Riesgo],Tabla13[Severidad Nivel de Riesgo Inherente],"",1),"")</f>
        <v/>
      </c>
      <c r="J120" s="310" t="str">
        <f>IF(Tabla1315[[#This Row],[Diligenciadas etapas previas?]],_xlfn.XLOOKUP(Tabla1315[[#This Row],[Id Riesgo]],'4_CONTROLES'!$A$12:$A$1611,'4_CONTROLES'!$AJ$12:$AJ$1611,"",1),"")</f>
        <v/>
      </c>
      <c r="K120" s="310" t="str">
        <f>IF(Tabla1315[[#This Row],[Diligenciadas etapas previas?]],_xlfn.XLOOKUP(Tabla1315[[#This Row],[Id Riesgo]],'4_CONTROLES'!$A$12:$A$1611,'4_CONTROLES'!$AK$12:$AK$1611,"",1),"")</f>
        <v/>
      </c>
      <c r="L120" s="311" t="str">
        <f>IF(Tabla1315[[#This Row],[Diligenciadas etapas previas?]],_xlfn.XLOOKUP(Tabla1315[[#This Row],[Id Riesgo]],'4_CONTROLES'!$A$12:$A$1611,'4_CONTROLES'!$AL$12:$AL$1611,"",1),"")</f>
        <v/>
      </c>
      <c r="M120" s="311" t="str">
        <f>IF(Tabla1315[[#This Row],[Diligenciadas etapas previas?]],_xlfn.XLOOKUP(Tabla1315[[#This Row],[Id Riesgo]],'4_CONTROLES'!$A$12:$A$1611,'4_CONTROLES'!$AM$12:$AM$1611,"",1),"")</f>
        <v/>
      </c>
      <c r="N120" s="311" t="str">
        <f>IF(Tabla1315[[#This Row],[Diligenciadas etapas previas?]]=TRUE,_xlfn.XLOOKUP(CONCATENATE("P",Tabla1315[[#This Row],[Nivel de probabilidad Residual]],"I",Tabla1315[[#This Row],[Nivel de impacto Residual]]),Tabla10[Llave],Tabla10[Severidad],"",1),"")</f>
        <v/>
      </c>
      <c r="O120" s="336" t="str">
        <f>_xlfn.XLOOKUP(Tabla1315[[#This Row],[Severidad Nivel de Riesgo Residual]],CONFIGURACIÓN!$BM$6:$BM$9,CONFIGURACIÓN!$BO$6:$BO$9,"",0)</f>
        <v/>
      </c>
      <c r="P120" s="328" t="str">
        <f>_xlfn.XLOOKUP(Tabla1315[[#This Row],[Severidad Nivel de Riesgo Residual]],CONFIGURACIÓN!$BM$6:$BM$9,CONFIGURACIÓN!$BP$6:$BP$9,"",0)</f>
        <v/>
      </c>
      <c r="Q120" s="338"/>
      <c r="R120" s="314"/>
      <c r="S120" s="338"/>
      <c r="T120" s="338"/>
      <c r="U120" s="314"/>
      <c r="V120" s="339"/>
      <c r="W120" s="340"/>
      <c r="X120" s="340"/>
      <c r="Y120" s="340"/>
      <c r="Z120" s="340"/>
      <c r="AA120" s="340"/>
      <c r="AB120" s="340"/>
      <c r="AC120" s="340"/>
      <c r="AD120" s="340"/>
      <c r="AE120" s="340"/>
      <c r="AF120" s="340"/>
      <c r="AG120" s="340"/>
      <c r="AH120" s="340"/>
      <c r="AI120" s="339"/>
      <c r="AJ120" s="436" t="str">
        <f>IF(_xlfn.XLOOKUP(Tabla1315[[#This Row],[Id Riesgo]],Tabla6[Id Riesgo],Tabla6[Estado],"",0)=0,"",_xlfn.XLOOKUP(Tabla1315[[#This Row],[Id Riesgo]],Tabla6[Id Riesgo],Tabla6[Estado],"",0))</f>
        <v/>
      </c>
    </row>
    <row r="121" spans="1:36" ht="14.15" x14ac:dyDescent="0.35">
      <c r="A121" s="289" t="s">
        <v>241</v>
      </c>
      <c r="B121" s="309" t="b">
        <f>IF(COUNTIFS(Tabla135[Id Riesgo],Tabla1315[[#This Row],[Id Riesgo]],Tabla135[Registro diligenciado],TRUE)&gt;0,TRUE,FALSE)</f>
        <v>0</v>
      </c>
      <c r="C121" s="289" t="str">
        <f>IF(B121,_xlfn.XLOOKUP(A121,Tabla6[Id Riesgo],Tabla6[Sigla],FALSE,1),"")</f>
        <v/>
      </c>
      <c r="D121" s="290" t="str">
        <f>IF(B121,_xlfn.XLOOKUP(A121,Tabla6[Id Riesgo],Tabla6[DESCRIPCIÓN DEL RIESGO],FALSE,1),"")</f>
        <v/>
      </c>
      <c r="E121" s="310" t="str">
        <f>IF(Tabla1315[[#This Row],[Diligenciadas etapas previas?]],_xlfn.XLOOKUP(Tabla1315[[#This Row],[Id Riesgo]],Tabla13[Id Riesgo],Tabla13[Probabilidad],"",1),"")</f>
        <v/>
      </c>
      <c r="F121" s="310" t="str">
        <f>IF(Tabla1315[[#This Row],[Diligenciadas etapas previas?]],_xlfn.XLOOKUP(Tabla1315[[#This Row],[Id Riesgo]],Tabla13[Id Riesgo],Tabla13[Porcentaje Impacto],"",1),"")</f>
        <v/>
      </c>
      <c r="G121" s="311" t="str">
        <f>IF(Tabla1315[[#This Row],[Diligenciadas etapas previas?]],_xlfn.XLOOKUP(Tabla1315[[#This Row],[Id Riesgo]],Tabla13[Id Riesgo],Tabla13[Nivel de probabilidad],"",1),"")</f>
        <v/>
      </c>
      <c r="H121" s="311" t="str">
        <f>IF(Tabla1315[[#This Row],[Diligenciadas etapas previas?]],_xlfn.XLOOKUP(Tabla1315[[#This Row],[Id Riesgo]],Tabla13[Id Riesgo],Tabla13[Nivel de impacto],"",1),"")</f>
        <v/>
      </c>
      <c r="I121" s="311" t="str">
        <f>IF(Tabla1315[[#This Row],[Diligenciadas etapas previas?]],_xlfn.XLOOKUP(Tabla1315[[#This Row],[Id Riesgo]],Tabla13[Id Riesgo],Tabla13[Severidad Nivel de Riesgo Inherente],"",1),"")</f>
        <v/>
      </c>
      <c r="J121" s="310" t="str">
        <f>IF(Tabla1315[[#This Row],[Diligenciadas etapas previas?]],_xlfn.XLOOKUP(Tabla1315[[#This Row],[Id Riesgo]],'4_CONTROLES'!$A$12:$A$1611,'4_CONTROLES'!$AJ$12:$AJ$1611,"",1),"")</f>
        <v/>
      </c>
      <c r="K121" s="310" t="str">
        <f>IF(Tabla1315[[#This Row],[Diligenciadas etapas previas?]],_xlfn.XLOOKUP(Tabla1315[[#This Row],[Id Riesgo]],'4_CONTROLES'!$A$12:$A$1611,'4_CONTROLES'!$AK$12:$AK$1611,"",1),"")</f>
        <v/>
      </c>
      <c r="L121" s="311" t="str">
        <f>IF(Tabla1315[[#This Row],[Diligenciadas etapas previas?]],_xlfn.XLOOKUP(Tabla1315[[#This Row],[Id Riesgo]],'4_CONTROLES'!$A$12:$A$1611,'4_CONTROLES'!$AL$12:$AL$1611,"",1),"")</f>
        <v/>
      </c>
      <c r="M121" s="311" t="str">
        <f>IF(Tabla1315[[#This Row],[Diligenciadas etapas previas?]],_xlfn.XLOOKUP(Tabla1315[[#This Row],[Id Riesgo]],'4_CONTROLES'!$A$12:$A$1611,'4_CONTROLES'!$AM$12:$AM$1611,"",1),"")</f>
        <v/>
      </c>
      <c r="N121" s="311" t="str">
        <f>IF(Tabla1315[[#This Row],[Diligenciadas etapas previas?]]=TRUE,_xlfn.XLOOKUP(CONCATENATE("P",Tabla1315[[#This Row],[Nivel de probabilidad Residual]],"I",Tabla1315[[#This Row],[Nivel de impacto Residual]]),Tabla10[Llave],Tabla10[Severidad],"",1),"")</f>
        <v/>
      </c>
      <c r="O121" s="336" t="str">
        <f>_xlfn.XLOOKUP(Tabla1315[[#This Row],[Severidad Nivel de Riesgo Residual]],CONFIGURACIÓN!$BM$6:$BM$9,CONFIGURACIÓN!$BO$6:$BO$9,"",0)</f>
        <v/>
      </c>
      <c r="P121" s="328" t="str">
        <f>_xlfn.XLOOKUP(Tabla1315[[#This Row],[Severidad Nivel de Riesgo Residual]],CONFIGURACIÓN!$BM$6:$BM$9,CONFIGURACIÓN!$BP$6:$BP$9,"",0)</f>
        <v/>
      </c>
      <c r="Q121" s="338"/>
      <c r="R121" s="314"/>
      <c r="S121" s="338"/>
      <c r="T121" s="338"/>
      <c r="U121" s="314"/>
      <c r="V121" s="339"/>
      <c r="W121" s="340"/>
      <c r="X121" s="340"/>
      <c r="Y121" s="340"/>
      <c r="Z121" s="340"/>
      <c r="AA121" s="340"/>
      <c r="AB121" s="340"/>
      <c r="AC121" s="340"/>
      <c r="AD121" s="340"/>
      <c r="AE121" s="340"/>
      <c r="AF121" s="340"/>
      <c r="AG121" s="340"/>
      <c r="AH121" s="340"/>
      <c r="AI121" s="339"/>
      <c r="AJ121" s="436" t="str">
        <f>IF(_xlfn.XLOOKUP(Tabla1315[[#This Row],[Id Riesgo]],Tabla6[Id Riesgo],Tabla6[Estado],"",0)=0,"",_xlfn.XLOOKUP(Tabla1315[[#This Row],[Id Riesgo]],Tabla6[Id Riesgo],Tabla6[Estado],"",0))</f>
        <v/>
      </c>
    </row>
    <row r="122" spans="1:36" ht="14.15" x14ac:dyDescent="0.35">
      <c r="A122" s="289" t="s">
        <v>242</v>
      </c>
      <c r="B122" s="309" t="b">
        <f>IF(COUNTIFS(Tabla135[Id Riesgo],Tabla1315[[#This Row],[Id Riesgo]],Tabla135[Registro diligenciado],TRUE)&gt;0,TRUE,FALSE)</f>
        <v>0</v>
      </c>
      <c r="C122" s="289" t="str">
        <f>IF(B122,_xlfn.XLOOKUP(A122,Tabla6[Id Riesgo],Tabla6[Sigla],FALSE,1),"")</f>
        <v/>
      </c>
      <c r="D122" s="290" t="str">
        <f>IF(B122,_xlfn.XLOOKUP(A122,Tabla6[Id Riesgo],Tabla6[DESCRIPCIÓN DEL RIESGO],FALSE,1),"")</f>
        <v/>
      </c>
      <c r="E122" s="310" t="str">
        <f>IF(Tabla1315[[#This Row],[Diligenciadas etapas previas?]],_xlfn.XLOOKUP(Tabla1315[[#This Row],[Id Riesgo]],Tabla13[Id Riesgo],Tabla13[Probabilidad],"",1),"")</f>
        <v/>
      </c>
      <c r="F122" s="310" t="str">
        <f>IF(Tabla1315[[#This Row],[Diligenciadas etapas previas?]],_xlfn.XLOOKUP(Tabla1315[[#This Row],[Id Riesgo]],Tabla13[Id Riesgo],Tabla13[Porcentaje Impacto],"",1),"")</f>
        <v/>
      </c>
      <c r="G122" s="311" t="str">
        <f>IF(Tabla1315[[#This Row],[Diligenciadas etapas previas?]],_xlfn.XLOOKUP(Tabla1315[[#This Row],[Id Riesgo]],Tabla13[Id Riesgo],Tabla13[Nivel de probabilidad],"",1),"")</f>
        <v/>
      </c>
      <c r="H122" s="311" t="str">
        <f>IF(Tabla1315[[#This Row],[Diligenciadas etapas previas?]],_xlfn.XLOOKUP(Tabla1315[[#This Row],[Id Riesgo]],Tabla13[Id Riesgo],Tabla13[Nivel de impacto],"",1),"")</f>
        <v/>
      </c>
      <c r="I122" s="311" t="str">
        <f>IF(Tabla1315[[#This Row],[Diligenciadas etapas previas?]],_xlfn.XLOOKUP(Tabla1315[[#This Row],[Id Riesgo]],Tabla13[Id Riesgo],Tabla13[Severidad Nivel de Riesgo Inherente],"",1),"")</f>
        <v/>
      </c>
      <c r="J122" s="310" t="str">
        <f>IF(Tabla1315[[#This Row],[Diligenciadas etapas previas?]],_xlfn.XLOOKUP(Tabla1315[[#This Row],[Id Riesgo]],'4_CONTROLES'!$A$12:$A$1611,'4_CONTROLES'!$AJ$12:$AJ$1611,"",1),"")</f>
        <v/>
      </c>
      <c r="K122" s="310" t="str">
        <f>IF(Tabla1315[[#This Row],[Diligenciadas etapas previas?]],_xlfn.XLOOKUP(Tabla1315[[#This Row],[Id Riesgo]],'4_CONTROLES'!$A$12:$A$1611,'4_CONTROLES'!$AK$12:$AK$1611,"",1),"")</f>
        <v/>
      </c>
      <c r="L122" s="311" t="str">
        <f>IF(Tabla1315[[#This Row],[Diligenciadas etapas previas?]],_xlfn.XLOOKUP(Tabla1315[[#This Row],[Id Riesgo]],'4_CONTROLES'!$A$12:$A$1611,'4_CONTROLES'!$AL$12:$AL$1611,"",1),"")</f>
        <v/>
      </c>
      <c r="M122" s="311" t="str">
        <f>IF(Tabla1315[[#This Row],[Diligenciadas etapas previas?]],_xlfn.XLOOKUP(Tabla1315[[#This Row],[Id Riesgo]],'4_CONTROLES'!$A$12:$A$1611,'4_CONTROLES'!$AM$12:$AM$1611,"",1),"")</f>
        <v/>
      </c>
      <c r="N122" s="311" t="str">
        <f>IF(Tabla1315[[#This Row],[Diligenciadas etapas previas?]]=TRUE,_xlfn.XLOOKUP(CONCATENATE("P",Tabla1315[[#This Row],[Nivel de probabilidad Residual]],"I",Tabla1315[[#This Row],[Nivel de impacto Residual]]),Tabla10[Llave],Tabla10[Severidad],"",1),"")</f>
        <v/>
      </c>
      <c r="O122" s="336" t="str">
        <f>_xlfn.XLOOKUP(Tabla1315[[#This Row],[Severidad Nivel de Riesgo Residual]],CONFIGURACIÓN!$BM$6:$BM$9,CONFIGURACIÓN!$BO$6:$BO$9,"",0)</f>
        <v/>
      </c>
      <c r="P122" s="328" t="str">
        <f>_xlfn.XLOOKUP(Tabla1315[[#This Row],[Severidad Nivel de Riesgo Residual]],CONFIGURACIÓN!$BM$6:$BM$9,CONFIGURACIÓN!$BP$6:$BP$9,"",0)</f>
        <v/>
      </c>
      <c r="Q122" s="338"/>
      <c r="R122" s="314"/>
      <c r="S122" s="338"/>
      <c r="T122" s="338"/>
      <c r="U122" s="314"/>
      <c r="V122" s="339"/>
      <c r="W122" s="340"/>
      <c r="X122" s="340"/>
      <c r="Y122" s="340"/>
      <c r="Z122" s="340"/>
      <c r="AA122" s="340"/>
      <c r="AB122" s="340"/>
      <c r="AC122" s="340"/>
      <c r="AD122" s="340"/>
      <c r="AE122" s="340"/>
      <c r="AF122" s="340"/>
      <c r="AG122" s="340"/>
      <c r="AH122" s="340"/>
      <c r="AI122" s="339"/>
      <c r="AJ122" s="436" t="str">
        <f>IF(_xlfn.XLOOKUP(Tabla1315[[#This Row],[Id Riesgo]],Tabla6[Id Riesgo],Tabla6[Estado],"",0)=0,"",_xlfn.XLOOKUP(Tabla1315[[#This Row],[Id Riesgo]],Tabla6[Id Riesgo],Tabla6[Estado],"",0))</f>
        <v/>
      </c>
    </row>
    <row r="123" spans="1:36" ht="14.15" x14ac:dyDescent="0.35">
      <c r="A123" s="289" t="s">
        <v>243</v>
      </c>
      <c r="B123" s="309" t="b">
        <f>IF(COUNTIFS(Tabla135[Id Riesgo],Tabla1315[[#This Row],[Id Riesgo]],Tabla135[Registro diligenciado],TRUE)&gt;0,TRUE,FALSE)</f>
        <v>0</v>
      </c>
      <c r="C123" s="289" t="str">
        <f>IF(B123,_xlfn.XLOOKUP(A123,Tabla6[Id Riesgo],Tabla6[Sigla],FALSE,1),"")</f>
        <v/>
      </c>
      <c r="D123" s="290" t="str">
        <f>IF(B123,_xlfn.XLOOKUP(A123,Tabla6[Id Riesgo],Tabla6[DESCRIPCIÓN DEL RIESGO],FALSE,1),"")</f>
        <v/>
      </c>
      <c r="E123" s="310" t="str">
        <f>IF(Tabla1315[[#This Row],[Diligenciadas etapas previas?]],_xlfn.XLOOKUP(Tabla1315[[#This Row],[Id Riesgo]],Tabla13[Id Riesgo],Tabla13[Probabilidad],"",1),"")</f>
        <v/>
      </c>
      <c r="F123" s="310" t="str">
        <f>IF(Tabla1315[[#This Row],[Diligenciadas etapas previas?]],_xlfn.XLOOKUP(Tabla1315[[#This Row],[Id Riesgo]],Tabla13[Id Riesgo],Tabla13[Porcentaje Impacto],"",1),"")</f>
        <v/>
      </c>
      <c r="G123" s="311" t="str">
        <f>IF(Tabla1315[[#This Row],[Diligenciadas etapas previas?]],_xlfn.XLOOKUP(Tabla1315[[#This Row],[Id Riesgo]],Tabla13[Id Riesgo],Tabla13[Nivel de probabilidad],"",1),"")</f>
        <v/>
      </c>
      <c r="H123" s="311" t="str">
        <f>IF(Tabla1315[[#This Row],[Diligenciadas etapas previas?]],_xlfn.XLOOKUP(Tabla1315[[#This Row],[Id Riesgo]],Tabla13[Id Riesgo],Tabla13[Nivel de impacto],"",1),"")</f>
        <v/>
      </c>
      <c r="I123" s="311" t="str">
        <f>IF(Tabla1315[[#This Row],[Diligenciadas etapas previas?]],_xlfn.XLOOKUP(Tabla1315[[#This Row],[Id Riesgo]],Tabla13[Id Riesgo],Tabla13[Severidad Nivel de Riesgo Inherente],"",1),"")</f>
        <v/>
      </c>
      <c r="J123" s="310" t="str">
        <f>IF(Tabla1315[[#This Row],[Diligenciadas etapas previas?]],_xlfn.XLOOKUP(Tabla1315[[#This Row],[Id Riesgo]],'4_CONTROLES'!$A$12:$A$1611,'4_CONTROLES'!$AJ$12:$AJ$1611,"",1),"")</f>
        <v/>
      </c>
      <c r="K123" s="310" t="str">
        <f>IF(Tabla1315[[#This Row],[Diligenciadas etapas previas?]],_xlfn.XLOOKUP(Tabla1315[[#This Row],[Id Riesgo]],'4_CONTROLES'!$A$12:$A$1611,'4_CONTROLES'!$AK$12:$AK$1611,"",1),"")</f>
        <v/>
      </c>
      <c r="L123" s="311" t="str">
        <f>IF(Tabla1315[[#This Row],[Diligenciadas etapas previas?]],_xlfn.XLOOKUP(Tabla1315[[#This Row],[Id Riesgo]],'4_CONTROLES'!$A$12:$A$1611,'4_CONTROLES'!$AL$12:$AL$1611,"",1),"")</f>
        <v/>
      </c>
      <c r="M123" s="311" t="str">
        <f>IF(Tabla1315[[#This Row],[Diligenciadas etapas previas?]],_xlfn.XLOOKUP(Tabla1315[[#This Row],[Id Riesgo]],'4_CONTROLES'!$A$12:$A$1611,'4_CONTROLES'!$AM$12:$AM$1611,"",1),"")</f>
        <v/>
      </c>
      <c r="N123" s="311" t="str">
        <f>IF(Tabla1315[[#This Row],[Diligenciadas etapas previas?]]=TRUE,_xlfn.XLOOKUP(CONCATENATE("P",Tabla1315[[#This Row],[Nivel de probabilidad Residual]],"I",Tabla1315[[#This Row],[Nivel de impacto Residual]]),Tabla10[Llave],Tabla10[Severidad],"",1),"")</f>
        <v/>
      </c>
      <c r="O123" s="336" t="str">
        <f>_xlfn.XLOOKUP(Tabla1315[[#This Row],[Severidad Nivel de Riesgo Residual]],CONFIGURACIÓN!$BM$6:$BM$9,CONFIGURACIÓN!$BO$6:$BO$9,"",0)</f>
        <v/>
      </c>
      <c r="P123" s="328" t="str">
        <f>_xlfn.XLOOKUP(Tabla1315[[#This Row],[Severidad Nivel de Riesgo Residual]],CONFIGURACIÓN!$BM$6:$BM$9,CONFIGURACIÓN!$BP$6:$BP$9,"",0)</f>
        <v/>
      </c>
      <c r="Q123" s="338"/>
      <c r="R123" s="314"/>
      <c r="S123" s="338"/>
      <c r="T123" s="338"/>
      <c r="U123" s="314"/>
      <c r="V123" s="339"/>
      <c r="W123" s="340"/>
      <c r="X123" s="340"/>
      <c r="Y123" s="340"/>
      <c r="Z123" s="340"/>
      <c r="AA123" s="340"/>
      <c r="AB123" s="340"/>
      <c r="AC123" s="340"/>
      <c r="AD123" s="340"/>
      <c r="AE123" s="340"/>
      <c r="AF123" s="340"/>
      <c r="AG123" s="340"/>
      <c r="AH123" s="340"/>
      <c r="AI123" s="339"/>
      <c r="AJ123" s="436" t="str">
        <f>IF(_xlfn.XLOOKUP(Tabla1315[[#This Row],[Id Riesgo]],Tabla6[Id Riesgo],Tabla6[Estado],"",0)=0,"",_xlfn.XLOOKUP(Tabla1315[[#This Row],[Id Riesgo]],Tabla6[Id Riesgo],Tabla6[Estado],"",0))</f>
        <v/>
      </c>
    </row>
    <row r="124" spans="1:36" ht="14.15" x14ac:dyDescent="0.35">
      <c r="A124" s="289" t="s">
        <v>244</v>
      </c>
      <c r="B124" s="309" t="b">
        <f>IF(COUNTIFS(Tabla135[Id Riesgo],Tabla1315[[#This Row],[Id Riesgo]],Tabla135[Registro diligenciado],TRUE)&gt;0,TRUE,FALSE)</f>
        <v>0</v>
      </c>
      <c r="C124" s="289" t="str">
        <f>IF(B124,_xlfn.XLOOKUP(A124,Tabla6[Id Riesgo],Tabla6[Sigla],FALSE,1),"")</f>
        <v/>
      </c>
      <c r="D124" s="290" t="str">
        <f>IF(B124,_xlfn.XLOOKUP(A124,Tabla6[Id Riesgo],Tabla6[DESCRIPCIÓN DEL RIESGO],FALSE,1),"")</f>
        <v/>
      </c>
      <c r="E124" s="310" t="str">
        <f>IF(Tabla1315[[#This Row],[Diligenciadas etapas previas?]],_xlfn.XLOOKUP(Tabla1315[[#This Row],[Id Riesgo]],Tabla13[Id Riesgo],Tabla13[Probabilidad],"",1),"")</f>
        <v/>
      </c>
      <c r="F124" s="310" t="str">
        <f>IF(Tabla1315[[#This Row],[Diligenciadas etapas previas?]],_xlfn.XLOOKUP(Tabla1315[[#This Row],[Id Riesgo]],Tabla13[Id Riesgo],Tabla13[Porcentaje Impacto],"",1),"")</f>
        <v/>
      </c>
      <c r="G124" s="311" t="str">
        <f>IF(Tabla1315[[#This Row],[Diligenciadas etapas previas?]],_xlfn.XLOOKUP(Tabla1315[[#This Row],[Id Riesgo]],Tabla13[Id Riesgo],Tabla13[Nivel de probabilidad],"",1),"")</f>
        <v/>
      </c>
      <c r="H124" s="311" t="str">
        <f>IF(Tabla1315[[#This Row],[Diligenciadas etapas previas?]],_xlfn.XLOOKUP(Tabla1315[[#This Row],[Id Riesgo]],Tabla13[Id Riesgo],Tabla13[Nivel de impacto],"",1),"")</f>
        <v/>
      </c>
      <c r="I124" s="311" t="str">
        <f>IF(Tabla1315[[#This Row],[Diligenciadas etapas previas?]],_xlfn.XLOOKUP(Tabla1315[[#This Row],[Id Riesgo]],Tabla13[Id Riesgo],Tabla13[Severidad Nivel de Riesgo Inherente],"",1),"")</f>
        <v/>
      </c>
      <c r="J124" s="310" t="str">
        <f>IF(Tabla1315[[#This Row],[Diligenciadas etapas previas?]],_xlfn.XLOOKUP(Tabla1315[[#This Row],[Id Riesgo]],'4_CONTROLES'!$A$12:$A$1611,'4_CONTROLES'!$AJ$12:$AJ$1611,"",1),"")</f>
        <v/>
      </c>
      <c r="K124" s="310" t="str">
        <f>IF(Tabla1315[[#This Row],[Diligenciadas etapas previas?]],_xlfn.XLOOKUP(Tabla1315[[#This Row],[Id Riesgo]],'4_CONTROLES'!$A$12:$A$1611,'4_CONTROLES'!$AK$12:$AK$1611,"",1),"")</f>
        <v/>
      </c>
      <c r="L124" s="311" t="str">
        <f>IF(Tabla1315[[#This Row],[Diligenciadas etapas previas?]],_xlfn.XLOOKUP(Tabla1315[[#This Row],[Id Riesgo]],'4_CONTROLES'!$A$12:$A$1611,'4_CONTROLES'!$AL$12:$AL$1611,"",1),"")</f>
        <v/>
      </c>
      <c r="M124" s="311" t="str">
        <f>IF(Tabla1315[[#This Row],[Diligenciadas etapas previas?]],_xlfn.XLOOKUP(Tabla1315[[#This Row],[Id Riesgo]],'4_CONTROLES'!$A$12:$A$1611,'4_CONTROLES'!$AM$12:$AM$1611,"",1),"")</f>
        <v/>
      </c>
      <c r="N124" s="311" t="str">
        <f>IF(Tabla1315[[#This Row],[Diligenciadas etapas previas?]]=TRUE,_xlfn.XLOOKUP(CONCATENATE("P",Tabla1315[[#This Row],[Nivel de probabilidad Residual]],"I",Tabla1315[[#This Row],[Nivel de impacto Residual]]),Tabla10[Llave],Tabla10[Severidad],"",1),"")</f>
        <v/>
      </c>
      <c r="O124" s="336" t="str">
        <f>_xlfn.XLOOKUP(Tabla1315[[#This Row],[Severidad Nivel de Riesgo Residual]],CONFIGURACIÓN!$BM$6:$BM$9,CONFIGURACIÓN!$BO$6:$BO$9,"",0)</f>
        <v/>
      </c>
      <c r="P124" s="328" t="str">
        <f>_xlfn.XLOOKUP(Tabla1315[[#This Row],[Severidad Nivel de Riesgo Residual]],CONFIGURACIÓN!$BM$6:$BM$9,CONFIGURACIÓN!$BP$6:$BP$9,"",0)</f>
        <v/>
      </c>
      <c r="Q124" s="338"/>
      <c r="R124" s="314"/>
      <c r="S124" s="338"/>
      <c r="T124" s="338"/>
      <c r="U124" s="314"/>
      <c r="V124" s="339"/>
      <c r="W124" s="340"/>
      <c r="X124" s="340"/>
      <c r="Y124" s="340"/>
      <c r="Z124" s="340"/>
      <c r="AA124" s="340"/>
      <c r="AB124" s="340"/>
      <c r="AC124" s="340"/>
      <c r="AD124" s="340"/>
      <c r="AE124" s="340"/>
      <c r="AF124" s="340"/>
      <c r="AG124" s="340"/>
      <c r="AH124" s="340"/>
      <c r="AI124" s="339"/>
      <c r="AJ124" s="436" t="str">
        <f>IF(_xlfn.XLOOKUP(Tabla1315[[#This Row],[Id Riesgo]],Tabla6[Id Riesgo],Tabla6[Estado],"",0)=0,"",_xlfn.XLOOKUP(Tabla1315[[#This Row],[Id Riesgo]],Tabla6[Id Riesgo],Tabla6[Estado],"",0))</f>
        <v/>
      </c>
    </row>
    <row r="125" spans="1:36" ht="14.15" x14ac:dyDescent="0.35">
      <c r="A125" s="289" t="s">
        <v>245</v>
      </c>
      <c r="B125" s="309" t="b">
        <f>IF(COUNTIFS(Tabla135[Id Riesgo],Tabla1315[[#This Row],[Id Riesgo]],Tabla135[Registro diligenciado],TRUE)&gt;0,TRUE,FALSE)</f>
        <v>0</v>
      </c>
      <c r="C125" s="289" t="str">
        <f>IF(B125,_xlfn.XLOOKUP(A125,Tabla6[Id Riesgo],Tabla6[Sigla],FALSE,1),"")</f>
        <v/>
      </c>
      <c r="D125" s="290" t="str">
        <f>IF(B125,_xlfn.XLOOKUP(A125,Tabla6[Id Riesgo],Tabla6[DESCRIPCIÓN DEL RIESGO],FALSE,1),"")</f>
        <v/>
      </c>
      <c r="E125" s="310" t="str">
        <f>IF(Tabla1315[[#This Row],[Diligenciadas etapas previas?]],_xlfn.XLOOKUP(Tabla1315[[#This Row],[Id Riesgo]],Tabla13[Id Riesgo],Tabla13[Probabilidad],"",1),"")</f>
        <v/>
      </c>
      <c r="F125" s="310" t="str">
        <f>IF(Tabla1315[[#This Row],[Diligenciadas etapas previas?]],_xlfn.XLOOKUP(Tabla1315[[#This Row],[Id Riesgo]],Tabla13[Id Riesgo],Tabla13[Porcentaje Impacto],"",1),"")</f>
        <v/>
      </c>
      <c r="G125" s="311" t="str">
        <f>IF(Tabla1315[[#This Row],[Diligenciadas etapas previas?]],_xlfn.XLOOKUP(Tabla1315[[#This Row],[Id Riesgo]],Tabla13[Id Riesgo],Tabla13[Nivel de probabilidad],"",1),"")</f>
        <v/>
      </c>
      <c r="H125" s="311" t="str">
        <f>IF(Tabla1315[[#This Row],[Diligenciadas etapas previas?]],_xlfn.XLOOKUP(Tabla1315[[#This Row],[Id Riesgo]],Tabla13[Id Riesgo],Tabla13[Nivel de impacto],"",1),"")</f>
        <v/>
      </c>
      <c r="I125" s="311" t="str">
        <f>IF(Tabla1315[[#This Row],[Diligenciadas etapas previas?]],_xlfn.XLOOKUP(Tabla1315[[#This Row],[Id Riesgo]],Tabla13[Id Riesgo],Tabla13[Severidad Nivel de Riesgo Inherente],"",1),"")</f>
        <v/>
      </c>
      <c r="J125" s="310" t="str">
        <f>IF(Tabla1315[[#This Row],[Diligenciadas etapas previas?]],_xlfn.XLOOKUP(Tabla1315[[#This Row],[Id Riesgo]],'4_CONTROLES'!$A$12:$A$1611,'4_CONTROLES'!$AJ$12:$AJ$1611,"",1),"")</f>
        <v/>
      </c>
      <c r="K125" s="310" t="str">
        <f>IF(Tabla1315[[#This Row],[Diligenciadas etapas previas?]],_xlfn.XLOOKUP(Tabla1315[[#This Row],[Id Riesgo]],'4_CONTROLES'!$A$12:$A$1611,'4_CONTROLES'!$AK$12:$AK$1611,"",1),"")</f>
        <v/>
      </c>
      <c r="L125" s="311" t="str">
        <f>IF(Tabla1315[[#This Row],[Diligenciadas etapas previas?]],_xlfn.XLOOKUP(Tabla1315[[#This Row],[Id Riesgo]],'4_CONTROLES'!$A$12:$A$1611,'4_CONTROLES'!$AL$12:$AL$1611,"",1),"")</f>
        <v/>
      </c>
      <c r="M125" s="311" t="str">
        <f>IF(Tabla1315[[#This Row],[Diligenciadas etapas previas?]],_xlfn.XLOOKUP(Tabla1315[[#This Row],[Id Riesgo]],'4_CONTROLES'!$A$12:$A$1611,'4_CONTROLES'!$AM$12:$AM$1611,"",1),"")</f>
        <v/>
      </c>
      <c r="N125" s="311" t="str">
        <f>IF(Tabla1315[[#This Row],[Diligenciadas etapas previas?]]=TRUE,_xlfn.XLOOKUP(CONCATENATE("P",Tabla1315[[#This Row],[Nivel de probabilidad Residual]],"I",Tabla1315[[#This Row],[Nivel de impacto Residual]]),Tabla10[Llave],Tabla10[Severidad],"",1),"")</f>
        <v/>
      </c>
      <c r="O125" s="336" t="str">
        <f>_xlfn.XLOOKUP(Tabla1315[[#This Row],[Severidad Nivel de Riesgo Residual]],CONFIGURACIÓN!$BM$6:$BM$9,CONFIGURACIÓN!$BO$6:$BO$9,"",0)</f>
        <v/>
      </c>
      <c r="P125" s="328" t="str">
        <f>_xlfn.XLOOKUP(Tabla1315[[#This Row],[Severidad Nivel de Riesgo Residual]],CONFIGURACIÓN!$BM$6:$BM$9,CONFIGURACIÓN!$BP$6:$BP$9,"",0)</f>
        <v/>
      </c>
      <c r="Q125" s="338"/>
      <c r="R125" s="314"/>
      <c r="S125" s="338"/>
      <c r="T125" s="338"/>
      <c r="U125" s="314"/>
      <c r="V125" s="339"/>
      <c r="W125" s="340"/>
      <c r="X125" s="340"/>
      <c r="Y125" s="340"/>
      <c r="Z125" s="340"/>
      <c r="AA125" s="340"/>
      <c r="AB125" s="340"/>
      <c r="AC125" s="340"/>
      <c r="AD125" s="340"/>
      <c r="AE125" s="340"/>
      <c r="AF125" s="340"/>
      <c r="AG125" s="340"/>
      <c r="AH125" s="340"/>
      <c r="AI125" s="339"/>
      <c r="AJ125" s="436" t="str">
        <f>IF(_xlfn.XLOOKUP(Tabla1315[[#This Row],[Id Riesgo]],Tabla6[Id Riesgo],Tabla6[Estado],"",0)=0,"",_xlfn.XLOOKUP(Tabla1315[[#This Row],[Id Riesgo]],Tabla6[Id Riesgo],Tabla6[Estado],"",0))</f>
        <v/>
      </c>
    </row>
    <row r="126" spans="1:36" ht="14.15" x14ac:dyDescent="0.35">
      <c r="A126" s="289" t="s">
        <v>246</v>
      </c>
      <c r="B126" s="309" t="b">
        <f>IF(COUNTIFS(Tabla135[Id Riesgo],Tabla1315[[#This Row],[Id Riesgo]],Tabla135[Registro diligenciado],TRUE)&gt;0,TRUE,FALSE)</f>
        <v>0</v>
      </c>
      <c r="C126" s="289" t="str">
        <f>IF(B126,_xlfn.XLOOKUP(A126,Tabla6[Id Riesgo],Tabla6[Sigla],FALSE,1),"")</f>
        <v/>
      </c>
      <c r="D126" s="290" t="str">
        <f>IF(B126,_xlfn.XLOOKUP(A126,Tabla6[Id Riesgo],Tabla6[DESCRIPCIÓN DEL RIESGO],FALSE,1),"")</f>
        <v/>
      </c>
      <c r="E126" s="310" t="str">
        <f>IF(Tabla1315[[#This Row],[Diligenciadas etapas previas?]],_xlfn.XLOOKUP(Tabla1315[[#This Row],[Id Riesgo]],Tabla13[Id Riesgo],Tabla13[Probabilidad],"",1),"")</f>
        <v/>
      </c>
      <c r="F126" s="310" t="str">
        <f>IF(Tabla1315[[#This Row],[Diligenciadas etapas previas?]],_xlfn.XLOOKUP(Tabla1315[[#This Row],[Id Riesgo]],Tabla13[Id Riesgo],Tabla13[Porcentaje Impacto],"",1),"")</f>
        <v/>
      </c>
      <c r="G126" s="311" t="str">
        <f>IF(Tabla1315[[#This Row],[Diligenciadas etapas previas?]],_xlfn.XLOOKUP(Tabla1315[[#This Row],[Id Riesgo]],Tabla13[Id Riesgo],Tabla13[Nivel de probabilidad],"",1),"")</f>
        <v/>
      </c>
      <c r="H126" s="311" t="str">
        <f>IF(Tabla1315[[#This Row],[Diligenciadas etapas previas?]],_xlfn.XLOOKUP(Tabla1315[[#This Row],[Id Riesgo]],Tabla13[Id Riesgo],Tabla13[Nivel de impacto],"",1),"")</f>
        <v/>
      </c>
      <c r="I126" s="311" t="str">
        <f>IF(Tabla1315[[#This Row],[Diligenciadas etapas previas?]],_xlfn.XLOOKUP(Tabla1315[[#This Row],[Id Riesgo]],Tabla13[Id Riesgo],Tabla13[Severidad Nivel de Riesgo Inherente],"",1),"")</f>
        <v/>
      </c>
      <c r="J126" s="310" t="str">
        <f>IF(Tabla1315[[#This Row],[Diligenciadas etapas previas?]],_xlfn.XLOOKUP(Tabla1315[[#This Row],[Id Riesgo]],'4_CONTROLES'!$A$12:$A$1611,'4_CONTROLES'!$AJ$12:$AJ$1611,"",1),"")</f>
        <v/>
      </c>
      <c r="K126" s="310" t="str">
        <f>IF(Tabla1315[[#This Row],[Diligenciadas etapas previas?]],_xlfn.XLOOKUP(Tabla1315[[#This Row],[Id Riesgo]],'4_CONTROLES'!$A$12:$A$1611,'4_CONTROLES'!$AK$12:$AK$1611,"",1),"")</f>
        <v/>
      </c>
      <c r="L126" s="311" t="str">
        <f>IF(Tabla1315[[#This Row],[Diligenciadas etapas previas?]],_xlfn.XLOOKUP(Tabla1315[[#This Row],[Id Riesgo]],'4_CONTROLES'!$A$12:$A$1611,'4_CONTROLES'!$AL$12:$AL$1611,"",1),"")</f>
        <v/>
      </c>
      <c r="M126" s="311" t="str">
        <f>IF(Tabla1315[[#This Row],[Diligenciadas etapas previas?]],_xlfn.XLOOKUP(Tabla1315[[#This Row],[Id Riesgo]],'4_CONTROLES'!$A$12:$A$1611,'4_CONTROLES'!$AM$12:$AM$1611,"",1),"")</f>
        <v/>
      </c>
      <c r="N126" s="311" t="str">
        <f>IF(Tabla1315[[#This Row],[Diligenciadas etapas previas?]]=TRUE,_xlfn.XLOOKUP(CONCATENATE("P",Tabla1315[[#This Row],[Nivel de probabilidad Residual]],"I",Tabla1315[[#This Row],[Nivel de impacto Residual]]),Tabla10[Llave],Tabla10[Severidad],"",1),"")</f>
        <v/>
      </c>
      <c r="O126" s="336" t="str">
        <f>_xlfn.XLOOKUP(Tabla1315[[#This Row],[Severidad Nivel de Riesgo Residual]],CONFIGURACIÓN!$BM$6:$BM$9,CONFIGURACIÓN!$BO$6:$BO$9,"",0)</f>
        <v/>
      </c>
      <c r="P126" s="328" t="str">
        <f>_xlfn.XLOOKUP(Tabla1315[[#This Row],[Severidad Nivel de Riesgo Residual]],CONFIGURACIÓN!$BM$6:$BM$9,CONFIGURACIÓN!$BP$6:$BP$9,"",0)</f>
        <v/>
      </c>
      <c r="Q126" s="338"/>
      <c r="R126" s="314"/>
      <c r="S126" s="338"/>
      <c r="T126" s="338"/>
      <c r="U126" s="314"/>
      <c r="V126" s="339"/>
      <c r="W126" s="340"/>
      <c r="X126" s="340"/>
      <c r="Y126" s="340"/>
      <c r="Z126" s="340"/>
      <c r="AA126" s="340"/>
      <c r="AB126" s="340"/>
      <c r="AC126" s="340"/>
      <c r="AD126" s="340"/>
      <c r="AE126" s="340"/>
      <c r="AF126" s="340"/>
      <c r="AG126" s="340"/>
      <c r="AH126" s="340"/>
      <c r="AI126" s="339"/>
      <c r="AJ126" s="436" t="str">
        <f>IF(_xlfn.XLOOKUP(Tabla1315[[#This Row],[Id Riesgo]],Tabla6[Id Riesgo],Tabla6[Estado],"",0)=0,"",_xlfn.XLOOKUP(Tabla1315[[#This Row],[Id Riesgo]],Tabla6[Id Riesgo],Tabla6[Estado],"",0))</f>
        <v/>
      </c>
    </row>
    <row r="127" spans="1:36" ht="14.15" x14ac:dyDescent="0.35">
      <c r="A127" s="289" t="s">
        <v>247</v>
      </c>
      <c r="B127" s="309" t="b">
        <f>IF(COUNTIFS(Tabla135[Id Riesgo],Tabla1315[[#This Row],[Id Riesgo]],Tabla135[Registro diligenciado],TRUE)&gt;0,TRUE,FALSE)</f>
        <v>0</v>
      </c>
      <c r="C127" s="289" t="str">
        <f>IF(B127,_xlfn.XLOOKUP(A127,Tabla6[Id Riesgo],Tabla6[Sigla],FALSE,1),"")</f>
        <v/>
      </c>
      <c r="D127" s="290" t="str">
        <f>IF(B127,_xlfn.XLOOKUP(A127,Tabla6[Id Riesgo],Tabla6[DESCRIPCIÓN DEL RIESGO],FALSE,1),"")</f>
        <v/>
      </c>
      <c r="E127" s="310" t="str">
        <f>IF(Tabla1315[[#This Row],[Diligenciadas etapas previas?]],_xlfn.XLOOKUP(Tabla1315[[#This Row],[Id Riesgo]],Tabla13[Id Riesgo],Tabla13[Probabilidad],"",1),"")</f>
        <v/>
      </c>
      <c r="F127" s="310" t="str">
        <f>IF(Tabla1315[[#This Row],[Diligenciadas etapas previas?]],_xlfn.XLOOKUP(Tabla1315[[#This Row],[Id Riesgo]],Tabla13[Id Riesgo],Tabla13[Porcentaje Impacto],"",1),"")</f>
        <v/>
      </c>
      <c r="G127" s="311" t="str">
        <f>IF(Tabla1315[[#This Row],[Diligenciadas etapas previas?]],_xlfn.XLOOKUP(Tabla1315[[#This Row],[Id Riesgo]],Tabla13[Id Riesgo],Tabla13[Nivel de probabilidad],"",1),"")</f>
        <v/>
      </c>
      <c r="H127" s="311" t="str">
        <f>IF(Tabla1315[[#This Row],[Diligenciadas etapas previas?]],_xlfn.XLOOKUP(Tabla1315[[#This Row],[Id Riesgo]],Tabla13[Id Riesgo],Tabla13[Nivel de impacto],"",1),"")</f>
        <v/>
      </c>
      <c r="I127" s="311" t="str">
        <f>IF(Tabla1315[[#This Row],[Diligenciadas etapas previas?]],_xlfn.XLOOKUP(Tabla1315[[#This Row],[Id Riesgo]],Tabla13[Id Riesgo],Tabla13[Severidad Nivel de Riesgo Inherente],"",1),"")</f>
        <v/>
      </c>
      <c r="J127" s="310" t="str">
        <f>IF(Tabla1315[[#This Row],[Diligenciadas etapas previas?]],_xlfn.XLOOKUP(Tabla1315[[#This Row],[Id Riesgo]],'4_CONTROLES'!$A$12:$A$1611,'4_CONTROLES'!$AJ$12:$AJ$1611,"",1),"")</f>
        <v/>
      </c>
      <c r="K127" s="310" t="str">
        <f>IF(Tabla1315[[#This Row],[Diligenciadas etapas previas?]],_xlfn.XLOOKUP(Tabla1315[[#This Row],[Id Riesgo]],'4_CONTROLES'!$A$12:$A$1611,'4_CONTROLES'!$AK$12:$AK$1611,"",1),"")</f>
        <v/>
      </c>
      <c r="L127" s="311" t="str">
        <f>IF(Tabla1315[[#This Row],[Diligenciadas etapas previas?]],_xlfn.XLOOKUP(Tabla1315[[#This Row],[Id Riesgo]],'4_CONTROLES'!$A$12:$A$1611,'4_CONTROLES'!$AL$12:$AL$1611,"",1),"")</f>
        <v/>
      </c>
      <c r="M127" s="311" t="str">
        <f>IF(Tabla1315[[#This Row],[Diligenciadas etapas previas?]],_xlfn.XLOOKUP(Tabla1315[[#This Row],[Id Riesgo]],'4_CONTROLES'!$A$12:$A$1611,'4_CONTROLES'!$AM$12:$AM$1611,"",1),"")</f>
        <v/>
      </c>
      <c r="N127" s="311" t="str">
        <f>IF(Tabla1315[[#This Row],[Diligenciadas etapas previas?]]=TRUE,_xlfn.XLOOKUP(CONCATENATE("P",Tabla1315[[#This Row],[Nivel de probabilidad Residual]],"I",Tabla1315[[#This Row],[Nivel de impacto Residual]]),Tabla10[Llave],Tabla10[Severidad],"",1),"")</f>
        <v/>
      </c>
      <c r="O127" s="336" t="str">
        <f>_xlfn.XLOOKUP(Tabla1315[[#This Row],[Severidad Nivel de Riesgo Residual]],CONFIGURACIÓN!$BM$6:$BM$9,CONFIGURACIÓN!$BO$6:$BO$9,"",0)</f>
        <v/>
      </c>
      <c r="P127" s="328" t="str">
        <f>_xlfn.XLOOKUP(Tabla1315[[#This Row],[Severidad Nivel de Riesgo Residual]],CONFIGURACIÓN!$BM$6:$BM$9,CONFIGURACIÓN!$BP$6:$BP$9,"",0)</f>
        <v/>
      </c>
      <c r="Q127" s="338"/>
      <c r="R127" s="314"/>
      <c r="S127" s="338"/>
      <c r="T127" s="338"/>
      <c r="U127" s="314"/>
      <c r="V127" s="339"/>
      <c r="W127" s="340"/>
      <c r="X127" s="340"/>
      <c r="Y127" s="340"/>
      <c r="Z127" s="340"/>
      <c r="AA127" s="340"/>
      <c r="AB127" s="340"/>
      <c r="AC127" s="340"/>
      <c r="AD127" s="340"/>
      <c r="AE127" s="340"/>
      <c r="AF127" s="340"/>
      <c r="AG127" s="340"/>
      <c r="AH127" s="340"/>
      <c r="AI127" s="339"/>
      <c r="AJ127" s="436" t="str">
        <f>IF(_xlfn.XLOOKUP(Tabla1315[[#This Row],[Id Riesgo]],Tabla6[Id Riesgo],Tabla6[Estado],"",0)=0,"",_xlfn.XLOOKUP(Tabla1315[[#This Row],[Id Riesgo]],Tabla6[Id Riesgo],Tabla6[Estado],"",0))</f>
        <v/>
      </c>
    </row>
    <row r="128" spans="1:36" ht="14.15" x14ac:dyDescent="0.35">
      <c r="A128" s="289" t="s">
        <v>248</v>
      </c>
      <c r="B128" s="309" t="b">
        <f>IF(COUNTIFS(Tabla135[Id Riesgo],Tabla1315[[#This Row],[Id Riesgo]],Tabla135[Registro diligenciado],TRUE)&gt;0,TRUE,FALSE)</f>
        <v>0</v>
      </c>
      <c r="C128" s="289" t="str">
        <f>IF(B128,_xlfn.XLOOKUP(A128,Tabla6[Id Riesgo],Tabla6[Sigla],FALSE,1),"")</f>
        <v/>
      </c>
      <c r="D128" s="290" t="str">
        <f>IF(B128,_xlfn.XLOOKUP(A128,Tabla6[Id Riesgo],Tabla6[DESCRIPCIÓN DEL RIESGO],FALSE,1),"")</f>
        <v/>
      </c>
      <c r="E128" s="310" t="str">
        <f>IF(Tabla1315[[#This Row],[Diligenciadas etapas previas?]],_xlfn.XLOOKUP(Tabla1315[[#This Row],[Id Riesgo]],Tabla13[Id Riesgo],Tabla13[Probabilidad],"",1),"")</f>
        <v/>
      </c>
      <c r="F128" s="310" t="str">
        <f>IF(Tabla1315[[#This Row],[Diligenciadas etapas previas?]],_xlfn.XLOOKUP(Tabla1315[[#This Row],[Id Riesgo]],Tabla13[Id Riesgo],Tabla13[Porcentaje Impacto],"",1),"")</f>
        <v/>
      </c>
      <c r="G128" s="311" t="str">
        <f>IF(Tabla1315[[#This Row],[Diligenciadas etapas previas?]],_xlfn.XLOOKUP(Tabla1315[[#This Row],[Id Riesgo]],Tabla13[Id Riesgo],Tabla13[Nivel de probabilidad],"",1),"")</f>
        <v/>
      </c>
      <c r="H128" s="311" t="str">
        <f>IF(Tabla1315[[#This Row],[Diligenciadas etapas previas?]],_xlfn.XLOOKUP(Tabla1315[[#This Row],[Id Riesgo]],Tabla13[Id Riesgo],Tabla13[Nivel de impacto],"",1),"")</f>
        <v/>
      </c>
      <c r="I128" s="311" t="str">
        <f>IF(Tabla1315[[#This Row],[Diligenciadas etapas previas?]],_xlfn.XLOOKUP(Tabla1315[[#This Row],[Id Riesgo]],Tabla13[Id Riesgo],Tabla13[Severidad Nivel de Riesgo Inherente],"",1),"")</f>
        <v/>
      </c>
      <c r="J128" s="310" t="str">
        <f>IF(Tabla1315[[#This Row],[Diligenciadas etapas previas?]],_xlfn.XLOOKUP(Tabla1315[[#This Row],[Id Riesgo]],'4_CONTROLES'!$A$12:$A$1611,'4_CONTROLES'!$AJ$12:$AJ$1611,"",1),"")</f>
        <v/>
      </c>
      <c r="K128" s="310" t="str">
        <f>IF(Tabla1315[[#This Row],[Diligenciadas etapas previas?]],_xlfn.XLOOKUP(Tabla1315[[#This Row],[Id Riesgo]],'4_CONTROLES'!$A$12:$A$1611,'4_CONTROLES'!$AK$12:$AK$1611,"",1),"")</f>
        <v/>
      </c>
      <c r="L128" s="311" t="str">
        <f>IF(Tabla1315[[#This Row],[Diligenciadas etapas previas?]],_xlfn.XLOOKUP(Tabla1315[[#This Row],[Id Riesgo]],'4_CONTROLES'!$A$12:$A$1611,'4_CONTROLES'!$AL$12:$AL$1611,"",1),"")</f>
        <v/>
      </c>
      <c r="M128" s="311" t="str">
        <f>IF(Tabla1315[[#This Row],[Diligenciadas etapas previas?]],_xlfn.XLOOKUP(Tabla1315[[#This Row],[Id Riesgo]],'4_CONTROLES'!$A$12:$A$1611,'4_CONTROLES'!$AM$12:$AM$1611,"",1),"")</f>
        <v/>
      </c>
      <c r="N128" s="311" t="str">
        <f>IF(Tabla1315[[#This Row],[Diligenciadas etapas previas?]]=TRUE,_xlfn.XLOOKUP(CONCATENATE("P",Tabla1315[[#This Row],[Nivel de probabilidad Residual]],"I",Tabla1315[[#This Row],[Nivel de impacto Residual]]),Tabla10[Llave],Tabla10[Severidad],"",1),"")</f>
        <v/>
      </c>
      <c r="O128" s="336" t="str">
        <f>_xlfn.XLOOKUP(Tabla1315[[#This Row],[Severidad Nivel de Riesgo Residual]],CONFIGURACIÓN!$BM$6:$BM$9,CONFIGURACIÓN!$BO$6:$BO$9,"",0)</f>
        <v/>
      </c>
      <c r="P128" s="328" t="str">
        <f>_xlfn.XLOOKUP(Tabla1315[[#This Row],[Severidad Nivel de Riesgo Residual]],CONFIGURACIÓN!$BM$6:$BM$9,CONFIGURACIÓN!$BP$6:$BP$9,"",0)</f>
        <v/>
      </c>
      <c r="Q128" s="338"/>
      <c r="R128" s="314"/>
      <c r="S128" s="338"/>
      <c r="T128" s="338"/>
      <c r="U128" s="314"/>
      <c r="V128" s="339"/>
      <c r="W128" s="340"/>
      <c r="X128" s="340"/>
      <c r="Y128" s="340"/>
      <c r="Z128" s="340"/>
      <c r="AA128" s="340"/>
      <c r="AB128" s="340"/>
      <c r="AC128" s="340"/>
      <c r="AD128" s="340"/>
      <c r="AE128" s="340"/>
      <c r="AF128" s="340"/>
      <c r="AG128" s="340"/>
      <c r="AH128" s="340"/>
      <c r="AI128" s="339"/>
      <c r="AJ128" s="436" t="str">
        <f>IF(_xlfn.XLOOKUP(Tabla1315[[#This Row],[Id Riesgo]],Tabla6[Id Riesgo],Tabla6[Estado],"",0)=0,"",_xlfn.XLOOKUP(Tabla1315[[#This Row],[Id Riesgo]],Tabla6[Id Riesgo],Tabla6[Estado],"",0))</f>
        <v/>
      </c>
    </row>
    <row r="129" spans="1:36" ht="14.15" x14ac:dyDescent="0.35">
      <c r="A129" s="289" t="s">
        <v>249</v>
      </c>
      <c r="B129" s="309" t="b">
        <f>IF(COUNTIFS(Tabla135[Id Riesgo],Tabla1315[[#This Row],[Id Riesgo]],Tabla135[Registro diligenciado],TRUE)&gt;0,TRUE,FALSE)</f>
        <v>0</v>
      </c>
      <c r="C129" s="289" t="str">
        <f>IF(B129,_xlfn.XLOOKUP(A129,Tabla6[Id Riesgo],Tabla6[Sigla],FALSE,1),"")</f>
        <v/>
      </c>
      <c r="D129" s="290" t="str">
        <f>IF(B129,_xlfn.XLOOKUP(A129,Tabla6[Id Riesgo],Tabla6[DESCRIPCIÓN DEL RIESGO],FALSE,1),"")</f>
        <v/>
      </c>
      <c r="E129" s="310" t="str">
        <f>IF(Tabla1315[[#This Row],[Diligenciadas etapas previas?]],_xlfn.XLOOKUP(Tabla1315[[#This Row],[Id Riesgo]],Tabla13[Id Riesgo],Tabla13[Probabilidad],"",1),"")</f>
        <v/>
      </c>
      <c r="F129" s="310" t="str">
        <f>IF(Tabla1315[[#This Row],[Diligenciadas etapas previas?]],_xlfn.XLOOKUP(Tabla1315[[#This Row],[Id Riesgo]],Tabla13[Id Riesgo],Tabla13[Porcentaje Impacto],"",1),"")</f>
        <v/>
      </c>
      <c r="G129" s="311" t="str">
        <f>IF(Tabla1315[[#This Row],[Diligenciadas etapas previas?]],_xlfn.XLOOKUP(Tabla1315[[#This Row],[Id Riesgo]],Tabla13[Id Riesgo],Tabla13[Nivel de probabilidad],"",1),"")</f>
        <v/>
      </c>
      <c r="H129" s="311" t="str">
        <f>IF(Tabla1315[[#This Row],[Diligenciadas etapas previas?]],_xlfn.XLOOKUP(Tabla1315[[#This Row],[Id Riesgo]],Tabla13[Id Riesgo],Tabla13[Nivel de impacto],"",1),"")</f>
        <v/>
      </c>
      <c r="I129" s="311" t="str">
        <f>IF(Tabla1315[[#This Row],[Diligenciadas etapas previas?]],_xlfn.XLOOKUP(Tabla1315[[#This Row],[Id Riesgo]],Tabla13[Id Riesgo],Tabla13[Severidad Nivel de Riesgo Inherente],"",1),"")</f>
        <v/>
      </c>
      <c r="J129" s="310" t="str">
        <f>IF(Tabla1315[[#This Row],[Diligenciadas etapas previas?]],_xlfn.XLOOKUP(Tabla1315[[#This Row],[Id Riesgo]],'4_CONTROLES'!$A$12:$A$1611,'4_CONTROLES'!$AJ$12:$AJ$1611,"",1),"")</f>
        <v/>
      </c>
      <c r="K129" s="310" t="str">
        <f>IF(Tabla1315[[#This Row],[Diligenciadas etapas previas?]],_xlfn.XLOOKUP(Tabla1315[[#This Row],[Id Riesgo]],'4_CONTROLES'!$A$12:$A$1611,'4_CONTROLES'!$AK$12:$AK$1611,"",1),"")</f>
        <v/>
      </c>
      <c r="L129" s="311" t="str">
        <f>IF(Tabla1315[[#This Row],[Diligenciadas etapas previas?]],_xlfn.XLOOKUP(Tabla1315[[#This Row],[Id Riesgo]],'4_CONTROLES'!$A$12:$A$1611,'4_CONTROLES'!$AL$12:$AL$1611,"",1),"")</f>
        <v/>
      </c>
      <c r="M129" s="311" t="str">
        <f>IF(Tabla1315[[#This Row],[Diligenciadas etapas previas?]],_xlfn.XLOOKUP(Tabla1315[[#This Row],[Id Riesgo]],'4_CONTROLES'!$A$12:$A$1611,'4_CONTROLES'!$AM$12:$AM$1611,"",1),"")</f>
        <v/>
      </c>
      <c r="N129" s="311" t="str">
        <f>IF(Tabla1315[[#This Row],[Diligenciadas etapas previas?]]=TRUE,_xlfn.XLOOKUP(CONCATENATE("P",Tabla1315[[#This Row],[Nivel de probabilidad Residual]],"I",Tabla1315[[#This Row],[Nivel de impacto Residual]]),Tabla10[Llave],Tabla10[Severidad],"",1),"")</f>
        <v/>
      </c>
      <c r="O129" s="336" t="str">
        <f>_xlfn.XLOOKUP(Tabla1315[[#This Row],[Severidad Nivel de Riesgo Residual]],CONFIGURACIÓN!$BM$6:$BM$9,CONFIGURACIÓN!$BO$6:$BO$9,"",0)</f>
        <v/>
      </c>
      <c r="P129" s="328" t="str">
        <f>_xlfn.XLOOKUP(Tabla1315[[#This Row],[Severidad Nivel de Riesgo Residual]],CONFIGURACIÓN!$BM$6:$BM$9,CONFIGURACIÓN!$BP$6:$BP$9,"",0)</f>
        <v/>
      </c>
      <c r="Q129" s="338"/>
      <c r="R129" s="314"/>
      <c r="S129" s="338"/>
      <c r="T129" s="338"/>
      <c r="U129" s="314"/>
      <c r="V129" s="339"/>
      <c r="W129" s="340"/>
      <c r="X129" s="340"/>
      <c r="Y129" s="340"/>
      <c r="Z129" s="340"/>
      <c r="AA129" s="340"/>
      <c r="AB129" s="340"/>
      <c r="AC129" s="340"/>
      <c r="AD129" s="340"/>
      <c r="AE129" s="340"/>
      <c r="AF129" s="340"/>
      <c r="AG129" s="340"/>
      <c r="AH129" s="340"/>
      <c r="AI129" s="339"/>
      <c r="AJ129" s="436" t="str">
        <f>IF(_xlfn.XLOOKUP(Tabla1315[[#This Row],[Id Riesgo]],Tabla6[Id Riesgo],Tabla6[Estado],"",0)=0,"",_xlfn.XLOOKUP(Tabla1315[[#This Row],[Id Riesgo]],Tabla6[Id Riesgo],Tabla6[Estado],"",0))</f>
        <v/>
      </c>
    </row>
    <row r="130" spans="1:36" ht="14.15" x14ac:dyDescent="0.35">
      <c r="A130" s="289" t="s">
        <v>250</v>
      </c>
      <c r="B130" s="309" t="b">
        <f>IF(COUNTIFS(Tabla135[Id Riesgo],Tabla1315[[#This Row],[Id Riesgo]],Tabla135[Registro diligenciado],TRUE)&gt;0,TRUE,FALSE)</f>
        <v>0</v>
      </c>
      <c r="C130" s="289" t="str">
        <f>IF(B130,_xlfn.XLOOKUP(A130,Tabla6[Id Riesgo],Tabla6[Sigla],FALSE,1),"")</f>
        <v/>
      </c>
      <c r="D130" s="290" t="str">
        <f>IF(B130,_xlfn.XLOOKUP(A130,Tabla6[Id Riesgo],Tabla6[DESCRIPCIÓN DEL RIESGO],FALSE,1),"")</f>
        <v/>
      </c>
      <c r="E130" s="310" t="str">
        <f>IF(Tabla1315[[#This Row],[Diligenciadas etapas previas?]],_xlfn.XLOOKUP(Tabla1315[[#This Row],[Id Riesgo]],Tabla13[Id Riesgo],Tabla13[Probabilidad],"",1),"")</f>
        <v/>
      </c>
      <c r="F130" s="310" t="str">
        <f>IF(Tabla1315[[#This Row],[Diligenciadas etapas previas?]],_xlfn.XLOOKUP(Tabla1315[[#This Row],[Id Riesgo]],Tabla13[Id Riesgo],Tabla13[Porcentaje Impacto],"",1),"")</f>
        <v/>
      </c>
      <c r="G130" s="311" t="str">
        <f>IF(Tabla1315[[#This Row],[Diligenciadas etapas previas?]],_xlfn.XLOOKUP(Tabla1315[[#This Row],[Id Riesgo]],Tabla13[Id Riesgo],Tabla13[Nivel de probabilidad],"",1),"")</f>
        <v/>
      </c>
      <c r="H130" s="311" t="str">
        <f>IF(Tabla1315[[#This Row],[Diligenciadas etapas previas?]],_xlfn.XLOOKUP(Tabla1315[[#This Row],[Id Riesgo]],Tabla13[Id Riesgo],Tabla13[Nivel de impacto],"",1),"")</f>
        <v/>
      </c>
      <c r="I130" s="311" t="str">
        <f>IF(Tabla1315[[#This Row],[Diligenciadas etapas previas?]],_xlfn.XLOOKUP(Tabla1315[[#This Row],[Id Riesgo]],Tabla13[Id Riesgo],Tabla13[Severidad Nivel de Riesgo Inherente],"",1),"")</f>
        <v/>
      </c>
      <c r="J130" s="310" t="str">
        <f>IF(Tabla1315[[#This Row],[Diligenciadas etapas previas?]],_xlfn.XLOOKUP(Tabla1315[[#This Row],[Id Riesgo]],'4_CONTROLES'!$A$12:$A$1611,'4_CONTROLES'!$AJ$12:$AJ$1611,"",1),"")</f>
        <v/>
      </c>
      <c r="K130" s="310" t="str">
        <f>IF(Tabla1315[[#This Row],[Diligenciadas etapas previas?]],_xlfn.XLOOKUP(Tabla1315[[#This Row],[Id Riesgo]],'4_CONTROLES'!$A$12:$A$1611,'4_CONTROLES'!$AK$12:$AK$1611,"",1),"")</f>
        <v/>
      </c>
      <c r="L130" s="311" t="str">
        <f>IF(Tabla1315[[#This Row],[Diligenciadas etapas previas?]],_xlfn.XLOOKUP(Tabla1315[[#This Row],[Id Riesgo]],'4_CONTROLES'!$A$12:$A$1611,'4_CONTROLES'!$AL$12:$AL$1611,"",1),"")</f>
        <v/>
      </c>
      <c r="M130" s="311" t="str">
        <f>IF(Tabla1315[[#This Row],[Diligenciadas etapas previas?]],_xlfn.XLOOKUP(Tabla1315[[#This Row],[Id Riesgo]],'4_CONTROLES'!$A$12:$A$1611,'4_CONTROLES'!$AM$12:$AM$1611,"",1),"")</f>
        <v/>
      </c>
      <c r="N130" s="311" t="str">
        <f>IF(Tabla1315[[#This Row],[Diligenciadas etapas previas?]]=TRUE,_xlfn.XLOOKUP(CONCATENATE("P",Tabla1315[[#This Row],[Nivel de probabilidad Residual]],"I",Tabla1315[[#This Row],[Nivel de impacto Residual]]),Tabla10[Llave],Tabla10[Severidad],"",1),"")</f>
        <v/>
      </c>
      <c r="O130" s="336" t="str">
        <f>_xlfn.XLOOKUP(Tabla1315[[#This Row],[Severidad Nivel de Riesgo Residual]],CONFIGURACIÓN!$BM$6:$BM$9,CONFIGURACIÓN!$BO$6:$BO$9,"",0)</f>
        <v/>
      </c>
      <c r="P130" s="328" t="str">
        <f>_xlfn.XLOOKUP(Tabla1315[[#This Row],[Severidad Nivel de Riesgo Residual]],CONFIGURACIÓN!$BM$6:$BM$9,CONFIGURACIÓN!$BP$6:$BP$9,"",0)</f>
        <v/>
      </c>
      <c r="Q130" s="338"/>
      <c r="R130" s="314"/>
      <c r="S130" s="338"/>
      <c r="T130" s="338"/>
      <c r="U130" s="314"/>
      <c r="V130" s="339"/>
      <c r="W130" s="340"/>
      <c r="X130" s="340"/>
      <c r="Y130" s="340"/>
      <c r="Z130" s="340"/>
      <c r="AA130" s="340"/>
      <c r="AB130" s="340"/>
      <c r="AC130" s="340"/>
      <c r="AD130" s="340"/>
      <c r="AE130" s="340"/>
      <c r="AF130" s="340"/>
      <c r="AG130" s="340"/>
      <c r="AH130" s="340"/>
      <c r="AI130" s="339"/>
      <c r="AJ130" s="436" t="str">
        <f>IF(_xlfn.XLOOKUP(Tabla1315[[#This Row],[Id Riesgo]],Tabla6[Id Riesgo],Tabla6[Estado],"",0)=0,"",_xlfn.XLOOKUP(Tabla1315[[#This Row],[Id Riesgo]],Tabla6[Id Riesgo],Tabla6[Estado],"",0))</f>
        <v/>
      </c>
    </row>
    <row r="131" spans="1:36" ht="14.15" x14ac:dyDescent="0.35">
      <c r="A131" s="289" t="s">
        <v>251</v>
      </c>
      <c r="B131" s="309" t="b">
        <f>IF(COUNTIFS(Tabla135[Id Riesgo],Tabla1315[[#This Row],[Id Riesgo]],Tabla135[Registro diligenciado],TRUE)&gt;0,TRUE,FALSE)</f>
        <v>0</v>
      </c>
      <c r="C131" s="289" t="str">
        <f>IF(B131,_xlfn.XLOOKUP(A131,Tabla6[Id Riesgo],Tabla6[Sigla],FALSE,1),"")</f>
        <v/>
      </c>
      <c r="D131" s="290" t="str">
        <f>IF(B131,_xlfn.XLOOKUP(A131,Tabla6[Id Riesgo],Tabla6[DESCRIPCIÓN DEL RIESGO],FALSE,1),"")</f>
        <v/>
      </c>
      <c r="E131" s="310" t="str">
        <f>IF(Tabla1315[[#This Row],[Diligenciadas etapas previas?]],_xlfn.XLOOKUP(Tabla1315[[#This Row],[Id Riesgo]],Tabla13[Id Riesgo],Tabla13[Probabilidad],"",1),"")</f>
        <v/>
      </c>
      <c r="F131" s="310" t="str">
        <f>IF(Tabla1315[[#This Row],[Diligenciadas etapas previas?]],_xlfn.XLOOKUP(Tabla1315[[#This Row],[Id Riesgo]],Tabla13[Id Riesgo],Tabla13[Porcentaje Impacto],"",1),"")</f>
        <v/>
      </c>
      <c r="G131" s="311" t="str">
        <f>IF(Tabla1315[[#This Row],[Diligenciadas etapas previas?]],_xlfn.XLOOKUP(Tabla1315[[#This Row],[Id Riesgo]],Tabla13[Id Riesgo],Tabla13[Nivel de probabilidad],"",1),"")</f>
        <v/>
      </c>
      <c r="H131" s="311" t="str">
        <f>IF(Tabla1315[[#This Row],[Diligenciadas etapas previas?]],_xlfn.XLOOKUP(Tabla1315[[#This Row],[Id Riesgo]],Tabla13[Id Riesgo],Tabla13[Nivel de impacto],"",1),"")</f>
        <v/>
      </c>
      <c r="I131" s="311" t="str">
        <f>IF(Tabla1315[[#This Row],[Diligenciadas etapas previas?]],_xlfn.XLOOKUP(Tabla1315[[#This Row],[Id Riesgo]],Tabla13[Id Riesgo],Tabla13[Severidad Nivel de Riesgo Inherente],"",1),"")</f>
        <v/>
      </c>
      <c r="J131" s="310" t="str">
        <f>IF(Tabla1315[[#This Row],[Diligenciadas etapas previas?]],_xlfn.XLOOKUP(Tabla1315[[#This Row],[Id Riesgo]],'4_CONTROLES'!$A$12:$A$1611,'4_CONTROLES'!$AJ$12:$AJ$1611,"",1),"")</f>
        <v/>
      </c>
      <c r="K131" s="310" t="str">
        <f>IF(Tabla1315[[#This Row],[Diligenciadas etapas previas?]],_xlfn.XLOOKUP(Tabla1315[[#This Row],[Id Riesgo]],'4_CONTROLES'!$A$12:$A$1611,'4_CONTROLES'!$AK$12:$AK$1611,"",1),"")</f>
        <v/>
      </c>
      <c r="L131" s="311" t="str">
        <f>IF(Tabla1315[[#This Row],[Diligenciadas etapas previas?]],_xlfn.XLOOKUP(Tabla1315[[#This Row],[Id Riesgo]],'4_CONTROLES'!$A$12:$A$1611,'4_CONTROLES'!$AL$12:$AL$1611,"",1),"")</f>
        <v/>
      </c>
      <c r="M131" s="311" t="str">
        <f>IF(Tabla1315[[#This Row],[Diligenciadas etapas previas?]],_xlfn.XLOOKUP(Tabla1315[[#This Row],[Id Riesgo]],'4_CONTROLES'!$A$12:$A$1611,'4_CONTROLES'!$AM$12:$AM$1611,"",1),"")</f>
        <v/>
      </c>
      <c r="N131" s="311" t="str">
        <f>IF(Tabla1315[[#This Row],[Diligenciadas etapas previas?]]=TRUE,_xlfn.XLOOKUP(CONCATENATE("P",Tabla1315[[#This Row],[Nivel de probabilidad Residual]],"I",Tabla1315[[#This Row],[Nivel de impacto Residual]]),Tabla10[Llave],Tabla10[Severidad],"",1),"")</f>
        <v/>
      </c>
      <c r="O131" s="336" t="str">
        <f>_xlfn.XLOOKUP(Tabla1315[[#This Row],[Severidad Nivel de Riesgo Residual]],CONFIGURACIÓN!$BM$6:$BM$9,CONFIGURACIÓN!$BO$6:$BO$9,"",0)</f>
        <v/>
      </c>
      <c r="P131" s="328" t="str">
        <f>_xlfn.XLOOKUP(Tabla1315[[#This Row],[Severidad Nivel de Riesgo Residual]],CONFIGURACIÓN!$BM$6:$BM$9,CONFIGURACIÓN!$BP$6:$BP$9,"",0)</f>
        <v/>
      </c>
      <c r="Q131" s="338"/>
      <c r="R131" s="314"/>
      <c r="S131" s="338"/>
      <c r="T131" s="338"/>
      <c r="U131" s="314"/>
      <c r="V131" s="339"/>
      <c r="W131" s="340"/>
      <c r="X131" s="340"/>
      <c r="Y131" s="340"/>
      <c r="Z131" s="340"/>
      <c r="AA131" s="340"/>
      <c r="AB131" s="340"/>
      <c r="AC131" s="340"/>
      <c r="AD131" s="340"/>
      <c r="AE131" s="340"/>
      <c r="AF131" s="340"/>
      <c r="AG131" s="340"/>
      <c r="AH131" s="340"/>
      <c r="AI131" s="339"/>
      <c r="AJ131" s="436" t="str">
        <f>IF(_xlfn.XLOOKUP(Tabla1315[[#This Row],[Id Riesgo]],Tabla6[Id Riesgo],Tabla6[Estado],"",0)=0,"",_xlfn.XLOOKUP(Tabla1315[[#This Row],[Id Riesgo]],Tabla6[Id Riesgo],Tabla6[Estado],"",0))</f>
        <v/>
      </c>
    </row>
    <row r="132" spans="1:36" ht="14.15" x14ac:dyDescent="0.35">
      <c r="A132" s="289" t="s">
        <v>252</v>
      </c>
      <c r="B132" s="309" t="b">
        <f>IF(COUNTIFS(Tabla135[Id Riesgo],Tabla1315[[#This Row],[Id Riesgo]],Tabla135[Registro diligenciado],TRUE)&gt;0,TRUE,FALSE)</f>
        <v>0</v>
      </c>
      <c r="C132" s="289" t="str">
        <f>IF(B132,_xlfn.XLOOKUP(A132,Tabla6[Id Riesgo],Tabla6[Sigla],FALSE,1),"")</f>
        <v/>
      </c>
      <c r="D132" s="290" t="str">
        <f>IF(B132,_xlfn.XLOOKUP(A132,Tabla6[Id Riesgo],Tabla6[DESCRIPCIÓN DEL RIESGO],FALSE,1),"")</f>
        <v/>
      </c>
      <c r="E132" s="310" t="str">
        <f>IF(Tabla1315[[#This Row],[Diligenciadas etapas previas?]],_xlfn.XLOOKUP(Tabla1315[[#This Row],[Id Riesgo]],Tabla13[Id Riesgo],Tabla13[Probabilidad],"",1),"")</f>
        <v/>
      </c>
      <c r="F132" s="310" t="str">
        <f>IF(Tabla1315[[#This Row],[Diligenciadas etapas previas?]],_xlfn.XLOOKUP(Tabla1315[[#This Row],[Id Riesgo]],Tabla13[Id Riesgo],Tabla13[Porcentaje Impacto],"",1),"")</f>
        <v/>
      </c>
      <c r="G132" s="311" t="str">
        <f>IF(Tabla1315[[#This Row],[Diligenciadas etapas previas?]],_xlfn.XLOOKUP(Tabla1315[[#This Row],[Id Riesgo]],Tabla13[Id Riesgo],Tabla13[Nivel de probabilidad],"",1),"")</f>
        <v/>
      </c>
      <c r="H132" s="311" t="str">
        <f>IF(Tabla1315[[#This Row],[Diligenciadas etapas previas?]],_xlfn.XLOOKUP(Tabla1315[[#This Row],[Id Riesgo]],Tabla13[Id Riesgo],Tabla13[Nivel de impacto],"",1),"")</f>
        <v/>
      </c>
      <c r="I132" s="311" t="str">
        <f>IF(Tabla1315[[#This Row],[Diligenciadas etapas previas?]],_xlfn.XLOOKUP(Tabla1315[[#This Row],[Id Riesgo]],Tabla13[Id Riesgo],Tabla13[Severidad Nivel de Riesgo Inherente],"",1),"")</f>
        <v/>
      </c>
      <c r="J132" s="310" t="str">
        <f>IF(Tabla1315[[#This Row],[Diligenciadas etapas previas?]],_xlfn.XLOOKUP(Tabla1315[[#This Row],[Id Riesgo]],'4_CONTROLES'!$A$12:$A$1611,'4_CONTROLES'!$AJ$12:$AJ$1611,"",1),"")</f>
        <v/>
      </c>
      <c r="K132" s="310" t="str">
        <f>IF(Tabla1315[[#This Row],[Diligenciadas etapas previas?]],_xlfn.XLOOKUP(Tabla1315[[#This Row],[Id Riesgo]],'4_CONTROLES'!$A$12:$A$1611,'4_CONTROLES'!$AK$12:$AK$1611,"",1),"")</f>
        <v/>
      </c>
      <c r="L132" s="311" t="str">
        <f>IF(Tabla1315[[#This Row],[Diligenciadas etapas previas?]],_xlfn.XLOOKUP(Tabla1315[[#This Row],[Id Riesgo]],'4_CONTROLES'!$A$12:$A$1611,'4_CONTROLES'!$AL$12:$AL$1611,"",1),"")</f>
        <v/>
      </c>
      <c r="M132" s="311" t="str">
        <f>IF(Tabla1315[[#This Row],[Diligenciadas etapas previas?]],_xlfn.XLOOKUP(Tabla1315[[#This Row],[Id Riesgo]],'4_CONTROLES'!$A$12:$A$1611,'4_CONTROLES'!$AM$12:$AM$1611,"",1),"")</f>
        <v/>
      </c>
      <c r="N132" s="311" t="str">
        <f>IF(Tabla1315[[#This Row],[Diligenciadas etapas previas?]]=TRUE,_xlfn.XLOOKUP(CONCATENATE("P",Tabla1315[[#This Row],[Nivel de probabilidad Residual]],"I",Tabla1315[[#This Row],[Nivel de impacto Residual]]),Tabla10[Llave],Tabla10[Severidad],"",1),"")</f>
        <v/>
      </c>
      <c r="O132" s="336" t="str">
        <f>_xlfn.XLOOKUP(Tabla1315[[#This Row],[Severidad Nivel de Riesgo Residual]],CONFIGURACIÓN!$BM$6:$BM$9,CONFIGURACIÓN!$BO$6:$BO$9,"",0)</f>
        <v/>
      </c>
      <c r="P132" s="328" t="str">
        <f>_xlfn.XLOOKUP(Tabla1315[[#This Row],[Severidad Nivel de Riesgo Residual]],CONFIGURACIÓN!$BM$6:$BM$9,CONFIGURACIÓN!$BP$6:$BP$9,"",0)</f>
        <v/>
      </c>
      <c r="Q132" s="338"/>
      <c r="R132" s="314"/>
      <c r="S132" s="338"/>
      <c r="T132" s="338"/>
      <c r="U132" s="314"/>
      <c r="V132" s="339"/>
      <c r="W132" s="340"/>
      <c r="X132" s="340"/>
      <c r="Y132" s="340"/>
      <c r="Z132" s="340"/>
      <c r="AA132" s="340"/>
      <c r="AB132" s="340"/>
      <c r="AC132" s="340"/>
      <c r="AD132" s="340"/>
      <c r="AE132" s="340"/>
      <c r="AF132" s="340"/>
      <c r="AG132" s="340"/>
      <c r="AH132" s="340"/>
      <c r="AI132" s="339"/>
      <c r="AJ132" s="436" t="str">
        <f>IF(_xlfn.XLOOKUP(Tabla1315[[#This Row],[Id Riesgo]],Tabla6[Id Riesgo],Tabla6[Estado],"",0)=0,"",_xlfn.XLOOKUP(Tabla1315[[#This Row],[Id Riesgo]],Tabla6[Id Riesgo],Tabla6[Estado],"",0))</f>
        <v/>
      </c>
    </row>
    <row r="133" spans="1:36" ht="14.15" x14ac:dyDescent="0.35">
      <c r="A133" s="289" t="s">
        <v>253</v>
      </c>
      <c r="B133" s="309" t="b">
        <f>IF(COUNTIFS(Tabla135[Id Riesgo],Tabla1315[[#This Row],[Id Riesgo]],Tabla135[Registro diligenciado],TRUE)&gt;0,TRUE,FALSE)</f>
        <v>0</v>
      </c>
      <c r="C133" s="289" t="str">
        <f>IF(B133,_xlfn.XLOOKUP(A133,Tabla6[Id Riesgo],Tabla6[Sigla],FALSE,1),"")</f>
        <v/>
      </c>
      <c r="D133" s="290" t="str">
        <f>IF(B133,_xlfn.XLOOKUP(A133,Tabla6[Id Riesgo],Tabla6[DESCRIPCIÓN DEL RIESGO],FALSE,1),"")</f>
        <v/>
      </c>
      <c r="E133" s="310" t="str">
        <f>IF(Tabla1315[[#This Row],[Diligenciadas etapas previas?]],_xlfn.XLOOKUP(Tabla1315[[#This Row],[Id Riesgo]],Tabla13[Id Riesgo],Tabla13[Probabilidad],"",1),"")</f>
        <v/>
      </c>
      <c r="F133" s="310" t="str">
        <f>IF(Tabla1315[[#This Row],[Diligenciadas etapas previas?]],_xlfn.XLOOKUP(Tabla1315[[#This Row],[Id Riesgo]],Tabla13[Id Riesgo],Tabla13[Porcentaje Impacto],"",1),"")</f>
        <v/>
      </c>
      <c r="G133" s="311" t="str">
        <f>IF(Tabla1315[[#This Row],[Diligenciadas etapas previas?]],_xlfn.XLOOKUP(Tabla1315[[#This Row],[Id Riesgo]],Tabla13[Id Riesgo],Tabla13[Nivel de probabilidad],"",1),"")</f>
        <v/>
      </c>
      <c r="H133" s="311" t="str">
        <f>IF(Tabla1315[[#This Row],[Diligenciadas etapas previas?]],_xlfn.XLOOKUP(Tabla1315[[#This Row],[Id Riesgo]],Tabla13[Id Riesgo],Tabla13[Nivel de impacto],"",1),"")</f>
        <v/>
      </c>
      <c r="I133" s="311" t="str">
        <f>IF(Tabla1315[[#This Row],[Diligenciadas etapas previas?]],_xlfn.XLOOKUP(Tabla1315[[#This Row],[Id Riesgo]],Tabla13[Id Riesgo],Tabla13[Severidad Nivel de Riesgo Inherente],"",1),"")</f>
        <v/>
      </c>
      <c r="J133" s="310" t="str">
        <f>IF(Tabla1315[[#This Row],[Diligenciadas etapas previas?]],_xlfn.XLOOKUP(Tabla1315[[#This Row],[Id Riesgo]],'4_CONTROLES'!$A$12:$A$1611,'4_CONTROLES'!$AJ$12:$AJ$1611,"",1),"")</f>
        <v/>
      </c>
      <c r="K133" s="310" t="str">
        <f>IF(Tabla1315[[#This Row],[Diligenciadas etapas previas?]],_xlfn.XLOOKUP(Tabla1315[[#This Row],[Id Riesgo]],'4_CONTROLES'!$A$12:$A$1611,'4_CONTROLES'!$AK$12:$AK$1611,"",1),"")</f>
        <v/>
      </c>
      <c r="L133" s="311" t="str">
        <f>IF(Tabla1315[[#This Row],[Diligenciadas etapas previas?]],_xlfn.XLOOKUP(Tabla1315[[#This Row],[Id Riesgo]],'4_CONTROLES'!$A$12:$A$1611,'4_CONTROLES'!$AL$12:$AL$1611,"",1),"")</f>
        <v/>
      </c>
      <c r="M133" s="311" t="str">
        <f>IF(Tabla1315[[#This Row],[Diligenciadas etapas previas?]],_xlfn.XLOOKUP(Tabla1315[[#This Row],[Id Riesgo]],'4_CONTROLES'!$A$12:$A$1611,'4_CONTROLES'!$AM$12:$AM$1611,"",1),"")</f>
        <v/>
      </c>
      <c r="N133" s="311" t="str">
        <f>IF(Tabla1315[[#This Row],[Diligenciadas etapas previas?]]=TRUE,_xlfn.XLOOKUP(CONCATENATE("P",Tabla1315[[#This Row],[Nivel de probabilidad Residual]],"I",Tabla1315[[#This Row],[Nivel de impacto Residual]]),Tabla10[Llave],Tabla10[Severidad],"",1),"")</f>
        <v/>
      </c>
      <c r="O133" s="336" t="str">
        <f>_xlfn.XLOOKUP(Tabla1315[[#This Row],[Severidad Nivel de Riesgo Residual]],CONFIGURACIÓN!$BM$6:$BM$9,CONFIGURACIÓN!$BO$6:$BO$9,"",0)</f>
        <v/>
      </c>
      <c r="P133" s="328" t="str">
        <f>_xlfn.XLOOKUP(Tabla1315[[#This Row],[Severidad Nivel de Riesgo Residual]],CONFIGURACIÓN!$BM$6:$BM$9,CONFIGURACIÓN!$BP$6:$BP$9,"",0)</f>
        <v/>
      </c>
      <c r="Q133" s="338"/>
      <c r="R133" s="314"/>
      <c r="S133" s="338"/>
      <c r="T133" s="338"/>
      <c r="U133" s="314"/>
      <c r="V133" s="339"/>
      <c r="W133" s="340"/>
      <c r="X133" s="340"/>
      <c r="Y133" s="340"/>
      <c r="Z133" s="340"/>
      <c r="AA133" s="340"/>
      <c r="AB133" s="340"/>
      <c r="AC133" s="340"/>
      <c r="AD133" s="340"/>
      <c r="AE133" s="340"/>
      <c r="AF133" s="340"/>
      <c r="AG133" s="340"/>
      <c r="AH133" s="340"/>
      <c r="AI133" s="339"/>
      <c r="AJ133" s="436" t="str">
        <f>IF(_xlfn.XLOOKUP(Tabla1315[[#This Row],[Id Riesgo]],Tabla6[Id Riesgo],Tabla6[Estado],"",0)=0,"",_xlfn.XLOOKUP(Tabla1315[[#This Row],[Id Riesgo]],Tabla6[Id Riesgo],Tabla6[Estado],"",0))</f>
        <v/>
      </c>
    </row>
    <row r="134" spans="1:36" ht="14.15" x14ac:dyDescent="0.35">
      <c r="A134" s="289" t="s">
        <v>254</v>
      </c>
      <c r="B134" s="309" t="b">
        <f>IF(COUNTIFS(Tabla135[Id Riesgo],Tabla1315[[#This Row],[Id Riesgo]],Tabla135[Registro diligenciado],TRUE)&gt;0,TRUE,FALSE)</f>
        <v>0</v>
      </c>
      <c r="C134" s="289" t="str">
        <f>IF(B134,_xlfn.XLOOKUP(A134,Tabla6[Id Riesgo],Tabla6[Sigla],FALSE,1),"")</f>
        <v/>
      </c>
      <c r="D134" s="290" t="str">
        <f>IF(B134,_xlfn.XLOOKUP(A134,Tabla6[Id Riesgo],Tabla6[DESCRIPCIÓN DEL RIESGO],FALSE,1),"")</f>
        <v/>
      </c>
      <c r="E134" s="310" t="str">
        <f>IF(Tabla1315[[#This Row],[Diligenciadas etapas previas?]],_xlfn.XLOOKUP(Tabla1315[[#This Row],[Id Riesgo]],Tabla13[Id Riesgo],Tabla13[Probabilidad],"",1),"")</f>
        <v/>
      </c>
      <c r="F134" s="310" t="str">
        <f>IF(Tabla1315[[#This Row],[Diligenciadas etapas previas?]],_xlfn.XLOOKUP(Tabla1315[[#This Row],[Id Riesgo]],Tabla13[Id Riesgo],Tabla13[Porcentaje Impacto],"",1),"")</f>
        <v/>
      </c>
      <c r="G134" s="311" t="str">
        <f>IF(Tabla1315[[#This Row],[Diligenciadas etapas previas?]],_xlfn.XLOOKUP(Tabla1315[[#This Row],[Id Riesgo]],Tabla13[Id Riesgo],Tabla13[Nivel de probabilidad],"",1),"")</f>
        <v/>
      </c>
      <c r="H134" s="311" t="str">
        <f>IF(Tabla1315[[#This Row],[Diligenciadas etapas previas?]],_xlfn.XLOOKUP(Tabla1315[[#This Row],[Id Riesgo]],Tabla13[Id Riesgo],Tabla13[Nivel de impacto],"",1),"")</f>
        <v/>
      </c>
      <c r="I134" s="311" t="str">
        <f>IF(Tabla1315[[#This Row],[Diligenciadas etapas previas?]],_xlfn.XLOOKUP(Tabla1315[[#This Row],[Id Riesgo]],Tabla13[Id Riesgo],Tabla13[Severidad Nivel de Riesgo Inherente],"",1),"")</f>
        <v/>
      </c>
      <c r="J134" s="310" t="str">
        <f>IF(Tabla1315[[#This Row],[Diligenciadas etapas previas?]],_xlfn.XLOOKUP(Tabla1315[[#This Row],[Id Riesgo]],'4_CONTROLES'!$A$12:$A$1611,'4_CONTROLES'!$AJ$12:$AJ$1611,"",1),"")</f>
        <v/>
      </c>
      <c r="K134" s="310" t="str">
        <f>IF(Tabla1315[[#This Row],[Diligenciadas etapas previas?]],_xlfn.XLOOKUP(Tabla1315[[#This Row],[Id Riesgo]],'4_CONTROLES'!$A$12:$A$1611,'4_CONTROLES'!$AK$12:$AK$1611,"",1),"")</f>
        <v/>
      </c>
      <c r="L134" s="311" t="str">
        <f>IF(Tabla1315[[#This Row],[Diligenciadas etapas previas?]],_xlfn.XLOOKUP(Tabla1315[[#This Row],[Id Riesgo]],'4_CONTROLES'!$A$12:$A$1611,'4_CONTROLES'!$AL$12:$AL$1611,"",1),"")</f>
        <v/>
      </c>
      <c r="M134" s="311" t="str">
        <f>IF(Tabla1315[[#This Row],[Diligenciadas etapas previas?]],_xlfn.XLOOKUP(Tabla1315[[#This Row],[Id Riesgo]],'4_CONTROLES'!$A$12:$A$1611,'4_CONTROLES'!$AM$12:$AM$1611,"",1),"")</f>
        <v/>
      </c>
      <c r="N134" s="311" t="str">
        <f>IF(Tabla1315[[#This Row],[Diligenciadas etapas previas?]]=TRUE,_xlfn.XLOOKUP(CONCATENATE("P",Tabla1315[[#This Row],[Nivel de probabilidad Residual]],"I",Tabla1315[[#This Row],[Nivel de impacto Residual]]),Tabla10[Llave],Tabla10[Severidad],"",1),"")</f>
        <v/>
      </c>
      <c r="O134" s="336" t="str">
        <f>_xlfn.XLOOKUP(Tabla1315[[#This Row],[Severidad Nivel de Riesgo Residual]],CONFIGURACIÓN!$BM$6:$BM$9,CONFIGURACIÓN!$BO$6:$BO$9,"",0)</f>
        <v/>
      </c>
      <c r="P134" s="328" t="str">
        <f>_xlfn.XLOOKUP(Tabla1315[[#This Row],[Severidad Nivel de Riesgo Residual]],CONFIGURACIÓN!$BM$6:$BM$9,CONFIGURACIÓN!$BP$6:$BP$9,"",0)</f>
        <v/>
      </c>
      <c r="Q134" s="338"/>
      <c r="R134" s="314"/>
      <c r="S134" s="338"/>
      <c r="T134" s="338"/>
      <c r="U134" s="314"/>
      <c r="V134" s="339"/>
      <c r="W134" s="340"/>
      <c r="X134" s="340"/>
      <c r="Y134" s="340"/>
      <c r="Z134" s="340"/>
      <c r="AA134" s="340"/>
      <c r="AB134" s="340"/>
      <c r="AC134" s="340"/>
      <c r="AD134" s="340"/>
      <c r="AE134" s="340"/>
      <c r="AF134" s="340"/>
      <c r="AG134" s="340"/>
      <c r="AH134" s="340"/>
      <c r="AI134" s="339"/>
      <c r="AJ134" s="436" t="str">
        <f>IF(_xlfn.XLOOKUP(Tabla1315[[#This Row],[Id Riesgo]],Tabla6[Id Riesgo],Tabla6[Estado],"",0)=0,"",_xlfn.XLOOKUP(Tabla1315[[#This Row],[Id Riesgo]],Tabla6[Id Riesgo],Tabla6[Estado],"",0))</f>
        <v/>
      </c>
    </row>
    <row r="135" spans="1:36" ht="14.15" x14ac:dyDescent="0.35">
      <c r="A135" s="289" t="s">
        <v>255</v>
      </c>
      <c r="B135" s="309" t="b">
        <f>IF(COUNTIFS(Tabla135[Id Riesgo],Tabla1315[[#This Row],[Id Riesgo]],Tabla135[Registro diligenciado],TRUE)&gt;0,TRUE,FALSE)</f>
        <v>0</v>
      </c>
      <c r="C135" s="289" t="str">
        <f>IF(B135,_xlfn.XLOOKUP(A135,Tabla6[Id Riesgo],Tabla6[Sigla],FALSE,1),"")</f>
        <v/>
      </c>
      <c r="D135" s="290" t="str">
        <f>IF(B135,_xlfn.XLOOKUP(A135,Tabla6[Id Riesgo],Tabla6[DESCRIPCIÓN DEL RIESGO],FALSE,1),"")</f>
        <v/>
      </c>
      <c r="E135" s="310" t="str">
        <f>IF(Tabla1315[[#This Row],[Diligenciadas etapas previas?]],_xlfn.XLOOKUP(Tabla1315[[#This Row],[Id Riesgo]],Tabla13[Id Riesgo],Tabla13[Probabilidad],"",1),"")</f>
        <v/>
      </c>
      <c r="F135" s="310" t="str">
        <f>IF(Tabla1315[[#This Row],[Diligenciadas etapas previas?]],_xlfn.XLOOKUP(Tabla1315[[#This Row],[Id Riesgo]],Tabla13[Id Riesgo],Tabla13[Porcentaje Impacto],"",1),"")</f>
        <v/>
      </c>
      <c r="G135" s="311" t="str">
        <f>IF(Tabla1315[[#This Row],[Diligenciadas etapas previas?]],_xlfn.XLOOKUP(Tabla1315[[#This Row],[Id Riesgo]],Tabla13[Id Riesgo],Tabla13[Nivel de probabilidad],"",1),"")</f>
        <v/>
      </c>
      <c r="H135" s="311" t="str">
        <f>IF(Tabla1315[[#This Row],[Diligenciadas etapas previas?]],_xlfn.XLOOKUP(Tabla1315[[#This Row],[Id Riesgo]],Tabla13[Id Riesgo],Tabla13[Nivel de impacto],"",1),"")</f>
        <v/>
      </c>
      <c r="I135" s="311" t="str">
        <f>IF(Tabla1315[[#This Row],[Diligenciadas etapas previas?]],_xlfn.XLOOKUP(Tabla1315[[#This Row],[Id Riesgo]],Tabla13[Id Riesgo],Tabla13[Severidad Nivel de Riesgo Inherente],"",1),"")</f>
        <v/>
      </c>
      <c r="J135" s="310" t="str">
        <f>IF(Tabla1315[[#This Row],[Diligenciadas etapas previas?]],_xlfn.XLOOKUP(Tabla1315[[#This Row],[Id Riesgo]],'4_CONTROLES'!$A$12:$A$1611,'4_CONTROLES'!$AJ$12:$AJ$1611,"",1),"")</f>
        <v/>
      </c>
      <c r="K135" s="310" t="str">
        <f>IF(Tabla1315[[#This Row],[Diligenciadas etapas previas?]],_xlfn.XLOOKUP(Tabla1315[[#This Row],[Id Riesgo]],'4_CONTROLES'!$A$12:$A$1611,'4_CONTROLES'!$AK$12:$AK$1611,"",1),"")</f>
        <v/>
      </c>
      <c r="L135" s="311" t="str">
        <f>IF(Tabla1315[[#This Row],[Diligenciadas etapas previas?]],_xlfn.XLOOKUP(Tabla1315[[#This Row],[Id Riesgo]],'4_CONTROLES'!$A$12:$A$1611,'4_CONTROLES'!$AL$12:$AL$1611,"",1),"")</f>
        <v/>
      </c>
      <c r="M135" s="311" t="str">
        <f>IF(Tabla1315[[#This Row],[Diligenciadas etapas previas?]],_xlfn.XLOOKUP(Tabla1315[[#This Row],[Id Riesgo]],'4_CONTROLES'!$A$12:$A$1611,'4_CONTROLES'!$AM$12:$AM$1611,"",1),"")</f>
        <v/>
      </c>
      <c r="N135" s="311" t="str">
        <f>IF(Tabla1315[[#This Row],[Diligenciadas etapas previas?]]=TRUE,_xlfn.XLOOKUP(CONCATENATE("P",Tabla1315[[#This Row],[Nivel de probabilidad Residual]],"I",Tabla1315[[#This Row],[Nivel de impacto Residual]]),Tabla10[Llave],Tabla10[Severidad],"",1),"")</f>
        <v/>
      </c>
      <c r="O135" s="336" t="str">
        <f>_xlfn.XLOOKUP(Tabla1315[[#This Row],[Severidad Nivel de Riesgo Residual]],CONFIGURACIÓN!$BM$6:$BM$9,CONFIGURACIÓN!$BO$6:$BO$9,"",0)</f>
        <v/>
      </c>
      <c r="P135" s="328" t="str">
        <f>_xlfn.XLOOKUP(Tabla1315[[#This Row],[Severidad Nivel de Riesgo Residual]],CONFIGURACIÓN!$BM$6:$BM$9,CONFIGURACIÓN!$BP$6:$BP$9,"",0)</f>
        <v/>
      </c>
      <c r="Q135" s="338"/>
      <c r="R135" s="314"/>
      <c r="S135" s="338"/>
      <c r="T135" s="338"/>
      <c r="U135" s="314"/>
      <c r="V135" s="339"/>
      <c r="W135" s="340"/>
      <c r="X135" s="340"/>
      <c r="Y135" s="340"/>
      <c r="Z135" s="340"/>
      <c r="AA135" s="340"/>
      <c r="AB135" s="340"/>
      <c r="AC135" s="340"/>
      <c r="AD135" s="340"/>
      <c r="AE135" s="340"/>
      <c r="AF135" s="340"/>
      <c r="AG135" s="340"/>
      <c r="AH135" s="340"/>
      <c r="AI135" s="339"/>
      <c r="AJ135" s="436" t="str">
        <f>IF(_xlfn.XLOOKUP(Tabla1315[[#This Row],[Id Riesgo]],Tabla6[Id Riesgo],Tabla6[Estado],"",0)=0,"",_xlfn.XLOOKUP(Tabla1315[[#This Row],[Id Riesgo]],Tabla6[Id Riesgo],Tabla6[Estado],"",0))</f>
        <v/>
      </c>
    </row>
    <row r="136" spans="1:36" ht="14.15" x14ac:dyDescent="0.35">
      <c r="A136" s="289" t="s">
        <v>256</v>
      </c>
      <c r="B136" s="309" t="b">
        <f>IF(COUNTIFS(Tabla135[Id Riesgo],Tabla1315[[#This Row],[Id Riesgo]],Tabla135[Registro diligenciado],TRUE)&gt;0,TRUE,FALSE)</f>
        <v>0</v>
      </c>
      <c r="C136" s="289" t="str">
        <f>IF(B136,_xlfn.XLOOKUP(A136,Tabla6[Id Riesgo],Tabla6[Sigla],FALSE,1),"")</f>
        <v/>
      </c>
      <c r="D136" s="290" t="str">
        <f>IF(B136,_xlfn.XLOOKUP(A136,Tabla6[Id Riesgo],Tabla6[DESCRIPCIÓN DEL RIESGO],FALSE,1),"")</f>
        <v/>
      </c>
      <c r="E136" s="310" t="str">
        <f>IF(Tabla1315[[#This Row],[Diligenciadas etapas previas?]],_xlfn.XLOOKUP(Tabla1315[[#This Row],[Id Riesgo]],Tabla13[Id Riesgo],Tabla13[Probabilidad],"",1),"")</f>
        <v/>
      </c>
      <c r="F136" s="310" t="str">
        <f>IF(Tabla1315[[#This Row],[Diligenciadas etapas previas?]],_xlfn.XLOOKUP(Tabla1315[[#This Row],[Id Riesgo]],Tabla13[Id Riesgo],Tabla13[Porcentaje Impacto],"",1),"")</f>
        <v/>
      </c>
      <c r="G136" s="311" t="str">
        <f>IF(Tabla1315[[#This Row],[Diligenciadas etapas previas?]],_xlfn.XLOOKUP(Tabla1315[[#This Row],[Id Riesgo]],Tabla13[Id Riesgo],Tabla13[Nivel de probabilidad],"",1),"")</f>
        <v/>
      </c>
      <c r="H136" s="311" t="str">
        <f>IF(Tabla1315[[#This Row],[Diligenciadas etapas previas?]],_xlfn.XLOOKUP(Tabla1315[[#This Row],[Id Riesgo]],Tabla13[Id Riesgo],Tabla13[Nivel de impacto],"",1),"")</f>
        <v/>
      </c>
      <c r="I136" s="311" t="str">
        <f>IF(Tabla1315[[#This Row],[Diligenciadas etapas previas?]],_xlfn.XLOOKUP(Tabla1315[[#This Row],[Id Riesgo]],Tabla13[Id Riesgo],Tabla13[Severidad Nivel de Riesgo Inherente],"",1),"")</f>
        <v/>
      </c>
      <c r="J136" s="310" t="str">
        <f>IF(Tabla1315[[#This Row],[Diligenciadas etapas previas?]],_xlfn.XLOOKUP(Tabla1315[[#This Row],[Id Riesgo]],'4_CONTROLES'!$A$12:$A$1611,'4_CONTROLES'!$AJ$12:$AJ$1611,"",1),"")</f>
        <v/>
      </c>
      <c r="K136" s="310" t="str">
        <f>IF(Tabla1315[[#This Row],[Diligenciadas etapas previas?]],_xlfn.XLOOKUP(Tabla1315[[#This Row],[Id Riesgo]],'4_CONTROLES'!$A$12:$A$1611,'4_CONTROLES'!$AK$12:$AK$1611,"",1),"")</f>
        <v/>
      </c>
      <c r="L136" s="311" t="str">
        <f>IF(Tabla1315[[#This Row],[Diligenciadas etapas previas?]],_xlfn.XLOOKUP(Tabla1315[[#This Row],[Id Riesgo]],'4_CONTROLES'!$A$12:$A$1611,'4_CONTROLES'!$AL$12:$AL$1611,"",1),"")</f>
        <v/>
      </c>
      <c r="M136" s="311" t="str">
        <f>IF(Tabla1315[[#This Row],[Diligenciadas etapas previas?]],_xlfn.XLOOKUP(Tabla1315[[#This Row],[Id Riesgo]],'4_CONTROLES'!$A$12:$A$1611,'4_CONTROLES'!$AM$12:$AM$1611,"",1),"")</f>
        <v/>
      </c>
      <c r="N136" s="311" t="str">
        <f>IF(Tabla1315[[#This Row],[Diligenciadas etapas previas?]]=TRUE,_xlfn.XLOOKUP(CONCATENATE("P",Tabla1315[[#This Row],[Nivel de probabilidad Residual]],"I",Tabla1315[[#This Row],[Nivel de impacto Residual]]),Tabla10[Llave],Tabla10[Severidad],"",1),"")</f>
        <v/>
      </c>
      <c r="O136" s="336" t="str">
        <f>_xlfn.XLOOKUP(Tabla1315[[#This Row],[Severidad Nivel de Riesgo Residual]],CONFIGURACIÓN!$BM$6:$BM$9,CONFIGURACIÓN!$BO$6:$BO$9,"",0)</f>
        <v/>
      </c>
      <c r="P136" s="328" t="str">
        <f>_xlfn.XLOOKUP(Tabla1315[[#This Row],[Severidad Nivel de Riesgo Residual]],CONFIGURACIÓN!$BM$6:$BM$9,CONFIGURACIÓN!$BP$6:$BP$9,"",0)</f>
        <v/>
      </c>
      <c r="Q136" s="338"/>
      <c r="R136" s="314"/>
      <c r="S136" s="338"/>
      <c r="T136" s="338"/>
      <c r="U136" s="314"/>
      <c r="V136" s="339"/>
      <c r="W136" s="340"/>
      <c r="X136" s="340"/>
      <c r="Y136" s="340"/>
      <c r="Z136" s="340"/>
      <c r="AA136" s="340"/>
      <c r="AB136" s="340"/>
      <c r="AC136" s="340"/>
      <c r="AD136" s="340"/>
      <c r="AE136" s="340"/>
      <c r="AF136" s="340"/>
      <c r="AG136" s="340"/>
      <c r="AH136" s="340"/>
      <c r="AI136" s="339"/>
      <c r="AJ136" s="436" t="str">
        <f>IF(_xlfn.XLOOKUP(Tabla1315[[#This Row],[Id Riesgo]],Tabla6[Id Riesgo],Tabla6[Estado],"",0)=0,"",_xlfn.XLOOKUP(Tabla1315[[#This Row],[Id Riesgo]],Tabla6[Id Riesgo],Tabla6[Estado],"",0))</f>
        <v/>
      </c>
    </row>
    <row r="137" spans="1:36" ht="14.15" x14ac:dyDescent="0.35">
      <c r="A137" s="289" t="s">
        <v>257</v>
      </c>
      <c r="B137" s="309" t="b">
        <f>IF(COUNTIFS(Tabla135[Id Riesgo],Tabla1315[[#This Row],[Id Riesgo]],Tabla135[Registro diligenciado],TRUE)&gt;0,TRUE,FALSE)</f>
        <v>0</v>
      </c>
      <c r="C137" s="289" t="str">
        <f>IF(B137,_xlfn.XLOOKUP(A137,Tabla6[Id Riesgo],Tabla6[Sigla],FALSE,1),"")</f>
        <v/>
      </c>
      <c r="D137" s="290" t="str">
        <f>IF(B137,_xlfn.XLOOKUP(A137,Tabla6[Id Riesgo],Tabla6[DESCRIPCIÓN DEL RIESGO],FALSE,1),"")</f>
        <v/>
      </c>
      <c r="E137" s="310" t="str">
        <f>IF(Tabla1315[[#This Row],[Diligenciadas etapas previas?]],_xlfn.XLOOKUP(Tabla1315[[#This Row],[Id Riesgo]],Tabla13[Id Riesgo],Tabla13[Probabilidad],"",1),"")</f>
        <v/>
      </c>
      <c r="F137" s="310" t="str">
        <f>IF(Tabla1315[[#This Row],[Diligenciadas etapas previas?]],_xlfn.XLOOKUP(Tabla1315[[#This Row],[Id Riesgo]],Tabla13[Id Riesgo],Tabla13[Porcentaje Impacto],"",1),"")</f>
        <v/>
      </c>
      <c r="G137" s="311" t="str">
        <f>IF(Tabla1315[[#This Row],[Diligenciadas etapas previas?]],_xlfn.XLOOKUP(Tabla1315[[#This Row],[Id Riesgo]],Tabla13[Id Riesgo],Tabla13[Nivel de probabilidad],"",1),"")</f>
        <v/>
      </c>
      <c r="H137" s="311" t="str">
        <f>IF(Tabla1315[[#This Row],[Diligenciadas etapas previas?]],_xlfn.XLOOKUP(Tabla1315[[#This Row],[Id Riesgo]],Tabla13[Id Riesgo],Tabla13[Nivel de impacto],"",1),"")</f>
        <v/>
      </c>
      <c r="I137" s="311" t="str">
        <f>IF(Tabla1315[[#This Row],[Diligenciadas etapas previas?]],_xlfn.XLOOKUP(Tabla1315[[#This Row],[Id Riesgo]],Tabla13[Id Riesgo],Tabla13[Severidad Nivel de Riesgo Inherente],"",1),"")</f>
        <v/>
      </c>
      <c r="J137" s="310" t="str">
        <f>IF(Tabla1315[[#This Row],[Diligenciadas etapas previas?]],_xlfn.XLOOKUP(Tabla1315[[#This Row],[Id Riesgo]],'4_CONTROLES'!$A$12:$A$1611,'4_CONTROLES'!$AJ$12:$AJ$1611,"",1),"")</f>
        <v/>
      </c>
      <c r="K137" s="310" t="str">
        <f>IF(Tabla1315[[#This Row],[Diligenciadas etapas previas?]],_xlfn.XLOOKUP(Tabla1315[[#This Row],[Id Riesgo]],'4_CONTROLES'!$A$12:$A$1611,'4_CONTROLES'!$AK$12:$AK$1611,"",1),"")</f>
        <v/>
      </c>
      <c r="L137" s="311" t="str">
        <f>IF(Tabla1315[[#This Row],[Diligenciadas etapas previas?]],_xlfn.XLOOKUP(Tabla1315[[#This Row],[Id Riesgo]],'4_CONTROLES'!$A$12:$A$1611,'4_CONTROLES'!$AL$12:$AL$1611,"",1),"")</f>
        <v/>
      </c>
      <c r="M137" s="311" t="str">
        <f>IF(Tabla1315[[#This Row],[Diligenciadas etapas previas?]],_xlfn.XLOOKUP(Tabla1315[[#This Row],[Id Riesgo]],'4_CONTROLES'!$A$12:$A$1611,'4_CONTROLES'!$AM$12:$AM$1611,"",1),"")</f>
        <v/>
      </c>
      <c r="N137" s="311" t="str">
        <f>IF(Tabla1315[[#This Row],[Diligenciadas etapas previas?]]=TRUE,_xlfn.XLOOKUP(CONCATENATE("P",Tabla1315[[#This Row],[Nivel de probabilidad Residual]],"I",Tabla1315[[#This Row],[Nivel de impacto Residual]]),Tabla10[Llave],Tabla10[Severidad],"",1),"")</f>
        <v/>
      </c>
      <c r="O137" s="336" t="str">
        <f>_xlfn.XLOOKUP(Tabla1315[[#This Row],[Severidad Nivel de Riesgo Residual]],CONFIGURACIÓN!$BM$6:$BM$9,CONFIGURACIÓN!$BO$6:$BO$9,"",0)</f>
        <v/>
      </c>
      <c r="P137" s="328" t="str">
        <f>_xlfn.XLOOKUP(Tabla1315[[#This Row],[Severidad Nivel de Riesgo Residual]],CONFIGURACIÓN!$BM$6:$BM$9,CONFIGURACIÓN!$BP$6:$BP$9,"",0)</f>
        <v/>
      </c>
      <c r="Q137" s="338"/>
      <c r="R137" s="314"/>
      <c r="S137" s="338"/>
      <c r="T137" s="338"/>
      <c r="U137" s="314"/>
      <c r="V137" s="339"/>
      <c r="W137" s="340"/>
      <c r="X137" s="340"/>
      <c r="Y137" s="340"/>
      <c r="Z137" s="340"/>
      <c r="AA137" s="340"/>
      <c r="AB137" s="340"/>
      <c r="AC137" s="340"/>
      <c r="AD137" s="340"/>
      <c r="AE137" s="340"/>
      <c r="AF137" s="340"/>
      <c r="AG137" s="340"/>
      <c r="AH137" s="340"/>
      <c r="AI137" s="339"/>
      <c r="AJ137" s="436" t="str">
        <f>IF(_xlfn.XLOOKUP(Tabla1315[[#This Row],[Id Riesgo]],Tabla6[Id Riesgo],Tabla6[Estado],"",0)=0,"",_xlfn.XLOOKUP(Tabla1315[[#This Row],[Id Riesgo]],Tabla6[Id Riesgo],Tabla6[Estado],"",0))</f>
        <v/>
      </c>
    </row>
    <row r="138" spans="1:36" ht="14.15" x14ac:dyDescent="0.35">
      <c r="A138" s="289" t="s">
        <v>258</v>
      </c>
      <c r="B138" s="309" t="b">
        <f>IF(COUNTIFS(Tabla135[Id Riesgo],Tabla1315[[#This Row],[Id Riesgo]],Tabla135[Registro diligenciado],TRUE)&gt;0,TRUE,FALSE)</f>
        <v>0</v>
      </c>
      <c r="C138" s="289" t="str">
        <f>IF(B138,_xlfn.XLOOKUP(A138,Tabla6[Id Riesgo],Tabla6[Sigla],FALSE,1),"")</f>
        <v/>
      </c>
      <c r="D138" s="290" t="str">
        <f>IF(B138,_xlfn.XLOOKUP(A138,Tabla6[Id Riesgo],Tabla6[DESCRIPCIÓN DEL RIESGO],FALSE,1),"")</f>
        <v/>
      </c>
      <c r="E138" s="310" t="str">
        <f>IF(Tabla1315[[#This Row],[Diligenciadas etapas previas?]],_xlfn.XLOOKUP(Tabla1315[[#This Row],[Id Riesgo]],Tabla13[Id Riesgo],Tabla13[Probabilidad],"",1),"")</f>
        <v/>
      </c>
      <c r="F138" s="310" t="str">
        <f>IF(Tabla1315[[#This Row],[Diligenciadas etapas previas?]],_xlfn.XLOOKUP(Tabla1315[[#This Row],[Id Riesgo]],Tabla13[Id Riesgo],Tabla13[Porcentaje Impacto],"",1),"")</f>
        <v/>
      </c>
      <c r="G138" s="311" t="str">
        <f>IF(Tabla1315[[#This Row],[Diligenciadas etapas previas?]],_xlfn.XLOOKUP(Tabla1315[[#This Row],[Id Riesgo]],Tabla13[Id Riesgo],Tabla13[Nivel de probabilidad],"",1),"")</f>
        <v/>
      </c>
      <c r="H138" s="311" t="str">
        <f>IF(Tabla1315[[#This Row],[Diligenciadas etapas previas?]],_xlfn.XLOOKUP(Tabla1315[[#This Row],[Id Riesgo]],Tabla13[Id Riesgo],Tabla13[Nivel de impacto],"",1),"")</f>
        <v/>
      </c>
      <c r="I138" s="311" t="str">
        <f>IF(Tabla1315[[#This Row],[Diligenciadas etapas previas?]],_xlfn.XLOOKUP(Tabla1315[[#This Row],[Id Riesgo]],Tabla13[Id Riesgo],Tabla13[Severidad Nivel de Riesgo Inherente],"",1),"")</f>
        <v/>
      </c>
      <c r="J138" s="310" t="str">
        <f>IF(Tabla1315[[#This Row],[Diligenciadas etapas previas?]],_xlfn.XLOOKUP(Tabla1315[[#This Row],[Id Riesgo]],'4_CONTROLES'!$A$12:$A$1611,'4_CONTROLES'!$AJ$12:$AJ$1611,"",1),"")</f>
        <v/>
      </c>
      <c r="K138" s="310" t="str">
        <f>IF(Tabla1315[[#This Row],[Diligenciadas etapas previas?]],_xlfn.XLOOKUP(Tabla1315[[#This Row],[Id Riesgo]],'4_CONTROLES'!$A$12:$A$1611,'4_CONTROLES'!$AK$12:$AK$1611,"",1),"")</f>
        <v/>
      </c>
      <c r="L138" s="311" t="str">
        <f>IF(Tabla1315[[#This Row],[Diligenciadas etapas previas?]],_xlfn.XLOOKUP(Tabla1315[[#This Row],[Id Riesgo]],'4_CONTROLES'!$A$12:$A$1611,'4_CONTROLES'!$AL$12:$AL$1611,"",1),"")</f>
        <v/>
      </c>
      <c r="M138" s="311" t="str">
        <f>IF(Tabla1315[[#This Row],[Diligenciadas etapas previas?]],_xlfn.XLOOKUP(Tabla1315[[#This Row],[Id Riesgo]],'4_CONTROLES'!$A$12:$A$1611,'4_CONTROLES'!$AM$12:$AM$1611,"",1),"")</f>
        <v/>
      </c>
      <c r="N138" s="311" t="str">
        <f>IF(Tabla1315[[#This Row],[Diligenciadas etapas previas?]]=TRUE,_xlfn.XLOOKUP(CONCATENATE("P",Tabla1315[[#This Row],[Nivel de probabilidad Residual]],"I",Tabla1315[[#This Row],[Nivel de impacto Residual]]),Tabla10[Llave],Tabla10[Severidad],"",1),"")</f>
        <v/>
      </c>
      <c r="O138" s="336" t="str">
        <f>_xlfn.XLOOKUP(Tabla1315[[#This Row],[Severidad Nivel de Riesgo Residual]],CONFIGURACIÓN!$BM$6:$BM$9,CONFIGURACIÓN!$BO$6:$BO$9,"",0)</f>
        <v/>
      </c>
      <c r="P138" s="328" t="str">
        <f>_xlfn.XLOOKUP(Tabla1315[[#This Row],[Severidad Nivel de Riesgo Residual]],CONFIGURACIÓN!$BM$6:$BM$9,CONFIGURACIÓN!$BP$6:$BP$9,"",0)</f>
        <v/>
      </c>
      <c r="Q138" s="338"/>
      <c r="R138" s="314"/>
      <c r="S138" s="338"/>
      <c r="T138" s="338"/>
      <c r="U138" s="314"/>
      <c r="V138" s="339"/>
      <c r="W138" s="340"/>
      <c r="X138" s="340"/>
      <c r="Y138" s="340"/>
      <c r="Z138" s="340"/>
      <c r="AA138" s="340"/>
      <c r="AB138" s="340"/>
      <c r="AC138" s="340"/>
      <c r="AD138" s="340"/>
      <c r="AE138" s="340"/>
      <c r="AF138" s="340"/>
      <c r="AG138" s="340"/>
      <c r="AH138" s="340"/>
      <c r="AI138" s="339"/>
      <c r="AJ138" s="436" t="str">
        <f>IF(_xlfn.XLOOKUP(Tabla1315[[#This Row],[Id Riesgo]],Tabla6[Id Riesgo],Tabla6[Estado],"",0)=0,"",_xlfn.XLOOKUP(Tabla1315[[#This Row],[Id Riesgo]],Tabla6[Id Riesgo],Tabla6[Estado],"",0))</f>
        <v/>
      </c>
    </row>
    <row r="139" spans="1:36" ht="14.15" x14ac:dyDescent="0.35">
      <c r="A139" s="289" t="s">
        <v>259</v>
      </c>
      <c r="B139" s="309" t="b">
        <f>IF(COUNTIFS(Tabla135[Id Riesgo],Tabla1315[[#This Row],[Id Riesgo]],Tabla135[Registro diligenciado],TRUE)&gt;0,TRUE,FALSE)</f>
        <v>0</v>
      </c>
      <c r="C139" s="289" t="str">
        <f>IF(B139,_xlfn.XLOOKUP(A139,Tabla6[Id Riesgo],Tabla6[Sigla],FALSE,1),"")</f>
        <v/>
      </c>
      <c r="D139" s="290" t="str">
        <f>IF(B139,_xlfn.XLOOKUP(A139,Tabla6[Id Riesgo],Tabla6[DESCRIPCIÓN DEL RIESGO],FALSE,1),"")</f>
        <v/>
      </c>
      <c r="E139" s="310" t="str">
        <f>IF(Tabla1315[[#This Row],[Diligenciadas etapas previas?]],_xlfn.XLOOKUP(Tabla1315[[#This Row],[Id Riesgo]],Tabla13[Id Riesgo],Tabla13[Probabilidad],"",1),"")</f>
        <v/>
      </c>
      <c r="F139" s="310" t="str">
        <f>IF(Tabla1315[[#This Row],[Diligenciadas etapas previas?]],_xlfn.XLOOKUP(Tabla1315[[#This Row],[Id Riesgo]],Tabla13[Id Riesgo],Tabla13[Porcentaje Impacto],"",1),"")</f>
        <v/>
      </c>
      <c r="G139" s="311" t="str">
        <f>IF(Tabla1315[[#This Row],[Diligenciadas etapas previas?]],_xlfn.XLOOKUP(Tabla1315[[#This Row],[Id Riesgo]],Tabla13[Id Riesgo],Tabla13[Nivel de probabilidad],"",1),"")</f>
        <v/>
      </c>
      <c r="H139" s="311" t="str">
        <f>IF(Tabla1315[[#This Row],[Diligenciadas etapas previas?]],_xlfn.XLOOKUP(Tabla1315[[#This Row],[Id Riesgo]],Tabla13[Id Riesgo],Tabla13[Nivel de impacto],"",1),"")</f>
        <v/>
      </c>
      <c r="I139" s="311" t="str">
        <f>IF(Tabla1315[[#This Row],[Diligenciadas etapas previas?]],_xlfn.XLOOKUP(Tabla1315[[#This Row],[Id Riesgo]],Tabla13[Id Riesgo],Tabla13[Severidad Nivel de Riesgo Inherente],"",1),"")</f>
        <v/>
      </c>
      <c r="J139" s="310" t="str">
        <f>IF(Tabla1315[[#This Row],[Diligenciadas etapas previas?]],_xlfn.XLOOKUP(Tabla1315[[#This Row],[Id Riesgo]],'4_CONTROLES'!$A$12:$A$1611,'4_CONTROLES'!$AJ$12:$AJ$1611,"",1),"")</f>
        <v/>
      </c>
      <c r="K139" s="310" t="str">
        <f>IF(Tabla1315[[#This Row],[Diligenciadas etapas previas?]],_xlfn.XLOOKUP(Tabla1315[[#This Row],[Id Riesgo]],'4_CONTROLES'!$A$12:$A$1611,'4_CONTROLES'!$AK$12:$AK$1611,"",1),"")</f>
        <v/>
      </c>
      <c r="L139" s="311" t="str">
        <f>IF(Tabla1315[[#This Row],[Diligenciadas etapas previas?]],_xlfn.XLOOKUP(Tabla1315[[#This Row],[Id Riesgo]],'4_CONTROLES'!$A$12:$A$1611,'4_CONTROLES'!$AL$12:$AL$1611,"",1),"")</f>
        <v/>
      </c>
      <c r="M139" s="311" t="str">
        <f>IF(Tabla1315[[#This Row],[Diligenciadas etapas previas?]],_xlfn.XLOOKUP(Tabla1315[[#This Row],[Id Riesgo]],'4_CONTROLES'!$A$12:$A$1611,'4_CONTROLES'!$AM$12:$AM$1611,"",1),"")</f>
        <v/>
      </c>
      <c r="N139" s="311" t="str">
        <f>IF(Tabla1315[[#This Row],[Diligenciadas etapas previas?]]=TRUE,_xlfn.XLOOKUP(CONCATENATE("P",Tabla1315[[#This Row],[Nivel de probabilidad Residual]],"I",Tabla1315[[#This Row],[Nivel de impacto Residual]]),Tabla10[Llave],Tabla10[Severidad],"",1),"")</f>
        <v/>
      </c>
      <c r="O139" s="336" t="str">
        <f>_xlfn.XLOOKUP(Tabla1315[[#This Row],[Severidad Nivel de Riesgo Residual]],CONFIGURACIÓN!$BM$6:$BM$9,CONFIGURACIÓN!$BO$6:$BO$9,"",0)</f>
        <v/>
      </c>
      <c r="P139" s="328" t="str">
        <f>_xlfn.XLOOKUP(Tabla1315[[#This Row],[Severidad Nivel de Riesgo Residual]],CONFIGURACIÓN!$BM$6:$BM$9,CONFIGURACIÓN!$BP$6:$BP$9,"",0)</f>
        <v/>
      </c>
      <c r="Q139" s="338"/>
      <c r="R139" s="314"/>
      <c r="S139" s="338"/>
      <c r="T139" s="338"/>
      <c r="U139" s="314"/>
      <c r="V139" s="339"/>
      <c r="W139" s="340"/>
      <c r="X139" s="340"/>
      <c r="Y139" s="340"/>
      <c r="Z139" s="340"/>
      <c r="AA139" s="340"/>
      <c r="AB139" s="340"/>
      <c r="AC139" s="340"/>
      <c r="AD139" s="340"/>
      <c r="AE139" s="340"/>
      <c r="AF139" s="340"/>
      <c r="AG139" s="340"/>
      <c r="AH139" s="340"/>
      <c r="AI139" s="339"/>
      <c r="AJ139" s="436" t="str">
        <f>IF(_xlfn.XLOOKUP(Tabla1315[[#This Row],[Id Riesgo]],Tabla6[Id Riesgo],Tabla6[Estado],"",0)=0,"",_xlfn.XLOOKUP(Tabla1315[[#This Row],[Id Riesgo]],Tabla6[Id Riesgo],Tabla6[Estado],"",0))</f>
        <v/>
      </c>
    </row>
    <row r="140" spans="1:36" ht="14.15" x14ac:dyDescent="0.35">
      <c r="A140" s="289" t="s">
        <v>260</v>
      </c>
      <c r="B140" s="309" t="b">
        <f>IF(COUNTIFS(Tabla135[Id Riesgo],Tabla1315[[#This Row],[Id Riesgo]],Tabla135[Registro diligenciado],TRUE)&gt;0,TRUE,FALSE)</f>
        <v>0</v>
      </c>
      <c r="C140" s="289" t="str">
        <f>IF(B140,_xlfn.XLOOKUP(A140,Tabla6[Id Riesgo],Tabla6[Sigla],FALSE,1),"")</f>
        <v/>
      </c>
      <c r="D140" s="290" t="str">
        <f>IF(B140,_xlfn.XLOOKUP(A140,Tabla6[Id Riesgo],Tabla6[DESCRIPCIÓN DEL RIESGO],FALSE,1),"")</f>
        <v/>
      </c>
      <c r="E140" s="310" t="str">
        <f>IF(Tabla1315[[#This Row],[Diligenciadas etapas previas?]],_xlfn.XLOOKUP(Tabla1315[[#This Row],[Id Riesgo]],Tabla13[Id Riesgo],Tabla13[Probabilidad],"",1),"")</f>
        <v/>
      </c>
      <c r="F140" s="310" t="str">
        <f>IF(Tabla1315[[#This Row],[Diligenciadas etapas previas?]],_xlfn.XLOOKUP(Tabla1315[[#This Row],[Id Riesgo]],Tabla13[Id Riesgo],Tabla13[Porcentaje Impacto],"",1),"")</f>
        <v/>
      </c>
      <c r="G140" s="311" t="str">
        <f>IF(Tabla1315[[#This Row],[Diligenciadas etapas previas?]],_xlfn.XLOOKUP(Tabla1315[[#This Row],[Id Riesgo]],Tabla13[Id Riesgo],Tabla13[Nivel de probabilidad],"",1),"")</f>
        <v/>
      </c>
      <c r="H140" s="311" t="str">
        <f>IF(Tabla1315[[#This Row],[Diligenciadas etapas previas?]],_xlfn.XLOOKUP(Tabla1315[[#This Row],[Id Riesgo]],Tabla13[Id Riesgo],Tabla13[Nivel de impacto],"",1),"")</f>
        <v/>
      </c>
      <c r="I140" s="311" t="str">
        <f>IF(Tabla1315[[#This Row],[Diligenciadas etapas previas?]],_xlfn.XLOOKUP(Tabla1315[[#This Row],[Id Riesgo]],Tabla13[Id Riesgo],Tabla13[Severidad Nivel de Riesgo Inherente],"",1),"")</f>
        <v/>
      </c>
      <c r="J140" s="310" t="str">
        <f>IF(Tabla1315[[#This Row],[Diligenciadas etapas previas?]],_xlfn.XLOOKUP(Tabla1315[[#This Row],[Id Riesgo]],'4_CONTROLES'!$A$12:$A$1611,'4_CONTROLES'!$AJ$12:$AJ$1611,"",1),"")</f>
        <v/>
      </c>
      <c r="K140" s="310" t="str">
        <f>IF(Tabla1315[[#This Row],[Diligenciadas etapas previas?]],_xlfn.XLOOKUP(Tabla1315[[#This Row],[Id Riesgo]],'4_CONTROLES'!$A$12:$A$1611,'4_CONTROLES'!$AK$12:$AK$1611,"",1),"")</f>
        <v/>
      </c>
      <c r="L140" s="311" t="str">
        <f>IF(Tabla1315[[#This Row],[Diligenciadas etapas previas?]],_xlfn.XLOOKUP(Tabla1315[[#This Row],[Id Riesgo]],'4_CONTROLES'!$A$12:$A$1611,'4_CONTROLES'!$AL$12:$AL$1611,"",1),"")</f>
        <v/>
      </c>
      <c r="M140" s="311" t="str">
        <f>IF(Tabla1315[[#This Row],[Diligenciadas etapas previas?]],_xlfn.XLOOKUP(Tabla1315[[#This Row],[Id Riesgo]],'4_CONTROLES'!$A$12:$A$1611,'4_CONTROLES'!$AM$12:$AM$1611,"",1),"")</f>
        <v/>
      </c>
      <c r="N140" s="311" t="str">
        <f>IF(Tabla1315[[#This Row],[Diligenciadas etapas previas?]]=TRUE,_xlfn.XLOOKUP(CONCATENATE("P",Tabla1315[[#This Row],[Nivel de probabilidad Residual]],"I",Tabla1315[[#This Row],[Nivel de impacto Residual]]),Tabla10[Llave],Tabla10[Severidad],"",1),"")</f>
        <v/>
      </c>
      <c r="O140" s="336" t="str">
        <f>_xlfn.XLOOKUP(Tabla1315[[#This Row],[Severidad Nivel de Riesgo Residual]],CONFIGURACIÓN!$BM$6:$BM$9,CONFIGURACIÓN!$BO$6:$BO$9,"",0)</f>
        <v/>
      </c>
      <c r="P140" s="328" t="str">
        <f>_xlfn.XLOOKUP(Tabla1315[[#This Row],[Severidad Nivel de Riesgo Residual]],CONFIGURACIÓN!$BM$6:$BM$9,CONFIGURACIÓN!$BP$6:$BP$9,"",0)</f>
        <v/>
      </c>
      <c r="Q140" s="338"/>
      <c r="R140" s="314"/>
      <c r="S140" s="338"/>
      <c r="T140" s="338"/>
      <c r="U140" s="314"/>
      <c r="V140" s="339"/>
      <c r="W140" s="340"/>
      <c r="X140" s="340"/>
      <c r="Y140" s="340"/>
      <c r="Z140" s="340"/>
      <c r="AA140" s="340"/>
      <c r="AB140" s="340"/>
      <c r="AC140" s="340"/>
      <c r="AD140" s="340"/>
      <c r="AE140" s="340"/>
      <c r="AF140" s="340"/>
      <c r="AG140" s="340"/>
      <c r="AH140" s="340"/>
      <c r="AI140" s="339"/>
      <c r="AJ140" s="436" t="str">
        <f>IF(_xlfn.XLOOKUP(Tabla1315[[#This Row],[Id Riesgo]],Tabla6[Id Riesgo],Tabla6[Estado],"",0)=0,"",_xlfn.XLOOKUP(Tabla1315[[#This Row],[Id Riesgo]],Tabla6[Id Riesgo],Tabla6[Estado],"",0))</f>
        <v/>
      </c>
    </row>
    <row r="141" spans="1:36" ht="14.15" x14ac:dyDescent="0.35">
      <c r="A141" s="289" t="s">
        <v>261</v>
      </c>
      <c r="B141" s="309" t="b">
        <f>IF(COUNTIFS(Tabla135[Id Riesgo],Tabla1315[[#This Row],[Id Riesgo]],Tabla135[Registro diligenciado],TRUE)&gt;0,TRUE,FALSE)</f>
        <v>0</v>
      </c>
      <c r="C141" s="289" t="str">
        <f>IF(B141,_xlfn.XLOOKUP(A141,Tabla6[Id Riesgo],Tabla6[Sigla],FALSE,1),"")</f>
        <v/>
      </c>
      <c r="D141" s="290" t="str">
        <f>IF(B141,_xlfn.XLOOKUP(A141,Tabla6[Id Riesgo],Tabla6[DESCRIPCIÓN DEL RIESGO],FALSE,1),"")</f>
        <v/>
      </c>
      <c r="E141" s="310" t="str">
        <f>IF(Tabla1315[[#This Row],[Diligenciadas etapas previas?]],_xlfn.XLOOKUP(Tabla1315[[#This Row],[Id Riesgo]],Tabla13[Id Riesgo],Tabla13[Probabilidad],"",1),"")</f>
        <v/>
      </c>
      <c r="F141" s="310" t="str">
        <f>IF(Tabla1315[[#This Row],[Diligenciadas etapas previas?]],_xlfn.XLOOKUP(Tabla1315[[#This Row],[Id Riesgo]],Tabla13[Id Riesgo],Tabla13[Porcentaje Impacto],"",1),"")</f>
        <v/>
      </c>
      <c r="G141" s="311" t="str">
        <f>IF(Tabla1315[[#This Row],[Diligenciadas etapas previas?]],_xlfn.XLOOKUP(Tabla1315[[#This Row],[Id Riesgo]],Tabla13[Id Riesgo],Tabla13[Nivel de probabilidad],"",1),"")</f>
        <v/>
      </c>
      <c r="H141" s="311" t="str">
        <f>IF(Tabla1315[[#This Row],[Diligenciadas etapas previas?]],_xlfn.XLOOKUP(Tabla1315[[#This Row],[Id Riesgo]],Tabla13[Id Riesgo],Tabla13[Nivel de impacto],"",1),"")</f>
        <v/>
      </c>
      <c r="I141" s="311" t="str">
        <f>IF(Tabla1315[[#This Row],[Diligenciadas etapas previas?]],_xlfn.XLOOKUP(Tabla1315[[#This Row],[Id Riesgo]],Tabla13[Id Riesgo],Tabla13[Severidad Nivel de Riesgo Inherente],"",1),"")</f>
        <v/>
      </c>
      <c r="J141" s="310" t="str">
        <f>IF(Tabla1315[[#This Row],[Diligenciadas etapas previas?]],_xlfn.XLOOKUP(Tabla1315[[#This Row],[Id Riesgo]],'4_CONTROLES'!$A$12:$A$1611,'4_CONTROLES'!$AJ$12:$AJ$1611,"",1),"")</f>
        <v/>
      </c>
      <c r="K141" s="310" t="str">
        <f>IF(Tabla1315[[#This Row],[Diligenciadas etapas previas?]],_xlfn.XLOOKUP(Tabla1315[[#This Row],[Id Riesgo]],'4_CONTROLES'!$A$12:$A$1611,'4_CONTROLES'!$AK$12:$AK$1611,"",1),"")</f>
        <v/>
      </c>
      <c r="L141" s="311" t="str">
        <f>IF(Tabla1315[[#This Row],[Diligenciadas etapas previas?]],_xlfn.XLOOKUP(Tabla1315[[#This Row],[Id Riesgo]],'4_CONTROLES'!$A$12:$A$1611,'4_CONTROLES'!$AL$12:$AL$1611,"",1),"")</f>
        <v/>
      </c>
      <c r="M141" s="311" t="str">
        <f>IF(Tabla1315[[#This Row],[Diligenciadas etapas previas?]],_xlfn.XLOOKUP(Tabla1315[[#This Row],[Id Riesgo]],'4_CONTROLES'!$A$12:$A$1611,'4_CONTROLES'!$AM$12:$AM$1611,"",1),"")</f>
        <v/>
      </c>
      <c r="N141" s="311" t="str">
        <f>IF(Tabla1315[[#This Row],[Diligenciadas etapas previas?]]=TRUE,_xlfn.XLOOKUP(CONCATENATE("P",Tabla1315[[#This Row],[Nivel de probabilidad Residual]],"I",Tabla1315[[#This Row],[Nivel de impacto Residual]]),Tabla10[Llave],Tabla10[Severidad],"",1),"")</f>
        <v/>
      </c>
      <c r="O141" s="336" t="str">
        <f>_xlfn.XLOOKUP(Tabla1315[[#This Row],[Severidad Nivel de Riesgo Residual]],CONFIGURACIÓN!$BM$6:$BM$9,CONFIGURACIÓN!$BO$6:$BO$9,"",0)</f>
        <v/>
      </c>
      <c r="P141" s="328" t="str">
        <f>_xlfn.XLOOKUP(Tabla1315[[#This Row],[Severidad Nivel de Riesgo Residual]],CONFIGURACIÓN!$BM$6:$BM$9,CONFIGURACIÓN!$BP$6:$BP$9,"",0)</f>
        <v/>
      </c>
      <c r="Q141" s="338"/>
      <c r="R141" s="314"/>
      <c r="S141" s="338"/>
      <c r="T141" s="338"/>
      <c r="U141" s="314"/>
      <c r="V141" s="339"/>
      <c r="W141" s="340"/>
      <c r="X141" s="340"/>
      <c r="Y141" s="340"/>
      <c r="Z141" s="340"/>
      <c r="AA141" s="340"/>
      <c r="AB141" s="340"/>
      <c r="AC141" s="340"/>
      <c r="AD141" s="340"/>
      <c r="AE141" s="340"/>
      <c r="AF141" s="340"/>
      <c r="AG141" s="340"/>
      <c r="AH141" s="340"/>
      <c r="AI141" s="339"/>
      <c r="AJ141" s="436" t="str">
        <f>IF(_xlfn.XLOOKUP(Tabla1315[[#This Row],[Id Riesgo]],Tabla6[Id Riesgo],Tabla6[Estado],"",0)=0,"",_xlfn.XLOOKUP(Tabla1315[[#This Row],[Id Riesgo]],Tabla6[Id Riesgo],Tabla6[Estado],"",0))</f>
        <v/>
      </c>
    </row>
    <row r="142" spans="1:36" ht="14.15" x14ac:dyDescent="0.35">
      <c r="A142" s="289" t="s">
        <v>262</v>
      </c>
      <c r="B142" s="309" t="b">
        <f>IF(COUNTIFS(Tabla135[Id Riesgo],Tabla1315[[#This Row],[Id Riesgo]],Tabla135[Registro diligenciado],TRUE)&gt;0,TRUE,FALSE)</f>
        <v>0</v>
      </c>
      <c r="C142" s="289" t="str">
        <f>IF(B142,_xlfn.XLOOKUP(A142,Tabla6[Id Riesgo],Tabla6[Sigla],FALSE,1),"")</f>
        <v/>
      </c>
      <c r="D142" s="290" t="str">
        <f>IF(B142,_xlfn.XLOOKUP(A142,Tabla6[Id Riesgo],Tabla6[DESCRIPCIÓN DEL RIESGO],FALSE,1),"")</f>
        <v/>
      </c>
      <c r="E142" s="310" t="str">
        <f>IF(Tabla1315[[#This Row],[Diligenciadas etapas previas?]],_xlfn.XLOOKUP(Tabla1315[[#This Row],[Id Riesgo]],Tabla13[Id Riesgo],Tabla13[Probabilidad],"",1),"")</f>
        <v/>
      </c>
      <c r="F142" s="310" t="str">
        <f>IF(Tabla1315[[#This Row],[Diligenciadas etapas previas?]],_xlfn.XLOOKUP(Tabla1315[[#This Row],[Id Riesgo]],Tabla13[Id Riesgo],Tabla13[Porcentaje Impacto],"",1),"")</f>
        <v/>
      </c>
      <c r="G142" s="311" t="str">
        <f>IF(Tabla1315[[#This Row],[Diligenciadas etapas previas?]],_xlfn.XLOOKUP(Tabla1315[[#This Row],[Id Riesgo]],Tabla13[Id Riesgo],Tabla13[Nivel de probabilidad],"",1),"")</f>
        <v/>
      </c>
      <c r="H142" s="311" t="str">
        <f>IF(Tabla1315[[#This Row],[Diligenciadas etapas previas?]],_xlfn.XLOOKUP(Tabla1315[[#This Row],[Id Riesgo]],Tabla13[Id Riesgo],Tabla13[Nivel de impacto],"",1),"")</f>
        <v/>
      </c>
      <c r="I142" s="311" t="str">
        <f>IF(Tabla1315[[#This Row],[Diligenciadas etapas previas?]],_xlfn.XLOOKUP(Tabla1315[[#This Row],[Id Riesgo]],Tabla13[Id Riesgo],Tabla13[Severidad Nivel de Riesgo Inherente],"",1),"")</f>
        <v/>
      </c>
      <c r="J142" s="310" t="str">
        <f>IF(Tabla1315[[#This Row],[Diligenciadas etapas previas?]],_xlfn.XLOOKUP(Tabla1315[[#This Row],[Id Riesgo]],'4_CONTROLES'!$A$12:$A$1611,'4_CONTROLES'!$AJ$12:$AJ$1611,"",1),"")</f>
        <v/>
      </c>
      <c r="K142" s="310" t="str">
        <f>IF(Tabla1315[[#This Row],[Diligenciadas etapas previas?]],_xlfn.XLOOKUP(Tabla1315[[#This Row],[Id Riesgo]],'4_CONTROLES'!$A$12:$A$1611,'4_CONTROLES'!$AK$12:$AK$1611,"",1),"")</f>
        <v/>
      </c>
      <c r="L142" s="311" t="str">
        <f>IF(Tabla1315[[#This Row],[Diligenciadas etapas previas?]],_xlfn.XLOOKUP(Tabla1315[[#This Row],[Id Riesgo]],'4_CONTROLES'!$A$12:$A$1611,'4_CONTROLES'!$AL$12:$AL$1611,"",1),"")</f>
        <v/>
      </c>
      <c r="M142" s="311" t="str">
        <f>IF(Tabla1315[[#This Row],[Diligenciadas etapas previas?]],_xlfn.XLOOKUP(Tabla1315[[#This Row],[Id Riesgo]],'4_CONTROLES'!$A$12:$A$1611,'4_CONTROLES'!$AM$12:$AM$1611,"",1),"")</f>
        <v/>
      </c>
      <c r="N142" s="311" t="str">
        <f>IF(Tabla1315[[#This Row],[Diligenciadas etapas previas?]]=TRUE,_xlfn.XLOOKUP(CONCATENATE("P",Tabla1315[[#This Row],[Nivel de probabilidad Residual]],"I",Tabla1315[[#This Row],[Nivel de impacto Residual]]),Tabla10[Llave],Tabla10[Severidad],"",1),"")</f>
        <v/>
      </c>
      <c r="O142" s="336" t="str">
        <f>_xlfn.XLOOKUP(Tabla1315[[#This Row],[Severidad Nivel de Riesgo Residual]],CONFIGURACIÓN!$BM$6:$BM$9,CONFIGURACIÓN!$BO$6:$BO$9,"",0)</f>
        <v/>
      </c>
      <c r="P142" s="328" t="str">
        <f>_xlfn.XLOOKUP(Tabla1315[[#This Row],[Severidad Nivel de Riesgo Residual]],CONFIGURACIÓN!$BM$6:$BM$9,CONFIGURACIÓN!$BP$6:$BP$9,"",0)</f>
        <v/>
      </c>
      <c r="Q142" s="338"/>
      <c r="R142" s="314"/>
      <c r="S142" s="338"/>
      <c r="T142" s="338"/>
      <c r="U142" s="314"/>
      <c r="V142" s="339"/>
      <c r="W142" s="340"/>
      <c r="X142" s="340"/>
      <c r="Y142" s="340"/>
      <c r="Z142" s="340"/>
      <c r="AA142" s="340"/>
      <c r="AB142" s="340"/>
      <c r="AC142" s="340"/>
      <c r="AD142" s="340"/>
      <c r="AE142" s="340"/>
      <c r="AF142" s="340"/>
      <c r="AG142" s="340"/>
      <c r="AH142" s="340"/>
      <c r="AI142" s="339"/>
      <c r="AJ142" s="436" t="str">
        <f>IF(_xlfn.XLOOKUP(Tabla1315[[#This Row],[Id Riesgo]],Tabla6[Id Riesgo],Tabla6[Estado],"",0)=0,"",_xlfn.XLOOKUP(Tabla1315[[#This Row],[Id Riesgo]],Tabla6[Id Riesgo],Tabla6[Estado],"",0))</f>
        <v/>
      </c>
    </row>
    <row r="143" spans="1:36" ht="14.15" x14ac:dyDescent="0.35">
      <c r="A143" s="289" t="s">
        <v>263</v>
      </c>
      <c r="B143" s="309" t="b">
        <f>IF(COUNTIFS(Tabla135[Id Riesgo],Tabla1315[[#This Row],[Id Riesgo]],Tabla135[Registro diligenciado],TRUE)&gt;0,TRUE,FALSE)</f>
        <v>0</v>
      </c>
      <c r="C143" s="289" t="str">
        <f>IF(B143,_xlfn.XLOOKUP(A143,Tabla6[Id Riesgo],Tabla6[Sigla],FALSE,1),"")</f>
        <v/>
      </c>
      <c r="D143" s="290" t="str">
        <f>IF(B143,_xlfn.XLOOKUP(A143,Tabla6[Id Riesgo],Tabla6[DESCRIPCIÓN DEL RIESGO],FALSE,1),"")</f>
        <v/>
      </c>
      <c r="E143" s="310" t="str">
        <f>IF(Tabla1315[[#This Row],[Diligenciadas etapas previas?]],_xlfn.XLOOKUP(Tabla1315[[#This Row],[Id Riesgo]],Tabla13[Id Riesgo],Tabla13[Probabilidad],"",1),"")</f>
        <v/>
      </c>
      <c r="F143" s="310" t="str">
        <f>IF(Tabla1315[[#This Row],[Diligenciadas etapas previas?]],_xlfn.XLOOKUP(Tabla1315[[#This Row],[Id Riesgo]],Tabla13[Id Riesgo],Tabla13[Porcentaje Impacto],"",1),"")</f>
        <v/>
      </c>
      <c r="G143" s="311" t="str">
        <f>IF(Tabla1315[[#This Row],[Diligenciadas etapas previas?]],_xlfn.XLOOKUP(Tabla1315[[#This Row],[Id Riesgo]],Tabla13[Id Riesgo],Tabla13[Nivel de probabilidad],"",1),"")</f>
        <v/>
      </c>
      <c r="H143" s="311" t="str">
        <f>IF(Tabla1315[[#This Row],[Diligenciadas etapas previas?]],_xlfn.XLOOKUP(Tabla1315[[#This Row],[Id Riesgo]],Tabla13[Id Riesgo],Tabla13[Nivel de impacto],"",1),"")</f>
        <v/>
      </c>
      <c r="I143" s="311" t="str">
        <f>IF(Tabla1315[[#This Row],[Diligenciadas etapas previas?]],_xlfn.XLOOKUP(Tabla1315[[#This Row],[Id Riesgo]],Tabla13[Id Riesgo],Tabla13[Severidad Nivel de Riesgo Inherente],"",1),"")</f>
        <v/>
      </c>
      <c r="J143" s="310" t="str">
        <f>IF(Tabla1315[[#This Row],[Diligenciadas etapas previas?]],_xlfn.XLOOKUP(Tabla1315[[#This Row],[Id Riesgo]],'4_CONTROLES'!$A$12:$A$1611,'4_CONTROLES'!$AJ$12:$AJ$1611,"",1),"")</f>
        <v/>
      </c>
      <c r="K143" s="310" t="str">
        <f>IF(Tabla1315[[#This Row],[Diligenciadas etapas previas?]],_xlfn.XLOOKUP(Tabla1315[[#This Row],[Id Riesgo]],'4_CONTROLES'!$A$12:$A$1611,'4_CONTROLES'!$AK$12:$AK$1611,"",1),"")</f>
        <v/>
      </c>
      <c r="L143" s="311" t="str">
        <f>IF(Tabla1315[[#This Row],[Diligenciadas etapas previas?]],_xlfn.XLOOKUP(Tabla1315[[#This Row],[Id Riesgo]],'4_CONTROLES'!$A$12:$A$1611,'4_CONTROLES'!$AL$12:$AL$1611,"",1),"")</f>
        <v/>
      </c>
      <c r="M143" s="311" t="str">
        <f>IF(Tabla1315[[#This Row],[Diligenciadas etapas previas?]],_xlfn.XLOOKUP(Tabla1315[[#This Row],[Id Riesgo]],'4_CONTROLES'!$A$12:$A$1611,'4_CONTROLES'!$AM$12:$AM$1611,"",1),"")</f>
        <v/>
      </c>
      <c r="N143" s="311" t="str">
        <f>IF(Tabla1315[[#This Row],[Diligenciadas etapas previas?]]=TRUE,_xlfn.XLOOKUP(CONCATENATE("P",Tabla1315[[#This Row],[Nivel de probabilidad Residual]],"I",Tabla1315[[#This Row],[Nivel de impacto Residual]]),Tabla10[Llave],Tabla10[Severidad],"",1),"")</f>
        <v/>
      </c>
      <c r="O143" s="336" t="str">
        <f>_xlfn.XLOOKUP(Tabla1315[[#This Row],[Severidad Nivel de Riesgo Residual]],CONFIGURACIÓN!$BM$6:$BM$9,CONFIGURACIÓN!$BO$6:$BO$9,"",0)</f>
        <v/>
      </c>
      <c r="P143" s="328" t="str">
        <f>_xlfn.XLOOKUP(Tabla1315[[#This Row],[Severidad Nivel de Riesgo Residual]],CONFIGURACIÓN!$BM$6:$BM$9,CONFIGURACIÓN!$BP$6:$BP$9,"",0)</f>
        <v/>
      </c>
      <c r="Q143" s="338"/>
      <c r="R143" s="314"/>
      <c r="S143" s="338"/>
      <c r="T143" s="338"/>
      <c r="U143" s="314"/>
      <c r="V143" s="339"/>
      <c r="W143" s="340"/>
      <c r="X143" s="340"/>
      <c r="Y143" s="340"/>
      <c r="Z143" s="340"/>
      <c r="AA143" s="340"/>
      <c r="AB143" s="340"/>
      <c r="AC143" s="340"/>
      <c r="AD143" s="340"/>
      <c r="AE143" s="340"/>
      <c r="AF143" s="340"/>
      <c r="AG143" s="340"/>
      <c r="AH143" s="340"/>
      <c r="AI143" s="339"/>
      <c r="AJ143" s="436" t="str">
        <f>IF(_xlfn.XLOOKUP(Tabla1315[[#This Row],[Id Riesgo]],Tabla6[Id Riesgo],Tabla6[Estado],"",0)=0,"",_xlfn.XLOOKUP(Tabla1315[[#This Row],[Id Riesgo]],Tabla6[Id Riesgo],Tabla6[Estado],"",0))</f>
        <v/>
      </c>
    </row>
    <row r="144" spans="1:36" ht="14.15" x14ac:dyDescent="0.35">
      <c r="A144" s="289" t="s">
        <v>264</v>
      </c>
      <c r="B144" s="309" t="b">
        <f>IF(COUNTIFS(Tabla135[Id Riesgo],Tabla1315[[#This Row],[Id Riesgo]],Tabla135[Registro diligenciado],TRUE)&gt;0,TRUE,FALSE)</f>
        <v>0</v>
      </c>
      <c r="C144" s="289" t="str">
        <f>IF(B144,_xlfn.XLOOKUP(A144,Tabla6[Id Riesgo],Tabla6[Sigla],FALSE,1),"")</f>
        <v/>
      </c>
      <c r="D144" s="290" t="str">
        <f>IF(B144,_xlfn.XLOOKUP(A144,Tabla6[Id Riesgo],Tabla6[DESCRIPCIÓN DEL RIESGO],FALSE,1),"")</f>
        <v/>
      </c>
      <c r="E144" s="310" t="str">
        <f>IF(Tabla1315[[#This Row],[Diligenciadas etapas previas?]],_xlfn.XLOOKUP(Tabla1315[[#This Row],[Id Riesgo]],Tabla13[Id Riesgo],Tabla13[Probabilidad],"",1),"")</f>
        <v/>
      </c>
      <c r="F144" s="310" t="str">
        <f>IF(Tabla1315[[#This Row],[Diligenciadas etapas previas?]],_xlfn.XLOOKUP(Tabla1315[[#This Row],[Id Riesgo]],Tabla13[Id Riesgo],Tabla13[Porcentaje Impacto],"",1),"")</f>
        <v/>
      </c>
      <c r="G144" s="311" t="str">
        <f>IF(Tabla1315[[#This Row],[Diligenciadas etapas previas?]],_xlfn.XLOOKUP(Tabla1315[[#This Row],[Id Riesgo]],Tabla13[Id Riesgo],Tabla13[Nivel de probabilidad],"",1),"")</f>
        <v/>
      </c>
      <c r="H144" s="311" t="str">
        <f>IF(Tabla1315[[#This Row],[Diligenciadas etapas previas?]],_xlfn.XLOOKUP(Tabla1315[[#This Row],[Id Riesgo]],Tabla13[Id Riesgo],Tabla13[Nivel de impacto],"",1),"")</f>
        <v/>
      </c>
      <c r="I144" s="311" t="str">
        <f>IF(Tabla1315[[#This Row],[Diligenciadas etapas previas?]],_xlfn.XLOOKUP(Tabla1315[[#This Row],[Id Riesgo]],Tabla13[Id Riesgo],Tabla13[Severidad Nivel de Riesgo Inherente],"",1),"")</f>
        <v/>
      </c>
      <c r="J144" s="310" t="str">
        <f>IF(Tabla1315[[#This Row],[Diligenciadas etapas previas?]],_xlfn.XLOOKUP(Tabla1315[[#This Row],[Id Riesgo]],'4_CONTROLES'!$A$12:$A$1611,'4_CONTROLES'!$AJ$12:$AJ$1611,"",1),"")</f>
        <v/>
      </c>
      <c r="K144" s="310" t="str">
        <f>IF(Tabla1315[[#This Row],[Diligenciadas etapas previas?]],_xlfn.XLOOKUP(Tabla1315[[#This Row],[Id Riesgo]],'4_CONTROLES'!$A$12:$A$1611,'4_CONTROLES'!$AK$12:$AK$1611,"",1),"")</f>
        <v/>
      </c>
      <c r="L144" s="311" t="str">
        <f>IF(Tabla1315[[#This Row],[Diligenciadas etapas previas?]],_xlfn.XLOOKUP(Tabla1315[[#This Row],[Id Riesgo]],'4_CONTROLES'!$A$12:$A$1611,'4_CONTROLES'!$AL$12:$AL$1611,"",1),"")</f>
        <v/>
      </c>
      <c r="M144" s="311" t="str">
        <f>IF(Tabla1315[[#This Row],[Diligenciadas etapas previas?]],_xlfn.XLOOKUP(Tabla1315[[#This Row],[Id Riesgo]],'4_CONTROLES'!$A$12:$A$1611,'4_CONTROLES'!$AM$12:$AM$1611,"",1),"")</f>
        <v/>
      </c>
      <c r="N144" s="311" t="str">
        <f>IF(Tabla1315[[#This Row],[Diligenciadas etapas previas?]]=TRUE,_xlfn.XLOOKUP(CONCATENATE("P",Tabla1315[[#This Row],[Nivel de probabilidad Residual]],"I",Tabla1315[[#This Row],[Nivel de impacto Residual]]),Tabla10[Llave],Tabla10[Severidad],"",1),"")</f>
        <v/>
      </c>
      <c r="O144" s="336" t="str">
        <f>_xlfn.XLOOKUP(Tabla1315[[#This Row],[Severidad Nivel de Riesgo Residual]],CONFIGURACIÓN!$BM$6:$BM$9,CONFIGURACIÓN!$BO$6:$BO$9,"",0)</f>
        <v/>
      </c>
      <c r="P144" s="328" t="str">
        <f>_xlfn.XLOOKUP(Tabla1315[[#This Row],[Severidad Nivel de Riesgo Residual]],CONFIGURACIÓN!$BM$6:$BM$9,CONFIGURACIÓN!$BP$6:$BP$9,"",0)</f>
        <v/>
      </c>
      <c r="Q144" s="338"/>
      <c r="R144" s="314"/>
      <c r="S144" s="338"/>
      <c r="T144" s="338"/>
      <c r="U144" s="314"/>
      <c r="V144" s="339"/>
      <c r="W144" s="340"/>
      <c r="X144" s="340"/>
      <c r="Y144" s="340"/>
      <c r="Z144" s="340"/>
      <c r="AA144" s="340"/>
      <c r="AB144" s="340"/>
      <c r="AC144" s="340"/>
      <c r="AD144" s="340"/>
      <c r="AE144" s="340"/>
      <c r="AF144" s="340"/>
      <c r="AG144" s="340"/>
      <c r="AH144" s="340"/>
      <c r="AI144" s="339"/>
      <c r="AJ144" s="436" t="str">
        <f>IF(_xlfn.XLOOKUP(Tabla1315[[#This Row],[Id Riesgo]],Tabla6[Id Riesgo],Tabla6[Estado],"",0)=0,"",_xlfn.XLOOKUP(Tabla1315[[#This Row],[Id Riesgo]],Tabla6[Id Riesgo],Tabla6[Estado],"",0))</f>
        <v/>
      </c>
    </row>
    <row r="145" spans="1:36" ht="14.15" x14ac:dyDescent="0.35">
      <c r="A145" s="289" t="s">
        <v>265</v>
      </c>
      <c r="B145" s="309" t="b">
        <f>IF(COUNTIFS(Tabla135[Id Riesgo],Tabla1315[[#This Row],[Id Riesgo]],Tabla135[Registro diligenciado],TRUE)&gt;0,TRUE,FALSE)</f>
        <v>0</v>
      </c>
      <c r="C145" s="289" t="str">
        <f>IF(B145,_xlfn.XLOOKUP(A145,Tabla6[Id Riesgo],Tabla6[Sigla],FALSE,1),"")</f>
        <v/>
      </c>
      <c r="D145" s="290" t="str">
        <f>IF(B145,_xlfn.XLOOKUP(A145,Tabla6[Id Riesgo],Tabla6[DESCRIPCIÓN DEL RIESGO],FALSE,1),"")</f>
        <v/>
      </c>
      <c r="E145" s="310" t="str">
        <f>IF(Tabla1315[[#This Row],[Diligenciadas etapas previas?]],_xlfn.XLOOKUP(Tabla1315[[#This Row],[Id Riesgo]],Tabla13[Id Riesgo],Tabla13[Probabilidad],"",1),"")</f>
        <v/>
      </c>
      <c r="F145" s="310" t="str">
        <f>IF(Tabla1315[[#This Row],[Diligenciadas etapas previas?]],_xlfn.XLOOKUP(Tabla1315[[#This Row],[Id Riesgo]],Tabla13[Id Riesgo],Tabla13[Porcentaje Impacto],"",1),"")</f>
        <v/>
      </c>
      <c r="G145" s="311" t="str">
        <f>IF(Tabla1315[[#This Row],[Diligenciadas etapas previas?]],_xlfn.XLOOKUP(Tabla1315[[#This Row],[Id Riesgo]],Tabla13[Id Riesgo],Tabla13[Nivel de probabilidad],"",1),"")</f>
        <v/>
      </c>
      <c r="H145" s="311" t="str">
        <f>IF(Tabla1315[[#This Row],[Diligenciadas etapas previas?]],_xlfn.XLOOKUP(Tabla1315[[#This Row],[Id Riesgo]],Tabla13[Id Riesgo],Tabla13[Nivel de impacto],"",1),"")</f>
        <v/>
      </c>
      <c r="I145" s="311" t="str">
        <f>IF(Tabla1315[[#This Row],[Diligenciadas etapas previas?]],_xlfn.XLOOKUP(Tabla1315[[#This Row],[Id Riesgo]],Tabla13[Id Riesgo],Tabla13[Severidad Nivel de Riesgo Inherente],"",1),"")</f>
        <v/>
      </c>
      <c r="J145" s="310" t="str">
        <f>IF(Tabla1315[[#This Row],[Diligenciadas etapas previas?]],_xlfn.XLOOKUP(Tabla1315[[#This Row],[Id Riesgo]],'4_CONTROLES'!$A$12:$A$1611,'4_CONTROLES'!$AJ$12:$AJ$1611,"",1),"")</f>
        <v/>
      </c>
      <c r="K145" s="310" t="str">
        <f>IF(Tabla1315[[#This Row],[Diligenciadas etapas previas?]],_xlfn.XLOOKUP(Tabla1315[[#This Row],[Id Riesgo]],'4_CONTROLES'!$A$12:$A$1611,'4_CONTROLES'!$AK$12:$AK$1611,"",1),"")</f>
        <v/>
      </c>
      <c r="L145" s="311" t="str">
        <f>IF(Tabla1315[[#This Row],[Diligenciadas etapas previas?]],_xlfn.XLOOKUP(Tabla1315[[#This Row],[Id Riesgo]],'4_CONTROLES'!$A$12:$A$1611,'4_CONTROLES'!$AL$12:$AL$1611,"",1),"")</f>
        <v/>
      </c>
      <c r="M145" s="311" t="str">
        <f>IF(Tabla1315[[#This Row],[Diligenciadas etapas previas?]],_xlfn.XLOOKUP(Tabla1315[[#This Row],[Id Riesgo]],'4_CONTROLES'!$A$12:$A$1611,'4_CONTROLES'!$AM$12:$AM$1611,"",1),"")</f>
        <v/>
      </c>
      <c r="N145" s="311" t="str">
        <f>IF(Tabla1315[[#This Row],[Diligenciadas etapas previas?]]=TRUE,_xlfn.XLOOKUP(CONCATENATE("P",Tabla1315[[#This Row],[Nivel de probabilidad Residual]],"I",Tabla1315[[#This Row],[Nivel de impacto Residual]]),Tabla10[Llave],Tabla10[Severidad],"",1),"")</f>
        <v/>
      </c>
      <c r="O145" s="336" t="str">
        <f>_xlfn.XLOOKUP(Tabla1315[[#This Row],[Severidad Nivel de Riesgo Residual]],CONFIGURACIÓN!$BM$6:$BM$9,CONFIGURACIÓN!$BO$6:$BO$9,"",0)</f>
        <v/>
      </c>
      <c r="P145" s="328" t="str">
        <f>_xlfn.XLOOKUP(Tabla1315[[#This Row],[Severidad Nivel de Riesgo Residual]],CONFIGURACIÓN!$BM$6:$BM$9,CONFIGURACIÓN!$BP$6:$BP$9,"",0)</f>
        <v/>
      </c>
      <c r="Q145" s="338"/>
      <c r="R145" s="314"/>
      <c r="S145" s="338"/>
      <c r="T145" s="338"/>
      <c r="U145" s="314"/>
      <c r="V145" s="339"/>
      <c r="W145" s="340"/>
      <c r="X145" s="340"/>
      <c r="Y145" s="340"/>
      <c r="Z145" s="340"/>
      <c r="AA145" s="340"/>
      <c r="AB145" s="340"/>
      <c r="AC145" s="340"/>
      <c r="AD145" s="340"/>
      <c r="AE145" s="340"/>
      <c r="AF145" s="340"/>
      <c r="AG145" s="340"/>
      <c r="AH145" s="340"/>
      <c r="AI145" s="339"/>
      <c r="AJ145" s="436" t="str">
        <f>IF(_xlfn.XLOOKUP(Tabla1315[[#This Row],[Id Riesgo]],Tabla6[Id Riesgo],Tabla6[Estado],"",0)=0,"",_xlfn.XLOOKUP(Tabla1315[[#This Row],[Id Riesgo]],Tabla6[Id Riesgo],Tabla6[Estado],"",0))</f>
        <v/>
      </c>
    </row>
    <row r="146" spans="1:36" ht="14.15" x14ac:dyDescent="0.35">
      <c r="A146" s="289" t="s">
        <v>266</v>
      </c>
      <c r="B146" s="309" t="b">
        <f>IF(COUNTIFS(Tabla135[Id Riesgo],Tabla1315[[#This Row],[Id Riesgo]],Tabla135[Registro diligenciado],TRUE)&gt;0,TRUE,FALSE)</f>
        <v>0</v>
      </c>
      <c r="C146" s="289" t="str">
        <f>IF(B146,_xlfn.XLOOKUP(A146,Tabla6[Id Riesgo],Tabla6[Sigla],FALSE,1),"")</f>
        <v/>
      </c>
      <c r="D146" s="290" t="str">
        <f>IF(B146,_xlfn.XLOOKUP(A146,Tabla6[Id Riesgo],Tabla6[DESCRIPCIÓN DEL RIESGO],FALSE,1),"")</f>
        <v/>
      </c>
      <c r="E146" s="310" t="str">
        <f>IF(Tabla1315[[#This Row],[Diligenciadas etapas previas?]],_xlfn.XLOOKUP(Tabla1315[[#This Row],[Id Riesgo]],Tabla13[Id Riesgo],Tabla13[Probabilidad],"",1),"")</f>
        <v/>
      </c>
      <c r="F146" s="310" t="str">
        <f>IF(Tabla1315[[#This Row],[Diligenciadas etapas previas?]],_xlfn.XLOOKUP(Tabla1315[[#This Row],[Id Riesgo]],Tabla13[Id Riesgo],Tabla13[Porcentaje Impacto],"",1),"")</f>
        <v/>
      </c>
      <c r="G146" s="311" t="str">
        <f>IF(Tabla1315[[#This Row],[Diligenciadas etapas previas?]],_xlfn.XLOOKUP(Tabla1315[[#This Row],[Id Riesgo]],Tabla13[Id Riesgo],Tabla13[Nivel de probabilidad],"",1),"")</f>
        <v/>
      </c>
      <c r="H146" s="311" t="str">
        <f>IF(Tabla1315[[#This Row],[Diligenciadas etapas previas?]],_xlfn.XLOOKUP(Tabla1315[[#This Row],[Id Riesgo]],Tabla13[Id Riesgo],Tabla13[Nivel de impacto],"",1),"")</f>
        <v/>
      </c>
      <c r="I146" s="311" t="str">
        <f>IF(Tabla1315[[#This Row],[Diligenciadas etapas previas?]],_xlfn.XLOOKUP(Tabla1315[[#This Row],[Id Riesgo]],Tabla13[Id Riesgo],Tabla13[Severidad Nivel de Riesgo Inherente],"",1),"")</f>
        <v/>
      </c>
      <c r="J146" s="310" t="str">
        <f>IF(Tabla1315[[#This Row],[Diligenciadas etapas previas?]],_xlfn.XLOOKUP(Tabla1315[[#This Row],[Id Riesgo]],'4_CONTROLES'!$A$12:$A$1611,'4_CONTROLES'!$AJ$12:$AJ$1611,"",1),"")</f>
        <v/>
      </c>
      <c r="K146" s="310" t="str">
        <f>IF(Tabla1315[[#This Row],[Diligenciadas etapas previas?]],_xlfn.XLOOKUP(Tabla1315[[#This Row],[Id Riesgo]],'4_CONTROLES'!$A$12:$A$1611,'4_CONTROLES'!$AK$12:$AK$1611,"",1),"")</f>
        <v/>
      </c>
      <c r="L146" s="311" t="str">
        <f>IF(Tabla1315[[#This Row],[Diligenciadas etapas previas?]],_xlfn.XLOOKUP(Tabla1315[[#This Row],[Id Riesgo]],'4_CONTROLES'!$A$12:$A$1611,'4_CONTROLES'!$AL$12:$AL$1611,"",1),"")</f>
        <v/>
      </c>
      <c r="M146" s="311" t="str">
        <f>IF(Tabla1315[[#This Row],[Diligenciadas etapas previas?]],_xlfn.XLOOKUP(Tabla1315[[#This Row],[Id Riesgo]],'4_CONTROLES'!$A$12:$A$1611,'4_CONTROLES'!$AM$12:$AM$1611,"",1),"")</f>
        <v/>
      </c>
      <c r="N146" s="311" t="str">
        <f>IF(Tabla1315[[#This Row],[Diligenciadas etapas previas?]]=TRUE,_xlfn.XLOOKUP(CONCATENATE("P",Tabla1315[[#This Row],[Nivel de probabilidad Residual]],"I",Tabla1315[[#This Row],[Nivel de impacto Residual]]),Tabla10[Llave],Tabla10[Severidad],"",1),"")</f>
        <v/>
      </c>
      <c r="O146" s="336" t="str">
        <f>_xlfn.XLOOKUP(Tabla1315[[#This Row],[Severidad Nivel de Riesgo Residual]],CONFIGURACIÓN!$BM$6:$BM$9,CONFIGURACIÓN!$BO$6:$BO$9,"",0)</f>
        <v/>
      </c>
      <c r="P146" s="328" t="str">
        <f>_xlfn.XLOOKUP(Tabla1315[[#This Row],[Severidad Nivel de Riesgo Residual]],CONFIGURACIÓN!$BM$6:$BM$9,CONFIGURACIÓN!$BP$6:$BP$9,"",0)</f>
        <v/>
      </c>
      <c r="Q146" s="338"/>
      <c r="R146" s="314"/>
      <c r="S146" s="338"/>
      <c r="T146" s="338"/>
      <c r="U146" s="314"/>
      <c r="V146" s="339"/>
      <c r="W146" s="340"/>
      <c r="X146" s="340"/>
      <c r="Y146" s="340"/>
      <c r="Z146" s="340"/>
      <c r="AA146" s="340"/>
      <c r="AB146" s="340"/>
      <c r="AC146" s="340"/>
      <c r="AD146" s="340"/>
      <c r="AE146" s="340"/>
      <c r="AF146" s="340"/>
      <c r="AG146" s="340"/>
      <c r="AH146" s="340"/>
      <c r="AI146" s="339"/>
      <c r="AJ146" s="436" t="str">
        <f>IF(_xlfn.XLOOKUP(Tabla1315[[#This Row],[Id Riesgo]],Tabla6[Id Riesgo],Tabla6[Estado],"",0)=0,"",_xlfn.XLOOKUP(Tabla1315[[#This Row],[Id Riesgo]],Tabla6[Id Riesgo],Tabla6[Estado],"",0))</f>
        <v/>
      </c>
    </row>
    <row r="147" spans="1:36" ht="14.15" x14ac:dyDescent="0.35">
      <c r="A147" s="289" t="s">
        <v>267</v>
      </c>
      <c r="B147" s="309" t="b">
        <f>IF(COUNTIFS(Tabla135[Id Riesgo],Tabla1315[[#This Row],[Id Riesgo]],Tabla135[Registro diligenciado],TRUE)&gt;0,TRUE,FALSE)</f>
        <v>0</v>
      </c>
      <c r="C147" s="289" t="str">
        <f>IF(B147,_xlfn.XLOOKUP(A147,Tabla6[Id Riesgo],Tabla6[Sigla],FALSE,1),"")</f>
        <v/>
      </c>
      <c r="D147" s="290" t="str">
        <f>IF(B147,_xlfn.XLOOKUP(A147,Tabla6[Id Riesgo],Tabla6[DESCRIPCIÓN DEL RIESGO],FALSE,1),"")</f>
        <v/>
      </c>
      <c r="E147" s="310" t="str">
        <f>IF(Tabla1315[[#This Row],[Diligenciadas etapas previas?]],_xlfn.XLOOKUP(Tabla1315[[#This Row],[Id Riesgo]],Tabla13[Id Riesgo],Tabla13[Probabilidad],"",1),"")</f>
        <v/>
      </c>
      <c r="F147" s="310" t="str">
        <f>IF(Tabla1315[[#This Row],[Diligenciadas etapas previas?]],_xlfn.XLOOKUP(Tabla1315[[#This Row],[Id Riesgo]],Tabla13[Id Riesgo],Tabla13[Porcentaje Impacto],"",1),"")</f>
        <v/>
      </c>
      <c r="G147" s="311" t="str">
        <f>IF(Tabla1315[[#This Row],[Diligenciadas etapas previas?]],_xlfn.XLOOKUP(Tabla1315[[#This Row],[Id Riesgo]],Tabla13[Id Riesgo],Tabla13[Nivel de probabilidad],"",1),"")</f>
        <v/>
      </c>
      <c r="H147" s="311" t="str">
        <f>IF(Tabla1315[[#This Row],[Diligenciadas etapas previas?]],_xlfn.XLOOKUP(Tabla1315[[#This Row],[Id Riesgo]],Tabla13[Id Riesgo],Tabla13[Nivel de impacto],"",1),"")</f>
        <v/>
      </c>
      <c r="I147" s="311" t="str">
        <f>IF(Tabla1315[[#This Row],[Diligenciadas etapas previas?]],_xlfn.XLOOKUP(Tabla1315[[#This Row],[Id Riesgo]],Tabla13[Id Riesgo],Tabla13[Severidad Nivel de Riesgo Inherente],"",1),"")</f>
        <v/>
      </c>
      <c r="J147" s="310" t="str">
        <f>IF(Tabla1315[[#This Row],[Diligenciadas etapas previas?]],_xlfn.XLOOKUP(Tabla1315[[#This Row],[Id Riesgo]],'4_CONTROLES'!$A$12:$A$1611,'4_CONTROLES'!$AJ$12:$AJ$1611,"",1),"")</f>
        <v/>
      </c>
      <c r="K147" s="310" t="str">
        <f>IF(Tabla1315[[#This Row],[Diligenciadas etapas previas?]],_xlfn.XLOOKUP(Tabla1315[[#This Row],[Id Riesgo]],'4_CONTROLES'!$A$12:$A$1611,'4_CONTROLES'!$AK$12:$AK$1611,"",1),"")</f>
        <v/>
      </c>
      <c r="L147" s="311" t="str">
        <f>IF(Tabla1315[[#This Row],[Diligenciadas etapas previas?]],_xlfn.XLOOKUP(Tabla1315[[#This Row],[Id Riesgo]],'4_CONTROLES'!$A$12:$A$1611,'4_CONTROLES'!$AL$12:$AL$1611,"",1),"")</f>
        <v/>
      </c>
      <c r="M147" s="311" t="str">
        <f>IF(Tabla1315[[#This Row],[Diligenciadas etapas previas?]],_xlfn.XLOOKUP(Tabla1315[[#This Row],[Id Riesgo]],'4_CONTROLES'!$A$12:$A$1611,'4_CONTROLES'!$AM$12:$AM$1611,"",1),"")</f>
        <v/>
      </c>
      <c r="N147" s="311" t="str">
        <f>IF(Tabla1315[[#This Row],[Diligenciadas etapas previas?]]=TRUE,_xlfn.XLOOKUP(CONCATENATE("P",Tabla1315[[#This Row],[Nivel de probabilidad Residual]],"I",Tabla1315[[#This Row],[Nivel de impacto Residual]]),Tabla10[Llave],Tabla10[Severidad],"",1),"")</f>
        <v/>
      </c>
      <c r="O147" s="336" t="str">
        <f>_xlfn.XLOOKUP(Tabla1315[[#This Row],[Severidad Nivel de Riesgo Residual]],CONFIGURACIÓN!$BM$6:$BM$9,CONFIGURACIÓN!$BO$6:$BO$9,"",0)</f>
        <v/>
      </c>
      <c r="P147" s="328" t="str">
        <f>_xlfn.XLOOKUP(Tabla1315[[#This Row],[Severidad Nivel de Riesgo Residual]],CONFIGURACIÓN!$BM$6:$BM$9,CONFIGURACIÓN!$BP$6:$BP$9,"",0)</f>
        <v/>
      </c>
      <c r="Q147" s="338"/>
      <c r="R147" s="314"/>
      <c r="S147" s="338"/>
      <c r="T147" s="338"/>
      <c r="U147" s="314"/>
      <c r="V147" s="339"/>
      <c r="W147" s="340"/>
      <c r="X147" s="340"/>
      <c r="Y147" s="340"/>
      <c r="Z147" s="340"/>
      <c r="AA147" s="340"/>
      <c r="AB147" s="340"/>
      <c r="AC147" s="340"/>
      <c r="AD147" s="340"/>
      <c r="AE147" s="340"/>
      <c r="AF147" s="340"/>
      <c r="AG147" s="340"/>
      <c r="AH147" s="340"/>
      <c r="AI147" s="339"/>
      <c r="AJ147" s="436" t="str">
        <f>IF(_xlfn.XLOOKUP(Tabla1315[[#This Row],[Id Riesgo]],Tabla6[Id Riesgo],Tabla6[Estado],"",0)=0,"",_xlfn.XLOOKUP(Tabla1315[[#This Row],[Id Riesgo]],Tabla6[Id Riesgo],Tabla6[Estado],"",0))</f>
        <v/>
      </c>
    </row>
    <row r="148" spans="1:36" ht="14.15" x14ac:dyDescent="0.35">
      <c r="A148" s="289" t="s">
        <v>268</v>
      </c>
      <c r="B148" s="309" t="b">
        <f>IF(COUNTIFS(Tabla135[Id Riesgo],Tabla1315[[#This Row],[Id Riesgo]],Tabla135[Registro diligenciado],TRUE)&gt;0,TRUE,FALSE)</f>
        <v>0</v>
      </c>
      <c r="C148" s="289" t="str">
        <f>IF(B148,_xlfn.XLOOKUP(A148,Tabla6[Id Riesgo],Tabla6[Sigla],FALSE,1),"")</f>
        <v/>
      </c>
      <c r="D148" s="290" t="str">
        <f>IF(B148,_xlfn.XLOOKUP(A148,Tabla6[Id Riesgo],Tabla6[DESCRIPCIÓN DEL RIESGO],FALSE,1),"")</f>
        <v/>
      </c>
      <c r="E148" s="310" t="str">
        <f>IF(Tabla1315[[#This Row],[Diligenciadas etapas previas?]],_xlfn.XLOOKUP(Tabla1315[[#This Row],[Id Riesgo]],Tabla13[Id Riesgo],Tabla13[Probabilidad],"",1),"")</f>
        <v/>
      </c>
      <c r="F148" s="310" t="str">
        <f>IF(Tabla1315[[#This Row],[Diligenciadas etapas previas?]],_xlfn.XLOOKUP(Tabla1315[[#This Row],[Id Riesgo]],Tabla13[Id Riesgo],Tabla13[Porcentaje Impacto],"",1),"")</f>
        <v/>
      </c>
      <c r="G148" s="311" t="str">
        <f>IF(Tabla1315[[#This Row],[Diligenciadas etapas previas?]],_xlfn.XLOOKUP(Tabla1315[[#This Row],[Id Riesgo]],Tabla13[Id Riesgo],Tabla13[Nivel de probabilidad],"",1),"")</f>
        <v/>
      </c>
      <c r="H148" s="311" t="str">
        <f>IF(Tabla1315[[#This Row],[Diligenciadas etapas previas?]],_xlfn.XLOOKUP(Tabla1315[[#This Row],[Id Riesgo]],Tabla13[Id Riesgo],Tabla13[Nivel de impacto],"",1),"")</f>
        <v/>
      </c>
      <c r="I148" s="311" t="str">
        <f>IF(Tabla1315[[#This Row],[Diligenciadas etapas previas?]],_xlfn.XLOOKUP(Tabla1315[[#This Row],[Id Riesgo]],Tabla13[Id Riesgo],Tabla13[Severidad Nivel de Riesgo Inherente],"",1),"")</f>
        <v/>
      </c>
      <c r="J148" s="310" t="str">
        <f>IF(Tabla1315[[#This Row],[Diligenciadas etapas previas?]],_xlfn.XLOOKUP(Tabla1315[[#This Row],[Id Riesgo]],'4_CONTROLES'!$A$12:$A$1611,'4_CONTROLES'!$AJ$12:$AJ$1611,"",1),"")</f>
        <v/>
      </c>
      <c r="K148" s="310" t="str">
        <f>IF(Tabla1315[[#This Row],[Diligenciadas etapas previas?]],_xlfn.XLOOKUP(Tabla1315[[#This Row],[Id Riesgo]],'4_CONTROLES'!$A$12:$A$1611,'4_CONTROLES'!$AK$12:$AK$1611,"",1),"")</f>
        <v/>
      </c>
      <c r="L148" s="311" t="str">
        <f>IF(Tabla1315[[#This Row],[Diligenciadas etapas previas?]],_xlfn.XLOOKUP(Tabla1315[[#This Row],[Id Riesgo]],'4_CONTROLES'!$A$12:$A$1611,'4_CONTROLES'!$AL$12:$AL$1611,"",1),"")</f>
        <v/>
      </c>
      <c r="M148" s="311" t="str">
        <f>IF(Tabla1315[[#This Row],[Diligenciadas etapas previas?]],_xlfn.XLOOKUP(Tabla1315[[#This Row],[Id Riesgo]],'4_CONTROLES'!$A$12:$A$1611,'4_CONTROLES'!$AM$12:$AM$1611,"",1),"")</f>
        <v/>
      </c>
      <c r="N148" s="311" t="str">
        <f>IF(Tabla1315[[#This Row],[Diligenciadas etapas previas?]]=TRUE,_xlfn.XLOOKUP(CONCATENATE("P",Tabla1315[[#This Row],[Nivel de probabilidad Residual]],"I",Tabla1315[[#This Row],[Nivel de impacto Residual]]),Tabla10[Llave],Tabla10[Severidad],"",1),"")</f>
        <v/>
      </c>
      <c r="O148" s="336" t="str">
        <f>_xlfn.XLOOKUP(Tabla1315[[#This Row],[Severidad Nivel de Riesgo Residual]],CONFIGURACIÓN!$BM$6:$BM$9,CONFIGURACIÓN!$BO$6:$BO$9,"",0)</f>
        <v/>
      </c>
      <c r="P148" s="328" t="str">
        <f>_xlfn.XLOOKUP(Tabla1315[[#This Row],[Severidad Nivel de Riesgo Residual]],CONFIGURACIÓN!$BM$6:$BM$9,CONFIGURACIÓN!$BP$6:$BP$9,"",0)</f>
        <v/>
      </c>
      <c r="Q148" s="338"/>
      <c r="R148" s="314"/>
      <c r="S148" s="338"/>
      <c r="T148" s="338"/>
      <c r="U148" s="314"/>
      <c r="V148" s="339"/>
      <c r="W148" s="340"/>
      <c r="X148" s="340"/>
      <c r="Y148" s="340"/>
      <c r="Z148" s="340"/>
      <c r="AA148" s="340"/>
      <c r="AB148" s="340"/>
      <c r="AC148" s="340"/>
      <c r="AD148" s="340"/>
      <c r="AE148" s="340"/>
      <c r="AF148" s="340"/>
      <c r="AG148" s="340"/>
      <c r="AH148" s="340"/>
      <c r="AI148" s="339"/>
      <c r="AJ148" s="436" t="str">
        <f>IF(_xlfn.XLOOKUP(Tabla1315[[#This Row],[Id Riesgo]],Tabla6[Id Riesgo],Tabla6[Estado],"",0)=0,"",_xlfn.XLOOKUP(Tabla1315[[#This Row],[Id Riesgo]],Tabla6[Id Riesgo],Tabla6[Estado],"",0))</f>
        <v/>
      </c>
    </row>
    <row r="149" spans="1:36" ht="14.15" x14ac:dyDescent="0.35">
      <c r="A149" s="289" t="s">
        <v>269</v>
      </c>
      <c r="B149" s="309" t="b">
        <f>IF(COUNTIFS(Tabla135[Id Riesgo],Tabla1315[[#This Row],[Id Riesgo]],Tabla135[Registro diligenciado],TRUE)&gt;0,TRUE,FALSE)</f>
        <v>0</v>
      </c>
      <c r="C149" s="289" t="str">
        <f>IF(B149,_xlfn.XLOOKUP(A149,Tabla6[Id Riesgo],Tabla6[Sigla],FALSE,1),"")</f>
        <v/>
      </c>
      <c r="D149" s="290" t="str">
        <f>IF(B149,_xlfn.XLOOKUP(A149,Tabla6[Id Riesgo],Tabla6[DESCRIPCIÓN DEL RIESGO],FALSE,1),"")</f>
        <v/>
      </c>
      <c r="E149" s="310" t="str">
        <f>IF(Tabla1315[[#This Row],[Diligenciadas etapas previas?]],_xlfn.XLOOKUP(Tabla1315[[#This Row],[Id Riesgo]],Tabla13[Id Riesgo],Tabla13[Probabilidad],"",1),"")</f>
        <v/>
      </c>
      <c r="F149" s="310" t="str">
        <f>IF(Tabla1315[[#This Row],[Diligenciadas etapas previas?]],_xlfn.XLOOKUP(Tabla1315[[#This Row],[Id Riesgo]],Tabla13[Id Riesgo],Tabla13[Porcentaje Impacto],"",1),"")</f>
        <v/>
      </c>
      <c r="G149" s="311" t="str">
        <f>IF(Tabla1315[[#This Row],[Diligenciadas etapas previas?]],_xlfn.XLOOKUP(Tabla1315[[#This Row],[Id Riesgo]],Tabla13[Id Riesgo],Tabla13[Nivel de probabilidad],"",1),"")</f>
        <v/>
      </c>
      <c r="H149" s="311" t="str">
        <f>IF(Tabla1315[[#This Row],[Diligenciadas etapas previas?]],_xlfn.XLOOKUP(Tabla1315[[#This Row],[Id Riesgo]],Tabla13[Id Riesgo],Tabla13[Nivel de impacto],"",1),"")</f>
        <v/>
      </c>
      <c r="I149" s="311" t="str">
        <f>IF(Tabla1315[[#This Row],[Diligenciadas etapas previas?]],_xlfn.XLOOKUP(Tabla1315[[#This Row],[Id Riesgo]],Tabla13[Id Riesgo],Tabla13[Severidad Nivel de Riesgo Inherente],"",1),"")</f>
        <v/>
      </c>
      <c r="J149" s="310" t="str">
        <f>IF(Tabla1315[[#This Row],[Diligenciadas etapas previas?]],_xlfn.XLOOKUP(Tabla1315[[#This Row],[Id Riesgo]],'4_CONTROLES'!$A$12:$A$1611,'4_CONTROLES'!$AJ$12:$AJ$1611,"",1),"")</f>
        <v/>
      </c>
      <c r="K149" s="310" t="str">
        <f>IF(Tabla1315[[#This Row],[Diligenciadas etapas previas?]],_xlfn.XLOOKUP(Tabla1315[[#This Row],[Id Riesgo]],'4_CONTROLES'!$A$12:$A$1611,'4_CONTROLES'!$AK$12:$AK$1611,"",1),"")</f>
        <v/>
      </c>
      <c r="L149" s="311" t="str">
        <f>IF(Tabla1315[[#This Row],[Diligenciadas etapas previas?]],_xlfn.XLOOKUP(Tabla1315[[#This Row],[Id Riesgo]],'4_CONTROLES'!$A$12:$A$1611,'4_CONTROLES'!$AL$12:$AL$1611,"",1),"")</f>
        <v/>
      </c>
      <c r="M149" s="311" t="str">
        <f>IF(Tabla1315[[#This Row],[Diligenciadas etapas previas?]],_xlfn.XLOOKUP(Tabla1315[[#This Row],[Id Riesgo]],'4_CONTROLES'!$A$12:$A$1611,'4_CONTROLES'!$AM$12:$AM$1611,"",1),"")</f>
        <v/>
      </c>
      <c r="N149" s="311" t="str">
        <f>IF(Tabla1315[[#This Row],[Diligenciadas etapas previas?]]=TRUE,_xlfn.XLOOKUP(CONCATENATE("P",Tabla1315[[#This Row],[Nivel de probabilidad Residual]],"I",Tabla1315[[#This Row],[Nivel de impacto Residual]]),Tabla10[Llave],Tabla10[Severidad],"",1),"")</f>
        <v/>
      </c>
      <c r="O149" s="336" t="str">
        <f>_xlfn.XLOOKUP(Tabla1315[[#This Row],[Severidad Nivel de Riesgo Residual]],CONFIGURACIÓN!$BM$6:$BM$9,CONFIGURACIÓN!$BO$6:$BO$9,"",0)</f>
        <v/>
      </c>
      <c r="P149" s="328" t="str">
        <f>_xlfn.XLOOKUP(Tabla1315[[#This Row],[Severidad Nivel de Riesgo Residual]],CONFIGURACIÓN!$BM$6:$BM$9,CONFIGURACIÓN!$BP$6:$BP$9,"",0)</f>
        <v/>
      </c>
      <c r="Q149" s="338"/>
      <c r="R149" s="314"/>
      <c r="S149" s="338"/>
      <c r="T149" s="338"/>
      <c r="U149" s="314"/>
      <c r="V149" s="339"/>
      <c r="W149" s="340"/>
      <c r="X149" s="340"/>
      <c r="Y149" s="340"/>
      <c r="Z149" s="340"/>
      <c r="AA149" s="340"/>
      <c r="AB149" s="340"/>
      <c r="AC149" s="340"/>
      <c r="AD149" s="340"/>
      <c r="AE149" s="340"/>
      <c r="AF149" s="340"/>
      <c r="AG149" s="340"/>
      <c r="AH149" s="340"/>
      <c r="AI149" s="339"/>
      <c r="AJ149" s="436" t="str">
        <f>IF(_xlfn.XLOOKUP(Tabla1315[[#This Row],[Id Riesgo]],Tabla6[Id Riesgo],Tabla6[Estado],"",0)=0,"",_xlfn.XLOOKUP(Tabla1315[[#This Row],[Id Riesgo]],Tabla6[Id Riesgo],Tabla6[Estado],"",0))</f>
        <v/>
      </c>
    </row>
    <row r="150" spans="1:36" ht="14.15" x14ac:dyDescent="0.35">
      <c r="A150" s="289" t="s">
        <v>270</v>
      </c>
      <c r="B150" s="309" t="b">
        <f>IF(COUNTIFS(Tabla135[Id Riesgo],Tabla1315[[#This Row],[Id Riesgo]],Tabla135[Registro diligenciado],TRUE)&gt;0,TRUE,FALSE)</f>
        <v>0</v>
      </c>
      <c r="C150" s="289" t="str">
        <f>IF(B150,_xlfn.XLOOKUP(A150,Tabla6[Id Riesgo],Tabla6[Sigla],FALSE,1),"")</f>
        <v/>
      </c>
      <c r="D150" s="290" t="str">
        <f>IF(B150,_xlfn.XLOOKUP(A150,Tabla6[Id Riesgo],Tabla6[DESCRIPCIÓN DEL RIESGO],FALSE,1),"")</f>
        <v/>
      </c>
      <c r="E150" s="310" t="str">
        <f>IF(Tabla1315[[#This Row],[Diligenciadas etapas previas?]],_xlfn.XLOOKUP(Tabla1315[[#This Row],[Id Riesgo]],Tabla13[Id Riesgo],Tabla13[Probabilidad],"",1),"")</f>
        <v/>
      </c>
      <c r="F150" s="310" t="str">
        <f>IF(Tabla1315[[#This Row],[Diligenciadas etapas previas?]],_xlfn.XLOOKUP(Tabla1315[[#This Row],[Id Riesgo]],Tabla13[Id Riesgo],Tabla13[Porcentaje Impacto],"",1),"")</f>
        <v/>
      </c>
      <c r="G150" s="311" t="str">
        <f>IF(Tabla1315[[#This Row],[Diligenciadas etapas previas?]],_xlfn.XLOOKUP(Tabla1315[[#This Row],[Id Riesgo]],Tabla13[Id Riesgo],Tabla13[Nivel de probabilidad],"",1),"")</f>
        <v/>
      </c>
      <c r="H150" s="311" t="str">
        <f>IF(Tabla1315[[#This Row],[Diligenciadas etapas previas?]],_xlfn.XLOOKUP(Tabla1315[[#This Row],[Id Riesgo]],Tabla13[Id Riesgo],Tabla13[Nivel de impacto],"",1),"")</f>
        <v/>
      </c>
      <c r="I150" s="311" t="str">
        <f>IF(Tabla1315[[#This Row],[Diligenciadas etapas previas?]],_xlfn.XLOOKUP(Tabla1315[[#This Row],[Id Riesgo]],Tabla13[Id Riesgo],Tabla13[Severidad Nivel de Riesgo Inherente],"",1),"")</f>
        <v/>
      </c>
      <c r="J150" s="310" t="str">
        <f>IF(Tabla1315[[#This Row],[Diligenciadas etapas previas?]],_xlfn.XLOOKUP(Tabla1315[[#This Row],[Id Riesgo]],'4_CONTROLES'!$A$12:$A$1611,'4_CONTROLES'!$AJ$12:$AJ$1611,"",1),"")</f>
        <v/>
      </c>
      <c r="K150" s="310" t="str">
        <f>IF(Tabla1315[[#This Row],[Diligenciadas etapas previas?]],_xlfn.XLOOKUP(Tabla1315[[#This Row],[Id Riesgo]],'4_CONTROLES'!$A$12:$A$1611,'4_CONTROLES'!$AK$12:$AK$1611,"",1),"")</f>
        <v/>
      </c>
      <c r="L150" s="311" t="str">
        <f>IF(Tabla1315[[#This Row],[Diligenciadas etapas previas?]],_xlfn.XLOOKUP(Tabla1315[[#This Row],[Id Riesgo]],'4_CONTROLES'!$A$12:$A$1611,'4_CONTROLES'!$AL$12:$AL$1611,"",1),"")</f>
        <v/>
      </c>
      <c r="M150" s="311" t="str">
        <f>IF(Tabla1315[[#This Row],[Diligenciadas etapas previas?]],_xlfn.XLOOKUP(Tabla1315[[#This Row],[Id Riesgo]],'4_CONTROLES'!$A$12:$A$1611,'4_CONTROLES'!$AM$12:$AM$1611,"",1),"")</f>
        <v/>
      </c>
      <c r="N150" s="311" t="str">
        <f>IF(Tabla1315[[#This Row],[Diligenciadas etapas previas?]]=TRUE,_xlfn.XLOOKUP(CONCATENATE("P",Tabla1315[[#This Row],[Nivel de probabilidad Residual]],"I",Tabla1315[[#This Row],[Nivel de impacto Residual]]),Tabla10[Llave],Tabla10[Severidad],"",1),"")</f>
        <v/>
      </c>
      <c r="O150" s="336" t="str">
        <f>_xlfn.XLOOKUP(Tabla1315[[#This Row],[Severidad Nivel de Riesgo Residual]],CONFIGURACIÓN!$BM$6:$BM$9,CONFIGURACIÓN!$BO$6:$BO$9,"",0)</f>
        <v/>
      </c>
      <c r="P150" s="328" t="str">
        <f>_xlfn.XLOOKUP(Tabla1315[[#This Row],[Severidad Nivel de Riesgo Residual]],CONFIGURACIÓN!$BM$6:$BM$9,CONFIGURACIÓN!$BP$6:$BP$9,"",0)</f>
        <v/>
      </c>
      <c r="Q150" s="338"/>
      <c r="R150" s="314"/>
      <c r="S150" s="338"/>
      <c r="T150" s="338"/>
      <c r="U150" s="314"/>
      <c r="V150" s="339"/>
      <c r="W150" s="340"/>
      <c r="X150" s="340"/>
      <c r="Y150" s="340"/>
      <c r="Z150" s="340"/>
      <c r="AA150" s="340"/>
      <c r="AB150" s="340"/>
      <c r="AC150" s="340"/>
      <c r="AD150" s="340"/>
      <c r="AE150" s="340"/>
      <c r="AF150" s="340"/>
      <c r="AG150" s="340"/>
      <c r="AH150" s="340"/>
      <c r="AI150" s="339"/>
      <c r="AJ150" s="436" t="str">
        <f>IF(_xlfn.XLOOKUP(Tabla1315[[#This Row],[Id Riesgo]],Tabla6[Id Riesgo],Tabla6[Estado],"",0)=0,"",_xlfn.XLOOKUP(Tabla1315[[#This Row],[Id Riesgo]],Tabla6[Id Riesgo],Tabla6[Estado],"",0))</f>
        <v/>
      </c>
    </row>
    <row r="151" spans="1:36" ht="14.15" x14ac:dyDescent="0.35">
      <c r="A151" s="289" t="s">
        <v>271</v>
      </c>
      <c r="B151" s="309" t="b">
        <f>IF(COUNTIFS(Tabla135[Id Riesgo],Tabla1315[[#This Row],[Id Riesgo]],Tabla135[Registro diligenciado],TRUE)&gt;0,TRUE,FALSE)</f>
        <v>0</v>
      </c>
      <c r="C151" s="289" t="str">
        <f>IF(B151,_xlfn.XLOOKUP(A151,Tabla6[Id Riesgo],Tabla6[Sigla],FALSE,1),"")</f>
        <v/>
      </c>
      <c r="D151" s="290" t="str">
        <f>IF(B151,_xlfn.XLOOKUP(A151,Tabla6[Id Riesgo],Tabla6[DESCRIPCIÓN DEL RIESGO],FALSE,1),"")</f>
        <v/>
      </c>
      <c r="E151" s="310" t="str">
        <f>IF(Tabla1315[[#This Row],[Diligenciadas etapas previas?]],_xlfn.XLOOKUP(Tabla1315[[#This Row],[Id Riesgo]],Tabla13[Id Riesgo],Tabla13[Probabilidad],"",1),"")</f>
        <v/>
      </c>
      <c r="F151" s="310" t="str">
        <f>IF(Tabla1315[[#This Row],[Diligenciadas etapas previas?]],_xlfn.XLOOKUP(Tabla1315[[#This Row],[Id Riesgo]],Tabla13[Id Riesgo],Tabla13[Porcentaje Impacto],"",1),"")</f>
        <v/>
      </c>
      <c r="G151" s="311" t="str">
        <f>IF(Tabla1315[[#This Row],[Diligenciadas etapas previas?]],_xlfn.XLOOKUP(Tabla1315[[#This Row],[Id Riesgo]],Tabla13[Id Riesgo],Tabla13[Nivel de probabilidad],"",1),"")</f>
        <v/>
      </c>
      <c r="H151" s="311" t="str">
        <f>IF(Tabla1315[[#This Row],[Diligenciadas etapas previas?]],_xlfn.XLOOKUP(Tabla1315[[#This Row],[Id Riesgo]],Tabla13[Id Riesgo],Tabla13[Nivel de impacto],"",1),"")</f>
        <v/>
      </c>
      <c r="I151" s="311" t="str">
        <f>IF(Tabla1315[[#This Row],[Diligenciadas etapas previas?]],_xlfn.XLOOKUP(Tabla1315[[#This Row],[Id Riesgo]],Tabla13[Id Riesgo],Tabla13[Severidad Nivel de Riesgo Inherente],"",1),"")</f>
        <v/>
      </c>
      <c r="J151" s="310" t="str">
        <f>IF(Tabla1315[[#This Row],[Diligenciadas etapas previas?]],_xlfn.XLOOKUP(Tabla1315[[#This Row],[Id Riesgo]],'4_CONTROLES'!$A$12:$A$1611,'4_CONTROLES'!$AJ$12:$AJ$1611,"",1),"")</f>
        <v/>
      </c>
      <c r="K151" s="310" t="str">
        <f>IF(Tabla1315[[#This Row],[Diligenciadas etapas previas?]],_xlfn.XLOOKUP(Tabla1315[[#This Row],[Id Riesgo]],'4_CONTROLES'!$A$12:$A$1611,'4_CONTROLES'!$AK$12:$AK$1611,"",1),"")</f>
        <v/>
      </c>
      <c r="L151" s="311" t="str">
        <f>IF(Tabla1315[[#This Row],[Diligenciadas etapas previas?]],_xlfn.XLOOKUP(Tabla1315[[#This Row],[Id Riesgo]],'4_CONTROLES'!$A$12:$A$1611,'4_CONTROLES'!$AL$12:$AL$1611,"",1),"")</f>
        <v/>
      </c>
      <c r="M151" s="311" t="str">
        <f>IF(Tabla1315[[#This Row],[Diligenciadas etapas previas?]],_xlfn.XLOOKUP(Tabla1315[[#This Row],[Id Riesgo]],'4_CONTROLES'!$A$12:$A$1611,'4_CONTROLES'!$AM$12:$AM$1611,"",1),"")</f>
        <v/>
      </c>
      <c r="N151" s="311" t="str">
        <f>IF(Tabla1315[[#This Row],[Diligenciadas etapas previas?]]=TRUE,_xlfn.XLOOKUP(CONCATENATE("P",Tabla1315[[#This Row],[Nivel de probabilidad Residual]],"I",Tabla1315[[#This Row],[Nivel de impacto Residual]]),Tabla10[Llave],Tabla10[Severidad],"",1),"")</f>
        <v/>
      </c>
      <c r="O151" s="336" t="str">
        <f>_xlfn.XLOOKUP(Tabla1315[[#This Row],[Severidad Nivel de Riesgo Residual]],CONFIGURACIÓN!$BM$6:$BM$9,CONFIGURACIÓN!$BO$6:$BO$9,"",0)</f>
        <v/>
      </c>
      <c r="P151" s="328" t="str">
        <f>_xlfn.XLOOKUP(Tabla1315[[#This Row],[Severidad Nivel de Riesgo Residual]],CONFIGURACIÓN!$BM$6:$BM$9,CONFIGURACIÓN!$BP$6:$BP$9,"",0)</f>
        <v/>
      </c>
      <c r="Q151" s="338"/>
      <c r="R151" s="314"/>
      <c r="S151" s="338"/>
      <c r="T151" s="338"/>
      <c r="U151" s="314"/>
      <c r="V151" s="339"/>
      <c r="W151" s="340"/>
      <c r="X151" s="340"/>
      <c r="Y151" s="340"/>
      <c r="Z151" s="340"/>
      <c r="AA151" s="340"/>
      <c r="AB151" s="340"/>
      <c r="AC151" s="340"/>
      <c r="AD151" s="340"/>
      <c r="AE151" s="340"/>
      <c r="AF151" s="340"/>
      <c r="AG151" s="340"/>
      <c r="AH151" s="340"/>
      <c r="AI151" s="339"/>
      <c r="AJ151" s="436" t="str">
        <f>IF(_xlfn.XLOOKUP(Tabla1315[[#This Row],[Id Riesgo]],Tabla6[Id Riesgo],Tabla6[Estado],"",0)=0,"",_xlfn.XLOOKUP(Tabla1315[[#This Row],[Id Riesgo]],Tabla6[Id Riesgo],Tabla6[Estado],"",0))</f>
        <v/>
      </c>
    </row>
    <row r="152" spans="1:36" ht="14.15" x14ac:dyDescent="0.35">
      <c r="A152" s="289" t="s">
        <v>272</v>
      </c>
      <c r="B152" s="309" t="b">
        <f>IF(COUNTIFS(Tabla135[Id Riesgo],Tabla1315[[#This Row],[Id Riesgo]],Tabla135[Registro diligenciado],TRUE)&gt;0,TRUE,FALSE)</f>
        <v>0</v>
      </c>
      <c r="C152" s="289" t="str">
        <f>IF(B152,_xlfn.XLOOKUP(A152,Tabla6[Id Riesgo],Tabla6[Sigla],FALSE,1),"")</f>
        <v/>
      </c>
      <c r="D152" s="290" t="str">
        <f>IF(B152,_xlfn.XLOOKUP(A152,Tabla6[Id Riesgo],Tabla6[DESCRIPCIÓN DEL RIESGO],FALSE,1),"")</f>
        <v/>
      </c>
      <c r="E152" s="310" t="str">
        <f>IF(Tabla1315[[#This Row],[Diligenciadas etapas previas?]],_xlfn.XLOOKUP(Tabla1315[[#This Row],[Id Riesgo]],Tabla13[Id Riesgo],Tabla13[Probabilidad],"",1),"")</f>
        <v/>
      </c>
      <c r="F152" s="310" t="str">
        <f>IF(Tabla1315[[#This Row],[Diligenciadas etapas previas?]],_xlfn.XLOOKUP(Tabla1315[[#This Row],[Id Riesgo]],Tabla13[Id Riesgo],Tabla13[Porcentaje Impacto],"",1),"")</f>
        <v/>
      </c>
      <c r="G152" s="311" t="str">
        <f>IF(Tabla1315[[#This Row],[Diligenciadas etapas previas?]],_xlfn.XLOOKUP(Tabla1315[[#This Row],[Id Riesgo]],Tabla13[Id Riesgo],Tabla13[Nivel de probabilidad],"",1),"")</f>
        <v/>
      </c>
      <c r="H152" s="311" t="str">
        <f>IF(Tabla1315[[#This Row],[Diligenciadas etapas previas?]],_xlfn.XLOOKUP(Tabla1315[[#This Row],[Id Riesgo]],Tabla13[Id Riesgo],Tabla13[Nivel de impacto],"",1),"")</f>
        <v/>
      </c>
      <c r="I152" s="311" t="str">
        <f>IF(Tabla1315[[#This Row],[Diligenciadas etapas previas?]],_xlfn.XLOOKUP(Tabla1315[[#This Row],[Id Riesgo]],Tabla13[Id Riesgo],Tabla13[Severidad Nivel de Riesgo Inherente],"",1),"")</f>
        <v/>
      </c>
      <c r="J152" s="310" t="str">
        <f>IF(Tabla1315[[#This Row],[Diligenciadas etapas previas?]],_xlfn.XLOOKUP(Tabla1315[[#This Row],[Id Riesgo]],'4_CONTROLES'!$A$12:$A$1611,'4_CONTROLES'!$AJ$12:$AJ$1611,"",1),"")</f>
        <v/>
      </c>
      <c r="K152" s="310" t="str">
        <f>IF(Tabla1315[[#This Row],[Diligenciadas etapas previas?]],_xlfn.XLOOKUP(Tabla1315[[#This Row],[Id Riesgo]],'4_CONTROLES'!$A$12:$A$1611,'4_CONTROLES'!$AK$12:$AK$1611,"",1),"")</f>
        <v/>
      </c>
      <c r="L152" s="311" t="str">
        <f>IF(Tabla1315[[#This Row],[Diligenciadas etapas previas?]],_xlfn.XLOOKUP(Tabla1315[[#This Row],[Id Riesgo]],'4_CONTROLES'!$A$12:$A$1611,'4_CONTROLES'!$AL$12:$AL$1611,"",1),"")</f>
        <v/>
      </c>
      <c r="M152" s="311" t="str">
        <f>IF(Tabla1315[[#This Row],[Diligenciadas etapas previas?]],_xlfn.XLOOKUP(Tabla1315[[#This Row],[Id Riesgo]],'4_CONTROLES'!$A$12:$A$1611,'4_CONTROLES'!$AM$12:$AM$1611,"",1),"")</f>
        <v/>
      </c>
      <c r="N152" s="311" t="str">
        <f>IF(Tabla1315[[#This Row],[Diligenciadas etapas previas?]]=TRUE,_xlfn.XLOOKUP(CONCATENATE("P",Tabla1315[[#This Row],[Nivel de probabilidad Residual]],"I",Tabla1315[[#This Row],[Nivel de impacto Residual]]),Tabla10[Llave],Tabla10[Severidad],"",1),"")</f>
        <v/>
      </c>
      <c r="O152" s="336" t="str">
        <f>_xlfn.XLOOKUP(Tabla1315[[#This Row],[Severidad Nivel de Riesgo Residual]],CONFIGURACIÓN!$BM$6:$BM$9,CONFIGURACIÓN!$BO$6:$BO$9,"",0)</f>
        <v/>
      </c>
      <c r="P152" s="328" t="str">
        <f>_xlfn.XLOOKUP(Tabla1315[[#This Row],[Severidad Nivel de Riesgo Residual]],CONFIGURACIÓN!$BM$6:$BM$9,CONFIGURACIÓN!$BP$6:$BP$9,"",0)</f>
        <v/>
      </c>
      <c r="Q152" s="338"/>
      <c r="R152" s="314"/>
      <c r="S152" s="338"/>
      <c r="T152" s="338"/>
      <c r="U152" s="314"/>
      <c r="V152" s="339"/>
      <c r="W152" s="340"/>
      <c r="X152" s="340"/>
      <c r="Y152" s="340"/>
      <c r="Z152" s="340"/>
      <c r="AA152" s="340"/>
      <c r="AB152" s="340"/>
      <c r="AC152" s="340"/>
      <c r="AD152" s="340"/>
      <c r="AE152" s="340"/>
      <c r="AF152" s="340"/>
      <c r="AG152" s="340"/>
      <c r="AH152" s="340"/>
      <c r="AI152" s="339"/>
      <c r="AJ152" s="436" t="str">
        <f>IF(_xlfn.XLOOKUP(Tabla1315[[#This Row],[Id Riesgo]],Tabla6[Id Riesgo],Tabla6[Estado],"",0)=0,"",_xlfn.XLOOKUP(Tabla1315[[#This Row],[Id Riesgo]],Tabla6[Id Riesgo],Tabla6[Estado],"",0))</f>
        <v/>
      </c>
    </row>
    <row r="153" spans="1:36" ht="14.15" x14ac:dyDescent="0.35">
      <c r="A153" s="289" t="s">
        <v>273</v>
      </c>
      <c r="B153" s="309" t="b">
        <f>IF(COUNTIFS(Tabla135[Id Riesgo],Tabla1315[[#This Row],[Id Riesgo]],Tabla135[Registro diligenciado],TRUE)&gt;0,TRUE,FALSE)</f>
        <v>0</v>
      </c>
      <c r="C153" s="289" t="str">
        <f>IF(B153,_xlfn.XLOOKUP(A153,Tabla6[Id Riesgo],Tabla6[Sigla],FALSE,1),"")</f>
        <v/>
      </c>
      <c r="D153" s="290" t="str">
        <f>IF(B153,_xlfn.XLOOKUP(A153,Tabla6[Id Riesgo],Tabla6[DESCRIPCIÓN DEL RIESGO],FALSE,1),"")</f>
        <v/>
      </c>
      <c r="E153" s="310" t="str">
        <f>IF(Tabla1315[[#This Row],[Diligenciadas etapas previas?]],_xlfn.XLOOKUP(Tabla1315[[#This Row],[Id Riesgo]],Tabla13[Id Riesgo],Tabla13[Probabilidad],"",1),"")</f>
        <v/>
      </c>
      <c r="F153" s="310" t="str">
        <f>IF(Tabla1315[[#This Row],[Diligenciadas etapas previas?]],_xlfn.XLOOKUP(Tabla1315[[#This Row],[Id Riesgo]],Tabla13[Id Riesgo],Tabla13[Porcentaje Impacto],"",1),"")</f>
        <v/>
      </c>
      <c r="G153" s="311" t="str">
        <f>IF(Tabla1315[[#This Row],[Diligenciadas etapas previas?]],_xlfn.XLOOKUP(Tabla1315[[#This Row],[Id Riesgo]],Tabla13[Id Riesgo],Tabla13[Nivel de probabilidad],"",1),"")</f>
        <v/>
      </c>
      <c r="H153" s="311" t="str">
        <f>IF(Tabla1315[[#This Row],[Diligenciadas etapas previas?]],_xlfn.XLOOKUP(Tabla1315[[#This Row],[Id Riesgo]],Tabla13[Id Riesgo],Tabla13[Nivel de impacto],"",1),"")</f>
        <v/>
      </c>
      <c r="I153" s="311" t="str">
        <f>IF(Tabla1315[[#This Row],[Diligenciadas etapas previas?]],_xlfn.XLOOKUP(Tabla1315[[#This Row],[Id Riesgo]],Tabla13[Id Riesgo],Tabla13[Severidad Nivel de Riesgo Inherente],"",1),"")</f>
        <v/>
      </c>
      <c r="J153" s="310" t="str">
        <f>IF(Tabla1315[[#This Row],[Diligenciadas etapas previas?]],_xlfn.XLOOKUP(Tabla1315[[#This Row],[Id Riesgo]],'4_CONTROLES'!$A$12:$A$1611,'4_CONTROLES'!$AJ$12:$AJ$1611,"",1),"")</f>
        <v/>
      </c>
      <c r="K153" s="310" t="str">
        <f>IF(Tabla1315[[#This Row],[Diligenciadas etapas previas?]],_xlfn.XLOOKUP(Tabla1315[[#This Row],[Id Riesgo]],'4_CONTROLES'!$A$12:$A$1611,'4_CONTROLES'!$AK$12:$AK$1611,"",1),"")</f>
        <v/>
      </c>
      <c r="L153" s="311" t="str">
        <f>IF(Tabla1315[[#This Row],[Diligenciadas etapas previas?]],_xlfn.XLOOKUP(Tabla1315[[#This Row],[Id Riesgo]],'4_CONTROLES'!$A$12:$A$1611,'4_CONTROLES'!$AL$12:$AL$1611,"",1),"")</f>
        <v/>
      </c>
      <c r="M153" s="311" t="str">
        <f>IF(Tabla1315[[#This Row],[Diligenciadas etapas previas?]],_xlfn.XLOOKUP(Tabla1315[[#This Row],[Id Riesgo]],'4_CONTROLES'!$A$12:$A$1611,'4_CONTROLES'!$AM$12:$AM$1611,"",1),"")</f>
        <v/>
      </c>
      <c r="N153" s="311" t="str">
        <f>IF(Tabla1315[[#This Row],[Diligenciadas etapas previas?]]=TRUE,_xlfn.XLOOKUP(CONCATENATE("P",Tabla1315[[#This Row],[Nivel de probabilidad Residual]],"I",Tabla1315[[#This Row],[Nivel de impacto Residual]]),Tabla10[Llave],Tabla10[Severidad],"",1),"")</f>
        <v/>
      </c>
      <c r="O153" s="336" t="str">
        <f>_xlfn.XLOOKUP(Tabla1315[[#This Row],[Severidad Nivel de Riesgo Residual]],CONFIGURACIÓN!$BM$6:$BM$9,CONFIGURACIÓN!$BO$6:$BO$9,"",0)</f>
        <v/>
      </c>
      <c r="P153" s="328" t="str">
        <f>_xlfn.XLOOKUP(Tabla1315[[#This Row],[Severidad Nivel de Riesgo Residual]],CONFIGURACIÓN!$BM$6:$BM$9,CONFIGURACIÓN!$BP$6:$BP$9,"",0)</f>
        <v/>
      </c>
      <c r="Q153" s="338"/>
      <c r="R153" s="314"/>
      <c r="S153" s="338"/>
      <c r="T153" s="338"/>
      <c r="U153" s="314"/>
      <c r="V153" s="339"/>
      <c r="W153" s="340"/>
      <c r="X153" s="340"/>
      <c r="Y153" s="340"/>
      <c r="Z153" s="340"/>
      <c r="AA153" s="340"/>
      <c r="AB153" s="340"/>
      <c r="AC153" s="340"/>
      <c r="AD153" s="340"/>
      <c r="AE153" s="340"/>
      <c r="AF153" s="340"/>
      <c r="AG153" s="340"/>
      <c r="AH153" s="340"/>
      <c r="AI153" s="339"/>
      <c r="AJ153" s="436" t="str">
        <f>IF(_xlfn.XLOOKUP(Tabla1315[[#This Row],[Id Riesgo]],Tabla6[Id Riesgo],Tabla6[Estado],"",0)=0,"",_xlfn.XLOOKUP(Tabla1315[[#This Row],[Id Riesgo]],Tabla6[Id Riesgo],Tabla6[Estado],"",0))</f>
        <v/>
      </c>
    </row>
    <row r="154" spans="1:36" ht="14.15" x14ac:dyDescent="0.35">
      <c r="A154" s="289" t="s">
        <v>274</v>
      </c>
      <c r="B154" s="309" t="b">
        <f>IF(COUNTIFS(Tabla135[Id Riesgo],Tabla1315[[#This Row],[Id Riesgo]],Tabla135[Registro diligenciado],TRUE)&gt;0,TRUE,FALSE)</f>
        <v>0</v>
      </c>
      <c r="C154" s="289" t="str">
        <f>IF(B154,_xlfn.XLOOKUP(A154,Tabla6[Id Riesgo],Tabla6[Sigla],FALSE,1),"")</f>
        <v/>
      </c>
      <c r="D154" s="290" t="str">
        <f>IF(B154,_xlfn.XLOOKUP(A154,Tabla6[Id Riesgo],Tabla6[DESCRIPCIÓN DEL RIESGO],FALSE,1),"")</f>
        <v/>
      </c>
      <c r="E154" s="310" t="str">
        <f>IF(Tabla1315[[#This Row],[Diligenciadas etapas previas?]],_xlfn.XLOOKUP(Tabla1315[[#This Row],[Id Riesgo]],Tabla13[Id Riesgo],Tabla13[Probabilidad],"",1),"")</f>
        <v/>
      </c>
      <c r="F154" s="310" t="str">
        <f>IF(Tabla1315[[#This Row],[Diligenciadas etapas previas?]],_xlfn.XLOOKUP(Tabla1315[[#This Row],[Id Riesgo]],Tabla13[Id Riesgo],Tabla13[Porcentaje Impacto],"",1),"")</f>
        <v/>
      </c>
      <c r="G154" s="311" t="str">
        <f>IF(Tabla1315[[#This Row],[Diligenciadas etapas previas?]],_xlfn.XLOOKUP(Tabla1315[[#This Row],[Id Riesgo]],Tabla13[Id Riesgo],Tabla13[Nivel de probabilidad],"",1),"")</f>
        <v/>
      </c>
      <c r="H154" s="311" t="str">
        <f>IF(Tabla1315[[#This Row],[Diligenciadas etapas previas?]],_xlfn.XLOOKUP(Tabla1315[[#This Row],[Id Riesgo]],Tabla13[Id Riesgo],Tabla13[Nivel de impacto],"",1),"")</f>
        <v/>
      </c>
      <c r="I154" s="311" t="str">
        <f>IF(Tabla1315[[#This Row],[Diligenciadas etapas previas?]],_xlfn.XLOOKUP(Tabla1315[[#This Row],[Id Riesgo]],Tabla13[Id Riesgo],Tabla13[Severidad Nivel de Riesgo Inherente],"",1),"")</f>
        <v/>
      </c>
      <c r="J154" s="310" t="str">
        <f>IF(Tabla1315[[#This Row],[Diligenciadas etapas previas?]],_xlfn.XLOOKUP(Tabla1315[[#This Row],[Id Riesgo]],'4_CONTROLES'!$A$12:$A$1611,'4_CONTROLES'!$AJ$12:$AJ$1611,"",1),"")</f>
        <v/>
      </c>
      <c r="K154" s="310" t="str">
        <f>IF(Tabla1315[[#This Row],[Diligenciadas etapas previas?]],_xlfn.XLOOKUP(Tabla1315[[#This Row],[Id Riesgo]],'4_CONTROLES'!$A$12:$A$1611,'4_CONTROLES'!$AK$12:$AK$1611,"",1),"")</f>
        <v/>
      </c>
      <c r="L154" s="311" t="str">
        <f>IF(Tabla1315[[#This Row],[Diligenciadas etapas previas?]],_xlfn.XLOOKUP(Tabla1315[[#This Row],[Id Riesgo]],'4_CONTROLES'!$A$12:$A$1611,'4_CONTROLES'!$AL$12:$AL$1611,"",1),"")</f>
        <v/>
      </c>
      <c r="M154" s="311" t="str">
        <f>IF(Tabla1315[[#This Row],[Diligenciadas etapas previas?]],_xlfn.XLOOKUP(Tabla1315[[#This Row],[Id Riesgo]],'4_CONTROLES'!$A$12:$A$1611,'4_CONTROLES'!$AM$12:$AM$1611,"",1),"")</f>
        <v/>
      </c>
      <c r="N154" s="311" t="str">
        <f>IF(Tabla1315[[#This Row],[Diligenciadas etapas previas?]]=TRUE,_xlfn.XLOOKUP(CONCATENATE("P",Tabla1315[[#This Row],[Nivel de probabilidad Residual]],"I",Tabla1315[[#This Row],[Nivel de impacto Residual]]),Tabla10[Llave],Tabla10[Severidad],"",1),"")</f>
        <v/>
      </c>
      <c r="O154" s="336" t="str">
        <f>_xlfn.XLOOKUP(Tabla1315[[#This Row],[Severidad Nivel de Riesgo Residual]],CONFIGURACIÓN!$BM$6:$BM$9,CONFIGURACIÓN!$BO$6:$BO$9,"",0)</f>
        <v/>
      </c>
      <c r="P154" s="328" t="str">
        <f>_xlfn.XLOOKUP(Tabla1315[[#This Row],[Severidad Nivel de Riesgo Residual]],CONFIGURACIÓN!$BM$6:$BM$9,CONFIGURACIÓN!$BP$6:$BP$9,"",0)</f>
        <v/>
      </c>
      <c r="Q154" s="338"/>
      <c r="R154" s="314"/>
      <c r="S154" s="338"/>
      <c r="T154" s="338"/>
      <c r="U154" s="314"/>
      <c r="V154" s="339"/>
      <c r="W154" s="340"/>
      <c r="X154" s="340"/>
      <c r="Y154" s="340"/>
      <c r="Z154" s="340"/>
      <c r="AA154" s="340"/>
      <c r="AB154" s="340"/>
      <c r="AC154" s="340"/>
      <c r="AD154" s="340"/>
      <c r="AE154" s="340"/>
      <c r="AF154" s="340"/>
      <c r="AG154" s="340"/>
      <c r="AH154" s="340"/>
      <c r="AI154" s="339"/>
      <c r="AJ154" s="436" t="str">
        <f>IF(_xlfn.XLOOKUP(Tabla1315[[#This Row],[Id Riesgo]],Tabla6[Id Riesgo],Tabla6[Estado],"",0)=0,"",_xlfn.XLOOKUP(Tabla1315[[#This Row],[Id Riesgo]],Tabla6[Id Riesgo],Tabla6[Estado],"",0))</f>
        <v/>
      </c>
    </row>
    <row r="155" spans="1:36" ht="14.15" x14ac:dyDescent="0.35">
      <c r="A155" s="289" t="s">
        <v>275</v>
      </c>
      <c r="B155" s="309" t="b">
        <f>IF(COUNTIFS(Tabla135[Id Riesgo],Tabla1315[[#This Row],[Id Riesgo]],Tabla135[Registro diligenciado],TRUE)&gt;0,TRUE,FALSE)</f>
        <v>0</v>
      </c>
      <c r="C155" s="289" t="str">
        <f>IF(B155,_xlfn.XLOOKUP(A155,Tabla6[Id Riesgo],Tabla6[Sigla],FALSE,1),"")</f>
        <v/>
      </c>
      <c r="D155" s="290" t="str">
        <f>IF(B155,_xlfn.XLOOKUP(A155,Tabla6[Id Riesgo],Tabla6[DESCRIPCIÓN DEL RIESGO],FALSE,1),"")</f>
        <v/>
      </c>
      <c r="E155" s="310" t="str">
        <f>IF(Tabla1315[[#This Row],[Diligenciadas etapas previas?]],_xlfn.XLOOKUP(Tabla1315[[#This Row],[Id Riesgo]],Tabla13[Id Riesgo],Tabla13[Probabilidad],"",1),"")</f>
        <v/>
      </c>
      <c r="F155" s="310" t="str">
        <f>IF(Tabla1315[[#This Row],[Diligenciadas etapas previas?]],_xlfn.XLOOKUP(Tabla1315[[#This Row],[Id Riesgo]],Tabla13[Id Riesgo],Tabla13[Porcentaje Impacto],"",1),"")</f>
        <v/>
      </c>
      <c r="G155" s="311" t="str">
        <f>IF(Tabla1315[[#This Row],[Diligenciadas etapas previas?]],_xlfn.XLOOKUP(Tabla1315[[#This Row],[Id Riesgo]],Tabla13[Id Riesgo],Tabla13[Nivel de probabilidad],"",1),"")</f>
        <v/>
      </c>
      <c r="H155" s="311" t="str">
        <f>IF(Tabla1315[[#This Row],[Diligenciadas etapas previas?]],_xlfn.XLOOKUP(Tabla1315[[#This Row],[Id Riesgo]],Tabla13[Id Riesgo],Tabla13[Nivel de impacto],"",1),"")</f>
        <v/>
      </c>
      <c r="I155" s="311" t="str">
        <f>IF(Tabla1315[[#This Row],[Diligenciadas etapas previas?]],_xlfn.XLOOKUP(Tabla1315[[#This Row],[Id Riesgo]],Tabla13[Id Riesgo],Tabla13[Severidad Nivel de Riesgo Inherente],"",1),"")</f>
        <v/>
      </c>
      <c r="J155" s="310" t="str">
        <f>IF(Tabla1315[[#This Row],[Diligenciadas etapas previas?]],_xlfn.XLOOKUP(Tabla1315[[#This Row],[Id Riesgo]],'4_CONTROLES'!$A$12:$A$1611,'4_CONTROLES'!$AJ$12:$AJ$1611,"",1),"")</f>
        <v/>
      </c>
      <c r="K155" s="310" t="str">
        <f>IF(Tabla1315[[#This Row],[Diligenciadas etapas previas?]],_xlfn.XLOOKUP(Tabla1315[[#This Row],[Id Riesgo]],'4_CONTROLES'!$A$12:$A$1611,'4_CONTROLES'!$AK$12:$AK$1611,"",1),"")</f>
        <v/>
      </c>
      <c r="L155" s="311" t="str">
        <f>IF(Tabla1315[[#This Row],[Diligenciadas etapas previas?]],_xlfn.XLOOKUP(Tabla1315[[#This Row],[Id Riesgo]],'4_CONTROLES'!$A$12:$A$1611,'4_CONTROLES'!$AL$12:$AL$1611,"",1),"")</f>
        <v/>
      </c>
      <c r="M155" s="311" t="str">
        <f>IF(Tabla1315[[#This Row],[Diligenciadas etapas previas?]],_xlfn.XLOOKUP(Tabla1315[[#This Row],[Id Riesgo]],'4_CONTROLES'!$A$12:$A$1611,'4_CONTROLES'!$AM$12:$AM$1611,"",1),"")</f>
        <v/>
      </c>
      <c r="N155" s="311" t="str">
        <f>IF(Tabla1315[[#This Row],[Diligenciadas etapas previas?]]=TRUE,_xlfn.XLOOKUP(CONCATENATE("P",Tabla1315[[#This Row],[Nivel de probabilidad Residual]],"I",Tabla1315[[#This Row],[Nivel de impacto Residual]]),Tabla10[Llave],Tabla10[Severidad],"",1),"")</f>
        <v/>
      </c>
      <c r="O155" s="336" t="str">
        <f>_xlfn.XLOOKUP(Tabla1315[[#This Row],[Severidad Nivel de Riesgo Residual]],CONFIGURACIÓN!$BM$6:$BM$9,CONFIGURACIÓN!$BO$6:$BO$9,"",0)</f>
        <v/>
      </c>
      <c r="P155" s="328" t="str">
        <f>_xlfn.XLOOKUP(Tabla1315[[#This Row],[Severidad Nivel de Riesgo Residual]],CONFIGURACIÓN!$BM$6:$BM$9,CONFIGURACIÓN!$BP$6:$BP$9,"",0)</f>
        <v/>
      </c>
      <c r="Q155" s="338"/>
      <c r="R155" s="314"/>
      <c r="S155" s="338"/>
      <c r="T155" s="338"/>
      <c r="U155" s="314"/>
      <c r="V155" s="339"/>
      <c r="W155" s="340"/>
      <c r="X155" s="340"/>
      <c r="Y155" s="340"/>
      <c r="Z155" s="340"/>
      <c r="AA155" s="340"/>
      <c r="AB155" s="340"/>
      <c r="AC155" s="340"/>
      <c r="AD155" s="340"/>
      <c r="AE155" s="340"/>
      <c r="AF155" s="340"/>
      <c r="AG155" s="340"/>
      <c r="AH155" s="340"/>
      <c r="AI155" s="339"/>
      <c r="AJ155" s="436" t="str">
        <f>IF(_xlfn.XLOOKUP(Tabla1315[[#This Row],[Id Riesgo]],Tabla6[Id Riesgo],Tabla6[Estado],"",0)=0,"",_xlfn.XLOOKUP(Tabla1315[[#This Row],[Id Riesgo]],Tabla6[Id Riesgo],Tabla6[Estado],"",0))</f>
        <v/>
      </c>
    </row>
    <row r="156" spans="1:36" ht="14.15" x14ac:dyDescent="0.35">
      <c r="A156" s="289" t="s">
        <v>276</v>
      </c>
      <c r="B156" s="309" t="b">
        <f>IF(COUNTIFS(Tabla135[Id Riesgo],Tabla1315[[#This Row],[Id Riesgo]],Tabla135[Registro diligenciado],TRUE)&gt;0,TRUE,FALSE)</f>
        <v>0</v>
      </c>
      <c r="C156" s="289" t="str">
        <f>IF(B156,_xlfn.XLOOKUP(A156,Tabla6[Id Riesgo],Tabla6[Sigla],FALSE,1),"")</f>
        <v/>
      </c>
      <c r="D156" s="290" t="str">
        <f>IF(B156,_xlfn.XLOOKUP(A156,Tabla6[Id Riesgo],Tabla6[DESCRIPCIÓN DEL RIESGO],FALSE,1),"")</f>
        <v/>
      </c>
      <c r="E156" s="310" t="str">
        <f>IF(Tabla1315[[#This Row],[Diligenciadas etapas previas?]],_xlfn.XLOOKUP(Tabla1315[[#This Row],[Id Riesgo]],Tabla13[Id Riesgo],Tabla13[Probabilidad],"",1),"")</f>
        <v/>
      </c>
      <c r="F156" s="310" t="str">
        <f>IF(Tabla1315[[#This Row],[Diligenciadas etapas previas?]],_xlfn.XLOOKUP(Tabla1315[[#This Row],[Id Riesgo]],Tabla13[Id Riesgo],Tabla13[Porcentaje Impacto],"",1),"")</f>
        <v/>
      </c>
      <c r="G156" s="311" t="str">
        <f>IF(Tabla1315[[#This Row],[Diligenciadas etapas previas?]],_xlfn.XLOOKUP(Tabla1315[[#This Row],[Id Riesgo]],Tabla13[Id Riesgo],Tabla13[Nivel de probabilidad],"",1),"")</f>
        <v/>
      </c>
      <c r="H156" s="311" t="str">
        <f>IF(Tabla1315[[#This Row],[Diligenciadas etapas previas?]],_xlfn.XLOOKUP(Tabla1315[[#This Row],[Id Riesgo]],Tabla13[Id Riesgo],Tabla13[Nivel de impacto],"",1),"")</f>
        <v/>
      </c>
      <c r="I156" s="311" t="str">
        <f>IF(Tabla1315[[#This Row],[Diligenciadas etapas previas?]],_xlfn.XLOOKUP(Tabla1315[[#This Row],[Id Riesgo]],Tabla13[Id Riesgo],Tabla13[Severidad Nivel de Riesgo Inherente],"",1),"")</f>
        <v/>
      </c>
      <c r="J156" s="310" t="str">
        <f>IF(Tabla1315[[#This Row],[Diligenciadas etapas previas?]],_xlfn.XLOOKUP(Tabla1315[[#This Row],[Id Riesgo]],'4_CONTROLES'!$A$12:$A$1611,'4_CONTROLES'!$AJ$12:$AJ$1611,"",1),"")</f>
        <v/>
      </c>
      <c r="K156" s="310" t="str">
        <f>IF(Tabla1315[[#This Row],[Diligenciadas etapas previas?]],_xlfn.XLOOKUP(Tabla1315[[#This Row],[Id Riesgo]],'4_CONTROLES'!$A$12:$A$1611,'4_CONTROLES'!$AK$12:$AK$1611,"",1),"")</f>
        <v/>
      </c>
      <c r="L156" s="311" t="str">
        <f>IF(Tabla1315[[#This Row],[Diligenciadas etapas previas?]],_xlfn.XLOOKUP(Tabla1315[[#This Row],[Id Riesgo]],'4_CONTROLES'!$A$12:$A$1611,'4_CONTROLES'!$AL$12:$AL$1611,"",1),"")</f>
        <v/>
      </c>
      <c r="M156" s="311" t="str">
        <f>IF(Tabla1315[[#This Row],[Diligenciadas etapas previas?]],_xlfn.XLOOKUP(Tabla1315[[#This Row],[Id Riesgo]],'4_CONTROLES'!$A$12:$A$1611,'4_CONTROLES'!$AM$12:$AM$1611,"",1),"")</f>
        <v/>
      </c>
      <c r="N156" s="311" t="str">
        <f>IF(Tabla1315[[#This Row],[Diligenciadas etapas previas?]]=TRUE,_xlfn.XLOOKUP(CONCATENATE("P",Tabla1315[[#This Row],[Nivel de probabilidad Residual]],"I",Tabla1315[[#This Row],[Nivel de impacto Residual]]),Tabla10[Llave],Tabla10[Severidad],"",1),"")</f>
        <v/>
      </c>
      <c r="O156" s="336" t="str">
        <f>_xlfn.XLOOKUP(Tabla1315[[#This Row],[Severidad Nivel de Riesgo Residual]],CONFIGURACIÓN!$BM$6:$BM$9,CONFIGURACIÓN!$BO$6:$BO$9,"",0)</f>
        <v/>
      </c>
      <c r="P156" s="328" t="str">
        <f>_xlfn.XLOOKUP(Tabla1315[[#This Row],[Severidad Nivel de Riesgo Residual]],CONFIGURACIÓN!$BM$6:$BM$9,CONFIGURACIÓN!$BP$6:$BP$9,"",0)</f>
        <v/>
      </c>
      <c r="Q156" s="338"/>
      <c r="R156" s="314"/>
      <c r="S156" s="338"/>
      <c r="T156" s="338"/>
      <c r="U156" s="314"/>
      <c r="V156" s="339"/>
      <c r="W156" s="340"/>
      <c r="X156" s="340"/>
      <c r="Y156" s="340"/>
      <c r="Z156" s="340"/>
      <c r="AA156" s="340"/>
      <c r="AB156" s="340"/>
      <c r="AC156" s="340"/>
      <c r="AD156" s="340"/>
      <c r="AE156" s="340"/>
      <c r="AF156" s="340"/>
      <c r="AG156" s="340"/>
      <c r="AH156" s="340"/>
      <c r="AI156" s="339"/>
      <c r="AJ156" s="436" t="str">
        <f>IF(_xlfn.XLOOKUP(Tabla1315[[#This Row],[Id Riesgo]],Tabla6[Id Riesgo],Tabla6[Estado],"",0)=0,"",_xlfn.XLOOKUP(Tabla1315[[#This Row],[Id Riesgo]],Tabla6[Id Riesgo],Tabla6[Estado],"",0))</f>
        <v/>
      </c>
    </row>
    <row r="157" spans="1:36" ht="14.15" x14ac:dyDescent="0.35">
      <c r="A157" s="289" t="s">
        <v>277</v>
      </c>
      <c r="B157" s="309" t="b">
        <f>IF(COUNTIFS(Tabla135[Id Riesgo],Tabla1315[[#This Row],[Id Riesgo]],Tabla135[Registro diligenciado],TRUE)&gt;0,TRUE,FALSE)</f>
        <v>0</v>
      </c>
      <c r="C157" s="289" t="str">
        <f>IF(B157,_xlfn.XLOOKUP(A157,Tabla6[Id Riesgo],Tabla6[Sigla],FALSE,1),"")</f>
        <v/>
      </c>
      <c r="D157" s="290" t="str">
        <f>IF(B157,_xlfn.XLOOKUP(A157,Tabla6[Id Riesgo],Tabla6[DESCRIPCIÓN DEL RIESGO],FALSE,1),"")</f>
        <v/>
      </c>
      <c r="E157" s="310" t="str">
        <f>IF(Tabla1315[[#This Row],[Diligenciadas etapas previas?]],_xlfn.XLOOKUP(Tabla1315[[#This Row],[Id Riesgo]],Tabla13[Id Riesgo],Tabla13[Probabilidad],"",1),"")</f>
        <v/>
      </c>
      <c r="F157" s="310" t="str">
        <f>IF(Tabla1315[[#This Row],[Diligenciadas etapas previas?]],_xlfn.XLOOKUP(Tabla1315[[#This Row],[Id Riesgo]],Tabla13[Id Riesgo],Tabla13[Porcentaje Impacto],"",1),"")</f>
        <v/>
      </c>
      <c r="G157" s="311" t="str">
        <f>IF(Tabla1315[[#This Row],[Diligenciadas etapas previas?]],_xlfn.XLOOKUP(Tabla1315[[#This Row],[Id Riesgo]],Tabla13[Id Riesgo],Tabla13[Nivel de probabilidad],"",1),"")</f>
        <v/>
      </c>
      <c r="H157" s="311" t="str">
        <f>IF(Tabla1315[[#This Row],[Diligenciadas etapas previas?]],_xlfn.XLOOKUP(Tabla1315[[#This Row],[Id Riesgo]],Tabla13[Id Riesgo],Tabla13[Nivel de impacto],"",1),"")</f>
        <v/>
      </c>
      <c r="I157" s="311" t="str">
        <f>IF(Tabla1315[[#This Row],[Diligenciadas etapas previas?]],_xlfn.XLOOKUP(Tabla1315[[#This Row],[Id Riesgo]],Tabla13[Id Riesgo],Tabla13[Severidad Nivel de Riesgo Inherente],"",1),"")</f>
        <v/>
      </c>
      <c r="J157" s="310" t="str">
        <f>IF(Tabla1315[[#This Row],[Diligenciadas etapas previas?]],_xlfn.XLOOKUP(Tabla1315[[#This Row],[Id Riesgo]],'4_CONTROLES'!$A$12:$A$1611,'4_CONTROLES'!$AJ$12:$AJ$1611,"",1),"")</f>
        <v/>
      </c>
      <c r="K157" s="310" t="str">
        <f>IF(Tabla1315[[#This Row],[Diligenciadas etapas previas?]],_xlfn.XLOOKUP(Tabla1315[[#This Row],[Id Riesgo]],'4_CONTROLES'!$A$12:$A$1611,'4_CONTROLES'!$AK$12:$AK$1611,"",1),"")</f>
        <v/>
      </c>
      <c r="L157" s="311" t="str">
        <f>IF(Tabla1315[[#This Row],[Diligenciadas etapas previas?]],_xlfn.XLOOKUP(Tabla1315[[#This Row],[Id Riesgo]],'4_CONTROLES'!$A$12:$A$1611,'4_CONTROLES'!$AL$12:$AL$1611,"",1),"")</f>
        <v/>
      </c>
      <c r="M157" s="311" t="str">
        <f>IF(Tabla1315[[#This Row],[Diligenciadas etapas previas?]],_xlfn.XLOOKUP(Tabla1315[[#This Row],[Id Riesgo]],'4_CONTROLES'!$A$12:$A$1611,'4_CONTROLES'!$AM$12:$AM$1611,"",1),"")</f>
        <v/>
      </c>
      <c r="N157" s="311" t="str">
        <f>IF(Tabla1315[[#This Row],[Diligenciadas etapas previas?]]=TRUE,_xlfn.XLOOKUP(CONCATENATE("P",Tabla1315[[#This Row],[Nivel de probabilidad Residual]],"I",Tabla1315[[#This Row],[Nivel de impacto Residual]]),Tabla10[Llave],Tabla10[Severidad],"",1),"")</f>
        <v/>
      </c>
      <c r="O157" s="336" t="str">
        <f>_xlfn.XLOOKUP(Tabla1315[[#This Row],[Severidad Nivel de Riesgo Residual]],CONFIGURACIÓN!$BM$6:$BM$9,CONFIGURACIÓN!$BO$6:$BO$9,"",0)</f>
        <v/>
      </c>
      <c r="P157" s="328" t="str">
        <f>_xlfn.XLOOKUP(Tabla1315[[#This Row],[Severidad Nivel de Riesgo Residual]],CONFIGURACIÓN!$BM$6:$BM$9,CONFIGURACIÓN!$BP$6:$BP$9,"",0)</f>
        <v/>
      </c>
      <c r="Q157" s="338"/>
      <c r="R157" s="314"/>
      <c r="S157" s="338"/>
      <c r="T157" s="338"/>
      <c r="U157" s="314"/>
      <c r="V157" s="339"/>
      <c r="W157" s="340"/>
      <c r="X157" s="340"/>
      <c r="Y157" s="340"/>
      <c r="Z157" s="340"/>
      <c r="AA157" s="340"/>
      <c r="AB157" s="340"/>
      <c r="AC157" s="340"/>
      <c r="AD157" s="340"/>
      <c r="AE157" s="340"/>
      <c r="AF157" s="340"/>
      <c r="AG157" s="340"/>
      <c r="AH157" s="340"/>
      <c r="AI157" s="339"/>
      <c r="AJ157" s="436" t="str">
        <f>IF(_xlfn.XLOOKUP(Tabla1315[[#This Row],[Id Riesgo]],Tabla6[Id Riesgo],Tabla6[Estado],"",0)=0,"",_xlfn.XLOOKUP(Tabla1315[[#This Row],[Id Riesgo]],Tabla6[Id Riesgo],Tabla6[Estado],"",0))</f>
        <v/>
      </c>
    </row>
    <row r="158" spans="1:36" ht="14.15" x14ac:dyDescent="0.35">
      <c r="A158" s="289" t="s">
        <v>278</v>
      </c>
      <c r="B158" s="309" t="b">
        <f>IF(COUNTIFS(Tabla135[Id Riesgo],Tabla1315[[#This Row],[Id Riesgo]],Tabla135[Registro diligenciado],TRUE)&gt;0,TRUE,FALSE)</f>
        <v>0</v>
      </c>
      <c r="C158" s="289" t="str">
        <f>IF(B158,_xlfn.XLOOKUP(A158,Tabla6[Id Riesgo],Tabla6[Sigla],FALSE,1),"")</f>
        <v/>
      </c>
      <c r="D158" s="290" t="str">
        <f>IF(B158,_xlfn.XLOOKUP(A158,Tabla6[Id Riesgo],Tabla6[DESCRIPCIÓN DEL RIESGO],FALSE,1),"")</f>
        <v/>
      </c>
      <c r="E158" s="310" t="str">
        <f>IF(Tabla1315[[#This Row],[Diligenciadas etapas previas?]],_xlfn.XLOOKUP(Tabla1315[[#This Row],[Id Riesgo]],Tabla13[Id Riesgo],Tabla13[Probabilidad],"",1),"")</f>
        <v/>
      </c>
      <c r="F158" s="310" t="str">
        <f>IF(Tabla1315[[#This Row],[Diligenciadas etapas previas?]],_xlfn.XLOOKUP(Tabla1315[[#This Row],[Id Riesgo]],Tabla13[Id Riesgo],Tabla13[Porcentaje Impacto],"",1),"")</f>
        <v/>
      </c>
      <c r="G158" s="311" t="str">
        <f>IF(Tabla1315[[#This Row],[Diligenciadas etapas previas?]],_xlfn.XLOOKUP(Tabla1315[[#This Row],[Id Riesgo]],Tabla13[Id Riesgo],Tabla13[Nivel de probabilidad],"",1),"")</f>
        <v/>
      </c>
      <c r="H158" s="311" t="str">
        <f>IF(Tabla1315[[#This Row],[Diligenciadas etapas previas?]],_xlfn.XLOOKUP(Tabla1315[[#This Row],[Id Riesgo]],Tabla13[Id Riesgo],Tabla13[Nivel de impacto],"",1),"")</f>
        <v/>
      </c>
      <c r="I158" s="311" t="str">
        <f>IF(Tabla1315[[#This Row],[Diligenciadas etapas previas?]],_xlfn.XLOOKUP(Tabla1315[[#This Row],[Id Riesgo]],Tabla13[Id Riesgo],Tabla13[Severidad Nivel de Riesgo Inherente],"",1),"")</f>
        <v/>
      </c>
      <c r="J158" s="310" t="str">
        <f>IF(Tabla1315[[#This Row],[Diligenciadas etapas previas?]],_xlfn.XLOOKUP(Tabla1315[[#This Row],[Id Riesgo]],'4_CONTROLES'!$A$12:$A$1611,'4_CONTROLES'!$AJ$12:$AJ$1611,"",1),"")</f>
        <v/>
      </c>
      <c r="K158" s="310" t="str">
        <f>IF(Tabla1315[[#This Row],[Diligenciadas etapas previas?]],_xlfn.XLOOKUP(Tabla1315[[#This Row],[Id Riesgo]],'4_CONTROLES'!$A$12:$A$1611,'4_CONTROLES'!$AK$12:$AK$1611,"",1),"")</f>
        <v/>
      </c>
      <c r="L158" s="311" t="str">
        <f>IF(Tabla1315[[#This Row],[Diligenciadas etapas previas?]],_xlfn.XLOOKUP(Tabla1315[[#This Row],[Id Riesgo]],'4_CONTROLES'!$A$12:$A$1611,'4_CONTROLES'!$AL$12:$AL$1611,"",1),"")</f>
        <v/>
      </c>
      <c r="M158" s="311" t="str">
        <f>IF(Tabla1315[[#This Row],[Diligenciadas etapas previas?]],_xlfn.XLOOKUP(Tabla1315[[#This Row],[Id Riesgo]],'4_CONTROLES'!$A$12:$A$1611,'4_CONTROLES'!$AM$12:$AM$1611,"",1),"")</f>
        <v/>
      </c>
      <c r="N158" s="311" t="str">
        <f>IF(Tabla1315[[#This Row],[Diligenciadas etapas previas?]]=TRUE,_xlfn.XLOOKUP(CONCATENATE("P",Tabla1315[[#This Row],[Nivel de probabilidad Residual]],"I",Tabla1315[[#This Row],[Nivel de impacto Residual]]),Tabla10[Llave],Tabla10[Severidad],"",1),"")</f>
        <v/>
      </c>
      <c r="O158" s="336" t="str">
        <f>_xlfn.XLOOKUP(Tabla1315[[#This Row],[Severidad Nivel de Riesgo Residual]],CONFIGURACIÓN!$BM$6:$BM$9,CONFIGURACIÓN!$BO$6:$BO$9,"",0)</f>
        <v/>
      </c>
      <c r="P158" s="328" t="str">
        <f>_xlfn.XLOOKUP(Tabla1315[[#This Row],[Severidad Nivel de Riesgo Residual]],CONFIGURACIÓN!$BM$6:$BM$9,CONFIGURACIÓN!$BP$6:$BP$9,"",0)</f>
        <v/>
      </c>
      <c r="Q158" s="338"/>
      <c r="R158" s="314"/>
      <c r="S158" s="338"/>
      <c r="T158" s="338"/>
      <c r="U158" s="314"/>
      <c r="V158" s="339"/>
      <c r="W158" s="340"/>
      <c r="X158" s="340"/>
      <c r="Y158" s="340"/>
      <c r="Z158" s="340"/>
      <c r="AA158" s="340"/>
      <c r="AB158" s="340"/>
      <c r="AC158" s="340"/>
      <c r="AD158" s="340"/>
      <c r="AE158" s="340"/>
      <c r="AF158" s="340"/>
      <c r="AG158" s="340"/>
      <c r="AH158" s="340"/>
      <c r="AI158" s="339"/>
      <c r="AJ158" s="436" t="str">
        <f>IF(_xlfn.XLOOKUP(Tabla1315[[#This Row],[Id Riesgo]],Tabla6[Id Riesgo],Tabla6[Estado],"",0)=0,"",_xlfn.XLOOKUP(Tabla1315[[#This Row],[Id Riesgo]],Tabla6[Id Riesgo],Tabla6[Estado],"",0))</f>
        <v/>
      </c>
    </row>
    <row r="159" spans="1:36" ht="14.15" x14ac:dyDescent="0.35">
      <c r="A159" s="289" t="s">
        <v>279</v>
      </c>
      <c r="B159" s="309" t="b">
        <f>IF(COUNTIFS(Tabla135[Id Riesgo],Tabla1315[[#This Row],[Id Riesgo]],Tabla135[Registro diligenciado],TRUE)&gt;0,TRUE,FALSE)</f>
        <v>0</v>
      </c>
      <c r="C159" s="289" t="str">
        <f>IF(B159,_xlfn.XLOOKUP(A159,Tabla6[Id Riesgo],Tabla6[Sigla],FALSE,1),"")</f>
        <v/>
      </c>
      <c r="D159" s="290" t="str">
        <f>IF(B159,_xlfn.XLOOKUP(A159,Tabla6[Id Riesgo],Tabla6[DESCRIPCIÓN DEL RIESGO],FALSE,1),"")</f>
        <v/>
      </c>
      <c r="E159" s="310" t="str">
        <f>IF(Tabla1315[[#This Row],[Diligenciadas etapas previas?]],_xlfn.XLOOKUP(Tabla1315[[#This Row],[Id Riesgo]],Tabla13[Id Riesgo],Tabla13[Probabilidad],"",1),"")</f>
        <v/>
      </c>
      <c r="F159" s="310" t="str">
        <f>IF(Tabla1315[[#This Row],[Diligenciadas etapas previas?]],_xlfn.XLOOKUP(Tabla1315[[#This Row],[Id Riesgo]],Tabla13[Id Riesgo],Tabla13[Porcentaje Impacto],"",1),"")</f>
        <v/>
      </c>
      <c r="G159" s="311" t="str">
        <f>IF(Tabla1315[[#This Row],[Diligenciadas etapas previas?]],_xlfn.XLOOKUP(Tabla1315[[#This Row],[Id Riesgo]],Tabla13[Id Riesgo],Tabla13[Nivel de probabilidad],"",1),"")</f>
        <v/>
      </c>
      <c r="H159" s="311" t="str">
        <f>IF(Tabla1315[[#This Row],[Diligenciadas etapas previas?]],_xlfn.XLOOKUP(Tabla1315[[#This Row],[Id Riesgo]],Tabla13[Id Riesgo],Tabla13[Nivel de impacto],"",1),"")</f>
        <v/>
      </c>
      <c r="I159" s="311" t="str">
        <f>IF(Tabla1315[[#This Row],[Diligenciadas etapas previas?]],_xlfn.XLOOKUP(Tabla1315[[#This Row],[Id Riesgo]],Tabla13[Id Riesgo],Tabla13[Severidad Nivel de Riesgo Inherente],"",1),"")</f>
        <v/>
      </c>
      <c r="J159" s="310" t="str">
        <f>IF(Tabla1315[[#This Row],[Diligenciadas etapas previas?]],_xlfn.XLOOKUP(Tabla1315[[#This Row],[Id Riesgo]],'4_CONTROLES'!$A$12:$A$1611,'4_CONTROLES'!$AJ$12:$AJ$1611,"",1),"")</f>
        <v/>
      </c>
      <c r="K159" s="310" t="str">
        <f>IF(Tabla1315[[#This Row],[Diligenciadas etapas previas?]],_xlfn.XLOOKUP(Tabla1315[[#This Row],[Id Riesgo]],'4_CONTROLES'!$A$12:$A$1611,'4_CONTROLES'!$AK$12:$AK$1611,"",1),"")</f>
        <v/>
      </c>
      <c r="L159" s="311" t="str">
        <f>IF(Tabla1315[[#This Row],[Diligenciadas etapas previas?]],_xlfn.XLOOKUP(Tabla1315[[#This Row],[Id Riesgo]],'4_CONTROLES'!$A$12:$A$1611,'4_CONTROLES'!$AL$12:$AL$1611,"",1),"")</f>
        <v/>
      </c>
      <c r="M159" s="311" t="str">
        <f>IF(Tabla1315[[#This Row],[Diligenciadas etapas previas?]],_xlfn.XLOOKUP(Tabla1315[[#This Row],[Id Riesgo]],'4_CONTROLES'!$A$12:$A$1611,'4_CONTROLES'!$AM$12:$AM$1611,"",1),"")</f>
        <v/>
      </c>
      <c r="N159" s="311" t="str">
        <f>IF(Tabla1315[[#This Row],[Diligenciadas etapas previas?]]=TRUE,_xlfn.XLOOKUP(CONCATENATE("P",Tabla1315[[#This Row],[Nivel de probabilidad Residual]],"I",Tabla1315[[#This Row],[Nivel de impacto Residual]]),Tabla10[Llave],Tabla10[Severidad],"",1),"")</f>
        <v/>
      </c>
      <c r="O159" s="336" t="str">
        <f>_xlfn.XLOOKUP(Tabla1315[[#This Row],[Severidad Nivel de Riesgo Residual]],CONFIGURACIÓN!$BM$6:$BM$9,CONFIGURACIÓN!$BO$6:$BO$9,"",0)</f>
        <v/>
      </c>
      <c r="P159" s="328" t="str">
        <f>_xlfn.XLOOKUP(Tabla1315[[#This Row],[Severidad Nivel de Riesgo Residual]],CONFIGURACIÓN!$BM$6:$BM$9,CONFIGURACIÓN!$BP$6:$BP$9,"",0)</f>
        <v/>
      </c>
      <c r="Q159" s="338"/>
      <c r="R159" s="314"/>
      <c r="S159" s="338"/>
      <c r="T159" s="338"/>
      <c r="U159" s="314"/>
      <c r="V159" s="339"/>
      <c r="W159" s="340"/>
      <c r="X159" s="340"/>
      <c r="Y159" s="340"/>
      <c r="Z159" s="340"/>
      <c r="AA159" s="340"/>
      <c r="AB159" s="340"/>
      <c r="AC159" s="340"/>
      <c r="AD159" s="340"/>
      <c r="AE159" s="340"/>
      <c r="AF159" s="340"/>
      <c r="AG159" s="340"/>
      <c r="AH159" s="340"/>
      <c r="AI159" s="339"/>
      <c r="AJ159" s="436" t="str">
        <f>IF(_xlfn.XLOOKUP(Tabla1315[[#This Row],[Id Riesgo]],Tabla6[Id Riesgo],Tabla6[Estado],"",0)=0,"",_xlfn.XLOOKUP(Tabla1315[[#This Row],[Id Riesgo]],Tabla6[Id Riesgo],Tabla6[Estado],"",0))</f>
        <v/>
      </c>
    </row>
    <row r="160" spans="1:36" ht="14.15" x14ac:dyDescent="0.35">
      <c r="A160" s="289" t="s">
        <v>280</v>
      </c>
      <c r="B160" s="309" t="b">
        <f>IF(COUNTIFS(Tabla135[Id Riesgo],Tabla1315[[#This Row],[Id Riesgo]],Tabla135[Registro diligenciado],TRUE)&gt;0,TRUE,FALSE)</f>
        <v>0</v>
      </c>
      <c r="C160" s="289" t="str">
        <f>IF(B160,_xlfn.XLOOKUP(A160,Tabla6[Id Riesgo],Tabla6[Sigla],FALSE,1),"")</f>
        <v/>
      </c>
      <c r="D160" s="290" t="str">
        <f>IF(B160,_xlfn.XLOOKUP(A160,Tabla6[Id Riesgo],Tabla6[DESCRIPCIÓN DEL RIESGO],FALSE,1),"")</f>
        <v/>
      </c>
      <c r="E160" s="310" t="str">
        <f>IF(Tabla1315[[#This Row],[Diligenciadas etapas previas?]],_xlfn.XLOOKUP(Tabla1315[[#This Row],[Id Riesgo]],Tabla13[Id Riesgo],Tabla13[Probabilidad],"",1),"")</f>
        <v/>
      </c>
      <c r="F160" s="310" t="str">
        <f>IF(Tabla1315[[#This Row],[Diligenciadas etapas previas?]],_xlfn.XLOOKUP(Tabla1315[[#This Row],[Id Riesgo]],Tabla13[Id Riesgo],Tabla13[Porcentaje Impacto],"",1),"")</f>
        <v/>
      </c>
      <c r="G160" s="311" t="str">
        <f>IF(Tabla1315[[#This Row],[Diligenciadas etapas previas?]],_xlfn.XLOOKUP(Tabla1315[[#This Row],[Id Riesgo]],Tabla13[Id Riesgo],Tabla13[Nivel de probabilidad],"",1),"")</f>
        <v/>
      </c>
      <c r="H160" s="311" t="str">
        <f>IF(Tabla1315[[#This Row],[Diligenciadas etapas previas?]],_xlfn.XLOOKUP(Tabla1315[[#This Row],[Id Riesgo]],Tabla13[Id Riesgo],Tabla13[Nivel de impacto],"",1),"")</f>
        <v/>
      </c>
      <c r="I160" s="311" t="str">
        <f>IF(Tabla1315[[#This Row],[Diligenciadas etapas previas?]],_xlfn.XLOOKUP(Tabla1315[[#This Row],[Id Riesgo]],Tabla13[Id Riesgo],Tabla13[Severidad Nivel de Riesgo Inherente],"",1),"")</f>
        <v/>
      </c>
      <c r="J160" s="310" t="str">
        <f>IF(Tabla1315[[#This Row],[Diligenciadas etapas previas?]],_xlfn.XLOOKUP(Tabla1315[[#This Row],[Id Riesgo]],'4_CONTROLES'!$A$12:$A$1611,'4_CONTROLES'!$AJ$12:$AJ$1611,"",1),"")</f>
        <v/>
      </c>
      <c r="K160" s="310" t="str">
        <f>IF(Tabla1315[[#This Row],[Diligenciadas etapas previas?]],_xlfn.XLOOKUP(Tabla1315[[#This Row],[Id Riesgo]],'4_CONTROLES'!$A$12:$A$1611,'4_CONTROLES'!$AK$12:$AK$1611,"",1),"")</f>
        <v/>
      </c>
      <c r="L160" s="311" t="str">
        <f>IF(Tabla1315[[#This Row],[Diligenciadas etapas previas?]],_xlfn.XLOOKUP(Tabla1315[[#This Row],[Id Riesgo]],'4_CONTROLES'!$A$12:$A$1611,'4_CONTROLES'!$AL$12:$AL$1611,"",1),"")</f>
        <v/>
      </c>
      <c r="M160" s="311" t="str">
        <f>IF(Tabla1315[[#This Row],[Diligenciadas etapas previas?]],_xlfn.XLOOKUP(Tabla1315[[#This Row],[Id Riesgo]],'4_CONTROLES'!$A$12:$A$1611,'4_CONTROLES'!$AM$12:$AM$1611,"",1),"")</f>
        <v/>
      </c>
      <c r="N160" s="311" t="str">
        <f>IF(Tabla1315[[#This Row],[Diligenciadas etapas previas?]]=TRUE,_xlfn.XLOOKUP(CONCATENATE("P",Tabla1315[[#This Row],[Nivel de probabilidad Residual]],"I",Tabla1315[[#This Row],[Nivel de impacto Residual]]),Tabla10[Llave],Tabla10[Severidad],"",1),"")</f>
        <v/>
      </c>
      <c r="O160" s="336" t="str">
        <f>_xlfn.XLOOKUP(Tabla1315[[#This Row],[Severidad Nivel de Riesgo Residual]],CONFIGURACIÓN!$BM$6:$BM$9,CONFIGURACIÓN!$BO$6:$BO$9,"",0)</f>
        <v/>
      </c>
      <c r="P160" s="328" t="str">
        <f>_xlfn.XLOOKUP(Tabla1315[[#This Row],[Severidad Nivel de Riesgo Residual]],CONFIGURACIÓN!$BM$6:$BM$9,CONFIGURACIÓN!$BP$6:$BP$9,"",0)</f>
        <v/>
      </c>
      <c r="Q160" s="338"/>
      <c r="R160" s="314"/>
      <c r="S160" s="338"/>
      <c r="T160" s="338"/>
      <c r="U160" s="314"/>
      <c r="V160" s="339"/>
      <c r="W160" s="340"/>
      <c r="X160" s="340"/>
      <c r="Y160" s="340"/>
      <c r="Z160" s="340"/>
      <c r="AA160" s="340"/>
      <c r="AB160" s="340"/>
      <c r="AC160" s="340"/>
      <c r="AD160" s="340"/>
      <c r="AE160" s="340"/>
      <c r="AF160" s="340"/>
      <c r="AG160" s="340"/>
      <c r="AH160" s="340"/>
      <c r="AI160" s="339"/>
      <c r="AJ160" s="436" t="str">
        <f>IF(_xlfn.XLOOKUP(Tabla1315[[#This Row],[Id Riesgo]],Tabla6[Id Riesgo],Tabla6[Estado],"",0)=0,"",_xlfn.XLOOKUP(Tabla1315[[#This Row],[Id Riesgo]],Tabla6[Id Riesgo],Tabla6[Estado],"",0))</f>
        <v/>
      </c>
    </row>
    <row r="161" spans="1:36" ht="14.15" x14ac:dyDescent="0.35">
      <c r="A161" s="289" t="s">
        <v>281</v>
      </c>
      <c r="B161" s="309" t="b">
        <f>IF(COUNTIFS(Tabla135[Id Riesgo],Tabla1315[[#This Row],[Id Riesgo]],Tabla135[Registro diligenciado],TRUE)&gt;0,TRUE,FALSE)</f>
        <v>0</v>
      </c>
      <c r="C161" s="289" t="str">
        <f>IF(B161,_xlfn.XLOOKUP(A161,Tabla6[Id Riesgo],Tabla6[Sigla],FALSE,1),"")</f>
        <v/>
      </c>
      <c r="D161" s="290" t="str">
        <f>IF(B161,_xlfn.XLOOKUP(A161,Tabla6[Id Riesgo],Tabla6[DESCRIPCIÓN DEL RIESGO],FALSE,1),"")</f>
        <v/>
      </c>
      <c r="E161" s="310" t="str">
        <f>IF(Tabla1315[[#This Row],[Diligenciadas etapas previas?]],_xlfn.XLOOKUP(Tabla1315[[#This Row],[Id Riesgo]],Tabla13[Id Riesgo],Tabla13[Probabilidad],"",1),"")</f>
        <v/>
      </c>
      <c r="F161" s="310" t="str">
        <f>IF(Tabla1315[[#This Row],[Diligenciadas etapas previas?]],_xlfn.XLOOKUP(Tabla1315[[#This Row],[Id Riesgo]],Tabla13[Id Riesgo],Tabla13[Porcentaje Impacto],"",1),"")</f>
        <v/>
      </c>
      <c r="G161" s="311" t="str">
        <f>IF(Tabla1315[[#This Row],[Diligenciadas etapas previas?]],_xlfn.XLOOKUP(Tabla1315[[#This Row],[Id Riesgo]],Tabla13[Id Riesgo],Tabla13[Nivel de probabilidad],"",1),"")</f>
        <v/>
      </c>
      <c r="H161" s="311" t="str">
        <f>IF(Tabla1315[[#This Row],[Diligenciadas etapas previas?]],_xlfn.XLOOKUP(Tabla1315[[#This Row],[Id Riesgo]],Tabla13[Id Riesgo],Tabla13[Nivel de impacto],"",1),"")</f>
        <v/>
      </c>
      <c r="I161" s="311" t="str">
        <f>IF(Tabla1315[[#This Row],[Diligenciadas etapas previas?]],_xlfn.XLOOKUP(Tabla1315[[#This Row],[Id Riesgo]],Tabla13[Id Riesgo],Tabla13[Severidad Nivel de Riesgo Inherente],"",1),"")</f>
        <v/>
      </c>
      <c r="J161" s="310" t="str">
        <f>IF(Tabla1315[[#This Row],[Diligenciadas etapas previas?]],_xlfn.XLOOKUP(Tabla1315[[#This Row],[Id Riesgo]],'4_CONTROLES'!$A$12:$A$1611,'4_CONTROLES'!$AJ$12:$AJ$1611,"",1),"")</f>
        <v/>
      </c>
      <c r="K161" s="310" t="str">
        <f>IF(Tabla1315[[#This Row],[Diligenciadas etapas previas?]],_xlfn.XLOOKUP(Tabla1315[[#This Row],[Id Riesgo]],'4_CONTROLES'!$A$12:$A$1611,'4_CONTROLES'!$AK$12:$AK$1611,"",1),"")</f>
        <v/>
      </c>
      <c r="L161" s="311" t="str">
        <f>IF(Tabla1315[[#This Row],[Diligenciadas etapas previas?]],_xlfn.XLOOKUP(Tabla1315[[#This Row],[Id Riesgo]],'4_CONTROLES'!$A$12:$A$1611,'4_CONTROLES'!$AL$12:$AL$1611,"",1),"")</f>
        <v/>
      </c>
      <c r="M161" s="311" t="str">
        <f>IF(Tabla1315[[#This Row],[Diligenciadas etapas previas?]],_xlfn.XLOOKUP(Tabla1315[[#This Row],[Id Riesgo]],'4_CONTROLES'!$A$12:$A$1611,'4_CONTROLES'!$AM$12:$AM$1611,"",1),"")</f>
        <v/>
      </c>
      <c r="N161" s="311" t="str">
        <f>IF(Tabla1315[[#This Row],[Diligenciadas etapas previas?]]=TRUE,_xlfn.XLOOKUP(CONCATENATE("P",Tabla1315[[#This Row],[Nivel de probabilidad Residual]],"I",Tabla1315[[#This Row],[Nivel de impacto Residual]]),Tabla10[Llave],Tabla10[Severidad],"",1),"")</f>
        <v/>
      </c>
      <c r="O161" s="336" t="str">
        <f>_xlfn.XLOOKUP(Tabla1315[[#This Row],[Severidad Nivel de Riesgo Residual]],CONFIGURACIÓN!$BM$6:$BM$9,CONFIGURACIÓN!$BO$6:$BO$9,"",0)</f>
        <v/>
      </c>
      <c r="P161" s="328" t="str">
        <f>_xlfn.XLOOKUP(Tabla1315[[#This Row],[Severidad Nivel de Riesgo Residual]],CONFIGURACIÓN!$BM$6:$BM$9,CONFIGURACIÓN!$BP$6:$BP$9,"",0)</f>
        <v/>
      </c>
      <c r="Q161" s="338"/>
      <c r="R161" s="314"/>
      <c r="S161" s="338"/>
      <c r="T161" s="338"/>
      <c r="U161" s="314"/>
      <c r="V161" s="339"/>
      <c r="W161" s="340"/>
      <c r="X161" s="340"/>
      <c r="Y161" s="340"/>
      <c r="Z161" s="340"/>
      <c r="AA161" s="340"/>
      <c r="AB161" s="340"/>
      <c r="AC161" s="340"/>
      <c r="AD161" s="340"/>
      <c r="AE161" s="340"/>
      <c r="AF161" s="340"/>
      <c r="AG161" s="340"/>
      <c r="AH161" s="340"/>
      <c r="AI161" s="339"/>
      <c r="AJ161" s="436" t="str">
        <f>IF(_xlfn.XLOOKUP(Tabla1315[[#This Row],[Id Riesgo]],Tabla6[Id Riesgo],Tabla6[Estado],"",0)=0,"",_xlfn.XLOOKUP(Tabla1315[[#This Row],[Id Riesgo]],Tabla6[Id Riesgo],Tabla6[Estado],"",0))</f>
        <v/>
      </c>
    </row>
    <row r="162" spans="1:36" ht="14.15" x14ac:dyDescent="0.35">
      <c r="A162" s="289" t="s">
        <v>282</v>
      </c>
      <c r="B162" s="309" t="b">
        <f>IF(COUNTIFS(Tabla135[Id Riesgo],Tabla1315[[#This Row],[Id Riesgo]],Tabla135[Registro diligenciado],TRUE)&gt;0,TRUE,FALSE)</f>
        <v>0</v>
      </c>
      <c r="C162" s="289" t="str">
        <f>IF(B162,_xlfn.XLOOKUP(A162,Tabla6[Id Riesgo],Tabla6[Sigla],FALSE,1),"")</f>
        <v/>
      </c>
      <c r="D162" s="290" t="str">
        <f>IF(B162,_xlfn.XLOOKUP(A162,Tabla6[Id Riesgo],Tabla6[DESCRIPCIÓN DEL RIESGO],FALSE,1),"")</f>
        <v/>
      </c>
      <c r="E162" s="310" t="str">
        <f>IF(Tabla1315[[#This Row],[Diligenciadas etapas previas?]],_xlfn.XLOOKUP(Tabla1315[[#This Row],[Id Riesgo]],Tabla13[Id Riesgo],Tabla13[Probabilidad],"",1),"")</f>
        <v/>
      </c>
      <c r="F162" s="310" t="str">
        <f>IF(Tabla1315[[#This Row],[Diligenciadas etapas previas?]],_xlfn.XLOOKUP(Tabla1315[[#This Row],[Id Riesgo]],Tabla13[Id Riesgo],Tabla13[Porcentaje Impacto],"",1),"")</f>
        <v/>
      </c>
      <c r="G162" s="311" t="str">
        <f>IF(Tabla1315[[#This Row],[Diligenciadas etapas previas?]],_xlfn.XLOOKUP(Tabla1315[[#This Row],[Id Riesgo]],Tabla13[Id Riesgo],Tabla13[Nivel de probabilidad],"",1),"")</f>
        <v/>
      </c>
      <c r="H162" s="311" t="str">
        <f>IF(Tabla1315[[#This Row],[Diligenciadas etapas previas?]],_xlfn.XLOOKUP(Tabla1315[[#This Row],[Id Riesgo]],Tabla13[Id Riesgo],Tabla13[Nivel de impacto],"",1),"")</f>
        <v/>
      </c>
      <c r="I162" s="311" t="str">
        <f>IF(Tabla1315[[#This Row],[Diligenciadas etapas previas?]],_xlfn.XLOOKUP(Tabla1315[[#This Row],[Id Riesgo]],Tabla13[Id Riesgo],Tabla13[Severidad Nivel de Riesgo Inherente],"",1),"")</f>
        <v/>
      </c>
      <c r="J162" s="310" t="str">
        <f>IF(Tabla1315[[#This Row],[Diligenciadas etapas previas?]],_xlfn.XLOOKUP(Tabla1315[[#This Row],[Id Riesgo]],'4_CONTROLES'!$A$12:$A$1611,'4_CONTROLES'!$AJ$12:$AJ$1611,"",1),"")</f>
        <v/>
      </c>
      <c r="K162" s="310" t="str">
        <f>IF(Tabla1315[[#This Row],[Diligenciadas etapas previas?]],_xlfn.XLOOKUP(Tabla1315[[#This Row],[Id Riesgo]],'4_CONTROLES'!$A$12:$A$1611,'4_CONTROLES'!$AK$12:$AK$1611,"",1),"")</f>
        <v/>
      </c>
      <c r="L162" s="311" t="str">
        <f>IF(Tabla1315[[#This Row],[Diligenciadas etapas previas?]],_xlfn.XLOOKUP(Tabla1315[[#This Row],[Id Riesgo]],'4_CONTROLES'!$A$12:$A$1611,'4_CONTROLES'!$AL$12:$AL$1611,"",1),"")</f>
        <v/>
      </c>
      <c r="M162" s="311" t="str">
        <f>IF(Tabla1315[[#This Row],[Diligenciadas etapas previas?]],_xlfn.XLOOKUP(Tabla1315[[#This Row],[Id Riesgo]],'4_CONTROLES'!$A$12:$A$1611,'4_CONTROLES'!$AM$12:$AM$1611,"",1),"")</f>
        <v/>
      </c>
      <c r="N162" s="311" t="str">
        <f>IF(Tabla1315[[#This Row],[Diligenciadas etapas previas?]]=TRUE,_xlfn.XLOOKUP(CONCATENATE("P",Tabla1315[[#This Row],[Nivel de probabilidad Residual]],"I",Tabla1315[[#This Row],[Nivel de impacto Residual]]),Tabla10[Llave],Tabla10[Severidad],"",1),"")</f>
        <v/>
      </c>
      <c r="O162" s="336" t="str">
        <f>_xlfn.XLOOKUP(Tabla1315[[#This Row],[Severidad Nivel de Riesgo Residual]],CONFIGURACIÓN!$BM$6:$BM$9,CONFIGURACIÓN!$BO$6:$BO$9,"",0)</f>
        <v/>
      </c>
      <c r="P162" s="328" t="str">
        <f>_xlfn.XLOOKUP(Tabla1315[[#This Row],[Severidad Nivel de Riesgo Residual]],CONFIGURACIÓN!$BM$6:$BM$9,CONFIGURACIÓN!$BP$6:$BP$9,"",0)</f>
        <v/>
      </c>
      <c r="Q162" s="338"/>
      <c r="R162" s="314"/>
      <c r="S162" s="338"/>
      <c r="T162" s="338"/>
      <c r="U162" s="314"/>
      <c r="V162" s="339"/>
      <c r="W162" s="340"/>
      <c r="X162" s="340"/>
      <c r="Y162" s="340"/>
      <c r="Z162" s="340"/>
      <c r="AA162" s="340"/>
      <c r="AB162" s="340"/>
      <c r="AC162" s="340"/>
      <c r="AD162" s="340"/>
      <c r="AE162" s="340"/>
      <c r="AF162" s="340"/>
      <c r="AG162" s="340"/>
      <c r="AH162" s="340"/>
      <c r="AI162" s="339"/>
      <c r="AJ162" s="436" t="str">
        <f>IF(_xlfn.XLOOKUP(Tabla1315[[#This Row],[Id Riesgo]],Tabla6[Id Riesgo],Tabla6[Estado],"",0)=0,"",_xlfn.XLOOKUP(Tabla1315[[#This Row],[Id Riesgo]],Tabla6[Id Riesgo],Tabla6[Estado],"",0))</f>
        <v/>
      </c>
    </row>
    <row r="163" spans="1:36" ht="14.15" x14ac:dyDescent="0.35">
      <c r="A163" s="289" t="s">
        <v>283</v>
      </c>
      <c r="B163" s="309" t="b">
        <f>IF(COUNTIFS(Tabla135[Id Riesgo],Tabla1315[[#This Row],[Id Riesgo]],Tabla135[Registro diligenciado],TRUE)&gt;0,TRUE,FALSE)</f>
        <v>0</v>
      </c>
      <c r="C163" s="289" t="str">
        <f>IF(B163,_xlfn.XLOOKUP(A163,Tabla6[Id Riesgo],Tabla6[Sigla],FALSE,1),"")</f>
        <v/>
      </c>
      <c r="D163" s="290" t="str">
        <f>IF(B163,_xlfn.XLOOKUP(A163,Tabla6[Id Riesgo],Tabla6[DESCRIPCIÓN DEL RIESGO],FALSE,1),"")</f>
        <v/>
      </c>
      <c r="E163" s="310" t="str">
        <f>IF(Tabla1315[[#This Row],[Diligenciadas etapas previas?]],_xlfn.XLOOKUP(Tabla1315[[#This Row],[Id Riesgo]],Tabla13[Id Riesgo],Tabla13[Probabilidad],"",1),"")</f>
        <v/>
      </c>
      <c r="F163" s="310" t="str">
        <f>IF(Tabla1315[[#This Row],[Diligenciadas etapas previas?]],_xlfn.XLOOKUP(Tabla1315[[#This Row],[Id Riesgo]],Tabla13[Id Riesgo],Tabla13[Porcentaje Impacto],"",1),"")</f>
        <v/>
      </c>
      <c r="G163" s="311" t="str">
        <f>IF(Tabla1315[[#This Row],[Diligenciadas etapas previas?]],_xlfn.XLOOKUP(Tabla1315[[#This Row],[Id Riesgo]],Tabla13[Id Riesgo],Tabla13[Nivel de probabilidad],"",1),"")</f>
        <v/>
      </c>
      <c r="H163" s="311" t="str">
        <f>IF(Tabla1315[[#This Row],[Diligenciadas etapas previas?]],_xlfn.XLOOKUP(Tabla1315[[#This Row],[Id Riesgo]],Tabla13[Id Riesgo],Tabla13[Nivel de impacto],"",1),"")</f>
        <v/>
      </c>
      <c r="I163" s="311" t="str">
        <f>IF(Tabla1315[[#This Row],[Diligenciadas etapas previas?]],_xlfn.XLOOKUP(Tabla1315[[#This Row],[Id Riesgo]],Tabla13[Id Riesgo],Tabla13[Severidad Nivel de Riesgo Inherente],"",1),"")</f>
        <v/>
      </c>
      <c r="J163" s="310" t="str">
        <f>IF(Tabla1315[[#This Row],[Diligenciadas etapas previas?]],_xlfn.XLOOKUP(Tabla1315[[#This Row],[Id Riesgo]],'4_CONTROLES'!$A$12:$A$1611,'4_CONTROLES'!$AJ$12:$AJ$1611,"",1),"")</f>
        <v/>
      </c>
      <c r="K163" s="310" t="str">
        <f>IF(Tabla1315[[#This Row],[Diligenciadas etapas previas?]],_xlfn.XLOOKUP(Tabla1315[[#This Row],[Id Riesgo]],'4_CONTROLES'!$A$12:$A$1611,'4_CONTROLES'!$AK$12:$AK$1611,"",1),"")</f>
        <v/>
      </c>
      <c r="L163" s="311" t="str">
        <f>IF(Tabla1315[[#This Row],[Diligenciadas etapas previas?]],_xlfn.XLOOKUP(Tabla1315[[#This Row],[Id Riesgo]],'4_CONTROLES'!$A$12:$A$1611,'4_CONTROLES'!$AL$12:$AL$1611,"",1),"")</f>
        <v/>
      </c>
      <c r="M163" s="311" t="str">
        <f>IF(Tabla1315[[#This Row],[Diligenciadas etapas previas?]],_xlfn.XLOOKUP(Tabla1315[[#This Row],[Id Riesgo]],'4_CONTROLES'!$A$12:$A$1611,'4_CONTROLES'!$AM$12:$AM$1611,"",1),"")</f>
        <v/>
      </c>
      <c r="N163" s="311" t="str">
        <f>IF(Tabla1315[[#This Row],[Diligenciadas etapas previas?]]=TRUE,_xlfn.XLOOKUP(CONCATENATE("P",Tabla1315[[#This Row],[Nivel de probabilidad Residual]],"I",Tabla1315[[#This Row],[Nivel de impacto Residual]]),Tabla10[Llave],Tabla10[Severidad],"",1),"")</f>
        <v/>
      </c>
      <c r="O163" s="336" t="str">
        <f>_xlfn.XLOOKUP(Tabla1315[[#This Row],[Severidad Nivel de Riesgo Residual]],CONFIGURACIÓN!$BM$6:$BM$9,CONFIGURACIÓN!$BO$6:$BO$9,"",0)</f>
        <v/>
      </c>
      <c r="P163" s="328" t="str">
        <f>_xlfn.XLOOKUP(Tabla1315[[#This Row],[Severidad Nivel de Riesgo Residual]],CONFIGURACIÓN!$BM$6:$BM$9,CONFIGURACIÓN!$BP$6:$BP$9,"",0)</f>
        <v/>
      </c>
      <c r="Q163" s="338"/>
      <c r="R163" s="314"/>
      <c r="S163" s="338"/>
      <c r="T163" s="338"/>
      <c r="U163" s="314"/>
      <c r="V163" s="339"/>
      <c r="W163" s="340"/>
      <c r="X163" s="340"/>
      <c r="Y163" s="340"/>
      <c r="Z163" s="340"/>
      <c r="AA163" s="340"/>
      <c r="AB163" s="340"/>
      <c r="AC163" s="340"/>
      <c r="AD163" s="340"/>
      <c r="AE163" s="340"/>
      <c r="AF163" s="340"/>
      <c r="AG163" s="340"/>
      <c r="AH163" s="340"/>
      <c r="AI163" s="339"/>
      <c r="AJ163" s="436" t="str">
        <f>IF(_xlfn.XLOOKUP(Tabla1315[[#This Row],[Id Riesgo]],Tabla6[Id Riesgo],Tabla6[Estado],"",0)=0,"",_xlfn.XLOOKUP(Tabla1315[[#This Row],[Id Riesgo]],Tabla6[Id Riesgo],Tabla6[Estado],"",0))</f>
        <v/>
      </c>
    </row>
    <row r="164" spans="1:36" ht="14.15" x14ac:dyDescent="0.35">
      <c r="A164" s="289" t="s">
        <v>284</v>
      </c>
      <c r="B164" s="309" t="b">
        <f>IF(COUNTIFS(Tabla135[Id Riesgo],Tabla1315[[#This Row],[Id Riesgo]],Tabla135[Registro diligenciado],TRUE)&gt;0,TRUE,FALSE)</f>
        <v>0</v>
      </c>
      <c r="C164" s="289" t="str">
        <f>IF(B164,_xlfn.XLOOKUP(A164,Tabla6[Id Riesgo],Tabla6[Sigla],FALSE,1),"")</f>
        <v/>
      </c>
      <c r="D164" s="290" t="str">
        <f>IF(B164,_xlfn.XLOOKUP(A164,Tabla6[Id Riesgo],Tabla6[DESCRIPCIÓN DEL RIESGO],FALSE,1),"")</f>
        <v/>
      </c>
      <c r="E164" s="310" t="str">
        <f>IF(Tabla1315[[#This Row],[Diligenciadas etapas previas?]],_xlfn.XLOOKUP(Tabla1315[[#This Row],[Id Riesgo]],Tabla13[Id Riesgo],Tabla13[Probabilidad],"",1),"")</f>
        <v/>
      </c>
      <c r="F164" s="310" t="str">
        <f>IF(Tabla1315[[#This Row],[Diligenciadas etapas previas?]],_xlfn.XLOOKUP(Tabla1315[[#This Row],[Id Riesgo]],Tabla13[Id Riesgo],Tabla13[Porcentaje Impacto],"",1),"")</f>
        <v/>
      </c>
      <c r="G164" s="311" t="str">
        <f>IF(Tabla1315[[#This Row],[Diligenciadas etapas previas?]],_xlfn.XLOOKUP(Tabla1315[[#This Row],[Id Riesgo]],Tabla13[Id Riesgo],Tabla13[Nivel de probabilidad],"",1),"")</f>
        <v/>
      </c>
      <c r="H164" s="311" t="str">
        <f>IF(Tabla1315[[#This Row],[Diligenciadas etapas previas?]],_xlfn.XLOOKUP(Tabla1315[[#This Row],[Id Riesgo]],Tabla13[Id Riesgo],Tabla13[Nivel de impacto],"",1),"")</f>
        <v/>
      </c>
      <c r="I164" s="311" t="str">
        <f>IF(Tabla1315[[#This Row],[Diligenciadas etapas previas?]],_xlfn.XLOOKUP(Tabla1315[[#This Row],[Id Riesgo]],Tabla13[Id Riesgo],Tabla13[Severidad Nivel de Riesgo Inherente],"",1),"")</f>
        <v/>
      </c>
      <c r="J164" s="310" t="str">
        <f>IF(Tabla1315[[#This Row],[Diligenciadas etapas previas?]],_xlfn.XLOOKUP(Tabla1315[[#This Row],[Id Riesgo]],'4_CONTROLES'!$A$12:$A$1611,'4_CONTROLES'!$AJ$12:$AJ$1611,"",1),"")</f>
        <v/>
      </c>
      <c r="K164" s="310" t="str">
        <f>IF(Tabla1315[[#This Row],[Diligenciadas etapas previas?]],_xlfn.XLOOKUP(Tabla1315[[#This Row],[Id Riesgo]],'4_CONTROLES'!$A$12:$A$1611,'4_CONTROLES'!$AK$12:$AK$1611,"",1),"")</f>
        <v/>
      </c>
      <c r="L164" s="311" t="str">
        <f>IF(Tabla1315[[#This Row],[Diligenciadas etapas previas?]],_xlfn.XLOOKUP(Tabla1315[[#This Row],[Id Riesgo]],'4_CONTROLES'!$A$12:$A$1611,'4_CONTROLES'!$AL$12:$AL$1611,"",1),"")</f>
        <v/>
      </c>
      <c r="M164" s="311" t="str">
        <f>IF(Tabla1315[[#This Row],[Diligenciadas etapas previas?]],_xlfn.XLOOKUP(Tabla1315[[#This Row],[Id Riesgo]],'4_CONTROLES'!$A$12:$A$1611,'4_CONTROLES'!$AM$12:$AM$1611,"",1),"")</f>
        <v/>
      </c>
      <c r="N164" s="311" t="str">
        <f>IF(Tabla1315[[#This Row],[Diligenciadas etapas previas?]]=TRUE,_xlfn.XLOOKUP(CONCATENATE("P",Tabla1315[[#This Row],[Nivel de probabilidad Residual]],"I",Tabla1315[[#This Row],[Nivel de impacto Residual]]),Tabla10[Llave],Tabla10[Severidad],"",1),"")</f>
        <v/>
      </c>
      <c r="O164" s="336" t="str">
        <f>_xlfn.XLOOKUP(Tabla1315[[#This Row],[Severidad Nivel de Riesgo Residual]],CONFIGURACIÓN!$BM$6:$BM$9,CONFIGURACIÓN!$BO$6:$BO$9,"",0)</f>
        <v/>
      </c>
      <c r="P164" s="328" t="str">
        <f>_xlfn.XLOOKUP(Tabla1315[[#This Row],[Severidad Nivel de Riesgo Residual]],CONFIGURACIÓN!$BM$6:$BM$9,CONFIGURACIÓN!$BP$6:$BP$9,"",0)</f>
        <v/>
      </c>
      <c r="Q164" s="338"/>
      <c r="R164" s="314"/>
      <c r="S164" s="338"/>
      <c r="T164" s="338"/>
      <c r="U164" s="314"/>
      <c r="V164" s="339"/>
      <c r="W164" s="340"/>
      <c r="X164" s="340"/>
      <c r="Y164" s="340"/>
      <c r="Z164" s="340"/>
      <c r="AA164" s="340"/>
      <c r="AB164" s="340"/>
      <c r="AC164" s="340"/>
      <c r="AD164" s="340"/>
      <c r="AE164" s="340"/>
      <c r="AF164" s="340"/>
      <c r="AG164" s="340"/>
      <c r="AH164" s="340"/>
      <c r="AI164" s="339"/>
      <c r="AJ164" s="436" t="str">
        <f>IF(_xlfn.XLOOKUP(Tabla1315[[#This Row],[Id Riesgo]],Tabla6[Id Riesgo],Tabla6[Estado],"",0)=0,"",_xlfn.XLOOKUP(Tabla1315[[#This Row],[Id Riesgo]],Tabla6[Id Riesgo],Tabla6[Estado],"",0))</f>
        <v/>
      </c>
    </row>
    <row r="165" spans="1:36" ht="14.15" x14ac:dyDescent="0.35">
      <c r="A165" s="289" t="s">
        <v>285</v>
      </c>
      <c r="B165" s="309" t="b">
        <f>IF(COUNTIFS(Tabla135[Id Riesgo],Tabla1315[[#This Row],[Id Riesgo]],Tabla135[Registro diligenciado],TRUE)&gt;0,TRUE,FALSE)</f>
        <v>0</v>
      </c>
      <c r="C165" s="289" t="str">
        <f>IF(B165,_xlfn.XLOOKUP(A165,Tabla6[Id Riesgo],Tabla6[Sigla],FALSE,1),"")</f>
        <v/>
      </c>
      <c r="D165" s="290" t="str">
        <f>IF(B165,_xlfn.XLOOKUP(A165,Tabla6[Id Riesgo],Tabla6[DESCRIPCIÓN DEL RIESGO],FALSE,1),"")</f>
        <v/>
      </c>
      <c r="E165" s="310" t="str">
        <f>IF(Tabla1315[[#This Row],[Diligenciadas etapas previas?]],_xlfn.XLOOKUP(Tabla1315[[#This Row],[Id Riesgo]],Tabla13[Id Riesgo],Tabla13[Probabilidad],"",1),"")</f>
        <v/>
      </c>
      <c r="F165" s="310" t="str">
        <f>IF(Tabla1315[[#This Row],[Diligenciadas etapas previas?]],_xlfn.XLOOKUP(Tabla1315[[#This Row],[Id Riesgo]],Tabla13[Id Riesgo],Tabla13[Porcentaje Impacto],"",1),"")</f>
        <v/>
      </c>
      <c r="G165" s="311" t="str">
        <f>IF(Tabla1315[[#This Row],[Diligenciadas etapas previas?]],_xlfn.XLOOKUP(Tabla1315[[#This Row],[Id Riesgo]],Tabla13[Id Riesgo],Tabla13[Nivel de probabilidad],"",1),"")</f>
        <v/>
      </c>
      <c r="H165" s="311" t="str">
        <f>IF(Tabla1315[[#This Row],[Diligenciadas etapas previas?]],_xlfn.XLOOKUP(Tabla1315[[#This Row],[Id Riesgo]],Tabla13[Id Riesgo],Tabla13[Nivel de impacto],"",1),"")</f>
        <v/>
      </c>
      <c r="I165" s="311" t="str">
        <f>IF(Tabla1315[[#This Row],[Diligenciadas etapas previas?]],_xlfn.XLOOKUP(Tabla1315[[#This Row],[Id Riesgo]],Tabla13[Id Riesgo],Tabla13[Severidad Nivel de Riesgo Inherente],"",1),"")</f>
        <v/>
      </c>
      <c r="J165" s="310" t="str">
        <f>IF(Tabla1315[[#This Row],[Diligenciadas etapas previas?]],_xlfn.XLOOKUP(Tabla1315[[#This Row],[Id Riesgo]],'4_CONTROLES'!$A$12:$A$1611,'4_CONTROLES'!$AJ$12:$AJ$1611,"",1),"")</f>
        <v/>
      </c>
      <c r="K165" s="310" t="str">
        <f>IF(Tabla1315[[#This Row],[Diligenciadas etapas previas?]],_xlfn.XLOOKUP(Tabla1315[[#This Row],[Id Riesgo]],'4_CONTROLES'!$A$12:$A$1611,'4_CONTROLES'!$AK$12:$AK$1611,"",1),"")</f>
        <v/>
      </c>
      <c r="L165" s="311" t="str">
        <f>IF(Tabla1315[[#This Row],[Diligenciadas etapas previas?]],_xlfn.XLOOKUP(Tabla1315[[#This Row],[Id Riesgo]],'4_CONTROLES'!$A$12:$A$1611,'4_CONTROLES'!$AL$12:$AL$1611,"",1),"")</f>
        <v/>
      </c>
      <c r="M165" s="311" t="str">
        <f>IF(Tabla1315[[#This Row],[Diligenciadas etapas previas?]],_xlfn.XLOOKUP(Tabla1315[[#This Row],[Id Riesgo]],'4_CONTROLES'!$A$12:$A$1611,'4_CONTROLES'!$AM$12:$AM$1611,"",1),"")</f>
        <v/>
      </c>
      <c r="N165" s="311" t="str">
        <f>IF(Tabla1315[[#This Row],[Diligenciadas etapas previas?]]=TRUE,_xlfn.XLOOKUP(CONCATENATE("P",Tabla1315[[#This Row],[Nivel de probabilidad Residual]],"I",Tabla1315[[#This Row],[Nivel de impacto Residual]]),Tabla10[Llave],Tabla10[Severidad],"",1),"")</f>
        <v/>
      </c>
      <c r="O165" s="336" t="str">
        <f>_xlfn.XLOOKUP(Tabla1315[[#This Row],[Severidad Nivel de Riesgo Residual]],CONFIGURACIÓN!$BM$6:$BM$9,CONFIGURACIÓN!$BO$6:$BO$9,"",0)</f>
        <v/>
      </c>
      <c r="P165" s="328" t="str">
        <f>_xlfn.XLOOKUP(Tabla1315[[#This Row],[Severidad Nivel de Riesgo Residual]],CONFIGURACIÓN!$BM$6:$BM$9,CONFIGURACIÓN!$BP$6:$BP$9,"",0)</f>
        <v/>
      </c>
      <c r="Q165" s="338"/>
      <c r="R165" s="314"/>
      <c r="S165" s="338"/>
      <c r="T165" s="338"/>
      <c r="U165" s="314"/>
      <c r="V165" s="339"/>
      <c r="W165" s="340"/>
      <c r="X165" s="340"/>
      <c r="Y165" s="340"/>
      <c r="Z165" s="340"/>
      <c r="AA165" s="340"/>
      <c r="AB165" s="340"/>
      <c r="AC165" s="340"/>
      <c r="AD165" s="340"/>
      <c r="AE165" s="340"/>
      <c r="AF165" s="340"/>
      <c r="AG165" s="340"/>
      <c r="AH165" s="340"/>
      <c r="AI165" s="339"/>
      <c r="AJ165" s="436" t="str">
        <f>IF(_xlfn.XLOOKUP(Tabla1315[[#This Row],[Id Riesgo]],Tabla6[Id Riesgo],Tabla6[Estado],"",0)=0,"",_xlfn.XLOOKUP(Tabla1315[[#This Row],[Id Riesgo]],Tabla6[Id Riesgo],Tabla6[Estado],"",0))</f>
        <v/>
      </c>
    </row>
    <row r="166" spans="1:36" ht="14.15" x14ac:dyDescent="0.35">
      <c r="A166" s="289" t="s">
        <v>286</v>
      </c>
      <c r="B166" s="309" t="b">
        <f>IF(COUNTIFS(Tabla135[Id Riesgo],Tabla1315[[#This Row],[Id Riesgo]],Tabla135[Registro diligenciado],TRUE)&gt;0,TRUE,FALSE)</f>
        <v>0</v>
      </c>
      <c r="C166" s="289" t="str">
        <f>IF(B166,_xlfn.XLOOKUP(A166,Tabla6[Id Riesgo],Tabla6[Sigla],FALSE,1),"")</f>
        <v/>
      </c>
      <c r="D166" s="290" t="str">
        <f>IF(B166,_xlfn.XLOOKUP(A166,Tabla6[Id Riesgo],Tabla6[DESCRIPCIÓN DEL RIESGO],FALSE,1),"")</f>
        <v/>
      </c>
      <c r="E166" s="310" t="str">
        <f>IF(Tabla1315[[#This Row],[Diligenciadas etapas previas?]],_xlfn.XLOOKUP(Tabla1315[[#This Row],[Id Riesgo]],Tabla13[Id Riesgo],Tabla13[Probabilidad],"",1),"")</f>
        <v/>
      </c>
      <c r="F166" s="310" t="str">
        <f>IF(Tabla1315[[#This Row],[Diligenciadas etapas previas?]],_xlfn.XLOOKUP(Tabla1315[[#This Row],[Id Riesgo]],Tabla13[Id Riesgo],Tabla13[Porcentaje Impacto],"",1),"")</f>
        <v/>
      </c>
      <c r="G166" s="311" t="str">
        <f>IF(Tabla1315[[#This Row],[Diligenciadas etapas previas?]],_xlfn.XLOOKUP(Tabla1315[[#This Row],[Id Riesgo]],Tabla13[Id Riesgo],Tabla13[Nivel de probabilidad],"",1),"")</f>
        <v/>
      </c>
      <c r="H166" s="311" t="str">
        <f>IF(Tabla1315[[#This Row],[Diligenciadas etapas previas?]],_xlfn.XLOOKUP(Tabla1315[[#This Row],[Id Riesgo]],Tabla13[Id Riesgo],Tabla13[Nivel de impacto],"",1),"")</f>
        <v/>
      </c>
      <c r="I166" s="311" t="str">
        <f>IF(Tabla1315[[#This Row],[Diligenciadas etapas previas?]],_xlfn.XLOOKUP(Tabla1315[[#This Row],[Id Riesgo]],Tabla13[Id Riesgo],Tabla13[Severidad Nivel de Riesgo Inherente],"",1),"")</f>
        <v/>
      </c>
      <c r="J166" s="310" t="str">
        <f>IF(Tabla1315[[#This Row],[Diligenciadas etapas previas?]],_xlfn.XLOOKUP(Tabla1315[[#This Row],[Id Riesgo]],'4_CONTROLES'!$A$12:$A$1611,'4_CONTROLES'!$AJ$12:$AJ$1611,"",1),"")</f>
        <v/>
      </c>
      <c r="K166" s="310" t="str">
        <f>IF(Tabla1315[[#This Row],[Diligenciadas etapas previas?]],_xlfn.XLOOKUP(Tabla1315[[#This Row],[Id Riesgo]],'4_CONTROLES'!$A$12:$A$1611,'4_CONTROLES'!$AK$12:$AK$1611,"",1),"")</f>
        <v/>
      </c>
      <c r="L166" s="311" t="str">
        <f>IF(Tabla1315[[#This Row],[Diligenciadas etapas previas?]],_xlfn.XLOOKUP(Tabla1315[[#This Row],[Id Riesgo]],'4_CONTROLES'!$A$12:$A$1611,'4_CONTROLES'!$AL$12:$AL$1611,"",1),"")</f>
        <v/>
      </c>
      <c r="M166" s="311" t="str">
        <f>IF(Tabla1315[[#This Row],[Diligenciadas etapas previas?]],_xlfn.XLOOKUP(Tabla1315[[#This Row],[Id Riesgo]],'4_CONTROLES'!$A$12:$A$1611,'4_CONTROLES'!$AM$12:$AM$1611,"",1),"")</f>
        <v/>
      </c>
      <c r="N166" s="311" t="str">
        <f>IF(Tabla1315[[#This Row],[Diligenciadas etapas previas?]]=TRUE,_xlfn.XLOOKUP(CONCATENATE("P",Tabla1315[[#This Row],[Nivel de probabilidad Residual]],"I",Tabla1315[[#This Row],[Nivel de impacto Residual]]),Tabla10[Llave],Tabla10[Severidad],"",1),"")</f>
        <v/>
      </c>
      <c r="O166" s="336" t="str">
        <f>_xlfn.XLOOKUP(Tabla1315[[#This Row],[Severidad Nivel de Riesgo Residual]],CONFIGURACIÓN!$BM$6:$BM$9,CONFIGURACIÓN!$BO$6:$BO$9,"",0)</f>
        <v/>
      </c>
      <c r="P166" s="328" t="str">
        <f>_xlfn.XLOOKUP(Tabla1315[[#This Row],[Severidad Nivel de Riesgo Residual]],CONFIGURACIÓN!$BM$6:$BM$9,CONFIGURACIÓN!$BP$6:$BP$9,"",0)</f>
        <v/>
      </c>
      <c r="Q166" s="338"/>
      <c r="R166" s="314"/>
      <c r="S166" s="338"/>
      <c r="T166" s="338"/>
      <c r="U166" s="314"/>
      <c r="V166" s="339"/>
      <c r="W166" s="340"/>
      <c r="X166" s="340"/>
      <c r="Y166" s="340"/>
      <c r="Z166" s="340"/>
      <c r="AA166" s="340"/>
      <c r="AB166" s="340"/>
      <c r="AC166" s="340"/>
      <c r="AD166" s="340"/>
      <c r="AE166" s="340"/>
      <c r="AF166" s="340"/>
      <c r="AG166" s="340"/>
      <c r="AH166" s="340"/>
      <c r="AI166" s="339"/>
      <c r="AJ166" s="436" t="str">
        <f>IF(_xlfn.XLOOKUP(Tabla1315[[#This Row],[Id Riesgo]],Tabla6[Id Riesgo],Tabla6[Estado],"",0)=0,"",_xlfn.XLOOKUP(Tabla1315[[#This Row],[Id Riesgo]],Tabla6[Id Riesgo],Tabla6[Estado],"",0))</f>
        <v/>
      </c>
    </row>
    <row r="167" spans="1:36" ht="14.15" x14ac:dyDescent="0.35">
      <c r="A167" s="289" t="s">
        <v>287</v>
      </c>
      <c r="B167" s="309" t="b">
        <f>IF(COUNTIFS(Tabla135[Id Riesgo],Tabla1315[[#This Row],[Id Riesgo]],Tabla135[Registro diligenciado],TRUE)&gt;0,TRUE,FALSE)</f>
        <v>0</v>
      </c>
      <c r="C167" s="289" t="str">
        <f>IF(B167,_xlfn.XLOOKUP(A167,Tabla6[Id Riesgo],Tabla6[Sigla],FALSE,1),"")</f>
        <v/>
      </c>
      <c r="D167" s="290" t="str">
        <f>IF(B167,_xlfn.XLOOKUP(A167,Tabla6[Id Riesgo],Tabla6[DESCRIPCIÓN DEL RIESGO],FALSE,1),"")</f>
        <v/>
      </c>
      <c r="E167" s="310" t="str">
        <f>IF(Tabla1315[[#This Row],[Diligenciadas etapas previas?]],_xlfn.XLOOKUP(Tabla1315[[#This Row],[Id Riesgo]],Tabla13[Id Riesgo],Tabla13[Probabilidad],"",1),"")</f>
        <v/>
      </c>
      <c r="F167" s="310" t="str">
        <f>IF(Tabla1315[[#This Row],[Diligenciadas etapas previas?]],_xlfn.XLOOKUP(Tabla1315[[#This Row],[Id Riesgo]],Tabla13[Id Riesgo],Tabla13[Porcentaje Impacto],"",1),"")</f>
        <v/>
      </c>
      <c r="G167" s="311" t="str">
        <f>IF(Tabla1315[[#This Row],[Diligenciadas etapas previas?]],_xlfn.XLOOKUP(Tabla1315[[#This Row],[Id Riesgo]],Tabla13[Id Riesgo],Tabla13[Nivel de probabilidad],"",1),"")</f>
        <v/>
      </c>
      <c r="H167" s="311" t="str">
        <f>IF(Tabla1315[[#This Row],[Diligenciadas etapas previas?]],_xlfn.XLOOKUP(Tabla1315[[#This Row],[Id Riesgo]],Tabla13[Id Riesgo],Tabla13[Nivel de impacto],"",1),"")</f>
        <v/>
      </c>
      <c r="I167" s="311" t="str">
        <f>IF(Tabla1315[[#This Row],[Diligenciadas etapas previas?]],_xlfn.XLOOKUP(Tabla1315[[#This Row],[Id Riesgo]],Tabla13[Id Riesgo],Tabla13[Severidad Nivel de Riesgo Inherente],"",1),"")</f>
        <v/>
      </c>
      <c r="J167" s="310" t="str">
        <f>IF(Tabla1315[[#This Row],[Diligenciadas etapas previas?]],_xlfn.XLOOKUP(Tabla1315[[#This Row],[Id Riesgo]],'4_CONTROLES'!$A$12:$A$1611,'4_CONTROLES'!$AJ$12:$AJ$1611,"",1),"")</f>
        <v/>
      </c>
      <c r="K167" s="310" t="str">
        <f>IF(Tabla1315[[#This Row],[Diligenciadas etapas previas?]],_xlfn.XLOOKUP(Tabla1315[[#This Row],[Id Riesgo]],'4_CONTROLES'!$A$12:$A$1611,'4_CONTROLES'!$AK$12:$AK$1611,"",1),"")</f>
        <v/>
      </c>
      <c r="L167" s="311" t="str">
        <f>IF(Tabla1315[[#This Row],[Diligenciadas etapas previas?]],_xlfn.XLOOKUP(Tabla1315[[#This Row],[Id Riesgo]],'4_CONTROLES'!$A$12:$A$1611,'4_CONTROLES'!$AL$12:$AL$1611,"",1),"")</f>
        <v/>
      </c>
      <c r="M167" s="311" t="str">
        <f>IF(Tabla1315[[#This Row],[Diligenciadas etapas previas?]],_xlfn.XLOOKUP(Tabla1315[[#This Row],[Id Riesgo]],'4_CONTROLES'!$A$12:$A$1611,'4_CONTROLES'!$AM$12:$AM$1611,"",1),"")</f>
        <v/>
      </c>
      <c r="N167" s="311" t="str">
        <f>IF(Tabla1315[[#This Row],[Diligenciadas etapas previas?]]=TRUE,_xlfn.XLOOKUP(CONCATENATE("P",Tabla1315[[#This Row],[Nivel de probabilidad Residual]],"I",Tabla1315[[#This Row],[Nivel de impacto Residual]]),Tabla10[Llave],Tabla10[Severidad],"",1),"")</f>
        <v/>
      </c>
      <c r="O167" s="336" t="str">
        <f>_xlfn.XLOOKUP(Tabla1315[[#This Row],[Severidad Nivel de Riesgo Residual]],CONFIGURACIÓN!$BM$6:$BM$9,CONFIGURACIÓN!$BO$6:$BO$9,"",0)</f>
        <v/>
      </c>
      <c r="P167" s="328" t="str">
        <f>_xlfn.XLOOKUP(Tabla1315[[#This Row],[Severidad Nivel de Riesgo Residual]],CONFIGURACIÓN!$BM$6:$BM$9,CONFIGURACIÓN!$BP$6:$BP$9,"",0)</f>
        <v/>
      </c>
      <c r="Q167" s="338"/>
      <c r="R167" s="314"/>
      <c r="S167" s="338"/>
      <c r="T167" s="338"/>
      <c r="U167" s="314"/>
      <c r="V167" s="339"/>
      <c r="W167" s="340"/>
      <c r="X167" s="340"/>
      <c r="Y167" s="340"/>
      <c r="Z167" s="340"/>
      <c r="AA167" s="340"/>
      <c r="AB167" s="340"/>
      <c r="AC167" s="340"/>
      <c r="AD167" s="340"/>
      <c r="AE167" s="340"/>
      <c r="AF167" s="340"/>
      <c r="AG167" s="340"/>
      <c r="AH167" s="340"/>
      <c r="AI167" s="339"/>
      <c r="AJ167" s="436" t="str">
        <f>IF(_xlfn.XLOOKUP(Tabla1315[[#This Row],[Id Riesgo]],Tabla6[Id Riesgo],Tabla6[Estado],"",0)=0,"",_xlfn.XLOOKUP(Tabla1315[[#This Row],[Id Riesgo]],Tabla6[Id Riesgo],Tabla6[Estado],"",0))</f>
        <v/>
      </c>
    </row>
    <row r="168" spans="1:36" ht="14.15" x14ac:dyDescent="0.35">
      <c r="A168" s="289" t="s">
        <v>288</v>
      </c>
      <c r="B168" s="309" t="b">
        <f>IF(COUNTIFS(Tabla135[Id Riesgo],Tabla1315[[#This Row],[Id Riesgo]],Tabla135[Registro diligenciado],TRUE)&gt;0,TRUE,FALSE)</f>
        <v>0</v>
      </c>
      <c r="C168" s="289" t="str">
        <f>IF(B168,_xlfn.XLOOKUP(A168,Tabla6[Id Riesgo],Tabla6[Sigla],FALSE,1),"")</f>
        <v/>
      </c>
      <c r="D168" s="290" t="str">
        <f>IF(B168,_xlfn.XLOOKUP(A168,Tabla6[Id Riesgo],Tabla6[DESCRIPCIÓN DEL RIESGO],FALSE,1),"")</f>
        <v/>
      </c>
      <c r="E168" s="310" t="str">
        <f>IF(Tabla1315[[#This Row],[Diligenciadas etapas previas?]],_xlfn.XLOOKUP(Tabla1315[[#This Row],[Id Riesgo]],Tabla13[Id Riesgo],Tabla13[Probabilidad],"",1),"")</f>
        <v/>
      </c>
      <c r="F168" s="310" t="str">
        <f>IF(Tabla1315[[#This Row],[Diligenciadas etapas previas?]],_xlfn.XLOOKUP(Tabla1315[[#This Row],[Id Riesgo]],Tabla13[Id Riesgo],Tabla13[Porcentaje Impacto],"",1),"")</f>
        <v/>
      </c>
      <c r="G168" s="311" t="str">
        <f>IF(Tabla1315[[#This Row],[Diligenciadas etapas previas?]],_xlfn.XLOOKUP(Tabla1315[[#This Row],[Id Riesgo]],Tabla13[Id Riesgo],Tabla13[Nivel de probabilidad],"",1),"")</f>
        <v/>
      </c>
      <c r="H168" s="311" t="str">
        <f>IF(Tabla1315[[#This Row],[Diligenciadas etapas previas?]],_xlfn.XLOOKUP(Tabla1315[[#This Row],[Id Riesgo]],Tabla13[Id Riesgo],Tabla13[Nivel de impacto],"",1),"")</f>
        <v/>
      </c>
      <c r="I168" s="311" t="str">
        <f>IF(Tabla1315[[#This Row],[Diligenciadas etapas previas?]],_xlfn.XLOOKUP(Tabla1315[[#This Row],[Id Riesgo]],Tabla13[Id Riesgo],Tabla13[Severidad Nivel de Riesgo Inherente],"",1),"")</f>
        <v/>
      </c>
      <c r="J168" s="310" t="str">
        <f>IF(Tabla1315[[#This Row],[Diligenciadas etapas previas?]],_xlfn.XLOOKUP(Tabla1315[[#This Row],[Id Riesgo]],'4_CONTROLES'!$A$12:$A$1611,'4_CONTROLES'!$AJ$12:$AJ$1611,"",1),"")</f>
        <v/>
      </c>
      <c r="K168" s="310" t="str">
        <f>IF(Tabla1315[[#This Row],[Diligenciadas etapas previas?]],_xlfn.XLOOKUP(Tabla1315[[#This Row],[Id Riesgo]],'4_CONTROLES'!$A$12:$A$1611,'4_CONTROLES'!$AK$12:$AK$1611,"",1),"")</f>
        <v/>
      </c>
      <c r="L168" s="311" t="str">
        <f>IF(Tabla1315[[#This Row],[Diligenciadas etapas previas?]],_xlfn.XLOOKUP(Tabla1315[[#This Row],[Id Riesgo]],'4_CONTROLES'!$A$12:$A$1611,'4_CONTROLES'!$AL$12:$AL$1611,"",1),"")</f>
        <v/>
      </c>
      <c r="M168" s="311" t="str">
        <f>IF(Tabla1315[[#This Row],[Diligenciadas etapas previas?]],_xlfn.XLOOKUP(Tabla1315[[#This Row],[Id Riesgo]],'4_CONTROLES'!$A$12:$A$1611,'4_CONTROLES'!$AM$12:$AM$1611,"",1),"")</f>
        <v/>
      </c>
      <c r="N168" s="311" t="str">
        <f>IF(Tabla1315[[#This Row],[Diligenciadas etapas previas?]]=TRUE,_xlfn.XLOOKUP(CONCATENATE("P",Tabla1315[[#This Row],[Nivel de probabilidad Residual]],"I",Tabla1315[[#This Row],[Nivel de impacto Residual]]),Tabla10[Llave],Tabla10[Severidad],"",1),"")</f>
        <v/>
      </c>
      <c r="O168" s="336" t="str">
        <f>_xlfn.XLOOKUP(Tabla1315[[#This Row],[Severidad Nivel de Riesgo Residual]],CONFIGURACIÓN!$BM$6:$BM$9,CONFIGURACIÓN!$BO$6:$BO$9,"",0)</f>
        <v/>
      </c>
      <c r="P168" s="328" t="str">
        <f>_xlfn.XLOOKUP(Tabla1315[[#This Row],[Severidad Nivel de Riesgo Residual]],CONFIGURACIÓN!$BM$6:$BM$9,CONFIGURACIÓN!$BP$6:$BP$9,"",0)</f>
        <v/>
      </c>
      <c r="Q168" s="338"/>
      <c r="R168" s="314"/>
      <c r="S168" s="338"/>
      <c r="T168" s="338"/>
      <c r="U168" s="314"/>
      <c r="V168" s="339"/>
      <c r="W168" s="340"/>
      <c r="X168" s="340"/>
      <c r="Y168" s="340"/>
      <c r="Z168" s="340"/>
      <c r="AA168" s="340"/>
      <c r="AB168" s="340"/>
      <c r="AC168" s="340"/>
      <c r="AD168" s="340"/>
      <c r="AE168" s="340"/>
      <c r="AF168" s="340"/>
      <c r="AG168" s="340"/>
      <c r="AH168" s="340"/>
      <c r="AI168" s="339"/>
      <c r="AJ168" s="436" t="str">
        <f>IF(_xlfn.XLOOKUP(Tabla1315[[#This Row],[Id Riesgo]],Tabla6[Id Riesgo],Tabla6[Estado],"",0)=0,"",_xlfn.XLOOKUP(Tabla1315[[#This Row],[Id Riesgo]],Tabla6[Id Riesgo],Tabla6[Estado],"",0))</f>
        <v/>
      </c>
    </row>
    <row r="169" spans="1:36" ht="14.15" x14ac:dyDescent="0.35">
      <c r="A169" s="289" t="s">
        <v>289</v>
      </c>
      <c r="B169" s="309" t="b">
        <f>IF(COUNTIFS(Tabla135[Id Riesgo],Tabla1315[[#This Row],[Id Riesgo]],Tabla135[Registro diligenciado],TRUE)&gt;0,TRUE,FALSE)</f>
        <v>0</v>
      </c>
      <c r="C169" s="289" t="str">
        <f>IF(B169,_xlfn.XLOOKUP(A169,Tabla6[Id Riesgo],Tabla6[Sigla],FALSE,1),"")</f>
        <v/>
      </c>
      <c r="D169" s="290" t="str">
        <f>IF(B169,_xlfn.XLOOKUP(A169,Tabla6[Id Riesgo],Tabla6[DESCRIPCIÓN DEL RIESGO],FALSE,1),"")</f>
        <v/>
      </c>
      <c r="E169" s="310" t="str">
        <f>IF(Tabla1315[[#This Row],[Diligenciadas etapas previas?]],_xlfn.XLOOKUP(Tabla1315[[#This Row],[Id Riesgo]],Tabla13[Id Riesgo],Tabla13[Probabilidad],"",1),"")</f>
        <v/>
      </c>
      <c r="F169" s="310" t="str">
        <f>IF(Tabla1315[[#This Row],[Diligenciadas etapas previas?]],_xlfn.XLOOKUP(Tabla1315[[#This Row],[Id Riesgo]],Tabla13[Id Riesgo],Tabla13[Porcentaje Impacto],"",1),"")</f>
        <v/>
      </c>
      <c r="G169" s="311" t="str">
        <f>IF(Tabla1315[[#This Row],[Diligenciadas etapas previas?]],_xlfn.XLOOKUP(Tabla1315[[#This Row],[Id Riesgo]],Tabla13[Id Riesgo],Tabla13[Nivel de probabilidad],"",1),"")</f>
        <v/>
      </c>
      <c r="H169" s="311" t="str">
        <f>IF(Tabla1315[[#This Row],[Diligenciadas etapas previas?]],_xlfn.XLOOKUP(Tabla1315[[#This Row],[Id Riesgo]],Tabla13[Id Riesgo],Tabla13[Nivel de impacto],"",1),"")</f>
        <v/>
      </c>
      <c r="I169" s="311" t="str">
        <f>IF(Tabla1315[[#This Row],[Diligenciadas etapas previas?]],_xlfn.XLOOKUP(Tabla1315[[#This Row],[Id Riesgo]],Tabla13[Id Riesgo],Tabla13[Severidad Nivel de Riesgo Inherente],"",1),"")</f>
        <v/>
      </c>
      <c r="J169" s="310" t="str">
        <f>IF(Tabla1315[[#This Row],[Diligenciadas etapas previas?]],_xlfn.XLOOKUP(Tabla1315[[#This Row],[Id Riesgo]],'4_CONTROLES'!$A$12:$A$1611,'4_CONTROLES'!$AJ$12:$AJ$1611,"",1),"")</f>
        <v/>
      </c>
      <c r="K169" s="310" t="str">
        <f>IF(Tabla1315[[#This Row],[Diligenciadas etapas previas?]],_xlfn.XLOOKUP(Tabla1315[[#This Row],[Id Riesgo]],'4_CONTROLES'!$A$12:$A$1611,'4_CONTROLES'!$AK$12:$AK$1611,"",1),"")</f>
        <v/>
      </c>
      <c r="L169" s="311" t="str">
        <f>IF(Tabla1315[[#This Row],[Diligenciadas etapas previas?]],_xlfn.XLOOKUP(Tabla1315[[#This Row],[Id Riesgo]],'4_CONTROLES'!$A$12:$A$1611,'4_CONTROLES'!$AL$12:$AL$1611,"",1),"")</f>
        <v/>
      </c>
      <c r="M169" s="311" t="str">
        <f>IF(Tabla1315[[#This Row],[Diligenciadas etapas previas?]],_xlfn.XLOOKUP(Tabla1315[[#This Row],[Id Riesgo]],'4_CONTROLES'!$A$12:$A$1611,'4_CONTROLES'!$AM$12:$AM$1611,"",1),"")</f>
        <v/>
      </c>
      <c r="N169" s="311" t="str">
        <f>IF(Tabla1315[[#This Row],[Diligenciadas etapas previas?]]=TRUE,_xlfn.XLOOKUP(CONCATENATE("P",Tabla1315[[#This Row],[Nivel de probabilidad Residual]],"I",Tabla1315[[#This Row],[Nivel de impacto Residual]]),Tabla10[Llave],Tabla10[Severidad],"",1),"")</f>
        <v/>
      </c>
      <c r="O169" s="336" t="str">
        <f>_xlfn.XLOOKUP(Tabla1315[[#This Row],[Severidad Nivel de Riesgo Residual]],CONFIGURACIÓN!$BM$6:$BM$9,CONFIGURACIÓN!$BO$6:$BO$9,"",0)</f>
        <v/>
      </c>
      <c r="P169" s="328" t="str">
        <f>_xlfn.XLOOKUP(Tabla1315[[#This Row],[Severidad Nivel de Riesgo Residual]],CONFIGURACIÓN!$BM$6:$BM$9,CONFIGURACIÓN!$BP$6:$BP$9,"",0)</f>
        <v/>
      </c>
      <c r="Q169" s="338"/>
      <c r="R169" s="314"/>
      <c r="S169" s="338"/>
      <c r="T169" s="338"/>
      <c r="U169" s="314"/>
      <c r="V169" s="339"/>
      <c r="W169" s="340"/>
      <c r="X169" s="340"/>
      <c r="Y169" s="340"/>
      <c r="Z169" s="340"/>
      <c r="AA169" s="340"/>
      <c r="AB169" s="340"/>
      <c r="AC169" s="340"/>
      <c r="AD169" s="340"/>
      <c r="AE169" s="340"/>
      <c r="AF169" s="340"/>
      <c r="AG169" s="340"/>
      <c r="AH169" s="340"/>
      <c r="AI169" s="339"/>
      <c r="AJ169" s="436" t="str">
        <f>IF(_xlfn.XLOOKUP(Tabla1315[[#This Row],[Id Riesgo]],Tabla6[Id Riesgo],Tabla6[Estado],"",0)=0,"",_xlfn.XLOOKUP(Tabla1315[[#This Row],[Id Riesgo]],Tabla6[Id Riesgo],Tabla6[Estado],"",0))</f>
        <v/>
      </c>
    </row>
    <row r="170" spans="1:36" ht="14.15" x14ac:dyDescent="0.35">
      <c r="A170" s="289" t="s">
        <v>290</v>
      </c>
      <c r="B170" s="309" t="b">
        <f>IF(COUNTIFS(Tabla135[Id Riesgo],Tabla1315[[#This Row],[Id Riesgo]],Tabla135[Registro diligenciado],TRUE)&gt;0,TRUE,FALSE)</f>
        <v>0</v>
      </c>
      <c r="C170" s="289" t="str">
        <f>IF(B170,_xlfn.XLOOKUP(A170,Tabla6[Id Riesgo],Tabla6[Sigla],FALSE,1),"")</f>
        <v/>
      </c>
      <c r="D170" s="290" t="str">
        <f>IF(B170,_xlfn.XLOOKUP(A170,Tabla6[Id Riesgo],Tabla6[DESCRIPCIÓN DEL RIESGO],FALSE,1),"")</f>
        <v/>
      </c>
      <c r="E170" s="310" t="str">
        <f>IF(Tabla1315[[#This Row],[Diligenciadas etapas previas?]],_xlfn.XLOOKUP(Tabla1315[[#This Row],[Id Riesgo]],Tabla13[Id Riesgo],Tabla13[Probabilidad],"",1),"")</f>
        <v/>
      </c>
      <c r="F170" s="310" t="str">
        <f>IF(Tabla1315[[#This Row],[Diligenciadas etapas previas?]],_xlfn.XLOOKUP(Tabla1315[[#This Row],[Id Riesgo]],Tabla13[Id Riesgo],Tabla13[Porcentaje Impacto],"",1),"")</f>
        <v/>
      </c>
      <c r="G170" s="311" t="str">
        <f>IF(Tabla1315[[#This Row],[Diligenciadas etapas previas?]],_xlfn.XLOOKUP(Tabla1315[[#This Row],[Id Riesgo]],Tabla13[Id Riesgo],Tabla13[Nivel de probabilidad],"",1),"")</f>
        <v/>
      </c>
      <c r="H170" s="311" t="str">
        <f>IF(Tabla1315[[#This Row],[Diligenciadas etapas previas?]],_xlfn.XLOOKUP(Tabla1315[[#This Row],[Id Riesgo]],Tabla13[Id Riesgo],Tabla13[Nivel de impacto],"",1),"")</f>
        <v/>
      </c>
      <c r="I170" s="311" t="str">
        <f>IF(Tabla1315[[#This Row],[Diligenciadas etapas previas?]],_xlfn.XLOOKUP(Tabla1315[[#This Row],[Id Riesgo]],Tabla13[Id Riesgo],Tabla13[Severidad Nivel de Riesgo Inherente],"",1),"")</f>
        <v/>
      </c>
      <c r="J170" s="310" t="str">
        <f>IF(Tabla1315[[#This Row],[Diligenciadas etapas previas?]],_xlfn.XLOOKUP(Tabla1315[[#This Row],[Id Riesgo]],'4_CONTROLES'!$A$12:$A$1611,'4_CONTROLES'!$AJ$12:$AJ$1611,"",1),"")</f>
        <v/>
      </c>
      <c r="K170" s="310" t="str">
        <f>IF(Tabla1315[[#This Row],[Diligenciadas etapas previas?]],_xlfn.XLOOKUP(Tabla1315[[#This Row],[Id Riesgo]],'4_CONTROLES'!$A$12:$A$1611,'4_CONTROLES'!$AK$12:$AK$1611,"",1),"")</f>
        <v/>
      </c>
      <c r="L170" s="311" t="str">
        <f>IF(Tabla1315[[#This Row],[Diligenciadas etapas previas?]],_xlfn.XLOOKUP(Tabla1315[[#This Row],[Id Riesgo]],'4_CONTROLES'!$A$12:$A$1611,'4_CONTROLES'!$AL$12:$AL$1611,"",1),"")</f>
        <v/>
      </c>
      <c r="M170" s="311" t="str">
        <f>IF(Tabla1315[[#This Row],[Diligenciadas etapas previas?]],_xlfn.XLOOKUP(Tabla1315[[#This Row],[Id Riesgo]],'4_CONTROLES'!$A$12:$A$1611,'4_CONTROLES'!$AM$12:$AM$1611,"",1),"")</f>
        <v/>
      </c>
      <c r="N170" s="311" t="str">
        <f>IF(Tabla1315[[#This Row],[Diligenciadas etapas previas?]]=TRUE,_xlfn.XLOOKUP(CONCATENATE("P",Tabla1315[[#This Row],[Nivel de probabilidad Residual]],"I",Tabla1315[[#This Row],[Nivel de impacto Residual]]),Tabla10[Llave],Tabla10[Severidad],"",1),"")</f>
        <v/>
      </c>
      <c r="O170" s="336" t="str">
        <f>_xlfn.XLOOKUP(Tabla1315[[#This Row],[Severidad Nivel de Riesgo Residual]],CONFIGURACIÓN!$BM$6:$BM$9,CONFIGURACIÓN!$BO$6:$BO$9,"",0)</f>
        <v/>
      </c>
      <c r="P170" s="328" t="str">
        <f>_xlfn.XLOOKUP(Tabla1315[[#This Row],[Severidad Nivel de Riesgo Residual]],CONFIGURACIÓN!$BM$6:$BM$9,CONFIGURACIÓN!$BP$6:$BP$9,"",0)</f>
        <v/>
      </c>
      <c r="Q170" s="338"/>
      <c r="R170" s="314"/>
      <c r="S170" s="338"/>
      <c r="T170" s="338"/>
      <c r="U170" s="314"/>
      <c r="V170" s="339"/>
      <c r="W170" s="340"/>
      <c r="X170" s="340"/>
      <c r="Y170" s="340"/>
      <c r="Z170" s="340"/>
      <c r="AA170" s="340"/>
      <c r="AB170" s="340"/>
      <c r="AC170" s="340"/>
      <c r="AD170" s="340"/>
      <c r="AE170" s="340"/>
      <c r="AF170" s="340"/>
      <c r="AG170" s="340"/>
      <c r="AH170" s="340"/>
      <c r="AI170" s="339"/>
      <c r="AJ170" s="436" t="str">
        <f>IF(_xlfn.XLOOKUP(Tabla1315[[#This Row],[Id Riesgo]],Tabla6[Id Riesgo],Tabla6[Estado],"",0)=0,"",_xlfn.XLOOKUP(Tabla1315[[#This Row],[Id Riesgo]],Tabla6[Id Riesgo],Tabla6[Estado],"",0))</f>
        <v/>
      </c>
    </row>
    <row r="171" spans="1:36" ht="14.15" x14ac:dyDescent="0.35">
      <c r="A171" s="298" t="s">
        <v>291</v>
      </c>
      <c r="B171" s="316" t="b">
        <f>IF(COUNTIFS(Tabla135[Id Riesgo],Tabla1315[[#This Row],[Id Riesgo]],Tabla135[Registro diligenciado],TRUE)&gt;0,TRUE,FALSE)</f>
        <v>0</v>
      </c>
      <c r="C171" s="298" t="str">
        <f>IF(B171,_xlfn.XLOOKUP(A171,Tabla6[Id Riesgo],Tabla6[Sigla],FALSE,1),"")</f>
        <v/>
      </c>
      <c r="D171" s="300" t="str">
        <f>IF(B171,_xlfn.XLOOKUP(A171,Tabla6[Id Riesgo],Tabla6[DESCRIPCIÓN DEL RIESGO],FALSE,1),"")</f>
        <v/>
      </c>
      <c r="E171" s="310" t="str">
        <f>IF(Tabla1315[[#This Row],[Diligenciadas etapas previas?]],_xlfn.XLOOKUP(Tabla1315[[#This Row],[Id Riesgo]],Tabla13[Id Riesgo],Tabla13[Probabilidad],"",1),"")</f>
        <v/>
      </c>
      <c r="F171" s="310" t="str">
        <f>IF(Tabla1315[[#This Row],[Diligenciadas etapas previas?]],_xlfn.XLOOKUP(Tabla1315[[#This Row],[Id Riesgo]],Tabla13[Id Riesgo],Tabla13[Porcentaje Impacto],"",1),"")</f>
        <v/>
      </c>
      <c r="G171" s="311" t="str">
        <f>IF(Tabla1315[[#This Row],[Diligenciadas etapas previas?]],_xlfn.XLOOKUP(Tabla1315[[#This Row],[Id Riesgo]],Tabla13[Id Riesgo],Tabla13[Nivel de probabilidad],"",1),"")</f>
        <v/>
      </c>
      <c r="H171" s="321" t="str">
        <f>IF(Tabla1315[[#This Row],[Diligenciadas etapas previas?]],_xlfn.XLOOKUP(Tabla1315[[#This Row],[Id Riesgo]],Tabla13[Id Riesgo],Tabla13[Nivel de impacto],"",1),"")</f>
        <v/>
      </c>
      <c r="I171" s="321" t="str">
        <f>IF(Tabla1315[[#This Row],[Diligenciadas etapas previas?]],_xlfn.XLOOKUP(Tabla1315[[#This Row],[Id Riesgo]],Tabla13[Id Riesgo],Tabla13[Severidad Nivel de Riesgo Inherente],"",1),"")</f>
        <v/>
      </c>
      <c r="J171" s="310" t="str">
        <f>IF(Tabla1315[[#This Row],[Diligenciadas etapas previas?]],_xlfn.XLOOKUP(Tabla1315[[#This Row],[Id Riesgo]],'4_CONTROLES'!$A$12:$A$1611,'4_CONTROLES'!$AJ$12:$AJ$1611,"",1),"")</f>
        <v/>
      </c>
      <c r="K171" s="310" t="str">
        <f>IF(Tabla1315[[#This Row],[Diligenciadas etapas previas?]],_xlfn.XLOOKUP(Tabla1315[[#This Row],[Id Riesgo]],'4_CONTROLES'!$A$12:$A$1611,'4_CONTROLES'!$AK$12:$AK$1611,"",1),"")</f>
        <v/>
      </c>
      <c r="L171" s="311" t="str">
        <f>IF(Tabla1315[[#This Row],[Diligenciadas etapas previas?]],_xlfn.XLOOKUP(Tabla1315[[#This Row],[Id Riesgo]],'4_CONTROLES'!$A$12:$A$1611,'4_CONTROLES'!$AL$12:$AL$1611,"",1),"")</f>
        <v/>
      </c>
      <c r="M171" s="311" t="str">
        <f>IF(Tabla1315[[#This Row],[Diligenciadas etapas previas?]],_xlfn.XLOOKUP(Tabla1315[[#This Row],[Id Riesgo]],'4_CONTROLES'!$A$12:$A$1611,'4_CONTROLES'!$AM$12:$AM$1611,"",1),"")</f>
        <v/>
      </c>
      <c r="N171" s="311" t="str">
        <f>IF(Tabla1315[[#This Row],[Diligenciadas etapas previas?]]=TRUE,_xlfn.XLOOKUP(CONCATENATE("P",Tabla1315[[#This Row],[Nivel de probabilidad Residual]],"I",Tabla1315[[#This Row],[Nivel de impacto Residual]]),Tabla10[Llave],Tabla10[Severidad],"",1),"")</f>
        <v/>
      </c>
      <c r="O171" s="336" t="str">
        <f>_xlfn.XLOOKUP(Tabla1315[[#This Row],[Severidad Nivel de Riesgo Residual]],CONFIGURACIÓN!$BM$6:$BM$9,CONFIGURACIÓN!$BO$6:$BO$9,"",0)</f>
        <v/>
      </c>
      <c r="P171" s="341" t="str">
        <f>_xlfn.XLOOKUP(Tabla1315[[#This Row],[Severidad Nivel de Riesgo Residual]],CONFIGURACIÓN!$BM$6:$BM$9,CONFIGURACIÓN!$BP$6:$BP$9,"",0)</f>
        <v/>
      </c>
      <c r="Q171" s="338"/>
      <c r="R171" s="319"/>
      <c r="S171" s="338"/>
      <c r="T171" s="338"/>
      <c r="U171" s="319"/>
      <c r="V171" s="342"/>
      <c r="W171" s="343"/>
      <c r="X171" s="343"/>
      <c r="Y171" s="343"/>
      <c r="Z171" s="343"/>
      <c r="AA171" s="343"/>
      <c r="AB171" s="343"/>
      <c r="AC171" s="343"/>
      <c r="AD171" s="343"/>
      <c r="AE171" s="343"/>
      <c r="AF171" s="343"/>
      <c r="AG171" s="343"/>
      <c r="AH171" s="343"/>
      <c r="AI171" s="342"/>
      <c r="AJ171" s="436" t="str">
        <f>IF(_xlfn.XLOOKUP(Tabla1315[[#This Row],[Id Riesgo]],Tabla6[Id Riesgo],Tabla6[Estado],"",0)=0,"",_xlfn.XLOOKUP(Tabla1315[[#This Row],[Id Riesgo]],Tabla6[Id Riesgo],Tabla6[Estado],"",0))</f>
        <v/>
      </c>
    </row>
    <row r="172" spans="1:36" ht="15" customHeight="1" x14ac:dyDescent="0.35"/>
    <row r="173" spans="1:36" ht="15" hidden="1" customHeight="1" x14ac:dyDescent="0.35"/>
  </sheetData>
  <sheetProtection algorithmName="SHA-512" hashValue="QoZagB6tB+oBd/PzZ5ModXubyHyudxiEbpTX2wLVIMXVC9Z7UzrsDMENNnAYAs9DFcP6j+9MbjanIvusnkMIXA==" saltValue="1wy+RZ3V3Wo0rcvjDHIh6g==" spinCount="100000" sheet="1" autoFilter="0"/>
  <mergeCells count="14">
    <mergeCell ref="Z2:AG2"/>
    <mergeCell ref="Z3:AG3"/>
    <mergeCell ref="A9:N9"/>
    <mergeCell ref="AI9:AI10"/>
    <mergeCell ref="U10:V10"/>
    <mergeCell ref="R10:T10"/>
    <mergeCell ref="O10:Q10"/>
    <mergeCell ref="E10:I10"/>
    <mergeCell ref="J10:N10"/>
    <mergeCell ref="A10:D10"/>
    <mergeCell ref="A4:N5"/>
    <mergeCell ref="O9:AH9"/>
    <mergeCell ref="W10:AH10"/>
    <mergeCell ref="D1:D3"/>
  </mergeCells>
  <phoneticPr fontId="12" type="noConversion"/>
  <dataValidations count="5">
    <dataValidation type="list" errorStyle="warning" allowBlank="1" showInputMessage="1" showErrorMessage="1" errorTitle="Ayuda de diligenciamiento" error="Verifique que el cargo a seleccionar este en la lista, en caso de no disponerlo, regístrelo de forma precisa" sqref="T12:T171" xr:uid="{4FCF2936-D415-425E-96FD-06C0CD695C88}">
      <formula1>Cargos</formula1>
    </dataValidation>
    <dataValidation type="list" allowBlank="1" showInputMessage="1" showErrorMessage="1" sqref="AI12:AI171" xr:uid="{577B4351-F865-4ED4-96AE-EDA74AFA9D39}">
      <formula1>Estado</formula1>
    </dataValidation>
    <dataValidation errorStyle="warning" allowBlank="1" showInputMessage="1" showErrorMessage="1" errorTitle="Ayuda de diligenciamiento" error="Verifique que el cargo a seleccionar este en la lista, en caso de no disponerlo, regístrelo de forma precisa" sqref="U12:U171" xr:uid="{5CDA1977-9B5F-4915-8399-A7D6ECEA7195}"/>
    <dataValidation type="whole" operator="greaterThan" allowBlank="1" showInputMessage="1" showErrorMessage="1" sqref="W12:AH171" xr:uid="{54379083-1DEE-458A-AF4C-6990D9549090}">
      <formula1>0</formula1>
    </dataValidation>
    <dataValidation type="whole" errorStyle="warning" operator="greaterThan" allowBlank="1" showInputMessage="1" showErrorMessage="1" errorTitle="Ayuda de diligenciamiento" error="Verifique que el cargo a seleccionar este en la lista, en caso de no disponerlo, regístrelo de forma precisa" sqref="V12:V171" xr:uid="{6ADE1233-1254-415A-BC44-CFD2D41CAC04}">
      <formula1>0</formula1>
    </dataValidation>
  </dataValidations>
  <pageMargins left="0.70866141732283472" right="0.70866141732283472" top="0.74803149606299213" bottom="0.74803149606299213" header="0.31496062992125984" footer="0.31496062992125984"/>
  <pageSetup scale="34" fitToHeight="0" orientation="landscape" r:id="rId1"/>
  <headerFooter>
    <oddFooter>&amp;L&amp;F&amp;R&amp;A</oddFooter>
  </headerFooter>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cellIs" priority="1" operator="equal" id="{9A3D6BFA-2ED5-47D9-8094-43E3CC389302}">
            <xm:f>CONFIGURACIÓN!$BM$9</xm:f>
            <x14:dxf>
              <fill>
                <patternFill>
                  <bgColor rgb="FF92D050"/>
                </patternFill>
              </fill>
            </x14:dxf>
          </x14:cfRule>
          <x14:cfRule type="cellIs" priority="2" operator="equal" id="{BF240565-53F9-46EC-B83C-726708EF4E53}">
            <xm:f>CONFIGURACIÓN!$BM$8</xm:f>
            <x14:dxf>
              <fill>
                <patternFill>
                  <bgColor rgb="FFFFF660"/>
                </patternFill>
              </fill>
            </x14:dxf>
          </x14:cfRule>
          <x14:cfRule type="cellIs" priority="3" operator="equal" id="{470799F9-585E-40C9-8B4D-579D092B84C7}">
            <xm:f>CONFIGURACIÓN!$BM$7</xm:f>
            <x14:dxf>
              <fill>
                <patternFill>
                  <bgColor rgb="FFFF6600"/>
                </patternFill>
              </fill>
            </x14:dxf>
          </x14:cfRule>
          <x14:cfRule type="cellIs" priority="4" operator="equal" id="{963876C9-941B-4468-BD7E-BB8B125FDD57}">
            <xm:f>CONFIGURACIÓN!$BM$6</xm:f>
            <x14:dxf>
              <fill>
                <patternFill>
                  <bgColor rgb="FFFF0000"/>
                </patternFill>
              </fill>
            </x14:dxf>
          </x14:cfRule>
          <xm:sqref>N12:N171 I12:I171</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errorTitle="Ayuda de diligenciamiento" error="Seleccione la dependencia responsable de la lista desplegable" xr:uid="{0E71A775-24E0-4078-9C44-F4EB09551335}">
          <x14:formula1>
            <xm:f>CONFIGURACIÓN!$AI$6:$AI$41</xm:f>
          </x14:formula1>
          <xm:sqref>S12:S171</xm:sqref>
        </x14:dataValidation>
        <x14:dataValidation type="list" allowBlank="1" showInputMessage="1" showErrorMessage="1" xr:uid="{BC418033-E58B-4092-806D-E13644D72956}">
          <x14:formula1>
            <xm:f>CONFIGURACIÓN!$BT$6:$BT$9</xm:f>
          </x14:formula1>
          <xm:sqref>Q12:Q171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D50713-3A89-424F-BAAE-E24C0C3339A8}">
  <sheetPr codeName="Hoja10">
    <pageSetUpPr fitToPage="1"/>
  </sheetPr>
  <dimension ref="A1:W29"/>
  <sheetViews>
    <sheetView showGridLines="0" zoomScaleNormal="100" workbookViewId="0">
      <pane ySplit="10" topLeftCell="A11" activePane="bottomLeft" state="frozenSplit"/>
      <selection pane="bottomLeft" activeCell="Q11" sqref="Q11"/>
    </sheetView>
  </sheetViews>
  <sheetFormatPr baseColWidth="10" defaultColWidth="0" defaultRowHeight="23.6" zeroHeight="1" x14ac:dyDescent="0.4"/>
  <cols>
    <col min="1" max="1" width="9.69140625" style="113" customWidth="1"/>
    <col min="2" max="2" width="36.15234375" style="113" customWidth="1"/>
    <col min="3" max="3" width="48.84375" style="113" customWidth="1"/>
    <col min="4" max="4" width="23.61328125" style="98" hidden="1" customWidth="1"/>
    <col min="5" max="12" width="8.84375" style="98" hidden="1" customWidth="1"/>
    <col min="13" max="13" width="10.23046875" style="98" hidden="1" customWidth="1"/>
    <col min="14" max="14" width="6.61328125" style="98" hidden="1" customWidth="1"/>
    <col min="15" max="15" width="11.69140625" style="98" hidden="1" customWidth="1"/>
    <col min="16" max="16" width="7" style="98" hidden="1" customWidth="1"/>
    <col min="17" max="17" width="17.61328125" style="98" customWidth="1"/>
    <col min="18" max="18" width="10.23046875" style="98" hidden="1" customWidth="1"/>
    <col min="19" max="19" width="6.61328125" style="98" hidden="1" customWidth="1"/>
    <col min="20" max="20" width="11.69140625" style="98" hidden="1" customWidth="1"/>
    <col min="21" max="21" width="7" style="98" hidden="1" customWidth="1"/>
    <col min="22" max="22" width="19.15234375" style="98" customWidth="1"/>
    <col min="23" max="23" width="6.61328125" style="98" customWidth="1"/>
    <col min="24" max="16384" width="11.3828125" style="98" hidden="1"/>
  </cols>
  <sheetData>
    <row r="1" spans="1:22" s="113" customFormat="1" x14ac:dyDescent="0.4">
      <c r="B1" s="781" t="str">
        <f>INICIO!B7</f>
        <v xml:space="preserve">MAPA DE RIESGOS DE CORRUPCIÓN </v>
      </c>
      <c r="C1" s="781"/>
      <c r="D1" s="781"/>
      <c r="E1" s="781"/>
      <c r="F1" s="781"/>
      <c r="G1" s="781"/>
      <c r="H1" s="781"/>
      <c r="I1" s="781"/>
      <c r="J1" s="781"/>
      <c r="K1" s="781"/>
      <c r="L1" s="781"/>
      <c r="M1" s="781"/>
      <c r="N1" s="781"/>
      <c r="O1" s="781"/>
      <c r="P1" s="781"/>
      <c r="Q1" s="781"/>
      <c r="R1" s="781"/>
      <c r="S1" s="781"/>
      <c r="T1" s="781"/>
      <c r="U1" s="781"/>
      <c r="V1" s="781"/>
    </row>
    <row r="2" spans="1:22" s="113" customFormat="1" x14ac:dyDescent="0.4">
      <c r="B2" s="786" t="s">
        <v>639</v>
      </c>
      <c r="C2" s="786"/>
      <c r="D2" s="786"/>
      <c r="E2" s="786"/>
      <c r="F2" s="786"/>
      <c r="G2" s="786"/>
      <c r="H2" s="786"/>
      <c r="I2" s="786"/>
      <c r="J2" s="786"/>
      <c r="K2" s="786"/>
      <c r="L2" s="786"/>
      <c r="M2" s="786"/>
      <c r="N2" s="786"/>
      <c r="O2" s="786"/>
      <c r="P2" s="786"/>
      <c r="Q2" s="786"/>
      <c r="R2" s="786"/>
      <c r="S2" s="786"/>
      <c r="T2" s="786"/>
      <c r="U2" s="786"/>
      <c r="V2" s="786"/>
    </row>
    <row r="3" spans="1:22" s="113" customFormat="1" ht="21" customHeight="1" x14ac:dyDescent="0.4">
      <c r="C3" s="787" t="str">
        <f>'1_IDENTIFICACIÓN'!J4</f>
        <v>Fecha de elaboración o actualización:</v>
      </c>
      <c r="D3" s="787"/>
      <c r="E3" s="787"/>
      <c r="F3" s="787"/>
      <c r="G3" s="787"/>
      <c r="H3" s="787"/>
      <c r="I3" s="787"/>
      <c r="J3" s="787"/>
      <c r="K3" s="787"/>
      <c r="L3" s="787"/>
      <c r="M3" s="787"/>
      <c r="N3" s="787"/>
      <c r="O3" s="787"/>
      <c r="P3" s="787"/>
      <c r="Q3" s="787"/>
      <c r="R3" s="123"/>
      <c r="S3" s="123"/>
      <c r="T3" s="123"/>
      <c r="U3" s="123"/>
      <c r="V3" s="144">
        <f>'1_IDENTIFICACIÓN'!L4</f>
        <v>46021</v>
      </c>
    </row>
    <row r="4" spans="1:22" s="113" customFormat="1" ht="18" customHeight="1" x14ac:dyDescent="0.4">
      <c r="C4" s="787" t="str">
        <f>'1_IDENTIFICACIÓN'!J6</f>
        <v>Vigencia:</v>
      </c>
      <c r="D4" s="787"/>
      <c r="E4" s="787"/>
      <c r="F4" s="787"/>
      <c r="G4" s="787"/>
      <c r="H4" s="787"/>
      <c r="I4" s="787"/>
      <c r="J4" s="787"/>
      <c r="K4" s="787"/>
      <c r="L4" s="787"/>
      <c r="M4" s="787"/>
      <c r="N4" s="787"/>
      <c r="O4" s="787"/>
      <c r="P4" s="787"/>
      <c r="Q4" s="787"/>
      <c r="R4" s="123"/>
      <c r="S4" s="123"/>
      <c r="T4" s="123"/>
      <c r="U4" s="123"/>
      <c r="V4" s="145">
        <f>'1_IDENTIFICACIÓN'!L6</f>
        <v>2026</v>
      </c>
    </row>
    <row r="5" spans="1:22" s="113" customFormat="1" ht="30" customHeight="1" x14ac:dyDescent="0.4">
      <c r="A5" s="784" t="s">
        <v>648</v>
      </c>
      <c r="B5" s="785"/>
      <c r="C5" s="785"/>
      <c r="D5" s="785"/>
      <c r="E5" s="785"/>
      <c r="F5" s="785"/>
      <c r="G5" s="785"/>
      <c r="H5" s="785"/>
      <c r="I5" s="785"/>
      <c r="J5" s="785"/>
      <c r="K5" s="785"/>
      <c r="L5" s="785"/>
      <c r="M5" s="785"/>
      <c r="N5" s="785"/>
      <c r="O5" s="785"/>
      <c r="P5" s="785"/>
      <c r="Q5" s="785"/>
      <c r="R5" s="785"/>
      <c r="S5" s="785"/>
      <c r="T5" s="785"/>
      <c r="U5" s="785"/>
      <c r="V5" s="785"/>
    </row>
    <row r="6" spans="1:22" s="113" customFormat="1" ht="77.25" customHeight="1" x14ac:dyDescent="0.4">
      <c r="A6" s="785"/>
      <c r="B6" s="785"/>
      <c r="C6" s="785"/>
      <c r="D6" s="785"/>
      <c r="E6" s="785"/>
      <c r="F6" s="785"/>
      <c r="G6" s="785"/>
      <c r="H6" s="785"/>
      <c r="I6" s="785"/>
      <c r="J6" s="785"/>
      <c r="K6" s="785"/>
      <c r="L6" s="785"/>
      <c r="M6" s="785"/>
      <c r="N6" s="785"/>
      <c r="O6" s="785"/>
      <c r="P6" s="785"/>
      <c r="Q6" s="785"/>
      <c r="R6" s="785"/>
      <c r="S6" s="785"/>
      <c r="T6" s="785"/>
      <c r="U6" s="785"/>
      <c r="V6" s="785"/>
    </row>
    <row r="7" spans="1:22" s="113" customFormat="1" ht="16.5" customHeight="1" x14ac:dyDescent="0.4">
      <c r="A7" s="121" t="s">
        <v>638</v>
      </c>
      <c r="B7" s="120"/>
      <c r="C7" s="120"/>
      <c r="D7" s="120"/>
      <c r="E7" s="120"/>
      <c r="F7" s="120"/>
      <c r="G7" s="120"/>
      <c r="H7" s="120"/>
      <c r="I7" s="120"/>
      <c r="J7" s="120"/>
      <c r="K7" s="120"/>
      <c r="L7" s="120"/>
      <c r="M7" s="120"/>
      <c r="N7" s="120"/>
      <c r="O7" s="120"/>
      <c r="P7" s="120"/>
      <c r="Q7" s="120"/>
      <c r="R7" s="120"/>
      <c r="S7" s="120"/>
      <c r="T7" s="120"/>
      <c r="U7" s="120"/>
      <c r="V7" s="120"/>
    </row>
    <row r="8" spans="1:22" s="37" customFormat="1" ht="14.6" x14ac:dyDescent="0.4">
      <c r="A8" s="790" t="s">
        <v>637</v>
      </c>
      <c r="B8" s="791"/>
      <c r="C8" s="791"/>
      <c r="D8" s="789" t="s">
        <v>616</v>
      </c>
      <c r="E8" s="789"/>
      <c r="F8" s="789"/>
      <c r="G8" s="789"/>
      <c r="H8" s="789"/>
      <c r="I8" s="789"/>
      <c r="J8" s="789"/>
      <c r="K8" s="789"/>
      <c r="L8" s="789"/>
      <c r="M8" s="782" t="s">
        <v>635</v>
      </c>
      <c r="N8" s="782"/>
      <c r="O8" s="782"/>
      <c r="P8" s="782"/>
      <c r="Q8" s="791" t="s">
        <v>542</v>
      </c>
      <c r="R8" s="782" t="s">
        <v>636</v>
      </c>
      <c r="S8" s="782"/>
      <c r="T8" s="782"/>
      <c r="U8" s="782"/>
      <c r="V8" s="793" t="s">
        <v>625</v>
      </c>
    </row>
    <row r="9" spans="1:22" s="37" customFormat="1" ht="14.6" x14ac:dyDescent="0.4">
      <c r="A9" s="792"/>
      <c r="B9" s="788"/>
      <c r="C9" s="788"/>
      <c r="D9" s="110"/>
      <c r="E9" s="788" t="s">
        <v>622</v>
      </c>
      <c r="F9" s="788"/>
      <c r="G9" s="788"/>
      <c r="H9" s="788"/>
      <c r="I9" s="788" t="s">
        <v>623</v>
      </c>
      <c r="J9" s="788"/>
      <c r="K9" s="788"/>
      <c r="L9" s="788"/>
      <c r="M9" s="783"/>
      <c r="N9" s="783"/>
      <c r="O9" s="783"/>
      <c r="P9" s="783"/>
      <c r="Q9" s="788"/>
      <c r="R9" s="783"/>
      <c r="S9" s="783"/>
      <c r="T9" s="783"/>
      <c r="U9" s="783"/>
      <c r="V9" s="794"/>
    </row>
    <row r="10" spans="1:22" s="37" customFormat="1" ht="14.6" x14ac:dyDescent="0.4">
      <c r="A10" s="140" t="s">
        <v>614</v>
      </c>
      <c r="B10" s="110" t="s">
        <v>0</v>
      </c>
      <c r="C10" s="110" t="s">
        <v>615</v>
      </c>
      <c r="D10" s="114" t="s">
        <v>617</v>
      </c>
      <c r="E10" s="135" t="s">
        <v>359</v>
      </c>
      <c r="F10" s="136" t="s">
        <v>360</v>
      </c>
      <c r="G10" s="137" t="s">
        <v>343</v>
      </c>
      <c r="H10" s="138" t="s">
        <v>362</v>
      </c>
      <c r="I10" s="135" t="s">
        <v>359</v>
      </c>
      <c r="J10" s="136" t="s">
        <v>360</v>
      </c>
      <c r="K10" s="137" t="s">
        <v>343</v>
      </c>
      <c r="L10" s="138" t="s">
        <v>362</v>
      </c>
      <c r="M10" s="139" t="s">
        <v>631</v>
      </c>
      <c r="N10" s="139" t="s">
        <v>632</v>
      </c>
      <c r="O10" s="139" t="s">
        <v>633</v>
      </c>
      <c r="P10" s="139" t="s">
        <v>634</v>
      </c>
      <c r="Q10" s="788"/>
      <c r="R10" s="139" t="s">
        <v>631</v>
      </c>
      <c r="S10" s="139" t="s">
        <v>632</v>
      </c>
      <c r="T10" s="139" t="s">
        <v>633</v>
      </c>
      <c r="U10" s="139" t="s">
        <v>634</v>
      </c>
      <c r="V10" s="794"/>
    </row>
    <row r="11" spans="1:22" ht="17.25" customHeight="1" x14ac:dyDescent="0.4">
      <c r="A11" s="122" t="str" cm="1">
        <f t="array" ref="A11:B26">_xlfn._xlws.FILTER(Tabla1[[SIGLA]:[DENOMINACIÓN_PROCESOS]],Tabla1[SIGLA]&lt;&gt;"","")</f>
        <v>DEST</v>
      </c>
      <c r="B11" s="122" t="str">
        <v>Direccionamiento Estratégico</v>
      </c>
      <c r="C11" s="122" t="str">
        <f>_xlfn.XLOOKUP(A11,Tabla1[SIGLA],Tabla1[Responsable de coordinación (Actividades del proceso)],"",0)</f>
        <v>Oficina de Planeación - OP</v>
      </c>
      <c r="D11" s="119">
        <f>COUNTIFS(Tabla6[Sigla],'8_RIESGOS POR PROCESO'!A11,Tabla6[Estado],"Activo",Tabla6[Registro diligenciado],TRUE)</f>
        <v>0</v>
      </c>
      <c r="E11" s="117">
        <f>COUNTIFS(Tabla1315[Sigla Proceso],'8_RIESGOS POR PROCESO'!A11,Tabla1315[Severidad Nivel de Riesgo Inherente],'8_RIESGOS POR PROCESO'!E$10)</f>
        <v>0</v>
      </c>
      <c r="F11" s="117">
        <f>COUNTIFS(Tabla1315[Sigla Proceso],'8_RIESGOS POR PROCESO'!A11,Tabla1315[Severidad Nivel de Riesgo Inherente],'8_RIESGOS POR PROCESO'!F$10)</f>
        <v>0</v>
      </c>
      <c r="G11" s="117">
        <f>COUNTIFS(Tabla1315[Sigla Proceso],'8_RIESGOS POR PROCESO'!A11,Tabla1315[Severidad Nivel de Riesgo Inherente],'8_RIESGOS POR PROCESO'!G$10)</f>
        <v>0</v>
      </c>
      <c r="H11" s="117">
        <f>COUNTIFS(Tabla1315[Sigla Proceso],'8_RIESGOS POR PROCESO'!A11,Tabla1315[Severidad Nivel de Riesgo Inherente],'8_RIESGOS POR PROCESO'!H$10)</f>
        <v>0</v>
      </c>
      <c r="I11" s="117">
        <f>COUNTIFS(Tabla1315[Sigla Proceso],'8_RIESGOS POR PROCESO'!A11,Tabla1315[Severidad Nivel de Riesgo Residual],'8_RIESGOS POR PROCESO'!I$10)</f>
        <v>0</v>
      </c>
      <c r="J11" s="117">
        <f>COUNTIFS(Tabla1315[Sigla Proceso],'8_RIESGOS POR PROCESO'!A11,Tabla1315[Severidad Nivel de Riesgo Residual],'8_RIESGOS POR PROCESO'!J$10)</f>
        <v>0</v>
      </c>
      <c r="K11" s="117">
        <f>COUNTIFS(Tabla1315[Sigla Proceso],'8_RIESGOS POR PROCESO'!A11,Tabla1315[Severidad Nivel de Riesgo Residual],'8_RIESGOS POR PROCESO'!K$10)</f>
        <v>0</v>
      </c>
      <c r="L11" s="117">
        <f>COUNTIFS(Tabla1315[Sigla Proceso],'8_RIESGOS POR PROCESO'!A11,Tabla1315[Severidad Nivel de Riesgo Residual],'8_RIESGOS POR PROCESO'!L$10)</f>
        <v>0</v>
      </c>
      <c r="M11" s="118" t="str">
        <f>IF($D11&gt;0,E11/$D11,"")</f>
        <v/>
      </c>
      <c r="N11" s="118" t="str">
        <f t="shared" ref="N11:P11" si="0">IF($D11&gt;0,F11/$D11,"")</f>
        <v/>
      </c>
      <c r="O11" s="118" t="str">
        <f t="shared" si="0"/>
        <v/>
      </c>
      <c r="P11" s="118" t="str">
        <f t="shared" si="0"/>
        <v/>
      </c>
      <c r="Q11" s="36" t="str" cm="1">
        <f t="array" ref="Q11">IFERROR(IF(AND($D11&gt;0,$D11=SUM(E11:H11)),_xlfn.IFS(M11&gt;=20%,"Extremo",AND(M11+N11&gt;=30%,M11&lt;20%),"Alto",AND(M11+N11+O11&gt;=40%,M11+N11&lt;30%,M11&lt;20%),"Moderado",AND(M11+N11+O11+P11&gt;=50%,M11+N11+O11&lt;40%,M11+N11&lt;30%,M11&lt;20%),"Bajo"),""),"")</f>
        <v/>
      </c>
      <c r="R11" s="118" t="str">
        <f>IF($D11&gt;0,I11/$D11,"")</f>
        <v/>
      </c>
      <c r="S11" s="118" t="str">
        <f>IF($D11&gt;0,J11/$D11,"")</f>
        <v/>
      </c>
      <c r="T11" s="118" t="str">
        <f>IF($D11&gt;0,K11/$D11,"")</f>
        <v/>
      </c>
      <c r="U11" s="118" t="str">
        <f>IF($D11&gt;0,L11/$D11,"")</f>
        <v/>
      </c>
      <c r="V11" s="36" t="str" cm="1">
        <f t="array" ref="V11">IFERROR(IF(AND($D11&gt;0,$D11=SUM(I11:L11)),_xlfn.IFS(R11&gt;=20%,"Extremo",AND(R11+S11&gt;=30%,R11&lt;20%),"Alto",AND(R11+S11+T11&gt;=40%,R11+S11&lt;30%,R11&lt;20%),"Moderado",AND(R11+S11+T11+U11&gt;=50%,R11+S11+T11&lt;40%,R11+S11&lt;30%,R11&lt;20%),"Bajo"),""),"")</f>
        <v/>
      </c>
    </row>
    <row r="12" spans="1:22" ht="67.5" customHeight="1" x14ac:dyDescent="0.4">
      <c r="A12" s="122" t="str">
        <v>COGGI</v>
      </c>
      <c r="B12" s="122" t="str">
        <v>Comunicación y Gestión con Grupos de Interés</v>
      </c>
      <c r="C12" s="122" t="str">
        <f>_xlfn.XLOOKUP(A12,Tabla1[SIGLA],Tabla1[Responsable de coordinación (Actividades del proceso)],"",0)</f>
        <v>Dirección General - DG
Oficina de Planeación - OP
Oficina Jurídica - OJ
Oficina del Inspector de la Gestión de Tierras - OIGT
Oficina de Control Interno - OCI</v>
      </c>
      <c r="D12" s="119">
        <f>COUNTIFS(Tabla6[Sigla],'8_RIESGOS POR PROCESO'!A12,Tabla6[Estado],"Activo",Tabla6[Registro diligenciado],TRUE)</f>
        <v>2</v>
      </c>
      <c r="E12" s="117">
        <f>COUNTIFS(Tabla1315[Sigla Proceso],'8_RIESGOS POR PROCESO'!A12,Tabla1315[Severidad Nivel de Riesgo Inherente],'8_RIESGOS POR PROCESO'!E$10)</f>
        <v>2</v>
      </c>
      <c r="F12" s="117">
        <f>COUNTIFS(Tabla1315[Sigla Proceso],'8_RIESGOS POR PROCESO'!A12,Tabla1315[Severidad Nivel de Riesgo Inherente],'8_RIESGOS POR PROCESO'!F$10)</f>
        <v>0</v>
      </c>
      <c r="G12" s="117">
        <f>COUNTIFS(Tabla1315[Sigla Proceso],'8_RIESGOS POR PROCESO'!A12,Tabla1315[Severidad Nivel de Riesgo Inherente],'8_RIESGOS POR PROCESO'!G$10)</f>
        <v>0</v>
      </c>
      <c r="H12" s="117">
        <f>COUNTIFS(Tabla1315[Sigla Proceso],'8_RIESGOS POR PROCESO'!A12,Tabla1315[Severidad Nivel de Riesgo Inherente],'8_RIESGOS POR PROCESO'!H$10)</f>
        <v>0</v>
      </c>
      <c r="I12" s="117">
        <f>COUNTIFS(Tabla1315[Sigla Proceso],'8_RIESGOS POR PROCESO'!A12,Tabla1315[Severidad Nivel de Riesgo Residual],'8_RIESGOS POR PROCESO'!I$10)</f>
        <v>2</v>
      </c>
      <c r="J12" s="117">
        <f>COUNTIFS(Tabla1315[Sigla Proceso],'8_RIESGOS POR PROCESO'!A12,Tabla1315[Severidad Nivel de Riesgo Residual],'8_RIESGOS POR PROCESO'!J$10)</f>
        <v>0</v>
      </c>
      <c r="K12" s="117">
        <f>COUNTIFS(Tabla1315[Sigla Proceso],'8_RIESGOS POR PROCESO'!A12,Tabla1315[Severidad Nivel de Riesgo Residual],'8_RIESGOS POR PROCESO'!K$10)</f>
        <v>0</v>
      </c>
      <c r="L12" s="117">
        <f>COUNTIFS(Tabla1315[Sigla Proceso],'8_RIESGOS POR PROCESO'!A12,Tabla1315[Severidad Nivel de Riesgo Residual],'8_RIESGOS POR PROCESO'!L$10)</f>
        <v>0</v>
      </c>
      <c r="M12" s="118">
        <f t="shared" ref="M12:M26" si="1">IF($D12&gt;0,E12/$D12,"")</f>
        <v>1</v>
      </c>
      <c r="N12" s="118">
        <f t="shared" ref="N12:N26" si="2">IF($D12&gt;0,F12/$D12,"")</f>
        <v>0</v>
      </c>
      <c r="O12" s="118">
        <f t="shared" ref="O12:O26" si="3">IF($D12&gt;0,G12/$D12,"")</f>
        <v>0</v>
      </c>
      <c r="P12" s="118">
        <f t="shared" ref="P12:P26" si="4">IF($D12&gt;0,H12/$D12,"")</f>
        <v>0</v>
      </c>
      <c r="Q12" s="36" t="str" cm="1">
        <f t="array" ref="Q12">IFERROR(IF(AND($D12&gt;0,$D12=SUM(E12:H12)),_xlfn.IFS(M12&gt;=20%,"Extremo",AND(M12+N12&gt;=30%,M12&lt;20%),"Alto",AND(M12+N12+O12&gt;=40%,M12+N12&lt;30%,M12&lt;20%),"Moderado",AND(M12+N12+O12+P12&gt;=50%,M12+N12+O12&lt;40%,M12+N12&lt;30%,M12&lt;20%),"Bajo"),""),"")</f>
        <v>Extremo</v>
      </c>
      <c r="R12" s="118">
        <f t="shared" ref="R12:R26" si="5">IF($D12&gt;0,I12/$D12,"")</f>
        <v>1</v>
      </c>
      <c r="S12" s="118">
        <f t="shared" ref="S12:S26" si="6">IF($D12&gt;0,J12/$D12,"")</f>
        <v>0</v>
      </c>
      <c r="T12" s="118">
        <f t="shared" ref="T12:T26" si="7">IF($D12&gt;0,K12/$D12,"")</f>
        <v>0</v>
      </c>
      <c r="U12" s="118">
        <f t="shared" ref="U12:U26" si="8">IF($D12&gt;0,L12/$D12,"")</f>
        <v>0</v>
      </c>
      <c r="V12" s="36" t="str" cm="1">
        <f t="array" ref="V12">IFERROR(IF(AND($D12&gt;0,$D12=SUM(I12:L12)),_xlfn.IFS(R12&gt;=20%,"Extremo",AND(R12+S12&gt;=30%,R12&lt;20%),"Alto",AND(R12+S12+T12&gt;=40%,R12+S12&lt;30%,R12&lt;20%),"Moderado",AND(R12+S12+T12+U12&gt;=50%,R12+S12+T12&lt;40%,R12+S12&lt;30%,R12&lt;20%),"Bajo"),""),"")</f>
        <v>Extremo</v>
      </c>
    </row>
    <row r="13" spans="1:22" ht="24" x14ac:dyDescent="0.4">
      <c r="A13" s="122" t="str">
        <v>INTI</v>
      </c>
      <c r="B13" s="122" t="str">
        <v>Inteligencia de la información</v>
      </c>
      <c r="C13" s="122" t="str">
        <f>_xlfn.XLOOKUP(A13,Tabla1[SIGLA],Tabla1[Responsable de coordinación (Actividades del proceso)],"",0)</f>
        <v>Dirección de Gestión del Ordenamiento Social de la Propiedad - DGOSP
Oficina de Planeación - OP</v>
      </c>
      <c r="D13" s="119">
        <f>COUNTIFS(Tabla6[Sigla],'8_RIESGOS POR PROCESO'!A13,Tabla6[Estado],"Activo",Tabla6[Registro diligenciado],TRUE)</f>
        <v>0</v>
      </c>
      <c r="E13" s="117">
        <f>COUNTIFS(Tabla1315[Sigla Proceso],'8_RIESGOS POR PROCESO'!A13,Tabla1315[Severidad Nivel de Riesgo Inherente],'8_RIESGOS POR PROCESO'!E$10)</f>
        <v>0</v>
      </c>
      <c r="F13" s="117">
        <f>COUNTIFS(Tabla1315[Sigla Proceso],'8_RIESGOS POR PROCESO'!A13,Tabla1315[Severidad Nivel de Riesgo Inherente],'8_RIESGOS POR PROCESO'!F$10)</f>
        <v>0</v>
      </c>
      <c r="G13" s="117">
        <f>COUNTIFS(Tabla1315[Sigla Proceso],'8_RIESGOS POR PROCESO'!A13,Tabla1315[Severidad Nivel de Riesgo Inherente],'8_RIESGOS POR PROCESO'!G$10)</f>
        <v>0</v>
      </c>
      <c r="H13" s="117">
        <f>COUNTIFS(Tabla1315[Sigla Proceso],'8_RIESGOS POR PROCESO'!A13,Tabla1315[Severidad Nivel de Riesgo Inherente],'8_RIESGOS POR PROCESO'!H$10)</f>
        <v>1</v>
      </c>
      <c r="I13" s="117">
        <f>COUNTIFS(Tabla1315[Sigla Proceso],'8_RIESGOS POR PROCESO'!A13,Tabla1315[Severidad Nivel de Riesgo Residual],'8_RIESGOS POR PROCESO'!I$10)</f>
        <v>0</v>
      </c>
      <c r="J13" s="117">
        <f>COUNTIFS(Tabla1315[Sigla Proceso],'8_RIESGOS POR PROCESO'!A13,Tabla1315[Severidad Nivel de Riesgo Residual],'8_RIESGOS POR PROCESO'!J$10)</f>
        <v>0</v>
      </c>
      <c r="K13" s="117">
        <f>COUNTIFS(Tabla1315[Sigla Proceso],'8_RIESGOS POR PROCESO'!A13,Tabla1315[Severidad Nivel de Riesgo Residual],'8_RIESGOS POR PROCESO'!K$10)</f>
        <v>0</v>
      </c>
      <c r="L13" s="117">
        <f>COUNTIFS(Tabla1315[Sigla Proceso],'8_RIESGOS POR PROCESO'!A13,Tabla1315[Severidad Nivel de Riesgo Residual],'8_RIESGOS POR PROCESO'!L$10)</f>
        <v>1</v>
      </c>
      <c r="M13" s="118" t="str">
        <f t="shared" si="1"/>
        <v/>
      </c>
      <c r="N13" s="118" t="str">
        <f t="shared" si="2"/>
        <v/>
      </c>
      <c r="O13" s="118" t="str">
        <f t="shared" si="3"/>
        <v/>
      </c>
      <c r="P13" s="118" t="str">
        <f t="shared" si="4"/>
        <v/>
      </c>
      <c r="Q13" s="36" t="str" cm="1">
        <f t="array" ref="Q13">IFERROR(IF(AND($D13&gt;0,$D13=SUM(E13:H13)),_xlfn.IFS(M13&gt;=20%,"Extremo",AND(M13+N13&gt;=30%,M13&lt;20%),"Alto",AND(M13+N13+O13&gt;=40%,M13+N13&lt;30%,M13&lt;20%),"Moderado",AND(M13+N13+O13+P13&gt;=50%,M13+N13+O13&lt;40%,M13+N13&lt;30%,M13&lt;20%),"Bajo"),""),"")</f>
        <v/>
      </c>
      <c r="R13" s="118" t="str">
        <f t="shared" si="5"/>
        <v/>
      </c>
      <c r="S13" s="118" t="str">
        <f t="shared" si="6"/>
        <v/>
      </c>
      <c r="T13" s="118" t="str">
        <f t="shared" si="7"/>
        <v/>
      </c>
      <c r="U13" s="118" t="str">
        <f t="shared" si="8"/>
        <v/>
      </c>
      <c r="V13" s="36" t="str" cm="1">
        <f t="array" ref="V13">IFERROR(IF(AND($D13&gt;0,$D13=SUM(I13:L13)),_xlfn.IFS(R13&gt;=20%,"Extremo",AND(R13+S13&gt;=30%,R13&lt;20%),"Alto",AND(R13+S13+T13&gt;=40%,R13+S13&lt;30%,R13&lt;20%),"Moderado",AND(R13+S13+T13+U13&gt;=50%,R13+S13+T13&lt;40%,R13+S13&lt;30%,R13&lt;20%),"Bajo"),""),"")</f>
        <v/>
      </c>
    </row>
    <row r="14" spans="1:22" ht="88.5" customHeight="1" x14ac:dyDescent="0.4">
      <c r="A14" s="122" t="str">
        <v>POSPR</v>
      </c>
      <c r="B14" s="122" t="str">
        <v>Planificación del Ordenamiento Social de la Propiedad</v>
      </c>
      <c r="C14" s="122" t="str">
        <f>_xlfn.XLOOKUP(A14,Tabla1[SIGLA],Tabla1[Responsable de coordinación (Actividades del proceso)],"",0)</f>
        <v>Dirección General - DG
Dirección de Acceso a Tierras - DAT
Dirección de Asuntos Étnicos - DAE
Dirección de Gestión del Ordenamiento Social de la Propiedad - DGOSP
Dirección de Gestión Jurídica de Tierras - DGJT
Subdirección de Sistemas de Información de Tierras - SSIT
Subdirección de Planeación Operativa - SPO</v>
      </c>
      <c r="D14" s="119">
        <f>COUNTIFS(Tabla6[Sigla],'8_RIESGOS POR PROCESO'!A14,Tabla6[Estado],"Activo",Tabla6[Registro diligenciado],TRUE)</f>
        <v>4</v>
      </c>
      <c r="E14" s="117">
        <f>COUNTIFS(Tabla1315[Sigla Proceso],'8_RIESGOS POR PROCESO'!A14,Tabla1315[Severidad Nivel de Riesgo Inherente],'8_RIESGOS POR PROCESO'!E$10)</f>
        <v>0</v>
      </c>
      <c r="F14" s="117">
        <f>COUNTIFS(Tabla1315[Sigla Proceso],'8_RIESGOS POR PROCESO'!A14,Tabla1315[Severidad Nivel de Riesgo Inherente],'8_RIESGOS POR PROCESO'!F$10)</f>
        <v>3</v>
      </c>
      <c r="G14" s="117">
        <f>COUNTIFS(Tabla1315[Sigla Proceso],'8_RIESGOS POR PROCESO'!A14,Tabla1315[Severidad Nivel de Riesgo Inherente],'8_RIESGOS POR PROCESO'!G$10)</f>
        <v>1</v>
      </c>
      <c r="H14" s="117">
        <f>COUNTIFS(Tabla1315[Sigla Proceso],'8_RIESGOS POR PROCESO'!A14,Tabla1315[Severidad Nivel de Riesgo Inherente],'8_RIESGOS POR PROCESO'!H$10)</f>
        <v>0</v>
      </c>
      <c r="I14" s="117">
        <f>COUNTIFS(Tabla1315[Sigla Proceso],'8_RIESGOS POR PROCESO'!A14,Tabla1315[Severidad Nivel de Riesgo Residual],'8_RIESGOS POR PROCESO'!I$10)</f>
        <v>0</v>
      </c>
      <c r="J14" s="117">
        <f>COUNTIFS(Tabla1315[Sigla Proceso],'8_RIESGOS POR PROCESO'!A14,Tabla1315[Severidad Nivel de Riesgo Residual],'8_RIESGOS POR PROCESO'!J$10)</f>
        <v>2</v>
      </c>
      <c r="K14" s="117">
        <f>COUNTIFS(Tabla1315[Sigla Proceso],'8_RIESGOS POR PROCESO'!A14,Tabla1315[Severidad Nivel de Riesgo Residual],'8_RIESGOS POR PROCESO'!K$10)</f>
        <v>1</v>
      </c>
      <c r="L14" s="117">
        <f>COUNTIFS(Tabla1315[Sigla Proceso],'8_RIESGOS POR PROCESO'!A14,Tabla1315[Severidad Nivel de Riesgo Residual],'8_RIESGOS POR PROCESO'!L$10)</f>
        <v>1</v>
      </c>
      <c r="M14" s="118">
        <f t="shared" si="1"/>
        <v>0</v>
      </c>
      <c r="N14" s="118">
        <f t="shared" si="2"/>
        <v>0.75</v>
      </c>
      <c r="O14" s="118">
        <f t="shared" si="3"/>
        <v>0.25</v>
      </c>
      <c r="P14" s="118">
        <f t="shared" si="4"/>
        <v>0</v>
      </c>
      <c r="Q14" s="36" t="str" cm="1">
        <f t="array" ref="Q14">IFERROR(IF(AND($D14&gt;0,$D14=SUM(E14:H14)),_xlfn.IFS(M14&gt;=20%,"Extremo",AND(M14+N14&gt;=30%,M14&lt;20%),"Alto",AND(M14+N14+O14&gt;=40%,M14+N14&lt;30%,M14&lt;20%),"Moderado",AND(M14+N14+O14+P14&gt;=50%,M14+N14+O14&lt;40%,M14+N14&lt;30%,M14&lt;20%),"Bajo"),""),"")</f>
        <v>Alto</v>
      </c>
      <c r="R14" s="118">
        <f t="shared" si="5"/>
        <v>0</v>
      </c>
      <c r="S14" s="118">
        <f t="shared" si="6"/>
        <v>0.5</v>
      </c>
      <c r="T14" s="118">
        <f t="shared" si="7"/>
        <v>0.25</v>
      </c>
      <c r="U14" s="118">
        <f t="shared" si="8"/>
        <v>0.25</v>
      </c>
      <c r="V14" s="36" t="str" cm="1">
        <f t="array" ref="V14">IFERROR(IF(AND($D14&gt;0,$D14=SUM(I14:L14)),_xlfn.IFS(R14&gt;=20%,"Extremo",AND(R14+S14&gt;=30%,R14&lt;20%),"Alto",AND(R14+S14+T14&gt;=40%,R14+S14&lt;30%,R14&lt;20%),"Moderado",AND(R14+S14+T14+U14&gt;=50%,R14+S14+T14&lt;40%,R14+S14&lt;30%,R14&lt;20%),"Bajo"),""),"")</f>
        <v>Alto</v>
      </c>
    </row>
    <row r="15" spans="1:22" ht="61.5" customHeight="1" x14ac:dyDescent="0.4">
      <c r="A15" s="122" t="str">
        <v>SEJUT</v>
      </c>
      <c r="B15" s="122" t="str">
        <v>Seguridad Jurídica sobre la Titularidad de la Tierra y los Territorios</v>
      </c>
      <c r="C15" s="122" t="str">
        <f>_xlfn.XLOOKUP(A15,Tabla1[SIGLA],Tabla1[Responsable de coordinación (Actividades del proceso)],"",0)</f>
        <v>Dirección de Gestión Jurídica de Tierras - DGJT
Subdirección de Procesos Agrarios y Gestión Jurídica - SPAGGJ
Subdirección de Seguridad Jurídica - SSJ
Dirección de Asuntos Étnicos - DAE
Subdirección de Asuntos Étnicos - SAE</v>
      </c>
      <c r="D15" s="119">
        <f>COUNTIFS(Tabla6[Sigla],'8_RIESGOS POR PROCESO'!A15,Tabla6[Estado],"Activo",Tabla6[Registro diligenciado],TRUE)</f>
        <v>6</v>
      </c>
      <c r="E15" s="117">
        <f>COUNTIFS(Tabla1315[Sigla Proceso],'8_RIESGOS POR PROCESO'!A15,Tabla1315[Severidad Nivel de Riesgo Inherente],'8_RIESGOS POR PROCESO'!E$10,Tabla1315[Riesgo activo?],"Activo")</f>
        <v>6</v>
      </c>
      <c r="F15" s="117">
        <f>COUNTIFS(Tabla1315[Sigla Proceso],'8_RIESGOS POR PROCESO'!A15,Tabla1315[Severidad Nivel de Riesgo Inherente],'8_RIESGOS POR PROCESO'!F$10,Tabla1315[Riesgo activo?],"Activo")</f>
        <v>0</v>
      </c>
      <c r="G15" s="117">
        <f>COUNTIFS(Tabla1315[Sigla Proceso],'8_RIESGOS POR PROCESO'!A15,Tabla1315[Severidad Nivel de Riesgo Inherente],'8_RIESGOS POR PROCESO'!G$10,Tabla1315[Riesgo activo?],"Activo")</f>
        <v>0</v>
      </c>
      <c r="H15" s="117">
        <f>COUNTIFS(Tabla1315[Sigla Proceso],'8_RIESGOS POR PROCESO'!A15,Tabla1315[Severidad Nivel de Riesgo Inherente],'8_RIESGOS POR PROCESO'!H$10,Tabla1315[Riesgo activo?],"Activo")</f>
        <v>0</v>
      </c>
      <c r="I15" s="117">
        <f>COUNTIFS(Tabla1315[Sigla Proceso],'8_RIESGOS POR PROCESO'!A15,Tabla1315[Severidad Nivel de Riesgo Residual],'8_RIESGOS POR PROCESO'!I$10,Tabla1315[Riesgo activo?],"Activo")</f>
        <v>6</v>
      </c>
      <c r="J15" s="117">
        <f>COUNTIFS(Tabla1315[Sigla Proceso],'8_RIESGOS POR PROCESO'!A15,Tabla1315[Severidad Nivel de Riesgo Residual],'8_RIESGOS POR PROCESO'!J$10,Tabla1315[Riesgo activo?],"Activo")</f>
        <v>0</v>
      </c>
      <c r="K15" s="117">
        <f>COUNTIFS(Tabla1315[Sigla Proceso],'8_RIESGOS POR PROCESO'!A15,Tabla1315[Severidad Nivel de Riesgo Residual],'8_RIESGOS POR PROCESO'!K$10,Tabla1315[Riesgo activo?],"Activo")</f>
        <v>0</v>
      </c>
      <c r="L15" s="117">
        <f>COUNTIFS(Tabla1315[Sigla Proceso],'8_RIESGOS POR PROCESO'!A15,Tabla1315[Severidad Nivel de Riesgo Residual],'8_RIESGOS POR PROCESO'!L$10,Tabla1315[Riesgo activo?],"Activo")</f>
        <v>0</v>
      </c>
      <c r="M15" s="118">
        <f t="shared" si="1"/>
        <v>1</v>
      </c>
      <c r="N15" s="118">
        <f t="shared" si="2"/>
        <v>0</v>
      </c>
      <c r="O15" s="118">
        <f t="shared" si="3"/>
        <v>0</v>
      </c>
      <c r="P15" s="118">
        <f t="shared" si="4"/>
        <v>0</v>
      </c>
      <c r="Q15" s="36" t="str" cm="1">
        <f t="array" ref="Q15">IFERROR(IF(AND($D15&gt;0,$D15=SUM(E15:H15)),_xlfn.IFS(M15&gt;=20%,"Extremo",AND(M15+N15&gt;=30%,M15&lt;20%),"Alto",AND(M15+N15+O15&gt;=40%,M15+N15&lt;30%,M15&lt;20%),"Moderado",AND(M15+N15+O15+P15&gt;=50%,M15+N15+O15&lt;40%,M15+N15&lt;30%,M15&lt;20%),"Bajo"),""),"")</f>
        <v>Extremo</v>
      </c>
      <c r="R15" s="118">
        <f t="shared" si="5"/>
        <v>1</v>
      </c>
      <c r="S15" s="118">
        <f t="shared" si="6"/>
        <v>0</v>
      </c>
      <c r="T15" s="118">
        <f t="shared" si="7"/>
        <v>0</v>
      </c>
      <c r="U15" s="118">
        <f t="shared" si="8"/>
        <v>0</v>
      </c>
      <c r="V15" s="36" t="str" cm="1">
        <f t="array" ref="V15">IFERROR(IF(AND($D15&gt;0,$D15=SUM(I15:L15)),_xlfn.IFS(R15&gt;=20%,"Extremo",AND(R15+S15&gt;=30%,R15&lt;20%),"Alto",AND(R15+S15+T15&gt;=40%,R15+S15&lt;30%,R15&lt;20%),"Moderado",AND(R15+S15+T15+U15&gt;=50%,R15+S15+T15&lt;40%,R15+S15&lt;30%,R15&lt;20%),"Bajo"),""),"")</f>
        <v>Extremo</v>
      </c>
    </row>
    <row r="16" spans="1:22" ht="24" x14ac:dyDescent="0.4">
      <c r="A16" s="122" t="str">
        <v>ACCTI</v>
      </c>
      <c r="B16" s="122" t="str">
        <v>Acceso a la Propiedad de la Tierra y los Territorios</v>
      </c>
      <c r="C16" s="122" t="str">
        <f>_xlfn.XLOOKUP(A16,Tabla1[SIGLA],Tabla1[Responsable de coordinación (Actividades del proceso)],"",0)</f>
        <v>Dirección de Acceso a Tierras - DAT
Dirección de Asuntos Étnicos - DAE</v>
      </c>
      <c r="D16" s="119">
        <f>COUNTIFS(Tabla6[Sigla],'8_RIESGOS POR PROCESO'!A16,Tabla6[Estado],"Activo",Tabla6[Registro diligenciado],TRUE)</f>
        <v>6</v>
      </c>
      <c r="E16" s="117">
        <f>COUNTIFS(Tabla1315[Sigla Proceso],'8_RIESGOS POR PROCESO'!A16,Tabla1315[Severidad Nivel de Riesgo Inherente],'8_RIESGOS POR PROCESO'!E$10,Tabla1315[Riesgo activo?],"Activo")</f>
        <v>1</v>
      </c>
      <c r="F16" s="117">
        <f>COUNTIFS(Tabla1315[Sigla Proceso],'8_RIESGOS POR PROCESO'!A16,Tabla1315[Severidad Nivel de Riesgo Inherente],'8_RIESGOS POR PROCESO'!F$10,Tabla1315[Riesgo activo?],"Activo")</f>
        <v>4</v>
      </c>
      <c r="G16" s="117">
        <f>COUNTIFS(Tabla1315[Sigla Proceso],'8_RIESGOS POR PROCESO'!A16,Tabla1315[Severidad Nivel de Riesgo Inherente],'8_RIESGOS POR PROCESO'!G$10,Tabla1315[Riesgo activo?],"Activo")</f>
        <v>1</v>
      </c>
      <c r="H16" s="117">
        <f>COUNTIFS(Tabla1315[Sigla Proceso],'8_RIESGOS POR PROCESO'!A16,Tabla1315[Severidad Nivel de Riesgo Inherente],'8_RIESGOS POR PROCESO'!H$10,Tabla1315[Riesgo activo?],"Activo")</f>
        <v>0</v>
      </c>
      <c r="I16" s="117">
        <f>COUNTIFS(Tabla1315[Sigla Proceso],'8_RIESGOS POR PROCESO'!A16,Tabla1315[Severidad Nivel de Riesgo Residual],'8_RIESGOS POR PROCESO'!I$10,Tabla1315[Riesgo activo?],"Activo")</f>
        <v>1</v>
      </c>
      <c r="J16" s="117">
        <f>COUNTIFS(Tabla1315[Sigla Proceso],'8_RIESGOS POR PROCESO'!A16,Tabla1315[Severidad Nivel de Riesgo Residual],'8_RIESGOS POR PROCESO'!J$10,Tabla1315[Riesgo activo?],"Activo")</f>
        <v>4</v>
      </c>
      <c r="K16" s="117">
        <f>COUNTIFS(Tabla1315[Sigla Proceso],'8_RIESGOS POR PROCESO'!A16,Tabla1315[Severidad Nivel de Riesgo Residual],'8_RIESGOS POR PROCESO'!K$10,Tabla1315[Riesgo activo?],"Activo")</f>
        <v>1</v>
      </c>
      <c r="L16" s="117">
        <f>COUNTIFS(Tabla1315[Sigla Proceso],'8_RIESGOS POR PROCESO'!A16,Tabla1315[Severidad Nivel de Riesgo Residual],'8_RIESGOS POR PROCESO'!L$10,Tabla1315[Riesgo activo?],"Activo")</f>
        <v>0</v>
      </c>
      <c r="M16" s="118">
        <f t="shared" si="1"/>
        <v>0.16666666666666666</v>
      </c>
      <c r="N16" s="118">
        <f t="shared" si="2"/>
        <v>0.66666666666666663</v>
      </c>
      <c r="O16" s="118">
        <f t="shared" si="3"/>
        <v>0.16666666666666666</v>
      </c>
      <c r="P16" s="118">
        <f t="shared" si="4"/>
        <v>0</v>
      </c>
      <c r="Q16" s="36" t="str" cm="1">
        <f t="array" ref="Q16">IFERROR(IF(AND($D16&gt;0,$D16=SUM(E16:H16)),_xlfn.IFS(M16&gt;=20%,"Extremo",AND(M16+N16&gt;=30%,M16&lt;20%),"Alto",AND(M16+N16+O16&gt;=40%,M16+N16&lt;30%,M16&lt;20%),"Moderado",AND(M16+N16+O16+P16&gt;=50%,M16+N16+O16&lt;40%,M16+N16&lt;30%,M16&lt;20%),"Bajo"),""),"")</f>
        <v>Alto</v>
      </c>
      <c r="R16" s="118">
        <f t="shared" si="5"/>
        <v>0.16666666666666666</v>
      </c>
      <c r="S16" s="118">
        <f t="shared" si="6"/>
        <v>0.66666666666666663</v>
      </c>
      <c r="T16" s="118">
        <f t="shared" si="7"/>
        <v>0.16666666666666666</v>
      </c>
      <c r="U16" s="118">
        <f t="shared" si="8"/>
        <v>0</v>
      </c>
      <c r="V16" s="36" t="str" cm="1">
        <f t="array" ref="V16">IFERROR(IF(AND($D16&gt;0,$D16=SUM(I16:L16)),_xlfn.IFS(R16&gt;=20%,"Extremo",AND(R16+S16&gt;=30%,R16&lt;20%),"Alto",AND(R16+S16+T16&gt;=40%,R16+S16&lt;30%,R16&lt;20%),"Moderado",AND(R16+S16+T16+U16&gt;=50%,R16+S16+T16&lt;40%,R16+S16&lt;30%,R16&lt;20%),"Bajo"),""),"")</f>
        <v>Alto</v>
      </c>
    </row>
    <row r="17" spans="1:22" ht="36" x14ac:dyDescent="0.4">
      <c r="A17" s="122" t="str">
        <v>ADMTI</v>
      </c>
      <c r="B17" s="122" t="str">
        <v>Administración de Tierras</v>
      </c>
      <c r="C17" s="122" t="str">
        <f>_xlfn.XLOOKUP(A17,Tabla1[SIGLA],Tabla1[Responsable de coordinación (Actividades del proceso)],"",0)</f>
        <v>Dirección de Acceso a Tierras - DAT
Dirección de Asuntos Étnicos - DAE
Subdirección de Administración de Tierras de la Nación - SATN</v>
      </c>
      <c r="D17" s="119">
        <f>COUNTIFS(Tabla6[Sigla],'8_RIESGOS POR PROCESO'!A17,Tabla6[Estado],"Activo",Tabla6[Registro diligenciado],TRUE)</f>
        <v>2</v>
      </c>
      <c r="E17" s="117">
        <f>COUNTIFS(Tabla1315[Sigla Proceso],'8_RIESGOS POR PROCESO'!A17,Tabla1315[Severidad Nivel de Riesgo Inherente],'8_RIESGOS POR PROCESO'!E$10,Tabla1315[Riesgo activo?],"Activo")</f>
        <v>1</v>
      </c>
      <c r="F17" s="117">
        <f>COUNTIFS(Tabla1315[Sigla Proceso],'8_RIESGOS POR PROCESO'!A17,Tabla1315[Severidad Nivel de Riesgo Inherente],'8_RIESGOS POR PROCESO'!F$10,Tabla1315[Riesgo activo?],"Activo")</f>
        <v>1</v>
      </c>
      <c r="G17" s="117">
        <f>COUNTIFS(Tabla1315[Sigla Proceso],'8_RIESGOS POR PROCESO'!A17,Tabla1315[Severidad Nivel de Riesgo Inherente],'8_RIESGOS POR PROCESO'!G$10,Tabla1315[Riesgo activo?],"Activo")</f>
        <v>0</v>
      </c>
      <c r="H17" s="117">
        <f>COUNTIFS(Tabla1315[Sigla Proceso],'8_RIESGOS POR PROCESO'!A17,Tabla1315[Severidad Nivel de Riesgo Inherente],'8_RIESGOS POR PROCESO'!H$10,Tabla1315[Riesgo activo?],"Activo")</f>
        <v>0</v>
      </c>
      <c r="I17" s="117">
        <f>COUNTIFS(Tabla1315[Sigla Proceso],'8_RIESGOS POR PROCESO'!A17,Tabla1315[Severidad Nivel de Riesgo Residual],'8_RIESGOS POR PROCESO'!I$10,Tabla1315[Riesgo activo?],"Activo")</f>
        <v>1</v>
      </c>
      <c r="J17" s="117">
        <f>COUNTIFS(Tabla1315[Sigla Proceso],'8_RIESGOS POR PROCESO'!A17,Tabla1315[Severidad Nivel de Riesgo Residual],'8_RIESGOS POR PROCESO'!J$10,Tabla1315[Riesgo activo?],"Activo")</f>
        <v>1</v>
      </c>
      <c r="K17" s="117">
        <f>COUNTIFS(Tabla1315[Sigla Proceso],'8_RIESGOS POR PROCESO'!A17,Tabla1315[Severidad Nivel de Riesgo Residual],'8_RIESGOS POR PROCESO'!K$10,Tabla1315[Riesgo activo?],"Activo")</f>
        <v>0</v>
      </c>
      <c r="L17" s="117">
        <f>COUNTIFS(Tabla1315[Sigla Proceso],'8_RIESGOS POR PROCESO'!A17,Tabla1315[Severidad Nivel de Riesgo Residual],'8_RIESGOS POR PROCESO'!L$10,Tabla1315[Riesgo activo?],"Activo")</f>
        <v>0</v>
      </c>
      <c r="M17" s="118">
        <f t="shared" si="1"/>
        <v>0.5</v>
      </c>
      <c r="N17" s="118">
        <f t="shared" si="2"/>
        <v>0.5</v>
      </c>
      <c r="O17" s="118">
        <f t="shared" si="3"/>
        <v>0</v>
      </c>
      <c r="P17" s="118">
        <f t="shared" si="4"/>
        <v>0</v>
      </c>
      <c r="Q17" s="36" t="str" cm="1">
        <f t="array" ref="Q17">IFERROR(IF(AND($D17&gt;0,$D17=SUM(E17:H17)),_xlfn.IFS(M17&gt;=20%,"Extremo",AND(M17+N17&gt;=30%,M17&lt;20%),"Alto",AND(M17+N17+O17&gt;=40%,M17+N17&lt;30%,M17&lt;20%),"Moderado",AND(M17+N17+O17+P17&gt;=50%,M17+N17+O17&lt;40%,M17+N17&lt;30%,M17&lt;20%),"Bajo"),""),"")</f>
        <v>Extremo</v>
      </c>
      <c r="R17" s="118">
        <f t="shared" si="5"/>
        <v>0.5</v>
      </c>
      <c r="S17" s="118">
        <f t="shared" si="6"/>
        <v>0.5</v>
      </c>
      <c r="T17" s="118">
        <f t="shared" si="7"/>
        <v>0</v>
      </c>
      <c r="U17" s="118">
        <f t="shared" si="8"/>
        <v>0</v>
      </c>
      <c r="V17" s="36" t="str" cm="1">
        <f t="array" ref="V17">IFERROR(IF(AND($D17&gt;0,$D17=SUM(I17:L17)),_xlfn.IFS(R17&gt;=20%,"Extremo",AND(R17+S17&gt;=30%,R17&lt;20%),"Alto",AND(R17+S17+T17&gt;=40%,R17+S17&lt;30%,R17&lt;20%),"Moderado",AND(R17+S17+T17+U17&gt;=50%,R17+S17+T17&lt;40%,R17+S17&lt;30%,R17&lt;20%),"Bajo"),""),"")</f>
        <v>Extremo</v>
      </c>
    </row>
    <row r="18" spans="1:22" ht="24" x14ac:dyDescent="0.4">
      <c r="A18" s="122" t="str">
        <v>EVIMP</v>
      </c>
      <c r="B18" s="122" t="str">
        <v>Evaluación del Impacto del Ordenamiento Social de la Propiedad Rural</v>
      </c>
      <c r="C18" s="122" t="str">
        <f>_xlfn.XLOOKUP(A18,Tabla1[SIGLA],Tabla1[Responsable de coordinación (Actividades del proceso)],"",0)</f>
        <v>Oficina de Planeación - OP</v>
      </c>
      <c r="D18" s="119">
        <f>COUNTIFS(Tabla6[Sigla],'8_RIESGOS POR PROCESO'!A18,Tabla6[Estado],"Activo",Tabla6[Registro diligenciado],TRUE)</f>
        <v>0</v>
      </c>
      <c r="E18" s="117">
        <f>COUNTIFS(Tabla1315[Sigla Proceso],'8_RIESGOS POR PROCESO'!A18,Tabla1315[Severidad Nivel de Riesgo Inherente],'8_RIESGOS POR PROCESO'!E$10,Tabla1315[Riesgo activo?],"Activo")</f>
        <v>0</v>
      </c>
      <c r="F18" s="117">
        <f>COUNTIFS(Tabla1315[Sigla Proceso],'8_RIESGOS POR PROCESO'!A18,Tabla1315[Severidad Nivel de Riesgo Inherente],'8_RIESGOS POR PROCESO'!F$10,Tabla1315[Riesgo activo?],"Activo")</f>
        <v>0</v>
      </c>
      <c r="G18" s="117">
        <f>COUNTIFS(Tabla1315[Sigla Proceso],'8_RIESGOS POR PROCESO'!A18,Tabla1315[Severidad Nivel de Riesgo Inherente],'8_RIESGOS POR PROCESO'!G$10,Tabla1315[Riesgo activo?],"Activo")</f>
        <v>0</v>
      </c>
      <c r="H18" s="117">
        <f>COUNTIFS(Tabla1315[Sigla Proceso],'8_RIESGOS POR PROCESO'!A18,Tabla1315[Severidad Nivel de Riesgo Inherente],'8_RIESGOS POR PROCESO'!H$10,Tabla1315[Riesgo activo?],"Activo")</f>
        <v>0</v>
      </c>
      <c r="I18" s="117">
        <f>COUNTIFS(Tabla1315[Sigla Proceso],'8_RIESGOS POR PROCESO'!A18,Tabla1315[Severidad Nivel de Riesgo Residual],'8_RIESGOS POR PROCESO'!I$10,Tabla1315[Riesgo activo?],"Activo")</f>
        <v>0</v>
      </c>
      <c r="J18" s="117">
        <f>COUNTIFS(Tabla1315[Sigla Proceso],'8_RIESGOS POR PROCESO'!A18,Tabla1315[Severidad Nivel de Riesgo Residual],'8_RIESGOS POR PROCESO'!J$10,Tabla1315[Riesgo activo?],"Activo")</f>
        <v>0</v>
      </c>
      <c r="K18" s="117">
        <f>COUNTIFS(Tabla1315[Sigla Proceso],'8_RIESGOS POR PROCESO'!A18,Tabla1315[Severidad Nivel de Riesgo Residual],'8_RIESGOS POR PROCESO'!K$10,Tabla1315[Riesgo activo?],"Activo")</f>
        <v>0</v>
      </c>
      <c r="L18" s="117">
        <f>COUNTIFS(Tabla1315[Sigla Proceso],'8_RIESGOS POR PROCESO'!A18,Tabla1315[Severidad Nivel de Riesgo Residual],'8_RIESGOS POR PROCESO'!L$10,Tabla1315[Riesgo activo?],"Activo")</f>
        <v>0</v>
      </c>
      <c r="M18" s="118" t="str">
        <f t="shared" si="1"/>
        <v/>
      </c>
      <c r="N18" s="118" t="str">
        <f t="shared" si="2"/>
        <v/>
      </c>
      <c r="O18" s="118" t="str">
        <f t="shared" si="3"/>
        <v/>
      </c>
      <c r="P18" s="118" t="str">
        <f t="shared" si="4"/>
        <v/>
      </c>
      <c r="Q18" s="36" t="str" cm="1">
        <f t="array" ref="Q18">IFERROR(IF(AND($D18&gt;0,$D18=SUM(E18:H18)),_xlfn.IFS(M18&gt;=20%,"Extremo",AND(M18+N18&gt;=30%,M18&lt;20%),"Alto",AND(M18+N18+O18&gt;=40%,M18+N18&lt;30%,M18&lt;20%),"Moderado",AND(M18+N18+O18+P18&gt;=50%,M18+N18+O18&lt;40%,M18+N18&lt;30%,M18&lt;20%),"Bajo"),""),"")</f>
        <v/>
      </c>
      <c r="R18" s="118" t="str">
        <f t="shared" si="5"/>
        <v/>
      </c>
      <c r="S18" s="118" t="str">
        <f t="shared" si="6"/>
        <v/>
      </c>
      <c r="T18" s="118" t="str">
        <f t="shared" si="7"/>
        <v/>
      </c>
      <c r="U18" s="118" t="str">
        <f t="shared" si="8"/>
        <v/>
      </c>
      <c r="V18" s="36" t="str" cm="1">
        <f t="array" ref="V18">IFERROR(IF(AND($D18&gt;0,$D18=SUM(I18:L18)),_xlfn.IFS(R18&gt;=20%,"Extremo",AND(R18+S18&gt;=30%,R18&lt;20%),"Alto",AND(R18+S18+T18&gt;=40%,R18+S18&lt;30%,R18&lt;20%),"Moderado",AND(R18+S18+T18+U18&gt;=50%,R18+S18+T18&lt;40%,R18+S18&lt;30%,R18&lt;20%),"Bajo"),""),"")</f>
        <v/>
      </c>
    </row>
    <row r="19" spans="1:22" ht="63.75" customHeight="1" x14ac:dyDescent="0.4">
      <c r="A19" s="122" t="str">
        <v>GINFO</v>
      </c>
      <c r="B19" s="122" t="str">
        <v>Gestión de la Información</v>
      </c>
      <c r="C19" s="122" t="str">
        <f>_xlfn.XLOOKUP(A19,Tabla1[SIGLA],Tabla1[Responsable de coordinación (Actividades del proceso)],"",0)</f>
        <v>Dirección de Gestión del Ordenamiento Social de la Propiedad - DGOSP
Subdirección de Sistemas de Información de Tierras - SSIT
Secretaría General - SG
Comunicaciones (DG)
Geografía y Topografía (DG)</v>
      </c>
      <c r="D19" s="119">
        <f>COUNTIFS(Tabla6[Sigla],'8_RIESGOS POR PROCESO'!A19,Tabla6[Estado],"Activo",Tabla6[Registro diligenciado],TRUE)</f>
        <v>0</v>
      </c>
      <c r="E19" s="117">
        <f>COUNTIFS(Tabla1315[Sigla Proceso],'8_RIESGOS POR PROCESO'!A19,Tabla1315[Severidad Nivel de Riesgo Inherente],'8_RIESGOS POR PROCESO'!E$10,Tabla1315[Riesgo activo?],"Activo")</f>
        <v>0</v>
      </c>
      <c r="F19" s="117">
        <f>COUNTIFS(Tabla1315[Sigla Proceso],'8_RIESGOS POR PROCESO'!A19,Tabla1315[Severidad Nivel de Riesgo Inherente],'8_RIESGOS POR PROCESO'!F$10,Tabla1315[Riesgo activo?],"Activo")</f>
        <v>0</v>
      </c>
      <c r="G19" s="117">
        <f>COUNTIFS(Tabla1315[Sigla Proceso],'8_RIESGOS POR PROCESO'!A19,Tabla1315[Severidad Nivel de Riesgo Inherente],'8_RIESGOS POR PROCESO'!G$10,Tabla1315[Riesgo activo?],"Activo")</f>
        <v>0</v>
      </c>
      <c r="H19" s="117">
        <f>COUNTIFS(Tabla1315[Sigla Proceso],'8_RIESGOS POR PROCESO'!A19,Tabla1315[Severidad Nivel de Riesgo Inherente],'8_RIESGOS POR PROCESO'!H$10,Tabla1315[Riesgo activo?],"Activo")</f>
        <v>0</v>
      </c>
      <c r="I19" s="117">
        <f>COUNTIFS(Tabla1315[Sigla Proceso],'8_RIESGOS POR PROCESO'!A19,Tabla1315[Severidad Nivel de Riesgo Residual],'8_RIESGOS POR PROCESO'!I$10,Tabla1315[Riesgo activo?],"Activo")</f>
        <v>0</v>
      </c>
      <c r="J19" s="117">
        <f>COUNTIFS(Tabla1315[Sigla Proceso],'8_RIESGOS POR PROCESO'!A19,Tabla1315[Severidad Nivel de Riesgo Residual],'8_RIESGOS POR PROCESO'!J$10,Tabla1315[Riesgo activo?],"Activo")</f>
        <v>0</v>
      </c>
      <c r="K19" s="117">
        <f>COUNTIFS(Tabla1315[Sigla Proceso],'8_RIESGOS POR PROCESO'!A19,Tabla1315[Severidad Nivel de Riesgo Residual],'8_RIESGOS POR PROCESO'!K$10,Tabla1315[Riesgo activo?],"Activo")</f>
        <v>0</v>
      </c>
      <c r="L19" s="117">
        <f>COUNTIFS(Tabla1315[Sigla Proceso],'8_RIESGOS POR PROCESO'!A19,Tabla1315[Severidad Nivel de Riesgo Residual],'8_RIESGOS POR PROCESO'!L$10,Tabla1315[Riesgo activo?],"Activo")</f>
        <v>0</v>
      </c>
      <c r="M19" s="118" t="str">
        <f t="shared" si="1"/>
        <v/>
      </c>
      <c r="N19" s="118" t="str">
        <f t="shared" si="2"/>
        <v/>
      </c>
      <c r="O19" s="118" t="str">
        <f t="shared" si="3"/>
        <v/>
      </c>
      <c r="P19" s="118" t="str">
        <f t="shared" si="4"/>
        <v/>
      </c>
      <c r="Q19" s="36" t="str" cm="1">
        <f t="array" ref="Q19">IFERROR(IF(AND($D19&gt;0,$D19=SUM(E19:H19)),_xlfn.IFS(M19&gt;=20%,"Extremo",AND(M19+N19&gt;=30%,M19&lt;20%),"Alto",AND(M19+N19+O19&gt;=40%,M19+N19&lt;30%,M19&lt;20%),"Moderado",AND(M19+N19+O19+P19&gt;=50%,M19+N19+O19&lt;40%,M19+N19&lt;30%,M19&lt;20%),"Bajo"),""),"")</f>
        <v/>
      </c>
      <c r="R19" s="118" t="str">
        <f t="shared" si="5"/>
        <v/>
      </c>
      <c r="S19" s="118" t="str">
        <f t="shared" si="6"/>
        <v/>
      </c>
      <c r="T19" s="118" t="str">
        <f t="shared" si="7"/>
        <v/>
      </c>
      <c r="U19" s="118" t="str">
        <f t="shared" si="8"/>
        <v/>
      </c>
      <c r="V19" s="36" t="str" cm="1">
        <f t="array" ref="V19">IFERROR(IF(AND($D19&gt;0,$D19=SUM(I19:L19)),_xlfn.IFS(R19&gt;=20%,"Extremo",AND(R19+S19&gt;=30%,R19&lt;20%),"Alto",AND(R19+S19+T19&gt;=40%,R19+S19&lt;30%,R19&lt;20%),"Moderado",AND(R19+S19+T19+U19&gt;=50%,R19+S19+T19&lt;40%,R19+S19&lt;30%,R19&lt;20%),"Bajo"),""),"")</f>
        <v/>
      </c>
    </row>
    <row r="20" spans="1:22" ht="14.6" x14ac:dyDescent="0.4">
      <c r="A20" s="122" t="str">
        <v>GTHU</v>
      </c>
      <c r="B20" s="122" t="str">
        <v>Gestión del Talento Humano</v>
      </c>
      <c r="C20" s="122" t="str">
        <f>_xlfn.XLOOKUP(A20,Tabla1[SIGLA],Tabla1[Responsable de coordinación (Actividades del proceso)],"",0)</f>
        <v>Subdirección de Talento Humano - STH</v>
      </c>
      <c r="D20" s="119">
        <f>COUNTIFS(Tabla6[Sigla],'8_RIESGOS POR PROCESO'!A20,Tabla6[Estado],"Activo",Tabla6[Registro diligenciado],TRUE)</f>
        <v>1</v>
      </c>
      <c r="E20" s="117">
        <f>COUNTIFS(Tabla1315[Sigla Proceso],'8_RIESGOS POR PROCESO'!A20,Tabla1315[Severidad Nivel de Riesgo Inherente],'8_RIESGOS POR PROCESO'!E$10,Tabla1315[Riesgo activo?],"Activo")</f>
        <v>0</v>
      </c>
      <c r="F20" s="117">
        <f>COUNTIFS(Tabla1315[Sigla Proceso],'8_RIESGOS POR PROCESO'!A20,Tabla1315[Severidad Nivel de Riesgo Inherente],'8_RIESGOS POR PROCESO'!F$10,Tabla1315[Riesgo activo?],"Activo")</f>
        <v>1</v>
      </c>
      <c r="G20" s="117">
        <f>COUNTIFS(Tabla1315[Sigla Proceso],'8_RIESGOS POR PROCESO'!A20,Tabla1315[Severidad Nivel de Riesgo Inherente],'8_RIESGOS POR PROCESO'!G$10,Tabla1315[Riesgo activo?],"Activo")</f>
        <v>0</v>
      </c>
      <c r="H20" s="117">
        <f>COUNTIFS(Tabla1315[Sigla Proceso],'8_RIESGOS POR PROCESO'!A20,Tabla1315[Severidad Nivel de Riesgo Inherente],'8_RIESGOS POR PROCESO'!H$10,Tabla1315[Riesgo activo?],"Activo")</f>
        <v>0</v>
      </c>
      <c r="I20" s="117">
        <f>COUNTIFS(Tabla1315[Sigla Proceso],'8_RIESGOS POR PROCESO'!A20,Tabla1315[Severidad Nivel de Riesgo Residual],'8_RIESGOS POR PROCESO'!I$10,Tabla1315[Riesgo activo?],"Activo")</f>
        <v>0</v>
      </c>
      <c r="J20" s="117">
        <f>COUNTIFS(Tabla1315[Sigla Proceso],'8_RIESGOS POR PROCESO'!A20,Tabla1315[Severidad Nivel de Riesgo Residual],'8_RIESGOS POR PROCESO'!J$10,Tabla1315[Riesgo activo?],"Activo")</f>
        <v>1</v>
      </c>
      <c r="K20" s="117">
        <f>COUNTIFS(Tabla1315[Sigla Proceso],'8_RIESGOS POR PROCESO'!A20,Tabla1315[Severidad Nivel de Riesgo Residual],'8_RIESGOS POR PROCESO'!K$10,Tabla1315[Riesgo activo?],"Activo")</f>
        <v>0</v>
      </c>
      <c r="L20" s="117">
        <f>COUNTIFS(Tabla1315[Sigla Proceso],'8_RIESGOS POR PROCESO'!A20,Tabla1315[Severidad Nivel de Riesgo Residual],'8_RIESGOS POR PROCESO'!L$10,Tabla1315[Riesgo activo?],"Activo")</f>
        <v>0</v>
      </c>
      <c r="M20" s="118">
        <f t="shared" si="1"/>
        <v>0</v>
      </c>
      <c r="N20" s="118">
        <f t="shared" si="2"/>
        <v>1</v>
      </c>
      <c r="O20" s="118">
        <f t="shared" si="3"/>
        <v>0</v>
      </c>
      <c r="P20" s="118">
        <f t="shared" si="4"/>
        <v>0</v>
      </c>
      <c r="Q20" s="36" t="str" cm="1">
        <f t="array" ref="Q20">IFERROR(IF(AND($D20&gt;0,$D20=SUM(E20:H20)),_xlfn.IFS(M20&gt;=20%,"Extremo",AND(M20+N20&gt;=30%,M20&lt;20%),"Alto",AND(M20+N20+O20&gt;=40%,M20+N20&lt;30%,M20&lt;20%),"Moderado",AND(M20+N20+O20+P20&gt;=50%,M20+N20+O20&lt;40%,M20+N20&lt;30%,M20&lt;20%),"Bajo"),""),"")</f>
        <v>Alto</v>
      </c>
      <c r="R20" s="118">
        <f t="shared" si="5"/>
        <v>0</v>
      </c>
      <c r="S20" s="118">
        <f t="shared" si="6"/>
        <v>1</v>
      </c>
      <c r="T20" s="118">
        <f t="shared" si="7"/>
        <v>0</v>
      </c>
      <c r="U20" s="118">
        <f t="shared" si="8"/>
        <v>0</v>
      </c>
      <c r="V20" s="36" t="str" cm="1">
        <f t="array" ref="V20">IFERROR(IF(AND($D20&gt;0,$D20=SUM(I20:L20)),_xlfn.IFS(R20&gt;=20%,"Extremo",AND(R20+S20&gt;=30%,R20&lt;20%),"Alto",AND(R20+S20+T20&gt;=40%,R20+S20&lt;30%,R20&lt;20%),"Moderado",AND(R20+S20+T20+U20&gt;=50%,R20+S20+T20&lt;40%,R20+S20&lt;30%,R20&lt;20%),"Bajo"),""),"")</f>
        <v>Alto</v>
      </c>
    </row>
    <row r="21" spans="1:22" ht="14.25" customHeight="1" x14ac:dyDescent="0.4">
      <c r="A21" s="122" t="str">
        <v>APJUR</v>
      </c>
      <c r="B21" s="122" t="str">
        <v>Apoyo Jurídico</v>
      </c>
      <c r="C21" s="122" t="str">
        <f>_xlfn.XLOOKUP(A21,Tabla1[SIGLA],Tabla1[Responsable de coordinación (Actividades del proceso)],"",0)</f>
        <v>Oficina Jurídica - OJ
Secretaría General - SG</v>
      </c>
      <c r="D21" s="119">
        <f>COUNTIFS(Tabla6[Sigla],'8_RIESGOS POR PROCESO'!A21,Tabla6[Estado],"Activo",Tabla6[Registro diligenciado],TRUE)</f>
        <v>1</v>
      </c>
      <c r="E21" s="117">
        <f>COUNTIFS(Tabla1315[Sigla Proceso],'8_RIESGOS POR PROCESO'!A21,Tabla1315[Severidad Nivel de Riesgo Inherente],'8_RIESGOS POR PROCESO'!E$10,Tabla1315[Riesgo activo?],"Activo")</f>
        <v>1</v>
      </c>
      <c r="F21" s="117">
        <f>COUNTIFS(Tabla1315[Sigla Proceso],'8_RIESGOS POR PROCESO'!A21,Tabla1315[Severidad Nivel de Riesgo Inherente],'8_RIESGOS POR PROCESO'!F$10,Tabla1315[Riesgo activo?],"Activo")</f>
        <v>0</v>
      </c>
      <c r="G21" s="117">
        <f>COUNTIFS(Tabla1315[Sigla Proceso],'8_RIESGOS POR PROCESO'!A21,Tabla1315[Severidad Nivel de Riesgo Inherente],'8_RIESGOS POR PROCESO'!G$10,Tabla1315[Riesgo activo?],"Activo")</f>
        <v>0</v>
      </c>
      <c r="H21" s="117">
        <f>COUNTIFS(Tabla1315[Sigla Proceso],'8_RIESGOS POR PROCESO'!A21,Tabla1315[Severidad Nivel de Riesgo Inherente],'8_RIESGOS POR PROCESO'!H$10,Tabla1315[Riesgo activo?],"Activo")</f>
        <v>0</v>
      </c>
      <c r="I21" s="117">
        <f>COUNTIFS(Tabla1315[Sigla Proceso],'8_RIESGOS POR PROCESO'!A21,Tabla1315[Severidad Nivel de Riesgo Residual],'8_RIESGOS POR PROCESO'!I$10,Tabla1315[Riesgo activo?],"Activo")</f>
        <v>0</v>
      </c>
      <c r="J21" s="117">
        <f>COUNTIFS(Tabla1315[Sigla Proceso],'8_RIESGOS POR PROCESO'!A21,Tabla1315[Severidad Nivel de Riesgo Residual],'8_RIESGOS POR PROCESO'!J$10,Tabla1315[Riesgo activo?],"Activo")</f>
        <v>1</v>
      </c>
      <c r="K21" s="117">
        <f>COUNTIFS(Tabla1315[Sigla Proceso],'8_RIESGOS POR PROCESO'!A21,Tabla1315[Severidad Nivel de Riesgo Residual],'8_RIESGOS POR PROCESO'!K$10,Tabla1315[Riesgo activo?],"Activo")</f>
        <v>0</v>
      </c>
      <c r="L21" s="117">
        <f>COUNTIFS(Tabla1315[Sigla Proceso],'8_RIESGOS POR PROCESO'!A21,Tabla1315[Severidad Nivel de Riesgo Residual],'8_RIESGOS POR PROCESO'!L$10,Tabla1315[Riesgo activo?],"Activo")</f>
        <v>0</v>
      </c>
      <c r="M21" s="118">
        <f t="shared" si="1"/>
        <v>1</v>
      </c>
      <c r="N21" s="118">
        <f t="shared" si="2"/>
        <v>0</v>
      </c>
      <c r="O21" s="118">
        <f t="shared" si="3"/>
        <v>0</v>
      </c>
      <c r="P21" s="118">
        <f t="shared" si="4"/>
        <v>0</v>
      </c>
      <c r="Q21" s="36" t="str" cm="1">
        <f t="array" ref="Q21">IFERROR(IF(AND($D21&gt;0,$D21=SUM(E21:H21)),_xlfn.IFS(M21&gt;=20%,"Extremo",AND(M21+N21&gt;=30%,M21&lt;20%),"Alto",AND(M21+N21+O21&gt;=40%,M21+N21&lt;30%,M21&lt;20%),"Moderado",AND(M21+N21+O21+P21&gt;=50%,M21+N21+O21&lt;40%,M21+N21&lt;30%,M21&lt;20%),"Bajo"),""),"")</f>
        <v>Extremo</v>
      </c>
      <c r="R21" s="118">
        <f t="shared" si="5"/>
        <v>0</v>
      </c>
      <c r="S21" s="118">
        <f t="shared" si="6"/>
        <v>1</v>
      </c>
      <c r="T21" s="118">
        <f t="shared" si="7"/>
        <v>0</v>
      </c>
      <c r="U21" s="118">
        <f t="shared" si="8"/>
        <v>0</v>
      </c>
      <c r="V21" s="36" t="str" cm="1">
        <f t="array" ref="V21">IFERROR(IF(AND($D21&gt;0,$D21=SUM(I21:L21)),_xlfn.IFS(R21&gt;=20%,"Extremo",AND(R21+S21&gt;=30%,R21&lt;20%),"Alto",AND(R21+S21+T21&gt;=40%,R21+S21&lt;30%,R21&lt;20%),"Moderado",AND(R21+S21+T21+U21&gt;=50%,R21+S21+T21&lt;40%,R21+S21&lt;30%,R21&lt;20%),"Bajo"),""),"")</f>
        <v>Alto</v>
      </c>
    </row>
    <row r="22" spans="1:22" ht="24" x14ac:dyDescent="0.4">
      <c r="A22" s="122" t="str">
        <v>ADQBS</v>
      </c>
      <c r="B22" s="122" t="str">
        <v>Adquisición de Bienes y Servicios</v>
      </c>
      <c r="C22" s="122" t="str">
        <f>_xlfn.XLOOKUP(A22,Tabla1[SIGLA],Tabla1[Responsable de coordinación (Actividades del proceso)],"",0)</f>
        <v>Secretaría General - SG
Subdirección Administrativa y Financiera - SAF</v>
      </c>
      <c r="D22" s="119">
        <f>COUNTIFS(Tabla6[Sigla],'8_RIESGOS POR PROCESO'!A22,Tabla6[Estado],"Activo",Tabla6[Registro diligenciado],TRUE)</f>
        <v>0</v>
      </c>
      <c r="E22" s="117">
        <f>COUNTIFS(Tabla1315[Sigla Proceso],'8_RIESGOS POR PROCESO'!A22,Tabla1315[Severidad Nivel de Riesgo Inherente],'8_RIESGOS POR PROCESO'!E$10,Tabla1315[Riesgo activo?],"Activo")</f>
        <v>0</v>
      </c>
      <c r="F22" s="117">
        <f>COUNTIFS(Tabla1315[Sigla Proceso],'8_RIESGOS POR PROCESO'!A22,Tabla1315[Severidad Nivel de Riesgo Inherente],'8_RIESGOS POR PROCESO'!F$10,Tabla1315[Riesgo activo?],"Activo")</f>
        <v>0</v>
      </c>
      <c r="G22" s="117">
        <f>COUNTIFS(Tabla1315[Sigla Proceso],'8_RIESGOS POR PROCESO'!A22,Tabla1315[Severidad Nivel de Riesgo Inherente],'8_RIESGOS POR PROCESO'!G$10,Tabla1315[Riesgo activo?],"Activo")</f>
        <v>0</v>
      </c>
      <c r="H22" s="117">
        <f>COUNTIFS(Tabla1315[Sigla Proceso],'8_RIESGOS POR PROCESO'!A22,Tabla1315[Severidad Nivel de Riesgo Inherente],'8_RIESGOS POR PROCESO'!H$10,Tabla1315[Riesgo activo?],"Activo")</f>
        <v>0</v>
      </c>
      <c r="I22" s="117">
        <f>COUNTIFS(Tabla1315[Sigla Proceso],'8_RIESGOS POR PROCESO'!A22,Tabla1315[Severidad Nivel de Riesgo Residual],'8_RIESGOS POR PROCESO'!I$10,Tabla1315[Riesgo activo?],"Activo")</f>
        <v>0</v>
      </c>
      <c r="J22" s="117">
        <f>COUNTIFS(Tabla1315[Sigla Proceso],'8_RIESGOS POR PROCESO'!A22,Tabla1315[Severidad Nivel de Riesgo Residual],'8_RIESGOS POR PROCESO'!J$10,Tabla1315[Riesgo activo?],"Activo")</f>
        <v>0</v>
      </c>
      <c r="K22" s="117">
        <f>COUNTIFS(Tabla1315[Sigla Proceso],'8_RIESGOS POR PROCESO'!A22,Tabla1315[Severidad Nivel de Riesgo Residual],'8_RIESGOS POR PROCESO'!K$10,Tabla1315[Riesgo activo?],"Activo")</f>
        <v>0</v>
      </c>
      <c r="L22" s="117">
        <f>COUNTIFS(Tabla1315[Sigla Proceso],'8_RIESGOS POR PROCESO'!A22,Tabla1315[Severidad Nivel de Riesgo Residual],'8_RIESGOS POR PROCESO'!L$10,Tabla1315[Riesgo activo?],"Activo")</f>
        <v>0</v>
      </c>
      <c r="M22" s="118" t="str">
        <f t="shared" si="1"/>
        <v/>
      </c>
      <c r="N22" s="118" t="str">
        <f t="shared" si="2"/>
        <v/>
      </c>
      <c r="O22" s="118" t="str">
        <f t="shared" si="3"/>
        <v/>
      </c>
      <c r="P22" s="118" t="str">
        <f t="shared" si="4"/>
        <v/>
      </c>
      <c r="Q22" s="36" t="str" cm="1">
        <f t="array" ref="Q22">IFERROR(IF(AND($D22&gt;0,$D22=SUM(E22:H22)),_xlfn.IFS(M22&gt;=20%,"Extremo",AND(M22+N22&gt;=30%,M22&lt;20%),"Alto",AND(M22+N22+O22&gt;=40%,M22+N22&lt;30%,M22&lt;20%),"Moderado",AND(M22+N22+O22+P22&gt;=50%,M22+N22+O22&lt;40%,M22+N22&lt;30%,M22&lt;20%),"Bajo"),""),"")</f>
        <v/>
      </c>
      <c r="R22" s="118" t="str">
        <f t="shared" si="5"/>
        <v/>
      </c>
      <c r="S22" s="118" t="str">
        <f t="shared" si="6"/>
        <v/>
      </c>
      <c r="T22" s="118" t="str">
        <f t="shared" si="7"/>
        <v/>
      </c>
      <c r="U22" s="118" t="str">
        <f t="shared" si="8"/>
        <v/>
      </c>
      <c r="V22" s="36" t="str" cm="1">
        <f t="array" ref="V22">IFERROR(IF(AND($D22&gt;0,$D22=SUM(I22:L22)),_xlfn.IFS(R22&gt;=20%,"Extremo",AND(R22+S22&gt;=30%,R22&lt;20%),"Alto",AND(R22+S22+T22&gt;=40%,R22+S22&lt;30%,R22&lt;20%),"Moderado",AND(R22+S22+T22+U22&gt;=50%,R22+S22+T22&lt;40%,R22+S22&lt;30%,R22&lt;20%),"Bajo"),""),"")</f>
        <v/>
      </c>
    </row>
    <row r="23" spans="1:22" ht="24" x14ac:dyDescent="0.4">
      <c r="A23" s="122" t="str">
        <v>ADMBS</v>
      </c>
      <c r="B23" s="122" t="str">
        <v>Administración de Bienes y Servicios</v>
      </c>
      <c r="C23" s="122" t="str">
        <f>_xlfn.XLOOKUP(A23,Tabla1[SIGLA],Tabla1[Responsable de coordinación (Actividades del proceso)],"",0)</f>
        <v>Secretaría General - SG
Subdirección Administrativa y Financiera - SAF</v>
      </c>
      <c r="D23" s="119">
        <f>COUNTIFS(Tabla6[Sigla],'8_RIESGOS POR PROCESO'!A23,Tabla6[Estado],"Activo",Tabla6[Registro diligenciado],TRUE)</f>
        <v>1</v>
      </c>
      <c r="E23" s="117">
        <f>COUNTIFS(Tabla1315[Sigla Proceso],'8_RIESGOS POR PROCESO'!A23,Tabla1315[Severidad Nivel de Riesgo Inherente],'8_RIESGOS POR PROCESO'!E$10,Tabla1315[Riesgo activo?],"Activo")</f>
        <v>0</v>
      </c>
      <c r="F23" s="117">
        <f>COUNTIFS(Tabla1315[Sigla Proceso],'8_RIESGOS POR PROCESO'!A23,Tabla1315[Severidad Nivel de Riesgo Inherente],'8_RIESGOS POR PROCESO'!F$10,Tabla1315[Riesgo activo?],"Activo")</f>
        <v>1</v>
      </c>
      <c r="G23" s="117">
        <f>COUNTIFS(Tabla1315[Sigla Proceso],'8_RIESGOS POR PROCESO'!A23,Tabla1315[Severidad Nivel de Riesgo Inherente],'8_RIESGOS POR PROCESO'!G$10,Tabla1315[Riesgo activo?],"Activo")</f>
        <v>0</v>
      </c>
      <c r="H23" s="117">
        <f>COUNTIFS(Tabla1315[Sigla Proceso],'8_RIESGOS POR PROCESO'!A23,Tabla1315[Severidad Nivel de Riesgo Inherente],'8_RIESGOS POR PROCESO'!H$10,Tabla1315[Riesgo activo?],"Activo")</f>
        <v>0</v>
      </c>
      <c r="I23" s="117">
        <f>COUNTIFS(Tabla1315[Sigla Proceso],'8_RIESGOS POR PROCESO'!A23,Tabla1315[Severidad Nivel de Riesgo Residual],'8_RIESGOS POR PROCESO'!I$10,Tabla1315[Riesgo activo?],"Activo")</f>
        <v>0</v>
      </c>
      <c r="J23" s="117">
        <f>COUNTIFS(Tabla1315[Sigla Proceso],'8_RIESGOS POR PROCESO'!A23,Tabla1315[Severidad Nivel de Riesgo Residual],'8_RIESGOS POR PROCESO'!J$10,Tabla1315[Riesgo activo?],"Activo")</f>
        <v>0</v>
      </c>
      <c r="K23" s="117">
        <f>COUNTIFS(Tabla1315[Sigla Proceso],'8_RIESGOS POR PROCESO'!A23,Tabla1315[Severidad Nivel de Riesgo Residual],'8_RIESGOS POR PROCESO'!K$10,Tabla1315[Riesgo activo?],"Activo")</f>
        <v>1</v>
      </c>
      <c r="L23" s="117">
        <f>COUNTIFS(Tabla1315[Sigla Proceso],'8_RIESGOS POR PROCESO'!A23,Tabla1315[Severidad Nivel de Riesgo Residual],'8_RIESGOS POR PROCESO'!L$10,Tabla1315[Riesgo activo?],"Activo")</f>
        <v>0</v>
      </c>
      <c r="M23" s="118">
        <f t="shared" si="1"/>
        <v>0</v>
      </c>
      <c r="N23" s="118">
        <f t="shared" si="2"/>
        <v>1</v>
      </c>
      <c r="O23" s="118">
        <f t="shared" si="3"/>
        <v>0</v>
      </c>
      <c r="P23" s="118">
        <f t="shared" si="4"/>
        <v>0</v>
      </c>
      <c r="Q23" s="36" t="str" cm="1">
        <f t="array" ref="Q23">IFERROR(IF(AND($D23&gt;0,$D23=SUM(E23:H23)),_xlfn.IFS(M23&gt;=20%,"Extremo",AND(M23+N23&gt;=30%,M23&lt;20%),"Alto",AND(M23+N23+O23&gt;=40%,M23+N23&lt;30%,M23&lt;20%),"Moderado",AND(M23+N23+O23+P23&gt;=50%,M23+N23+O23&lt;40%,M23+N23&lt;30%,M23&lt;20%),"Bajo"),""),"")</f>
        <v>Alto</v>
      </c>
      <c r="R23" s="118">
        <f t="shared" si="5"/>
        <v>0</v>
      </c>
      <c r="S23" s="118">
        <f t="shared" si="6"/>
        <v>0</v>
      </c>
      <c r="T23" s="118">
        <f t="shared" si="7"/>
        <v>1</v>
      </c>
      <c r="U23" s="118">
        <f t="shared" si="8"/>
        <v>0</v>
      </c>
      <c r="V23" s="36" t="str" cm="1">
        <f t="array" ref="V23">IFERROR(IF(AND($D23&gt;0,$D23=SUM(I23:L23)),_xlfn.IFS(R23&gt;=20%,"Extremo",AND(R23+S23&gt;=30%,R23&lt;20%),"Alto",AND(R23+S23+T23&gt;=40%,R23+S23&lt;30%,R23&lt;20%),"Moderado",AND(R23+S23+T23+U23&gt;=50%,R23+S23+T23&lt;40%,R23+S23&lt;30%,R23&lt;20%),"Bajo"),""),"")</f>
        <v>Moderado</v>
      </c>
    </row>
    <row r="24" spans="1:22" ht="48" x14ac:dyDescent="0.4">
      <c r="A24" s="122" t="str">
        <v>GEFIN</v>
      </c>
      <c r="B24" s="122" t="str">
        <v>Gestión Financiera</v>
      </c>
      <c r="C24" s="122" t="str">
        <f>_xlfn.XLOOKUP(A24,Tabla1[SIGLA],Tabla1[Responsable de coordinación (Actividades del proceso)],"",0)</f>
        <v>Oficina de Planeación - OP
Secretaría General - SG
Subdirección Administrativa y Financiera - SAF
Subdirección de Administración de Tierras de la Nación - SATN</v>
      </c>
      <c r="D24" s="119">
        <f>COUNTIFS(Tabla6[Sigla],'8_RIESGOS POR PROCESO'!A24,Tabla6[Estado],"Activo",Tabla6[Registro diligenciado],TRUE)</f>
        <v>0</v>
      </c>
      <c r="E24" s="117">
        <f>COUNTIFS(Tabla1315[Sigla Proceso],'8_RIESGOS POR PROCESO'!A24,Tabla1315[Severidad Nivel de Riesgo Inherente],'8_RIESGOS POR PROCESO'!E$10,Tabla1315[Riesgo activo?],"Activo")</f>
        <v>0</v>
      </c>
      <c r="F24" s="117">
        <f>COUNTIFS(Tabla1315[Sigla Proceso],'8_RIESGOS POR PROCESO'!A24,Tabla1315[Severidad Nivel de Riesgo Inherente],'8_RIESGOS POR PROCESO'!F$10,Tabla1315[Riesgo activo?],"Activo")</f>
        <v>0</v>
      </c>
      <c r="G24" s="117">
        <f>COUNTIFS(Tabla1315[Sigla Proceso],'8_RIESGOS POR PROCESO'!A24,Tabla1315[Severidad Nivel de Riesgo Inherente],'8_RIESGOS POR PROCESO'!G$10,Tabla1315[Riesgo activo?],"Activo")</f>
        <v>0</v>
      </c>
      <c r="H24" s="117">
        <f>COUNTIFS(Tabla1315[Sigla Proceso],'8_RIESGOS POR PROCESO'!A24,Tabla1315[Severidad Nivel de Riesgo Inherente],'8_RIESGOS POR PROCESO'!H$10,Tabla1315[Riesgo activo?],"Activo")</f>
        <v>0</v>
      </c>
      <c r="I24" s="117">
        <f>COUNTIFS(Tabla1315[Sigla Proceso],'8_RIESGOS POR PROCESO'!A24,Tabla1315[Severidad Nivel de Riesgo Residual],'8_RIESGOS POR PROCESO'!I$10,Tabla1315[Riesgo activo?],"Activo")</f>
        <v>0</v>
      </c>
      <c r="J24" s="117">
        <f>COUNTIFS(Tabla1315[Sigla Proceso],'8_RIESGOS POR PROCESO'!A24,Tabla1315[Severidad Nivel de Riesgo Residual],'8_RIESGOS POR PROCESO'!J$10,Tabla1315[Riesgo activo?],"Activo")</f>
        <v>0</v>
      </c>
      <c r="K24" s="117">
        <f>COUNTIFS(Tabla1315[Sigla Proceso],'8_RIESGOS POR PROCESO'!A24,Tabla1315[Severidad Nivel de Riesgo Residual],'8_RIESGOS POR PROCESO'!K$10,Tabla1315[Riesgo activo?],"Activo")</f>
        <v>0</v>
      </c>
      <c r="L24" s="117">
        <f>COUNTIFS(Tabla1315[Sigla Proceso],'8_RIESGOS POR PROCESO'!A24,Tabla1315[Severidad Nivel de Riesgo Residual],'8_RIESGOS POR PROCESO'!L$10,Tabla1315[Riesgo activo?],"Activo")</f>
        <v>0</v>
      </c>
      <c r="M24" s="118" t="str">
        <f t="shared" si="1"/>
        <v/>
      </c>
      <c r="N24" s="118" t="str">
        <f t="shared" si="2"/>
        <v/>
      </c>
      <c r="O24" s="118" t="str">
        <f t="shared" si="3"/>
        <v/>
      </c>
      <c r="P24" s="118" t="str">
        <f t="shared" si="4"/>
        <v/>
      </c>
      <c r="Q24" s="36" t="str" cm="1">
        <f t="array" ref="Q24">IFERROR(IF(AND($D24&gt;0,$D24=SUM(E24:H24)),_xlfn.IFS(M24&gt;=20%,"Extremo",AND(M24+N24&gt;=30%,M24&lt;20%),"Alto",AND(M24+N24+O24&gt;=40%,M24+N24&lt;30%,M24&lt;20%),"Moderado",AND(M24+N24+O24+P24&gt;=50%,M24+N24+O24&lt;40%,M24+N24&lt;30%,M24&lt;20%),"Bajo"),""),"")</f>
        <v/>
      </c>
      <c r="R24" s="118" t="str">
        <f t="shared" si="5"/>
        <v/>
      </c>
      <c r="S24" s="118" t="str">
        <f t="shared" si="6"/>
        <v/>
      </c>
      <c r="T24" s="118" t="str">
        <f t="shared" si="7"/>
        <v/>
      </c>
      <c r="U24" s="118" t="str">
        <f t="shared" si="8"/>
        <v/>
      </c>
      <c r="V24" s="36" t="str" cm="1">
        <f t="array" ref="V24">IFERROR(IF(AND($D24&gt;0,$D24=SUM(I24:L24)),_xlfn.IFS(R24&gt;=20%,"Extremo",AND(R24+S24&gt;=30%,R24&lt;20%),"Alto",AND(R24+S24+T24&gt;=40%,R24+S24&lt;30%,R24&lt;20%),"Moderado",AND(R24+S24+T24+U24&gt;=50%,R24+S24+T24&lt;40%,R24+S24&lt;30%,R24&lt;20%),"Bajo"),""),"")</f>
        <v/>
      </c>
    </row>
    <row r="25" spans="1:22" ht="48" x14ac:dyDescent="0.4">
      <c r="A25" s="122" t="str">
        <v>SEYM</v>
      </c>
      <c r="B25" s="122" t="str">
        <v>Seguimiento, Evaluación y Mejora</v>
      </c>
      <c r="C25" s="122" t="str">
        <f>_xlfn.XLOOKUP(A25,Tabla1[SIGLA],Tabla1[Responsable de coordinación (Actividades del proceso)],"",0)</f>
        <v>Oficina de Control Interno - OCI
Oficina de Planeación - OP
Oficina del Inspector de la Gestión de Tierras - OIGT
Secretaría General - SG</v>
      </c>
      <c r="D25" s="119">
        <f>COUNTIFS(Tabla6[Sigla],'8_RIESGOS POR PROCESO'!A25,Tabla6[Estado],"Activo",Tabla6[Registro diligenciado],TRUE)</f>
        <v>3</v>
      </c>
      <c r="E25" s="117">
        <f>COUNTIFS(Tabla1315[Sigla Proceso],'8_RIESGOS POR PROCESO'!A25,Tabla1315[Severidad Nivel de Riesgo Inherente],'8_RIESGOS POR PROCESO'!E$10,Tabla1315[Riesgo activo?],"Activo")</f>
        <v>3</v>
      </c>
      <c r="F25" s="117">
        <f>COUNTIFS(Tabla1315[Sigla Proceso],'8_RIESGOS POR PROCESO'!A25,Tabla1315[Severidad Nivel de Riesgo Inherente],'8_RIESGOS POR PROCESO'!F$10,Tabla1315[Riesgo activo?],"Activo")</f>
        <v>0</v>
      </c>
      <c r="G25" s="117">
        <f>COUNTIFS(Tabla1315[Sigla Proceso],'8_RIESGOS POR PROCESO'!A25,Tabla1315[Severidad Nivel de Riesgo Inherente],'8_RIESGOS POR PROCESO'!G$10,Tabla1315[Riesgo activo?],"Activo")</f>
        <v>0</v>
      </c>
      <c r="H25" s="117">
        <f>COUNTIFS(Tabla1315[Sigla Proceso],'8_RIESGOS POR PROCESO'!A25,Tabla1315[Severidad Nivel de Riesgo Inherente],'8_RIESGOS POR PROCESO'!H$10,Tabla1315[Riesgo activo?],"Activo")</f>
        <v>0</v>
      </c>
      <c r="I25" s="117">
        <f>COUNTIFS(Tabla1315[Sigla Proceso],'8_RIESGOS POR PROCESO'!A25,Tabla1315[Severidad Nivel de Riesgo Residual],'8_RIESGOS POR PROCESO'!I$10,Tabla1315[Riesgo activo?],"Activo")</f>
        <v>3</v>
      </c>
      <c r="J25" s="117">
        <f>COUNTIFS(Tabla1315[Sigla Proceso],'8_RIESGOS POR PROCESO'!A25,Tabla1315[Severidad Nivel de Riesgo Residual],'8_RIESGOS POR PROCESO'!J$10,Tabla1315[Riesgo activo?],"Activo")</f>
        <v>0</v>
      </c>
      <c r="K25" s="117">
        <f>COUNTIFS(Tabla1315[Sigla Proceso],'8_RIESGOS POR PROCESO'!A25,Tabla1315[Severidad Nivel de Riesgo Residual],'8_RIESGOS POR PROCESO'!K$10,Tabla1315[Riesgo activo?],"Activo")</f>
        <v>0</v>
      </c>
      <c r="L25" s="117">
        <f>COUNTIFS(Tabla1315[Sigla Proceso],'8_RIESGOS POR PROCESO'!A25,Tabla1315[Severidad Nivel de Riesgo Residual],'8_RIESGOS POR PROCESO'!L$10,Tabla1315[Riesgo activo?],"Activo")</f>
        <v>0</v>
      </c>
      <c r="M25" s="118">
        <f t="shared" si="1"/>
        <v>1</v>
      </c>
      <c r="N25" s="118">
        <f t="shared" si="2"/>
        <v>0</v>
      </c>
      <c r="O25" s="118">
        <f t="shared" si="3"/>
        <v>0</v>
      </c>
      <c r="P25" s="118">
        <f t="shared" si="4"/>
        <v>0</v>
      </c>
      <c r="Q25" s="36" t="str" cm="1">
        <f t="array" ref="Q25">IFERROR(IF(AND($D25&gt;0,$D25=SUM(E25:H25)),_xlfn.IFS(M25&gt;=20%,"Extremo",AND(M25+N25&gt;=30%,M25&lt;20%),"Alto",AND(M25+N25+O25&gt;=40%,M25+N25&lt;30%,M25&lt;20%),"Moderado",AND(M25+N25+O25+P25&gt;=50%,M25+N25+O25&lt;40%,M25+N25&lt;30%,M25&lt;20%),"Bajo"),""),"")</f>
        <v>Extremo</v>
      </c>
      <c r="R25" s="118">
        <f t="shared" si="5"/>
        <v>1</v>
      </c>
      <c r="S25" s="118">
        <f t="shared" si="6"/>
        <v>0</v>
      </c>
      <c r="T25" s="118">
        <f t="shared" si="7"/>
        <v>0</v>
      </c>
      <c r="U25" s="118">
        <f t="shared" si="8"/>
        <v>0</v>
      </c>
      <c r="V25" s="36" t="str" cm="1">
        <f t="array" ref="V25">IFERROR(IF(AND($D25&gt;0,$D25=SUM(I25:L25)),_xlfn.IFS(R25&gt;=20%,"Extremo",AND(R25+S25&gt;=30%,R25&lt;20%),"Alto",AND(R25+S25+T25&gt;=40%,R25+S25&lt;30%,R25&lt;20%),"Moderado",AND(R25+S25+T25+U25&gt;=50%,R25+S25+T25&lt;40%,R25+S25&lt;30%,R25&lt;20%),"Bajo"),""),"")</f>
        <v>Extremo</v>
      </c>
    </row>
    <row r="26" spans="1:22" ht="65.25" customHeight="1" x14ac:dyDescent="0.4">
      <c r="A26" s="122" t="str">
        <v>GEMA</v>
      </c>
      <c r="B26" s="122" t="str">
        <v>Gestión del Modelo de Atención</v>
      </c>
      <c r="C26" s="122" t="str">
        <f>_xlfn.XLOOKUP(A26,Tabla1[SIGLA],Tabla1[Responsable de coordinación (Actividades del proceso)],"",0)</f>
        <v>Secretaría General - SG
Dirección de Gestión del Ordenamiento Social de la Propiedad - DGOSP
Dirección de Acceso a Tierras - DAT
Dirección de Gestión Jurídica de Tierras - DGJT
Dirección de Asuntos Étnicos - DAE</v>
      </c>
      <c r="D26" s="119">
        <f>COUNTIFS(Tabla6[Sigla],'8_RIESGOS POR PROCESO'!A26,Tabla6[Estado],"Activo",Tabla6[Registro diligenciado],TRUE)</f>
        <v>4</v>
      </c>
      <c r="E26" s="117">
        <f>COUNTIFS(Tabla1315[Sigla Proceso],'8_RIESGOS POR PROCESO'!A26,Tabla1315[Severidad Nivel de Riesgo Inherente],'8_RIESGOS POR PROCESO'!E$10,Tabla1315[Riesgo activo?],"Activo")</f>
        <v>4</v>
      </c>
      <c r="F26" s="117">
        <f>COUNTIFS(Tabla1315[Sigla Proceso],'8_RIESGOS POR PROCESO'!A26,Tabla1315[Severidad Nivel de Riesgo Inherente],'8_RIESGOS POR PROCESO'!F$10,Tabla1315[Riesgo activo?],"Activo")</f>
        <v>0</v>
      </c>
      <c r="G26" s="117">
        <f>COUNTIFS(Tabla1315[Sigla Proceso],'8_RIESGOS POR PROCESO'!A26,Tabla1315[Severidad Nivel de Riesgo Inherente],'8_RIESGOS POR PROCESO'!G$10,Tabla1315[Riesgo activo?],"Activo")</f>
        <v>0</v>
      </c>
      <c r="H26" s="117">
        <f>COUNTIFS(Tabla1315[Sigla Proceso],'8_RIESGOS POR PROCESO'!A26,Tabla1315[Severidad Nivel de Riesgo Inherente],'8_RIESGOS POR PROCESO'!H$10,Tabla1315[Riesgo activo?],"Activo")</f>
        <v>0</v>
      </c>
      <c r="I26" s="117">
        <f>COUNTIFS(Tabla1315[Sigla Proceso],'8_RIESGOS POR PROCESO'!A26,Tabla1315[Severidad Nivel de Riesgo Residual],'8_RIESGOS POR PROCESO'!I$10,Tabla1315[Riesgo activo?],"Activo")</f>
        <v>4</v>
      </c>
      <c r="J26" s="117">
        <f>COUNTIFS(Tabla1315[Sigla Proceso],'8_RIESGOS POR PROCESO'!A26,Tabla1315[Severidad Nivel de Riesgo Residual],'8_RIESGOS POR PROCESO'!J$10,Tabla1315[Riesgo activo?],"Activo")</f>
        <v>0</v>
      </c>
      <c r="K26" s="117">
        <f>COUNTIFS(Tabla1315[Sigla Proceso],'8_RIESGOS POR PROCESO'!A26,Tabla1315[Severidad Nivel de Riesgo Residual],'8_RIESGOS POR PROCESO'!K$10,Tabla1315[Riesgo activo?],"Activo")</f>
        <v>0</v>
      </c>
      <c r="L26" s="117">
        <f>COUNTIFS(Tabla1315[Sigla Proceso],'8_RIESGOS POR PROCESO'!A26,Tabla1315[Severidad Nivel de Riesgo Residual],'8_RIESGOS POR PROCESO'!L$10,Tabla1315[Riesgo activo?],"Activo")</f>
        <v>0</v>
      </c>
      <c r="M26" s="118">
        <f t="shared" si="1"/>
        <v>1</v>
      </c>
      <c r="N26" s="118">
        <f t="shared" si="2"/>
        <v>0</v>
      </c>
      <c r="O26" s="118">
        <f t="shared" si="3"/>
        <v>0</v>
      </c>
      <c r="P26" s="118">
        <f t="shared" si="4"/>
        <v>0</v>
      </c>
      <c r="Q26" s="36" t="str" cm="1">
        <f t="array" ref="Q26">IFERROR(IF(AND($D26&gt;0,$D26=SUM(E26:H26)),_xlfn.IFS(M26&gt;=20%,"Extremo",AND(M26+N26&gt;=30%,M26&lt;20%),"Alto",AND(M26+N26+O26&gt;=40%,M26+N26&lt;30%,M26&lt;20%),"Moderado",AND(M26+N26+O26+P26&gt;=50%,M26+N26+O26&lt;40%,M26+N26&lt;30%,M26&lt;20%),"Bajo"),""),"")</f>
        <v>Extremo</v>
      </c>
      <c r="R26" s="118">
        <f t="shared" si="5"/>
        <v>1</v>
      </c>
      <c r="S26" s="118">
        <f t="shared" si="6"/>
        <v>0</v>
      </c>
      <c r="T26" s="118">
        <f t="shared" si="7"/>
        <v>0</v>
      </c>
      <c r="U26" s="118">
        <f t="shared" si="8"/>
        <v>0</v>
      </c>
      <c r="V26" s="36" t="str" cm="1">
        <f t="array" ref="V26">IFERROR(IF(AND($D26&gt;0,$D26=SUM(I26:L26)),_xlfn.IFS(R26&gt;=20%,"Extremo",AND(R26+S26&gt;=30%,R26&lt;20%),"Alto",AND(R26+S26+T26&gt;=40%,R26+S26&lt;30%,R26&lt;20%),"Moderado",AND(R26+S26+T26+U26&gt;=50%,R26+S26+T26&lt;40%,R26+S26&lt;30%,R26&lt;20%),"Bajo"),""),"")</f>
        <v>Extremo</v>
      </c>
    </row>
    <row r="27" spans="1:22" x14ac:dyDescent="0.4"/>
    <row r="28" spans="1:22" x14ac:dyDescent="0.4"/>
    <row r="29" spans="1:22" x14ac:dyDescent="0.4"/>
  </sheetData>
  <sheetProtection algorithmName="SHA-512" hashValue="JT0AM6gC990YiQKa0JT3SIMNdW5cOvjExeHTKIUTEny+NJcjcLuF/7Zcq9UqK/vjfS9tvJhoxbjJc1YdYaSNvA==" saltValue="W2Dy+uVPr+fz3XJZ9PMxWA==" spinCount="100000" sheet="1" objects="1" scenarios="1"/>
  <mergeCells count="13">
    <mergeCell ref="B1:V1"/>
    <mergeCell ref="M8:P9"/>
    <mergeCell ref="R8:U9"/>
    <mergeCell ref="A5:V6"/>
    <mergeCell ref="B2:V2"/>
    <mergeCell ref="C3:Q3"/>
    <mergeCell ref="C4:Q4"/>
    <mergeCell ref="E9:H9"/>
    <mergeCell ref="I9:L9"/>
    <mergeCell ref="D8:L8"/>
    <mergeCell ref="A8:C9"/>
    <mergeCell ref="Q8:Q10"/>
    <mergeCell ref="V8:V10"/>
  </mergeCells>
  <conditionalFormatting sqref="A11:V26">
    <cfRule type="expression" dxfId="4" priority="5">
      <formula>$A11&lt;&gt;""</formula>
    </cfRule>
  </conditionalFormatting>
  <pageMargins left="0.70866141732283472" right="0.70866141732283472" top="0.74803149606299213" bottom="0.74803149606299213" header="0.31496062992125984" footer="0.31496062992125984"/>
  <pageSetup scale="34" fitToHeight="0" orientation="landscape" r:id="rId1"/>
  <headerFooter>
    <oddFooter>&amp;L&amp;F&amp;R&amp;A</oddFooter>
  </headerFooter>
  <drawing r:id="rId2"/>
  <extLst>
    <ext xmlns:x14="http://schemas.microsoft.com/office/spreadsheetml/2009/9/main" uri="{78C0D931-6437-407d-A8EE-F0AAD7539E65}">
      <x14:conditionalFormattings>
        <x14:conditionalFormatting xmlns:xm="http://schemas.microsoft.com/office/excel/2006/main">
          <x14:cfRule type="cellIs" priority="1" operator="equal" id="{60190625-18D4-4329-8FBF-695D9EE5F18E}">
            <xm:f>CONFIGURACIÓN!$BM$9</xm:f>
            <x14:dxf>
              <fill>
                <patternFill>
                  <bgColor rgb="FF92D050"/>
                </patternFill>
              </fill>
            </x14:dxf>
          </x14:cfRule>
          <x14:cfRule type="cellIs" priority="2" operator="equal" id="{499D425B-6384-416D-9E51-244849CA4DCA}">
            <xm:f>CONFIGURACIÓN!$BM$8</xm:f>
            <x14:dxf>
              <fill>
                <patternFill>
                  <bgColor rgb="FFFFFF66"/>
                </patternFill>
              </fill>
            </x14:dxf>
          </x14:cfRule>
          <x14:cfRule type="cellIs" priority="3" operator="equal" id="{271AB799-CD94-413F-BCC6-DB899E062D4B}">
            <xm:f>CONFIGURACIÓN!$BM$7</xm:f>
            <x14:dxf>
              <fill>
                <patternFill>
                  <bgColor rgb="FFFF6600"/>
                </patternFill>
              </fill>
            </x14:dxf>
          </x14:cfRule>
          <x14:cfRule type="cellIs" priority="4" operator="equal" id="{34C6DE53-B05E-430C-8685-D3C1D68E5C84}">
            <xm:f>CONFIGURACIÓN!$BM$6</xm:f>
            <x14:dxf>
              <fill>
                <patternFill>
                  <bgColor rgb="FFFF0000"/>
                </patternFill>
              </fill>
            </x14:dxf>
          </x14:cfRule>
          <xm:sqref>Q11:Q26 V11:V26</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E5E266-764D-4DA6-9D8D-4F97269B4158}">
  <sheetPr codeName="Hoja1"/>
  <dimension ref="A1:BX45"/>
  <sheetViews>
    <sheetView topLeftCell="K1" workbookViewId="0">
      <selection activeCell="K6" sqref="K6"/>
    </sheetView>
  </sheetViews>
  <sheetFormatPr baseColWidth="10" defaultRowHeight="30.75" customHeight="1" x14ac:dyDescent="0.4"/>
  <cols>
    <col min="2" max="2" width="31.3828125" customWidth="1"/>
    <col min="3" max="3" width="82" customWidth="1"/>
    <col min="4" max="4" width="9.15234375" customWidth="1"/>
    <col min="5" max="5" width="103.23046875" customWidth="1"/>
    <col min="6" max="6" width="2.61328125" customWidth="1"/>
    <col min="7" max="7" width="19.15234375" customWidth="1"/>
    <col min="8" max="8" width="4.15234375" customWidth="1"/>
    <col min="9" max="9" width="31.15234375" customWidth="1"/>
    <col min="10" max="11" width="34" customWidth="1"/>
    <col min="12" max="12" width="3.23046875" customWidth="1"/>
    <col min="13" max="13" width="37.84375" customWidth="1"/>
    <col min="14" max="14" width="3.84375" customWidth="1"/>
    <col min="15" max="16" width="64.15234375" customWidth="1"/>
    <col min="17" max="17" width="4" customWidth="1"/>
    <col min="18" max="18" width="32" customWidth="1"/>
    <col min="20" max="20" width="59.61328125" customWidth="1"/>
    <col min="22" max="22" width="13.61328125" customWidth="1"/>
    <col min="24" max="24" width="26.3828125" customWidth="1"/>
    <col min="25" max="25" width="47" customWidth="1"/>
    <col min="26" max="26" width="12.84375" customWidth="1"/>
    <col min="27" max="27" width="18.23046875" customWidth="1"/>
    <col min="29" max="29" width="28.3828125" customWidth="1"/>
    <col min="30" max="30" width="15.15234375" customWidth="1"/>
    <col min="32" max="32" width="12.15234375" customWidth="1"/>
    <col min="34" max="34" width="4.84375" customWidth="1"/>
    <col min="35" max="35" width="43" customWidth="1"/>
    <col min="36" max="36" width="4.61328125" customWidth="1"/>
    <col min="37" max="37" width="32.23046875" customWidth="1"/>
    <col min="38" max="38" width="5.3828125" customWidth="1"/>
    <col min="39" max="39" width="31.15234375" customWidth="1"/>
    <col min="40" max="40" width="90.84375" style="2" customWidth="1"/>
    <col min="41" max="41" width="4.3828125" customWidth="1"/>
    <col min="42" max="42" width="31.3828125" customWidth="1"/>
    <col min="43" max="43" width="4.3828125" customWidth="1"/>
    <col min="44" max="44" width="36" customWidth="1"/>
    <col min="45" max="45" width="2.61328125" customWidth="1"/>
    <col min="46" max="46" width="32" customWidth="1"/>
    <col min="47" max="47" width="3" customWidth="1"/>
    <col min="48" max="48" width="28.61328125" customWidth="1"/>
    <col min="49" max="49" width="5.84375" customWidth="1"/>
    <col min="50" max="50" width="16.61328125" customWidth="1"/>
    <col min="52" max="52" width="15.23046875" customWidth="1"/>
    <col min="54" max="54" width="19" customWidth="1"/>
    <col min="65" max="65" width="18.69140625" customWidth="1"/>
    <col min="66" max="66" width="21.3828125" customWidth="1"/>
    <col min="67" max="67" width="26.84375" customWidth="1"/>
    <col min="68" max="68" width="32.84375" customWidth="1"/>
    <col min="72" max="72" width="16.15234375" customWidth="1"/>
    <col min="74" max="74" width="16" customWidth="1"/>
    <col min="76" max="76" width="102.84375" customWidth="1"/>
  </cols>
  <sheetData>
    <row r="1" spans="1:76" ht="30.75" customHeight="1" x14ac:dyDescent="0.65">
      <c r="A1" s="1"/>
      <c r="B1" s="3"/>
      <c r="C1" s="460" t="str">
        <f>INICIO!$B$7</f>
        <v xml:space="preserve">MAPA DE RIESGOS DE CORRUPCIÓN </v>
      </c>
      <c r="D1" s="460"/>
      <c r="E1" s="460"/>
    </row>
    <row r="2" spans="1:76" ht="30.75" customHeight="1" x14ac:dyDescent="0.4">
      <c r="A2" s="1"/>
      <c r="B2" s="3"/>
      <c r="C2" s="461" t="s">
        <v>85</v>
      </c>
      <c r="D2" s="461"/>
      <c r="E2" s="461"/>
    </row>
    <row r="3" spans="1:76" ht="30.75" customHeight="1" x14ac:dyDescent="0.4">
      <c r="A3" s="1"/>
      <c r="B3" s="1"/>
      <c r="C3" s="1"/>
      <c r="D3" s="1"/>
      <c r="E3" s="1"/>
      <c r="BE3" s="459" t="s">
        <v>517</v>
      </c>
      <c r="BF3" s="459"/>
      <c r="BG3" s="459"/>
    </row>
    <row r="4" spans="1:76" ht="30.75" customHeight="1" x14ac:dyDescent="0.4">
      <c r="A4" s="1" t="s">
        <v>514</v>
      </c>
      <c r="B4" s="86"/>
      <c r="C4" s="86"/>
      <c r="D4" s="86"/>
      <c r="E4" s="86"/>
      <c r="G4" s="85" t="s">
        <v>515</v>
      </c>
      <c r="I4" s="463" t="s">
        <v>516</v>
      </c>
      <c r="J4" s="463"/>
      <c r="K4" s="463"/>
      <c r="M4" s="52" t="s">
        <v>517</v>
      </c>
      <c r="O4" s="464" t="s">
        <v>517</v>
      </c>
      <c r="P4" s="464"/>
      <c r="R4" s="85" t="s">
        <v>517</v>
      </c>
      <c r="T4" s="463" t="s">
        <v>517</v>
      </c>
      <c r="U4" s="463"/>
      <c r="V4" s="463"/>
      <c r="X4" s="463" t="s">
        <v>517</v>
      </c>
      <c r="Y4" s="463"/>
      <c r="Z4" s="463"/>
      <c r="AA4" s="463"/>
      <c r="AC4" s="463" t="s">
        <v>515</v>
      </c>
      <c r="AD4" s="463"/>
      <c r="AE4" s="463"/>
      <c r="AF4" s="463"/>
      <c r="AG4" s="463"/>
      <c r="AI4" t="s">
        <v>505</v>
      </c>
      <c r="AK4" s="85" t="s">
        <v>511</v>
      </c>
      <c r="AM4" s="462" t="s">
        <v>512</v>
      </c>
      <c r="AN4" s="462"/>
      <c r="AP4" s="85" t="s">
        <v>535</v>
      </c>
      <c r="AR4" s="85" t="s">
        <v>535</v>
      </c>
      <c r="AT4" s="85" t="s">
        <v>535</v>
      </c>
      <c r="AV4" s="85" t="s">
        <v>513</v>
      </c>
      <c r="AX4" s="458" t="s">
        <v>534</v>
      </c>
      <c r="AY4" s="458"/>
      <c r="AZ4" s="89"/>
      <c r="BB4" s="458" t="s">
        <v>534</v>
      </c>
      <c r="BC4" s="458"/>
      <c r="BE4" s="456" t="s">
        <v>566</v>
      </c>
      <c r="BF4" s="457"/>
      <c r="BG4" s="457"/>
      <c r="BI4" s="456" t="s">
        <v>566</v>
      </c>
      <c r="BJ4" s="457"/>
      <c r="BK4" s="457"/>
    </row>
    <row r="5" spans="1:76" ht="30.75" customHeight="1" x14ac:dyDescent="0.4">
      <c r="A5" s="11" t="s">
        <v>31</v>
      </c>
      <c r="B5" s="12" t="s">
        <v>32</v>
      </c>
      <c r="C5" s="12" t="s">
        <v>33</v>
      </c>
      <c r="D5" s="12" t="s">
        <v>5</v>
      </c>
      <c r="E5" s="13" t="s">
        <v>34</v>
      </c>
      <c r="G5" s="19" t="s">
        <v>102</v>
      </c>
      <c r="I5" s="24" t="s">
        <v>106</v>
      </c>
      <c r="J5" s="25" t="s">
        <v>107</v>
      </c>
      <c r="K5" s="30" t="s">
        <v>0</v>
      </c>
      <c r="M5" s="18" t="s">
        <v>112</v>
      </c>
      <c r="O5" s="18" t="s">
        <v>117</v>
      </c>
      <c r="P5" s="28" t="s">
        <v>132</v>
      </c>
      <c r="R5" s="34" t="s">
        <v>121</v>
      </c>
      <c r="T5" s="44" t="s">
        <v>16</v>
      </c>
      <c r="U5" s="44" t="s">
        <v>322</v>
      </c>
      <c r="V5" s="44" t="s">
        <v>380</v>
      </c>
      <c r="X5" s="49" t="s">
        <v>335</v>
      </c>
      <c r="Y5" s="50" t="s">
        <v>18</v>
      </c>
      <c r="Z5" s="50" t="s">
        <v>384</v>
      </c>
      <c r="AA5" s="51" t="s">
        <v>385</v>
      </c>
      <c r="AC5" s="49" t="s">
        <v>389</v>
      </c>
      <c r="AD5" s="49" t="s">
        <v>322</v>
      </c>
      <c r="AE5" s="49" t="s">
        <v>299</v>
      </c>
      <c r="AF5" s="49" t="s">
        <v>388</v>
      </c>
      <c r="AG5" s="53" t="s">
        <v>390</v>
      </c>
      <c r="AI5" s="77" t="s">
        <v>407</v>
      </c>
      <c r="AK5" s="78" t="s">
        <v>404</v>
      </c>
      <c r="AM5" s="78" t="s">
        <v>405</v>
      </c>
      <c r="AN5" s="78" t="s">
        <v>0</v>
      </c>
      <c r="AP5" s="78" t="s">
        <v>488</v>
      </c>
      <c r="AR5" s="78" t="s">
        <v>489</v>
      </c>
      <c r="AT5" s="78" t="s">
        <v>490</v>
      </c>
      <c r="AV5" s="78" t="s">
        <v>507</v>
      </c>
      <c r="AX5" s="93" t="s">
        <v>19</v>
      </c>
      <c r="AY5" s="94" t="s">
        <v>533</v>
      </c>
      <c r="AZ5" s="97" t="s">
        <v>537</v>
      </c>
      <c r="BB5" s="90" t="s">
        <v>21</v>
      </c>
      <c r="BC5" s="88" t="s">
        <v>533</v>
      </c>
      <c r="BE5" s="99" t="s">
        <v>563</v>
      </c>
      <c r="BF5" s="99" t="s">
        <v>564</v>
      </c>
      <c r="BG5" s="99" t="s">
        <v>565</v>
      </c>
      <c r="BI5" s="99" t="s">
        <v>563</v>
      </c>
      <c r="BJ5" s="99" t="s">
        <v>564</v>
      </c>
      <c r="BK5" s="99" t="s">
        <v>565</v>
      </c>
      <c r="BM5" s="109" t="s">
        <v>589</v>
      </c>
      <c r="BN5" s="124" t="s">
        <v>26</v>
      </c>
      <c r="BO5" s="124" t="s">
        <v>27</v>
      </c>
      <c r="BP5" s="124" t="s">
        <v>590</v>
      </c>
      <c r="BQ5" s="133" t="s">
        <v>644</v>
      </c>
      <c r="BR5" s="88" t="s">
        <v>618</v>
      </c>
      <c r="BT5" s="88" t="s">
        <v>26</v>
      </c>
      <c r="BV5" s="88" t="s">
        <v>619</v>
      </c>
      <c r="BX5" s="77" t="s">
        <v>628</v>
      </c>
    </row>
    <row r="6" spans="1:76" s="22" customFormat="1" ht="37.299999999999997" x14ac:dyDescent="0.4">
      <c r="A6" s="9" t="s">
        <v>35</v>
      </c>
      <c r="B6" s="4" t="s">
        <v>36</v>
      </c>
      <c r="C6" s="6" t="s">
        <v>37</v>
      </c>
      <c r="D6" s="7" t="str">
        <f>HYPERLINK("https://www.ant.gov.co/sites/default/files/2024-06/documentos/archivos/DEST-Caracterizacion-DIRECCIONAMIENTO-ESTRATEGICO.pdf","Ver")</f>
        <v>Ver</v>
      </c>
      <c r="E6" s="20" t="s">
        <v>38</v>
      </c>
      <c r="G6" s="22">
        <v>2026</v>
      </c>
      <c r="I6" s="10" t="s">
        <v>99</v>
      </c>
      <c r="J6" s="23" t="s">
        <v>443</v>
      </c>
      <c r="K6" s="29" t="s">
        <v>119</v>
      </c>
      <c r="M6" s="5" t="s">
        <v>108</v>
      </c>
      <c r="O6" s="5" t="s">
        <v>114</v>
      </c>
      <c r="P6" s="52" t="s">
        <v>129</v>
      </c>
      <c r="R6" s="31" t="s">
        <v>123</v>
      </c>
      <c r="S6"/>
      <c r="T6" s="32" t="s">
        <v>376</v>
      </c>
      <c r="U6" s="45">
        <v>0.2</v>
      </c>
      <c r="V6" s="42" t="s">
        <v>324</v>
      </c>
      <c r="X6" s="22" t="s">
        <v>338</v>
      </c>
      <c r="Y6" s="52" t="s">
        <v>339</v>
      </c>
      <c r="Z6" s="48">
        <v>0.2</v>
      </c>
      <c r="AA6" s="22" t="s">
        <v>337</v>
      </c>
      <c r="AC6" s="22" t="str">
        <f>CONCATENATE("P",AD6,"I",AE6)</f>
        <v>PMuy AltaICatastrófico</v>
      </c>
      <c r="AD6" s="22" t="s">
        <v>358</v>
      </c>
      <c r="AE6" s="22" t="s">
        <v>353</v>
      </c>
      <c r="AF6" s="22" t="s">
        <v>359</v>
      </c>
      <c r="AG6" s="22">
        <v>1</v>
      </c>
      <c r="AI6" s="75" t="s">
        <v>408</v>
      </c>
      <c r="AK6" s="80" t="s">
        <v>437</v>
      </c>
      <c r="AM6" s="84" t="s">
        <v>456</v>
      </c>
      <c r="AN6" s="81" t="s">
        <v>457</v>
      </c>
      <c r="AP6" s="79" t="s">
        <v>502</v>
      </c>
      <c r="AR6" s="79" t="s">
        <v>493</v>
      </c>
      <c r="AT6" s="79" t="s">
        <v>766</v>
      </c>
      <c r="AV6" s="79" t="s">
        <v>508</v>
      </c>
      <c r="AX6" s="91" t="s">
        <v>530</v>
      </c>
      <c r="AY6" s="92">
        <v>0.25</v>
      </c>
      <c r="AZ6" s="87" t="s">
        <v>322</v>
      </c>
      <c r="BB6" s="22" t="s">
        <v>536</v>
      </c>
      <c r="BC6" s="87">
        <v>0.25</v>
      </c>
      <c r="BE6" s="100" t="str">
        <f>Tabla8[[#This Row],[Nivel de probabilidad]]</f>
        <v>Muy baja</v>
      </c>
      <c r="BF6" s="101">
        <v>0.01</v>
      </c>
      <c r="BG6" s="101">
        <v>0.2</v>
      </c>
      <c r="BI6" s="22" t="str">
        <f>Tabla9[[#This Row],[Nivel de impacto]]</f>
        <v>Leve</v>
      </c>
      <c r="BJ6" s="101">
        <v>0.01</v>
      </c>
      <c r="BK6" s="101">
        <v>0.2</v>
      </c>
      <c r="BM6" s="125" t="s">
        <v>359</v>
      </c>
      <c r="BN6" s="126" t="s">
        <v>593</v>
      </c>
      <c r="BO6" s="126" t="b">
        <v>1</v>
      </c>
      <c r="BP6" s="127" t="s">
        <v>591</v>
      </c>
      <c r="BQ6" s="22" t="s">
        <v>640</v>
      </c>
      <c r="BR6" s="111" t="s">
        <v>595</v>
      </c>
      <c r="BT6" t="s">
        <v>365</v>
      </c>
      <c r="BV6" s="22" t="s">
        <v>620</v>
      </c>
      <c r="BX6" s="116" t="s">
        <v>629</v>
      </c>
    </row>
    <row r="7" spans="1:76" s="22" customFormat="1" ht="57" customHeight="1" x14ac:dyDescent="0.4">
      <c r="A7" s="9" t="s">
        <v>39</v>
      </c>
      <c r="B7" s="4" t="s">
        <v>91</v>
      </c>
      <c r="C7" s="6" t="s">
        <v>40</v>
      </c>
      <c r="D7" s="8" t="str">
        <f>HYPERLINK("https://www.ant.gov.co/sites/default/files/2024-06/documentos/archivos/COGGI-Caracterizacion.-COMUNICACION-Y-GESTION-CON-GRUPOS-DE-INTERES.pdf","Ver")</f>
        <v>Ver</v>
      </c>
      <c r="E7" s="20" t="s">
        <v>795</v>
      </c>
      <c r="G7" s="22">
        <v>2027</v>
      </c>
      <c r="I7" s="26" t="s">
        <v>100</v>
      </c>
      <c r="J7" s="27" t="s">
        <v>444</v>
      </c>
      <c r="K7" s="29" t="s">
        <v>118</v>
      </c>
      <c r="M7" s="5" t="s">
        <v>109</v>
      </c>
      <c r="O7" s="5" t="s">
        <v>115</v>
      </c>
      <c r="P7" s="52" t="s">
        <v>130</v>
      </c>
      <c r="R7" s="32" t="s">
        <v>18</v>
      </c>
      <c r="T7" s="32" t="s">
        <v>377</v>
      </c>
      <c r="U7" s="46">
        <v>0.4</v>
      </c>
      <c r="V7" s="32" t="s">
        <v>326</v>
      </c>
      <c r="X7" s="22" t="s">
        <v>341</v>
      </c>
      <c r="Y7" s="52" t="s">
        <v>342</v>
      </c>
      <c r="Z7" s="48">
        <v>0.4</v>
      </c>
      <c r="AA7" s="22" t="s">
        <v>340</v>
      </c>
      <c r="AC7" s="22" t="str">
        <f t="shared" ref="AC7:AC30" si="0">CONCATENATE("P",AD7,"I",AE7)</f>
        <v>PAltaICatastrófico</v>
      </c>
      <c r="AD7" s="22" t="s">
        <v>330</v>
      </c>
      <c r="AE7" s="22" t="s">
        <v>353</v>
      </c>
      <c r="AF7" s="22" t="s">
        <v>359</v>
      </c>
      <c r="AG7" s="22">
        <v>2</v>
      </c>
      <c r="AI7" s="76" t="s">
        <v>409</v>
      </c>
      <c r="AK7" s="80" t="s">
        <v>433</v>
      </c>
      <c r="AM7" s="84" t="s">
        <v>481</v>
      </c>
      <c r="AN7" s="81" t="s">
        <v>482</v>
      </c>
      <c r="AP7" s="79" t="s">
        <v>528</v>
      </c>
      <c r="AR7" s="79" t="s">
        <v>494</v>
      </c>
      <c r="AT7" s="79" t="s">
        <v>506</v>
      </c>
      <c r="AV7" s="79" t="s">
        <v>509</v>
      </c>
      <c r="AX7" s="91" t="s">
        <v>531</v>
      </c>
      <c r="AY7" s="92">
        <v>0.15</v>
      </c>
      <c r="AZ7" s="87" t="s">
        <v>322</v>
      </c>
      <c r="BB7" s="22" t="s">
        <v>503</v>
      </c>
      <c r="BC7" s="87">
        <v>0.15</v>
      </c>
      <c r="BE7" s="102" t="str">
        <f>Tabla8[[#This Row],[Nivel de probabilidad]]</f>
        <v>Baja</v>
      </c>
      <c r="BF7" s="101">
        <v>0.21</v>
      </c>
      <c r="BG7" s="101">
        <v>0.4</v>
      </c>
      <c r="BI7" s="22" t="str">
        <f>Tabla9[[#This Row],[Nivel de impacto]]</f>
        <v>Menor</v>
      </c>
      <c r="BJ7" s="101">
        <v>0.21</v>
      </c>
      <c r="BK7" s="101">
        <v>0.4</v>
      </c>
      <c r="BM7" s="128" t="s">
        <v>360</v>
      </c>
      <c r="BN7" s="126" t="s">
        <v>593</v>
      </c>
      <c r="BO7" s="126" t="b">
        <v>1</v>
      </c>
      <c r="BP7" s="127" t="s">
        <v>675</v>
      </c>
      <c r="BQ7" s="22" t="s">
        <v>641</v>
      </c>
      <c r="BR7" s="111" t="s">
        <v>596</v>
      </c>
      <c r="BT7" t="s">
        <v>367</v>
      </c>
      <c r="BV7" s="22" t="s">
        <v>621</v>
      </c>
      <c r="BX7" s="112" t="s">
        <v>626</v>
      </c>
    </row>
    <row r="8" spans="1:76" s="22" customFormat="1" ht="58.3" x14ac:dyDescent="0.4">
      <c r="A8" s="9" t="s">
        <v>41</v>
      </c>
      <c r="B8" s="4" t="s">
        <v>92</v>
      </c>
      <c r="C8" s="6" t="s">
        <v>42</v>
      </c>
      <c r="D8" s="7" t="str">
        <f>HYPERLINK("https://www.ant.gov.co/sites/default/files/2024-06/documentos/archivos/INTI-Caracterizacion-PROCESO-INTELIGENCIA-DE-LA-INFORMACION-V-4.pdf","Ver")</f>
        <v>Ver</v>
      </c>
      <c r="E8" s="20" t="s">
        <v>796</v>
      </c>
      <c r="G8" s="22">
        <v>2028</v>
      </c>
      <c r="M8" s="5" t="s">
        <v>110</v>
      </c>
      <c r="O8" s="5" t="s">
        <v>116</v>
      </c>
      <c r="P8" s="52" t="s">
        <v>131</v>
      </c>
      <c r="R8" s="32" t="s">
        <v>122</v>
      </c>
      <c r="T8" s="32" t="s">
        <v>375</v>
      </c>
      <c r="U8" s="46">
        <v>0.6</v>
      </c>
      <c r="V8" s="32" t="s">
        <v>328</v>
      </c>
      <c r="X8" s="22" t="s">
        <v>344</v>
      </c>
      <c r="Y8" s="52" t="s">
        <v>345</v>
      </c>
      <c r="Z8" s="48">
        <v>0.6</v>
      </c>
      <c r="AA8" s="22" t="s">
        <v>343</v>
      </c>
      <c r="AC8" s="22" t="str">
        <f t="shared" si="0"/>
        <v>PMediaICatastrófico</v>
      </c>
      <c r="AD8" s="22" t="s">
        <v>328</v>
      </c>
      <c r="AE8" s="22" t="s">
        <v>353</v>
      </c>
      <c r="AF8" s="22" t="s">
        <v>359</v>
      </c>
      <c r="AG8" s="22">
        <v>3</v>
      </c>
      <c r="AI8" s="75" t="s">
        <v>410</v>
      </c>
      <c r="AK8" s="79" t="s">
        <v>438</v>
      </c>
      <c r="AM8" s="84" t="s">
        <v>462</v>
      </c>
      <c r="AN8" s="81" t="s">
        <v>463</v>
      </c>
      <c r="AP8" s="79" t="s">
        <v>529</v>
      </c>
      <c r="AR8" s="79" t="s">
        <v>495</v>
      </c>
      <c r="AV8" s="79" t="s">
        <v>510</v>
      </c>
      <c r="AX8" s="95" t="s">
        <v>532</v>
      </c>
      <c r="AY8" s="96">
        <v>0.1</v>
      </c>
      <c r="AZ8" s="87" t="s">
        <v>299</v>
      </c>
      <c r="BE8" s="103" t="str">
        <f>Tabla8[[#This Row],[Nivel de probabilidad]]</f>
        <v>Media</v>
      </c>
      <c r="BF8" s="101">
        <v>0.41</v>
      </c>
      <c r="BG8" s="101">
        <v>0.6</v>
      </c>
      <c r="BI8" s="22" t="str">
        <f>Tabla9[[#This Row],[Nivel de impacto]]</f>
        <v>Moderado</v>
      </c>
      <c r="BJ8" s="101">
        <v>0.41</v>
      </c>
      <c r="BK8" s="101">
        <v>0.6</v>
      </c>
      <c r="BM8" s="129" t="s">
        <v>343</v>
      </c>
      <c r="BN8" s="126" t="s">
        <v>593</v>
      </c>
      <c r="BO8" s="126" t="b">
        <v>1</v>
      </c>
      <c r="BP8" s="127" t="s">
        <v>366</v>
      </c>
      <c r="BQ8" s="22" t="s">
        <v>642</v>
      </c>
      <c r="BR8" s="111" t="s">
        <v>597</v>
      </c>
      <c r="BT8" t="s">
        <v>592</v>
      </c>
      <c r="BX8" s="112" t="s">
        <v>627</v>
      </c>
    </row>
    <row r="9" spans="1:76" s="22" customFormat="1" ht="75" x14ac:dyDescent="0.4">
      <c r="A9" s="9" t="s">
        <v>43</v>
      </c>
      <c r="B9" s="4" t="s">
        <v>44</v>
      </c>
      <c r="C9" s="6" t="s">
        <v>45</v>
      </c>
      <c r="D9" s="7" t="str">
        <f>HYPERLINK("https://www.ant.gov.co/sites/default/files/2024-06/documentos/archivos/POSPR-Caracterizacion-PLANIFICACION-DEL-ORDENAMIENTO-SOCIAL-DE-LA-PROPIEDAD-RURAL-V4.pdf","Ver")</f>
        <v>Ver</v>
      </c>
      <c r="E9" s="20" t="s">
        <v>797</v>
      </c>
      <c r="J9"/>
      <c r="K9"/>
      <c r="M9" s="5" t="s">
        <v>113</v>
      </c>
      <c r="R9" s="32" t="s">
        <v>125</v>
      </c>
      <c r="T9" s="32" t="s">
        <v>378</v>
      </c>
      <c r="U9" s="46">
        <v>0.8</v>
      </c>
      <c r="V9" s="32" t="s">
        <v>330</v>
      </c>
      <c r="X9" s="22" t="s">
        <v>347</v>
      </c>
      <c r="Y9" s="52" t="s">
        <v>348</v>
      </c>
      <c r="Z9" s="48">
        <v>0.8</v>
      </c>
      <c r="AA9" s="22" t="s">
        <v>346</v>
      </c>
      <c r="AC9" s="22" t="str">
        <f t="shared" si="0"/>
        <v>PBajaICatastrófico</v>
      </c>
      <c r="AD9" s="22" t="s">
        <v>326</v>
      </c>
      <c r="AE9" s="22" t="s">
        <v>353</v>
      </c>
      <c r="AF9" s="22" t="s">
        <v>359</v>
      </c>
      <c r="AG9" s="22">
        <v>4</v>
      </c>
      <c r="AI9" s="76" t="s">
        <v>411</v>
      </c>
      <c r="AK9" s="80" t="s">
        <v>440</v>
      </c>
      <c r="AM9" s="84" t="s">
        <v>468</v>
      </c>
      <c r="AN9" s="81" t="s">
        <v>469</v>
      </c>
      <c r="AP9" s="79"/>
      <c r="AR9" s="79" t="s">
        <v>496</v>
      </c>
      <c r="BE9" s="104" t="str">
        <f>Tabla8[[#This Row],[Nivel de probabilidad]]</f>
        <v>Alta</v>
      </c>
      <c r="BF9" s="101">
        <v>0.61</v>
      </c>
      <c r="BG9" s="101">
        <v>0.8</v>
      </c>
      <c r="BI9" s="22" t="str">
        <f>Tabla9[[#This Row],[Nivel de impacto]]</f>
        <v>Mayor</v>
      </c>
      <c r="BJ9" s="101">
        <v>0.61</v>
      </c>
      <c r="BK9" s="101">
        <v>0.8</v>
      </c>
      <c r="BM9" s="130" t="s">
        <v>362</v>
      </c>
      <c r="BN9" s="131" t="s">
        <v>364</v>
      </c>
      <c r="BO9" s="126" t="b">
        <v>0</v>
      </c>
      <c r="BP9" s="132" t="s">
        <v>432</v>
      </c>
      <c r="BQ9" s="22" t="s">
        <v>643</v>
      </c>
      <c r="BT9" t="s">
        <v>364</v>
      </c>
      <c r="BX9" s="116" t="s">
        <v>630</v>
      </c>
    </row>
    <row r="10" spans="1:76" s="22" customFormat="1" ht="30.75" customHeight="1" x14ac:dyDescent="0.4">
      <c r="A10" s="9" t="s">
        <v>46</v>
      </c>
      <c r="B10" s="4" t="s">
        <v>47</v>
      </c>
      <c r="C10" s="6" t="s">
        <v>48</v>
      </c>
      <c r="D10" s="7" t="str">
        <f>HYPERLINK("https://www.ant.gov.co/sites/default/files/2024-06/documentos/archivos/SEJUT-Caracterizacion-SEGURIDAD_JURIDICA_SOBRE_LA_TITULARIDAD_V3.pdf","Ver")</f>
        <v>Ver</v>
      </c>
      <c r="E10" s="20" t="s">
        <v>49</v>
      </c>
      <c r="M10" s="5" t="s">
        <v>99</v>
      </c>
      <c r="R10" s="32" t="s">
        <v>128</v>
      </c>
      <c r="T10" s="43" t="s">
        <v>379</v>
      </c>
      <c r="U10" s="47">
        <v>1</v>
      </c>
      <c r="V10" s="43" t="s">
        <v>332</v>
      </c>
      <c r="X10" s="22" t="s">
        <v>350</v>
      </c>
      <c r="Y10" s="52" t="s">
        <v>351</v>
      </c>
      <c r="Z10" s="48">
        <v>1</v>
      </c>
      <c r="AA10" s="22" t="s">
        <v>349</v>
      </c>
      <c r="AC10" s="22" t="str">
        <f t="shared" si="0"/>
        <v>PMuy bajaICatastrófico</v>
      </c>
      <c r="AD10" s="22" t="s">
        <v>324</v>
      </c>
      <c r="AE10" s="22" t="s">
        <v>353</v>
      </c>
      <c r="AF10" s="22" t="s">
        <v>359</v>
      </c>
      <c r="AG10" s="22">
        <v>5</v>
      </c>
      <c r="AI10" s="75" t="s">
        <v>412</v>
      </c>
      <c r="AK10" s="79" t="s">
        <v>435</v>
      </c>
      <c r="AM10" s="84" t="s">
        <v>473</v>
      </c>
      <c r="AN10" s="81" t="s">
        <v>474</v>
      </c>
      <c r="AP10" s="79"/>
      <c r="AR10" s="79" t="s">
        <v>497</v>
      </c>
      <c r="BE10" s="105" t="str">
        <f>Tabla8[[#This Row],[Nivel de probabilidad]]</f>
        <v>Muy alta</v>
      </c>
      <c r="BF10" s="101">
        <v>0.81</v>
      </c>
      <c r="BG10" s="101">
        <v>1</v>
      </c>
      <c r="BI10" s="22" t="str">
        <f>Tabla9[[#This Row],[Nivel de impacto]]</f>
        <v>Castastrófico</v>
      </c>
      <c r="BJ10" s="101">
        <v>0.81</v>
      </c>
      <c r="BK10" s="101">
        <v>1</v>
      </c>
      <c r="BX10" s="115"/>
    </row>
    <row r="11" spans="1:76" ht="30.75" customHeight="1" x14ac:dyDescent="0.4">
      <c r="A11" s="9" t="s">
        <v>50</v>
      </c>
      <c r="B11" s="4" t="s">
        <v>51</v>
      </c>
      <c r="C11" s="6" t="s">
        <v>52</v>
      </c>
      <c r="D11" s="7" t="str">
        <f>HYPERLINK("https://www.ant.gov.co/sites/default/files/2024-10/documentos/archivos/accti-caracterizacion-acceso-a-la-propiedad-de-la-tierra-y-los-territorios-v2-2.pdf","Ver")</f>
        <v>Ver</v>
      </c>
      <c r="E11" s="20" t="s">
        <v>798</v>
      </c>
      <c r="R11" s="33" t="s">
        <v>126</v>
      </c>
      <c r="AC11" s="22" t="str">
        <f t="shared" si="0"/>
        <v>PMuy AltaIMayor</v>
      </c>
      <c r="AD11" t="s">
        <v>358</v>
      </c>
      <c r="AE11" t="s">
        <v>346</v>
      </c>
      <c r="AF11" t="s">
        <v>360</v>
      </c>
      <c r="AG11">
        <v>6</v>
      </c>
      <c r="AI11" s="76" t="s">
        <v>413</v>
      </c>
      <c r="AK11" s="79" t="s">
        <v>436</v>
      </c>
      <c r="AM11" s="84" t="s">
        <v>460</v>
      </c>
      <c r="AN11" s="81" t="s">
        <v>461</v>
      </c>
      <c r="AP11" s="80"/>
      <c r="AR11" s="79" t="s">
        <v>498</v>
      </c>
    </row>
    <row r="12" spans="1:76" ht="30.75" customHeight="1" x14ac:dyDescent="0.4">
      <c r="A12" s="9" t="s">
        <v>53</v>
      </c>
      <c r="B12" s="4" t="s">
        <v>93</v>
      </c>
      <c r="C12" s="6" t="s">
        <v>54</v>
      </c>
      <c r="D12" s="7" t="str">
        <f>HYPERLINK("https://www.ant.gov.co/sites/default/files/2024-06/documentos/archivos/ADMTI-Caracterizacion-PROCESO-ADMINISTRACION-DE-TIERRAS.pdf","Ver")</f>
        <v>Ver</v>
      </c>
      <c r="E12" s="20" t="s">
        <v>55</v>
      </c>
      <c r="R12" s="5"/>
      <c r="AC12" s="22" t="str">
        <f t="shared" si="0"/>
        <v>PAltaIMayor</v>
      </c>
      <c r="AD12" t="s">
        <v>330</v>
      </c>
      <c r="AE12" t="s">
        <v>346</v>
      </c>
      <c r="AF12" t="s">
        <v>360</v>
      </c>
      <c r="AG12">
        <v>7</v>
      </c>
      <c r="AI12" s="75" t="s">
        <v>38</v>
      </c>
      <c r="AK12" s="79" t="s">
        <v>439</v>
      </c>
      <c r="AM12" s="84" t="s">
        <v>452</v>
      </c>
      <c r="AN12" s="81" t="s">
        <v>453</v>
      </c>
      <c r="AP12" s="80"/>
      <c r="AR12" s="79" t="s">
        <v>499</v>
      </c>
    </row>
    <row r="13" spans="1:76" ht="30.75" customHeight="1" x14ac:dyDescent="0.4">
      <c r="A13" s="9" t="s">
        <v>56</v>
      </c>
      <c r="B13" s="4" t="s">
        <v>57</v>
      </c>
      <c r="C13" s="6" t="s">
        <v>58</v>
      </c>
      <c r="D13" s="7" t="str">
        <f>HYPERLINK("https://www.ant.gov.co/sites/default/files/2024-07/documentos/archivos/evimp-caracterizacion-evaluacion-del-impacto-del-ordenamiento-social-de-la-propiedad-rural.pdf","Ver")</f>
        <v>Ver</v>
      </c>
      <c r="E13" s="20" t="s">
        <v>38</v>
      </c>
      <c r="AC13" s="22" t="str">
        <f t="shared" si="0"/>
        <v>PMediaIMayor</v>
      </c>
      <c r="AD13" t="s">
        <v>328</v>
      </c>
      <c r="AE13" t="s">
        <v>346</v>
      </c>
      <c r="AF13" t="s">
        <v>360</v>
      </c>
      <c r="AG13">
        <v>8</v>
      </c>
      <c r="AI13" s="76" t="s">
        <v>414</v>
      </c>
      <c r="AK13" s="80" t="s">
        <v>442</v>
      </c>
      <c r="AM13" s="84" t="s">
        <v>479</v>
      </c>
      <c r="AN13" s="81" t="s">
        <v>480</v>
      </c>
      <c r="AP13" s="80"/>
      <c r="AR13" s="79" t="s">
        <v>500</v>
      </c>
      <c r="BE13" s="106"/>
    </row>
    <row r="14" spans="1:76" ht="30.75" customHeight="1" x14ac:dyDescent="0.4">
      <c r="A14" s="9" t="s">
        <v>59</v>
      </c>
      <c r="B14" s="4" t="s">
        <v>60</v>
      </c>
      <c r="C14" s="6" t="s">
        <v>61</v>
      </c>
      <c r="D14" s="7" t="str">
        <f>HYPERLINK("https://www.ant.gov.co/sites/default/files/2024-06/documentos/archivos/GINFO-Caracterizacion-PROCESO-GESTIoN-DE-LA-INFORMACION.pdf","Ver")</f>
        <v>Ver</v>
      </c>
      <c r="E14" s="20" t="s">
        <v>799</v>
      </c>
      <c r="AC14" s="22" t="str">
        <f t="shared" si="0"/>
        <v>PBajaIMayor</v>
      </c>
      <c r="AD14" t="s">
        <v>326</v>
      </c>
      <c r="AE14" t="s">
        <v>346</v>
      </c>
      <c r="AF14" t="s">
        <v>360</v>
      </c>
      <c r="AG14">
        <v>9</v>
      </c>
      <c r="AI14" s="75" t="s">
        <v>415</v>
      </c>
      <c r="AK14" s="80" t="s">
        <v>441</v>
      </c>
      <c r="AM14" s="84" t="s">
        <v>470</v>
      </c>
      <c r="AN14" s="81" t="s">
        <v>471</v>
      </c>
      <c r="AP14" s="80"/>
      <c r="AR14" s="79" t="s">
        <v>501</v>
      </c>
      <c r="BE14" s="106"/>
    </row>
    <row r="15" spans="1:76" ht="30.75" customHeight="1" x14ac:dyDescent="0.4">
      <c r="A15" s="10" t="s">
        <v>62</v>
      </c>
      <c r="B15" s="4" t="s">
        <v>63</v>
      </c>
      <c r="C15" s="6" t="s">
        <v>64</v>
      </c>
      <c r="D15" s="8" t="str">
        <f>HYPERLINK("https://www.ant.gov.co/sites/default/files/2024-06/documentos/archivos/GTHU-Caracterizacion-GESTION_DEL_TALENTO_HUMANO.pdf","Ver")</f>
        <v>Ver</v>
      </c>
      <c r="E15" s="20" t="s">
        <v>65</v>
      </c>
      <c r="AC15" s="22" t="str">
        <f t="shared" si="0"/>
        <v>PMuy bajaIMayor</v>
      </c>
      <c r="AD15" t="s">
        <v>324</v>
      </c>
      <c r="AE15" t="s">
        <v>346</v>
      </c>
      <c r="AF15" t="s">
        <v>360</v>
      </c>
      <c r="AG15">
        <v>10</v>
      </c>
      <c r="AI15" s="76" t="s">
        <v>416</v>
      </c>
      <c r="AK15" s="79" t="s">
        <v>434</v>
      </c>
      <c r="AM15" s="83" t="s">
        <v>447</v>
      </c>
      <c r="AN15" s="81" t="s">
        <v>448</v>
      </c>
      <c r="AP15" s="80"/>
      <c r="BE15" s="106"/>
    </row>
    <row r="16" spans="1:76" ht="30.75" customHeight="1" x14ac:dyDescent="0.4">
      <c r="A16" s="10" t="s">
        <v>66</v>
      </c>
      <c r="B16" s="4" t="s">
        <v>67</v>
      </c>
      <c r="C16" s="6" t="s">
        <v>68</v>
      </c>
      <c r="D16" s="8" t="str">
        <f>HYPERLINK("https://www.ant.gov.co/sites/default/files/2024-06/documentos/archivos/APJUR-Caracterizacion-PROCESO-APOYO-JURIDICO.pdf","Ver")</f>
        <v>Ver</v>
      </c>
      <c r="E16" s="20" t="s">
        <v>800</v>
      </c>
      <c r="AC16" s="22" t="str">
        <f t="shared" si="0"/>
        <v>PMuy AltaIModerado</v>
      </c>
      <c r="AD16" t="s">
        <v>358</v>
      </c>
      <c r="AE16" t="s">
        <v>343</v>
      </c>
      <c r="AF16" t="s">
        <v>360</v>
      </c>
      <c r="AG16">
        <v>11</v>
      </c>
      <c r="AI16" s="75" t="s">
        <v>417</v>
      </c>
      <c r="AM16" s="84" t="s">
        <v>477</v>
      </c>
      <c r="AN16" s="81" t="s">
        <v>478</v>
      </c>
      <c r="AP16" s="80"/>
      <c r="BE16" s="106"/>
    </row>
    <row r="17" spans="1:57" ht="30.75" customHeight="1" x14ac:dyDescent="0.4">
      <c r="A17" s="10" t="s">
        <v>69</v>
      </c>
      <c r="B17" s="4" t="s">
        <v>70</v>
      </c>
      <c r="C17" s="6" t="s">
        <v>71</v>
      </c>
      <c r="D17" s="8" t="str">
        <f>HYPERLINK("https://www.ant.gov.co/sites/default/files/2024-06/documentos/archivos/ADQBS-Caracterizacion-PROCESO.-ADQUISICION-DE-BIENES-Y-SERVICIOS.pdf","Ver")</f>
        <v>Ver</v>
      </c>
      <c r="E17" s="20" t="s">
        <v>72</v>
      </c>
      <c r="AC17" s="22" t="str">
        <f t="shared" si="0"/>
        <v>PAltaIModerado</v>
      </c>
      <c r="AD17" t="s">
        <v>330</v>
      </c>
      <c r="AE17" t="s">
        <v>343</v>
      </c>
      <c r="AF17" t="s">
        <v>360</v>
      </c>
      <c r="AG17">
        <v>12</v>
      </c>
      <c r="AI17" s="76" t="s">
        <v>418</v>
      </c>
      <c r="AM17" s="83" t="s">
        <v>449</v>
      </c>
      <c r="AN17" s="81" t="s">
        <v>450</v>
      </c>
      <c r="AP17" s="80"/>
      <c r="BE17" s="106"/>
    </row>
    <row r="18" spans="1:57" ht="30.75" customHeight="1" x14ac:dyDescent="0.4">
      <c r="A18" s="10" t="s">
        <v>73</v>
      </c>
      <c r="B18" s="4" t="s">
        <v>74</v>
      </c>
      <c r="C18" s="6" t="s">
        <v>75</v>
      </c>
      <c r="D18" s="8" t="str">
        <f>HYPERLINK("https://www.ant.gov.co/sites/default/files/2024-06/documentos/archivos/ADMBS-Caracterizacion-PROCESO-ADMINISTRACION-DE-BIENES-Y-SERVICIOS.pdf","Ver")</f>
        <v>Ver</v>
      </c>
      <c r="E18" s="20" t="s">
        <v>72</v>
      </c>
      <c r="AC18" s="22" t="str">
        <f t="shared" si="0"/>
        <v>PMediaIModerado</v>
      </c>
      <c r="AD18" t="s">
        <v>328</v>
      </c>
      <c r="AE18" t="s">
        <v>343</v>
      </c>
      <c r="AF18" t="s">
        <v>343</v>
      </c>
      <c r="AG18">
        <v>13</v>
      </c>
      <c r="AI18" s="75" t="s">
        <v>419</v>
      </c>
      <c r="AM18" s="83" t="s">
        <v>445</v>
      </c>
      <c r="AN18" s="81" t="s">
        <v>446</v>
      </c>
    </row>
    <row r="19" spans="1:57" ht="30.75" customHeight="1" x14ac:dyDescent="0.4">
      <c r="A19" s="10" t="s">
        <v>76</v>
      </c>
      <c r="B19" s="4" t="s">
        <v>77</v>
      </c>
      <c r="C19" s="6" t="s">
        <v>78</v>
      </c>
      <c r="D19" s="7" t="str">
        <f>HYPERLINK("https://www.ant.gov.co/sites/default/files/2024-06/documentos/archivos/GEFIN-Caracterizacion-PROCESO-GESTION-FINANCIERA.pdf","Ver")</f>
        <v>Ver</v>
      </c>
      <c r="E19" s="20" t="s">
        <v>79</v>
      </c>
      <c r="AC19" s="22" t="str">
        <f t="shared" si="0"/>
        <v>PBajaIModerado</v>
      </c>
      <c r="AD19" t="s">
        <v>326</v>
      </c>
      <c r="AE19" t="s">
        <v>343</v>
      </c>
      <c r="AF19" t="s">
        <v>343</v>
      </c>
      <c r="AG19">
        <v>14</v>
      </c>
      <c r="AI19" s="76" t="s">
        <v>420</v>
      </c>
      <c r="AM19" s="84" t="s">
        <v>475</v>
      </c>
      <c r="AN19" s="81" t="s">
        <v>476</v>
      </c>
    </row>
    <row r="20" spans="1:57" ht="30.75" customHeight="1" x14ac:dyDescent="0.4">
      <c r="A20" s="9" t="s">
        <v>80</v>
      </c>
      <c r="B20" s="4" t="s">
        <v>81</v>
      </c>
      <c r="C20" s="6" t="s">
        <v>82</v>
      </c>
      <c r="D20" s="7" t="str">
        <f>HYPERLINK("https://www.ant.gov.co/sites/default/files/2024-06/documentos/archivos/SEYM-Caracterizacion-PROCESO.-SEGUIMIENTO-EVALUACION-Y-MEJORA.pdf","Ver")</f>
        <v>Ver</v>
      </c>
      <c r="E20" s="20" t="s">
        <v>83</v>
      </c>
      <c r="AC20" s="22" t="str">
        <f t="shared" si="0"/>
        <v>PMuy bajaIModerado</v>
      </c>
      <c r="AD20" t="s">
        <v>324</v>
      </c>
      <c r="AE20" t="s">
        <v>343</v>
      </c>
      <c r="AF20" t="s">
        <v>343</v>
      </c>
      <c r="AG20">
        <v>15</v>
      </c>
      <c r="AI20" s="75" t="s">
        <v>421</v>
      </c>
      <c r="AM20" s="84" t="s">
        <v>484</v>
      </c>
      <c r="AN20" s="81" t="s">
        <v>472</v>
      </c>
    </row>
    <row r="21" spans="1:57" ht="30.75" customHeight="1" x14ac:dyDescent="0.4">
      <c r="A21" s="14" t="s">
        <v>89</v>
      </c>
      <c r="B21" s="15" t="s">
        <v>88</v>
      </c>
      <c r="C21" s="16" t="s">
        <v>84</v>
      </c>
      <c r="D21" s="17" t="str">
        <f>HYPERLINK("https://www.ant.gov.co/sites/default/files/2024-06/documentos/archivos/GEMA-Caracterizacion-PROCESO-GESTION-MODELO-ATENCION.pdf","Ver")</f>
        <v>Ver</v>
      </c>
      <c r="E21" s="21" t="s">
        <v>90</v>
      </c>
      <c r="AC21" s="22" t="str">
        <f t="shared" si="0"/>
        <v>PMuy AltaIMenor</v>
      </c>
      <c r="AD21" t="s">
        <v>358</v>
      </c>
      <c r="AE21" t="s">
        <v>340</v>
      </c>
      <c r="AF21" t="s">
        <v>360</v>
      </c>
      <c r="AG21">
        <v>16</v>
      </c>
      <c r="AI21" s="76" t="s">
        <v>422</v>
      </c>
      <c r="AM21" s="84" t="s">
        <v>464</v>
      </c>
      <c r="AN21" s="81" t="s">
        <v>465</v>
      </c>
    </row>
    <row r="22" spans="1:57" ht="30.75" customHeight="1" x14ac:dyDescent="0.4">
      <c r="AC22" s="22" t="str">
        <f t="shared" si="0"/>
        <v>PAltaIMenor</v>
      </c>
      <c r="AD22" t="s">
        <v>330</v>
      </c>
      <c r="AE22" t="s">
        <v>340</v>
      </c>
      <c r="AF22" t="s">
        <v>343</v>
      </c>
      <c r="AG22">
        <v>17</v>
      </c>
      <c r="AI22" s="75" t="s">
        <v>423</v>
      </c>
      <c r="AM22" s="84" t="s">
        <v>458</v>
      </c>
      <c r="AN22" s="81" t="s">
        <v>459</v>
      </c>
    </row>
    <row r="23" spans="1:57" ht="30.75" customHeight="1" x14ac:dyDescent="0.4">
      <c r="AC23" s="22" t="str">
        <f t="shared" si="0"/>
        <v>PMediaIMenor</v>
      </c>
      <c r="AD23" t="s">
        <v>328</v>
      </c>
      <c r="AE23" t="s">
        <v>340</v>
      </c>
      <c r="AF23" t="s">
        <v>343</v>
      </c>
      <c r="AG23">
        <v>18</v>
      </c>
      <c r="AI23" s="76" t="s">
        <v>424</v>
      </c>
      <c r="AM23" s="84" t="s">
        <v>466</v>
      </c>
      <c r="AN23" s="81" t="s">
        <v>467</v>
      </c>
    </row>
    <row r="24" spans="1:57" ht="30.75" customHeight="1" x14ac:dyDescent="0.4">
      <c r="AC24" s="22" t="str">
        <f t="shared" si="0"/>
        <v>PBajaIMenor</v>
      </c>
      <c r="AD24" t="s">
        <v>326</v>
      </c>
      <c r="AE24" t="s">
        <v>340</v>
      </c>
      <c r="AF24" t="s">
        <v>362</v>
      </c>
      <c r="AG24">
        <v>19</v>
      </c>
      <c r="AI24" s="75" t="s">
        <v>425</v>
      </c>
      <c r="AM24" s="83" t="s">
        <v>483</v>
      </c>
      <c r="AN24" s="81" t="s">
        <v>451</v>
      </c>
    </row>
    <row r="25" spans="1:57" ht="30.75" customHeight="1" x14ac:dyDescent="0.4">
      <c r="AC25" s="22" t="str">
        <f t="shared" si="0"/>
        <v>PMuy bajaIMenor</v>
      </c>
      <c r="AD25" t="s">
        <v>324</v>
      </c>
      <c r="AE25" t="s">
        <v>340</v>
      </c>
      <c r="AF25" t="s">
        <v>362</v>
      </c>
      <c r="AG25">
        <v>20</v>
      </c>
      <c r="AI25" s="76" t="s">
        <v>65</v>
      </c>
      <c r="AM25" s="84" t="s">
        <v>454</v>
      </c>
      <c r="AN25" s="81" t="s">
        <v>455</v>
      </c>
    </row>
    <row r="26" spans="1:57" ht="30.75" customHeight="1" x14ac:dyDescent="0.4">
      <c r="AC26" s="22" t="str">
        <f t="shared" si="0"/>
        <v>PMuy AltaILeve</v>
      </c>
      <c r="AD26" t="s">
        <v>358</v>
      </c>
      <c r="AE26" t="s">
        <v>337</v>
      </c>
      <c r="AF26" t="s">
        <v>360</v>
      </c>
      <c r="AG26">
        <v>21</v>
      </c>
      <c r="AI26" s="75" t="s">
        <v>426</v>
      </c>
      <c r="AM26" s="84"/>
      <c r="AN26" s="81"/>
    </row>
    <row r="27" spans="1:57" ht="30.75" customHeight="1" x14ac:dyDescent="0.4">
      <c r="AC27" s="22" t="str">
        <f t="shared" si="0"/>
        <v>PAltaILeve</v>
      </c>
      <c r="AD27" t="s">
        <v>330</v>
      </c>
      <c r="AE27" t="s">
        <v>337</v>
      </c>
      <c r="AF27" t="s">
        <v>343</v>
      </c>
      <c r="AG27">
        <v>22</v>
      </c>
      <c r="AI27" s="76" t="s">
        <v>427</v>
      </c>
      <c r="AM27" s="82"/>
      <c r="AN27" s="81"/>
    </row>
    <row r="28" spans="1:57" ht="30.75" customHeight="1" x14ac:dyDescent="0.4">
      <c r="AC28" s="22" t="str">
        <f t="shared" si="0"/>
        <v>PMediaILeve</v>
      </c>
      <c r="AD28" t="s">
        <v>328</v>
      </c>
      <c r="AE28" t="s">
        <v>337</v>
      </c>
      <c r="AF28" t="s">
        <v>343</v>
      </c>
      <c r="AG28">
        <v>24</v>
      </c>
      <c r="AI28" s="75" t="s">
        <v>428</v>
      </c>
      <c r="AM28" s="82"/>
      <c r="AN28" s="81"/>
    </row>
    <row r="29" spans="1:57" ht="30.75" customHeight="1" x14ac:dyDescent="0.4">
      <c r="AC29" s="22" t="str">
        <f t="shared" si="0"/>
        <v>PBajaILeve</v>
      </c>
      <c r="AD29" t="s">
        <v>326</v>
      </c>
      <c r="AE29" t="s">
        <v>337</v>
      </c>
      <c r="AF29" t="s">
        <v>362</v>
      </c>
      <c r="AG29">
        <v>25</v>
      </c>
      <c r="AI29" s="76" t="s">
        <v>429</v>
      </c>
      <c r="AM29" s="82"/>
      <c r="AN29" s="81"/>
    </row>
    <row r="30" spans="1:57" ht="30.75" customHeight="1" x14ac:dyDescent="0.4">
      <c r="AC30" s="22" t="str">
        <f t="shared" si="0"/>
        <v>PMuy bajaILeve</v>
      </c>
      <c r="AD30" t="s">
        <v>324</v>
      </c>
      <c r="AE30" t="s">
        <v>337</v>
      </c>
      <c r="AF30" t="s">
        <v>362</v>
      </c>
      <c r="AG30">
        <v>26</v>
      </c>
      <c r="AI30" s="75" t="s">
        <v>430</v>
      </c>
      <c r="AM30" s="82"/>
      <c r="AN30" s="81"/>
    </row>
    <row r="31" spans="1:57" ht="30.75" customHeight="1" x14ac:dyDescent="0.4">
      <c r="AI31" s="76" t="s">
        <v>431</v>
      </c>
      <c r="AM31" s="2"/>
    </row>
    <row r="32" spans="1:57" ht="30.75" customHeight="1" x14ac:dyDescent="0.4">
      <c r="AI32" s="75" t="s">
        <v>756</v>
      </c>
      <c r="AM32" s="2"/>
    </row>
    <row r="33" spans="35:39" ht="30.75" customHeight="1" x14ac:dyDescent="0.4">
      <c r="AI33" s="76" t="s">
        <v>757</v>
      </c>
      <c r="AM33" s="2"/>
    </row>
    <row r="34" spans="35:39" ht="30.75" customHeight="1" x14ac:dyDescent="0.4">
      <c r="AI34" s="75" t="s">
        <v>758</v>
      </c>
      <c r="AM34" s="2"/>
    </row>
    <row r="35" spans="35:39" ht="30.75" customHeight="1" x14ac:dyDescent="0.4">
      <c r="AI35" s="76" t="s">
        <v>759</v>
      </c>
      <c r="AM35" s="2"/>
    </row>
    <row r="36" spans="35:39" ht="30.75" customHeight="1" x14ac:dyDescent="0.4">
      <c r="AI36" s="75" t="s">
        <v>760</v>
      </c>
      <c r="AM36" s="2"/>
    </row>
    <row r="37" spans="35:39" ht="30.75" customHeight="1" x14ac:dyDescent="0.4">
      <c r="AI37" s="76" t="s">
        <v>761</v>
      </c>
      <c r="AM37" s="2"/>
    </row>
    <row r="38" spans="35:39" ht="30.75" customHeight="1" x14ac:dyDescent="0.4">
      <c r="AI38" s="75" t="s">
        <v>762</v>
      </c>
      <c r="AM38" s="2"/>
    </row>
    <row r="39" spans="35:39" ht="30.75" customHeight="1" x14ac:dyDescent="0.4">
      <c r="AI39" s="76" t="s">
        <v>763</v>
      </c>
      <c r="AM39" s="2"/>
    </row>
    <row r="40" spans="35:39" ht="30.75" customHeight="1" x14ac:dyDescent="0.4">
      <c r="AI40" s="75" t="s">
        <v>764</v>
      </c>
      <c r="AM40" s="2"/>
    </row>
    <row r="41" spans="35:39" ht="30.75" customHeight="1" x14ac:dyDescent="0.4">
      <c r="AI41" s="76" t="s">
        <v>765</v>
      </c>
      <c r="AM41" s="2"/>
    </row>
    <row r="42" spans="35:39" ht="30.75" customHeight="1" x14ac:dyDescent="0.4">
      <c r="AM42" s="2"/>
    </row>
    <row r="43" spans="35:39" ht="30.75" customHeight="1" x14ac:dyDescent="0.4">
      <c r="AM43" s="2"/>
    </row>
    <row r="44" spans="35:39" ht="30.75" customHeight="1" x14ac:dyDescent="0.4">
      <c r="AM44" s="2"/>
    </row>
    <row r="45" spans="35:39" ht="30.75" customHeight="1" x14ac:dyDescent="0.4">
      <c r="AM45" s="2"/>
    </row>
  </sheetData>
  <sortState xmlns:xlrd2="http://schemas.microsoft.com/office/spreadsheetml/2017/richdata2" ref="AM6:AN25">
    <sortCondition ref="AM5:AM25"/>
  </sortState>
  <mergeCells count="13">
    <mergeCell ref="C1:E1"/>
    <mergeCell ref="C2:E2"/>
    <mergeCell ref="AM4:AN4"/>
    <mergeCell ref="I4:K4"/>
    <mergeCell ref="O4:P4"/>
    <mergeCell ref="T4:V4"/>
    <mergeCell ref="X4:AA4"/>
    <mergeCell ref="AC4:AG4"/>
    <mergeCell ref="BI4:BK4"/>
    <mergeCell ref="AX4:AY4"/>
    <mergeCell ref="BB4:BC4"/>
    <mergeCell ref="BE3:BG3"/>
    <mergeCell ref="BE4:BG4"/>
  </mergeCells>
  <dataValidations count="1">
    <dataValidation allowBlank="1" showInputMessage="1" showErrorMessage="1" promptTitle="Identifique la fuente generadora" prompt="Para Amenaza de Integridad Pública relacionadas con:_x000a_* Corrupción: Cualquier actividad dentro del proceso_x000a_* LA/FT/FP: Operaciones (intercambio de recursos)" sqref="T5" xr:uid="{FAB63E07-C8A7-4C34-8E70-218995D55585}"/>
  </dataValidations>
  <hyperlinks>
    <hyperlink ref="D6" r:id="rId1" display="https://www.ant.gov.co/sites/default/files/2024-06/documentos/archivos/DEST-Caracterizacion-DIRECCIONAMIENTO-ESTRATEGICO.pdf" xr:uid="{D21EE38B-8D57-497D-B60C-2BF0BCCF11F1}"/>
    <hyperlink ref="D7" r:id="rId2" display="https://www.ant.gov.co/sites/default/files/2024-06/documentos/archivos/COGGI-Caracterizacion.-COMUNICACION-Y-GESTION-CON-GRUPOS-DE-INTERES.pdf" xr:uid="{6AF32E78-3004-46B1-A9A4-BDFE8D515A55}"/>
    <hyperlink ref="D8" r:id="rId3" display="https://www.ant.gov.co/sites/default/files/2024-06/documentos/archivos/INTI-Caracterizacion-PROCESO-INTELIGENCIA-DE-LA-INFORMACION-V-4.pdf" xr:uid="{17BBCED3-4441-461B-AD8E-5CA17A7E4DE7}"/>
    <hyperlink ref="D20" r:id="rId4" display="https://www.ant.gov.co/sites/default/files/2024-06/documentos/archivos/SEYM-Caracterizacion-PROCESO.-SEGUIMIENTO-EVALUACION-Y-MEJORA.pdf" xr:uid="{BC006D6C-64BD-4405-9C6C-9708ADD87E7E}"/>
    <hyperlink ref="D19" r:id="rId5" display="https://www.ant.gov.co/sites/default/files/2024-06/documentos/archivos/GEFIN-Caracterizacion-PROCESO-GESTION-FINANCIERA.pdf" xr:uid="{C8315CC9-59C3-46BD-ABA7-C424CF51A9DD}"/>
    <hyperlink ref="D18" r:id="rId6" display="https://www.ant.gov.co/sites/default/files/2024-06/documentos/archivos/ADMBS-Caracterizacion-PROCESO-ADMINISTRACION-DE-BIENES-Y-SERVICIOS.pdf" xr:uid="{974E4103-3F51-49FD-A939-5D205727231D}"/>
    <hyperlink ref="D17" r:id="rId7" display="https://www.ant.gov.co/sites/default/files/2024-06/documentos/archivos/ADQBS-Caracterizacion-PROCESO.-ADQUISICION-DE-BIENES-Y-SERVICIOS.pdf" xr:uid="{DBC44A8C-3AC8-4FF6-A40D-7AEAE9CAC27B}"/>
    <hyperlink ref="D16" r:id="rId8" display="https://www.ant.gov.co/sites/default/files/2024-06/documentos/archivos/APJUR-Caracterizacion-PROCESO-APOYO-JURIDICO.pdf" xr:uid="{4E77907A-1565-47B6-88A8-27CE2B4652B2}"/>
    <hyperlink ref="D15" r:id="rId9" display="https://www.ant.gov.co/sites/default/files/2024-06/documentos/archivos/GTHU-Caracterizacion-GESTION_DEL_TALENTO_HUMANO.pdf" xr:uid="{EBABED78-68AB-4B29-8451-0C06D2B0452E}"/>
    <hyperlink ref="D11" r:id="rId10" display="https://www.ant.gov.co/sites/default/files/2024-10/documentos/archivos/accti-caracterizacion-acceso-a-la-propiedad-de-la-tierra-y-los-territorios-v2-2.pdf" xr:uid="{88CBD006-0930-4711-A950-F40AF90D25B7}"/>
    <hyperlink ref="D12" r:id="rId11" display="https://www.ant.gov.co/sites/default/files/2024-06/documentos/archivos/ADMTI-Caracterizacion-PROCESO-ADMINISTRACION-DE-TIERRAS.pdf" xr:uid="{FC3F37EC-21A0-4FEA-8009-B1711BAA15FD}"/>
    <hyperlink ref="D13" r:id="rId12" display="https://www.ant.gov.co/sites/default/files/2024-07/documentos/archivos/evimp-caracterizacion-evaluacion-del-impacto-del-ordenamiento-social-de-la-propiedad-rural.pdf" xr:uid="{85B4259B-2FFA-4CCE-9850-3188C64A1310}"/>
    <hyperlink ref="D14" r:id="rId13" display="https://www.ant.gov.co/transparencia-y-acceso-a-la-informacion-publica/informacion-de-la-entidad/procedimientos-que-se-siguen-para-tomar-decisiones/proceso-misional-gestion-de-la-informacion" xr:uid="{909B0152-3611-4E01-901C-6AAEE317074A}"/>
    <hyperlink ref="D9" r:id="rId14" display="https://www.ant.gov.co/sites/default/files/2024-06/documentos/archivos/POSPR-Caracterizacion-PLANIFICACION-DEL-ORDENAMIENTO-SOCIAL-DE-LA-PROPIEDAD-RURAL-V4.pdf" xr:uid="{B0C7F36F-C375-445B-B715-39E2E2D2397A}"/>
    <hyperlink ref="D10" r:id="rId15" display="https://www.ant.gov.co/transparencia-y-acceso-a-la-informacion-publica/informacion-de-la-entidad/procedimientos-que-se-siguen-para-tomar-decisiones/proceso-misional-seguridad-juridica-sobre-la-titularidad-de-la-tierra" xr:uid="{A42E233E-D40E-46C4-BC37-65E71A2E3DFD}"/>
    <hyperlink ref="D21" r:id="rId16" display="https://www.ant.gov.co/transparencia-y-acceso-a-la-informacion-publica/informacion-de-la-entidad/procedimientos-que-se-siguen-para-tomar-decisiones/proceso-misional-gestion-modelo-de-atencion" xr:uid="{2129DFB6-A442-4AAA-9BAB-0D889AA4E5A4}"/>
  </hyperlinks>
  <pageMargins left="0.7" right="0.7" top="0.75" bottom="0.75" header="0.3" footer="0.3"/>
  <drawing r:id="rId17"/>
  <tableParts count="10">
    <tablePart r:id="rId18"/>
    <tablePart r:id="rId19"/>
    <tablePart r:id="rId20"/>
    <tablePart r:id="rId21"/>
    <tablePart r:id="rId22"/>
    <tablePart r:id="rId23"/>
    <tablePart r:id="rId24"/>
    <tablePart r:id="rId25"/>
    <tablePart r:id="rId26"/>
    <tablePart r:id="rId27"/>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736094-739F-4AAC-A6E7-796F3BBEE128}">
  <sheetPr codeName="Hoja3">
    <pageSetUpPr fitToPage="1"/>
  </sheetPr>
  <dimension ref="A1:J119"/>
  <sheetViews>
    <sheetView showGridLines="0" zoomScaleNormal="100" workbookViewId="0">
      <extLst>
        <ext xmlns:xlsdti="http://schemas.microsoft.com/office/spreadsheetml/2023/showDataTypeIcons" uri="{77bfe23e-c014-4d31-8a63-9c772dbf06b6}">
          <xlsdti:showDataTypeIcons visible="0"/>
        </ext>
      </extLst>
    </sheetView>
  </sheetViews>
  <sheetFormatPr baseColWidth="10" defaultColWidth="0" defaultRowHeight="0" customHeight="1" zeroHeight="1" x14ac:dyDescent="0.3"/>
  <cols>
    <col min="1" max="1" width="2.84375" style="147" customWidth="1"/>
    <col min="2" max="2" width="24.3828125" style="147" customWidth="1"/>
    <col min="3" max="3" width="24.3828125" style="149" customWidth="1"/>
    <col min="4" max="4" width="16" style="149" customWidth="1"/>
    <col min="5" max="5" width="24.3828125" style="147" customWidth="1"/>
    <col min="6" max="6" width="27.3828125" style="147" customWidth="1"/>
    <col min="7" max="8" width="24.3828125" style="147" customWidth="1"/>
    <col min="9" max="9" width="4.23046875" style="147" customWidth="1"/>
    <col min="10" max="10" width="36.23046875" style="147" hidden="1" customWidth="1"/>
    <col min="11" max="16384" width="11.3828125" style="147" hidden="1"/>
  </cols>
  <sheetData>
    <row r="1" spans="2:10" ht="9" customHeight="1" x14ac:dyDescent="0.3">
      <c r="B1" s="146"/>
      <c r="C1" s="496" t="str">
        <f>INICIO!B7</f>
        <v xml:space="preserve">MAPA DE RIESGOS DE CORRUPCIÓN </v>
      </c>
      <c r="D1" s="496"/>
      <c r="E1" s="496"/>
      <c r="F1" s="496"/>
      <c r="G1" s="496"/>
      <c r="H1" s="497"/>
    </row>
    <row r="2" spans="2:10" ht="16.5" customHeight="1" x14ac:dyDescent="0.3">
      <c r="B2" s="148"/>
      <c r="C2" s="498"/>
      <c r="D2" s="498"/>
      <c r="E2" s="498"/>
      <c r="F2" s="498"/>
      <c r="G2" s="498"/>
      <c r="H2" s="499"/>
    </row>
    <row r="3" spans="2:10" ht="12" customHeight="1" x14ac:dyDescent="0.3">
      <c r="B3" s="148"/>
      <c r="C3" s="498"/>
      <c r="D3" s="498"/>
      <c r="E3" s="498"/>
      <c r="F3" s="498"/>
      <c r="G3" s="498"/>
      <c r="H3" s="499"/>
    </row>
    <row r="4" spans="2:10" ht="36.75" customHeight="1" thickBot="1" x14ac:dyDescent="0.35">
      <c r="B4" s="148"/>
      <c r="C4" s="494" t="s">
        <v>30</v>
      </c>
      <c r="D4" s="494"/>
      <c r="E4" s="494"/>
      <c r="F4" s="494"/>
      <c r="G4" s="494"/>
      <c r="H4" s="495"/>
    </row>
    <row r="5" spans="2:10" ht="11.25" customHeight="1" thickBot="1" x14ac:dyDescent="0.35">
      <c r="B5" s="524" t="s">
        <v>698</v>
      </c>
      <c r="C5" s="525"/>
      <c r="D5" s="525"/>
      <c r="E5" s="525"/>
      <c r="F5" s="525"/>
      <c r="G5" s="525"/>
      <c r="H5" s="526"/>
    </row>
    <row r="6" spans="2:10" ht="11.6" x14ac:dyDescent="0.3">
      <c r="B6" s="554" t="s">
        <v>699</v>
      </c>
      <c r="C6" s="555"/>
      <c r="D6" s="555"/>
      <c r="E6" s="555"/>
      <c r="F6" s="555"/>
      <c r="G6" s="555"/>
      <c r="H6" s="556"/>
    </row>
    <row r="7" spans="2:10" ht="36.75" customHeight="1" x14ac:dyDescent="0.3">
      <c r="B7" s="557" t="e" vm="1">
        <v>#VALUE!</v>
      </c>
      <c r="C7" s="558"/>
      <c r="D7" s="558"/>
      <c r="E7" s="558"/>
      <c r="F7" s="558"/>
      <c r="G7" s="558"/>
      <c r="H7" s="559"/>
    </row>
    <row r="8" spans="2:10" ht="36.75" customHeight="1" x14ac:dyDescent="0.3">
      <c r="B8" s="560" t="s">
        <v>709</v>
      </c>
      <c r="C8" s="561"/>
      <c r="D8" s="561"/>
      <c r="E8" s="561"/>
      <c r="F8" s="150"/>
      <c r="G8" s="150"/>
      <c r="H8" s="151"/>
    </row>
    <row r="9" spans="2:10" ht="36.75" customHeight="1" x14ac:dyDescent="0.3">
      <c r="B9" s="560"/>
      <c r="C9" s="561"/>
      <c r="D9" s="561"/>
      <c r="E9" s="561"/>
      <c r="F9" s="150"/>
      <c r="G9" s="150"/>
      <c r="H9" s="151"/>
    </row>
    <row r="10" spans="2:10" ht="147" customHeight="1" thickBot="1" x14ac:dyDescent="0.35">
      <c r="B10" s="562" t="s">
        <v>806</v>
      </c>
      <c r="C10" s="563"/>
      <c r="D10" s="563"/>
      <c r="E10" s="563"/>
      <c r="F10" s="152"/>
      <c r="G10" s="152"/>
      <c r="H10" s="153"/>
    </row>
    <row r="11" spans="2:10" ht="12" thickBot="1" x14ac:dyDescent="0.35">
      <c r="B11" s="524" t="s">
        <v>6</v>
      </c>
      <c r="C11" s="525"/>
      <c r="D11" s="525"/>
      <c r="E11" s="525"/>
      <c r="F11" s="525"/>
      <c r="G11" s="525"/>
      <c r="H11" s="526"/>
    </row>
    <row r="12" spans="2:10" ht="4.5" customHeight="1" x14ac:dyDescent="0.3">
      <c r="B12" s="154"/>
      <c r="C12" s="155"/>
      <c r="D12" s="155"/>
      <c r="E12" s="156"/>
      <c r="F12" s="156"/>
      <c r="G12" s="156"/>
      <c r="H12" s="157"/>
    </row>
    <row r="13" spans="2:10" ht="108.75" customHeight="1" x14ac:dyDescent="0.3">
      <c r="B13" s="527" t="s">
        <v>708</v>
      </c>
      <c r="C13" s="528"/>
      <c r="D13" s="528"/>
      <c r="E13" s="528"/>
      <c r="F13" s="528"/>
      <c r="G13" s="528"/>
      <c r="H13" s="529"/>
      <c r="J13" s="158"/>
    </row>
    <row r="14" spans="2:10" ht="14.25" customHeight="1" x14ac:dyDescent="0.3">
      <c r="B14" s="500" t="s">
        <v>710</v>
      </c>
      <c r="C14" s="501"/>
      <c r="D14" s="501"/>
      <c r="E14" s="501"/>
      <c r="F14" s="501"/>
      <c r="G14" s="501"/>
      <c r="H14" s="502"/>
    </row>
    <row r="15" spans="2:10" ht="11.6" x14ac:dyDescent="0.3">
      <c r="B15" s="530" t="s">
        <v>7</v>
      </c>
      <c r="C15" s="531"/>
      <c r="D15" s="531"/>
      <c r="E15" s="531"/>
      <c r="F15" s="531"/>
      <c r="G15" s="531"/>
      <c r="H15" s="532"/>
      <c r="J15" s="158"/>
    </row>
    <row r="16" spans="2:10" ht="220.5" customHeight="1" x14ac:dyDescent="0.3">
      <c r="B16" s="533" t="s">
        <v>711</v>
      </c>
      <c r="C16" s="534"/>
      <c r="D16" s="534"/>
      <c r="E16" s="534"/>
      <c r="F16" s="534"/>
      <c r="G16" s="534"/>
      <c r="H16" s="535"/>
    </row>
    <row r="17" spans="2:8" ht="11.6" x14ac:dyDescent="0.3">
      <c r="B17" s="163"/>
      <c r="C17" s="164"/>
      <c r="D17" s="164"/>
      <c r="E17" s="165"/>
      <c r="F17" s="165"/>
      <c r="G17" s="165"/>
      <c r="H17" s="166"/>
    </row>
    <row r="18" spans="2:8" ht="11.6" x14ac:dyDescent="0.3">
      <c r="B18" s="506" t="s">
        <v>685</v>
      </c>
      <c r="C18" s="507"/>
      <c r="D18" s="507"/>
      <c r="E18" s="507"/>
      <c r="F18" s="507"/>
      <c r="G18" s="507"/>
      <c r="H18" s="508"/>
    </row>
    <row r="19" spans="2:8" ht="11.6" x14ac:dyDescent="0.3">
      <c r="B19" s="160"/>
      <c r="C19" s="164"/>
      <c r="D19" s="164"/>
      <c r="E19" s="161"/>
      <c r="F19" s="161"/>
      <c r="G19" s="161"/>
      <c r="H19" s="162"/>
    </row>
    <row r="20" spans="2:8" ht="27.75" customHeight="1" x14ac:dyDescent="0.3">
      <c r="B20" s="536" t="s">
        <v>686</v>
      </c>
      <c r="C20" s="537"/>
      <c r="D20" s="537"/>
      <c r="E20" s="537"/>
      <c r="F20" s="537"/>
      <c r="G20" s="537"/>
      <c r="H20" s="538"/>
    </row>
    <row r="21" spans="2:8" ht="27.75" customHeight="1" x14ac:dyDescent="0.3">
      <c r="B21" s="550" t="s">
        <v>769</v>
      </c>
      <c r="C21" s="551"/>
      <c r="D21" s="551"/>
      <c r="E21" s="551"/>
      <c r="F21" s="551"/>
      <c r="G21" s="551"/>
      <c r="H21" s="552"/>
    </row>
    <row r="22" spans="2:8" s="167" customFormat="1" ht="11.6" x14ac:dyDescent="0.3">
      <c r="B22" s="539"/>
      <c r="C22" s="540"/>
      <c r="D22" s="540"/>
      <c r="E22" s="540"/>
      <c r="F22" s="540"/>
      <c r="G22" s="540"/>
      <c r="H22" s="541"/>
    </row>
    <row r="23" spans="2:8" ht="20.5" customHeight="1" x14ac:dyDescent="0.3">
      <c r="B23" s="542" t="s">
        <v>8</v>
      </c>
      <c r="C23" s="543"/>
      <c r="D23" s="543"/>
      <c r="E23" s="543"/>
      <c r="F23" s="543"/>
      <c r="G23" s="543"/>
      <c r="H23" s="544"/>
    </row>
    <row r="24" spans="2:8" ht="11.6" x14ac:dyDescent="0.3">
      <c r="B24" s="545" t="s">
        <v>9</v>
      </c>
      <c r="C24" s="546"/>
      <c r="D24" s="546"/>
      <c r="E24" s="546"/>
      <c r="F24" s="546"/>
      <c r="G24" s="546"/>
      <c r="H24" s="547"/>
    </row>
    <row r="25" spans="2:8" ht="12" thickBot="1" x14ac:dyDescent="0.35">
      <c r="B25" s="168"/>
      <c r="C25" s="169"/>
      <c r="D25" s="169"/>
      <c r="E25" s="170"/>
      <c r="F25" s="170"/>
      <c r="G25" s="170"/>
      <c r="H25" s="171"/>
    </row>
    <row r="26" spans="2:8" ht="18.75" customHeight="1" x14ac:dyDescent="0.3">
      <c r="B26" s="530" t="s">
        <v>712</v>
      </c>
      <c r="C26" s="548"/>
      <c r="D26" s="548"/>
      <c r="E26" s="548"/>
      <c r="F26" s="548"/>
      <c r="G26" s="548"/>
      <c r="H26" s="549"/>
    </row>
    <row r="27" spans="2:8" ht="18.75" customHeight="1" x14ac:dyDescent="0.3">
      <c r="B27" s="503" t="s">
        <v>713</v>
      </c>
      <c r="C27" s="504"/>
      <c r="D27" s="504"/>
      <c r="E27" s="504"/>
      <c r="F27" s="504"/>
      <c r="G27" s="504"/>
      <c r="H27" s="505"/>
    </row>
    <row r="28" spans="2:8" ht="18.75" customHeight="1" x14ac:dyDescent="0.3">
      <c r="B28" s="480" t="s">
        <v>714</v>
      </c>
      <c r="C28" s="481"/>
      <c r="D28" s="481"/>
      <c r="E28" s="481"/>
      <c r="F28" s="481"/>
      <c r="G28" s="481"/>
      <c r="H28" s="482"/>
    </row>
    <row r="29" spans="2:8" ht="18.75" customHeight="1" x14ac:dyDescent="0.3">
      <c r="B29" s="159"/>
      <c r="C29" s="177"/>
      <c r="D29" s="177"/>
      <c r="E29" s="172"/>
      <c r="F29" s="172"/>
      <c r="G29" s="172"/>
      <c r="H29" s="173"/>
    </row>
    <row r="30" spans="2:8" ht="13.2" customHeight="1" x14ac:dyDescent="0.3">
      <c r="B30" s="154"/>
      <c r="C30" s="483" t="s">
        <v>104</v>
      </c>
      <c r="D30" s="483"/>
      <c r="E30" s="553" t="s">
        <v>11</v>
      </c>
      <c r="F30" s="553"/>
      <c r="G30" s="553"/>
      <c r="H30" s="157"/>
    </row>
    <row r="31" spans="2:8" ht="31.5" customHeight="1" x14ac:dyDescent="0.3">
      <c r="B31" s="154"/>
      <c r="C31" s="513" t="s">
        <v>293</v>
      </c>
      <c r="D31" s="513"/>
      <c r="E31" s="512" t="s">
        <v>13</v>
      </c>
      <c r="F31" s="512"/>
      <c r="G31" s="512"/>
      <c r="H31" s="157"/>
    </row>
    <row r="32" spans="2:8" ht="13.2" customHeight="1" x14ac:dyDescent="0.3">
      <c r="B32" s="154"/>
      <c r="C32" s="513" t="s">
        <v>14</v>
      </c>
      <c r="D32" s="513"/>
      <c r="E32" s="512" t="s">
        <v>103</v>
      </c>
      <c r="F32" s="512"/>
      <c r="G32" s="512"/>
      <c r="H32" s="157"/>
    </row>
    <row r="33" spans="2:8" ht="11.6" x14ac:dyDescent="0.3">
      <c r="B33" s="154"/>
      <c r="C33" s="513" t="s">
        <v>12</v>
      </c>
      <c r="D33" s="513"/>
      <c r="E33" s="512" t="s">
        <v>101</v>
      </c>
      <c r="F33" s="512"/>
      <c r="G33" s="512"/>
      <c r="H33" s="157"/>
    </row>
    <row r="34" spans="2:8" ht="45.45" customHeight="1" x14ac:dyDescent="0.3">
      <c r="B34" s="154"/>
      <c r="C34" s="511" t="s">
        <v>94</v>
      </c>
      <c r="D34" s="511"/>
      <c r="E34" s="473" t="s">
        <v>715</v>
      </c>
      <c r="F34" s="473"/>
      <c r="G34" s="473"/>
      <c r="H34" s="157"/>
    </row>
    <row r="35" spans="2:8" ht="102" customHeight="1" x14ac:dyDescent="0.3">
      <c r="B35" s="154"/>
      <c r="C35" s="513" t="s">
        <v>86</v>
      </c>
      <c r="D35" s="513"/>
      <c r="E35" s="512" t="s">
        <v>716</v>
      </c>
      <c r="F35" s="512"/>
      <c r="G35" s="512"/>
      <c r="H35" s="157"/>
    </row>
    <row r="36" spans="2:8" ht="59.25" customHeight="1" x14ac:dyDescent="0.3">
      <c r="B36" s="154"/>
      <c r="C36" s="513" t="s">
        <v>105</v>
      </c>
      <c r="D36" s="513"/>
      <c r="E36" s="490" t="s">
        <v>717</v>
      </c>
      <c r="F36" s="490"/>
      <c r="G36" s="490"/>
      <c r="H36" s="157"/>
    </row>
    <row r="37" spans="2:8" ht="60" customHeight="1" x14ac:dyDescent="0.3">
      <c r="B37" s="154"/>
      <c r="C37" s="511" t="s">
        <v>87</v>
      </c>
      <c r="D37" s="511"/>
      <c r="E37" s="473" t="s">
        <v>718</v>
      </c>
      <c r="F37" s="473"/>
      <c r="G37" s="473"/>
      <c r="H37" s="157"/>
    </row>
    <row r="38" spans="2:8" ht="57" customHeight="1" x14ac:dyDescent="0.3">
      <c r="B38" s="154"/>
      <c r="C38" s="509" t="s">
        <v>572</v>
      </c>
      <c r="D38" s="509"/>
      <c r="E38" s="473" t="s">
        <v>719</v>
      </c>
      <c r="F38" s="473"/>
      <c r="G38" s="473"/>
      <c r="H38" s="157"/>
    </row>
    <row r="39" spans="2:8" ht="47.25" customHeight="1" x14ac:dyDescent="0.3">
      <c r="B39" s="154"/>
      <c r="C39" s="465" t="s">
        <v>127</v>
      </c>
      <c r="D39" s="465"/>
      <c r="E39" s="490" t="s">
        <v>720</v>
      </c>
      <c r="F39" s="490"/>
      <c r="G39" s="490"/>
      <c r="H39" s="157"/>
    </row>
    <row r="40" spans="2:8" ht="44.25" customHeight="1" x14ac:dyDescent="0.3">
      <c r="B40" s="154"/>
      <c r="C40" s="465" t="s">
        <v>133</v>
      </c>
      <c r="D40" s="465"/>
      <c r="E40" s="490" t="s">
        <v>721</v>
      </c>
      <c r="F40" s="490"/>
      <c r="G40" s="490"/>
      <c r="H40" s="157"/>
    </row>
    <row r="41" spans="2:8" ht="96.75" customHeight="1" x14ac:dyDescent="0.3">
      <c r="B41" s="154"/>
      <c r="C41" s="465" t="s">
        <v>292</v>
      </c>
      <c r="D41" s="465"/>
      <c r="E41" s="490" t="s">
        <v>793</v>
      </c>
      <c r="F41" s="490"/>
      <c r="G41" s="490"/>
      <c r="H41" s="157"/>
    </row>
    <row r="42" spans="2:8" ht="72.75" customHeight="1" x14ac:dyDescent="0.3">
      <c r="B42" s="154"/>
      <c r="C42" s="509" t="s">
        <v>15</v>
      </c>
      <c r="D42" s="509"/>
      <c r="E42" s="473" t="s">
        <v>722</v>
      </c>
      <c r="F42" s="473"/>
      <c r="G42" s="473"/>
      <c r="H42" s="157"/>
    </row>
    <row r="43" spans="2:8" ht="42.75" customHeight="1" x14ac:dyDescent="0.3">
      <c r="B43" s="154"/>
      <c r="C43" s="569" t="s">
        <v>28</v>
      </c>
      <c r="D43" s="570"/>
      <c r="E43" s="571" t="s">
        <v>672</v>
      </c>
      <c r="F43" s="572"/>
      <c r="G43" s="573"/>
      <c r="H43" s="157"/>
    </row>
    <row r="44" spans="2:8" ht="61.5" customHeight="1" x14ac:dyDescent="0.3">
      <c r="B44" s="154"/>
      <c r="C44" s="467" t="s">
        <v>134</v>
      </c>
      <c r="D44" s="467"/>
      <c r="E44" s="565" t="s">
        <v>723</v>
      </c>
      <c r="F44" s="565"/>
      <c r="G44" s="565"/>
      <c r="H44" s="157"/>
    </row>
    <row r="45" spans="2:8" ht="11.6" x14ac:dyDescent="0.3">
      <c r="B45" s="154"/>
      <c r="C45" s="178"/>
      <c r="D45" s="178"/>
      <c r="E45" s="179"/>
      <c r="F45" s="179"/>
      <c r="G45" s="156"/>
      <c r="H45" s="157"/>
    </row>
    <row r="46" spans="2:8" ht="11.6" x14ac:dyDescent="0.3">
      <c r="B46" s="480" t="s">
        <v>570</v>
      </c>
      <c r="C46" s="481"/>
      <c r="D46" s="481"/>
      <c r="E46" s="481"/>
      <c r="F46" s="481"/>
      <c r="G46" s="481"/>
      <c r="H46" s="482"/>
    </row>
    <row r="47" spans="2:8" ht="11.6" x14ac:dyDescent="0.3">
      <c r="B47" s="506" t="s">
        <v>571</v>
      </c>
      <c r="C47" s="507"/>
      <c r="D47" s="507"/>
      <c r="E47" s="507"/>
      <c r="F47" s="507"/>
      <c r="G47" s="507"/>
      <c r="H47" s="508"/>
    </row>
    <row r="48" spans="2:8" ht="14.5" customHeight="1" x14ac:dyDescent="0.3">
      <c r="B48" s="180"/>
      <c r="C48" s="177"/>
      <c r="D48" s="177"/>
      <c r="E48" s="181"/>
      <c r="F48" s="181"/>
      <c r="G48" s="181"/>
      <c r="H48" s="182"/>
    </row>
    <row r="49" spans="2:8" ht="14.5" customHeight="1" x14ac:dyDescent="0.3">
      <c r="B49" s="180"/>
      <c r="C49" s="483" t="s">
        <v>10</v>
      </c>
      <c r="D49" s="483"/>
      <c r="E49" s="510" t="s">
        <v>11</v>
      </c>
      <c r="F49" s="510"/>
      <c r="G49" s="510"/>
      <c r="H49" s="182"/>
    </row>
    <row r="50" spans="2:8" ht="28.5" customHeight="1" x14ac:dyDescent="0.3">
      <c r="B50" s="180"/>
      <c r="C50" s="467" t="s">
        <v>86</v>
      </c>
      <c r="D50" s="467"/>
      <c r="E50" s="470" t="s">
        <v>724</v>
      </c>
      <c r="F50" s="470"/>
      <c r="G50" s="470"/>
      <c r="H50" s="182"/>
    </row>
    <row r="51" spans="2:8" ht="11.6" x14ac:dyDescent="0.3">
      <c r="B51" s="180"/>
      <c r="C51" s="467" t="s">
        <v>374</v>
      </c>
      <c r="D51" s="467"/>
      <c r="E51" s="470" t="s">
        <v>725</v>
      </c>
      <c r="F51" s="470"/>
      <c r="G51" s="470"/>
      <c r="H51" s="182"/>
    </row>
    <row r="52" spans="2:8" ht="11.6" x14ac:dyDescent="0.3">
      <c r="B52" s="180"/>
      <c r="C52" s="467" t="s">
        <v>373</v>
      </c>
      <c r="D52" s="467"/>
      <c r="E52" s="470" t="s">
        <v>726</v>
      </c>
      <c r="F52" s="470"/>
      <c r="G52" s="470"/>
      <c r="H52" s="182"/>
    </row>
    <row r="53" spans="2:8" ht="89.25" customHeight="1" x14ac:dyDescent="0.3">
      <c r="B53" s="180"/>
      <c r="C53" s="465" t="s">
        <v>16</v>
      </c>
      <c r="D53" s="465"/>
      <c r="E53" s="466" t="s">
        <v>727</v>
      </c>
      <c r="F53" s="466"/>
      <c r="G53" s="466"/>
      <c r="H53" s="183"/>
    </row>
    <row r="54" spans="2:8" ht="57" customHeight="1" x14ac:dyDescent="0.3">
      <c r="B54" s="180"/>
      <c r="C54" s="465" t="s">
        <v>17</v>
      </c>
      <c r="D54" s="465"/>
      <c r="E54" s="466" t="s">
        <v>728</v>
      </c>
      <c r="F54" s="466"/>
      <c r="G54" s="466"/>
      <c r="H54" s="182"/>
    </row>
    <row r="55" spans="2:8" ht="54.75" customHeight="1" x14ac:dyDescent="0.3">
      <c r="B55" s="180"/>
      <c r="C55" s="465" t="s">
        <v>662</v>
      </c>
      <c r="D55" s="465"/>
      <c r="E55" s="466" t="s">
        <v>729</v>
      </c>
      <c r="F55" s="466"/>
      <c r="G55" s="466"/>
      <c r="H55" s="182"/>
    </row>
    <row r="56" spans="2:8" ht="76.5" customHeight="1" x14ac:dyDescent="0.3">
      <c r="B56" s="180"/>
      <c r="C56" s="467" t="s">
        <v>387</v>
      </c>
      <c r="D56" s="467"/>
      <c r="E56" s="470" t="s">
        <v>730</v>
      </c>
      <c r="F56" s="470"/>
      <c r="G56" s="470"/>
      <c r="H56" s="182"/>
    </row>
    <row r="57" spans="2:8" ht="45.75" customHeight="1" x14ac:dyDescent="0.3">
      <c r="B57" s="180"/>
      <c r="C57" s="467" t="s">
        <v>134</v>
      </c>
      <c r="D57" s="467"/>
      <c r="E57" s="470" t="s">
        <v>731</v>
      </c>
      <c r="F57" s="470"/>
      <c r="G57" s="470"/>
      <c r="H57" s="182"/>
    </row>
    <row r="58" spans="2:8" ht="11.6" x14ac:dyDescent="0.3">
      <c r="B58" s="180"/>
      <c r="C58" s="177"/>
      <c r="D58" s="177"/>
      <c r="E58" s="181"/>
      <c r="F58" s="181"/>
      <c r="G58" s="181"/>
      <c r="H58" s="182"/>
    </row>
    <row r="59" spans="2:8" ht="30.75" customHeight="1" x14ac:dyDescent="0.3">
      <c r="B59" s="477" t="s">
        <v>791</v>
      </c>
      <c r="C59" s="478"/>
      <c r="D59" s="478"/>
      <c r="E59" s="478"/>
      <c r="F59" s="478"/>
      <c r="G59" s="478"/>
      <c r="H59" s="479"/>
    </row>
    <row r="60" spans="2:8" ht="18.75" customHeight="1" x14ac:dyDescent="0.3">
      <c r="B60" s="480" t="s">
        <v>732</v>
      </c>
      <c r="C60" s="481"/>
      <c r="D60" s="481"/>
      <c r="E60" s="481"/>
      <c r="F60" s="481"/>
      <c r="G60" s="481"/>
      <c r="H60" s="482"/>
    </row>
    <row r="61" spans="2:8" ht="18.75" customHeight="1" x14ac:dyDescent="0.3">
      <c r="B61" s="506" t="s">
        <v>733</v>
      </c>
      <c r="C61" s="507"/>
      <c r="D61" s="507"/>
      <c r="E61" s="507"/>
      <c r="F61" s="507"/>
      <c r="G61" s="507"/>
      <c r="H61" s="508"/>
    </row>
    <row r="62" spans="2:8" ht="11.6" x14ac:dyDescent="0.3">
      <c r="B62" s="160"/>
      <c r="C62" s="164"/>
      <c r="D62" s="164"/>
      <c r="E62" s="161"/>
      <c r="F62" s="161"/>
      <c r="G62" s="161"/>
      <c r="H62" s="162"/>
    </row>
    <row r="63" spans="2:8" ht="18.75" customHeight="1" x14ac:dyDescent="0.3">
      <c r="B63" s="159"/>
      <c r="C63" s="483" t="s">
        <v>10</v>
      </c>
      <c r="D63" s="483"/>
      <c r="E63" s="484" t="s">
        <v>11</v>
      </c>
      <c r="F63" s="484"/>
      <c r="G63" s="484"/>
      <c r="H63" s="173"/>
    </row>
    <row r="64" spans="2:8" ht="27.75" customHeight="1" x14ac:dyDescent="0.3">
      <c r="B64" s="180"/>
      <c r="C64" s="467" t="s">
        <v>86</v>
      </c>
      <c r="D64" s="467"/>
      <c r="E64" s="485" t="s">
        <v>734</v>
      </c>
      <c r="F64" s="485"/>
      <c r="G64" s="485"/>
      <c r="H64" s="182"/>
    </row>
    <row r="65" spans="2:8" ht="25.5" customHeight="1" x14ac:dyDescent="0.3">
      <c r="B65" s="180"/>
      <c r="C65" s="467" t="s">
        <v>374</v>
      </c>
      <c r="D65" s="467"/>
      <c r="E65" s="485" t="s">
        <v>735</v>
      </c>
      <c r="F65" s="485"/>
      <c r="G65" s="485"/>
      <c r="H65" s="182"/>
    </row>
    <row r="66" spans="2:8" ht="25.5" customHeight="1" x14ac:dyDescent="0.3">
      <c r="B66" s="180"/>
      <c r="C66" s="467" t="s">
        <v>373</v>
      </c>
      <c r="D66" s="467"/>
      <c r="E66" s="485" t="s">
        <v>736</v>
      </c>
      <c r="F66" s="485"/>
      <c r="G66" s="485"/>
      <c r="H66" s="182"/>
    </row>
    <row r="67" spans="2:8" ht="25.5" customHeight="1" x14ac:dyDescent="0.3">
      <c r="B67" s="180"/>
      <c r="C67" s="467" t="s">
        <v>322</v>
      </c>
      <c r="D67" s="467"/>
      <c r="E67" s="485" t="s">
        <v>737</v>
      </c>
      <c r="F67" s="485"/>
      <c r="G67" s="485"/>
      <c r="H67" s="182"/>
    </row>
    <row r="68" spans="2:8" ht="25.5" customHeight="1" x14ac:dyDescent="0.3">
      <c r="B68" s="180"/>
      <c r="C68" s="467" t="s">
        <v>299</v>
      </c>
      <c r="D68" s="467"/>
      <c r="E68" s="485" t="s">
        <v>738</v>
      </c>
      <c r="F68" s="485"/>
      <c r="G68" s="485"/>
      <c r="H68" s="182"/>
    </row>
    <row r="69" spans="2:8" ht="29.25" customHeight="1" x14ac:dyDescent="0.3">
      <c r="B69" s="180"/>
      <c r="C69" s="467" t="s">
        <v>663</v>
      </c>
      <c r="D69" s="467"/>
      <c r="E69" s="485" t="s">
        <v>739</v>
      </c>
      <c r="F69" s="485"/>
      <c r="G69" s="485"/>
      <c r="H69" s="182"/>
    </row>
    <row r="70" spans="2:8" ht="30.75" customHeight="1" x14ac:dyDescent="0.3">
      <c r="B70" s="180"/>
      <c r="C70" s="468" t="s">
        <v>403</v>
      </c>
      <c r="D70" s="468"/>
      <c r="E70" s="486" t="s">
        <v>687</v>
      </c>
      <c r="F70" s="486"/>
      <c r="G70" s="486"/>
      <c r="H70" s="182"/>
    </row>
    <row r="71" spans="2:8" ht="25.5" customHeight="1" x14ac:dyDescent="0.3">
      <c r="B71" s="180"/>
      <c r="C71" s="468" t="s">
        <v>404</v>
      </c>
      <c r="D71" s="468"/>
      <c r="E71" s="486" t="s">
        <v>573</v>
      </c>
      <c r="F71" s="486"/>
      <c r="G71" s="486"/>
      <c r="H71" s="184"/>
    </row>
    <row r="72" spans="2:8" ht="25.5" customHeight="1" x14ac:dyDescent="0.3">
      <c r="B72" s="180"/>
      <c r="C72" s="468" t="s">
        <v>664</v>
      </c>
      <c r="D72" s="468"/>
      <c r="E72" s="487" t="s">
        <v>790</v>
      </c>
      <c r="F72" s="488"/>
      <c r="G72" s="489"/>
      <c r="H72" s="184"/>
    </row>
    <row r="73" spans="2:8" ht="30.75" customHeight="1" x14ac:dyDescent="0.3">
      <c r="B73" s="159"/>
      <c r="C73" s="468" t="s">
        <v>665</v>
      </c>
      <c r="D73" s="468"/>
      <c r="E73" s="469" t="s">
        <v>740</v>
      </c>
      <c r="F73" s="469"/>
      <c r="G73" s="469"/>
      <c r="H73" s="173"/>
    </row>
    <row r="74" spans="2:8" ht="27.45" customHeight="1" x14ac:dyDescent="0.3">
      <c r="B74" s="159"/>
      <c r="C74" s="468" t="s">
        <v>666</v>
      </c>
      <c r="D74" s="468"/>
      <c r="E74" s="474" t="s">
        <v>792</v>
      </c>
      <c r="F74" s="475"/>
      <c r="G74" s="476"/>
      <c r="H74" s="173"/>
    </row>
    <row r="75" spans="2:8" ht="56.25" customHeight="1" x14ac:dyDescent="0.3">
      <c r="B75" s="159"/>
      <c r="C75" s="471" t="s">
        <v>406</v>
      </c>
      <c r="D75" s="472"/>
      <c r="E75" s="473" t="s">
        <v>741</v>
      </c>
      <c r="F75" s="473"/>
      <c r="G75" s="473"/>
      <c r="H75" s="173"/>
    </row>
    <row r="76" spans="2:8" ht="56.25" customHeight="1" x14ac:dyDescent="0.3">
      <c r="B76" s="159"/>
      <c r="C76" s="465" t="s">
        <v>19</v>
      </c>
      <c r="D76" s="465"/>
      <c r="E76" s="490" t="s">
        <v>667</v>
      </c>
      <c r="F76" s="490"/>
      <c r="G76" s="490"/>
      <c r="H76" s="173"/>
    </row>
    <row r="77" spans="2:8" ht="83.25" hidden="1" customHeight="1" x14ac:dyDescent="0.3">
      <c r="B77" s="159"/>
      <c r="C77" s="522" t="s">
        <v>20</v>
      </c>
      <c r="D77" s="522"/>
      <c r="E77" s="473" t="s">
        <v>742</v>
      </c>
      <c r="F77" s="473"/>
      <c r="G77" s="473"/>
      <c r="H77" s="173"/>
    </row>
    <row r="78" spans="2:8" ht="69" hidden="1" customHeight="1" x14ac:dyDescent="0.3">
      <c r="B78" s="159"/>
      <c r="C78" s="522" t="s">
        <v>538</v>
      </c>
      <c r="D78" s="522"/>
      <c r="E78" s="473" t="s">
        <v>743</v>
      </c>
      <c r="F78" s="473"/>
      <c r="G78" s="473"/>
      <c r="H78" s="173"/>
    </row>
    <row r="79" spans="2:8" ht="41.25" customHeight="1" x14ac:dyDescent="0.3">
      <c r="B79" s="159"/>
      <c r="C79" s="465" t="s">
        <v>21</v>
      </c>
      <c r="D79" s="465"/>
      <c r="E79" s="490" t="s">
        <v>668</v>
      </c>
      <c r="F79" s="490"/>
      <c r="G79" s="490"/>
      <c r="H79" s="173"/>
    </row>
    <row r="80" spans="2:8" ht="72.75" hidden="1" customHeight="1" x14ac:dyDescent="0.3">
      <c r="B80" s="159"/>
      <c r="C80" s="522" t="s">
        <v>22</v>
      </c>
      <c r="D80" s="522"/>
      <c r="E80" s="473" t="s">
        <v>744</v>
      </c>
      <c r="F80" s="473"/>
      <c r="G80" s="473"/>
      <c r="H80" s="173"/>
    </row>
    <row r="81" spans="2:8" ht="61.5" customHeight="1" x14ac:dyDescent="0.3">
      <c r="B81" s="159"/>
      <c r="C81" s="465" t="s">
        <v>488</v>
      </c>
      <c r="D81" s="465"/>
      <c r="E81" s="523" t="s">
        <v>669</v>
      </c>
      <c r="F81" s="523"/>
      <c r="G81" s="523"/>
      <c r="H81" s="185"/>
    </row>
    <row r="82" spans="2:8" ht="138" customHeight="1" x14ac:dyDescent="0.3">
      <c r="B82" s="159"/>
      <c r="C82" s="576" t="s">
        <v>489</v>
      </c>
      <c r="D82" s="577"/>
      <c r="E82" s="516" t="s">
        <v>670</v>
      </c>
      <c r="F82" s="517"/>
      <c r="G82" s="518"/>
      <c r="H82" s="185"/>
    </row>
    <row r="83" spans="2:8" ht="39.75" customHeight="1" x14ac:dyDescent="0.3">
      <c r="B83" s="159"/>
      <c r="C83" s="514" t="s">
        <v>539</v>
      </c>
      <c r="D83" s="515"/>
      <c r="E83" s="516" t="s">
        <v>671</v>
      </c>
      <c r="F83" s="517"/>
      <c r="G83" s="518"/>
      <c r="H83" s="185"/>
    </row>
    <row r="84" spans="2:8" ht="75.75" customHeight="1" x14ac:dyDescent="0.3">
      <c r="B84" s="159"/>
      <c r="C84" s="514" t="s">
        <v>491</v>
      </c>
      <c r="D84" s="515"/>
      <c r="E84" s="519" t="s">
        <v>673</v>
      </c>
      <c r="F84" s="520"/>
      <c r="G84" s="521"/>
      <c r="H84" s="185"/>
    </row>
    <row r="85" spans="2:8" ht="37.5" customHeight="1" x14ac:dyDescent="0.3">
      <c r="B85" s="159"/>
      <c r="C85" s="509" t="s">
        <v>23</v>
      </c>
      <c r="D85" s="509"/>
      <c r="E85" s="473" t="s">
        <v>745</v>
      </c>
      <c r="F85" s="473"/>
      <c r="G85" s="473"/>
      <c r="H85" s="173"/>
    </row>
    <row r="86" spans="2:8" ht="40" customHeight="1" x14ac:dyDescent="0.3">
      <c r="B86" s="159"/>
      <c r="C86" s="509" t="s">
        <v>24</v>
      </c>
      <c r="D86" s="509"/>
      <c r="E86" s="473" t="s">
        <v>746</v>
      </c>
      <c r="F86" s="473"/>
      <c r="G86" s="473"/>
      <c r="H86" s="173"/>
    </row>
    <row r="87" spans="2:8" ht="29.5" customHeight="1" x14ac:dyDescent="0.3">
      <c r="B87" s="159"/>
      <c r="C87" s="509" t="s">
        <v>25</v>
      </c>
      <c r="D87" s="509"/>
      <c r="E87" s="473" t="s">
        <v>747</v>
      </c>
      <c r="F87" s="473"/>
      <c r="G87" s="473"/>
      <c r="H87" s="173"/>
    </row>
    <row r="88" spans="2:8" ht="71.25" customHeight="1" x14ac:dyDescent="0.3">
      <c r="B88" s="159"/>
      <c r="C88" s="467" t="s">
        <v>674</v>
      </c>
      <c r="D88" s="467"/>
      <c r="E88" s="473" t="s">
        <v>748</v>
      </c>
      <c r="F88" s="473"/>
      <c r="G88" s="473"/>
      <c r="H88" s="173"/>
    </row>
    <row r="89" spans="2:8" ht="18.75" customHeight="1" x14ac:dyDescent="0.3">
      <c r="B89" s="159"/>
      <c r="C89" s="177"/>
      <c r="D89" s="177"/>
      <c r="E89" s="172"/>
      <c r="F89" s="172"/>
      <c r="G89" s="172"/>
      <c r="H89" s="173"/>
    </row>
    <row r="90" spans="2:8" ht="27.75" customHeight="1" x14ac:dyDescent="0.3">
      <c r="B90" s="491" t="s">
        <v>749</v>
      </c>
      <c r="C90" s="492"/>
      <c r="D90" s="492"/>
      <c r="E90" s="492"/>
      <c r="F90" s="492"/>
      <c r="G90" s="492"/>
      <c r="H90" s="493"/>
    </row>
    <row r="91" spans="2:8" ht="28.5" customHeight="1" x14ac:dyDescent="0.3">
      <c r="B91" s="491" t="s">
        <v>789</v>
      </c>
      <c r="C91" s="492"/>
      <c r="D91" s="492"/>
      <c r="E91" s="492"/>
      <c r="F91" s="492"/>
      <c r="G91" s="492"/>
      <c r="H91" s="493"/>
    </row>
    <row r="92" spans="2:8" ht="21" customHeight="1" x14ac:dyDescent="0.3">
      <c r="B92" s="480" t="s">
        <v>768</v>
      </c>
      <c r="C92" s="481"/>
      <c r="D92" s="481"/>
      <c r="E92" s="481"/>
      <c r="F92" s="481"/>
      <c r="G92" s="481"/>
      <c r="H92" s="482"/>
    </row>
    <row r="93" spans="2:8" ht="11.6" x14ac:dyDescent="0.3">
      <c r="B93" s="159"/>
      <c r="C93" s="177"/>
      <c r="D93" s="177"/>
      <c r="E93" s="172"/>
      <c r="F93" s="172"/>
      <c r="G93" s="172"/>
      <c r="H93" s="173"/>
    </row>
    <row r="94" spans="2:8" ht="30" customHeight="1" x14ac:dyDescent="0.3">
      <c r="B94" s="159"/>
      <c r="C94" s="483" t="s">
        <v>10</v>
      </c>
      <c r="D94" s="483"/>
      <c r="E94" s="510" t="s">
        <v>11</v>
      </c>
      <c r="F94" s="510"/>
      <c r="G94" s="510"/>
      <c r="H94" s="173"/>
    </row>
    <row r="95" spans="2:8" ht="47.25" customHeight="1" x14ac:dyDescent="0.3">
      <c r="B95" s="159"/>
      <c r="C95" s="467" t="s">
        <v>688</v>
      </c>
      <c r="D95" s="467"/>
      <c r="E95" s="485" t="s">
        <v>750</v>
      </c>
      <c r="F95" s="485"/>
      <c r="G95" s="485"/>
      <c r="H95" s="173"/>
    </row>
    <row r="96" spans="2:8" ht="88.5" customHeight="1" x14ac:dyDescent="0.3">
      <c r="B96" s="159"/>
      <c r="C96" s="465" t="s">
        <v>27</v>
      </c>
      <c r="D96" s="465"/>
      <c r="E96" s="512" t="s">
        <v>751</v>
      </c>
      <c r="F96" s="512"/>
      <c r="G96" s="512"/>
      <c r="H96" s="186"/>
    </row>
    <row r="97" spans="2:8" ht="44.5" customHeight="1" x14ac:dyDescent="0.3">
      <c r="B97" s="159"/>
      <c r="C97" s="465" t="s">
        <v>26</v>
      </c>
      <c r="D97" s="465"/>
      <c r="E97" s="512" t="s">
        <v>676</v>
      </c>
      <c r="F97" s="512"/>
      <c r="G97" s="512"/>
      <c r="H97" s="186"/>
    </row>
    <row r="98" spans="2:8" ht="70.95" customHeight="1" x14ac:dyDescent="0.3">
      <c r="B98" s="159"/>
      <c r="C98" s="468" t="s">
        <v>649</v>
      </c>
      <c r="D98" s="468"/>
      <c r="E98" s="490" t="s">
        <v>677</v>
      </c>
      <c r="F98" s="490"/>
      <c r="G98" s="490"/>
      <c r="H98" s="186"/>
    </row>
    <row r="99" spans="2:8" ht="39.450000000000003" customHeight="1" x14ac:dyDescent="0.3">
      <c r="B99" s="159"/>
      <c r="C99" s="514" t="s">
        <v>586</v>
      </c>
      <c r="D99" s="515"/>
      <c r="E99" s="474" t="s">
        <v>802</v>
      </c>
      <c r="F99" s="475"/>
      <c r="G99" s="476"/>
      <c r="H99" s="187"/>
    </row>
    <row r="100" spans="2:8" ht="11.6" x14ac:dyDescent="0.3">
      <c r="B100" s="159"/>
      <c r="C100" s="468" t="s">
        <v>689</v>
      </c>
      <c r="D100" s="468"/>
      <c r="E100" s="469" t="s">
        <v>650</v>
      </c>
      <c r="F100" s="469"/>
      <c r="G100" s="469"/>
      <c r="H100" s="173"/>
    </row>
    <row r="101" spans="2:8" ht="11.6" x14ac:dyDescent="0.3">
      <c r="B101" s="159"/>
      <c r="C101" s="468" t="s">
        <v>678</v>
      </c>
      <c r="D101" s="468"/>
      <c r="E101" s="469" t="s">
        <v>681</v>
      </c>
      <c r="F101" s="469"/>
      <c r="G101" s="469"/>
      <c r="H101" s="173"/>
    </row>
    <row r="102" spans="2:8" ht="11.6" x14ac:dyDescent="0.3">
      <c r="B102" s="159"/>
      <c r="C102" s="468" t="s">
        <v>679</v>
      </c>
      <c r="D102" s="468"/>
      <c r="E102" s="469" t="s">
        <v>682</v>
      </c>
      <c r="F102" s="469"/>
      <c r="G102" s="469"/>
      <c r="H102" s="173"/>
    </row>
    <row r="103" spans="2:8" ht="13.5" customHeight="1" x14ac:dyDescent="0.3">
      <c r="B103" s="159"/>
      <c r="C103" s="468" t="s">
        <v>612</v>
      </c>
      <c r="D103" s="468"/>
      <c r="E103" s="469" t="s">
        <v>680</v>
      </c>
      <c r="F103" s="469"/>
      <c r="G103" s="469"/>
      <c r="H103" s="173"/>
    </row>
    <row r="104" spans="2:8" ht="42.75" customHeight="1" x14ac:dyDescent="0.3">
      <c r="B104" s="159"/>
      <c r="C104" s="465" t="s">
        <v>28</v>
      </c>
      <c r="D104" s="465"/>
      <c r="E104" s="490" t="s">
        <v>690</v>
      </c>
      <c r="F104" s="490"/>
      <c r="G104" s="490"/>
      <c r="H104" s="173"/>
    </row>
    <row r="105" spans="2:8" ht="12.75" customHeight="1" x14ac:dyDescent="0.3">
      <c r="B105" s="159"/>
      <c r="C105" s="177"/>
      <c r="D105" s="177"/>
      <c r="E105" s="172"/>
      <c r="F105" s="172"/>
      <c r="G105" s="172"/>
      <c r="H105" s="173"/>
    </row>
    <row r="106" spans="2:8" ht="18.75" customHeight="1" x14ac:dyDescent="0.3">
      <c r="B106" s="491" t="s">
        <v>752</v>
      </c>
      <c r="C106" s="492"/>
      <c r="D106" s="492"/>
      <c r="E106" s="492"/>
      <c r="F106" s="492"/>
      <c r="G106" s="492"/>
      <c r="H106" s="493"/>
    </row>
    <row r="107" spans="2:8" ht="18.75" customHeight="1" x14ac:dyDescent="0.3">
      <c r="B107" s="174"/>
      <c r="C107" s="188"/>
      <c r="D107" s="188"/>
      <c r="E107" s="175"/>
      <c r="F107" s="175"/>
      <c r="G107" s="175"/>
      <c r="H107" s="176"/>
    </row>
    <row r="108" spans="2:8" ht="11.6" x14ac:dyDescent="0.3">
      <c r="B108" s="159"/>
      <c r="C108" s="574" t="s">
        <v>691</v>
      </c>
      <c r="D108" s="574"/>
      <c r="E108" s="574"/>
      <c r="F108" s="574"/>
      <c r="G108" s="574"/>
      <c r="H108" s="173"/>
    </row>
    <row r="109" spans="2:8" ht="13.2" hidden="1" customHeight="1" x14ac:dyDescent="0.3">
      <c r="B109" s="154" t="s">
        <v>29</v>
      </c>
      <c r="C109" s="189"/>
      <c r="D109" s="189"/>
      <c r="E109" s="189"/>
      <c r="F109" s="189"/>
      <c r="G109" s="189"/>
      <c r="H109" s="157"/>
    </row>
    <row r="110" spans="2:8" ht="17.25" customHeight="1" x14ac:dyDescent="0.3">
      <c r="B110" s="154"/>
      <c r="C110" s="564" t="s">
        <v>753</v>
      </c>
      <c r="D110" s="564"/>
      <c r="E110" s="564"/>
      <c r="F110" s="564"/>
      <c r="G110" s="564"/>
      <c r="H110" s="157"/>
    </row>
    <row r="111" spans="2:8" ht="16.5" customHeight="1" x14ac:dyDescent="0.3">
      <c r="B111" s="190"/>
      <c r="C111" s="191"/>
      <c r="D111" s="191"/>
      <c r="E111" s="191"/>
      <c r="F111" s="191"/>
      <c r="G111" s="191"/>
      <c r="H111" s="192"/>
    </row>
    <row r="112" spans="2:8" ht="33" customHeight="1" x14ac:dyDescent="0.3">
      <c r="B112" s="193" t="s">
        <v>683</v>
      </c>
      <c r="C112" s="574" t="s">
        <v>684</v>
      </c>
      <c r="D112" s="574"/>
      <c r="E112" s="574"/>
      <c r="F112" s="574"/>
      <c r="G112" s="574"/>
      <c r="H112" s="173"/>
    </row>
    <row r="113" spans="2:8" ht="31.5" customHeight="1" x14ac:dyDescent="0.3">
      <c r="B113" s="159"/>
      <c r="C113" s="574" t="s">
        <v>696</v>
      </c>
      <c r="D113" s="574"/>
      <c r="E113" s="574"/>
      <c r="F113" s="574"/>
      <c r="G113" s="574"/>
      <c r="H113" s="173"/>
    </row>
    <row r="114" spans="2:8" ht="18.75" customHeight="1" x14ac:dyDescent="0.3">
      <c r="B114" s="159"/>
      <c r="C114" s="575" t="s">
        <v>697</v>
      </c>
      <c r="D114" s="575"/>
      <c r="E114" s="575"/>
      <c r="F114" s="575"/>
      <c r="G114" s="575"/>
      <c r="H114" s="173"/>
    </row>
    <row r="115" spans="2:8" ht="18.75" customHeight="1" x14ac:dyDescent="0.3">
      <c r="B115" s="159"/>
      <c r="C115" s="177"/>
      <c r="D115" s="177"/>
      <c r="E115" s="172"/>
      <c r="F115" s="172"/>
      <c r="G115" s="172"/>
      <c r="H115" s="173"/>
    </row>
    <row r="116" spans="2:8" ht="18.75" customHeight="1" x14ac:dyDescent="0.3">
      <c r="B116" s="159"/>
      <c r="C116" s="177"/>
      <c r="D116" s="177"/>
      <c r="E116" s="172"/>
      <c r="F116" s="172"/>
      <c r="G116" s="172"/>
      <c r="H116" s="173"/>
    </row>
    <row r="117" spans="2:8" ht="23.7" customHeight="1" x14ac:dyDescent="0.3">
      <c r="B117" s="566" t="s">
        <v>707</v>
      </c>
      <c r="C117" s="567"/>
      <c r="D117" s="567"/>
      <c r="E117" s="567"/>
      <c r="F117" s="567"/>
      <c r="G117" s="567"/>
      <c r="H117" s="568"/>
    </row>
    <row r="118" spans="2:8" ht="12" thickBot="1" x14ac:dyDescent="0.35">
      <c r="B118" s="194"/>
      <c r="C118" s="195"/>
      <c r="D118" s="195"/>
      <c r="E118" s="196"/>
      <c r="F118" s="196"/>
      <c r="G118" s="196"/>
      <c r="H118" s="197"/>
    </row>
    <row r="119" spans="2:8" ht="11.6" x14ac:dyDescent="0.3"/>
  </sheetData>
  <sheetProtection algorithmName="SHA-512" hashValue="MUyqNUscJQu+XmfEnQb6EwSCQ1x5L8cfmkjXjgeC9vphX05CiZuT1zTfaiAIWX1pe7JF1M+Siw8+MV+r26L7GQ==" saltValue="vMPAAOh+lWThl9yy+FxyUA==" spinCount="100000" sheet="1" objects="1" scenarios="1"/>
  <mergeCells count="158">
    <mergeCell ref="B117:H117"/>
    <mergeCell ref="C43:D43"/>
    <mergeCell ref="E43:G43"/>
    <mergeCell ref="C108:G108"/>
    <mergeCell ref="C112:G112"/>
    <mergeCell ref="C113:G113"/>
    <mergeCell ref="C114:G114"/>
    <mergeCell ref="E95:G95"/>
    <mergeCell ref="E66:G66"/>
    <mergeCell ref="C67:D67"/>
    <mergeCell ref="C68:D68"/>
    <mergeCell ref="E67:G67"/>
    <mergeCell ref="E68:G68"/>
    <mergeCell ref="C74:D74"/>
    <mergeCell ref="C82:D82"/>
    <mergeCell ref="E82:G82"/>
    <mergeCell ref="C79:D79"/>
    <mergeCell ref="E79:G79"/>
    <mergeCell ref="C80:D80"/>
    <mergeCell ref="C70:D70"/>
    <mergeCell ref="E70:G70"/>
    <mergeCell ref="C54:D54"/>
    <mergeCell ref="E57:G57"/>
    <mergeCell ref="B61:H61"/>
    <mergeCell ref="B5:H5"/>
    <mergeCell ref="B6:H6"/>
    <mergeCell ref="B7:H7"/>
    <mergeCell ref="B8:E9"/>
    <mergeCell ref="B10:E10"/>
    <mergeCell ref="C99:D99"/>
    <mergeCell ref="E99:G99"/>
    <mergeCell ref="C110:G110"/>
    <mergeCell ref="E31:G31"/>
    <mergeCell ref="E32:G32"/>
    <mergeCell ref="E33:G33"/>
    <mergeCell ref="E34:G34"/>
    <mergeCell ref="E35:G35"/>
    <mergeCell ref="E36:G36"/>
    <mergeCell ref="E37:G37"/>
    <mergeCell ref="E38:G38"/>
    <mergeCell ref="E39:G39"/>
    <mergeCell ref="E40:G40"/>
    <mergeCell ref="E41:G41"/>
    <mergeCell ref="E42:G42"/>
    <mergeCell ref="E44:G44"/>
    <mergeCell ref="C31:D31"/>
    <mergeCell ref="C32:D32"/>
    <mergeCell ref="C95:D95"/>
    <mergeCell ref="B11:H11"/>
    <mergeCell ref="B13:H13"/>
    <mergeCell ref="B15:H15"/>
    <mergeCell ref="B16:H16"/>
    <mergeCell ref="B18:H18"/>
    <mergeCell ref="B20:H20"/>
    <mergeCell ref="C30:D30"/>
    <mergeCell ref="C33:D33"/>
    <mergeCell ref="B22:H22"/>
    <mergeCell ref="B23:H23"/>
    <mergeCell ref="B24:H24"/>
    <mergeCell ref="B26:H26"/>
    <mergeCell ref="B28:H28"/>
    <mergeCell ref="B21:H21"/>
    <mergeCell ref="E30:G30"/>
    <mergeCell ref="E54:G54"/>
    <mergeCell ref="E96:G96"/>
    <mergeCell ref="C96:D96"/>
    <mergeCell ref="C36:D36"/>
    <mergeCell ref="C35:D35"/>
    <mergeCell ref="C37:D37"/>
    <mergeCell ref="C38:D38"/>
    <mergeCell ref="C53:D53"/>
    <mergeCell ref="E53:G53"/>
    <mergeCell ref="C65:D65"/>
    <mergeCell ref="E65:G65"/>
    <mergeCell ref="C83:D83"/>
    <mergeCell ref="E83:G83"/>
    <mergeCell ref="E84:G84"/>
    <mergeCell ref="C84:D84"/>
    <mergeCell ref="C76:D76"/>
    <mergeCell ref="E76:G76"/>
    <mergeCell ref="C77:D77"/>
    <mergeCell ref="E77:G77"/>
    <mergeCell ref="C78:D78"/>
    <mergeCell ref="E78:G78"/>
    <mergeCell ref="C81:D81"/>
    <mergeCell ref="E81:G81"/>
    <mergeCell ref="B90:H90"/>
    <mergeCell ref="B91:H91"/>
    <mergeCell ref="B92:H92"/>
    <mergeCell ref="C94:D94"/>
    <mergeCell ref="E94:G94"/>
    <mergeCell ref="C85:D85"/>
    <mergeCell ref="E85:G85"/>
    <mergeCell ref="C88:D88"/>
    <mergeCell ref="E88:G88"/>
    <mergeCell ref="C86:D86"/>
    <mergeCell ref="E86:G86"/>
    <mergeCell ref="C87:D87"/>
    <mergeCell ref="E87:G87"/>
    <mergeCell ref="C101:D101"/>
    <mergeCell ref="E101:G101"/>
    <mergeCell ref="C102:D102"/>
    <mergeCell ref="E102:G102"/>
    <mergeCell ref="C103:D103"/>
    <mergeCell ref="E103:G103"/>
    <mergeCell ref="C97:D97"/>
    <mergeCell ref="E97:G97"/>
    <mergeCell ref="C98:D98"/>
    <mergeCell ref="E98:G98"/>
    <mergeCell ref="C100:D100"/>
    <mergeCell ref="E100:G100"/>
    <mergeCell ref="C104:D104"/>
    <mergeCell ref="E104:G104"/>
    <mergeCell ref="B106:H106"/>
    <mergeCell ref="C4:H4"/>
    <mergeCell ref="C1:H3"/>
    <mergeCell ref="B14:H14"/>
    <mergeCell ref="B27:H27"/>
    <mergeCell ref="B47:H47"/>
    <mergeCell ref="C50:D50"/>
    <mergeCell ref="C51:D51"/>
    <mergeCell ref="C52:D52"/>
    <mergeCell ref="E50:G50"/>
    <mergeCell ref="E51:G51"/>
    <mergeCell ref="E52:G52"/>
    <mergeCell ref="C42:D42"/>
    <mergeCell ref="C39:D39"/>
    <mergeCell ref="C44:D44"/>
    <mergeCell ref="B46:H46"/>
    <mergeCell ref="C49:D49"/>
    <mergeCell ref="E49:G49"/>
    <mergeCell ref="C40:D40"/>
    <mergeCell ref="C41:D41"/>
    <mergeCell ref="C34:D34"/>
    <mergeCell ref="E80:G80"/>
    <mergeCell ref="C55:D55"/>
    <mergeCell ref="E55:G55"/>
    <mergeCell ref="C69:D69"/>
    <mergeCell ref="C73:D73"/>
    <mergeCell ref="E73:G73"/>
    <mergeCell ref="C56:D56"/>
    <mergeCell ref="E56:G56"/>
    <mergeCell ref="C57:D57"/>
    <mergeCell ref="C75:D75"/>
    <mergeCell ref="E75:G75"/>
    <mergeCell ref="E74:G74"/>
    <mergeCell ref="B59:H59"/>
    <mergeCell ref="B60:H60"/>
    <mergeCell ref="C63:D63"/>
    <mergeCell ref="E63:G63"/>
    <mergeCell ref="E69:G69"/>
    <mergeCell ref="C71:D71"/>
    <mergeCell ref="E71:G71"/>
    <mergeCell ref="C72:D72"/>
    <mergeCell ref="E72:G72"/>
    <mergeCell ref="E64:G64"/>
    <mergeCell ref="C66:D66"/>
    <mergeCell ref="C64:D64"/>
  </mergeCells>
  <hyperlinks>
    <hyperlink ref="B14:H14" r:id="rId1" display="Click aquí para dirigirse a la Guía para la Administración del Riesgo y el diseño de controles V7" xr:uid="{1B04EA35-8879-47C1-A4FD-AEF079311334}"/>
  </hyperlinks>
  <pageMargins left="0.7" right="0.7" top="0.75" bottom="0.75" header="0.3" footer="0.3"/>
  <pageSetup paperSize="186" scale="53" fitToHeight="0"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63744-DC7E-4906-8E7B-E110303E8443}">
  <sheetPr codeName="Hoja13">
    <pageSetUpPr fitToPage="1"/>
  </sheetPr>
  <dimension ref="A1:X156"/>
  <sheetViews>
    <sheetView showGridLines="0" showRowColHeaders="0" zoomScaleNormal="100" zoomScaleSheetLayoutView="70" workbookViewId="0"/>
  </sheetViews>
  <sheetFormatPr baseColWidth="10" defaultColWidth="0" defaultRowHeight="11.6" zeroHeight="1" x14ac:dyDescent="0.3"/>
  <cols>
    <col min="1" max="1" width="2.3828125" style="158" customWidth="1"/>
    <col min="2" max="2" width="11.61328125" style="158" customWidth="1"/>
    <col min="3" max="3" width="18" style="158" bestFit="1" customWidth="1"/>
    <col min="4" max="9" width="19" style="158" customWidth="1"/>
    <col min="10" max="10" width="5.3828125" style="158" customWidth="1"/>
    <col min="11" max="13" width="19" style="158" customWidth="1"/>
    <col min="14" max="14" width="10.84375" style="158" customWidth="1"/>
    <col min="15" max="15" width="2.84375" style="158" customWidth="1"/>
    <col min="16" max="24" width="0" style="158" hidden="1" customWidth="1"/>
    <col min="25" max="16384" width="11.3828125" style="158" hidden="1"/>
  </cols>
  <sheetData>
    <row r="1" spans="1:17" ht="22.5" customHeight="1" x14ac:dyDescent="0.3">
      <c r="B1" s="658"/>
      <c r="C1" s="659"/>
      <c r="D1" s="673" t="str">
        <f>INICIO!B7</f>
        <v xml:space="preserve">MAPA DE RIESGOS DE CORRUPCIÓN </v>
      </c>
      <c r="E1" s="673"/>
      <c r="F1" s="673"/>
      <c r="G1" s="673"/>
      <c r="H1" s="673"/>
      <c r="I1" s="673"/>
      <c r="J1" s="673"/>
      <c r="K1" s="673"/>
      <c r="L1" s="673"/>
      <c r="M1" s="673"/>
      <c r="N1" s="674"/>
      <c r="O1" s="217"/>
      <c r="Q1" s="218" t="s">
        <v>294</v>
      </c>
    </row>
    <row r="2" spans="1:17" ht="22.5" customHeight="1" x14ac:dyDescent="0.3">
      <c r="B2" s="660"/>
      <c r="C2" s="661"/>
      <c r="D2" s="675"/>
      <c r="E2" s="675"/>
      <c r="F2" s="675"/>
      <c r="G2" s="675"/>
      <c r="H2" s="675"/>
      <c r="I2" s="675"/>
      <c r="J2" s="675"/>
      <c r="K2" s="675"/>
      <c r="L2" s="675"/>
      <c r="M2" s="675"/>
      <c r="N2" s="676"/>
      <c r="O2" s="217"/>
      <c r="Q2" s="219" t="s">
        <v>295</v>
      </c>
    </row>
    <row r="3" spans="1:17" ht="22.5" customHeight="1" x14ac:dyDescent="0.3">
      <c r="B3" s="660"/>
      <c r="C3" s="661"/>
      <c r="D3" s="675" t="s">
        <v>371</v>
      </c>
      <c r="E3" s="675"/>
      <c r="F3" s="675"/>
      <c r="G3" s="675"/>
      <c r="H3" s="675"/>
      <c r="I3" s="675"/>
      <c r="J3" s="675"/>
      <c r="K3" s="675"/>
      <c r="L3" s="675"/>
      <c r="M3" s="675"/>
      <c r="N3" s="676"/>
      <c r="O3" s="217"/>
      <c r="Q3" s="219" t="s">
        <v>296</v>
      </c>
    </row>
    <row r="4" spans="1:17" ht="23.25" customHeight="1" x14ac:dyDescent="0.3">
      <c r="B4" s="662"/>
      <c r="C4" s="663"/>
      <c r="D4" s="677"/>
      <c r="E4" s="677"/>
      <c r="F4" s="677"/>
      <c r="G4" s="677"/>
      <c r="H4" s="677"/>
      <c r="I4" s="677"/>
      <c r="J4" s="677"/>
      <c r="K4" s="677"/>
      <c r="L4" s="677"/>
      <c r="M4" s="677"/>
      <c r="N4" s="678"/>
      <c r="O4" s="217"/>
    </row>
    <row r="5" spans="1:17" ht="23.25" customHeight="1" x14ac:dyDescent="0.3">
      <c r="A5" s="220"/>
      <c r="B5" s="670" t="s">
        <v>297</v>
      </c>
      <c r="C5" s="671"/>
      <c r="D5" s="671"/>
      <c r="E5" s="671"/>
      <c r="F5" s="671"/>
      <c r="G5" s="671"/>
      <c r="H5" s="671"/>
      <c r="I5" s="671"/>
      <c r="J5" s="671"/>
      <c r="K5" s="671"/>
      <c r="L5" s="671"/>
      <c r="M5" s="671"/>
      <c r="N5" s="672"/>
      <c r="O5" s="217"/>
    </row>
    <row r="6" spans="1:17" ht="23.25" customHeight="1" x14ac:dyDescent="0.3">
      <c r="A6" s="220"/>
      <c r="B6" s="221"/>
      <c r="C6" s="221"/>
      <c r="D6" s="222"/>
      <c r="E6" s="222"/>
      <c r="F6" s="150"/>
      <c r="G6" s="150"/>
      <c r="H6" s="150"/>
      <c r="I6" s="150"/>
      <c r="J6" s="150"/>
      <c r="K6" s="150"/>
      <c r="L6" s="223"/>
      <c r="M6" s="224"/>
      <c r="N6" s="225"/>
      <c r="O6" s="217"/>
    </row>
    <row r="7" spans="1:17" ht="23.25" customHeight="1" x14ac:dyDescent="0.3">
      <c r="A7" s="220"/>
      <c r="B7" s="668" t="s">
        <v>298</v>
      </c>
      <c r="C7" s="635"/>
      <c r="D7" s="635"/>
      <c r="E7" s="635"/>
      <c r="F7" s="635"/>
      <c r="G7" s="635"/>
      <c r="H7" s="635"/>
      <c r="I7" s="635"/>
      <c r="J7" s="635"/>
      <c r="K7" s="635"/>
      <c r="L7" s="635"/>
      <c r="M7" s="635"/>
      <c r="N7" s="225"/>
      <c r="O7" s="217"/>
    </row>
    <row r="8" spans="1:17" ht="23.25" customHeight="1" x14ac:dyDescent="0.3">
      <c r="A8" s="220"/>
      <c r="B8" s="221"/>
      <c r="C8" s="221"/>
      <c r="D8" s="222"/>
      <c r="E8" s="222"/>
      <c r="F8" s="150"/>
      <c r="G8" s="150"/>
      <c r="H8" s="150"/>
      <c r="I8" s="150"/>
      <c r="J8" s="150"/>
      <c r="K8" s="150"/>
      <c r="L8" s="223"/>
      <c r="M8" s="224"/>
      <c r="N8" s="225"/>
      <c r="O8" s="217"/>
    </row>
    <row r="9" spans="1:17" ht="23.25" customHeight="1" x14ac:dyDescent="0.3">
      <c r="A9" s="220"/>
      <c r="B9" s="221"/>
      <c r="C9" s="221"/>
      <c r="D9" s="222"/>
      <c r="E9" s="222"/>
      <c r="F9" s="150"/>
      <c r="G9" s="679" t="s">
        <v>299</v>
      </c>
      <c r="H9" s="664" t="s">
        <v>770</v>
      </c>
      <c r="I9" s="664"/>
      <c r="J9" s="664"/>
      <c r="K9" s="664"/>
      <c r="L9" s="664"/>
      <c r="M9" s="664"/>
      <c r="N9" s="225"/>
      <c r="O9" s="217"/>
    </row>
    <row r="10" spans="1:17" ht="23.25" customHeight="1" x14ac:dyDescent="0.3">
      <c r="A10" s="220"/>
      <c r="B10" s="221"/>
      <c r="C10" s="221"/>
      <c r="D10" s="222"/>
      <c r="E10" s="222"/>
      <c r="F10" s="150"/>
      <c r="G10" s="679"/>
      <c r="H10" s="664"/>
      <c r="I10" s="664"/>
      <c r="J10" s="664"/>
      <c r="K10" s="664"/>
      <c r="L10" s="664"/>
      <c r="M10" s="664"/>
      <c r="N10" s="225"/>
      <c r="O10" s="217"/>
    </row>
    <row r="11" spans="1:17" ht="23.25" customHeight="1" x14ac:dyDescent="0.3">
      <c r="A11" s="220"/>
      <c r="B11" s="221"/>
      <c r="C11" s="221"/>
      <c r="D11" s="222"/>
      <c r="E11" s="222"/>
      <c r="F11" s="150"/>
      <c r="G11" s="679" t="s">
        <v>300</v>
      </c>
      <c r="H11" s="664" t="s">
        <v>771</v>
      </c>
      <c r="I11" s="664"/>
      <c r="J11" s="664"/>
      <c r="K11" s="664"/>
      <c r="L11" s="664"/>
      <c r="M11" s="664"/>
      <c r="N11" s="225"/>
      <c r="O11" s="217"/>
    </row>
    <row r="12" spans="1:17" ht="23.25" customHeight="1" x14ac:dyDescent="0.3">
      <c r="A12" s="220"/>
      <c r="B12" s="221"/>
      <c r="C12" s="221"/>
      <c r="D12" s="222"/>
      <c r="E12" s="222"/>
      <c r="F12" s="150"/>
      <c r="G12" s="679"/>
      <c r="H12" s="664"/>
      <c r="I12" s="664"/>
      <c r="J12" s="664"/>
      <c r="K12" s="664"/>
      <c r="L12" s="664"/>
      <c r="M12" s="664"/>
      <c r="N12" s="225"/>
      <c r="O12" s="217"/>
    </row>
    <row r="13" spans="1:17" ht="23.25" customHeight="1" x14ac:dyDescent="0.3">
      <c r="A13" s="220"/>
      <c r="B13" s="221"/>
      <c r="C13" s="221"/>
      <c r="D13" s="222"/>
      <c r="E13" s="222"/>
      <c r="F13" s="150"/>
      <c r="G13" s="679"/>
      <c r="H13" s="664"/>
      <c r="I13" s="664"/>
      <c r="J13" s="664"/>
      <c r="K13" s="664"/>
      <c r="L13" s="664"/>
      <c r="M13" s="664"/>
      <c r="N13" s="225"/>
      <c r="O13" s="217"/>
    </row>
    <row r="14" spans="1:17" ht="42" customHeight="1" x14ac:dyDescent="0.3">
      <c r="A14" s="220"/>
      <c r="B14" s="221"/>
      <c r="C14" s="221"/>
      <c r="D14" s="222"/>
      <c r="E14" s="222"/>
      <c r="F14" s="150"/>
      <c r="G14" s="228" t="s">
        <v>301</v>
      </c>
      <c r="H14" s="665" t="s">
        <v>772</v>
      </c>
      <c r="I14" s="665"/>
      <c r="J14" s="665"/>
      <c r="K14" s="665"/>
      <c r="L14" s="665"/>
      <c r="M14" s="665"/>
      <c r="N14" s="225"/>
      <c r="O14" s="217"/>
    </row>
    <row r="15" spans="1:17" ht="23.25" customHeight="1" x14ac:dyDescent="0.3">
      <c r="A15" s="220"/>
      <c r="B15" s="221"/>
      <c r="C15" s="221"/>
      <c r="D15" s="222"/>
      <c r="E15" s="229"/>
      <c r="F15" s="229"/>
      <c r="G15" s="228"/>
      <c r="H15" s="666"/>
      <c r="I15" s="666"/>
      <c r="J15" s="666"/>
      <c r="K15" s="666"/>
      <c r="L15" s="666"/>
      <c r="M15" s="666"/>
      <c r="N15" s="225"/>
      <c r="O15" s="217"/>
    </row>
    <row r="16" spans="1:17" ht="23.25" customHeight="1" x14ac:dyDescent="0.3">
      <c r="A16" s="220"/>
      <c r="B16" s="221"/>
      <c r="C16" s="626" t="s">
        <v>302</v>
      </c>
      <c r="D16" s="626"/>
      <c r="E16" s="626"/>
      <c r="F16" s="626"/>
      <c r="G16" s="228"/>
      <c r="H16" s="667"/>
      <c r="I16" s="666"/>
      <c r="J16" s="666"/>
      <c r="K16" s="666"/>
      <c r="L16" s="666"/>
      <c r="M16" s="666"/>
      <c r="N16" s="225"/>
      <c r="O16" s="217"/>
    </row>
    <row r="17" spans="1:24" ht="23.25" customHeight="1" x14ac:dyDescent="0.3">
      <c r="A17" s="220"/>
      <c r="B17" s="221"/>
      <c r="C17" s="626"/>
      <c r="D17" s="626"/>
      <c r="E17" s="626"/>
      <c r="F17" s="626"/>
      <c r="G17" s="150"/>
      <c r="H17" s="150"/>
      <c r="I17" s="150"/>
      <c r="J17" s="150"/>
      <c r="K17" s="150"/>
      <c r="L17" s="223"/>
      <c r="M17" s="224"/>
      <c r="N17" s="225"/>
      <c r="O17" s="217"/>
    </row>
    <row r="18" spans="1:24" ht="23.25" customHeight="1" x14ac:dyDescent="0.3">
      <c r="A18" s="220"/>
      <c r="B18" s="668" t="s">
        <v>303</v>
      </c>
      <c r="C18" s="635"/>
      <c r="D18" s="635"/>
      <c r="E18" s="635"/>
      <c r="F18" s="635"/>
      <c r="G18" s="635"/>
      <c r="H18" s="635"/>
      <c r="I18" s="635"/>
      <c r="J18" s="635"/>
      <c r="K18" s="635"/>
      <c r="L18" s="635"/>
      <c r="M18" s="635"/>
      <c r="N18" s="669"/>
      <c r="O18" s="217"/>
    </row>
    <row r="19" spans="1:24" ht="21.75" customHeight="1" x14ac:dyDescent="0.3">
      <c r="A19" s="220"/>
      <c r="B19" s="231"/>
      <c r="C19" s="648" t="s">
        <v>304</v>
      </c>
      <c r="D19" s="648"/>
      <c r="E19" s="650" t="s">
        <v>0</v>
      </c>
      <c r="F19" s="651"/>
      <c r="G19" s="652"/>
      <c r="H19" s="650" t="s">
        <v>305</v>
      </c>
      <c r="I19" s="651"/>
      <c r="J19" s="651"/>
      <c r="K19" s="652"/>
      <c r="L19" s="229"/>
      <c r="M19" s="229"/>
      <c r="N19" s="225"/>
      <c r="O19" s="217"/>
      <c r="T19" s="232"/>
      <c r="U19" s="649"/>
      <c r="V19" s="649"/>
      <c r="W19" s="649"/>
      <c r="X19" s="649"/>
    </row>
    <row r="20" spans="1:24" ht="32.25" customHeight="1" x14ac:dyDescent="0.3">
      <c r="A20" s="220"/>
      <c r="B20" s="231"/>
      <c r="C20" s="644" t="s">
        <v>108</v>
      </c>
      <c r="D20" s="645"/>
      <c r="E20" s="578" t="s">
        <v>314</v>
      </c>
      <c r="F20" s="579"/>
      <c r="G20" s="580"/>
      <c r="H20" s="581" t="s">
        <v>773</v>
      </c>
      <c r="I20" s="581"/>
      <c r="J20" s="581"/>
      <c r="K20" s="582"/>
      <c r="L20" s="229"/>
      <c r="M20" s="229"/>
      <c r="N20" s="225"/>
      <c r="O20" s="217"/>
      <c r="T20" s="150"/>
      <c r="U20" s="643"/>
      <c r="V20" s="643"/>
      <c r="W20" s="643"/>
      <c r="X20" s="643"/>
    </row>
    <row r="21" spans="1:24" ht="54" customHeight="1" x14ac:dyDescent="0.3">
      <c r="A21" s="220"/>
      <c r="B21" s="231"/>
      <c r="C21" s="644" t="s">
        <v>109</v>
      </c>
      <c r="D21" s="645"/>
      <c r="E21" s="578" t="s">
        <v>315</v>
      </c>
      <c r="F21" s="579"/>
      <c r="G21" s="580"/>
      <c r="H21" s="583"/>
      <c r="I21" s="583"/>
      <c r="J21" s="583"/>
      <c r="K21" s="584"/>
      <c r="L21" s="229"/>
      <c r="M21" s="229"/>
      <c r="N21" s="225"/>
      <c r="O21" s="217"/>
      <c r="T21" s="150"/>
      <c r="U21" s="643"/>
      <c r="V21" s="643"/>
      <c r="W21" s="643"/>
      <c r="X21" s="643"/>
    </row>
    <row r="22" spans="1:24" ht="75" customHeight="1" x14ac:dyDescent="0.3">
      <c r="A22" s="220"/>
      <c r="B22" s="231"/>
      <c r="C22" s="644" t="s">
        <v>110</v>
      </c>
      <c r="D22" s="645"/>
      <c r="E22" s="578" t="s">
        <v>316</v>
      </c>
      <c r="F22" s="579"/>
      <c r="G22" s="580"/>
      <c r="H22" s="583"/>
      <c r="I22" s="583"/>
      <c r="J22" s="583"/>
      <c r="K22" s="584"/>
      <c r="L22" s="229"/>
      <c r="M22" s="229"/>
      <c r="N22" s="225"/>
      <c r="O22" s="217"/>
      <c r="T22" s="150"/>
      <c r="U22" s="233"/>
      <c r="V22" s="233"/>
      <c r="W22" s="233"/>
      <c r="X22" s="233"/>
    </row>
    <row r="23" spans="1:24" ht="64.2" customHeight="1" x14ac:dyDescent="0.3">
      <c r="A23" s="220"/>
      <c r="B23" s="231"/>
      <c r="C23" s="644" t="s">
        <v>111</v>
      </c>
      <c r="D23" s="645"/>
      <c r="E23" s="578" t="s">
        <v>574</v>
      </c>
      <c r="F23" s="579"/>
      <c r="G23" s="580"/>
      <c r="H23" s="583"/>
      <c r="I23" s="583"/>
      <c r="J23" s="583"/>
      <c r="K23" s="584"/>
      <c r="L23" s="229"/>
      <c r="M23" s="229"/>
      <c r="N23" s="225"/>
      <c r="O23" s="217"/>
      <c r="T23" s="150"/>
      <c r="U23" s="643"/>
      <c r="V23" s="643"/>
      <c r="W23" s="643"/>
      <c r="X23" s="643"/>
    </row>
    <row r="24" spans="1:24" ht="33" customHeight="1" x14ac:dyDescent="0.3">
      <c r="A24" s="220"/>
      <c r="B24" s="231"/>
      <c r="C24" s="644" t="s">
        <v>99</v>
      </c>
      <c r="D24" s="645"/>
      <c r="E24" s="578" t="s">
        <v>575</v>
      </c>
      <c r="F24" s="579"/>
      <c r="G24" s="580"/>
      <c r="H24" s="585"/>
      <c r="I24" s="585"/>
      <c r="J24" s="585"/>
      <c r="K24" s="586"/>
      <c r="L24" s="229"/>
      <c r="M24" s="229"/>
      <c r="N24" s="225"/>
      <c r="O24" s="217"/>
      <c r="T24" s="150"/>
      <c r="U24" s="643"/>
      <c r="V24" s="643"/>
      <c r="W24" s="643"/>
      <c r="X24" s="643"/>
    </row>
    <row r="25" spans="1:24" ht="25" customHeight="1" x14ac:dyDescent="0.3">
      <c r="A25" s="220"/>
      <c r="B25" s="231"/>
      <c r="C25" s="646" t="s">
        <v>114</v>
      </c>
      <c r="D25" s="647"/>
      <c r="E25" s="578" t="s">
        <v>317</v>
      </c>
      <c r="F25" s="579"/>
      <c r="G25" s="580"/>
      <c r="H25" s="581" t="s">
        <v>774</v>
      </c>
      <c r="I25" s="581"/>
      <c r="J25" s="581"/>
      <c r="K25" s="582"/>
      <c r="L25" s="229"/>
      <c r="M25" s="229"/>
      <c r="N25" s="225"/>
      <c r="O25" s="217"/>
      <c r="T25" s="150"/>
      <c r="U25" s="643"/>
      <c r="V25" s="643"/>
      <c r="W25" s="643"/>
      <c r="X25" s="643"/>
    </row>
    <row r="26" spans="1:24" ht="25" customHeight="1" x14ac:dyDescent="0.3">
      <c r="A26" s="220"/>
      <c r="B26" s="231"/>
      <c r="C26" s="646" t="s">
        <v>115</v>
      </c>
      <c r="D26" s="647"/>
      <c r="E26" s="578" t="s">
        <v>369</v>
      </c>
      <c r="F26" s="579"/>
      <c r="G26" s="580"/>
      <c r="H26" s="583"/>
      <c r="I26" s="583"/>
      <c r="J26" s="583"/>
      <c r="K26" s="584"/>
      <c r="L26" s="229"/>
      <c r="M26" s="229"/>
      <c r="N26" s="225"/>
      <c r="O26" s="217"/>
    </row>
    <row r="27" spans="1:24" ht="32.25" customHeight="1" x14ac:dyDescent="0.3">
      <c r="A27" s="220"/>
      <c r="B27" s="231"/>
      <c r="C27" s="646" t="s">
        <v>116</v>
      </c>
      <c r="D27" s="647"/>
      <c r="E27" s="578" t="s">
        <v>370</v>
      </c>
      <c r="F27" s="579"/>
      <c r="G27" s="580"/>
      <c r="H27" s="585"/>
      <c r="I27" s="585"/>
      <c r="J27" s="585"/>
      <c r="K27" s="586"/>
      <c r="L27" s="229"/>
      <c r="M27" s="229"/>
      <c r="N27" s="225"/>
      <c r="O27" s="217"/>
    </row>
    <row r="28" spans="1:24" ht="45.75" customHeight="1" x14ac:dyDescent="0.3">
      <c r="A28" s="220"/>
      <c r="B28" s="231"/>
      <c r="C28" s="633" t="s">
        <v>653</v>
      </c>
      <c r="D28" s="633"/>
      <c r="E28" s="626"/>
      <c r="F28" s="626"/>
      <c r="G28" s="626"/>
      <c r="H28" s="633"/>
      <c r="I28" s="633"/>
      <c r="J28" s="633"/>
      <c r="K28" s="633"/>
      <c r="L28" s="223"/>
      <c r="M28" s="224"/>
      <c r="N28" s="225"/>
      <c r="O28" s="217"/>
    </row>
    <row r="29" spans="1:24" ht="23.25" customHeight="1" x14ac:dyDescent="0.3">
      <c r="A29" s="220"/>
      <c r="B29" s="231"/>
      <c r="C29" s="230"/>
      <c r="D29" s="230"/>
      <c r="E29" s="230"/>
      <c r="F29" s="230"/>
      <c r="G29" s="150"/>
      <c r="H29" s="150"/>
      <c r="I29" s="150"/>
      <c r="J29" s="150"/>
      <c r="K29" s="150"/>
      <c r="L29" s="223"/>
      <c r="M29" s="224"/>
      <c r="N29" s="225"/>
      <c r="O29" s="217"/>
    </row>
    <row r="30" spans="1:24" ht="23.25" customHeight="1" x14ac:dyDescent="0.3">
      <c r="A30" s="220"/>
      <c r="B30" s="231"/>
      <c r="C30" s="638" t="s">
        <v>306</v>
      </c>
      <c r="D30" s="638"/>
      <c r="E30" s="638"/>
      <c r="F30" s="638"/>
      <c r="G30" s="638"/>
      <c r="H30" s="638"/>
      <c r="I30" s="638"/>
      <c r="J30" s="638"/>
      <c r="K30" s="638"/>
      <c r="L30" s="638"/>
      <c r="M30" s="638"/>
      <c r="N30" s="225"/>
      <c r="O30" s="217"/>
    </row>
    <row r="31" spans="1:24" ht="23.25" customHeight="1" x14ac:dyDescent="0.3">
      <c r="A31" s="220"/>
      <c r="B31" s="231"/>
      <c r="C31" s="639" t="s">
        <v>307</v>
      </c>
      <c r="D31" s="639"/>
      <c r="E31" s="639" t="s">
        <v>308</v>
      </c>
      <c r="F31" s="639"/>
      <c r="G31" s="639"/>
      <c r="H31" s="639"/>
      <c r="I31" s="639"/>
      <c r="J31" s="639"/>
      <c r="K31" s="639"/>
      <c r="L31" s="639"/>
      <c r="M31" s="639"/>
      <c r="N31" s="225"/>
      <c r="O31" s="217"/>
    </row>
    <row r="32" spans="1:24" x14ac:dyDescent="0.3">
      <c r="A32" s="220"/>
      <c r="B32" s="231"/>
      <c r="C32" s="640" t="s">
        <v>123</v>
      </c>
      <c r="D32" s="640"/>
      <c r="E32" s="640" t="s">
        <v>309</v>
      </c>
      <c r="F32" s="640"/>
      <c r="G32" s="640"/>
      <c r="H32" s="640"/>
      <c r="I32" s="640"/>
      <c r="J32" s="640"/>
      <c r="K32" s="640"/>
      <c r="L32" s="640"/>
      <c r="M32" s="640"/>
      <c r="N32" s="225"/>
      <c r="O32" s="217"/>
    </row>
    <row r="33" spans="1:15" x14ac:dyDescent="0.3">
      <c r="A33" s="220"/>
      <c r="B33" s="231"/>
      <c r="C33" s="641" t="s">
        <v>124</v>
      </c>
      <c r="D33" s="641"/>
      <c r="E33" s="640" t="s">
        <v>310</v>
      </c>
      <c r="F33" s="640"/>
      <c r="G33" s="640"/>
      <c r="H33" s="640"/>
      <c r="I33" s="640"/>
      <c r="J33" s="640"/>
      <c r="K33" s="640"/>
      <c r="L33" s="640"/>
      <c r="M33" s="640"/>
      <c r="N33" s="225"/>
      <c r="O33" s="217"/>
    </row>
    <row r="34" spans="1:15" x14ac:dyDescent="0.3">
      <c r="A34" s="220"/>
      <c r="B34" s="231"/>
      <c r="C34" s="680" t="s">
        <v>18</v>
      </c>
      <c r="D34" s="680"/>
      <c r="E34" s="641" t="s">
        <v>311</v>
      </c>
      <c r="F34" s="641"/>
      <c r="G34" s="641"/>
      <c r="H34" s="641"/>
      <c r="I34" s="641"/>
      <c r="J34" s="641"/>
      <c r="K34" s="641"/>
      <c r="L34" s="641"/>
      <c r="M34" s="641"/>
      <c r="N34" s="225"/>
      <c r="O34" s="217"/>
    </row>
    <row r="35" spans="1:15" x14ac:dyDescent="0.3">
      <c r="A35" s="220"/>
      <c r="B35" s="231"/>
      <c r="C35" s="680" t="s">
        <v>122</v>
      </c>
      <c r="D35" s="680"/>
      <c r="E35" s="640" t="s">
        <v>651</v>
      </c>
      <c r="F35" s="641"/>
      <c r="G35" s="641"/>
      <c r="H35" s="641"/>
      <c r="I35" s="641"/>
      <c r="J35" s="641"/>
      <c r="K35" s="641"/>
      <c r="L35" s="641"/>
      <c r="M35" s="641"/>
      <c r="N35" s="225"/>
      <c r="O35" s="217"/>
    </row>
    <row r="36" spans="1:15" x14ac:dyDescent="0.3">
      <c r="A36" s="220"/>
      <c r="B36" s="231"/>
      <c r="C36" s="641" t="s">
        <v>125</v>
      </c>
      <c r="D36" s="641"/>
      <c r="E36" s="641" t="s">
        <v>312</v>
      </c>
      <c r="F36" s="641"/>
      <c r="G36" s="641"/>
      <c r="H36" s="641"/>
      <c r="I36" s="641"/>
      <c r="J36" s="641"/>
      <c r="K36" s="641"/>
      <c r="L36" s="641"/>
      <c r="M36" s="641"/>
      <c r="N36" s="225"/>
      <c r="O36" s="217"/>
    </row>
    <row r="37" spans="1:15" x14ac:dyDescent="0.3">
      <c r="A37" s="220"/>
      <c r="B37" s="231"/>
      <c r="C37" s="642" t="s">
        <v>126</v>
      </c>
      <c r="D37" s="642"/>
      <c r="E37" s="642" t="s">
        <v>313</v>
      </c>
      <c r="F37" s="642"/>
      <c r="G37" s="642"/>
      <c r="H37" s="642"/>
      <c r="I37" s="642"/>
      <c r="J37" s="642"/>
      <c r="K37" s="642"/>
      <c r="L37" s="642"/>
      <c r="M37" s="642"/>
      <c r="N37" s="225"/>
      <c r="O37" s="217"/>
    </row>
    <row r="38" spans="1:15" x14ac:dyDescent="0.3">
      <c r="A38" s="220"/>
      <c r="B38" s="231"/>
      <c r="C38" s="633" t="s">
        <v>652</v>
      </c>
      <c r="D38" s="633"/>
      <c r="E38" s="633"/>
      <c r="F38" s="633"/>
      <c r="G38" s="633"/>
      <c r="H38" s="633"/>
      <c r="I38" s="633"/>
      <c r="J38" s="633"/>
      <c r="K38" s="633"/>
      <c r="L38" s="234"/>
      <c r="M38" s="234"/>
      <c r="N38" s="225"/>
      <c r="O38" s="217"/>
    </row>
    <row r="39" spans="1:15" x14ac:dyDescent="0.3">
      <c r="A39" s="220"/>
      <c r="B39" s="231"/>
      <c r="C39" s="230"/>
      <c r="D39" s="230"/>
      <c r="E39" s="634"/>
      <c r="F39" s="634"/>
      <c r="G39" s="634"/>
      <c r="H39" s="634"/>
      <c r="I39" s="634"/>
      <c r="J39" s="634"/>
      <c r="K39" s="634"/>
      <c r="L39" s="634"/>
      <c r="M39" s="634"/>
      <c r="N39" s="225"/>
      <c r="O39" s="217"/>
    </row>
    <row r="40" spans="1:15" ht="22.5" customHeight="1" x14ac:dyDescent="0.3">
      <c r="A40" s="220"/>
      <c r="B40" s="231"/>
      <c r="C40" s="235"/>
      <c r="D40" s="235"/>
      <c r="E40" s="230"/>
      <c r="F40" s="230"/>
      <c r="G40" s="230"/>
      <c r="H40" s="230"/>
      <c r="I40" s="230"/>
      <c r="J40" s="230"/>
      <c r="K40" s="230"/>
      <c r="L40" s="230"/>
      <c r="M40" s="230"/>
      <c r="N40" s="225"/>
      <c r="O40" s="217"/>
    </row>
    <row r="41" spans="1:15" ht="23.25" customHeight="1" x14ac:dyDescent="0.3">
      <c r="A41" s="220"/>
      <c r="B41" s="226"/>
      <c r="C41" s="635" t="s">
        <v>318</v>
      </c>
      <c r="D41" s="635"/>
      <c r="E41" s="635"/>
      <c r="F41" s="635"/>
      <c r="G41" s="635"/>
      <c r="H41" s="635"/>
      <c r="I41" s="635"/>
      <c r="J41" s="635"/>
      <c r="K41" s="635"/>
      <c r="L41" s="635"/>
      <c r="M41" s="635"/>
      <c r="N41" s="236"/>
      <c r="O41" s="217"/>
    </row>
    <row r="42" spans="1:15" ht="23.25" customHeight="1" x14ac:dyDescent="0.3">
      <c r="A42" s="220"/>
      <c r="B42" s="226"/>
      <c r="C42" s="227"/>
      <c r="D42" s="227"/>
      <c r="E42" s="227"/>
      <c r="F42" s="227"/>
      <c r="G42" s="227"/>
      <c r="H42" s="227"/>
      <c r="I42" s="227"/>
      <c r="J42" s="227"/>
      <c r="K42" s="227"/>
      <c r="L42" s="227"/>
      <c r="M42" s="227"/>
      <c r="N42" s="225"/>
      <c r="O42" s="217"/>
    </row>
    <row r="43" spans="1:15" ht="23.25" customHeight="1" x14ac:dyDescent="0.3">
      <c r="A43" s="220"/>
      <c r="B43" s="226"/>
      <c r="C43" s="237" t="s">
        <v>319</v>
      </c>
      <c r="D43" s="227"/>
      <c r="E43" s="227"/>
      <c r="F43" s="227"/>
      <c r="G43" s="227"/>
      <c r="H43" s="227"/>
      <c r="I43" s="227"/>
      <c r="J43" s="227"/>
      <c r="K43" s="227"/>
      <c r="L43" s="227"/>
      <c r="M43" s="227"/>
      <c r="N43" s="225"/>
      <c r="O43" s="217"/>
    </row>
    <row r="44" spans="1:15" x14ac:dyDescent="0.3">
      <c r="A44" s="220"/>
      <c r="B44" s="226"/>
      <c r="C44" s="628" t="s">
        <v>775</v>
      </c>
      <c r="D44" s="628"/>
      <c r="E44" s="628"/>
      <c r="F44" s="628"/>
      <c r="G44" s="628"/>
      <c r="H44" s="628"/>
      <c r="I44" s="628"/>
      <c r="J44" s="628"/>
      <c r="K44" s="628"/>
      <c r="L44" s="628"/>
      <c r="M44" s="628"/>
      <c r="N44" s="225"/>
      <c r="O44" s="217"/>
    </row>
    <row r="45" spans="1:15" x14ac:dyDescent="0.3">
      <c r="A45" s="220"/>
      <c r="B45" s="231"/>
      <c r="C45" s="628" t="s">
        <v>776</v>
      </c>
      <c r="D45" s="628"/>
      <c r="E45" s="628"/>
      <c r="F45" s="628"/>
      <c r="G45" s="628"/>
      <c r="H45" s="628"/>
      <c r="I45" s="628"/>
      <c r="J45" s="628"/>
      <c r="K45" s="628"/>
      <c r="L45" s="628"/>
      <c r="M45" s="628"/>
      <c r="N45" s="225"/>
      <c r="O45" s="217"/>
    </row>
    <row r="46" spans="1:15" x14ac:dyDescent="0.3">
      <c r="A46" s="220"/>
      <c r="B46" s="231"/>
      <c r="C46" s="628" t="s">
        <v>777</v>
      </c>
      <c r="D46" s="628"/>
      <c r="E46" s="628"/>
      <c r="F46" s="628"/>
      <c r="G46" s="628"/>
      <c r="H46" s="628"/>
      <c r="I46" s="628"/>
      <c r="J46" s="628"/>
      <c r="K46" s="628"/>
      <c r="L46" s="628"/>
      <c r="M46" s="628"/>
      <c r="N46" s="225"/>
      <c r="O46" s="217"/>
    </row>
    <row r="47" spans="1:15" x14ac:dyDescent="0.3">
      <c r="A47" s="220"/>
      <c r="B47" s="231"/>
      <c r="C47" s="628" t="s">
        <v>778</v>
      </c>
      <c r="D47" s="628"/>
      <c r="E47" s="628"/>
      <c r="F47" s="628"/>
      <c r="G47" s="628"/>
      <c r="H47" s="628"/>
      <c r="I47" s="628"/>
      <c r="J47" s="628"/>
      <c r="K47" s="628"/>
      <c r="L47" s="628"/>
      <c r="M47" s="628"/>
      <c r="N47" s="225"/>
      <c r="O47" s="217"/>
    </row>
    <row r="48" spans="1:15" ht="30.75" customHeight="1" x14ac:dyDescent="0.3">
      <c r="A48" s="220"/>
      <c r="B48" s="231"/>
      <c r="C48" s="628" t="s">
        <v>779</v>
      </c>
      <c r="D48" s="628"/>
      <c r="E48" s="628"/>
      <c r="F48" s="628"/>
      <c r="G48" s="628"/>
      <c r="H48" s="628"/>
      <c r="I48" s="628"/>
      <c r="J48" s="628"/>
      <c r="K48" s="628"/>
      <c r="L48" s="628"/>
      <c r="M48" s="628"/>
      <c r="N48" s="225"/>
      <c r="O48" s="217"/>
    </row>
    <row r="49" spans="1:23" ht="34.5" customHeight="1" x14ac:dyDescent="0.3">
      <c r="A49" s="220"/>
      <c r="B49" s="231"/>
      <c r="C49" s="629" t="s">
        <v>780</v>
      </c>
      <c r="D49" s="628"/>
      <c r="E49" s="628"/>
      <c r="F49" s="628"/>
      <c r="G49" s="628"/>
      <c r="H49" s="628"/>
      <c r="I49" s="628"/>
      <c r="J49" s="628"/>
      <c r="K49" s="628"/>
      <c r="L49" s="628"/>
      <c r="M49" s="628"/>
      <c r="N49" s="225"/>
      <c r="O49" s="217"/>
    </row>
    <row r="50" spans="1:23" x14ac:dyDescent="0.3">
      <c r="A50" s="220"/>
      <c r="B50" s="231"/>
      <c r="C50" s="629" t="s">
        <v>781</v>
      </c>
      <c r="D50" s="628"/>
      <c r="E50" s="628"/>
      <c r="F50" s="628"/>
      <c r="G50" s="628"/>
      <c r="H50" s="628"/>
      <c r="I50" s="628"/>
      <c r="J50" s="628"/>
      <c r="K50" s="628"/>
      <c r="L50" s="628"/>
      <c r="M50" s="628"/>
      <c r="N50" s="225"/>
      <c r="O50" s="217"/>
    </row>
    <row r="51" spans="1:23" x14ac:dyDescent="0.3">
      <c r="A51" s="220"/>
      <c r="B51" s="231"/>
      <c r="C51" s="629" t="s">
        <v>782</v>
      </c>
      <c r="D51" s="628"/>
      <c r="E51" s="628"/>
      <c r="F51" s="628"/>
      <c r="G51" s="628"/>
      <c r="H51" s="628"/>
      <c r="I51" s="628"/>
      <c r="J51" s="628"/>
      <c r="K51" s="628"/>
      <c r="L51" s="628"/>
      <c r="M51" s="628"/>
      <c r="N51" s="225"/>
      <c r="O51" s="217"/>
    </row>
    <row r="52" spans="1:23" ht="23.25" customHeight="1" x14ac:dyDescent="0.3">
      <c r="A52" s="220"/>
      <c r="B52" s="231"/>
      <c r="C52" s="626" t="s">
        <v>320</v>
      </c>
      <c r="D52" s="626"/>
      <c r="E52" s="626"/>
      <c r="F52" s="626"/>
      <c r="G52" s="626"/>
      <c r="H52" s="626"/>
      <c r="I52" s="626"/>
      <c r="J52" s="626"/>
      <c r="K52" s="626"/>
      <c r="L52" s="626"/>
      <c r="M52" s="626"/>
      <c r="N52" s="225"/>
      <c r="O52" s="217"/>
    </row>
    <row r="53" spans="1:23" ht="23.25" customHeight="1" x14ac:dyDescent="0.3">
      <c r="A53" s="220"/>
      <c r="B53" s="231"/>
      <c r="C53" s="230"/>
      <c r="D53" s="230"/>
      <c r="E53" s="230"/>
      <c r="F53" s="230"/>
      <c r="G53" s="150"/>
      <c r="H53" s="150"/>
      <c r="I53" s="150"/>
      <c r="J53" s="150"/>
      <c r="K53" s="150"/>
      <c r="L53" s="223"/>
      <c r="M53" s="224"/>
      <c r="N53" s="225"/>
      <c r="O53" s="217"/>
    </row>
    <row r="54" spans="1:23" ht="23.25" customHeight="1" x14ac:dyDescent="0.3">
      <c r="B54" s="231"/>
      <c r="C54" s="230"/>
      <c r="D54" s="230"/>
      <c r="E54" s="230"/>
      <c r="F54" s="230"/>
      <c r="G54" s="150"/>
      <c r="H54" s="150"/>
      <c r="I54" s="150"/>
      <c r="J54" s="150"/>
      <c r="K54" s="150"/>
      <c r="L54" s="223"/>
      <c r="M54" s="224"/>
      <c r="N54" s="225"/>
      <c r="O54" s="217"/>
    </row>
    <row r="55" spans="1:23" ht="23.25" customHeight="1" x14ac:dyDescent="0.3">
      <c r="A55" s="220"/>
      <c r="B55" s="654" t="s">
        <v>321</v>
      </c>
      <c r="C55" s="655"/>
      <c r="D55" s="655"/>
      <c r="E55" s="655"/>
      <c r="F55" s="655"/>
      <c r="G55" s="655"/>
      <c r="H55" s="655"/>
      <c r="I55" s="655"/>
      <c r="J55" s="655"/>
      <c r="K55" s="655"/>
      <c r="L55" s="655"/>
      <c r="M55" s="655"/>
      <c r="N55" s="656"/>
      <c r="O55" s="217"/>
    </row>
    <row r="56" spans="1:23" ht="23.25" customHeight="1" x14ac:dyDescent="0.3">
      <c r="B56" s="231"/>
      <c r="C56" s="221"/>
      <c r="D56" s="222"/>
      <c r="E56" s="150"/>
      <c r="F56" s="150"/>
      <c r="G56" s="150"/>
      <c r="H56" s="150"/>
      <c r="I56" s="150"/>
      <c r="J56" s="150"/>
      <c r="K56" s="150"/>
      <c r="L56" s="223"/>
      <c r="M56" s="224"/>
      <c r="N56" s="225"/>
      <c r="O56" s="217"/>
      <c r="R56" s="238"/>
      <c r="S56" s="239"/>
      <c r="T56" s="239"/>
      <c r="U56" s="239"/>
      <c r="V56" s="239"/>
      <c r="W56" s="239"/>
    </row>
    <row r="57" spans="1:23" ht="23.25" customHeight="1" x14ac:dyDescent="0.3">
      <c r="B57" s="231"/>
      <c r="C57" s="229"/>
      <c r="D57" s="229"/>
      <c r="E57" s="627" t="s">
        <v>783</v>
      </c>
      <c r="F57" s="627"/>
      <c r="G57" s="627"/>
      <c r="H57" s="627"/>
      <c r="I57" s="627"/>
      <c r="J57" s="627"/>
      <c r="K57" s="627"/>
      <c r="L57" s="627"/>
      <c r="M57" s="224"/>
      <c r="N57" s="225"/>
      <c r="O57" s="217"/>
      <c r="R57" s="238"/>
      <c r="S57" s="239"/>
      <c r="T57" s="239"/>
      <c r="U57" s="239"/>
      <c r="V57" s="239"/>
      <c r="W57" s="239"/>
    </row>
    <row r="58" spans="1:23" ht="23.25" customHeight="1" x14ac:dyDescent="0.3">
      <c r="B58" s="231"/>
      <c r="C58" s="229"/>
      <c r="D58" s="229"/>
      <c r="E58" s="636" t="s">
        <v>322</v>
      </c>
      <c r="F58" s="637"/>
      <c r="G58" s="630" t="s">
        <v>323</v>
      </c>
      <c r="H58" s="630"/>
      <c r="I58" s="630"/>
      <c r="J58" s="630"/>
      <c r="K58" s="630"/>
      <c r="L58" s="630"/>
      <c r="M58" s="224"/>
      <c r="N58" s="225"/>
      <c r="O58" s="217"/>
      <c r="R58" s="238"/>
      <c r="S58" s="239"/>
      <c r="T58" s="239"/>
      <c r="U58" s="239"/>
      <c r="V58" s="239"/>
      <c r="W58" s="239"/>
    </row>
    <row r="59" spans="1:23" ht="23.25" customHeight="1" x14ac:dyDescent="0.3">
      <c r="B59" s="231"/>
      <c r="C59" s="229"/>
      <c r="D59" s="229"/>
      <c r="E59" s="240">
        <v>0.2</v>
      </c>
      <c r="F59" s="241" t="s">
        <v>324</v>
      </c>
      <c r="G59" s="625" t="s">
        <v>325</v>
      </c>
      <c r="H59" s="625"/>
      <c r="I59" s="625"/>
      <c r="J59" s="625"/>
      <c r="K59" s="625"/>
      <c r="L59" s="625"/>
      <c r="M59" s="224"/>
      <c r="N59" s="225"/>
      <c r="O59" s="217"/>
      <c r="R59" s="238"/>
      <c r="S59" s="239"/>
      <c r="T59" s="239"/>
      <c r="U59" s="239"/>
      <c r="V59" s="239"/>
      <c r="W59" s="239"/>
    </row>
    <row r="60" spans="1:23" ht="23.25" customHeight="1" x14ac:dyDescent="0.3">
      <c r="B60" s="231"/>
      <c r="C60" s="229"/>
      <c r="D60" s="229"/>
      <c r="E60" s="242">
        <v>0.4</v>
      </c>
      <c r="F60" s="243" t="s">
        <v>326</v>
      </c>
      <c r="G60" s="625" t="s">
        <v>327</v>
      </c>
      <c r="H60" s="625"/>
      <c r="I60" s="625"/>
      <c r="J60" s="625"/>
      <c r="K60" s="625"/>
      <c r="L60" s="625"/>
      <c r="M60" s="224"/>
      <c r="N60" s="225"/>
      <c r="O60" s="217"/>
      <c r="R60" s="238"/>
      <c r="S60" s="239"/>
      <c r="T60" s="239"/>
      <c r="U60" s="239"/>
      <c r="V60" s="239"/>
      <c r="W60" s="239"/>
    </row>
    <row r="61" spans="1:23" ht="23.25" customHeight="1" x14ac:dyDescent="0.3">
      <c r="B61" s="231"/>
      <c r="C61" s="229"/>
      <c r="D61" s="229"/>
      <c r="E61" s="242">
        <v>0.6</v>
      </c>
      <c r="F61" s="244" t="s">
        <v>328</v>
      </c>
      <c r="G61" s="625" t="s">
        <v>329</v>
      </c>
      <c r="H61" s="625"/>
      <c r="I61" s="625"/>
      <c r="J61" s="625"/>
      <c r="K61" s="625"/>
      <c r="L61" s="625"/>
      <c r="M61" s="224"/>
      <c r="N61" s="225"/>
      <c r="O61" s="217"/>
      <c r="R61" s="238"/>
      <c r="S61" s="239"/>
      <c r="T61" s="239"/>
      <c r="U61" s="239"/>
      <c r="V61" s="239"/>
      <c r="W61" s="239"/>
    </row>
    <row r="62" spans="1:23" ht="23.25" customHeight="1" x14ac:dyDescent="0.3">
      <c r="B62" s="231"/>
      <c r="C62" s="229"/>
      <c r="D62" s="229"/>
      <c r="E62" s="242">
        <v>0.8</v>
      </c>
      <c r="F62" s="245" t="s">
        <v>330</v>
      </c>
      <c r="G62" s="625" t="s">
        <v>331</v>
      </c>
      <c r="H62" s="625"/>
      <c r="I62" s="625"/>
      <c r="J62" s="625"/>
      <c r="K62" s="625"/>
      <c r="L62" s="625"/>
      <c r="M62" s="224"/>
      <c r="N62" s="225"/>
      <c r="O62" s="217"/>
      <c r="R62" s="238"/>
      <c r="S62" s="239"/>
      <c r="T62" s="239"/>
      <c r="U62" s="239"/>
      <c r="V62" s="239"/>
      <c r="W62" s="239"/>
    </row>
    <row r="63" spans="1:23" ht="23.25" customHeight="1" x14ac:dyDescent="0.3">
      <c r="B63" s="231"/>
      <c r="C63" s="229"/>
      <c r="D63" s="229"/>
      <c r="E63" s="242">
        <v>1</v>
      </c>
      <c r="F63" s="246" t="s">
        <v>332</v>
      </c>
      <c r="G63" s="625" t="s">
        <v>333</v>
      </c>
      <c r="H63" s="625"/>
      <c r="I63" s="625"/>
      <c r="J63" s="625"/>
      <c r="K63" s="625"/>
      <c r="L63" s="625"/>
      <c r="M63" s="224"/>
      <c r="N63" s="225"/>
      <c r="O63" s="217"/>
      <c r="R63" s="238"/>
      <c r="S63" s="239"/>
      <c r="T63" s="239"/>
      <c r="U63" s="239"/>
      <c r="V63" s="239"/>
      <c r="W63" s="239"/>
    </row>
    <row r="64" spans="1:23" ht="23.25" customHeight="1" x14ac:dyDescent="0.3">
      <c r="B64" s="231"/>
      <c r="E64" s="626" t="s">
        <v>334</v>
      </c>
      <c r="F64" s="626"/>
      <c r="G64" s="626"/>
      <c r="H64" s="626"/>
      <c r="I64" s="626"/>
      <c r="J64" s="626"/>
      <c r="K64" s="626"/>
      <c r="L64" s="626"/>
      <c r="M64" s="224"/>
      <c r="N64" s="225"/>
      <c r="O64" s="217"/>
      <c r="R64" s="238"/>
      <c r="S64" s="239"/>
      <c r="T64" s="239"/>
      <c r="U64" s="239"/>
      <c r="V64" s="239"/>
      <c r="W64" s="239"/>
    </row>
    <row r="65" spans="2:23" ht="23.25" customHeight="1" x14ac:dyDescent="0.3">
      <c r="B65" s="231"/>
      <c r="C65" s="221"/>
      <c r="D65" s="222"/>
      <c r="E65" s="150"/>
      <c r="F65" s="150"/>
      <c r="G65" s="150"/>
      <c r="H65" s="150"/>
      <c r="I65" s="150"/>
      <c r="J65" s="150"/>
      <c r="K65" s="150"/>
      <c r="L65" s="223"/>
      <c r="M65" s="224"/>
      <c r="N65" s="225"/>
      <c r="O65" s="217"/>
      <c r="R65" s="238"/>
      <c r="S65" s="239"/>
      <c r="T65" s="239"/>
      <c r="U65" s="239"/>
      <c r="V65" s="239"/>
      <c r="W65" s="239"/>
    </row>
    <row r="66" spans="2:23" ht="23.25" customHeight="1" x14ac:dyDescent="0.3">
      <c r="B66" s="231"/>
      <c r="C66" s="221"/>
      <c r="D66" s="222"/>
      <c r="E66" s="150"/>
      <c r="F66" s="150"/>
      <c r="G66" s="150"/>
      <c r="H66" s="150"/>
      <c r="I66" s="150"/>
      <c r="J66" s="150"/>
      <c r="K66" s="150"/>
      <c r="L66" s="223"/>
      <c r="M66" s="224"/>
      <c r="N66" s="225"/>
      <c r="O66" s="217"/>
      <c r="R66" s="238"/>
      <c r="S66" s="239"/>
      <c r="T66" s="239"/>
      <c r="U66" s="239"/>
      <c r="V66" s="239"/>
      <c r="W66" s="239"/>
    </row>
    <row r="67" spans="2:23" ht="23.25" customHeight="1" x14ac:dyDescent="0.3">
      <c r="B67" s="231"/>
      <c r="C67" s="627" t="s">
        <v>784</v>
      </c>
      <c r="D67" s="627"/>
      <c r="E67" s="627"/>
      <c r="F67" s="627"/>
      <c r="G67" s="627"/>
      <c r="H67" s="627"/>
      <c r="I67" s="627"/>
      <c r="J67" s="627"/>
      <c r="K67" s="627"/>
      <c r="L67" s="627"/>
      <c r="M67" s="627"/>
      <c r="N67" s="225"/>
      <c r="O67" s="217"/>
      <c r="R67" s="238"/>
      <c r="S67" s="239"/>
      <c r="T67" s="239"/>
      <c r="U67" s="239"/>
      <c r="V67" s="239"/>
      <c r="W67" s="239"/>
    </row>
    <row r="68" spans="2:23" x14ac:dyDescent="0.3">
      <c r="B68" s="231"/>
      <c r="C68" s="630" t="s">
        <v>299</v>
      </c>
      <c r="D68" s="630"/>
      <c r="E68" s="631" t="s">
        <v>335</v>
      </c>
      <c r="F68" s="631"/>
      <c r="G68" s="632" t="s">
        <v>336</v>
      </c>
      <c r="H68" s="632"/>
      <c r="I68" s="632"/>
      <c r="J68" s="632"/>
      <c r="K68" s="632"/>
      <c r="L68" s="632"/>
      <c r="M68" s="632"/>
      <c r="N68" s="225"/>
      <c r="O68" s="217"/>
      <c r="R68" s="238"/>
      <c r="S68" s="239"/>
      <c r="T68" s="239"/>
      <c r="U68" s="239"/>
      <c r="V68" s="239"/>
      <c r="W68" s="239"/>
    </row>
    <row r="69" spans="2:23" x14ac:dyDescent="0.3">
      <c r="B69" s="231"/>
      <c r="C69" s="240">
        <v>0.2</v>
      </c>
      <c r="D69" s="241" t="s">
        <v>337</v>
      </c>
      <c r="E69" s="619" t="s">
        <v>338</v>
      </c>
      <c r="F69" s="619"/>
      <c r="G69" s="624" t="s">
        <v>339</v>
      </c>
      <c r="H69" s="624"/>
      <c r="I69" s="624"/>
      <c r="J69" s="624"/>
      <c r="K69" s="624"/>
      <c r="L69" s="624"/>
      <c r="M69" s="624"/>
      <c r="N69" s="225"/>
      <c r="O69" s="217"/>
      <c r="R69" s="238"/>
      <c r="S69" s="239"/>
      <c r="T69" s="239"/>
      <c r="U69" s="239"/>
      <c r="V69" s="239"/>
      <c r="W69" s="239"/>
    </row>
    <row r="70" spans="2:23" x14ac:dyDescent="0.3">
      <c r="B70" s="231"/>
      <c r="C70" s="242">
        <v>0.4</v>
      </c>
      <c r="D70" s="243" t="s">
        <v>340</v>
      </c>
      <c r="E70" s="619" t="s">
        <v>341</v>
      </c>
      <c r="F70" s="619"/>
      <c r="G70" s="620" t="s">
        <v>342</v>
      </c>
      <c r="H70" s="620"/>
      <c r="I70" s="620"/>
      <c r="J70" s="620"/>
      <c r="K70" s="620"/>
      <c r="L70" s="620"/>
      <c r="M70" s="620"/>
      <c r="N70" s="225"/>
      <c r="O70" s="217"/>
      <c r="R70" s="238"/>
      <c r="S70" s="239"/>
      <c r="T70" s="239"/>
      <c r="U70" s="239"/>
      <c r="V70" s="239"/>
      <c r="W70" s="239"/>
    </row>
    <row r="71" spans="2:23" x14ac:dyDescent="0.3">
      <c r="B71" s="231"/>
      <c r="C71" s="242">
        <v>0.6</v>
      </c>
      <c r="D71" s="244" t="s">
        <v>343</v>
      </c>
      <c r="E71" s="619" t="s">
        <v>344</v>
      </c>
      <c r="F71" s="619"/>
      <c r="G71" s="620" t="s">
        <v>345</v>
      </c>
      <c r="H71" s="620"/>
      <c r="I71" s="620"/>
      <c r="J71" s="620"/>
      <c r="K71" s="620"/>
      <c r="L71" s="620"/>
      <c r="M71" s="620"/>
      <c r="N71" s="225"/>
      <c r="O71" s="217"/>
      <c r="R71" s="238"/>
      <c r="S71" s="239"/>
      <c r="T71" s="239"/>
      <c r="U71" s="239"/>
      <c r="V71" s="239"/>
      <c r="W71" s="239"/>
    </row>
    <row r="72" spans="2:23" x14ac:dyDescent="0.3">
      <c r="B72" s="231"/>
      <c r="C72" s="242">
        <v>0.8</v>
      </c>
      <c r="D72" s="245" t="s">
        <v>346</v>
      </c>
      <c r="E72" s="619" t="s">
        <v>347</v>
      </c>
      <c r="F72" s="619"/>
      <c r="G72" s="620" t="s">
        <v>348</v>
      </c>
      <c r="H72" s="620"/>
      <c r="I72" s="620"/>
      <c r="J72" s="620"/>
      <c r="K72" s="620"/>
      <c r="L72" s="620"/>
      <c r="M72" s="620"/>
      <c r="N72" s="225"/>
      <c r="O72" s="217"/>
      <c r="R72" s="238"/>
      <c r="S72" s="239"/>
      <c r="T72" s="239"/>
      <c r="U72" s="239"/>
      <c r="V72" s="239"/>
      <c r="W72" s="239"/>
    </row>
    <row r="73" spans="2:23" x14ac:dyDescent="0.3">
      <c r="B73" s="231"/>
      <c r="C73" s="242">
        <v>1</v>
      </c>
      <c r="D73" s="246" t="s">
        <v>349</v>
      </c>
      <c r="E73" s="619" t="s">
        <v>350</v>
      </c>
      <c r="F73" s="619"/>
      <c r="G73" s="620" t="s">
        <v>351</v>
      </c>
      <c r="H73" s="620"/>
      <c r="I73" s="620"/>
      <c r="J73" s="620"/>
      <c r="K73" s="620"/>
      <c r="L73" s="620"/>
      <c r="M73" s="620"/>
      <c r="N73" s="225"/>
      <c r="O73" s="217"/>
      <c r="R73" s="238"/>
      <c r="S73" s="239"/>
      <c r="T73" s="239"/>
      <c r="U73" s="239"/>
      <c r="V73" s="239"/>
      <c r="W73" s="239"/>
    </row>
    <row r="74" spans="2:23" ht="23.25" customHeight="1" x14ac:dyDescent="0.3">
      <c r="B74" s="231"/>
      <c r="C74" s="618" t="s">
        <v>352</v>
      </c>
      <c r="D74" s="618"/>
      <c r="E74" s="618"/>
      <c r="F74" s="618"/>
      <c r="G74" s="618"/>
      <c r="H74" s="618"/>
      <c r="I74" s="618"/>
      <c r="J74" s="618"/>
      <c r="K74" s="618"/>
      <c r="L74" s="618"/>
      <c r="M74" s="618"/>
      <c r="N74" s="225"/>
      <c r="O74" s="217"/>
      <c r="R74" s="238"/>
      <c r="S74" s="239"/>
      <c r="T74" s="239"/>
      <c r="U74" s="239"/>
      <c r="V74" s="239"/>
      <c r="W74" s="239"/>
    </row>
    <row r="75" spans="2:23" ht="23.25" customHeight="1" thickBot="1" x14ac:dyDescent="0.35">
      <c r="B75" s="231"/>
      <c r="C75" s="221"/>
      <c r="D75" s="222"/>
      <c r="E75" s="150"/>
      <c r="F75" s="150"/>
      <c r="G75" s="150"/>
      <c r="H75" s="150"/>
      <c r="I75" s="150"/>
      <c r="J75" s="150"/>
      <c r="K75" s="150"/>
      <c r="L75" s="223"/>
      <c r="M75" s="224"/>
      <c r="N75" s="225"/>
      <c r="O75" s="217"/>
    </row>
    <row r="76" spans="2:23" ht="23.25" customHeight="1" thickBot="1" x14ac:dyDescent="0.35">
      <c r="B76" s="587" t="s">
        <v>354</v>
      </c>
      <c r="C76" s="588"/>
      <c r="D76" s="588"/>
      <c r="E76" s="588"/>
      <c r="F76" s="588"/>
      <c r="G76" s="588"/>
      <c r="H76" s="588"/>
      <c r="I76" s="588"/>
      <c r="J76" s="588"/>
      <c r="K76" s="588"/>
      <c r="L76" s="588"/>
      <c r="M76" s="588"/>
      <c r="N76" s="589"/>
    </row>
    <row r="77" spans="2:23" x14ac:dyDescent="0.3">
      <c r="B77" s="621"/>
      <c r="C77" s="622"/>
      <c r="D77" s="622"/>
      <c r="E77" s="622"/>
      <c r="F77" s="622"/>
      <c r="G77" s="622"/>
      <c r="H77" s="622"/>
      <c r="I77" s="622"/>
      <c r="J77" s="622"/>
      <c r="K77" s="622"/>
      <c r="L77" s="622"/>
      <c r="M77" s="622"/>
      <c r="N77" s="623"/>
      <c r="O77" s="149"/>
    </row>
    <row r="78" spans="2:23" x14ac:dyDescent="0.3">
      <c r="B78" s="247"/>
      <c r="C78" s="229"/>
      <c r="D78" s="229"/>
      <c r="E78" s="229"/>
      <c r="F78" s="229"/>
      <c r="G78" s="229"/>
      <c r="H78" s="229"/>
      <c r="I78" s="229"/>
      <c r="J78" s="229"/>
      <c r="K78" s="607" t="s">
        <v>355</v>
      </c>
      <c r="L78" s="607"/>
      <c r="M78" s="607"/>
      <c r="N78" s="248"/>
      <c r="O78" s="229"/>
    </row>
    <row r="79" spans="2:23" x14ac:dyDescent="0.3">
      <c r="B79" s="247"/>
      <c r="C79" s="608" t="s">
        <v>356</v>
      </c>
      <c r="D79" s="608"/>
      <c r="E79" s="608"/>
      <c r="F79" s="608"/>
      <c r="G79" s="608"/>
      <c r="H79" s="608"/>
      <c r="I79" s="608"/>
      <c r="J79" s="229"/>
      <c r="K79" s="249" t="s">
        <v>322</v>
      </c>
      <c r="L79" s="249" t="s">
        <v>299</v>
      </c>
      <c r="M79" s="249"/>
      <c r="N79" s="248"/>
      <c r="O79" s="229"/>
    </row>
    <row r="80" spans="2:23" ht="40.5" customHeight="1" x14ac:dyDescent="0.3">
      <c r="B80" s="609" t="s">
        <v>357</v>
      </c>
      <c r="C80" s="250">
        <v>1</v>
      </c>
      <c r="D80" s="251" t="s">
        <v>358</v>
      </c>
      <c r="E80" s="252"/>
      <c r="F80" s="252"/>
      <c r="G80" s="252"/>
      <c r="H80" s="252"/>
      <c r="I80" s="253"/>
      <c r="J80" s="229"/>
      <c r="K80" s="254" t="s">
        <v>358</v>
      </c>
      <c r="L80" s="254" t="s">
        <v>353</v>
      </c>
      <c r="M80" s="255" t="s">
        <v>359</v>
      </c>
      <c r="N80" s="248"/>
      <c r="O80" s="229"/>
    </row>
    <row r="81" spans="2:15" ht="40.5" customHeight="1" x14ac:dyDescent="0.3">
      <c r="B81" s="609"/>
      <c r="C81" s="250">
        <v>0.8</v>
      </c>
      <c r="D81" s="251" t="s">
        <v>330</v>
      </c>
      <c r="E81" s="256"/>
      <c r="F81" s="256"/>
      <c r="G81" s="252"/>
      <c r="H81" s="252"/>
      <c r="I81" s="253"/>
      <c r="J81" s="229"/>
      <c r="K81" s="254" t="s">
        <v>330</v>
      </c>
      <c r="L81" s="254" t="s">
        <v>353</v>
      </c>
      <c r="M81" s="255" t="s">
        <v>359</v>
      </c>
      <c r="N81" s="248"/>
      <c r="O81" s="229"/>
    </row>
    <row r="82" spans="2:15" ht="40.5" customHeight="1" x14ac:dyDescent="0.3">
      <c r="B82" s="609"/>
      <c r="C82" s="250">
        <v>0.6</v>
      </c>
      <c r="D82" s="251" t="s">
        <v>328</v>
      </c>
      <c r="E82" s="256"/>
      <c r="F82" s="256"/>
      <c r="G82" s="256"/>
      <c r="H82" s="252"/>
      <c r="I82" s="253"/>
      <c r="J82" s="229"/>
      <c r="K82" s="254" t="s">
        <v>328</v>
      </c>
      <c r="L82" s="254" t="s">
        <v>353</v>
      </c>
      <c r="M82" s="255" t="s">
        <v>359</v>
      </c>
      <c r="N82" s="248"/>
      <c r="O82" s="229"/>
    </row>
    <row r="83" spans="2:15" ht="40.5" customHeight="1" x14ac:dyDescent="0.3">
      <c r="B83" s="609"/>
      <c r="C83" s="250">
        <v>0.4</v>
      </c>
      <c r="D83" s="251" t="s">
        <v>326</v>
      </c>
      <c r="E83" s="257"/>
      <c r="F83" s="257"/>
      <c r="G83" s="256"/>
      <c r="H83" s="252"/>
      <c r="I83" s="253"/>
      <c r="J83" s="229"/>
      <c r="K83" s="254" t="s">
        <v>326</v>
      </c>
      <c r="L83" s="254" t="s">
        <v>353</v>
      </c>
      <c r="M83" s="255" t="s">
        <v>359</v>
      </c>
      <c r="N83" s="248"/>
      <c r="O83" s="229"/>
    </row>
    <row r="84" spans="2:15" ht="40.5" customHeight="1" x14ac:dyDescent="0.3">
      <c r="B84" s="609"/>
      <c r="C84" s="251">
        <v>20</v>
      </c>
      <c r="D84" s="251" t="s">
        <v>324</v>
      </c>
      <c r="E84" s="257"/>
      <c r="F84" s="257"/>
      <c r="G84" s="256"/>
      <c r="H84" s="252"/>
      <c r="I84" s="253"/>
      <c r="J84" s="229"/>
      <c r="K84" s="254" t="s">
        <v>324</v>
      </c>
      <c r="L84" s="254" t="s">
        <v>353</v>
      </c>
      <c r="M84" s="255" t="s">
        <v>359</v>
      </c>
      <c r="N84" s="248"/>
      <c r="O84" s="229"/>
    </row>
    <row r="85" spans="2:15" x14ac:dyDescent="0.3">
      <c r="B85" s="247"/>
      <c r="C85" s="229"/>
      <c r="D85" s="229"/>
      <c r="E85" s="258" t="s">
        <v>337</v>
      </c>
      <c r="F85" s="258" t="s">
        <v>340</v>
      </c>
      <c r="G85" s="258" t="s">
        <v>343</v>
      </c>
      <c r="H85" s="258" t="s">
        <v>346</v>
      </c>
      <c r="I85" s="258" t="s">
        <v>353</v>
      </c>
      <c r="J85" s="229"/>
      <c r="K85" s="254" t="s">
        <v>358</v>
      </c>
      <c r="L85" s="254" t="s">
        <v>346</v>
      </c>
      <c r="M85" s="259" t="s">
        <v>360</v>
      </c>
      <c r="N85" s="248"/>
      <c r="O85" s="229"/>
    </row>
    <row r="86" spans="2:15" x14ac:dyDescent="0.3">
      <c r="B86" s="247"/>
      <c r="C86" s="229"/>
      <c r="D86" s="229"/>
      <c r="E86" s="250">
        <v>0.2</v>
      </c>
      <c r="F86" s="250">
        <v>0.4</v>
      </c>
      <c r="G86" s="250">
        <v>0.6</v>
      </c>
      <c r="H86" s="250">
        <v>0.8</v>
      </c>
      <c r="I86" s="250">
        <v>1</v>
      </c>
      <c r="J86" s="229"/>
      <c r="K86" s="254" t="s">
        <v>330</v>
      </c>
      <c r="L86" s="254" t="s">
        <v>346</v>
      </c>
      <c r="M86" s="259" t="s">
        <v>360</v>
      </c>
      <c r="N86" s="248"/>
      <c r="O86" s="229"/>
    </row>
    <row r="87" spans="2:15" x14ac:dyDescent="0.3">
      <c r="B87" s="247"/>
      <c r="C87" s="229"/>
      <c r="D87" s="229"/>
      <c r="E87" s="610" t="s">
        <v>299</v>
      </c>
      <c r="F87" s="611"/>
      <c r="G87" s="611"/>
      <c r="H87" s="611"/>
      <c r="I87" s="612"/>
      <c r="J87" s="229"/>
      <c r="K87" s="254" t="s">
        <v>328</v>
      </c>
      <c r="L87" s="254" t="s">
        <v>346</v>
      </c>
      <c r="M87" s="259" t="s">
        <v>360</v>
      </c>
      <c r="N87" s="248"/>
      <c r="O87" s="229"/>
    </row>
    <row r="88" spans="2:15" x14ac:dyDescent="0.3">
      <c r="B88" s="653" t="s">
        <v>361</v>
      </c>
      <c r="C88" s="593"/>
      <c r="D88" s="593"/>
      <c r="E88" s="593"/>
      <c r="F88" s="593"/>
      <c r="G88" s="593"/>
      <c r="H88" s="593"/>
      <c r="I88" s="593"/>
      <c r="J88" s="229"/>
      <c r="K88" s="254" t="s">
        <v>326</v>
      </c>
      <c r="L88" s="254" t="s">
        <v>346</v>
      </c>
      <c r="M88" s="259" t="s">
        <v>360</v>
      </c>
      <c r="N88" s="248"/>
      <c r="O88" s="229"/>
    </row>
    <row r="89" spans="2:15" x14ac:dyDescent="0.3">
      <c r="B89" s="247"/>
      <c r="C89" s="229"/>
      <c r="D89" s="229"/>
      <c r="E89" s="229"/>
      <c r="F89" s="229"/>
      <c r="G89" s="229"/>
      <c r="H89" s="229"/>
      <c r="I89" s="229"/>
      <c r="J89" s="229"/>
      <c r="K89" s="254" t="s">
        <v>324</v>
      </c>
      <c r="L89" s="254" t="s">
        <v>346</v>
      </c>
      <c r="M89" s="259" t="s">
        <v>360</v>
      </c>
      <c r="N89" s="248"/>
      <c r="O89" s="229"/>
    </row>
    <row r="90" spans="2:15" x14ac:dyDescent="0.3">
      <c r="B90" s="247"/>
      <c r="C90" s="229"/>
      <c r="D90" s="229"/>
      <c r="E90" s="229"/>
      <c r="F90" s="229"/>
      <c r="G90" s="229"/>
      <c r="H90" s="229"/>
      <c r="I90" s="229"/>
      <c r="J90" s="229"/>
      <c r="K90" s="254" t="s">
        <v>358</v>
      </c>
      <c r="L90" s="254" t="s">
        <v>343</v>
      </c>
      <c r="M90" s="259" t="s">
        <v>360</v>
      </c>
      <c r="N90" s="248"/>
      <c r="O90" s="229"/>
    </row>
    <row r="91" spans="2:15" x14ac:dyDescent="0.3">
      <c r="B91" s="247"/>
      <c r="C91" s="229"/>
      <c r="D91" s="229"/>
      <c r="E91" s="229"/>
      <c r="F91" s="229"/>
      <c r="G91" s="229"/>
      <c r="H91" s="229"/>
      <c r="I91" s="229"/>
      <c r="J91" s="229"/>
      <c r="K91" s="254" t="s">
        <v>330</v>
      </c>
      <c r="L91" s="254" t="s">
        <v>343</v>
      </c>
      <c r="M91" s="259" t="s">
        <v>360</v>
      </c>
      <c r="N91" s="248"/>
      <c r="O91" s="229"/>
    </row>
    <row r="92" spans="2:15" x14ac:dyDescent="0.3">
      <c r="B92" s="247"/>
      <c r="C92" s="229"/>
      <c r="D92" s="229"/>
      <c r="E92" s="229"/>
      <c r="F92" s="229"/>
      <c r="G92" s="229"/>
      <c r="H92" s="229"/>
      <c r="I92" s="229"/>
      <c r="J92" s="229"/>
      <c r="K92" s="254" t="s">
        <v>328</v>
      </c>
      <c r="L92" s="254" t="s">
        <v>343</v>
      </c>
      <c r="M92" s="260" t="s">
        <v>343</v>
      </c>
      <c r="N92" s="248"/>
      <c r="O92" s="229"/>
    </row>
    <row r="93" spans="2:15" x14ac:dyDescent="0.3">
      <c r="B93" s="247"/>
      <c r="C93" s="229"/>
      <c r="D93" s="229"/>
      <c r="E93" s="229"/>
      <c r="F93" s="229"/>
      <c r="G93" s="229"/>
      <c r="H93" s="229"/>
      <c r="I93" s="229"/>
      <c r="J93" s="229"/>
      <c r="K93" s="254" t="s">
        <v>326</v>
      </c>
      <c r="L93" s="254" t="s">
        <v>343</v>
      </c>
      <c r="M93" s="260" t="s">
        <v>343</v>
      </c>
      <c r="N93" s="248"/>
      <c r="O93" s="229"/>
    </row>
    <row r="94" spans="2:15" x14ac:dyDescent="0.3">
      <c r="B94" s="247"/>
      <c r="C94" s="229"/>
      <c r="D94" s="229"/>
      <c r="E94" s="229"/>
      <c r="F94" s="229"/>
      <c r="G94" s="229"/>
      <c r="H94" s="229"/>
      <c r="I94" s="229"/>
      <c r="J94" s="229"/>
      <c r="K94" s="254" t="s">
        <v>324</v>
      </c>
      <c r="L94" s="254" t="s">
        <v>343</v>
      </c>
      <c r="M94" s="260" t="s">
        <v>343</v>
      </c>
      <c r="N94" s="248"/>
      <c r="O94" s="229"/>
    </row>
    <row r="95" spans="2:15" x14ac:dyDescent="0.3">
      <c r="B95" s="247"/>
      <c r="C95" s="229"/>
      <c r="D95" s="229"/>
      <c r="E95" s="229"/>
      <c r="F95" s="229"/>
      <c r="G95" s="229"/>
      <c r="H95" s="229"/>
      <c r="I95" s="229"/>
      <c r="J95" s="229"/>
      <c r="K95" s="254" t="s">
        <v>358</v>
      </c>
      <c r="L95" s="254" t="s">
        <v>340</v>
      </c>
      <c r="M95" s="259" t="s">
        <v>360</v>
      </c>
      <c r="N95" s="248"/>
      <c r="O95" s="229"/>
    </row>
    <row r="96" spans="2:15" x14ac:dyDescent="0.3">
      <c r="B96" s="247"/>
      <c r="C96" s="229"/>
      <c r="D96" s="229"/>
      <c r="E96" s="229"/>
      <c r="F96" s="229"/>
      <c r="G96" s="229"/>
      <c r="H96" s="229"/>
      <c r="I96" s="229"/>
      <c r="J96" s="229"/>
      <c r="K96" s="254" t="s">
        <v>330</v>
      </c>
      <c r="L96" s="254" t="s">
        <v>340</v>
      </c>
      <c r="M96" s="260" t="s">
        <v>343</v>
      </c>
      <c r="N96" s="248"/>
      <c r="O96" s="229"/>
    </row>
    <row r="97" spans="2:15" x14ac:dyDescent="0.3">
      <c r="B97" s="247"/>
      <c r="C97" s="229"/>
      <c r="D97" s="229"/>
      <c r="E97" s="229"/>
      <c r="F97" s="229"/>
      <c r="G97" s="229"/>
      <c r="H97" s="229"/>
      <c r="I97" s="229"/>
      <c r="J97" s="229"/>
      <c r="K97" s="254" t="s">
        <v>328</v>
      </c>
      <c r="L97" s="254" t="s">
        <v>340</v>
      </c>
      <c r="M97" s="260" t="s">
        <v>343</v>
      </c>
      <c r="N97" s="248"/>
      <c r="O97" s="229"/>
    </row>
    <row r="98" spans="2:15" x14ac:dyDescent="0.3">
      <c r="B98" s="247"/>
      <c r="C98" s="229"/>
      <c r="D98" s="229"/>
      <c r="E98" s="229"/>
      <c r="F98" s="229"/>
      <c r="G98" s="229"/>
      <c r="H98" s="229"/>
      <c r="I98" s="229"/>
      <c r="J98" s="229"/>
      <c r="K98" s="254" t="s">
        <v>326</v>
      </c>
      <c r="L98" s="254" t="s">
        <v>340</v>
      </c>
      <c r="M98" s="261" t="s">
        <v>362</v>
      </c>
      <c r="N98" s="248"/>
      <c r="O98" s="229"/>
    </row>
    <row r="99" spans="2:15" x14ac:dyDescent="0.3">
      <c r="B99" s="247"/>
      <c r="C99" s="229"/>
      <c r="D99" s="229"/>
      <c r="E99" s="229"/>
      <c r="F99" s="229"/>
      <c r="G99" s="229"/>
      <c r="H99" s="229"/>
      <c r="I99" s="229"/>
      <c r="J99" s="229"/>
      <c r="K99" s="254" t="s">
        <v>324</v>
      </c>
      <c r="L99" s="254" t="s">
        <v>340</v>
      </c>
      <c r="M99" s="261" t="s">
        <v>362</v>
      </c>
      <c r="N99" s="248"/>
      <c r="O99" s="229"/>
    </row>
    <row r="100" spans="2:15" x14ac:dyDescent="0.3">
      <c r="B100" s="247"/>
      <c r="C100" s="229"/>
      <c r="D100" s="229"/>
      <c r="E100" s="229"/>
      <c r="F100" s="229"/>
      <c r="G100" s="229"/>
      <c r="H100" s="229"/>
      <c r="I100" s="229"/>
      <c r="J100" s="229"/>
      <c r="K100" s="254" t="s">
        <v>358</v>
      </c>
      <c r="L100" s="254" t="s">
        <v>337</v>
      </c>
      <c r="M100" s="259" t="s">
        <v>360</v>
      </c>
      <c r="N100" s="248"/>
      <c r="O100" s="229"/>
    </row>
    <row r="101" spans="2:15" x14ac:dyDescent="0.3">
      <c r="B101" s="247"/>
      <c r="C101" s="229"/>
      <c r="D101" s="229"/>
      <c r="E101" s="229"/>
      <c r="F101" s="229"/>
      <c r="G101" s="229"/>
      <c r="H101" s="229"/>
      <c r="I101" s="229"/>
      <c r="J101" s="229"/>
      <c r="K101" s="254" t="s">
        <v>330</v>
      </c>
      <c r="L101" s="254" t="s">
        <v>337</v>
      </c>
      <c r="M101" s="260" t="s">
        <v>343</v>
      </c>
      <c r="N101" s="248"/>
      <c r="O101" s="229"/>
    </row>
    <row r="102" spans="2:15" x14ac:dyDescent="0.3">
      <c r="B102" s="247"/>
      <c r="C102" s="229"/>
      <c r="D102" s="229"/>
      <c r="E102" s="229"/>
      <c r="F102" s="229"/>
      <c r="G102" s="229"/>
      <c r="H102" s="229"/>
      <c r="I102" s="229"/>
      <c r="J102" s="229"/>
      <c r="K102" s="254" t="s">
        <v>328</v>
      </c>
      <c r="L102" s="254" t="s">
        <v>337</v>
      </c>
      <c r="M102" s="260" t="s">
        <v>343</v>
      </c>
      <c r="N102" s="248"/>
      <c r="O102" s="229"/>
    </row>
    <row r="103" spans="2:15" x14ac:dyDescent="0.3">
      <c r="B103" s="247"/>
      <c r="C103" s="229"/>
      <c r="D103" s="229"/>
      <c r="E103" s="229"/>
      <c r="F103" s="229"/>
      <c r="G103" s="229"/>
      <c r="H103" s="229"/>
      <c r="I103" s="229"/>
      <c r="J103" s="229"/>
      <c r="K103" s="254" t="s">
        <v>326</v>
      </c>
      <c r="L103" s="254" t="s">
        <v>337</v>
      </c>
      <c r="M103" s="261" t="s">
        <v>362</v>
      </c>
      <c r="N103" s="248"/>
      <c r="O103" s="229"/>
    </row>
    <row r="104" spans="2:15" x14ac:dyDescent="0.3">
      <c r="B104" s="247"/>
      <c r="C104" s="229"/>
      <c r="D104" s="229"/>
      <c r="E104" s="229"/>
      <c r="F104" s="229"/>
      <c r="G104" s="229"/>
      <c r="H104" s="229"/>
      <c r="I104" s="229"/>
      <c r="J104" s="229"/>
      <c r="K104" s="254" t="s">
        <v>324</v>
      </c>
      <c r="L104" s="254" t="s">
        <v>337</v>
      </c>
      <c r="M104" s="261" t="s">
        <v>362</v>
      </c>
      <c r="N104" s="248"/>
      <c r="O104" s="229"/>
    </row>
    <row r="105" spans="2:15" ht="12" thickBot="1" x14ac:dyDescent="0.35">
      <c r="B105" s="247"/>
      <c r="C105" s="229"/>
      <c r="D105" s="229"/>
      <c r="E105" s="229"/>
      <c r="F105" s="229"/>
      <c r="G105" s="229"/>
      <c r="H105" s="229"/>
      <c r="I105" s="229"/>
      <c r="J105" s="229"/>
      <c r="K105" s="229"/>
      <c r="L105" s="229"/>
      <c r="M105" s="229"/>
      <c r="N105" s="248"/>
      <c r="O105" s="229"/>
    </row>
    <row r="106" spans="2:15" ht="33.75" customHeight="1" thickBot="1" x14ac:dyDescent="0.35">
      <c r="B106" s="600" t="s">
        <v>363</v>
      </c>
      <c r="C106" s="601"/>
      <c r="D106" s="601"/>
      <c r="E106" s="601"/>
      <c r="F106" s="601"/>
      <c r="G106" s="601"/>
      <c r="H106" s="601"/>
      <c r="I106" s="601"/>
      <c r="J106" s="601"/>
      <c r="K106" s="601"/>
      <c r="L106" s="601"/>
      <c r="M106" s="601"/>
      <c r="N106" s="602"/>
      <c r="O106" s="229"/>
    </row>
    <row r="107" spans="2:15" ht="33.75" customHeight="1" x14ac:dyDescent="0.3">
      <c r="B107" s="247"/>
      <c r="C107" s="229"/>
      <c r="D107" s="229"/>
      <c r="E107" s="262"/>
      <c r="F107" s="262"/>
      <c r="G107" s="262"/>
      <c r="H107" s="262"/>
      <c r="I107" s="262"/>
      <c r="J107" s="263"/>
      <c r="K107" s="263"/>
      <c r="L107" s="262"/>
      <c r="M107" s="262"/>
      <c r="N107" s="248"/>
      <c r="O107" s="229"/>
    </row>
    <row r="108" spans="2:15" ht="33.75" customHeight="1" x14ac:dyDescent="0.3">
      <c r="B108" s="247"/>
      <c r="C108" s="264" t="s">
        <v>26</v>
      </c>
      <c r="D108" s="603" t="s">
        <v>0</v>
      </c>
      <c r="E108" s="603"/>
      <c r="F108" s="603"/>
      <c r="G108" s="603"/>
      <c r="H108" s="262"/>
      <c r="I108" s="262"/>
      <c r="J108" s="263"/>
      <c r="K108" s="263"/>
      <c r="L108" s="262"/>
      <c r="M108" s="262"/>
      <c r="N108" s="248"/>
      <c r="O108" s="229"/>
    </row>
    <row r="109" spans="2:15" ht="33.75" customHeight="1" x14ac:dyDescent="0.3">
      <c r="B109" s="247"/>
      <c r="C109" s="265" t="s">
        <v>364</v>
      </c>
      <c r="D109" s="604" t="s">
        <v>654</v>
      </c>
      <c r="E109" s="604"/>
      <c r="F109" s="604"/>
      <c r="G109" s="604"/>
      <c r="H109" s="262"/>
      <c r="I109" s="262"/>
      <c r="J109" s="263"/>
      <c r="K109" s="263"/>
      <c r="L109" s="262"/>
      <c r="M109" s="262"/>
      <c r="N109" s="248"/>
      <c r="O109" s="229"/>
    </row>
    <row r="110" spans="2:15" ht="33.75" customHeight="1" x14ac:dyDescent="0.3">
      <c r="B110" s="247"/>
      <c r="C110" s="265" t="s">
        <v>365</v>
      </c>
      <c r="D110" s="604" t="s">
        <v>655</v>
      </c>
      <c r="E110" s="604"/>
      <c r="F110" s="604"/>
      <c r="G110" s="604"/>
      <c r="H110" s="262"/>
      <c r="I110" s="262"/>
      <c r="J110" s="263"/>
      <c r="K110" s="263"/>
      <c r="L110" s="262"/>
      <c r="M110" s="262"/>
      <c r="N110" s="248"/>
      <c r="O110" s="229"/>
    </row>
    <row r="111" spans="2:15" ht="33.75" customHeight="1" x14ac:dyDescent="0.3">
      <c r="B111" s="247"/>
      <c r="C111" s="265" t="s">
        <v>366</v>
      </c>
      <c r="D111" s="604" t="s">
        <v>656</v>
      </c>
      <c r="E111" s="604"/>
      <c r="F111" s="604"/>
      <c r="G111" s="604"/>
      <c r="H111" s="262"/>
      <c r="I111" s="262"/>
      <c r="J111" s="263"/>
      <c r="K111" s="263"/>
      <c r="L111" s="262"/>
      <c r="M111" s="262"/>
      <c r="N111" s="248"/>
      <c r="O111" s="229"/>
    </row>
    <row r="112" spans="2:15" ht="33.75" customHeight="1" x14ac:dyDescent="0.3">
      <c r="B112" s="247"/>
      <c r="C112" s="265" t="s">
        <v>367</v>
      </c>
      <c r="D112" s="604" t="s">
        <v>657</v>
      </c>
      <c r="E112" s="604"/>
      <c r="F112" s="604"/>
      <c r="G112" s="604"/>
      <c r="H112" s="262"/>
      <c r="I112" s="262"/>
      <c r="J112" s="263"/>
      <c r="K112" s="263"/>
      <c r="L112" s="262"/>
      <c r="M112" s="262"/>
      <c r="N112" s="248"/>
      <c r="O112" s="229"/>
    </row>
    <row r="113" spans="2:15" x14ac:dyDescent="0.3">
      <c r="B113" s="247"/>
      <c r="C113" s="657" t="s">
        <v>652</v>
      </c>
      <c r="D113" s="657"/>
      <c r="E113" s="657"/>
      <c r="F113" s="657"/>
      <c r="G113" s="657"/>
      <c r="H113" s="262"/>
      <c r="I113" s="262"/>
      <c r="J113" s="263"/>
      <c r="K113" s="263"/>
      <c r="L113" s="262"/>
      <c r="M113" s="262"/>
      <c r="N113" s="248"/>
      <c r="O113" s="229"/>
    </row>
    <row r="114" spans="2:15" ht="33.75" customHeight="1" thickBot="1" x14ac:dyDescent="0.35">
      <c r="B114" s="247"/>
      <c r="C114" s="229"/>
      <c r="D114" s="229"/>
      <c r="E114" s="262"/>
      <c r="F114" s="262"/>
      <c r="G114" s="262"/>
      <c r="H114" s="262"/>
      <c r="I114" s="262"/>
      <c r="J114" s="263"/>
      <c r="K114" s="263"/>
      <c r="L114" s="262"/>
      <c r="M114" s="262"/>
      <c r="N114" s="248"/>
      <c r="O114" s="229"/>
    </row>
    <row r="115" spans="2:15" ht="33.75" customHeight="1" thickBot="1" x14ac:dyDescent="0.35">
      <c r="B115" s="600" t="s">
        <v>485</v>
      </c>
      <c r="C115" s="601"/>
      <c r="D115" s="601"/>
      <c r="E115" s="601"/>
      <c r="F115" s="601"/>
      <c r="G115" s="601"/>
      <c r="H115" s="601"/>
      <c r="I115" s="601"/>
      <c r="J115" s="601"/>
      <c r="K115" s="601"/>
      <c r="L115" s="601"/>
      <c r="M115" s="601"/>
      <c r="N115" s="602"/>
      <c r="O115" s="229"/>
    </row>
    <row r="116" spans="2:15" ht="18.75" customHeight="1" x14ac:dyDescent="0.3">
      <c r="B116" s="247"/>
      <c r="C116" s="266"/>
      <c r="D116" s="266"/>
      <c r="E116" s="266"/>
      <c r="F116" s="266"/>
      <c r="G116" s="266"/>
      <c r="H116" s="262"/>
      <c r="I116" s="262"/>
      <c r="J116" s="263"/>
      <c r="K116" s="263"/>
      <c r="L116" s="262"/>
      <c r="M116" s="262"/>
      <c r="N116" s="248"/>
      <c r="O116" s="229"/>
    </row>
    <row r="117" spans="2:15" x14ac:dyDescent="0.3">
      <c r="B117" s="247"/>
      <c r="C117" s="266"/>
      <c r="D117" s="266"/>
      <c r="E117" s="266"/>
      <c r="F117" s="266"/>
      <c r="G117" s="266"/>
      <c r="H117" s="615" t="s">
        <v>544</v>
      </c>
      <c r="I117" s="615"/>
      <c r="J117" s="615"/>
      <c r="K117" s="615"/>
      <c r="L117" s="615"/>
      <c r="M117" s="615"/>
      <c r="N117" s="248"/>
      <c r="O117" s="229"/>
    </row>
    <row r="118" spans="2:15" x14ac:dyDescent="0.3">
      <c r="B118" s="247"/>
      <c r="C118" s="266"/>
      <c r="D118" s="266"/>
      <c r="E118" s="266"/>
      <c r="F118" s="266"/>
      <c r="G118" s="266"/>
      <c r="H118" s="267" t="s">
        <v>487</v>
      </c>
      <c r="I118" s="606" t="s">
        <v>0</v>
      </c>
      <c r="J118" s="606"/>
      <c r="K118" s="606"/>
      <c r="L118" s="597" t="s">
        <v>524</v>
      </c>
      <c r="M118" s="597"/>
      <c r="N118" s="248"/>
      <c r="O118" s="229"/>
    </row>
    <row r="119" spans="2:15" ht="34.5" customHeight="1" x14ac:dyDescent="0.3">
      <c r="B119" s="247"/>
      <c r="C119" s="266"/>
      <c r="D119" s="266"/>
      <c r="E119" s="266"/>
      <c r="F119" s="266"/>
      <c r="G119" s="266"/>
      <c r="H119" s="616" t="s">
        <v>488</v>
      </c>
      <c r="I119" s="613" t="s">
        <v>492</v>
      </c>
      <c r="J119" s="613"/>
      <c r="K119" s="613"/>
      <c r="L119" s="617" t="s">
        <v>502</v>
      </c>
      <c r="M119" s="617"/>
      <c r="N119" s="248"/>
      <c r="O119" s="229"/>
    </row>
    <row r="120" spans="2:15" ht="34.5" customHeight="1" x14ac:dyDescent="0.3">
      <c r="B120" s="247"/>
      <c r="C120" s="266"/>
      <c r="D120" s="266"/>
      <c r="E120" s="266"/>
      <c r="F120" s="266"/>
      <c r="G120" s="266"/>
      <c r="H120" s="616"/>
      <c r="I120" s="613"/>
      <c r="J120" s="613"/>
      <c r="K120" s="613"/>
      <c r="L120" s="613" t="s">
        <v>523</v>
      </c>
      <c r="M120" s="613"/>
      <c r="N120" s="248"/>
      <c r="O120" s="229"/>
    </row>
    <row r="121" spans="2:15" x14ac:dyDescent="0.3">
      <c r="B121" s="247"/>
      <c r="C121" s="266"/>
      <c r="D121" s="266"/>
      <c r="E121" s="266"/>
      <c r="F121" s="266"/>
      <c r="G121" s="266"/>
      <c r="H121" s="605" t="s">
        <v>489</v>
      </c>
      <c r="I121" s="614" t="s">
        <v>522</v>
      </c>
      <c r="J121" s="614"/>
      <c r="K121" s="614"/>
      <c r="L121" s="613" t="s">
        <v>518</v>
      </c>
      <c r="M121" s="613"/>
      <c r="N121" s="248"/>
      <c r="O121" s="229"/>
    </row>
    <row r="122" spans="2:15" ht="33.75" customHeight="1" x14ac:dyDescent="0.3">
      <c r="B122" s="247"/>
      <c r="C122" s="230" t="s">
        <v>486</v>
      </c>
      <c r="D122" s="230"/>
      <c r="E122" s="230"/>
      <c r="F122" s="230"/>
      <c r="G122" s="230"/>
      <c r="H122" s="605"/>
      <c r="I122" s="614"/>
      <c r="J122" s="614"/>
      <c r="K122" s="614"/>
      <c r="L122" s="613" t="s">
        <v>519</v>
      </c>
      <c r="M122" s="613"/>
      <c r="N122" s="248"/>
      <c r="O122" s="229"/>
    </row>
    <row r="123" spans="2:15" x14ac:dyDescent="0.3">
      <c r="B123" s="247"/>
      <c r="C123" s="229"/>
      <c r="D123" s="229"/>
      <c r="E123" s="229"/>
      <c r="F123" s="229"/>
      <c r="G123" s="229"/>
      <c r="H123" s="605" t="s">
        <v>490</v>
      </c>
      <c r="I123" s="614" t="s">
        <v>788</v>
      </c>
      <c r="J123" s="614"/>
      <c r="K123" s="614"/>
      <c r="L123" s="613" t="s">
        <v>520</v>
      </c>
      <c r="M123" s="613"/>
      <c r="N123" s="248"/>
      <c r="O123" s="229"/>
    </row>
    <row r="124" spans="2:15" ht="84.45" customHeight="1" x14ac:dyDescent="0.3">
      <c r="B124" s="247"/>
      <c r="C124" s="229"/>
      <c r="D124" s="229"/>
      <c r="E124" s="229"/>
      <c r="F124" s="229"/>
      <c r="G124" s="229"/>
      <c r="H124" s="605"/>
      <c r="I124" s="614"/>
      <c r="J124" s="614"/>
      <c r="K124" s="614"/>
      <c r="L124" s="613" t="s">
        <v>521</v>
      </c>
      <c r="M124" s="613"/>
      <c r="N124" s="248"/>
      <c r="O124" s="229"/>
    </row>
    <row r="125" spans="2:15" ht="48" customHeight="1" x14ac:dyDescent="0.3">
      <c r="B125" s="247"/>
      <c r="C125" s="229"/>
      <c r="D125" s="229"/>
      <c r="E125" s="229"/>
      <c r="F125" s="229"/>
      <c r="G125" s="229"/>
      <c r="H125" s="605" t="s">
        <v>491</v>
      </c>
      <c r="I125" s="613" t="s">
        <v>525</v>
      </c>
      <c r="J125" s="613"/>
      <c r="K125" s="613"/>
      <c r="L125" s="596" t="s">
        <v>508</v>
      </c>
      <c r="M125" s="596"/>
      <c r="N125" s="248"/>
      <c r="O125" s="229"/>
    </row>
    <row r="126" spans="2:15" ht="33.75" customHeight="1" x14ac:dyDescent="0.3">
      <c r="B126" s="247"/>
      <c r="C126" s="229"/>
      <c r="D126" s="229"/>
      <c r="E126" s="229"/>
      <c r="F126" s="229"/>
      <c r="G126" s="229"/>
      <c r="H126" s="605"/>
      <c r="I126" s="613"/>
      <c r="J126" s="613"/>
      <c r="K126" s="613"/>
      <c r="L126" s="596" t="s">
        <v>509</v>
      </c>
      <c r="M126" s="596"/>
      <c r="N126" s="248"/>
      <c r="O126" s="229"/>
    </row>
    <row r="127" spans="2:15" ht="33.75" customHeight="1" x14ac:dyDescent="0.3">
      <c r="B127" s="247"/>
      <c r="C127" s="229"/>
      <c r="D127" s="229"/>
      <c r="E127" s="229"/>
      <c r="F127" s="229"/>
      <c r="G127" s="229"/>
      <c r="H127" s="605"/>
      <c r="I127" s="613"/>
      <c r="J127" s="613"/>
      <c r="K127" s="613"/>
      <c r="L127" s="596" t="s">
        <v>510</v>
      </c>
      <c r="M127" s="596"/>
      <c r="N127" s="248"/>
      <c r="O127" s="229"/>
    </row>
    <row r="128" spans="2:15" ht="33.75" customHeight="1" x14ac:dyDescent="0.3">
      <c r="B128" s="247"/>
      <c r="C128" s="593" t="s">
        <v>550</v>
      </c>
      <c r="D128" s="593"/>
      <c r="E128" s="593"/>
      <c r="F128" s="593"/>
      <c r="G128" s="593"/>
      <c r="H128" s="593"/>
      <c r="I128" s="593"/>
      <c r="J128" s="593"/>
      <c r="K128" s="263"/>
      <c r="L128" s="262"/>
      <c r="M128" s="262"/>
      <c r="N128" s="248"/>
      <c r="O128" s="229"/>
    </row>
    <row r="129" spans="2:15" ht="33.75" customHeight="1" x14ac:dyDescent="0.3">
      <c r="B129" s="247"/>
      <c r="C129" s="229"/>
      <c r="D129" s="229"/>
      <c r="E129" s="229"/>
      <c r="F129" s="229"/>
      <c r="G129" s="229"/>
      <c r="H129" s="229"/>
      <c r="I129" s="270"/>
      <c r="J129" s="270"/>
      <c r="K129" s="263"/>
      <c r="L129" s="262"/>
      <c r="M129" s="262"/>
      <c r="N129" s="248"/>
      <c r="O129" s="229"/>
    </row>
    <row r="130" spans="2:15" x14ac:dyDescent="0.3">
      <c r="B130" s="247"/>
      <c r="C130" s="592" t="s">
        <v>553</v>
      </c>
      <c r="D130" s="592"/>
      <c r="E130" s="592"/>
      <c r="F130" s="592"/>
      <c r="G130" s="592"/>
      <c r="H130" s="229"/>
      <c r="I130" s="597" t="s">
        <v>552</v>
      </c>
      <c r="J130" s="597"/>
      <c r="K130" s="597"/>
      <c r="L130" s="597"/>
      <c r="M130" s="597"/>
      <c r="N130" s="248"/>
      <c r="O130" s="229"/>
    </row>
    <row r="131" spans="2:15" x14ac:dyDescent="0.3">
      <c r="B131" s="247"/>
      <c r="C131" s="268" t="s">
        <v>19</v>
      </c>
      <c r="D131" s="599" t="s">
        <v>0</v>
      </c>
      <c r="E131" s="599"/>
      <c r="F131" s="599"/>
      <c r="G131" s="599"/>
      <c r="H131" s="229"/>
      <c r="I131" s="271" t="s">
        <v>504</v>
      </c>
      <c r="J131" s="595" t="s">
        <v>0</v>
      </c>
      <c r="K131" s="595"/>
      <c r="L131" s="595"/>
      <c r="M131" s="595"/>
      <c r="N131" s="248"/>
      <c r="O131" s="229"/>
    </row>
    <row r="132" spans="2:15" ht="36.75" customHeight="1" x14ac:dyDescent="0.3">
      <c r="B132" s="247"/>
      <c r="C132" s="272" t="s">
        <v>530</v>
      </c>
      <c r="D132" s="590" t="s">
        <v>785</v>
      </c>
      <c r="E132" s="590"/>
      <c r="F132" s="590"/>
      <c r="G132" s="590"/>
      <c r="H132" s="229"/>
      <c r="I132" s="269" t="s">
        <v>545</v>
      </c>
      <c r="J132" s="596" t="s">
        <v>546</v>
      </c>
      <c r="K132" s="596"/>
      <c r="L132" s="596"/>
      <c r="M132" s="596"/>
      <c r="N132" s="248"/>
      <c r="O132" s="229"/>
    </row>
    <row r="133" spans="2:15" ht="33.75" customHeight="1" x14ac:dyDescent="0.3">
      <c r="B133" s="247"/>
      <c r="C133" s="272" t="s">
        <v>531</v>
      </c>
      <c r="D133" s="591" t="s">
        <v>786</v>
      </c>
      <c r="E133" s="591"/>
      <c r="F133" s="591"/>
      <c r="G133" s="591"/>
      <c r="H133" s="229"/>
      <c r="I133" s="269" t="s">
        <v>547</v>
      </c>
      <c r="J133" s="596" t="s">
        <v>548</v>
      </c>
      <c r="K133" s="596"/>
      <c r="L133" s="596"/>
      <c r="M133" s="596"/>
      <c r="N133" s="248"/>
      <c r="O133" s="229"/>
    </row>
    <row r="134" spans="2:15" ht="194.25" customHeight="1" x14ac:dyDescent="0.3">
      <c r="B134" s="247"/>
      <c r="C134" s="272" t="s">
        <v>532</v>
      </c>
      <c r="D134" s="591" t="s">
        <v>787</v>
      </c>
      <c r="E134" s="591"/>
      <c r="F134" s="591"/>
      <c r="G134" s="591"/>
      <c r="H134" s="262"/>
      <c r="I134" s="598" t="s">
        <v>549</v>
      </c>
      <c r="J134" s="598"/>
      <c r="K134" s="598"/>
      <c r="L134" s="598"/>
      <c r="M134" s="598"/>
      <c r="N134" s="248"/>
      <c r="O134" s="229"/>
    </row>
    <row r="135" spans="2:15" ht="33.75" customHeight="1" thickBot="1" x14ac:dyDescent="0.35">
      <c r="B135" s="247"/>
      <c r="C135" s="594" t="s">
        <v>551</v>
      </c>
      <c r="D135" s="594"/>
      <c r="E135" s="594"/>
      <c r="F135" s="594"/>
      <c r="G135" s="594"/>
      <c r="H135" s="229"/>
      <c r="I135" s="229"/>
      <c r="J135" s="229"/>
      <c r="K135" s="263"/>
      <c r="L135" s="262"/>
      <c r="M135" s="262"/>
      <c r="N135" s="248"/>
      <c r="O135" s="229"/>
    </row>
    <row r="136" spans="2:15" ht="33.75" customHeight="1" thickBot="1" x14ac:dyDescent="0.35">
      <c r="B136" s="587" t="s">
        <v>368</v>
      </c>
      <c r="C136" s="588"/>
      <c r="D136" s="588"/>
      <c r="E136" s="588"/>
      <c r="F136" s="588"/>
      <c r="G136" s="588"/>
      <c r="H136" s="588"/>
      <c r="I136" s="588"/>
      <c r="J136" s="588"/>
      <c r="K136" s="588"/>
      <c r="L136" s="588"/>
      <c r="M136" s="588"/>
      <c r="N136" s="589"/>
      <c r="O136" s="229"/>
    </row>
    <row r="137" spans="2:15" ht="33.75" customHeight="1" x14ac:dyDescent="0.3">
      <c r="B137" s="247"/>
      <c r="C137" s="273"/>
      <c r="D137" s="273"/>
      <c r="E137" s="273"/>
      <c r="F137" s="273"/>
      <c r="G137" s="262"/>
      <c r="H137" s="262"/>
      <c r="I137" s="262"/>
      <c r="J137" s="263"/>
      <c r="K137" s="263"/>
      <c r="L137" s="262"/>
      <c r="M137" s="262"/>
      <c r="N137" s="248"/>
      <c r="O137" s="229"/>
    </row>
    <row r="138" spans="2:15" ht="33.75" customHeight="1" x14ac:dyDescent="0.3">
      <c r="B138" s="247"/>
      <c r="C138" s="229"/>
      <c r="D138" s="229"/>
      <c r="E138" s="262"/>
      <c r="F138" s="262"/>
      <c r="G138" s="262"/>
      <c r="H138" s="262"/>
      <c r="I138" s="262"/>
      <c r="J138" s="263"/>
      <c r="K138" s="263"/>
      <c r="L138" s="262"/>
      <c r="M138" s="262"/>
      <c r="N138" s="248"/>
      <c r="O138" s="229"/>
    </row>
    <row r="139" spans="2:15" ht="33.75" customHeight="1" x14ac:dyDescent="0.3">
      <c r="B139" s="247"/>
      <c r="C139" s="229"/>
      <c r="D139" s="229"/>
      <c r="E139" s="262"/>
      <c r="F139" s="262"/>
      <c r="G139" s="262"/>
      <c r="H139" s="262"/>
      <c r="I139" s="262"/>
      <c r="J139" s="263"/>
      <c r="K139" s="263"/>
      <c r="L139" s="262"/>
      <c r="M139" s="262"/>
      <c r="N139" s="248"/>
      <c r="O139" s="229"/>
    </row>
    <row r="140" spans="2:15" ht="33.75" customHeight="1" x14ac:dyDescent="0.3">
      <c r="B140" s="247"/>
      <c r="C140" s="229"/>
      <c r="D140" s="229"/>
      <c r="E140" s="262"/>
      <c r="F140" s="262"/>
      <c r="G140" s="262"/>
      <c r="H140" s="262"/>
      <c r="I140" s="262"/>
      <c r="J140" s="263"/>
      <c r="K140" s="263"/>
      <c r="L140" s="262"/>
      <c r="M140" s="262"/>
      <c r="N140" s="248"/>
      <c r="O140" s="229"/>
    </row>
    <row r="141" spans="2:15" ht="33.75" customHeight="1" x14ac:dyDescent="0.3">
      <c r="B141" s="247"/>
      <c r="C141" s="229"/>
      <c r="D141" s="229"/>
      <c r="E141" s="262"/>
      <c r="F141" s="262"/>
      <c r="G141" s="262"/>
      <c r="H141" s="262"/>
      <c r="I141" s="262"/>
      <c r="J141" s="263"/>
      <c r="K141" s="263"/>
      <c r="L141" s="262"/>
      <c r="M141" s="262"/>
      <c r="N141" s="248"/>
      <c r="O141" s="229"/>
    </row>
    <row r="142" spans="2:15" ht="33.75" customHeight="1" x14ac:dyDescent="0.3">
      <c r="B142" s="247"/>
      <c r="C142" s="229"/>
      <c r="D142" s="229"/>
      <c r="E142" s="262"/>
      <c r="F142" s="262"/>
      <c r="G142" s="262"/>
      <c r="H142" s="262"/>
      <c r="I142" s="262"/>
      <c r="J142" s="263"/>
      <c r="K142" s="263"/>
      <c r="L142" s="262"/>
      <c r="M142" s="262"/>
      <c r="N142" s="248"/>
      <c r="O142" s="229"/>
    </row>
    <row r="143" spans="2:15" ht="33.75" customHeight="1" x14ac:dyDescent="0.3">
      <c r="B143" s="247"/>
      <c r="C143" s="229"/>
      <c r="D143" s="229"/>
      <c r="E143" s="262"/>
      <c r="F143" s="262"/>
      <c r="G143" s="262"/>
      <c r="H143" s="262"/>
      <c r="I143" s="262"/>
      <c r="J143" s="263"/>
      <c r="K143" s="263"/>
      <c r="L143" s="262"/>
      <c r="M143" s="262"/>
      <c r="N143" s="248"/>
      <c r="O143" s="229"/>
    </row>
    <row r="144" spans="2:15" ht="33.75" customHeight="1" x14ac:dyDescent="0.3">
      <c r="B144" s="247"/>
      <c r="C144" s="229"/>
      <c r="D144" s="229"/>
      <c r="E144" s="262"/>
      <c r="F144" s="262"/>
      <c r="G144" s="262"/>
      <c r="H144" s="262"/>
      <c r="I144" s="262"/>
      <c r="J144" s="263"/>
      <c r="K144" s="263"/>
      <c r="L144" s="262"/>
      <c r="M144" s="262"/>
      <c r="N144" s="248"/>
      <c r="O144" s="229"/>
    </row>
    <row r="145" spans="2:15" ht="33.75" customHeight="1" x14ac:dyDescent="0.3">
      <c r="B145" s="247"/>
      <c r="C145" s="229"/>
      <c r="D145" s="229"/>
      <c r="E145" s="262"/>
      <c r="F145" s="262"/>
      <c r="G145" s="262"/>
      <c r="H145" s="262"/>
      <c r="I145" s="262"/>
      <c r="J145" s="263"/>
      <c r="K145" s="263"/>
      <c r="L145" s="262"/>
      <c r="M145" s="262"/>
      <c r="N145" s="248"/>
      <c r="O145" s="229"/>
    </row>
    <row r="146" spans="2:15" ht="33.75" customHeight="1" x14ac:dyDescent="0.3">
      <c r="B146" s="247"/>
      <c r="C146" s="229"/>
      <c r="D146" s="229"/>
      <c r="E146" s="262"/>
      <c r="F146" s="262"/>
      <c r="G146" s="262"/>
      <c r="H146" s="262"/>
      <c r="I146" s="262"/>
      <c r="J146" s="263"/>
      <c r="K146" s="263"/>
      <c r="L146" s="262"/>
      <c r="M146" s="262"/>
      <c r="N146" s="248"/>
      <c r="O146" s="229"/>
    </row>
    <row r="147" spans="2:15" ht="33.75" customHeight="1" x14ac:dyDescent="0.3">
      <c r="B147" s="247"/>
      <c r="C147" s="229"/>
      <c r="D147" s="229"/>
      <c r="E147" s="558" t="s">
        <v>562</v>
      </c>
      <c r="F147" s="558"/>
      <c r="G147" s="558"/>
      <c r="H147" s="558"/>
      <c r="I147" s="558"/>
      <c r="J147" s="558"/>
      <c r="K147" s="558"/>
      <c r="L147" s="198"/>
      <c r="M147" s="262"/>
      <c r="N147" s="248"/>
      <c r="O147" s="229"/>
    </row>
    <row r="148" spans="2:15" ht="33.75" customHeight="1" x14ac:dyDescent="0.3">
      <c r="B148" s="247"/>
      <c r="C148" s="229"/>
      <c r="D148" s="229"/>
      <c r="E148" s="229"/>
      <c r="F148" s="229"/>
      <c r="G148" s="147"/>
      <c r="H148" s="262"/>
      <c r="I148" s="262"/>
      <c r="J148" s="263"/>
      <c r="K148" s="263"/>
      <c r="L148" s="262"/>
      <c r="M148" s="262"/>
      <c r="N148" s="248"/>
      <c r="O148" s="229"/>
    </row>
    <row r="149" spans="2:15" x14ac:dyDescent="0.3">
      <c r="B149" s="247"/>
      <c r="C149" s="229"/>
      <c r="D149" s="229"/>
      <c r="E149" s="229"/>
      <c r="F149" s="229"/>
      <c r="G149" s="229"/>
      <c r="H149" s="229"/>
      <c r="I149" s="229"/>
      <c r="J149" s="229"/>
      <c r="K149" s="229"/>
      <c r="L149" s="229"/>
      <c r="M149" s="229"/>
      <c r="N149" s="248"/>
      <c r="O149" s="229"/>
    </row>
    <row r="150" spans="2:15" x14ac:dyDescent="0.3">
      <c r="B150" s="247"/>
      <c r="C150" s="229"/>
      <c r="D150" s="229"/>
      <c r="E150" s="229"/>
      <c r="F150" s="229"/>
      <c r="G150" s="229"/>
      <c r="H150" s="229"/>
      <c r="I150" s="229"/>
      <c r="J150" s="229"/>
      <c r="K150" s="229"/>
      <c r="L150" s="229"/>
      <c r="M150" s="229"/>
      <c r="N150" s="248"/>
      <c r="O150" s="229"/>
    </row>
    <row r="151" spans="2:15" x14ac:dyDescent="0.3">
      <c r="B151" s="247"/>
      <c r="C151" s="229"/>
      <c r="D151" s="229"/>
      <c r="E151" s="229"/>
      <c r="F151" s="229"/>
      <c r="G151" s="229"/>
      <c r="H151" s="229"/>
      <c r="I151" s="229"/>
      <c r="J151" s="229"/>
      <c r="K151" s="229"/>
      <c r="L151" s="229"/>
      <c r="M151" s="229"/>
      <c r="N151" s="248"/>
      <c r="O151" s="229"/>
    </row>
    <row r="152" spans="2:15" x14ac:dyDescent="0.3">
      <c r="B152" s="247"/>
      <c r="C152" s="229"/>
      <c r="D152" s="229"/>
      <c r="E152" s="229"/>
      <c r="F152" s="229"/>
      <c r="G152" s="229"/>
      <c r="H152" s="229"/>
      <c r="I152" s="229"/>
      <c r="J152" s="229"/>
      <c r="K152" s="229"/>
      <c r="L152" s="229"/>
      <c r="M152" s="229"/>
      <c r="N152" s="248"/>
      <c r="O152" s="229"/>
    </row>
    <row r="153" spans="2:15" x14ac:dyDescent="0.3">
      <c r="B153" s="247"/>
      <c r="C153" s="229"/>
      <c r="D153" s="229"/>
      <c r="E153" s="229"/>
      <c r="F153" s="229"/>
      <c r="G153" s="229"/>
      <c r="H153" s="229"/>
      <c r="I153" s="229"/>
      <c r="J153" s="229"/>
      <c r="K153" s="229"/>
      <c r="L153" s="229"/>
      <c r="M153" s="229"/>
      <c r="N153" s="248"/>
      <c r="O153" s="229"/>
    </row>
    <row r="154" spans="2:15" x14ac:dyDescent="0.3">
      <c r="B154" s="247"/>
      <c r="C154" s="229"/>
      <c r="D154" s="229"/>
      <c r="E154" s="229"/>
      <c r="F154" s="229"/>
      <c r="G154" s="229"/>
      <c r="H154" s="229"/>
      <c r="I154" s="229"/>
      <c r="J154" s="229"/>
      <c r="K154" s="229"/>
      <c r="L154" s="229"/>
      <c r="M154" s="229"/>
      <c r="N154" s="248"/>
      <c r="O154" s="229"/>
    </row>
    <row r="155" spans="2:15" ht="12" thickBot="1" x14ac:dyDescent="0.35">
      <c r="B155" s="274"/>
      <c r="C155" s="275"/>
      <c r="D155" s="275"/>
      <c r="E155" s="275"/>
      <c r="F155" s="275"/>
      <c r="G155" s="275"/>
      <c r="H155" s="275"/>
      <c r="I155" s="275"/>
      <c r="J155" s="275"/>
      <c r="K155" s="275"/>
      <c r="L155" s="275"/>
      <c r="M155" s="275"/>
      <c r="N155" s="276"/>
      <c r="O155" s="229"/>
    </row>
    <row r="156" spans="2:15" x14ac:dyDescent="0.3"/>
  </sheetData>
  <sheetProtection algorithmName="SHA-512" hashValue="M4qlCBBqHlbCdodg8KV0wX0BY7fv1fruz+0R1uzMcRNYR2ZjvOWbmdUY+Uwz9BWeFAPOIejgbkQyoSKO8jLq7A==" saltValue="0/F+JGjyg86Qqd7qH++2Ng==" spinCount="100000" sheet="1"/>
  <mergeCells count="143">
    <mergeCell ref="B88:I88"/>
    <mergeCell ref="B55:N55"/>
    <mergeCell ref="C113:G113"/>
    <mergeCell ref="B1:C4"/>
    <mergeCell ref="H11:M13"/>
    <mergeCell ref="H14:M14"/>
    <mergeCell ref="H15:M15"/>
    <mergeCell ref="C16:F17"/>
    <mergeCell ref="H16:M16"/>
    <mergeCell ref="B18:N18"/>
    <mergeCell ref="B5:N5"/>
    <mergeCell ref="B7:M7"/>
    <mergeCell ref="H9:M10"/>
    <mergeCell ref="D1:N2"/>
    <mergeCell ref="D3:N4"/>
    <mergeCell ref="G9:G10"/>
    <mergeCell ref="G11:G13"/>
    <mergeCell ref="C33:D33"/>
    <mergeCell ref="E33:M33"/>
    <mergeCell ref="C34:D34"/>
    <mergeCell ref="E34:M34"/>
    <mergeCell ref="C35:D35"/>
    <mergeCell ref="E35:M35"/>
    <mergeCell ref="C28:K28"/>
    <mergeCell ref="U23:X23"/>
    <mergeCell ref="C24:D24"/>
    <mergeCell ref="U24:X24"/>
    <mergeCell ref="C25:D25"/>
    <mergeCell ref="U25:X25"/>
    <mergeCell ref="C26:D26"/>
    <mergeCell ref="C27:D27"/>
    <mergeCell ref="C19:D19"/>
    <mergeCell ref="U19:X19"/>
    <mergeCell ref="C20:D20"/>
    <mergeCell ref="U20:X20"/>
    <mergeCell ref="C21:D21"/>
    <mergeCell ref="U21:X21"/>
    <mergeCell ref="C22:D22"/>
    <mergeCell ref="C23:D23"/>
    <mergeCell ref="H20:K24"/>
    <mergeCell ref="H19:K19"/>
    <mergeCell ref="E24:G24"/>
    <mergeCell ref="E25:G25"/>
    <mergeCell ref="E26:G26"/>
    <mergeCell ref="E27:G27"/>
    <mergeCell ref="E19:G19"/>
    <mergeCell ref="E20:G20"/>
    <mergeCell ref="E21:G21"/>
    <mergeCell ref="C30:M30"/>
    <mergeCell ref="C31:D31"/>
    <mergeCell ref="E31:M31"/>
    <mergeCell ref="C32:D32"/>
    <mergeCell ref="E32:M32"/>
    <mergeCell ref="C36:D36"/>
    <mergeCell ref="E36:M36"/>
    <mergeCell ref="C37:D37"/>
    <mergeCell ref="E37:M37"/>
    <mergeCell ref="C38:K38"/>
    <mergeCell ref="E39:M39"/>
    <mergeCell ref="C41:M41"/>
    <mergeCell ref="C44:M44"/>
    <mergeCell ref="C45:M45"/>
    <mergeCell ref="C52:M52"/>
    <mergeCell ref="E57:L57"/>
    <mergeCell ref="E58:F58"/>
    <mergeCell ref="G58:L58"/>
    <mergeCell ref="G59:L59"/>
    <mergeCell ref="C46:M46"/>
    <mergeCell ref="C47:M47"/>
    <mergeCell ref="C48:M48"/>
    <mergeCell ref="C49:M49"/>
    <mergeCell ref="C50:M50"/>
    <mergeCell ref="C51:M51"/>
    <mergeCell ref="C68:D68"/>
    <mergeCell ref="E68:F68"/>
    <mergeCell ref="G68:M68"/>
    <mergeCell ref="E69:F69"/>
    <mergeCell ref="G69:M69"/>
    <mergeCell ref="E70:F70"/>
    <mergeCell ref="G70:M70"/>
    <mergeCell ref="G60:L60"/>
    <mergeCell ref="G61:L61"/>
    <mergeCell ref="G62:L62"/>
    <mergeCell ref="G63:L63"/>
    <mergeCell ref="E64:L64"/>
    <mergeCell ref="C67:M67"/>
    <mergeCell ref="C74:M74"/>
    <mergeCell ref="E71:F71"/>
    <mergeCell ref="G71:M71"/>
    <mergeCell ref="E72:F72"/>
    <mergeCell ref="G72:M72"/>
    <mergeCell ref="E73:F73"/>
    <mergeCell ref="G73:M73"/>
    <mergeCell ref="B76:N76"/>
    <mergeCell ref="B77:N77"/>
    <mergeCell ref="K78:M78"/>
    <mergeCell ref="C79:I79"/>
    <mergeCell ref="B80:B84"/>
    <mergeCell ref="E87:I87"/>
    <mergeCell ref="D112:G112"/>
    <mergeCell ref="B115:N115"/>
    <mergeCell ref="H123:H124"/>
    <mergeCell ref="H125:H127"/>
    <mergeCell ref="L123:M123"/>
    <mergeCell ref="L124:M124"/>
    <mergeCell ref="L125:M125"/>
    <mergeCell ref="L126:M126"/>
    <mergeCell ref="L127:M127"/>
    <mergeCell ref="I123:K124"/>
    <mergeCell ref="I125:K127"/>
    <mergeCell ref="H117:M117"/>
    <mergeCell ref="H119:H120"/>
    <mergeCell ref="L120:M120"/>
    <mergeCell ref="L121:M121"/>
    <mergeCell ref="L122:M122"/>
    <mergeCell ref="I119:K120"/>
    <mergeCell ref="I121:K122"/>
    <mergeCell ref="L118:M118"/>
    <mergeCell ref="L119:M119"/>
    <mergeCell ref="E22:G22"/>
    <mergeCell ref="E23:G23"/>
    <mergeCell ref="H25:K27"/>
    <mergeCell ref="E147:K147"/>
    <mergeCell ref="B136:N136"/>
    <mergeCell ref="D132:G132"/>
    <mergeCell ref="D133:G133"/>
    <mergeCell ref="D134:G134"/>
    <mergeCell ref="C130:G130"/>
    <mergeCell ref="C128:J128"/>
    <mergeCell ref="C135:G135"/>
    <mergeCell ref="J131:M131"/>
    <mergeCell ref="J132:M132"/>
    <mergeCell ref="J133:M133"/>
    <mergeCell ref="I130:M130"/>
    <mergeCell ref="I134:M134"/>
    <mergeCell ref="D131:G131"/>
    <mergeCell ref="B106:N106"/>
    <mergeCell ref="D108:G108"/>
    <mergeCell ref="D109:G109"/>
    <mergeCell ref="D110:G110"/>
    <mergeCell ref="D111:G111"/>
    <mergeCell ref="H121:H122"/>
    <mergeCell ref="I118:K118"/>
  </mergeCells>
  <pageMargins left="0.25" right="0.25" top="0.75" bottom="0.75" header="0.3" footer="0.3"/>
  <pageSetup paperSize="186" scale="61" fitToHeight="0" orientation="landscape" r:id="rId1"/>
  <rowBreaks count="4" manualBreakCount="4">
    <brk id="29" max="13" man="1"/>
    <brk id="40" max="13" man="1"/>
    <brk id="66" max="13" man="1"/>
    <brk id="75" max="13" man="1"/>
  </rowBreaks>
  <colBreaks count="2" manualBreakCount="2">
    <brk id="4" max="1048575" man="1"/>
    <brk id="14"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9F6A1-51DC-43C0-9FC8-14F50AB31754}">
  <sheetPr codeName="Hoja4">
    <pageSetUpPr fitToPage="1"/>
  </sheetPr>
  <dimension ref="A1:O172"/>
  <sheetViews>
    <sheetView showGridLines="0" topLeftCell="A2" zoomScale="93" zoomScaleNormal="93" workbookViewId="0">
      <pane xSplit="3" ySplit="10" topLeftCell="G12" activePane="bottomRight" state="frozenSplit"/>
      <selection activeCell="A2" sqref="A2"/>
      <selection pane="topRight" activeCell="J2" sqref="J2"/>
      <selection pane="bottomLeft" activeCell="A24" sqref="A24"/>
      <selection pane="bottomRight" activeCell="M12" sqref="M12"/>
    </sheetView>
  </sheetViews>
  <sheetFormatPr baseColWidth="10" defaultColWidth="0" defaultRowHeight="12.45" zeroHeight="1" x14ac:dyDescent="0.3"/>
  <cols>
    <col min="1" max="1" width="27.23046875" style="215" bestFit="1" customWidth="1"/>
    <col min="2" max="2" width="5.23046875" style="215" hidden="1" customWidth="1"/>
    <col min="3" max="3" width="11.15234375" style="215" customWidth="1"/>
    <col min="4" max="4" width="30.61328125" style="215" customWidth="1"/>
    <col min="5" max="5" width="34.84375" style="215" hidden="1" customWidth="1"/>
    <col min="6" max="6" width="58.84375" style="215" hidden="1" customWidth="1"/>
    <col min="7" max="7" width="23.84375" style="216" customWidth="1"/>
    <col min="8" max="8" width="17.69140625" style="215" bestFit="1" customWidth="1"/>
    <col min="9" max="9" width="47.15234375" style="215" customWidth="1"/>
    <col min="10" max="10" width="41.15234375" style="215" customWidth="1"/>
    <col min="11" max="11" width="8.69140625" style="215" customWidth="1"/>
    <col min="12" max="12" width="19.15234375" style="215" customWidth="1"/>
    <col min="13" max="13" width="2.84375" style="215" customWidth="1"/>
    <col min="14" max="15" width="0" style="215" hidden="1" customWidth="1"/>
    <col min="16" max="16384" width="11.3828125" style="215" hidden="1"/>
  </cols>
  <sheetData>
    <row r="1" spans="1:12" ht="6.75" hidden="1" customHeight="1" x14ac:dyDescent="0.3">
      <c r="B1" s="277"/>
      <c r="C1" s="684" t="str">
        <f>INICIO!B7</f>
        <v xml:space="preserve">MAPA DE RIESGOS DE CORRUPCIÓN </v>
      </c>
      <c r="D1" s="684"/>
      <c r="E1" s="684"/>
      <c r="F1" s="684"/>
      <c r="G1" s="684"/>
      <c r="H1" s="684"/>
      <c r="I1" s="684"/>
      <c r="J1" s="277"/>
      <c r="K1" s="277"/>
      <c r="L1" s="277"/>
    </row>
    <row r="2" spans="1:12" x14ac:dyDescent="0.3">
      <c r="A2" s="277"/>
      <c r="B2" s="277"/>
      <c r="C2" s="684"/>
      <c r="D2" s="684"/>
      <c r="E2" s="684"/>
      <c r="F2" s="684"/>
      <c r="G2" s="684"/>
      <c r="H2" s="684"/>
      <c r="I2" s="684"/>
      <c r="J2" s="277"/>
      <c r="K2" s="277"/>
      <c r="L2" s="277"/>
    </row>
    <row r="3" spans="1:12" ht="15" customHeight="1" x14ac:dyDescent="0.3">
      <c r="A3" s="277"/>
      <c r="B3" s="277"/>
      <c r="C3" s="684"/>
      <c r="D3" s="684"/>
      <c r="E3" s="684"/>
      <c r="F3" s="684"/>
      <c r="G3" s="684"/>
      <c r="H3" s="684"/>
      <c r="I3" s="684"/>
      <c r="J3" s="277"/>
      <c r="K3" s="277"/>
      <c r="L3" s="277"/>
    </row>
    <row r="4" spans="1:12" ht="10" customHeight="1" x14ac:dyDescent="0.3">
      <c r="A4" s="278"/>
      <c r="B4" s="278"/>
      <c r="C4" s="684"/>
      <c r="D4" s="684"/>
      <c r="E4" s="684"/>
      <c r="F4" s="684"/>
      <c r="G4" s="684"/>
      <c r="H4" s="684"/>
      <c r="I4" s="684"/>
      <c r="J4" s="685" t="s">
        <v>293</v>
      </c>
      <c r="K4" s="279"/>
      <c r="L4" s="687">
        <v>46021</v>
      </c>
    </row>
    <row r="5" spans="1:12" ht="10" customHeight="1" x14ac:dyDescent="0.3">
      <c r="B5" s="278"/>
      <c r="C5" s="683" t="s">
        <v>135</v>
      </c>
      <c r="D5" s="683"/>
      <c r="E5" s="683"/>
      <c r="F5" s="683"/>
      <c r="G5" s="683"/>
      <c r="H5" s="683"/>
      <c r="I5" s="683"/>
      <c r="J5" s="686"/>
      <c r="K5" s="280"/>
      <c r="L5" s="688"/>
    </row>
    <row r="6" spans="1:12" ht="10" customHeight="1" x14ac:dyDescent="0.3">
      <c r="A6" s="278"/>
      <c r="B6" s="278"/>
      <c r="C6" s="683"/>
      <c r="D6" s="683"/>
      <c r="E6" s="683"/>
      <c r="F6" s="683"/>
      <c r="G6" s="683"/>
      <c r="H6" s="683"/>
      <c r="I6" s="683"/>
      <c r="J6" s="689" t="s">
        <v>14</v>
      </c>
      <c r="K6" s="281"/>
      <c r="L6" s="681">
        <v>2026</v>
      </c>
    </row>
    <row r="7" spans="1:12" ht="5.25" customHeight="1" x14ac:dyDescent="0.3">
      <c r="A7" s="282"/>
      <c r="B7" s="282"/>
      <c r="C7" s="683"/>
      <c r="D7" s="683"/>
      <c r="E7" s="683"/>
      <c r="F7" s="683"/>
      <c r="G7" s="683"/>
      <c r="H7" s="683"/>
      <c r="I7" s="683"/>
      <c r="J7" s="690"/>
      <c r="K7" s="283"/>
      <c r="L7" s="682"/>
    </row>
    <row r="8" spans="1:12" ht="5.25" customHeight="1" x14ac:dyDescent="0.3">
      <c r="A8" s="282"/>
      <c r="B8" s="282"/>
      <c r="C8" s="683"/>
      <c r="D8" s="683"/>
      <c r="E8" s="683"/>
      <c r="F8" s="683"/>
      <c r="G8" s="683"/>
      <c r="H8" s="683"/>
      <c r="I8" s="683"/>
      <c r="J8" s="690"/>
      <c r="K8" s="283"/>
      <c r="L8" s="682"/>
    </row>
    <row r="9" spans="1:12" ht="5.25" customHeight="1" x14ac:dyDescent="0.3">
      <c r="A9" s="282"/>
      <c r="B9" s="282"/>
      <c r="C9" s="282"/>
      <c r="D9" s="282"/>
      <c r="E9" s="282"/>
      <c r="F9" s="282"/>
      <c r="G9" s="282"/>
      <c r="H9" s="282"/>
      <c r="I9" s="282"/>
      <c r="J9" s="277"/>
      <c r="K9" s="277"/>
      <c r="L9" s="278"/>
    </row>
    <row r="10" spans="1:12" ht="5.25" hidden="1" customHeight="1" x14ac:dyDescent="0.3">
      <c r="A10" s="282"/>
      <c r="B10" s="282"/>
      <c r="C10" s="282"/>
      <c r="D10" s="282"/>
      <c r="E10" s="282"/>
      <c r="F10" s="282"/>
      <c r="G10" s="282"/>
      <c r="H10" s="282"/>
      <c r="I10" s="282"/>
      <c r="J10" s="284"/>
      <c r="K10" s="284"/>
      <c r="L10" s="285"/>
    </row>
    <row r="11" spans="1:12" s="288" customFormat="1" ht="66" customHeight="1" x14ac:dyDescent="0.4">
      <c r="A11" s="207" t="s">
        <v>12</v>
      </c>
      <c r="B11" s="286" t="s">
        <v>94</v>
      </c>
      <c r="C11" s="208" t="s">
        <v>86</v>
      </c>
      <c r="D11" s="208" t="s">
        <v>105</v>
      </c>
      <c r="E11" s="287" t="s">
        <v>87</v>
      </c>
      <c r="F11" s="286" t="s">
        <v>120</v>
      </c>
      <c r="G11" s="208" t="s">
        <v>127</v>
      </c>
      <c r="H11" s="208" t="s">
        <v>133</v>
      </c>
      <c r="I11" s="208" t="s">
        <v>292</v>
      </c>
      <c r="J11" s="209" t="s">
        <v>15</v>
      </c>
      <c r="K11" s="210" t="s">
        <v>28</v>
      </c>
      <c r="L11" s="304" t="s">
        <v>134</v>
      </c>
    </row>
    <row r="12" spans="1:12" s="292" customFormat="1" ht="87" x14ac:dyDescent="0.4">
      <c r="A12" s="422" t="s">
        <v>47</v>
      </c>
      <c r="B12" s="289" t="str">
        <f>_xlfn.XLOOKUP(A12,Tabla1[DENOMINACIÓN_PROCESOS],Tabla1[SIGLA],"",1)</f>
        <v>SEJUT</v>
      </c>
      <c r="C12" s="289" t="s">
        <v>95</v>
      </c>
      <c r="D12" s="423" t="s">
        <v>99</v>
      </c>
      <c r="E12" s="290" t="str" cm="1">
        <f t="array" ref="E12">_xlfn.XLOOKUP(D12,Tipo_de_riesgo_de_Integridad_Pública,Tabla3[Factor de riesgo],"",1)</f>
        <v>Talento Humano</v>
      </c>
      <c r="F12" s="290" t="str">
        <f>IFERROR(VLOOKUP(E12,Tabla3[[Factor de riesgo]:[Descripción]],2,FALSE),"")</f>
        <v>Eventos relacionados con las conductas o comportamientos de los empleados que afectan la Integridad Pública</v>
      </c>
      <c r="G12" s="424" t="s">
        <v>810</v>
      </c>
      <c r="H12" s="424" t="s">
        <v>811</v>
      </c>
      <c r="I12" s="425" t="s">
        <v>813</v>
      </c>
      <c r="J12" s="290" t="str">
        <f>IF(COUNTIF(G12:I12,"&lt;&gt;"&amp;"")=3,CONCATENATE("Posibilidad de afectación ",G12, " por ",H12," debido a "&amp;I12),"")</f>
        <v>Posibilidad de afectación Legal, Reputacional, Operativa por Fraude interno, Soborno entrante, Conflicto de Intereses debido a Afectacion lega, Reputacional, Operativa  por fraude interno, Soborno entrante, Conflcito de intereses por la existencia  de decisiones  desviadas en el proceso  agrario debido  a intereses políticos, económicos</v>
      </c>
      <c r="K12" s="426" t="s">
        <v>620</v>
      </c>
      <c r="L12" s="291" t="b">
        <f t="shared" ref="L12:L43" si="0">IF(COUNTIF(A12:K12,"&lt;&gt;"&amp;"")=11,TRUE, FALSE)</f>
        <v>1</v>
      </c>
    </row>
    <row r="13" spans="1:12" ht="111.9" x14ac:dyDescent="0.3">
      <c r="A13" s="293" t="s">
        <v>47</v>
      </c>
      <c r="B13" s="289" t="str">
        <f>_xlfn.XLOOKUP(A13,Tabla1[DENOMINACIÓN_PROCESOS],Tabla1[SIGLA],"",1)</f>
        <v>SEJUT</v>
      </c>
      <c r="C13" s="289" t="s">
        <v>96</v>
      </c>
      <c r="D13" s="294" t="s">
        <v>99</v>
      </c>
      <c r="E13" s="290" t="str" cm="1">
        <f t="array" ref="E13">_xlfn.XLOOKUP(D13,Tipo_de_riesgo_de_Integridad_Pública,Tabla3[Factor de riesgo],"",1)</f>
        <v>Talento Humano</v>
      </c>
      <c r="F13" s="290" t="str">
        <f>IFERROR(VLOOKUP(E13,Tabla3[[Factor de riesgo]:[Descripción]],2,FALSE),"")</f>
        <v>Eventos relacionados con las conductas o comportamientos de los empleados que afectan la Integridad Pública</v>
      </c>
      <c r="G13" s="295" t="s">
        <v>810</v>
      </c>
      <c r="H13" s="295" t="s">
        <v>811</v>
      </c>
      <c r="I13" s="295" t="s">
        <v>814</v>
      </c>
      <c r="J13" s="290" t="str">
        <f t="shared" ref="J13:J76" si="1">IF(COUNTIF(G13:I13,"&lt;&gt;"&amp;"")=3,CONCATENATE("Posibilidad de afectación ",G13, " por ",H13," debido a "&amp;I13),"")</f>
        <v xml:space="preserve">Posibilidad de afectación Legal, Reputacional, Operativa por Fraude interno, Soborno entrante, Conflicto de Intereses debido a Afectación Legal, Reputacional, Operativa por Fraude interno, Soborno entrante, Conflicto de Intereses debido a la existencia de retrasos u omisiones en la adopción de decisiones administrativas del proceso agrario, no atribuibles a causas técnicas o  procedimentales plenamente identificadas. </v>
      </c>
      <c r="K13" s="296" t="s">
        <v>620</v>
      </c>
      <c r="L13" s="291" t="b">
        <f t="shared" si="0"/>
        <v>1</v>
      </c>
    </row>
    <row r="14" spans="1:12" ht="111.9" x14ac:dyDescent="0.3">
      <c r="A14" s="293" t="s">
        <v>47</v>
      </c>
      <c r="B14" s="289" t="str">
        <f>_xlfn.XLOOKUP(A14,Tabla1[DENOMINACIÓN_PROCESOS],Tabla1[SIGLA],"",1)</f>
        <v>SEJUT</v>
      </c>
      <c r="C14" s="289" t="s">
        <v>97</v>
      </c>
      <c r="D14" s="294" t="s">
        <v>99</v>
      </c>
      <c r="E14" s="290" t="str" cm="1">
        <f t="array" ref="E14">_xlfn.XLOOKUP(D14,Tipo_de_riesgo_de_Integridad_Pública,Tabla3[Factor de riesgo],"",1)</f>
        <v>Talento Humano</v>
      </c>
      <c r="F14" s="290" t="str">
        <f>IFERROR(VLOOKUP(E14,Tabla3[[Factor de riesgo]:[Descripción]],2,FALSE),"")</f>
        <v>Eventos relacionados con las conductas o comportamientos de los empleados que afectan la Integridad Pública</v>
      </c>
      <c r="G14" s="295" t="s">
        <v>810</v>
      </c>
      <c r="H14" s="295" t="s">
        <v>811</v>
      </c>
      <c r="I14" s="295" t="s">
        <v>815</v>
      </c>
      <c r="J14" s="290" t="str">
        <f t="shared" si="1"/>
        <v xml:space="preserve">Posibilidad de afectación Legal, Reputacional, Operativa por Fraude interno, Soborno entrante, Conflicto de Intereses debido a Afectación Legal, Reputacional, Operativa por Fraude interno, Soborno entrante, Conflicto de Intereses por la existencia de decisiones desviadas en el proceso del procedimiento de formalización de la propiedad privada rural debido a intereses políticos, 
económicos. </v>
      </c>
      <c r="K14" s="296" t="s">
        <v>620</v>
      </c>
      <c r="L14" s="291" t="b">
        <f t="shared" si="0"/>
        <v>1</v>
      </c>
    </row>
    <row r="15" spans="1:12" ht="99.45" x14ac:dyDescent="0.3">
      <c r="A15" s="293" t="s">
        <v>47</v>
      </c>
      <c r="B15" s="289" t="str">
        <f>_xlfn.XLOOKUP(A15,Tabla1[DENOMINACIÓN_PROCESOS],Tabla1[SIGLA],"",1)</f>
        <v>SEJUT</v>
      </c>
      <c r="C15" s="289" t="s">
        <v>98</v>
      </c>
      <c r="D15" s="294" t="s">
        <v>99</v>
      </c>
      <c r="E15" s="290" t="str" cm="1">
        <f t="array" ref="E15">_xlfn.XLOOKUP(D15,Tipo_de_riesgo_de_Integridad_Pública,Tabla3[Factor de riesgo],"",1)</f>
        <v>Talento Humano</v>
      </c>
      <c r="F15" s="290" t="str">
        <f>IFERROR(VLOOKUP(E15,Tabla3[[Factor de riesgo]:[Descripción]],2,FALSE),"")</f>
        <v>Eventos relacionados con las conductas o comportamientos de los empleados que afectan la Integridad Pública</v>
      </c>
      <c r="G15" s="295" t="s">
        <v>810</v>
      </c>
      <c r="H15" s="295" t="s">
        <v>812</v>
      </c>
      <c r="I15" s="295" t="s">
        <v>816</v>
      </c>
      <c r="J15" s="290" t="str">
        <f t="shared" si="1"/>
        <v>Posibilidad de afectación Legal, Reputacional, Operativa por Fraude, interno, Soborno entrante, Conflicto de Intereses debido a Afectación Legal, Reputacional, Operativa por Fraude interno, Soborno entrante, Conflicto de Intereses por la existencia de decisiones desviadas en materia de la formalización de la propiedad privada rural debido a intereses políticos, económicos.</v>
      </c>
      <c r="K15" s="296" t="s">
        <v>620</v>
      </c>
      <c r="L15" s="291" t="b">
        <f t="shared" si="0"/>
        <v>1</v>
      </c>
    </row>
    <row r="16" spans="1:12" ht="124.3" x14ac:dyDescent="0.3">
      <c r="A16" s="293" t="s">
        <v>47</v>
      </c>
      <c r="B16" s="289" t="str">
        <f>_xlfn.XLOOKUP(A16,Tabla1[DENOMINACIÓN_PROCESOS],Tabla1[SIGLA],"",1)</f>
        <v>SEJUT</v>
      </c>
      <c r="C16" s="289" t="s">
        <v>136</v>
      </c>
      <c r="D16" s="294" t="s">
        <v>99</v>
      </c>
      <c r="E16" s="290" t="str" cm="1">
        <f t="array" ref="E16">_xlfn.XLOOKUP(D16,Tipo_de_riesgo_de_Integridad_Pública,Tabla3[Factor de riesgo],"",1)</f>
        <v>Talento Humano</v>
      </c>
      <c r="F16" s="290" t="str">
        <f>IFERROR(VLOOKUP(E16,Tabla3[[Factor de riesgo]:[Descripción]],2,FALSE),"")</f>
        <v>Eventos relacionados con las conductas o comportamientos de los empleados que afectan la Integridad Pública</v>
      </c>
      <c r="G16" s="295" t="s">
        <v>123</v>
      </c>
      <c r="H16" s="295" t="s">
        <v>832</v>
      </c>
      <c r="I16" s="295" t="s">
        <v>833</v>
      </c>
      <c r="J16" s="290" t="str">
        <f t="shared" si="1"/>
        <v>Posibilidad de afectación Legal por Soborno entrante, Conflicto de Intereses, Corrupción debido a Posibilidad de ocurrencia de hechos de concusión o cohecho en las actuaciones administrativas de procesos agrarios o formalización de la propiedad privada rural realizadas por la Dirección de Gestión Jurídica de Tierras, sus subdirecciones adscritas y las Unidades de Gestión Territorial con funciones delegadas.</v>
      </c>
      <c r="K16" s="296" t="s">
        <v>620</v>
      </c>
      <c r="L16" s="291" t="b">
        <f t="shared" si="0"/>
        <v>1</v>
      </c>
    </row>
    <row r="17" spans="1:12" ht="99.45" x14ac:dyDescent="0.3">
      <c r="A17" s="293" t="s">
        <v>47</v>
      </c>
      <c r="B17" s="289" t="str">
        <f>_xlfn.XLOOKUP(A17,Tabla1[DENOMINACIÓN_PROCESOS],Tabla1[SIGLA],"",1)</f>
        <v>SEJUT</v>
      </c>
      <c r="C17" s="289" t="s">
        <v>137</v>
      </c>
      <c r="D17" s="294" t="s">
        <v>99</v>
      </c>
      <c r="E17" s="290" t="str" cm="1">
        <f t="array" ref="E17">_xlfn.XLOOKUP(D17,Tipo_de_riesgo_de_Integridad_Pública,Tabla3[Factor de riesgo],"",1)</f>
        <v>Talento Humano</v>
      </c>
      <c r="F17" s="290" t="str">
        <f>IFERROR(VLOOKUP(E17,Tabla3[[Factor de riesgo]:[Descripción]],2,FALSE),"")</f>
        <v>Eventos relacionados con las conductas o comportamientos de los empleados que afectan la Integridad Pública</v>
      </c>
      <c r="G17" s="295" t="s">
        <v>123</v>
      </c>
      <c r="H17" s="295" t="s">
        <v>834</v>
      </c>
      <c r="I17" s="295" t="s">
        <v>835</v>
      </c>
      <c r="J17" s="290" t="str">
        <f t="shared" si="1"/>
        <v>Posibilidad de afectación Legal por Soborno entrante, Corrupción debido a Posibilidad de ocurrencia de hechos de prevaricato en las actuaciones administrativas de procesos agrarios o formalización de la propiedad privada rural realizadas por la Dirección de Gestión Jurídica, sus subdirecciones adscritas y las Unidades de Gestión Territorial con estas funciones delegadas.</v>
      </c>
      <c r="K17" s="296" t="s">
        <v>621</v>
      </c>
      <c r="L17" s="291" t="b">
        <f t="shared" si="0"/>
        <v>1</v>
      </c>
    </row>
    <row r="18" spans="1:12" ht="74.599999999999994" x14ac:dyDescent="0.3">
      <c r="A18" s="293" t="s">
        <v>47</v>
      </c>
      <c r="B18" s="289" t="str">
        <f>_xlfn.XLOOKUP(A18,Tabla1[DENOMINACIÓN_PROCESOS],Tabla1[SIGLA],"",1)</f>
        <v>SEJUT</v>
      </c>
      <c r="C18" s="289" t="s">
        <v>138</v>
      </c>
      <c r="D18" s="294" t="s">
        <v>99</v>
      </c>
      <c r="E18" s="290" t="str" cm="1">
        <f t="array" ref="E18">_xlfn.XLOOKUP(D18,Tipo_de_riesgo_de_Integridad_Pública,Tabla3[Factor de riesgo],"",1)</f>
        <v>Talento Humano</v>
      </c>
      <c r="F18" s="290" t="str">
        <f>IFERROR(VLOOKUP(E18,Tabla3[[Factor de riesgo]:[Descripción]],2,FALSE),"")</f>
        <v>Eventos relacionados con las conductas o comportamientos de los empleados que afectan la Integridad Pública</v>
      </c>
      <c r="G18" s="295" t="s">
        <v>123</v>
      </c>
      <c r="H18" s="295" t="s">
        <v>113</v>
      </c>
      <c r="I18" s="295" t="s">
        <v>843</v>
      </c>
      <c r="J18" s="290" t="str">
        <f t="shared" si="1"/>
        <v xml:space="preserve">Posibilidad de afectación Legal por Conflicto de Intereses debido a Dificultad  en la identificación de los verdaderos sujetos beneficiarios de los procesos de formalización de la propiedad, lo que puede generar asignaciones indebidas y conflictos sobre la titularidad del predio. </v>
      </c>
      <c r="K18" s="296" t="s">
        <v>620</v>
      </c>
      <c r="L18" s="291" t="b">
        <f t="shared" si="0"/>
        <v>1</v>
      </c>
    </row>
    <row r="19" spans="1:12" ht="99.45" x14ac:dyDescent="0.3">
      <c r="A19" s="293" t="s">
        <v>44</v>
      </c>
      <c r="B19" s="289" t="str">
        <f>_xlfn.XLOOKUP(A19,Tabla1[DENOMINACIÓN_PROCESOS],Tabla1[SIGLA],"",1)</f>
        <v>POSPR</v>
      </c>
      <c r="C19" s="289" t="s">
        <v>139</v>
      </c>
      <c r="D19" s="294" t="s">
        <v>99</v>
      </c>
      <c r="E19" s="290" t="str" cm="1">
        <f t="array" ref="E19">_xlfn.XLOOKUP(D19,Tipo_de_riesgo_de_Integridad_Pública,Tabla3[Factor de riesgo],"",1)</f>
        <v>Talento Humano</v>
      </c>
      <c r="F19" s="290" t="str">
        <f>IFERROR(VLOOKUP(E19,Tabla3[[Factor de riesgo]:[Descripción]],2,FALSE),"")</f>
        <v>Eventos relacionados con las conductas o comportamientos de los empleados que afectan la Integridad Pública</v>
      </c>
      <c r="G19" s="295" t="s">
        <v>810</v>
      </c>
      <c r="H19" s="295" t="s">
        <v>108</v>
      </c>
      <c r="I19" s="295" t="s">
        <v>850</v>
      </c>
      <c r="J19" s="290" t="str">
        <f t="shared" si="1"/>
        <v>Posibilidad de afectación Legal, Reputacional, Operativa por Fraude interno debido a omisiones, informes inexactos o descripciones incorrectas durante la recolección y análisis de la información física y jurídica para la implementación de los Planes de Ordenamiento Social de la Propiedad Rural (POSPR) en los municipios programados para beneficio personal o de terceros.</v>
      </c>
      <c r="K19" s="296" t="s">
        <v>620</v>
      </c>
      <c r="L19" s="291" t="b">
        <f t="shared" si="0"/>
        <v>1</v>
      </c>
    </row>
    <row r="20" spans="1:12" ht="74.599999999999994" x14ac:dyDescent="0.3">
      <c r="A20" s="293" t="s">
        <v>44</v>
      </c>
      <c r="B20" s="289" t="str">
        <f>_xlfn.XLOOKUP(A20,Tabla1[DENOMINACIÓN_PROCESOS],Tabla1[SIGLA],"",1)</f>
        <v>POSPR</v>
      </c>
      <c r="C20" s="289" t="s">
        <v>140</v>
      </c>
      <c r="D20" s="294" t="s">
        <v>99</v>
      </c>
      <c r="E20" s="290" t="str" cm="1">
        <f t="array" ref="E20">_xlfn.XLOOKUP(D20,Tipo_de_riesgo_de_Integridad_Pública,Tabla3[Factor de riesgo],"",1)</f>
        <v>Talento Humano</v>
      </c>
      <c r="F20" s="290" t="str">
        <f>IFERROR(VLOOKUP(E20,Tabla3[[Factor de riesgo]:[Descripción]],2,FALSE),"")</f>
        <v>Eventos relacionados con las conductas o comportamientos de los empleados que afectan la Integridad Pública</v>
      </c>
      <c r="G20" s="295" t="s">
        <v>848</v>
      </c>
      <c r="H20" s="295" t="s">
        <v>851</v>
      </c>
      <c r="I20" s="295" t="s">
        <v>852</v>
      </c>
      <c r="J20" s="290" t="str">
        <f t="shared" si="1"/>
        <v>Posibilidad de afectación Legal, Reputacional, Económica por Soborno entrante, Soborno saliente debido a aceptar, solicitar u ofrecer una ventaje indebida de cualquier valor para la valoración, inscripción y calificación al Registro de Sujetos de Ordenamiento</v>
      </c>
      <c r="K20" s="296" t="s">
        <v>620</v>
      </c>
      <c r="L20" s="291" t="b">
        <f t="shared" si="0"/>
        <v>1</v>
      </c>
    </row>
    <row r="21" spans="1:12" ht="62.15" x14ac:dyDescent="0.3">
      <c r="A21" s="293" t="s">
        <v>44</v>
      </c>
      <c r="B21" s="289" t="str">
        <f>_xlfn.XLOOKUP(A21,Tabla1[DENOMINACIÓN_PROCESOS],Tabla1[SIGLA],"",1)</f>
        <v>POSPR</v>
      </c>
      <c r="C21" s="289" t="s">
        <v>141</v>
      </c>
      <c r="D21" s="294" t="s">
        <v>99</v>
      </c>
      <c r="E21" s="290" t="str" cm="1">
        <f t="array" ref="E21">_xlfn.XLOOKUP(D21,Tipo_de_riesgo_de_Integridad_Pública,Tabla3[Factor de riesgo],"",1)</f>
        <v>Talento Humano</v>
      </c>
      <c r="F21" s="290" t="str">
        <f>IFERROR(VLOOKUP(E21,Tabla3[[Factor de riesgo]:[Descripción]],2,FALSE),"")</f>
        <v>Eventos relacionados con las conductas o comportamientos de los empleados que afectan la Integridad Pública</v>
      </c>
      <c r="G21" s="295" t="s">
        <v>848</v>
      </c>
      <c r="H21" s="295" t="s">
        <v>108</v>
      </c>
      <c r="I21" s="295" t="s">
        <v>853</v>
      </c>
      <c r="J21" s="290" t="str">
        <f t="shared" si="1"/>
        <v>Posibilidad de afectación Legal, Reputacional, Económica por Fraude interno debido a errores, omisiones, informes inexactos o descripciones incorrectas durante la valoración, inscripción y calificación al Registro de sujetos de Ordenamiento</v>
      </c>
      <c r="K21" s="296" t="s">
        <v>620</v>
      </c>
      <c r="L21" s="291" t="b">
        <f t="shared" si="0"/>
        <v>1</v>
      </c>
    </row>
    <row r="22" spans="1:12" ht="74.599999999999994" x14ac:dyDescent="0.3">
      <c r="A22" s="293" t="s">
        <v>44</v>
      </c>
      <c r="B22" s="289" t="str">
        <f>_xlfn.XLOOKUP(A22,Tabla1[DENOMINACIÓN_PROCESOS],Tabla1[SIGLA],"",1)</f>
        <v>POSPR</v>
      </c>
      <c r="C22" s="289" t="s">
        <v>142</v>
      </c>
      <c r="D22" s="294" t="s">
        <v>99</v>
      </c>
      <c r="E22" s="290" t="str" cm="1">
        <f t="array" ref="E22">_xlfn.XLOOKUP(D22,Tipo_de_riesgo_de_Integridad_Pública,Tabla3[Factor de riesgo],"",1)</f>
        <v>Talento Humano</v>
      </c>
      <c r="F22" s="290" t="str">
        <f>IFERROR(VLOOKUP(E22,Tabla3[[Factor de riesgo]:[Descripción]],2,FALSE),"")</f>
        <v>Eventos relacionados con las conductas o comportamientos de los empleados que afectan la Integridad Pública</v>
      </c>
      <c r="G22" s="295" t="s">
        <v>849</v>
      </c>
      <c r="H22" s="295" t="s">
        <v>834</v>
      </c>
      <c r="I22" s="295" t="s">
        <v>854</v>
      </c>
      <c r="J22" s="290" t="str">
        <f t="shared" si="1"/>
        <v>Posibilidad de afectación Legal, de Contagio, Económica por Soborno entrante, Corrupción debido a aceptar y solicitar una ventaja indebida de cualquier valor para la toma de imágenes a través de equipos no tripulados Uas (Drones) para beneficio propio o de un tercero</v>
      </c>
      <c r="K22" s="296" t="s">
        <v>620</v>
      </c>
      <c r="L22" s="291" t="b">
        <f t="shared" si="0"/>
        <v>1</v>
      </c>
    </row>
    <row r="23" spans="1:12" ht="87" x14ac:dyDescent="0.3">
      <c r="A23" s="293" t="s">
        <v>88</v>
      </c>
      <c r="B23" s="289" t="str">
        <f>_xlfn.XLOOKUP(A23,Tabla1[DENOMINACIÓN_PROCESOS],Tabla1[SIGLA],"",1)</f>
        <v>GEMA</v>
      </c>
      <c r="C23" s="289" t="s">
        <v>143</v>
      </c>
      <c r="D23" s="294" t="s">
        <v>99</v>
      </c>
      <c r="E23" s="290" t="str" cm="1">
        <f t="array" ref="E23">_xlfn.XLOOKUP(D23,Tipo_de_riesgo_de_Integridad_Pública,Tabla3[Factor de riesgo],"",1)</f>
        <v>Talento Humano</v>
      </c>
      <c r="F23" s="290" t="str">
        <f>IFERROR(VLOOKUP(E23,Tabla3[[Factor de riesgo]:[Descripción]],2,FALSE),"")</f>
        <v>Eventos relacionados con las conductas o comportamientos de los empleados que afectan la Integridad Pública</v>
      </c>
      <c r="G23" s="295" t="s">
        <v>873</v>
      </c>
      <c r="H23" s="295" t="s">
        <v>874</v>
      </c>
      <c r="I23" s="295" t="s">
        <v>875</v>
      </c>
      <c r="J23" s="290" t="str">
        <f t="shared" si="1"/>
        <v>Posibilidad de afectación Reputacional, Operativa, Legal, Económica por Corrupción, Soborno entrante, Conflicto de Intereses debido a Fallas en la atención oportuna y adecuada al ciudadano,  incompleta o con errores, generando inconformidad, retrasos en trámites y aumento en el número de quejas y reclamos.</v>
      </c>
      <c r="K23" s="296" t="s">
        <v>620</v>
      </c>
      <c r="L23" s="291" t="b">
        <f t="shared" si="0"/>
        <v>1</v>
      </c>
    </row>
    <row r="24" spans="1:12" ht="87" x14ac:dyDescent="0.3">
      <c r="A24" s="293" t="s">
        <v>88</v>
      </c>
      <c r="B24" s="289" t="str">
        <f>_xlfn.XLOOKUP(A24,Tabla1[DENOMINACIÓN_PROCESOS],Tabla1[SIGLA],"",1)</f>
        <v>GEMA</v>
      </c>
      <c r="C24" s="289" t="s">
        <v>144</v>
      </c>
      <c r="D24" s="294" t="s">
        <v>99</v>
      </c>
      <c r="E24" s="290" t="str" cm="1">
        <f t="array" ref="E24">_xlfn.XLOOKUP(D24,Tipo_de_riesgo_de_Integridad_Pública,Tabla3[Factor de riesgo],"",1)</f>
        <v>Talento Humano</v>
      </c>
      <c r="F24" s="290" t="str">
        <f>IFERROR(VLOOKUP(E24,Tabla3[[Factor de riesgo]:[Descripción]],2,FALSE),"")</f>
        <v>Eventos relacionados con las conductas o comportamientos de los empleados que afectan la Integridad Pública</v>
      </c>
      <c r="G24" s="295" t="s">
        <v>873</v>
      </c>
      <c r="H24" s="295" t="s">
        <v>874</v>
      </c>
      <c r="I24" s="295" t="s">
        <v>876</v>
      </c>
      <c r="J24" s="290" t="str">
        <f t="shared" si="1"/>
        <v>Posibilidad de afectación Reputacional, Operativa, Legal, Económica por Corrupción, Soborno entrante, Conflicto de Intereses debido a Incumplimiento, tanto en los tiempos de respuesta, como con los estándares de calidad en la atención al ciudadano, al generar respuestas inapropiadas, inoportunas o deficientes a las PQRSFD.</v>
      </c>
      <c r="K24" s="296" t="s">
        <v>620</v>
      </c>
      <c r="L24" s="291" t="b">
        <f t="shared" si="0"/>
        <v>1</v>
      </c>
    </row>
    <row r="25" spans="1:12" ht="136.75" x14ac:dyDescent="0.3">
      <c r="A25" s="293" t="s">
        <v>88</v>
      </c>
      <c r="B25" s="289" t="str">
        <f>_xlfn.XLOOKUP(A25,Tabla1[DENOMINACIÓN_PROCESOS],Tabla1[SIGLA],"",1)</f>
        <v>GEMA</v>
      </c>
      <c r="C25" s="289" t="s">
        <v>145</v>
      </c>
      <c r="D25" s="294" t="s">
        <v>99</v>
      </c>
      <c r="E25" s="290" t="str" cm="1">
        <f t="array" ref="E25">_xlfn.XLOOKUP(D25,Tipo_de_riesgo_de_Integridad_Pública,Tabla3[Factor de riesgo],"",1)</f>
        <v>Talento Humano</v>
      </c>
      <c r="F25" s="290" t="str">
        <f>IFERROR(VLOOKUP(E25,Tabla3[[Factor de riesgo]:[Descripción]],2,FALSE),"")</f>
        <v>Eventos relacionados con las conductas o comportamientos de los empleados que afectan la Integridad Pública</v>
      </c>
      <c r="G25" s="295" t="s">
        <v>885</v>
      </c>
      <c r="H25" s="295" t="s">
        <v>886</v>
      </c>
      <c r="I25" s="295" t="s">
        <v>887</v>
      </c>
      <c r="J25" s="290" t="str">
        <f t="shared" si="1"/>
        <v>Posibilidad de afectación Reputacional, Legal por Fraude, interno, Soborno entrante debido a Ausencia de un sistema unificado para el monitoreo, seguimiento y retroalimentación del Modelo de Atención.
Capacitación insuficiente del personal territorial en los protocolos de atención.
Carencia de indicadores consolidados que permitan medir el desempeño del Modelo</v>
      </c>
      <c r="K25" s="296" t="s">
        <v>621</v>
      </c>
      <c r="L25" s="291" t="b">
        <f t="shared" si="0"/>
        <v>1</v>
      </c>
    </row>
    <row r="26" spans="1:12" ht="87" x14ac:dyDescent="0.3">
      <c r="A26" s="293" t="s">
        <v>88</v>
      </c>
      <c r="B26" s="289" t="str">
        <f>_xlfn.XLOOKUP(A26,Tabla1[DENOMINACIÓN_PROCESOS],Tabla1[SIGLA],"",1)</f>
        <v>GEMA</v>
      </c>
      <c r="C26" s="289" t="s">
        <v>146</v>
      </c>
      <c r="D26" s="294" t="s">
        <v>99</v>
      </c>
      <c r="E26" s="290" t="str" cm="1">
        <f t="array" ref="E26">_xlfn.XLOOKUP(D26,Tipo_de_riesgo_de_Integridad_Pública,Tabla3[Factor de riesgo],"",1)</f>
        <v>Talento Humano</v>
      </c>
      <c r="F26" s="290" t="str">
        <f>IFERROR(VLOOKUP(E26,Tabla3[[Factor de riesgo]:[Descripción]],2,FALSE),"")</f>
        <v>Eventos relacionados con las conductas o comportamientos de los empleados que afectan la Integridad Pública</v>
      </c>
      <c r="G26" s="295" t="s">
        <v>873</v>
      </c>
      <c r="H26" s="295" t="s">
        <v>874</v>
      </c>
      <c r="I26" s="295" t="s">
        <v>892</v>
      </c>
      <c r="J26" s="290" t="str">
        <f t="shared" si="1"/>
        <v>Posibilidad de afectación Reputacional, Operativa, Legal, Económica por Corrupción, Soborno entrante, Conflicto de Intereses debido a Fallas en la atención oportuna y adecuada al ciudadano,  incompleta o con errores, generando inconformidad, retrasos en trámites y un aumento en quejas y reclamos.</v>
      </c>
      <c r="K26" s="296" t="s">
        <v>620</v>
      </c>
      <c r="L26" s="291" t="b">
        <f t="shared" si="0"/>
        <v>1</v>
      </c>
    </row>
    <row r="27" spans="1:12" ht="99.45" x14ac:dyDescent="0.3">
      <c r="A27" s="293" t="s">
        <v>88</v>
      </c>
      <c r="B27" s="289" t="str">
        <f>_xlfn.XLOOKUP(A27,Tabla1[DENOMINACIÓN_PROCESOS],Tabla1[SIGLA],"",1)</f>
        <v>GEMA</v>
      </c>
      <c r="C27" s="289" t="s">
        <v>147</v>
      </c>
      <c r="D27" s="294" t="s">
        <v>99</v>
      </c>
      <c r="E27" s="290" t="str" cm="1">
        <f t="array" ref="E27">_xlfn.XLOOKUP(D27,Tipo_de_riesgo_de_Integridad_Pública,Tabla3[Factor de riesgo],"",1)</f>
        <v>Talento Humano</v>
      </c>
      <c r="F27" s="290" t="str">
        <f>IFERROR(VLOOKUP(E27,Tabla3[[Factor de riesgo]:[Descripción]],2,FALSE),"")</f>
        <v>Eventos relacionados con las conductas o comportamientos de los empleados que afectan la Integridad Pública</v>
      </c>
      <c r="G27" s="295" t="s">
        <v>873</v>
      </c>
      <c r="H27" s="295" t="s">
        <v>874</v>
      </c>
      <c r="I27" s="295" t="s">
        <v>893</v>
      </c>
      <c r="J27" s="290" t="str">
        <f t="shared" si="1"/>
        <v>Posibilidad de afectación Reputacional, Operativa, Legal, Económica por Corrupción, Soborno entrante, Conflicto de Intereses debido a La posibilidad de incumplir tanto con los tiempos de respuesta como con los estándares de calidad en la atención al ciudadano, al generar respuestas inoportunas, inapropiadas o deficientes a las PQRSFD.</v>
      </c>
      <c r="K27" s="296" t="s">
        <v>620</v>
      </c>
      <c r="L27" s="291" t="b">
        <f t="shared" si="0"/>
        <v>1</v>
      </c>
    </row>
    <row r="28" spans="1:12" ht="149.15" x14ac:dyDescent="0.3">
      <c r="A28" s="293" t="s">
        <v>93</v>
      </c>
      <c r="B28" s="289" t="str">
        <f>_xlfn.XLOOKUP(A28,Tabla1[DENOMINACIÓN_PROCESOS],Tabla1[SIGLA],"",1)</f>
        <v>ADMTI</v>
      </c>
      <c r="C28" s="289" t="s">
        <v>148</v>
      </c>
      <c r="D28" s="294" t="s">
        <v>99</v>
      </c>
      <c r="E28" s="290" t="str" cm="1">
        <f t="array" ref="E28">_xlfn.XLOOKUP(D28,Tipo_de_riesgo_de_Integridad_Pública,Tabla3[Factor de riesgo],"",1)</f>
        <v>Talento Humano</v>
      </c>
      <c r="F28" s="290" t="str">
        <f>IFERROR(VLOOKUP(E28,Tabla3[[Factor de riesgo]:[Descripción]],2,FALSE),"")</f>
        <v>Eventos relacionados con las conductas o comportamientos de los empleados que afectan la Integridad Pública</v>
      </c>
      <c r="G28" s="295" t="s">
        <v>901</v>
      </c>
      <c r="H28" s="295" t="s">
        <v>811</v>
      </c>
      <c r="I28" s="295" t="s">
        <v>902</v>
      </c>
      <c r="J28" s="290" t="str">
        <f t="shared" si="1"/>
        <v>Posibilidad de afectación Legal, Reputacional, Económica, Operativa por Fraude interno, Soborno entrante, Conflicto de Intereses debido a presentación de cohecho, concusión y/o prevaricato, en las actuaciones de algún profesional en el marco de la operación del proceso de Administración de Tierras de la Nación en el desarrollo de actividades para la Adjudicación de Baldíos a Entidades de Derecho Público, Limitaciones a la Propiedad, Regulación y Formalización de Servidumbres y en la Administración de Badíos Insulares</v>
      </c>
      <c r="K28" s="296" t="s">
        <v>620</v>
      </c>
      <c r="L28" s="291" t="b">
        <f t="shared" si="0"/>
        <v>1</v>
      </c>
    </row>
    <row r="29" spans="1:12" ht="62.15" x14ac:dyDescent="0.3">
      <c r="A29" s="293" t="s">
        <v>93</v>
      </c>
      <c r="B29" s="289" t="str">
        <f>_xlfn.XLOOKUP(A29,Tabla1[DENOMINACIÓN_PROCESOS],Tabla1[SIGLA],"",1)</f>
        <v>ADMTI</v>
      </c>
      <c r="C29" s="289" t="s">
        <v>149</v>
      </c>
      <c r="D29" s="294" t="s">
        <v>99</v>
      </c>
      <c r="E29" s="290" t="str" cm="1">
        <f t="array" ref="E29">_xlfn.XLOOKUP(D29,Tipo_de_riesgo_de_Integridad_Pública,Tabla3[Factor de riesgo],"",1)</f>
        <v>Talento Humano</v>
      </c>
      <c r="F29" s="290" t="str">
        <f>IFERROR(VLOOKUP(E29,Tabla3[[Factor de riesgo]:[Descripción]],2,FALSE),"")</f>
        <v>Eventos relacionados con las conductas o comportamientos de los empleados que afectan la Integridad Pública</v>
      </c>
      <c r="G29" s="295" t="s">
        <v>123</v>
      </c>
      <c r="H29" s="295" t="s">
        <v>113</v>
      </c>
      <c r="I29" s="295" t="s">
        <v>907</v>
      </c>
      <c r="J29" s="290" t="str">
        <f t="shared" si="1"/>
        <v>Posibilidad de afectación Legal por Conflicto de Intereses debido a La posibilidad de ocurrencia de hechos de concusión o cohecho en la atención a la ciudadanía en la UGT´S, PAT´S y cualquier ventanilla de atención al ciudadano</v>
      </c>
      <c r="K29" s="296" t="s">
        <v>620</v>
      </c>
      <c r="L29" s="291" t="b">
        <f t="shared" si="0"/>
        <v>1</v>
      </c>
    </row>
    <row r="30" spans="1:12" ht="74.599999999999994" x14ac:dyDescent="0.3">
      <c r="A30" s="293" t="s">
        <v>93</v>
      </c>
      <c r="B30" s="289" t="str">
        <f>_xlfn.XLOOKUP(A30,Tabla1[DENOMINACIÓN_PROCESOS],Tabla1[SIGLA],"",1)</f>
        <v>ADMTI</v>
      </c>
      <c r="C30" s="289" t="s">
        <v>150</v>
      </c>
      <c r="D30" s="294" t="s">
        <v>99</v>
      </c>
      <c r="E30" s="290" t="str" cm="1">
        <f t="array" ref="E30">_xlfn.XLOOKUP(D30,Tipo_de_riesgo_de_Integridad_Pública,Tabla3[Factor de riesgo],"",1)</f>
        <v>Talento Humano</v>
      </c>
      <c r="F30" s="290" t="str">
        <f>IFERROR(VLOOKUP(E30,Tabla3[[Factor de riesgo]:[Descripción]],2,FALSE),"")</f>
        <v>Eventos relacionados con las conductas o comportamientos de los empleados que afectan la Integridad Pública</v>
      </c>
      <c r="G30" s="295" t="s">
        <v>754</v>
      </c>
      <c r="H30" s="295" t="s">
        <v>99</v>
      </c>
      <c r="I30" s="295" t="s">
        <v>914</v>
      </c>
      <c r="J30" s="290" t="str">
        <f t="shared" si="1"/>
        <v>Posibilidad de afectación Legal, Reputacional por Corrupción debido a Posibilidad de ocurrencia de hechos de concusión o cohecho en la gestión de los trámites administrativos de caducidad administrativa y condición resolutoria realizados por las UGT .</v>
      </c>
      <c r="K30" s="296" t="s">
        <v>621</v>
      </c>
      <c r="L30" s="291" t="b">
        <f t="shared" si="0"/>
        <v>1</v>
      </c>
    </row>
    <row r="31" spans="1:12" ht="99.45" x14ac:dyDescent="0.3">
      <c r="A31" s="293" t="s">
        <v>51</v>
      </c>
      <c r="B31" s="289" t="str">
        <f>_xlfn.XLOOKUP(A31,Tabla1[DENOMINACIÓN_PROCESOS],Tabla1[SIGLA],"",1)</f>
        <v>ACCTI</v>
      </c>
      <c r="C31" s="289" t="s">
        <v>151</v>
      </c>
      <c r="D31" s="294" t="s">
        <v>99</v>
      </c>
      <c r="E31" s="290" t="str" cm="1">
        <f t="array" ref="E31">_xlfn.XLOOKUP(D31,Tipo_de_riesgo_de_Integridad_Pública,Tabla3[Factor de riesgo],"",1)</f>
        <v>Talento Humano</v>
      </c>
      <c r="F31" s="290" t="str">
        <f>IFERROR(VLOOKUP(E31,Tabla3[[Factor de riesgo]:[Descripción]],2,FALSE),"")</f>
        <v>Eventos relacionados con las conductas o comportamientos de los empleados que afectan la Integridad Pública</v>
      </c>
      <c r="G31" s="295" t="s">
        <v>901</v>
      </c>
      <c r="H31" s="295" t="s">
        <v>917</v>
      </c>
      <c r="I31" s="295" t="s">
        <v>918</v>
      </c>
      <c r="J31" s="290" t="str">
        <f t="shared" si="1"/>
        <v>Posibilidad de afectación Legal, Reputacional, Económica, Operativa por Soborno entrante, Fraude interno, Conflicto de Intereses debido a concusión y/o prevaricato, en las actuaciones de algún profesional de la Dirección de Acceso a Tierras, a través de la manipulación y/u omisión de información durante la realización del avalúo comercial para la compra directa de un predio</v>
      </c>
      <c r="K31" s="296" t="s">
        <v>620</v>
      </c>
      <c r="L31" s="291" t="b">
        <f t="shared" si="0"/>
        <v>1</v>
      </c>
    </row>
    <row r="32" spans="1:12" ht="136.75" x14ac:dyDescent="0.3">
      <c r="A32" s="293" t="s">
        <v>51</v>
      </c>
      <c r="B32" s="289" t="str">
        <f>_xlfn.XLOOKUP(A32,Tabla1[DENOMINACIÓN_PROCESOS],Tabla1[SIGLA],"",1)</f>
        <v>ACCTI</v>
      </c>
      <c r="C32" s="289" t="s">
        <v>152</v>
      </c>
      <c r="D32" s="294" t="s">
        <v>99</v>
      </c>
      <c r="E32" s="290" t="str" cm="1">
        <f t="array" ref="E32">_xlfn.XLOOKUP(D32,Tipo_de_riesgo_de_Integridad_Pública,Tabla3[Factor de riesgo],"",1)</f>
        <v>Talento Humano</v>
      </c>
      <c r="F32" s="290" t="str">
        <f>IFERROR(VLOOKUP(E32,Tabla3[[Factor de riesgo]:[Descripción]],2,FALSE),"")</f>
        <v>Eventos relacionados con las conductas o comportamientos de los empleados que afectan la Integridad Pública</v>
      </c>
      <c r="G32" s="295" t="s">
        <v>901</v>
      </c>
      <c r="H32" s="295" t="s">
        <v>811</v>
      </c>
      <c r="I32" s="295" t="s">
        <v>919</v>
      </c>
      <c r="J32" s="290" t="str">
        <f t="shared" si="1"/>
        <v>Posibilidad de afectación Legal, Reputacional, Económica, Operativa por Fraude interno, Soborno entrante, Conflicto de Intereses debido a cohecho, concusión y/o prevaricato, en las actuaciones de algún profesional de la Subdirección de Acceso a Tierras en Zonas Focalizadas, a través de la manipulación y/u omisión de información durante las actividades de verificación de los requisitos mínimos del predio en su tipo jurídico, técnico y/o ambiental y financiero  bajo el cual se materialice un subsidio</v>
      </c>
      <c r="K32" s="296" t="s">
        <v>620</v>
      </c>
      <c r="L32" s="291" t="b">
        <f t="shared" si="0"/>
        <v>1</v>
      </c>
    </row>
    <row r="33" spans="1:12" ht="136.75" x14ac:dyDescent="0.3">
      <c r="A33" s="293" t="s">
        <v>51</v>
      </c>
      <c r="B33" s="289" t="str">
        <f>_xlfn.XLOOKUP(A33,Tabla1[DENOMINACIÓN_PROCESOS],Tabla1[SIGLA],"",1)</f>
        <v>ACCTI</v>
      </c>
      <c r="C33" s="289" t="s">
        <v>153</v>
      </c>
      <c r="D33" s="294" t="s">
        <v>99</v>
      </c>
      <c r="E33" s="290" t="str" cm="1">
        <f t="array" ref="E33">_xlfn.XLOOKUP(D33,Tipo_de_riesgo_de_Integridad_Pública,Tabla3[Factor de riesgo],"",1)</f>
        <v>Talento Humano</v>
      </c>
      <c r="F33" s="290" t="str">
        <f>IFERROR(VLOOKUP(E33,Tabla3[[Factor de riesgo]:[Descripción]],2,FALSE),"")</f>
        <v>Eventos relacionados con las conductas o comportamientos de los empleados que afectan la Integridad Pública</v>
      </c>
      <c r="G33" s="295" t="s">
        <v>901</v>
      </c>
      <c r="H33" s="295" t="s">
        <v>811</v>
      </c>
      <c r="I33" s="295" t="s">
        <v>920</v>
      </c>
      <c r="J33" s="290" t="str">
        <f t="shared" si="1"/>
        <v>Posibilidad de afectación Legal, Reputacional, Económica, Operativa por Fraude interno, Soborno entrante, Conflicto de Intereses debido a Posibilidad de presentarse cohecho, concusión y/o prevaricato, en las actuaciones de algún profesional de la Subdirección de Acceso a Tierras en Zonas Focalizadas, a través de la manipulación de información entregada a la subdirección, para el análisis de trámite administrativo, según el ACCTI-P-020 Procedimiento Único en Municipios Focalizados</v>
      </c>
      <c r="K33" s="296" t="s">
        <v>620</v>
      </c>
      <c r="L33" s="291" t="b">
        <f t="shared" si="0"/>
        <v>1</v>
      </c>
    </row>
    <row r="34" spans="1:12" ht="149.15" x14ac:dyDescent="0.3">
      <c r="A34" s="293" t="s">
        <v>51</v>
      </c>
      <c r="B34" s="289" t="str">
        <f>_xlfn.XLOOKUP(A34,Tabla1[DENOMINACIÓN_PROCESOS],Tabla1[SIGLA],"",1)</f>
        <v>ACCTI</v>
      </c>
      <c r="C34" s="289" t="s">
        <v>154</v>
      </c>
      <c r="D34" s="294" t="s">
        <v>99</v>
      </c>
      <c r="E34" s="290" t="str" cm="1">
        <f t="array" ref="E34">_xlfn.XLOOKUP(D34,Tipo_de_riesgo_de_Integridad_Pública,Tabla3[Factor de riesgo],"",1)</f>
        <v>Talento Humano</v>
      </c>
      <c r="F34" s="290" t="str">
        <f>IFERROR(VLOOKUP(E34,Tabla3[[Factor de riesgo]:[Descripción]],2,FALSE),"")</f>
        <v>Eventos relacionados con las conductas o comportamientos de los empleados que afectan la Integridad Pública</v>
      </c>
      <c r="G34" s="295" t="s">
        <v>810</v>
      </c>
      <c r="H34" s="295" t="s">
        <v>811</v>
      </c>
      <c r="I34" s="295" t="s">
        <v>921</v>
      </c>
      <c r="J34" s="290" t="str">
        <f t="shared" si="1"/>
        <v>Posibilidad de afectación Legal, Reputacional,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 los procedimiento ACCTI-P-005 Revocatoria Baldios a Persona Natural -Ley 160/94 y ACCTI-P-014 Revocatoria de titulación de baldíos en el marco del POSPR.</v>
      </c>
      <c r="K34" s="296" t="s">
        <v>620</v>
      </c>
      <c r="L34" s="291" t="b">
        <f t="shared" si="0"/>
        <v>1</v>
      </c>
    </row>
    <row r="35" spans="1:12" ht="124.3" x14ac:dyDescent="0.3">
      <c r="A35" s="293" t="s">
        <v>51</v>
      </c>
      <c r="B35" s="289" t="str">
        <f>_xlfn.XLOOKUP(A35,Tabla1[DENOMINACIÓN_PROCESOS],Tabla1[SIGLA],"",1)</f>
        <v>ACCTI</v>
      </c>
      <c r="C35" s="289" t="s">
        <v>155</v>
      </c>
      <c r="D35" s="294" t="s">
        <v>99</v>
      </c>
      <c r="E35" s="290" t="str" cm="1">
        <f t="array" ref="E35">_xlfn.XLOOKUP(D35,Tipo_de_riesgo_de_Integridad_Pública,Tabla3[Factor de riesgo],"",1)</f>
        <v>Talento Humano</v>
      </c>
      <c r="F35" s="290" t="str">
        <f>IFERROR(VLOOKUP(E35,Tabla3[[Factor de riesgo]:[Descripción]],2,FALSE),"")</f>
        <v>Eventos relacionados con las conductas o comportamientos de los empleados que afectan la Integridad Pública</v>
      </c>
      <c r="G35" s="295" t="s">
        <v>901</v>
      </c>
      <c r="H35" s="295" t="s">
        <v>811</v>
      </c>
      <c r="I35" s="295" t="s">
        <v>922</v>
      </c>
      <c r="J35" s="290" t="str">
        <f t="shared" si="1"/>
        <v>Posibilidad de afectación Legal, Reputacional, Económica,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del procedimiento de Reconocimiento de Derechos de Baldíos en Zonas no Focalizadas</v>
      </c>
      <c r="K35" s="296" t="s">
        <v>620</v>
      </c>
      <c r="L35" s="291" t="b">
        <f t="shared" si="0"/>
        <v>1</v>
      </c>
    </row>
    <row r="36" spans="1:12" ht="124.3" x14ac:dyDescent="0.3">
      <c r="A36" s="293" t="s">
        <v>51</v>
      </c>
      <c r="B36" s="289" t="str">
        <f>_xlfn.XLOOKUP(A36,Tabla1[DENOMINACIÓN_PROCESOS],Tabla1[SIGLA],"",1)</f>
        <v>ACCTI</v>
      </c>
      <c r="C36" s="289" t="s">
        <v>156</v>
      </c>
      <c r="D36" s="294" t="s">
        <v>99</v>
      </c>
      <c r="E36" s="290" t="str" cm="1">
        <f t="array" ref="E36">_xlfn.XLOOKUP(D36,Tipo_de_riesgo_de_Integridad_Pública,Tabla3[Factor de riesgo],"",1)</f>
        <v>Talento Humano</v>
      </c>
      <c r="F36" s="290" t="str">
        <f>IFERROR(VLOOKUP(E36,Tabla3[[Factor de riesgo]:[Descripción]],2,FALSE),"")</f>
        <v>Eventos relacionados con las conductas o comportamientos de los empleados que afectan la Integridad Pública</v>
      </c>
      <c r="G36" s="295" t="s">
        <v>901</v>
      </c>
      <c r="H36" s="295" t="s">
        <v>811</v>
      </c>
      <c r="I36" s="295" t="s">
        <v>923</v>
      </c>
      <c r="J36" s="290" t="str">
        <f t="shared" si="1"/>
        <v>Posibilidad de afectación Legal, Reputacional, Económica,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 los procedimientos de Titulación Bienes Fiscales Patrimoniales</v>
      </c>
      <c r="K36" s="296" t="s">
        <v>620</v>
      </c>
      <c r="L36" s="291" t="b">
        <f t="shared" si="0"/>
        <v>1</v>
      </c>
    </row>
    <row r="37" spans="1:12" ht="124.3" x14ac:dyDescent="0.3">
      <c r="A37" s="293" t="s">
        <v>51</v>
      </c>
      <c r="B37" s="289" t="str">
        <f>_xlfn.XLOOKUP(A37,Tabla1[DENOMINACIÓN_PROCESOS],Tabla1[SIGLA],"",1)</f>
        <v>ACCTI</v>
      </c>
      <c r="C37" s="289" t="s">
        <v>157</v>
      </c>
      <c r="D37" s="294" t="s">
        <v>99</v>
      </c>
      <c r="E37" s="290" t="str" cm="1">
        <f t="array" ref="E37">_xlfn.XLOOKUP(D37,Tipo_de_riesgo_de_Integridad_Pública,Tabla3[Factor de riesgo],"",1)</f>
        <v>Talento Humano</v>
      </c>
      <c r="F37" s="290" t="str">
        <f>IFERROR(VLOOKUP(E37,Tabla3[[Factor de riesgo]:[Descripción]],2,FALSE),"")</f>
        <v>Eventos relacionados con las conductas o comportamientos de los empleados que afectan la Integridad Pública</v>
      </c>
      <c r="G37" s="295" t="s">
        <v>950</v>
      </c>
      <c r="H37" s="295" t="s">
        <v>832</v>
      </c>
      <c r="I37" s="295" t="s">
        <v>951</v>
      </c>
      <c r="J37" s="290" t="str">
        <f t="shared" si="1"/>
        <v>Posibilidad de afectación Reputacional, Legal, Operativa por Soborno entrante, Conflicto de Intereses, Corrupción debido a Posibilidad de ocurrencia de hechos de concusión o cohecho en la gestión de los trámites administrativos de adjudicación de baldíos y bienes fiscales patrimoniales,  asignación de subsidios, y aquellos relacionados con el reconocimiento de derechos sobre la tierra a población campesina, realizados por las UGT.</v>
      </c>
      <c r="K37" s="296" t="s">
        <v>621</v>
      </c>
      <c r="L37" s="291" t="b">
        <f t="shared" si="0"/>
        <v>1</v>
      </c>
    </row>
    <row r="38" spans="1:12" ht="111.9" x14ac:dyDescent="0.3">
      <c r="A38" s="293" t="s">
        <v>81</v>
      </c>
      <c r="B38" s="289" t="str">
        <f>_xlfn.XLOOKUP(A38,Tabla1[DENOMINACIÓN_PROCESOS],Tabla1[SIGLA],"",1)</f>
        <v>SEYM</v>
      </c>
      <c r="C38" s="289" t="s">
        <v>158</v>
      </c>
      <c r="D38" s="294" t="s">
        <v>99</v>
      </c>
      <c r="E38" s="290" t="str" cm="1">
        <f t="array" ref="E38">_xlfn.XLOOKUP(D38,Tipo_de_riesgo_de_Integridad_Pública,Tabla3[Factor de riesgo],"",1)</f>
        <v>Talento Humano</v>
      </c>
      <c r="F38" s="290" t="str">
        <f>IFERROR(VLOOKUP(E38,Tabla3[[Factor de riesgo]:[Descripción]],2,FALSE),"")</f>
        <v>Eventos relacionados con las conductas o comportamientos de los empleados que afectan la Integridad Pública</v>
      </c>
      <c r="G38" s="295" t="s">
        <v>125</v>
      </c>
      <c r="H38" s="295" t="s">
        <v>954</v>
      </c>
      <c r="I38" s="295" t="s">
        <v>955</v>
      </c>
      <c r="J38" s="290" t="str">
        <f t="shared" si="1"/>
        <v>Posibilidad de afectación Operativa por Conflicto de Intereses, Fraude interno debido a Posibilidad de afectación en la eficiencia operativa, el cumplimiento misional y la calidad del servicio prestado por la Agencia Nacional de Tierras, debido a retrasos, incumplimientos o ejecución insuficiente por parte de los contratistas que apoyan los diferentes componentes misionales y territoriales.</v>
      </c>
      <c r="K38" s="296" t="s">
        <v>621</v>
      </c>
      <c r="L38" s="291" t="b">
        <f t="shared" si="0"/>
        <v>1</v>
      </c>
    </row>
    <row r="39" spans="1:12" ht="111.9" x14ac:dyDescent="0.3">
      <c r="A39" s="293" t="s">
        <v>81</v>
      </c>
      <c r="B39" s="289" t="str">
        <f>_xlfn.XLOOKUP(A39,Tabla1[DENOMINACIÓN_PROCESOS],Tabla1[SIGLA],"",1)</f>
        <v>SEYM</v>
      </c>
      <c r="C39" s="289" t="s">
        <v>159</v>
      </c>
      <c r="D39" s="294" t="s">
        <v>99</v>
      </c>
      <c r="E39" s="290" t="str" cm="1">
        <f t="array" ref="E39">_xlfn.XLOOKUP(D39,Tipo_de_riesgo_de_Integridad_Pública,Tabla3[Factor de riesgo],"",1)</f>
        <v>Talento Humano</v>
      </c>
      <c r="F39" s="290" t="str">
        <f>IFERROR(VLOOKUP(E39,Tabla3[[Factor de riesgo]:[Descripción]],2,FALSE),"")</f>
        <v>Eventos relacionados con las conductas o comportamientos de los empleados que afectan la Integridad Pública</v>
      </c>
      <c r="G39" s="295" t="s">
        <v>754</v>
      </c>
      <c r="H39" s="295" t="s">
        <v>808</v>
      </c>
      <c r="I39" s="295" t="s">
        <v>958</v>
      </c>
      <c r="J39" s="290" t="str">
        <f t="shared" si="1"/>
        <v>Posibilidad de afectación Legal, Reputacional por Fraude interno, Conflicto de Intereses, Corrupción debido a formular o ajustar políticas, estrategias y planes de transparencia, omitiendo o debilitando deliberadamente el diseño de controles y salvaguardas requeridos, con el propósito de favorecer intereses particulares, afectando la integridad, efectividad y trazabilidad de la gestión de transparencia de la entidad.</v>
      </c>
      <c r="K39" s="296" t="s">
        <v>620</v>
      </c>
      <c r="L39" s="291" t="b">
        <f>IF(COUNTIF(A39:K39,"&lt;&gt;"&amp;"")=11,TRUE, FALSE)</f>
        <v>1</v>
      </c>
    </row>
    <row r="40" spans="1:12" ht="111.9" x14ac:dyDescent="0.3">
      <c r="A40" s="293" t="s">
        <v>81</v>
      </c>
      <c r="B40" s="289" t="str">
        <f>_xlfn.XLOOKUP(A40,Tabla1[DENOMINACIÓN_PROCESOS],Tabla1[SIGLA],"",1)</f>
        <v>SEYM</v>
      </c>
      <c r="C40" s="289" t="s">
        <v>160</v>
      </c>
      <c r="D40" s="294" t="s">
        <v>99</v>
      </c>
      <c r="E40" s="290" t="str" cm="1">
        <f t="array" ref="E40">_xlfn.XLOOKUP(D40,Tipo_de_riesgo_de_Integridad_Pública,Tabla3[Factor de riesgo],"",1)</f>
        <v>Talento Humano</v>
      </c>
      <c r="F40" s="290" t="str">
        <f>IFERROR(VLOOKUP(E40,Tabla3[[Factor de riesgo]:[Descripción]],2,FALSE),"")</f>
        <v>Eventos relacionados con las conductas o comportamientos de los empleados que afectan la Integridad Pública</v>
      </c>
      <c r="G40" s="295" t="s">
        <v>754</v>
      </c>
      <c r="H40" s="295" t="s">
        <v>808</v>
      </c>
      <c r="I40" s="295" t="s">
        <v>959</v>
      </c>
      <c r="J40" s="290" t="str">
        <f t="shared" si="1"/>
        <v>Posibilidad de afectación Legal, Reputacional por Fraude interno, Conflicto de Intereses, Corrupción debido a omitir, alterar o no incorporar deliberadamente las observaciones, hallazgos o resultados derivados del seguimiento efectuado por la OIGT, con el propósito de favorecer a un tercero, afectando la integridad, trazabilidad y oportunidad de la gestión institucional y la toma de decisiones.</v>
      </c>
      <c r="K40" s="296" t="s">
        <v>620</v>
      </c>
      <c r="L40" s="291" t="b">
        <f t="shared" si="0"/>
        <v>1</v>
      </c>
    </row>
    <row r="41" spans="1:12" ht="136.75" x14ac:dyDescent="0.3">
      <c r="A41" s="293" t="s">
        <v>81</v>
      </c>
      <c r="B41" s="289" t="str">
        <f>_xlfn.XLOOKUP(A41,Tabla1[DENOMINACIÓN_PROCESOS],Tabla1[SIGLA],"",1)</f>
        <v>SEYM</v>
      </c>
      <c r="C41" s="289" t="s">
        <v>161</v>
      </c>
      <c r="D41" s="294" t="s">
        <v>99</v>
      </c>
      <c r="E41" s="290" t="str" cm="1">
        <f t="array" ref="E41">_xlfn.XLOOKUP(D41,Tipo_de_riesgo_de_Integridad_Pública,Tabla3[Factor de riesgo],"",1)</f>
        <v>Talento Humano</v>
      </c>
      <c r="F41" s="290" t="str">
        <f>IFERROR(VLOOKUP(E41,Tabla3[[Factor de riesgo]:[Descripción]],2,FALSE),"")</f>
        <v>Eventos relacionados con las conductas o comportamientos de los empleados que afectan la Integridad Pública</v>
      </c>
      <c r="G41" s="295" t="s">
        <v>810</v>
      </c>
      <c r="H41" s="295" t="s">
        <v>960</v>
      </c>
      <c r="I41" s="295" t="s">
        <v>961</v>
      </c>
      <c r="J41" s="290" t="str">
        <f t="shared" si="1"/>
        <v>Posibilidad de afectación Legal, Reputacional, Operativa por Conflicto de Intereses, Corrupción, Soborno entrante debido a divulgar o filtrar deliberadamente información reservada o sensible relacionada con eventos objeto de inspección, especialmente en etapas preliminares o críticas, a personas no autorizadas, con el efecto de interferir en el desarrollo de la actuación, comprometer la cadena de custodia y afectar el debido proceso, la eficacia de la inspección y la seguridad jurídica de las decisiones.</v>
      </c>
      <c r="K41" s="296" t="s">
        <v>620</v>
      </c>
      <c r="L41" s="291" t="b">
        <f t="shared" si="0"/>
        <v>1</v>
      </c>
    </row>
    <row r="42" spans="1:12" ht="74.599999999999994" x14ac:dyDescent="0.3">
      <c r="A42" s="293" t="s">
        <v>92</v>
      </c>
      <c r="B42" s="289" t="str">
        <f>_xlfn.XLOOKUP(A42,Tabla1[DENOMINACIÓN_PROCESOS],Tabla1[SIGLA],"",1)</f>
        <v>INTI</v>
      </c>
      <c r="C42" s="289" t="s">
        <v>162</v>
      </c>
      <c r="D42" s="294" t="s">
        <v>99</v>
      </c>
      <c r="E42" s="290" t="str" cm="1">
        <f t="array" ref="E42">_xlfn.XLOOKUP(D42,Tipo_de_riesgo_de_Integridad_Pública,Tabla3[Factor de riesgo],"",1)</f>
        <v>Talento Humano</v>
      </c>
      <c r="F42" s="290" t="str">
        <f>IFERROR(VLOOKUP(E42,Tabla3[[Factor de riesgo]:[Descripción]],2,FALSE),"")</f>
        <v>Eventos relacionados con las conductas o comportamientos de los empleados que afectan la Integridad Pública</v>
      </c>
      <c r="G42" s="295" t="s">
        <v>885</v>
      </c>
      <c r="H42" s="295" t="s">
        <v>978</v>
      </c>
      <c r="I42" s="295" t="s">
        <v>979</v>
      </c>
      <c r="J42" s="290" t="str">
        <f t="shared" si="1"/>
        <v>Posibilidad de afectación Reputacional, Legal por Corrupción, Conflicto de Intereses, Fraude interno debido a Falta de controles en el manejo, verificación y custodia de información sensible; uso indebido de datos internos para favorecer a un tercero</v>
      </c>
      <c r="K42" s="296" t="s">
        <v>621</v>
      </c>
      <c r="L42" s="291" t="b">
        <f t="shared" si="0"/>
        <v>1</v>
      </c>
    </row>
    <row r="43" spans="1:12" ht="49.75" x14ac:dyDescent="0.3">
      <c r="A43" s="293" t="s">
        <v>91</v>
      </c>
      <c r="B43" s="289" t="str">
        <f>_xlfn.XLOOKUP(A43,Tabla1[DENOMINACIÓN_PROCESOS],Tabla1[SIGLA],"",1)</f>
        <v>COGGI</v>
      </c>
      <c r="C43" s="289" t="s">
        <v>163</v>
      </c>
      <c r="D43" s="294" t="s">
        <v>99</v>
      </c>
      <c r="E43" s="290" t="str" cm="1">
        <f t="array" ref="E43">_xlfn.XLOOKUP(D43,Tipo_de_riesgo_de_Integridad_Pública,Tabla3[Factor de riesgo],"",1)</f>
        <v>Talento Humano</v>
      </c>
      <c r="F43" s="290" t="str">
        <f>IFERROR(VLOOKUP(E43,Tabla3[[Factor de riesgo]:[Descripción]],2,FALSE),"")</f>
        <v>Eventos relacionados con las conductas o comportamientos de los empleados que afectan la Integridad Pública</v>
      </c>
      <c r="G43" s="295" t="s">
        <v>123</v>
      </c>
      <c r="H43" s="295" t="s">
        <v>113</v>
      </c>
      <c r="I43" s="295" t="s">
        <v>982</v>
      </c>
      <c r="J43" s="290" t="str">
        <f t="shared" si="1"/>
        <v>Posibilidad de afectación Legal por Conflicto de Intereses debido a Omisión o deficiencia en el trámite oportuno de las PQRSD, que puede afectar la atención eficiente y efectiva a los usuarios.</v>
      </c>
      <c r="K43" s="296" t="s">
        <v>620</v>
      </c>
      <c r="L43" s="291" t="b">
        <f t="shared" si="0"/>
        <v>1</v>
      </c>
    </row>
    <row r="44" spans="1:12" ht="62.15" x14ac:dyDescent="0.3">
      <c r="A44" s="293" t="s">
        <v>91</v>
      </c>
      <c r="B44" s="289" t="str">
        <f>_xlfn.XLOOKUP(A44,Tabla1[DENOMINACIÓN_PROCESOS],Tabla1[SIGLA],"",1)</f>
        <v>COGGI</v>
      </c>
      <c r="C44" s="289" t="s">
        <v>164</v>
      </c>
      <c r="D44" s="294" t="s">
        <v>99</v>
      </c>
      <c r="E44" s="290" t="str" cm="1">
        <f t="array" ref="E44">_xlfn.XLOOKUP(D44,Tipo_de_riesgo_de_Integridad_Pública,Tabla3[Factor de riesgo],"",1)</f>
        <v>Talento Humano</v>
      </c>
      <c r="F44" s="290" t="str">
        <f>IFERROR(VLOOKUP(E44,Tabla3[[Factor de riesgo]:[Descripción]],2,FALSE),"")</f>
        <v>Eventos relacionados con las conductas o comportamientos de los empleados que afectan la Integridad Pública</v>
      </c>
      <c r="G44" s="295" t="s">
        <v>754</v>
      </c>
      <c r="H44" s="295" t="s">
        <v>755</v>
      </c>
      <c r="I44" s="295" t="s">
        <v>702</v>
      </c>
      <c r="J44" s="290" t="str">
        <f t="shared" si="1"/>
        <v>Posibilidad de afectación Legal, Reputacional por Fraude interno, Conflicto de Intereses debido a omisión en el  trámite a las PQRSD puestas en conocimiento de la OIGT para favorecer a un tercero</v>
      </c>
      <c r="K44" s="296" t="s">
        <v>620</v>
      </c>
      <c r="L44" s="291" t="b">
        <f t="shared" ref="L44:L75" si="2">IF(COUNTIF(A44:K44,"&lt;&gt;"&amp;"")=11,TRUE, FALSE)</f>
        <v>1</v>
      </c>
    </row>
    <row r="45" spans="1:12" ht="62.15" x14ac:dyDescent="0.3">
      <c r="A45" s="293" t="s">
        <v>63</v>
      </c>
      <c r="B45" s="289" t="str">
        <f>_xlfn.XLOOKUP(A45,Tabla1[DENOMINACIÓN_PROCESOS],Tabla1[SIGLA],"",1)</f>
        <v>GTHU</v>
      </c>
      <c r="C45" s="289" t="s">
        <v>165</v>
      </c>
      <c r="D45" s="294" t="s">
        <v>99</v>
      </c>
      <c r="E45" s="290" t="str" cm="1">
        <f t="array" ref="E45">_xlfn.XLOOKUP(D45,Tipo_de_riesgo_de_Integridad_Pública,Tabla3[Factor de riesgo],"",1)</f>
        <v>Talento Humano</v>
      </c>
      <c r="F45" s="290" t="str">
        <f>IFERROR(VLOOKUP(E45,Tabla3[[Factor de riesgo]:[Descripción]],2,FALSE),"")</f>
        <v>Eventos relacionados con las conductas o comportamientos de los empleados que afectan la Integridad Pública</v>
      </c>
      <c r="G45" s="295" t="s">
        <v>18</v>
      </c>
      <c r="H45" s="295" t="s">
        <v>108</v>
      </c>
      <c r="I45" s="295" t="s">
        <v>986</v>
      </c>
      <c r="J45" s="290" t="str">
        <f t="shared" si="1"/>
        <v>Posibilidad de afectación Reputacional por Fraude interno debido a Posibilidad de ocurrencia de prevaricato por la vinculación de personal sin cumplimiento de requisitos minimos exigidos en el manual de funciones</v>
      </c>
      <c r="K45" s="296" t="s">
        <v>620</v>
      </c>
      <c r="L45" s="291" t="b">
        <f t="shared" si="2"/>
        <v>1</v>
      </c>
    </row>
    <row r="46" spans="1:12" ht="149.15" x14ac:dyDescent="0.3">
      <c r="A46" s="293" t="s">
        <v>67</v>
      </c>
      <c r="B46" s="289" t="str">
        <f>_xlfn.XLOOKUP(A46,Tabla1[DENOMINACIÓN_PROCESOS],Tabla1[SIGLA],"",1)</f>
        <v>APJUR</v>
      </c>
      <c r="C46" s="289" t="s">
        <v>166</v>
      </c>
      <c r="D46" s="294" t="s">
        <v>99</v>
      </c>
      <c r="E46" s="290" t="str" cm="1">
        <f t="array" ref="E46">_xlfn.XLOOKUP(D46,Tipo_de_riesgo_de_Integridad_Pública,Tabla3[Factor de riesgo],"",1)</f>
        <v>Talento Humano</v>
      </c>
      <c r="F46" s="290" t="str">
        <f>IFERROR(VLOOKUP(E46,Tabla3[[Factor de riesgo]:[Descripción]],2,FALSE),"")</f>
        <v>Eventos relacionados con las conductas o comportamientos de los empleados que afectan la Integridad Pública</v>
      </c>
      <c r="G46" s="295" t="s">
        <v>18</v>
      </c>
      <c r="H46" s="295" t="s">
        <v>113</v>
      </c>
      <c r="I46" s="295" t="s">
        <v>991</v>
      </c>
      <c r="J46" s="290" t="str">
        <f t="shared" si="1"/>
        <v>Posibilidad de afectación Reputacional por Conflicto de Intereses debido a Presentar deficiencias en la gestión jurídica y administrativa, evidenciadas en fallas en la interpretación o aplicación de la normativa vigente, deficiencias en el manejo y custodia de la información legal sensible, así como retrasos en la emisión de conceptos y en la atención oportuna de actuaciones judiciales, lo que puede comprometer la adecuada asesoría jurídica, la defensa de los intereses institucionales y generar pérdidas de términos o afectaciones administrativas.</v>
      </c>
      <c r="K46" s="296" t="s">
        <v>620</v>
      </c>
      <c r="L46" s="291" t="b">
        <f t="shared" si="2"/>
        <v>1</v>
      </c>
    </row>
    <row r="47" spans="1:12" ht="99.45" x14ac:dyDescent="0.3">
      <c r="A47" s="293" t="s">
        <v>70</v>
      </c>
      <c r="B47" s="289" t="str">
        <f>_xlfn.XLOOKUP(A47,Tabla1[DENOMINACIÓN_PROCESOS],Tabla1[SIGLA],"",1)</f>
        <v>ADQBS</v>
      </c>
      <c r="C47" s="289" t="s">
        <v>167</v>
      </c>
      <c r="D47" s="294" t="s">
        <v>99</v>
      </c>
      <c r="E47" s="290" t="str" cm="1">
        <f t="array" ref="E47">_xlfn.XLOOKUP(D47,Tipo_de_riesgo_de_Integridad_Pública,Tabla3[Factor de riesgo],"",1)</f>
        <v>Talento Humano</v>
      </c>
      <c r="F47" s="290" t="str">
        <f>IFERROR(VLOOKUP(E47,Tabla3[[Factor de riesgo]:[Descripción]],2,FALSE),"")</f>
        <v>Eventos relacionados con las conductas o comportamientos de los empleados que afectan la Integridad Pública</v>
      </c>
      <c r="G47" s="295" t="s">
        <v>994</v>
      </c>
      <c r="H47" s="295" t="s">
        <v>99</v>
      </c>
      <c r="I47" s="295" t="s">
        <v>995</v>
      </c>
      <c r="J47" s="290" t="str">
        <f>IF(COUNTIF(G47:I47,"&lt;&gt;"&amp;"")=3,CONCATENATE("Posibilidad de afectación ",G47, " por ",H47," debido a "&amp;I47),"")</f>
        <v>Posibilidad de afectación Económica, Operativa por Corrupción debido a posibilidad de incurrir en errores o irregularidades durante la planeación, selección y contratación de proveedores. Entre estas amenazas se encuentran riesgos de corrupción o favorecimiento indebido a ciertos oferentes, así como la presentación de información falsa por parte de los proponentes.</v>
      </c>
      <c r="K47" s="296" t="s">
        <v>621</v>
      </c>
      <c r="L47" s="291" t="b">
        <f>IF(COUNTIF(A47:K47,"&lt;&gt;"&amp;"")=11,TRUE, FALSE)</f>
        <v>1</v>
      </c>
    </row>
    <row r="48" spans="1:12" ht="111.9" x14ac:dyDescent="0.3">
      <c r="A48" s="293" t="s">
        <v>74</v>
      </c>
      <c r="B48" s="289" t="str">
        <f>_xlfn.XLOOKUP(A48,Tabla1[DENOMINACIÓN_PROCESOS],Tabla1[SIGLA],"",1)</f>
        <v>ADMBS</v>
      </c>
      <c r="C48" s="289" t="s">
        <v>168</v>
      </c>
      <c r="D48" s="294" t="s">
        <v>99</v>
      </c>
      <c r="E48" s="290" t="str" cm="1">
        <f t="array" ref="E48">_xlfn.XLOOKUP(D48,Tipo_de_riesgo_de_Integridad_Pública,Tabla3[Factor de riesgo],"",1)</f>
        <v>Talento Humano</v>
      </c>
      <c r="F48" s="290" t="str">
        <f>IFERROR(VLOOKUP(E48,Tabla3[[Factor de riesgo]:[Descripción]],2,FALSE),"")</f>
        <v>Eventos relacionados con las conductas o comportamientos de los empleados que afectan la Integridad Pública</v>
      </c>
      <c r="G48" s="295" t="s">
        <v>994</v>
      </c>
      <c r="H48" s="295" t="s">
        <v>99</v>
      </c>
      <c r="I48" s="295" t="s">
        <v>998</v>
      </c>
      <c r="J48" s="290" t="str">
        <f t="shared" si="1"/>
        <v>Posibilidad de afectación Económica, Operativa por Corrupción debido a la pérdida, deterioro o uso inadecuado de los bienes públicos bajo su custodia. Entre ellas se encuentran la falta de controles adecuados para el registro, almacenamiento, mantenimiento y entrega de bienes, lo que puede generar inventarios desactualizados, bienes extraviados o activos sin trazabilidad</v>
      </c>
      <c r="K48" s="296" t="s">
        <v>620</v>
      </c>
      <c r="L48" s="291" t="b">
        <f t="shared" si="2"/>
        <v>1</v>
      </c>
    </row>
    <row r="49" spans="1:12" x14ac:dyDescent="0.3">
      <c r="A49" s="293"/>
      <c r="B49" s="289" t="str">
        <f>_xlfn.XLOOKUP(A49,Tabla1[DENOMINACIÓN_PROCESOS],Tabla1[SIGLA],"",1)</f>
        <v/>
      </c>
      <c r="C49" s="289" t="s">
        <v>169</v>
      </c>
      <c r="D49" s="294"/>
      <c r="E49" s="290" t="str" cm="1">
        <f t="array" ref="E49">_xlfn.XLOOKUP(D49,Tipo_de_riesgo_de_Integridad_Pública,Tabla3[Factor de riesgo],"",1)</f>
        <v/>
      </c>
      <c r="F49" s="290" t="str">
        <f>IFERROR(VLOOKUP(E49,Tabla3[[Factor de riesgo]:[Descripción]],2,FALSE),"")</f>
        <v/>
      </c>
      <c r="G49" s="295"/>
      <c r="H49" s="295"/>
      <c r="I49" s="295"/>
      <c r="J49" s="290" t="str">
        <f t="shared" si="1"/>
        <v/>
      </c>
      <c r="K49" s="296"/>
      <c r="L49" s="291" t="b">
        <f t="shared" si="2"/>
        <v>0</v>
      </c>
    </row>
    <row r="50" spans="1:12" x14ac:dyDescent="0.3">
      <c r="A50" s="293"/>
      <c r="B50" s="289" t="str">
        <f>_xlfn.XLOOKUP(A50,Tabla1[DENOMINACIÓN_PROCESOS],Tabla1[SIGLA],"",1)</f>
        <v/>
      </c>
      <c r="C50" s="289" t="s">
        <v>170</v>
      </c>
      <c r="D50" s="294"/>
      <c r="E50" s="290" t="str" cm="1">
        <f t="array" ref="E50">_xlfn.XLOOKUP(D50,Tipo_de_riesgo_de_Integridad_Pública,Tabla3[Factor de riesgo],"",1)</f>
        <v/>
      </c>
      <c r="F50" s="290" t="str">
        <f>IFERROR(VLOOKUP(E50,Tabla3[[Factor de riesgo]:[Descripción]],2,FALSE),"")</f>
        <v/>
      </c>
      <c r="G50" s="295"/>
      <c r="H50" s="295"/>
      <c r="I50" s="295"/>
      <c r="J50" s="290" t="str">
        <f t="shared" si="1"/>
        <v/>
      </c>
      <c r="K50" s="296"/>
      <c r="L50" s="291" t="b">
        <f t="shared" si="2"/>
        <v>0</v>
      </c>
    </row>
    <row r="51" spans="1:12" x14ac:dyDescent="0.3">
      <c r="A51" s="293"/>
      <c r="B51" s="289" t="str">
        <f>_xlfn.XLOOKUP(A51,Tabla1[DENOMINACIÓN_PROCESOS],Tabla1[SIGLA],"",1)</f>
        <v/>
      </c>
      <c r="C51" s="289" t="s">
        <v>171</v>
      </c>
      <c r="D51" s="294"/>
      <c r="E51" s="290" t="str" cm="1">
        <f t="array" ref="E51">_xlfn.XLOOKUP(D51,Tipo_de_riesgo_de_Integridad_Pública,Tabla3[Factor de riesgo],"",1)</f>
        <v/>
      </c>
      <c r="F51" s="290" t="str">
        <f>IFERROR(VLOOKUP(E51,Tabla3[[Factor de riesgo]:[Descripción]],2,FALSE),"")</f>
        <v/>
      </c>
      <c r="G51" s="295"/>
      <c r="H51" s="295"/>
      <c r="I51" s="295"/>
      <c r="J51" s="290" t="str">
        <f t="shared" si="1"/>
        <v/>
      </c>
      <c r="K51" s="296"/>
      <c r="L51" s="291" t="b">
        <f t="shared" si="2"/>
        <v>0</v>
      </c>
    </row>
    <row r="52" spans="1:12" x14ac:dyDescent="0.3">
      <c r="A52" s="293"/>
      <c r="B52" s="289" t="str">
        <f>_xlfn.XLOOKUP(A52,Tabla1[DENOMINACIÓN_PROCESOS],Tabla1[SIGLA],"",1)</f>
        <v/>
      </c>
      <c r="C52" s="289" t="s">
        <v>172</v>
      </c>
      <c r="D52" s="294"/>
      <c r="E52" s="290" t="str" cm="1">
        <f t="array" ref="E52">_xlfn.XLOOKUP(D52,Tipo_de_riesgo_de_Integridad_Pública,Tabla3[Factor de riesgo],"",1)</f>
        <v/>
      </c>
      <c r="F52" s="290" t="str">
        <f>IFERROR(VLOOKUP(E52,Tabla3[[Factor de riesgo]:[Descripción]],2,FALSE),"")</f>
        <v/>
      </c>
      <c r="G52" s="295"/>
      <c r="H52" s="295"/>
      <c r="I52" s="295"/>
      <c r="J52" s="290" t="str">
        <f t="shared" si="1"/>
        <v/>
      </c>
      <c r="K52" s="296"/>
      <c r="L52" s="291" t="b">
        <f t="shared" si="2"/>
        <v>0</v>
      </c>
    </row>
    <row r="53" spans="1:12" x14ac:dyDescent="0.3">
      <c r="A53" s="293"/>
      <c r="B53" s="289" t="str">
        <f>_xlfn.XLOOKUP(A53,Tabla1[DENOMINACIÓN_PROCESOS],Tabla1[SIGLA],"",1)</f>
        <v/>
      </c>
      <c r="C53" s="289" t="s">
        <v>173</v>
      </c>
      <c r="D53" s="294"/>
      <c r="E53" s="290" t="str" cm="1">
        <f t="array" ref="E53">_xlfn.XLOOKUP(D53,Tipo_de_riesgo_de_Integridad_Pública,Tabla3[Factor de riesgo],"",1)</f>
        <v/>
      </c>
      <c r="F53" s="290" t="str">
        <f>IFERROR(VLOOKUP(E53,Tabla3[[Factor de riesgo]:[Descripción]],2,FALSE),"")</f>
        <v/>
      </c>
      <c r="G53" s="295"/>
      <c r="H53" s="295"/>
      <c r="I53" s="295"/>
      <c r="J53" s="290" t="str">
        <f t="shared" si="1"/>
        <v/>
      </c>
      <c r="K53" s="296"/>
      <c r="L53" s="291" t="b">
        <f t="shared" si="2"/>
        <v>0</v>
      </c>
    </row>
    <row r="54" spans="1:12" x14ac:dyDescent="0.3">
      <c r="A54" s="293"/>
      <c r="B54" s="289" t="str">
        <f>_xlfn.XLOOKUP(A54,Tabla1[DENOMINACIÓN_PROCESOS],Tabla1[SIGLA],"",1)</f>
        <v/>
      </c>
      <c r="C54" s="289" t="s">
        <v>174</v>
      </c>
      <c r="D54" s="294"/>
      <c r="E54" s="290" t="str" cm="1">
        <f t="array" ref="E54">_xlfn.XLOOKUP(D54,Tipo_de_riesgo_de_Integridad_Pública,Tabla3[Factor de riesgo],"",1)</f>
        <v/>
      </c>
      <c r="F54" s="290" t="str">
        <f>IFERROR(VLOOKUP(E54,Tabla3[[Factor de riesgo]:[Descripción]],2,FALSE),"")</f>
        <v/>
      </c>
      <c r="G54" s="295"/>
      <c r="H54" s="295"/>
      <c r="I54" s="295"/>
      <c r="J54" s="290" t="str">
        <f t="shared" si="1"/>
        <v/>
      </c>
      <c r="K54" s="296"/>
      <c r="L54" s="291" t="b">
        <f t="shared" si="2"/>
        <v>0</v>
      </c>
    </row>
    <row r="55" spans="1:12" x14ac:dyDescent="0.3">
      <c r="A55" s="293"/>
      <c r="B55" s="289" t="str">
        <f>_xlfn.XLOOKUP(A55,Tabla1[DENOMINACIÓN_PROCESOS],Tabla1[SIGLA],"",1)</f>
        <v/>
      </c>
      <c r="C55" s="289" t="s">
        <v>175</v>
      </c>
      <c r="D55" s="294"/>
      <c r="E55" s="290" t="str" cm="1">
        <f t="array" ref="E55">_xlfn.XLOOKUP(D55,Tipo_de_riesgo_de_Integridad_Pública,Tabla3[Factor de riesgo],"",1)</f>
        <v/>
      </c>
      <c r="F55" s="290" t="str">
        <f>IFERROR(VLOOKUP(E55,Tabla3[[Factor de riesgo]:[Descripción]],2,FALSE),"")</f>
        <v/>
      </c>
      <c r="G55" s="295"/>
      <c r="H55" s="295"/>
      <c r="I55" s="295"/>
      <c r="J55" s="290" t="str">
        <f t="shared" si="1"/>
        <v/>
      </c>
      <c r="K55" s="296"/>
      <c r="L55" s="291" t="b">
        <f t="shared" si="2"/>
        <v>0</v>
      </c>
    </row>
    <row r="56" spans="1:12" x14ac:dyDescent="0.3">
      <c r="A56" s="293"/>
      <c r="B56" s="289" t="str">
        <f>_xlfn.XLOOKUP(A56,Tabla1[DENOMINACIÓN_PROCESOS],Tabla1[SIGLA],"",1)</f>
        <v/>
      </c>
      <c r="C56" s="289" t="s">
        <v>176</v>
      </c>
      <c r="D56" s="294"/>
      <c r="E56" s="290" t="str" cm="1">
        <f t="array" ref="E56">_xlfn.XLOOKUP(D56,Tipo_de_riesgo_de_Integridad_Pública,Tabla3[Factor de riesgo],"",1)</f>
        <v/>
      </c>
      <c r="F56" s="290" t="str">
        <f>IFERROR(VLOOKUP(E56,Tabla3[[Factor de riesgo]:[Descripción]],2,FALSE),"")</f>
        <v/>
      </c>
      <c r="G56" s="295"/>
      <c r="H56" s="295"/>
      <c r="I56" s="295"/>
      <c r="J56" s="290" t="str">
        <f t="shared" si="1"/>
        <v/>
      </c>
      <c r="K56" s="296"/>
      <c r="L56" s="291" t="b">
        <f t="shared" si="2"/>
        <v>0</v>
      </c>
    </row>
    <row r="57" spans="1:12" x14ac:dyDescent="0.3">
      <c r="A57" s="293"/>
      <c r="B57" s="289" t="str">
        <f>_xlfn.XLOOKUP(A57,Tabla1[DENOMINACIÓN_PROCESOS],Tabla1[SIGLA],"",1)</f>
        <v/>
      </c>
      <c r="C57" s="289" t="s">
        <v>177</v>
      </c>
      <c r="D57" s="294"/>
      <c r="E57" s="290" t="str" cm="1">
        <f t="array" ref="E57">_xlfn.XLOOKUP(D57,Tipo_de_riesgo_de_Integridad_Pública,Tabla3[Factor de riesgo],"",1)</f>
        <v/>
      </c>
      <c r="F57" s="290" t="str">
        <f>IFERROR(VLOOKUP(E57,Tabla3[[Factor de riesgo]:[Descripción]],2,FALSE),"")</f>
        <v/>
      </c>
      <c r="G57" s="295"/>
      <c r="H57" s="295"/>
      <c r="I57" s="295"/>
      <c r="J57" s="290" t="str">
        <f t="shared" si="1"/>
        <v/>
      </c>
      <c r="K57" s="296"/>
      <c r="L57" s="291" t="b">
        <f t="shared" si="2"/>
        <v>0</v>
      </c>
    </row>
    <row r="58" spans="1:12" x14ac:dyDescent="0.3">
      <c r="A58" s="293"/>
      <c r="B58" s="289" t="str">
        <f>_xlfn.XLOOKUP(A58,Tabla1[DENOMINACIÓN_PROCESOS],Tabla1[SIGLA],"",1)</f>
        <v/>
      </c>
      <c r="C58" s="289" t="s">
        <v>178</v>
      </c>
      <c r="D58" s="294"/>
      <c r="E58" s="290" t="str" cm="1">
        <f t="array" ref="E58">_xlfn.XLOOKUP(D58,Tipo_de_riesgo_de_Integridad_Pública,Tabla3[Factor de riesgo],"",1)</f>
        <v/>
      </c>
      <c r="F58" s="290" t="str">
        <f>IFERROR(VLOOKUP(E58,Tabla3[[Factor de riesgo]:[Descripción]],2,FALSE),"")</f>
        <v/>
      </c>
      <c r="G58" s="295"/>
      <c r="H58" s="295"/>
      <c r="I58" s="295"/>
      <c r="J58" s="290" t="str">
        <f t="shared" si="1"/>
        <v/>
      </c>
      <c r="K58" s="296"/>
      <c r="L58" s="291" t="b">
        <f t="shared" si="2"/>
        <v>0</v>
      </c>
    </row>
    <row r="59" spans="1:12" x14ac:dyDescent="0.3">
      <c r="A59" s="293"/>
      <c r="B59" s="289" t="str">
        <f>_xlfn.XLOOKUP(A59,Tabla1[DENOMINACIÓN_PROCESOS],Tabla1[SIGLA],"",1)</f>
        <v/>
      </c>
      <c r="C59" s="289" t="s">
        <v>179</v>
      </c>
      <c r="D59" s="294"/>
      <c r="E59" s="290" t="str" cm="1">
        <f t="array" ref="E59">_xlfn.XLOOKUP(D59,Tipo_de_riesgo_de_Integridad_Pública,Tabla3[Factor de riesgo],"",1)</f>
        <v/>
      </c>
      <c r="F59" s="290" t="str">
        <f>IFERROR(VLOOKUP(E59,Tabla3[[Factor de riesgo]:[Descripción]],2,FALSE),"")</f>
        <v/>
      </c>
      <c r="G59" s="295"/>
      <c r="H59" s="295"/>
      <c r="I59" s="295"/>
      <c r="J59" s="290" t="str">
        <f t="shared" si="1"/>
        <v/>
      </c>
      <c r="K59" s="296"/>
      <c r="L59" s="291" t="b">
        <f t="shared" si="2"/>
        <v>0</v>
      </c>
    </row>
    <row r="60" spans="1:12" x14ac:dyDescent="0.3">
      <c r="A60" s="293"/>
      <c r="B60" s="289" t="str">
        <f>_xlfn.XLOOKUP(A60,Tabla1[DENOMINACIÓN_PROCESOS],Tabla1[SIGLA],"",1)</f>
        <v/>
      </c>
      <c r="C60" s="289" t="s">
        <v>180</v>
      </c>
      <c r="D60" s="294"/>
      <c r="E60" s="290" t="str" cm="1">
        <f t="array" ref="E60">_xlfn.XLOOKUP(D60,Tipo_de_riesgo_de_Integridad_Pública,Tabla3[Factor de riesgo],"",1)</f>
        <v/>
      </c>
      <c r="F60" s="290" t="str">
        <f>IFERROR(VLOOKUP(E60,Tabla3[[Factor de riesgo]:[Descripción]],2,FALSE),"")</f>
        <v/>
      </c>
      <c r="G60" s="295"/>
      <c r="H60" s="295"/>
      <c r="I60" s="295"/>
      <c r="J60" s="290" t="str">
        <f t="shared" si="1"/>
        <v/>
      </c>
      <c r="K60" s="296"/>
      <c r="L60" s="291" t="b">
        <f t="shared" si="2"/>
        <v>0</v>
      </c>
    </row>
    <row r="61" spans="1:12" x14ac:dyDescent="0.3">
      <c r="A61" s="293"/>
      <c r="B61" s="289" t="str">
        <f>_xlfn.XLOOKUP(A61,Tabla1[DENOMINACIÓN_PROCESOS],Tabla1[SIGLA],"",1)</f>
        <v/>
      </c>
      <c r="C61" s="289" t="s">
        <v>181</v>
      </c>
      <c r="D61" s="294"/>
      <c r="E61" s="290" t="str" cm="1">
        <f t="array" ref="E61">_xlfn.XLOOKUP(D61,Tipo_de_riesgo_de_Integridad_Pública,Tabla3[Factor de riesgo],"",1)</f>
        <v/>
      </c>
      <c r="F61" s="290" t="str">
        <f>IFERROR(VLOOKUP(E61,Tabla3[[Factor de riesgo]:[Descripción]],2,FALSE),"")</f>
        <v/>
      </c>
      <c r="G61" s="295"/>
      <c r="H61" s="295"/>
      <c r="I61" s="295"/>
      <c r="J61" s="290" t="str">
        <f t="shared" si="1"/>
        <v/>
      </c>
      <c r="K61" s="296"/>
      <c r="L61" s="291" t="b">
        <f t="shared" si="2"/>
        <v>0</v>
      </c>
    </row>
    <row r="62" spans="1:12" x14ac:dyDescent="0.3">
      <c r="A62" s="293"/>
      <c r="B62" s="289" t="str">
        <f>_xlfn.XLOOKUP(A62,Tabla1[DENOMINACIÓN_PROCESOS],Tabla1[SIGLA],"",1)</f>
        <v/>
      </c>
      <c r="C62" s="289" t="s">
        <v>182</v>
      </c>
      <c r="D62" s="294"/>
      <c r="E62" s="290" t="str" cm="1">
        <f t="array" ref="E62">_xlfn.XLOOKUP(D62,Tipo_de_riesgo_de_Integridad_Pública,Tabla3[Factor de riesgo],"",1)</f>
        <v/>
      </c>
      <c r="F62" s="290" t="str">
        <f>IFERROR(VLOOKUP(E62,Tabla3[[Factor de riesgo]:[Descripción]],2,FALSE),"")</f>
        <v/>
      </c>
      <c r="G62" s="295"/>
      <c r="H62" s="295"/>
      <c r="I62" s="295"/>
      <c r="J62" s="290" t="str">
        <f t="shared" si="1"/>
        <v/>
      </c>
      <c r="K62" s="296"/>
      <c r="L62" s="291" t="b">
        <f t="shared" si="2"/>
        <v>0</v>
      </c>
    </row>
    <row r="63" spans="1:12" x14ac:dyDescent="0.3">
      <c r="A63" s="293"/>
      <c r="B63" s="289" t="str">
        <f>_xlfn.XLOOKUP(A63,Tabla1[DENOMINACIÓN_PROCESOS],Tabla1[SIGLA],"",1)</f>
        <v/>
      </c>
      <c r="C63" s="289" t="s">
        <v>183</v>
      </c>
      <c r="D63" s="294"/>
      <c r="E63" s="290" t="str" cm="1">
        <f t="array" ref="E63">_xlfn.XLOOKUP(D63,Tipo_de_riesgo_de_Integridad_Pública,Tabla3[Factor de riesgo],"",1)</f>
        <v/>
      </c>
      <c r="F63" s="290" t="str">
        <f>IFERROR(VLOOKUP(E63,Tabla3[[Factor de riesgo]:[Descripción]],2,FALSE),"")</f>
        <v/>
      </c>
      <c r="G63" s="295"/>
      <c r="H63" s="295"/>
      <c r="I63" s="295"/>
      <c r="J63" s="290" t="str">
        <f t="shared" si="1"/>
        <v/>
      </c>
      <c r="K63" s="296"/>
      <c r="L63" s="291" t="b">
        <f t="shared" si="2"/>
        <v>0</v>
      </c>
    </row>
    <row r="64" spans="1:12" x14ac:dyDescent="0.3">
      <c r="A64" s="293"/>
      <c r="B64" s="289" t="str">
        <f>_xlfn.XLOOKUP(A64,Tabla1[DENOMINACIÓN_PROCESOS],Tabla1[SIGLA],"",1)</f>
        <v/>
      </c>
      <c r="C64" s="289" t="s">
        <v>184</v>
      </c>
      <c r="D64" s="294"/>
      <c r="E64" s="290" t="str" cm="1">
        <f t="array" ref="E64">_xlfn.XLOOKUP(D64,Tipo_de_riesgo_de_Integridad_Pública,Tabla3[Factor de riesgo],"",1)</f>
        <v/>
      </c>
      <c r="F64" s="290" t="str">
        <f>IFERROR(VLOOKUP(E64,Tabla3[[Factor de riesgo]:[Descripción]],2,FALSE),"")</f>
        <v/>
      </c>
      <c r="G64" s="295"/>
      <c r="H64" s="295"/>
      <c r="I64" s="295"/>
      <c r="J64" s="290" t="str">
        <f t="shared" si="1"/>
        <v/>
      </c>
      <c r="K64" s="296"/>
      <c r="L64" s="291" t="b">
        <f t="shared" si="2"/>
        <v>0</v>
      </c>
    </row>
    <row r="65" spans="1:12" x14ac:dyDescent="0.3">
      <c r="A65" s="293"/>
      <c r="B65" s="289" t="str">
        <f>_xlfn.XLOOKUP(A65,Tabla1[DENOMINACIÓN_PROCESOS],Tabla1[SIGLA],"",1)</f>
        <v/>
      </c>
      <c r="C65" s="289" t="s">
        <v>185</v>
      </c>
      <c r="D65" s="294"/>
      <c r="E65" s="290" t="str" cm="1">
        <f t="array" ref="E65">_xlfn.XLOOKUP(D65,Tipo_de_riesgo_de_Integridad_Pública,Tabla3[Factor de riesgo],"",1)</f>
        <v/>
      </c>
      <c r="F65" s="290" t="str">
        <f>IFERROR(VLOOKUP(E65,Tabla3[[Factor de riesgo]:[Descripción]],2,FALSE),"")</f>
        <v/>
      </c>
      <c r="G65" s="295"/>
      <c r="H65" s="295"/>
      <c r="I65" s="295"/>
      <c r="J65" s="290" t="str">
        <f t="shared" si="1"/>
        <v/>
      </c>
      <c r="K65" s="296"/>
      <c r="L65" s="291" t="b">
        <f t="shared" si="2"/>
        <v>0</v>
      </c>
    </row>
    <row r="66" spans="1:12" x14ac:dyDescent="0.3">
      <c r="A66" s="293"/>
      <c r="B66" s="289" t="str">
        <f>_xlfn.XLOOKUP(A66,Tabla1[DENOMINACIÓN_PROCESOS],Tabla1[SIGLA],"",1)</f>
        <v/>
      </c>
      <c r="C66" s="289" t="s">
        <v>186</v>
      </c>
      <c r="D66" s="294"/>
      <c r="E66" s="290" t="str" cm="1">
        <f t="array" ref="E66">_xlfn.XLOOKUP(D66,Tipo_de_riesgo_de_Integridad_Pública,Tabla3[Factor de riesgo],"",1)</f>
        <v/>
      </c>
      <c r="F66" s="290" t="str">
        <f>IFERROR(VLOOKUP(E66,Tabla3[[Factor de riesgo]:[Descripción]],2,FALSE),"")</f>
        <v/>
      </c>
      <c r="G66" s="295"/>
      <c r="H66" s="295"/>
      <c r="I66" s="295"/>
      <c r="J66" s="290" t="str">
        <f t="shared" si="1"/>
        <v/>
      </c>
      <c r="K66" s="296"/>
      <c r="L66" s="291" t="b">
        <f t="shared" si="2"/>
        <v>0</v>
      </c>
    </row>
    <row r="67" spans="1:12" x14ac:dyDescent="0.3">
      <c r="A67" s="293"/>
      <c r="B67" s="289" t="str">
        <f>_xlfn.XLOOKUP(A67,Tabla1[DENOMINACIÓN_PROCESOS],Tabla1[SIGLA],"",1)</f>
        <v/>
      </c>
      <c r="C67" s="289" t="s">
        <v>187</v>
      </c>
      <c r="D67" s="294"/>
      <c r="E67" s="290" t="str" cm="1">
        <f t="array" ref="E67">_xlfn.XLOOKUP(D67,Tipo_de_riesgo_de_Integridad_Pública,Tabla3[Factor de riesgo],"",1)</f>
        <v/>
      </c>
      <c r="F67" s="290" t="str">
        <f>IFERROR(VLOOKUP(E67,Tabla3[[Factor de riesgo]:[Descripción]],2,FALSE),"")</f>
        <v/>
      </c>
      <c r="G67" s="295"/>
      <c r="H67" s="295"/>
      <c r="I67" s="295"/>
      <c r="J67" s="290" t="str">
        <f t="shared" si="1"/>
        <v/>
      </c>
      <c r="K67" s="296"/>
      <c r="L67" s="291" t="b">
        <f t="shared" si="2"/>
        <v>0</v>
      </c>
    </row>
    <row r="68" spans="1:12" x14ac:dyDescent="0.3">
      <c r="A68" s="293"/>
      <c r="B68" s="289" t="str">
        <f>_xlfn.XLOOKUP(A68,Tabla1[DENOMINACIÓN_PROCESOS],Tabla1[SIGLA],"",1)</f>
        <v/>
      </c>
      <c r="C68" s="289" t="s">
        <v>188</v>
      </c>
      <c r="D68" s="294"/>
      <c r="E68" s="290" t="str" cm="1">
        <f t="array" ref="E68">_xlfn.XLOOKUP(D68,Tipo_de_riesgo_de_Integridad_Pública,Tabla3[Factor de riesgo],"",1)</f>
        <v/>
      </c>
      <c r="F68" s="290" t="str">
        <f>IFERROR(VLOOKUP(E68,Tabla3[[Factor de riesgo]:[Descripción]],2,FALSE),"")</f>
        <v/>
      </c>
      <c r="G68" s="295"/>
      <c r="H68" s="295"/>
      <c r="I68" s="295"/>
      <c r="J68" s="290" t="str">
        <f t="shared" si="1"/>
        <v/>
      </c>
      <c r="K68" s="296"/>
      <c r="L68" s="291" t="b">
        <f t="shared" si="2"/>
        <v>0</v>
      </c>
    </row>
    <row r="69" spans="1:12" x14ac:dyDescent="0.3">
      <c r="A69" s="293"/>
      <c r="B69" s="289" t="str">
        <f>_xlfn.XLOOKUP(A69,Tabla1[DENOMINACIÓN_PROCESOS],Tabla1[SIGLA],"",1)</f>
        <v/>
      </c>
      <c r="C69" s="289" t="s">
        <v>189</v>
      </c>
      <c r="D69" s="294"/>
      <c r="E69" s="290" t="str" cm="1">
        <f t="array" ref="E69">_xlfn.XLOOKUP(D69,Tipo_de_riesgo_de_Integridad_Pública,Tabla3[Factor de riesgo],"",1)</f>
        <v/>
      </c>
      <c r="F69" s="290" t="str">
        <f>IFERROR(VLOOKUP(E69,Tabla3[[Factor de riesgo]:[Descripción]],2,FALSE),"")</f>
        <v/>
      </c>
      <c r="G69" s="295"/>
      <c r="H69" s="295"/>
      <c r="I69" s="295"/>
      <c r="J69" s="290" t="str">
        <f t="shared" si="1"/>
        <v/>
      </c>
      <c r="K69" s="296"/>
      <c r="L69" s="291" t="b">
        <f t="shared" si="2"/>
        <v>0</v>
      </c>
    </row>
    <row r="70" spans="1:12" x14ac:dyDescent="0.3">
      <c r="A70" s="293"/>
      <c r="B70" s="289" t="str">
        <f>_xlfn.XLOOKUP(A70,Tabla1[DENOMINACIÓN_PROCESOS],Tabla1[SIGLA],"",1)</f>
        <v/>
      </c>
      <c r="C70" s="289" t="s">
        <v>190</v>
      </c>
      <c r="D70" s="294"/>
      <c r="E70" s="290" t="str" cm="1">
        <f t="array" ref="E70">_xlfn.XLOOKUP(D70,Tipo_de_riesgo_de_Integridad_Pública,Tabla3[Factor de riesgo],"",1)</f>
        <v/>
      </c>
      <c r="F70" s="290" t="str">
        <f>IFERROR(VLOOKUP(E70,Tabla3[[Factor de riesgo]:[Descripción]],2,FALSE),"")</f>
        <v/>
      </c>
      <c r="G70" s="295"/>
      <c r="H70" s="295"/>
      <c r="I70" s="295"/>
      <c r="J70" s="290" t="str">
        <f t="shared" si="1"/>
        <v/>
      </c>
      <c r="K70" s="296"/>
      <c r="L70" s="291" t="b">
        <f t="shared" si="2"/>
        <v>0</v>
      </c>
    </row>
    <row r="71" spans="1:12" x14ac:dyDescent="0.3">
      <c r="A71" s="293"/>
      <c r="B71" s="289" t="str">
        <f>_xlfn.XLOOKUP(A71,Tabla1[DENOMINACIÓN_PROCESOS],Tabla1[SIGLA],"",1)</f>
        <v/>
      </c>
      <c r="C71" s="289" t="s">
        <v>191</v>
      </c>
      <c r="D71" s="294"/>
      <c r="E71" s="290" t="str" cm="1">
        <f t="array" ref="E71">_xlfn.XLOOKUP(D71,Tipo_de_riesgo_de_Integridad_Pública,Tabla3[Factor de riesgo],"",1)</f>
        <v/>
      </c>
      <c r="F71" s="290" t="str">
        <f>IFERROR(VLOOKUP(E71,Tabla3[[Factor de riesgo]:[Descripción]],2,FALSE),"")</f>
        <v/>
      </c>
      <c r="G71" s="295"/>
      <c r="H71" s="295"/>
      <c r="I71" s="295"/>
      <c r="J71" s="290" t="str">
        <f t="shared" si="1"/>
        <v/>
      </c>
      <c r="K71" s="296"/>
      <c r="L71" s="291" t="b">
        <f t="shared" si="2"/>
        <v>0</v>
      </c>
    </row>
    <row r="72" spans="1:12" x14ac:dyDescent="0.3">
      <c r="A72" s="293"/>
      <c r="B72" s="289" t="str">
        <f>_xlfn.XLOOKUP(A72,Tabla1[DENOMINACIÓN_PROCESOS],Tabla1[SIGLA],"",1)</f>
        <v/>
      </c>
      <c r="C72" s="289" t="s">
        <v>192</v>
      </c>
      <c r="D72" s="294"/>
      <c r="E72" s="290" t="str" cm="1">
        <f t="array" ref="E72">_xlfn.XLOOKUP(D72,Tipo_de_riesgo_de_Integridad_Pública,Tabla3[Factor de riesgo],"",1)</f>
        <v/>
      </c>
      <c r="F72" s="290" t="str">
        <f>IFERROR(VLOOKUP(E72,Tabla3[[Factor de riesgo]:[Descripción]],2,FALSE),"")</f>
        <v/>
      </c>
      <c r="G72" s="295"/>
      <c r="H72" s="295"/>
      <c r="I72" s="295"/>
      <c r="J72" s="290" t="str">
        <f t="shared" si="1"/>
        <v/>
      </c>
      <c r="K72" s="296"/>
      <c r="L72" s="291" t="b">
        <f t="shared" si="2"/>
        <v>0</v>
      </c>
    </row>
    <row r="73" spans="1:12" x14ac:dyDescent="0.3">
      <c r="A73" s="293"/>
      <c r="B73" s="289" t="str">
        <f>_xlfn.XLOOKUP(A73,Tabla1[DENOMINACIÓN_PROCESOS],Tabla1[SIGLA],"",1)</f>
        <v/>
      </c>
      <c r="C73" s="289" t="s">
        <v>193</v>
      </c>
      <c r="D73" s="294"/>
      <c r="E73" s="290" t="str" cm="1">
        <f t="array" ref="E73">_xlfn.XLOOKUP(D73,Tipo_de_riesgo_de_Integridad_Pública,Tabla3[Factor de riesgo],"",1)</f>
        <v/>
      </c>
      <c r="F73" s="290" t="str">
        <f>IFERROR(VLOOKUP(E73,Tabla3[[Factor de riesgo]:[Descripción]],2,FALSE),"")</f>
        <v/>
      </c>
      <c r="G73" s="295"/>
      <c r="H73" s="295"/>
      <c r="I73" s="295"/>
      <c r="J73" s="290" t="str">
        <f t="shared" si="1"/>
        <v/>
      </c>
      <c r="K73" s="296"/>
      <c r="L73" s="291" t="b">
        <f t="shared" si="2"/>
        <v>0</v>
      </c>
    </row>
    <row r="74" spans="1:12" x14ac:dyDescent="0.3">
      <c r="A74" s="293"/>
      <c r="B74" s="289" t="str">
        <f>_xlfn.XLOOKUP(A74,Tabla1[DENOMINACIÓN_PROCESOS],Tabla1[SIGLA],"",1)</f>
        <v/>
      </c>
      <c r="C74" s="289" t="s">
        <v>194</v>
      </c>
      <c r="D74" s="294"/>
      <c r="E74" s="290" t="str" cm="1">
        <f t="array" ref="E74">_xlfn.XLOOKUP(D74,Tipo_de_riesgo_de_Integridad_Pública,Tabla3[Factor de riesgo],"",1)</f>
        <v/>
      </c>
      <c r="F74" s="290" t="str">
        <f>IFERROR(VLOOKUP(E74,Tabla3[[Factor de riesgo]:[Descripción]],2,FALSE),"")</f>
        <v/>
      </c>
      <c r="G74" s="295"/>
      <c r="H74" s="295"/>
      <c r="I74" s="295"/>
      <c r="J74" s="290" t="str">
        <f t="shared" si="1"/>
        <v/>
      </c>
      <c r="K74" s="296"/>
      <c r="L74" s="291" t="b">
        <f t="shared" si="2"/>
        <v>0</v>
      </c>
    </row>
    <row r="75" spans="1:12" x14ac:dyDescent="0.3">
      <c r="A75" s="293"/>
      <c r="B75" s="289" t="str">
        <f>_xlfn.XLOOKUP(A75,Tabla1[DENOMINACIÓN_PROCESOS],Tabla1[SIGLA],"",1)</f>
        <v/>
      </c>
      <c r="C75" s="289" t="s">
        <v>195</v>
      </c>
      <c r="D75" s="294"/>
      <c r="E75" s="290" t="str" cm="1">
        <f t="array" ref="E75">_xlfn.XLOOKUP(D75,Tipo_de_riesgo_de_Integridad_Pública,Tabla3[Factor de riesgo],"",1)</f>
        <v/>
      </c>
      <c r="F75" s="290" t="str">
        <f>IFERROR(VLOOKUP(E75,Tabla3[[Factor de riesgo]:[Descripción]],2,FALSE),"")</f>
        <v/>
      </c>
      <c r="G75" s="295"/>
      <c r="H75" s="295"/>
      <c r="I75" s="295"/>
      <c r="J75" s="290" t="str">
        <f t="shared" si="1"/>
        <v/>
      </c>
      <c r="K75" s="296"/>
      <c r="L75" s="291" t="b">
        <f t="shared" si="2"/>
        <v>0</v>
      </c>
    </row>
    <row r="76" spans="1:12" x14ac:dyDescent="0.3">
      <c r="A76" s="293"/>
      <c r="B76" s="289" t="str">
        <f>_xlfn.XLOOKUP(A76,Tabla1[DENOMINACIÓN_PROCESOS],Tabla1[SIGLA],"",1)</f>
        <v/>
      </c>
      <c r="C76" s="289" t="s">
        <v>196</v>
      </c>
      <c r="D76" s="294"/>
      <c r="E76" s="290" t="str" cm="1">
        <f t="array" ref="E76">_xlfn.XLOOKUP(D76,Tipo_de_riesgo_de_Integridad_Pública,Tabla3[Factor de riesgo],"",1)</f>
        <v/>
      </c>
      <c r="F76" s="290" t="str">
        <f>IFERROR(VLOOKUP(E76,Tabla3[[Factor de riesgo]:[Descripción]],2,FALSE),"")</f>
        <v/>
      </c>
      <c r="G76" s="295"/>
      <c r="H76" s="295"/>
      <c r="I76" s="295"/>
      <c r="J76" s="290" t="str">
        <f t="shared" si="1"/>
        <v/>
      </c>
      <c r="K76" s="296"/>
      <c r="L76" s="291" t="b">
        <f t="shared" ref="L76:L107" si="3">IF(COUNTIF(A76:K76,"&lt;&gt;"&amp;"")=11,TRUE, FALSE)</f>
        <v>0</v>
      </c>
    </row>
    <row r="77" spans="1:12" x14ac:dyDescent="0.3">
      <c r="A77" s="293"/>
      <c r="B77" s="289" t="str">
        <f>_xlfn.XLOOKUP(A77,Tabla1[DENOMINACIÓN_PROCESOS],Tabla1[SIGLA],"",1)</f>
        <v/>
      </c>
      <c r="C77" s="289" t="s">
        <v>197</v>
      </c>
      <c r="D77" s="294"/>
      <c r="E77" s="290" t="str" cm="1">
        <f t="array" ref="E77">_xlfn.XLOOKUP(D77,Tipo_de_riesgo_de_Integridad_Pública,Tabla3[Factor de riesgo],"",1)</f>
        <v/>
      </c>
      <c r="F77" s="290" t="str">
        <f>IFERROR(VLOOKUP(E77,Tabla3[[Factor de riesgo]:[Descripción]],2,FALSE),"")</f>
        <v/>
      </c>
      <c r="G77" s="295"/>
      <c r="H77" s="295"/>
      <c r="I77" s="295"/>
      <c r="J77" s="290" t="str">
        <f t="shared" ref="J77:J140" si="4">IF(COUNTIF(G77:I77,"&lt;&gt;"&amp;"")=3,CONCATENATE("Posibilidad de afectación ",G77, " por ",H77," debido a "&amp;I77),"")</f>
        <v/>
      </c>
      <c r="K77" s="296"/>
      <c r="L77" s="291" t="b">
        <f t="shared" si="3"/>
        <v>0</v>
      </c>
    </row>
    <row r="78" spans="1:12" x14ac:dyDescent="0.3">
      <c r="A78" s="293"/>
      <c r="B78" s="289" t="str">
        <f>_xlfn.XLOOKUP(A78,Tabla1[DENOMINACIÓN_PROCESOS],Tabla1[SIGLA],"",1)</f>
        <v/>
      </c>
      <c r="C78" s="289" t="s">
        <v>198</v>
      </c>
      <c r="D78" s="294"/>
      <c r="E78" s="290" t="str" cm="1">
        <f t="array" ref="E78">_xlfn.XLOOKUP(D78,Tipo_de_riesgo_de_Integridad_Pública,Tabla3[Factor de riesgo],"",1)</f>
        <v/>
      </c>
      <c r="F78" s="290" t="str">
        <f>IFERROR(VLOOKUP(E78,Tabla3[[Factor de riesgo]:[Descripción]],2,FALSE),"")</f>
        <v/>
      </c>
      <c r="G78" s="295"/>
      <c r="H78" s="295"/>
      <c r="I78" s="295"/>
      <c r="J78" s="290" t="str">
        <f t="shared" si="4"/>
        <v/>
      </c>
      <c r="K78" s="296"/>
      <c r="L78" s="291" t="b">
        <f t="shared" si="3"/>
        <v>0</v>
      </c>
    </row>
    <row r="79" spans="1:12" x14ac:dyDescent="0.3">
      <c r="A79" s="293"/>
      <c r="B79" s="289" t="str">
        <f>_xlfn.XLOOKUP(A79,Tabla1[DENOMINACIÓN_PROCESOS],Tabla1[SIGLA],"",1)</f>
        <v/>
      </c>
      <c r="C79" s="289" t="s">
        <v>199</v>
      </c>
      <c r="D79" s="294"/>
      <c r="E79" s="290" t="str" cm="1">
        <f t="array" ref="E79">_xlfn.XLOOKUP(D79,Tipo_de_riesgo_de_Integridad_Pública,Tabla3[Factor de riesgo],"",1)</f>
        <v/>
      </c>
      <c r="F79" s="290" t="str">
        <f>IFERROR(VLOOKUP(E79,Tabla3[[Factor de riesgo]:[Descripción]],2,FALSE),"")</f>
        <v/>
      </c>
      <c r="G79" s="295"/>
      <c r="H79" s="295"/>
      <c r="I79" s="295"/>
      <c r="J79" s="290" t="str">
        <f t="shared" si="4"/>
        <v/>
      </c>
      <c r="K79" s="296"/>
      <c r="L79" s="291" t="b">
        <f t="shared" si="3"/>
        <v>0</v>
      </c>
    </row>
    <row r="80" spans="1:12" x14ac:dyDescent="0.3">
      <c r="A80" s="293"/>
      <c r="B80" s="289" t="str">
        <f>_xlfn.XLOOKUP(A80,Tabla1[DENOMINACIÓN_PROCESOS],Tabla1[SIGLA],"",1)</f>
        <v/>
      </c>
      <c r="C80" s="289" t="s">
        <v>200</v>
      </c>
      <c r="D80" s="294"/>
      <c r="E80" s="290" t="str" cm="1">
        <f t="array" ref="E80">_xlfn.XLOOKUP(D80,Tipo_de_riesgo_de_Integridad_Pública,Tabla3[Factor de riesgo],"",1)</f>
        <v/>
      </c>
      <c r="F80" s="290" t="str">
        <f>IFERROR(VLOOKUP(E80,Tabla3[[Factor de riesgo]:[Descripción]],2,FALSE),"")</f>
        <v/>
      </c>
      <c r="G80" s="295"/>
      <c r="H80" s="295"/>
      <c r="I80" s="295"/>
      <c r="J80" s="290" t="str">
        <f t="shared" si="4"/>
        <v/>
      </c>
      <c r="K80" s="296"/>
      <c r="L80" s="291" t="b">
        <f t="shared" si="3"/>
        <v>0</v>
      </c>
    </row>
    <row r="81" spans="1:12" x14ac:dyDescent="0.3">
      <c r="A81" s="293"/>
      <c r="B81" s="289" t="str">
        <f>_xlfn.XLOOKUP(A81,Tabla1[DENOMINACIÓN_PROCESOS],Tabla1[SIGLA],"",1)</f>
        <v/>
      </c>
      <c r="C81" s="289" t="s">
        <v>201</v>
      </c>
      <c r="D81" s="294"/>
      <c r="E81" s="290" t="str" cm="1">
        <f t="array" ref="E81">_xlfn.XLOOKUP(D81,Tipo_de_riesgo_de_Integridad_Pública,Tabla3[Factor de riesgo],"",1)</f>
        <v/>
      </c>
      <c r="F81" s="290" t="str">
        <f>IFERROR(VLOOKUP(E81,Tabla3[[Factor de riesgo]:[Descripción]],2,FALSE),"")</f>
        <v/>
      </c>
      <c r="G81" s="295"/>
      <c r="H81" s="295"/>
      <c r="I81" s="295"/>
      <c r="J81" s="290" t="str">
        <f t="shared" si="4"/>
        <v/>
      </c>
      <c r="K81" s="296"/>
      <c r="L81" s="291" t="b">
        <f t="shared" si="3"/>
        <v>0</v>
      </c>
    </row>
    <row r="82" spans="1:12" x14ac:dyDescent="0.3">
      <c r="A82" s="293"/>
      <c r="B82" s="289" t="str">
        <f>_xlfn.XLOOKUP(A82,Tabla1[DENOMINACIÓN_PROCESOS],Tabla1[SIGLA],"",1)</f>
        <v/>
      </c>
      <c r="C82" s="289" t="s">
        <v>202</v>
      </c>
      <c r="D82" s="294"/>
      <c r="E82" s="290" t="str" cm="1">
        <f t="array" ref="E82">_xlfn.XLOOKUP(D82,Tipo_de_riesgo_de_Integridad_Pública,Tabla3[Factor de riesgo],"",1)</f>
        <v/>
      </c>
      <c r="F82" s="290" t="str">
        <f>IFERROR(VLOOKUP(E82,Tabla3[[Factor de riesgo]:[Descripción]],2,FALSE),"")</f>
        <v/>
      </c>
      <c r="G82" s="295"/>
      <c r="H82" s="295"/>
      <c r="I82" s="295"/>
      <c r="J82" s="290" t="str">
        <f t="shared" si="4"/>
        <v/>
      </c>
      <c r="K82" s="296"/>
      <c r="L82" s="291" t="b">
        <f t="shared" si="3"/>
        <v>0</v>
      </c>
    </row>
    <row r="83" spans="1:12" x14ac:dyDescent="0.3">
      <c r="A83" s="293"/>
      <c r="B83" s="289" t="str">
        <f>_xlfn.XLOOKUP(A83,Tabla1[DENOMINACIÓN_PROCESOS],Tabla1[SIGLA],"",1)</f>
        <v/>
      </c>
      <c r="C83" s="289" t="s">
        <v>203</v>
      </c>
      <c r="D83" s="294"/>
      <c r="E83" s="290" t="str" cm="1">
        <f t="array" ref="E83">_xlfn.XLOOKUP(D83,Tipo_de_riesgo_de_Integridad_Pública,Tabla3[Factor de riesgo],"",1)</f>
        <v/>
      </c>
      <c r="F83" s="290" t="str">
        <f>IFERROR(VLOOKUP(E83,Tabla3[[Factor de riesgo]:[Descripción]],2,FALSE),"")</f>
        <v/>
      </c>
      <c r="G83" s="295"/>
      <c r="H83" s="295"/>
      <c r="I83" s="295"/>
      <c r="J83" s="290" t="str">
        <f t="shared" si="4"/>
        <v/>
      </c>
      <c r="K83" s="296"/>
      <c r="L83" s="291" t="b">
        <f t="shared" si="3"/>
        <v>0</v>
      </c>
    </row>
    <row r="84" spans="1:12" x14ac:dyDescent="0.3">
      <c r="A84" s="293"/>
      <c r="B84" s="289" t="str">
        <f>_xlfn.XLOOKUP(A84,Tabla1[DENOMINACIÓN_PROCESOS],Tabla1[SIGLA],"",1)</f>
        <v/>
      </c>
      <c r="C84" s="289" t="s">
        <v>204</v>
      </c>
      <c r="D84" s="294"/>
      <c r="E84" s="290" t="str" cm="1">
        <f t="array" ref="E84">_xlfn.XLOOKUP(D84,Tipo_de_riesgo_de_Integridad_Pública,Tabla3[Factor de riesgo],"",1)</f>
        <v/>
      </c>
      <c r="F84" s="290" t="str">
        <f>IFERROR(VLOOKUP(E84,Tabla3[[Factor de riesgo]:[Descripción]],2,FALSE),"")</f>
        <v/>
      </c>
      <c r="G84" s="295"/>
      <c r="H84" s="295"/>
      <c r="I84" s="295"/>
      <c r="J84" s="290" t="str">
        <f t="shared" si="4"/>
        <v/>
      </c>
      <c r="K84" s="296"/>
      <c r="L84" s="291" t="b">
        <f t="shared" si="3"/>
        <v>0</v>
      </c>
    </row>
    <row r="85" spans="1:12" x14ac:dyDescent="0.3">
      <c r="A85" s="293"/>
      <c r="B85" s="289" t="str">
        <f>_xlfn.XLOOKUP(A85,Tabla1[DENOMINACIÓN_PROCESOS],Tabla1[SIGLA],"",1)</f>
        <v/>
      </c>
      <c r="C85" s="289" t="s">
        <v>205</v>
      </c>
      <c r="D85" s="294"/>
      <c r="E85" s="290" t="str" cm="1">
        <f t="array" ref="E85">_xlfn.XLOOKUP(D85,Tipo_de_riesgo_de_Integridad_Pública,Tabla3[Factor de riesgo],"",1)</f>
        <v/>
      </c>
      <c r="F85" s="290" t="str">
        <f>IFERROR(VLOOKUP(E85,Tabla3[[Factor de riesgo]:[Descripción]],2,FALSE),"")</f>
        <v/>
      </c>
      <c r="G85" s="295"/>
      <c r="H85" s="295"/>
      <c r="I85" s="295"/>
      <c r="J85" s="290" t="str">
        <f t="shared" si="4"/>
        <v/>
      </c>
      <c r="K85" s="296"/>
      <c r="L85" s="291" t="b">
        <f t="shared" si="3"/>
        <v>0</v>
      </c>
    </row>
    <row r="86" spans="1:12" x14ac:dyDescent="0.3">
      <c r="A86" s="293"/>
      <c r="B86" s="289" t="str">
        <f>_xlfn.XLOOKUP(A86,Tabla1[DENOMINACIÓN_PROCESOS],Tabla1[SIGLA],"",1)</f>
        <v/>
      </c>
      <c r="C86" s="289" t="s">
        <v>206</v>
      </c>
      <c r="D86" s="294"/>
      <c r="E86" s="290" t="str" cm="1">
        <f t="array" ref="E86">_xlfn.XLOOKUP(D86,Tipo_de_riesgo_de_Integridad_Pública,Tabla3[Factor de riesgo],"",1)</f>
        <v/>
      </c>
      <c r="F86" s="290" t="str">
        <f>IFERROR(VLOOKUP(E86,Tabla3[[Factor de riesgo]:[Descripción]],2,FALSE),"")</f>
        <v/>
      </c>
      <c r="G86" s="295"/>
      <c r="H86" s="295"/>
      <c r="I86" s="295"/>
      <c r="J86" s="290" t="str">
        <f t="shared" si="4"/>
        <v/>
      </c>
      <c r="K86" s="296"/>
      <c r="L86" s="291" t="b">
        <f t="shared" si="3"/>
        <v>0</v>
      </c>
    </row>
    <row r="87" spans="1:12" x14ac:dyDescent="0.3">
      <c r="A87" s="293"/>
      <c r="B87" s="289" t="str">
        <f>_xlfn.XLOOKUP(A87,Tabla1[DENOMINACIÓN_PROCESOS],Tabla1[SIGLA],"",1)</f>
        <v/>
      </c>
      <c r="C87" s="289" t="s">
        <v>207</v>
      </c>
      <c r="D87" s="294"/>
      <c r="E87" s="290" t="str" cm="1">
        <f t="array" ref="E87">_xlfn.XLOOKUP(D87,Tipo_de_riesgo_de_Integridad_Pública,Tabla3[Factor de riesgo],"",1)</f>
        <v/>
      </c>
      <c r="F87" s="290" t="str">
        <f>IFERROR(VLOOKUP(E87,Tabla3[[Factor de riesgo]:[Descripción]],2,FALSE),"")</f>
        <v/>
      </c>
      <c r="G87" s="295"/>
      <c r="H87" s="295"/>
      <c r="I87" s="295"/>
      <c r="J87" s="290" t="str">
        <f t="shared" si="4"/>
        <v/>
      </c>
      <c r="K87" s="296"/>
      <c r="L87" s="291" t="b">
        <f t="shared" si="3"/>
        <v>0</v>
      </c>
    </row>
    <row r="88" spans="1:12" x14ac:dyDescent="0.3">
      <c r="A88" s="293"/>
      <c r="B88" s="289" t="str">
        <f>_xlfn.XLOOKUP(A88,Tabla1[DENOMINACIÓN_PROCESOS],Tabla1[SIGLA],"",1)</f>
        <v/>
      </c>
      <c r="C88" s="289" t="s">
        <v>208</v>
      </c>
      <c r="D88" s="294"/>
      <c r="E88" s="290" t="str" cm="1">
        <f t="array" ref="E88">_xlfn.XLOOKUP(D88,Tipo_de_riesgo_de_Integridad_Pública,Tabla3[Factor de riesgo],"",1)</f>
        <v/>
      </c>
      <c r="F88" s="290" t="str">
        <f>IFERROR(VLOOKUP(E88,Tabla3[[Factor de riesgo]:[Descripción]],2,FALSE),"")</f>
        <v/>
      </c>
      <c r="G88" s="295"/>
      <c r="H88" s="295"/>
      <c r="I88" s="295"/>
      <c r="J88" s="290" t="str">
        <f t="shared" si="4"/>
        <v/>
      </c>
      <c r="K88" s="296"/>
      <c r="L88" s="291" t="b">
        <f t="shared" si="3"/>
        <v>0</v>
      </c>
    </row>
    <row r="89" spans="1:12" x14ac:dyDescent="0.3">
      <c r="A89" s="293"/>
      <c r="B89" s="289" t="str">
        <f>_xlfn.XLOOKUP(A89,Tabla1[DENOMINACIÓN_PROCESOS],Tabla1[SIGLA],"",1)</f>
        <v/>
      </c>
      <c r="C89" s="289" t="s">
        <v>209</v>
      </c>
      <c r="D89" s="294"/>
      <c r="E89" s="290" t="str" cm="1">
        <f t="array" ref="E89">_xlfn.XLOOKUP(D89,Tipo_de_riesgo_de_Integridad_Pública,Tabla3[Factor de riesgo],"",1)</f>
        <v/>
      </c>
      <c r="F89" s="290" t="str">
        <f>IFERROR(VLOOKUP(E89,Tabla3[[Factor de riesgo]:[Descripción]],2,FALSE),"")</f>
        <v/>
      </c>
      <c r="G89" s="295"/>
      <c r="H89" s="295"/>
      <c r="I89" s="295"/>
      <c r="J89" s="290" t="str">
        <f t="shared" si="4"/>
        <v/>
      </c>
      <c r="K89" s="296"/>
      <c r="L89" s="291" t="b">
        <f t="shared" si="3"/>
        <v>0</v>
      </c>
    </row>
    <row r="90" spans="1:12" x14ac:dyDescent="0.3">
      <c r="A90" s="293"/>
      <c r="B90" s="289" t="str">
        <f>_xlfn.XLOOKUP(A90,Tabla1[DENOMINACIÓN_PROCESOS],Tabla1[SIGLA],"",1)</f>
        <v/>
      </c>
      <c r="C90" s="289" t="s">
        <v>210</v>
      </c>
      <c r="D90" s="294"/>
      <c r="E90" s="290" t="str" cm="1">
        <f t="array" ref="E90">_xlfn.XLOOKUP(D90,Tipo_de_riesgo_de_Integridad_Pública,Tabla3[Factor de riesgo],"",1)</f>
        <v/>
      </c>
      <c r="F90" s="290" t="str">
        <f>IFERROR(VLOOKUP(E90,Tabla3[[Factor de riesgo]:[Descripción]],2,FALSE),"")</f>
        <v/>
      </c>
      <c r="G90" s="295"/>
      <c r="H90" s="295"/>
      <c r="I90" s="295"/>
      <c r="J90" s="290" t="str">
        <f t="shared" si="4"/>
        <v/>
      </c>
      <c r="K90" s="296"/>
      <c r="L90" s="291" t="b">
        <f t="shared" si="3"/>
        <v>0</v>
      </c>
    </row>
    <row r="91" spans="1:12" x14ac:dyDescent="0.3">
      <c r="A91" s="293"/>
      <c r="B91" s="289" t="str">
        <f>_xlfn.XLOOKUP(A91,Tabla1[DENOMINACIÓN_PROCESOS],Tabla1[SIGLA],"",1)</f>
        <v/>
      </c>
      <c r="C91" s="289" t="s">
        <v>211</v>
      </c>
      <c r="D91" s="294"/>
      <c r="E91" s="290" t="str" cm="1">
        <f t="array" ref="E91">_xlfn.XLOOKUP(D91,Tipo_de_riesgo_de_Integridad_Pública,Tabla3[Factor de riesgo],"",1)</f>
        <v/>
      </c>
      <c r="F91" s="290" t="str">
        <f>IFERROR(VLOOKUP(E91,Tabla3[[Factor de riesgo]:[Descripción]],2,FALSE),"")</f>
        <v/>
      </c>
      <c r="G91" s="295"/>
      <c r="H91" s="295"/>
      <c r="I91" s="295"/>
      <c r="J91" s="290" t="str">
        <f t="shared" si="4"/>
        <v/>
      </c>
      <c r="K91" s="296"/>
      <c r="L91" s="291" t="b">
        <f t="shared" si="3"/>
        <v>0</v>
      </c>
    </row>
    <row r="92" spans="1:12" x14ac:dyDescent="0.3">
      <c r="A92" s="293"/>
      <c r="B92" s="289" t="str">
        <f>_xlfn.XLOOKUP(A92,Tabla1[DENOMINACIÓN_PROCESOS],Tabla1[SIGLA],"",1)</f>
        <v/>
      </c>
      <c r="C92" s="289" t="s">
        <v>212</v>
      </c>
      <c r="D92" s="294"/>
      <c r="E92" s="290" t="str" cm="1">
        <f t="array" ref="E92">_xlfn.XLOOKUP(D92,Tipo_de_riesgo_de_Integridad_Pública,Tabla3[Factor de riesgo],"",1)</f>
        <v/>
      </c>
      <c r="F92" s="290" t="str">
        <f>IFERROR(VLOOKUP(E92,Tabla3[[Factor de riesgo]:[Descripción]],2,FALSE),"")</f>
        <v/>
      </c>
      <c r="G92" s="295"/>
      <c r="H92" s="295"/>
      <c r="I92" s="295"/>
      <c r="J92" s="290" t="str">
        <f t="shared" si="4"/>
        <v/>
      </c>
      <c r="K92" s="296"/>
      <c r="L92" s="291" t="b">
        <f t="shared" si="3"/>
        <v>0</v>
      </c>
    </row>
    <row r="93" spans="1:12" x14ac:dyDescent="0.3">
      <c r="A93" s="293"/>
      <c r="B93" s="289" t="str">
        <f>_xlfn.XLOOKUP(A93,Tabla1[DENOMINACIÓN_PROCESOS],Tabla1[SIGLA],"",1)</f>
        <v/>
      </c>
      <c r="C93" s="289" t="s">
        <v>213</v>
      </c>
      <c r="D93" s="294"/>
      <c r="E93" s="290" t="str" cm="1">
        <f t="array" ref="E93">_xlfn.XLOOKUP(D93,Tipo_de_riesgo_de_Integridad_Pública,Tabla3[Factor de riesgo],"",1)</f>
        <v/>
      </c>
      <c r="F93" s="290" t="str">
        <f>IFERROR(VLOOKUP(E93,Tabla3[[Factor de riesgo]:[Descripción]],2,FALSE),"")</f>
        <v/>
      </c>
      <c r="G93" s="295"/>
      <c r="H93" s="295"/>
      <c r="I93" s="295"/>
      <c r="J93" s="290" t="str">
        <f t="shared" si="4"/>
        <v/>
      </c>
      <c r="K93" s="296"/>
      <c r="L93" s="291" t="b">
        <f t="shared" si="3"/>
        <v>0</v>
      </c>
    </row>
    <row r="94" spans="1:12" x14ac:dyDescent="0.3">
      <c r="A94" s="293"/>
      <c r="B94" s="289" t="str">
        <f>_xlfn.XLOOKUP(A94,Tabla1[DENOMINACIÓN_PROCESOS],Tabla1[SIGLA],"",1)</f>
        <v/>
      </c>
      <c r="C94" s="289" t="s">
        <v>214</v>
      </c>
      <c r="D94" s="294"/>
      <c r="E94" s="290" t="str" cm="1">
        <f t="array" ref="E94">_xlfn.XLOOKUP(D94,Tipo_de_riesgo_de_Integridad_Pública,Tabla3[Factor de riesgo],"",1)</f>
        <v/>
      </c>
      <c r="F94" s="290" t="str">
        <f>IFERROR(VLOOKUP(E94,Tabla3[[Factor de riesgo]:[Descripción]],2,FALSE),"")</f>
        <v/>
      </c>
      <c r="G94" s="295"/>
      <c r="H94" s="295"/>
      <c r="I94" s="295"/>
      <c r="J94" s="290" t="str">
        <f t="shared" si="4"/>
        <v/>
      </c>
      <c r="K94" s="296"/>
      <c r="L94" s="291" t="b">
        <f t="shared" si="3"/>
        <v>0</v>
      </c>
    </row>
    <row r="95" spans="1:12" x14ac:dyDescent="0.3">
      <c r="A95" s="293"/>
      <c r="B95" s="289" t="str">
        <f>_xlfn.XLOOKUP(A95,Tabla1[DENOMINACIÓN_PROCESOS],Tabla1[SIGLA],"",1)</f>
        <v/>
      </c>
      <c r="C95" s="289" t="s">
        <v>215</v>
      </c>
      <c r="D95" s="294"/>
      <c r="E95" s="290" t="str" cm="1">
        <f t="array" ref="E95">_xlfn.XLOOKUP(D95,Tipo_de_riesgo_de_Integridad_Pública,Tabla3[Factor de riesgo],"",1)</f>
        <v/>
      </c>
      <c r="F95" s="290" t="str">
        <f>IFERROR(VLOOKUP(E95,Tabla3[[Factor de riesgo]:[Descripción]],2,FALSE),"")</f>
        <v/>
      </c>
      <c r="G95" s="295"/>
      <c r="H95" s="295"/>
      <c r="I95" s="295"/>
      <c r="J95" s="290" t="str">
        <f t="shared" si="4"/>
        <v/>
      </c>
      <c r="K95" s="296"/>
      <c r="L95" s="291" t="b">
        <f t="shared" si="3"/>
        <v>0</v>
      </c>
    </row>
    <row r="96" spans="1:12" x14ac:dyDescent="0.3">
      <c r="A96" s="293"/>
      <c r="B96" s="289" t="str">
        <f>_xlfn.XLOOKUP(A96,Tabla1[DENOMINACIÓN_PROCESOS],Tabla1[SIGLA],"",1)</f>
        <v/>
      </c>
      <c r="C96" s="289" t="s">
        <v>216</v>
      </c>
      <c r="D96" s="294"/>
      <c r="E96" s="290" t="str" cm="1">
        <f t="array" ref="E96">_xlfn.XLOOKUP(D96,Tipo_de_riesgo_de_Integridad_Pública,Tabla3[Factor de riesgo],"",1)</f>
        <v/>
      </c>
      <c r="F96" s="290" t="str">
        <f>IFERROR(VLOOKUP(E96,Tabla3[[Factor de riesgo]:[Descripción]],2,FALSE),"")</f>
        <v/>
      </c>
      <c r="G96" s="295"/>
      <c r="H96" s="295"/>
      <c r="I96" s="295"/>
      <c r="J96" s="290" t="str">
        <f t="shared" si="4"/>
        <v/>
      </c>
      <c r="K96" s="296"/>
      <c r="L96" s="291" t="b">
        <f t="shared" si="3"/>
        <v>0</v>
      </c>
    </row>
    <row r="97" spans="1:12" x14ac:dyDescent="0.3">
      <c r="A97" s="293"/>
      <c r="B97" s="289" t="str">
        <f>_xlfn.XLOOKUP(A97,Tabla1[DENOMINACIÓN_PROCESOS],Tabla1[SIGLA],"",1)</f>
        <v/>
      </c>
      <c r="C97" s="289" t="s">
        <v>217</v>
      </c>
      <c r="D97" s="294"/>
      <c r="E97" s="290" t="str" cm="1">
        <f t="array" ref="E97">_xlfn.XLOOKUP(D97,Tipo_de_riesgo_de_Integridad_Pública,Tabla3[Factor de riesgo],"",1)</f>
        <v/>
      </c>
      <c r="F97" s="290" t="str">
        <f>IFERROR(VLOOKUP(E97,Tabla3[[Factor de riesgo]:[Descripción]],2,FALSE),"")</f>
        <v/>
      </c>
      <c r="G97" s="295"/>
      <c r="H97" s="295"/>
      <c r="I97" s="295"/>
      <c r="J97" s="290" t="str">
        <f t="shared" si="4"/>
        <v/>
      </c>
      <c r="K97" s="296"/>
      <c r="L97" s="291" t="b">
        <f t="shared" si="3"/>
        <v>0</v>
      </c>
    </row>
    <row r="98" spans="1:12" x14ac:dyDescent="0.3">
      <c r="A98" s="293"/>
      <c r="B98" s="289" t="str">
        <f>_xlfn.XLOOKUP(A98,Tabla1[DENOMINACIÓN_PROCESOS],Tabla1[SIGLA],"",1)</f>
        <v/>
      </c>
      <c r="C98" s="289" t="s">
        <v>218</v>
      </c>
      <c r="D98" s="294"/>
      <c r="E98" s="290" t="str" cm="1">
        <f t="array" ref="E98">_xlfn.XLOOKUP(D98,Tipo_de_riesgo_de_Integridad_Pública,Tabla3[Factor de riesgo],"",1)</f>
        <v/>
      </c>
      <c r="F98" s="290" t="str">
        <f>IFERROR(VLOOKUP(E98,Tabla3[[Factor de riesgo]:[Descripción]],2,FALSE),"")</f>
        <v/>
      </c>
      <c r="G98" s="295"/>
      <c r="H98" s="295"/>
      <c r="I98" s="295"/>
      <c r="J98" s="290" t="str">
        <f t="shared" si="4"/>
        <v/>
      </c>
      <c r="K98" s="296"/>
      <c r="L98" s="291" t="b">
        <f t="shared" si="3"/>
        <v>0</v>
      </c>
    </row>
    <row r="99" spans="1:12" x14ac:dyDescent="0.3">
      <c r="A99" s="293"/>
      <c r="B99" s="289" t="str">
        <f>_xlfn.XLOOKUP(A99,Tabla1[DENOMINACIÓN_PROCESOS],Tabla1[SIGLA],"",1)</f>
        <v/>
      </c>
      <c r="C99" s="289" t="s">
        <v>219</v>
      </c>
      <c r="D99" s="294"/>
      <c r="E99" s="290" t="str" cm="1">
        <f t="array" ref="E99">_xlfn.XLOOKUP(D99,Tipo_de_riesgo_de_Integridad_Pública,Tabla3[Factor de riesgo],"",1)</f>
        <v/>
      </c>
      <c r="F99" s="290" t="str">
        <f>IFERROR(VLOOKUP(E99,Tabla3[[Factor de riesgo]:[Descripción]],2,FALSE),"")</f>
        <v/>
      </c>
      <c r="G99" s="295"/>
      <c r="H99" s="295"/>
      <c r="I99" s="295"/>
      <c r="J99" s="290" t="str">
        <f t="shared" si="4"/>
        <v/>
      </c>
      <c r="K99" s="296"/>
      <c r="L99" s="291" t="b">
        <f t="shared" si="3"/>
        <v>0</v>
      </c>
    </row>
    <row r="100" spans="1:12" x14ac:dyDescent="0.3">
      <c r="A100" s="293"/>
      <c r="B100" s="289" t="str">
        <f>_xlfn.XLOOKUP(A100,Tabla1[DENOMINACIÓN_PROCESOS],Tabla1[SIGLA],"",1)</f>
        <v/>
      </c>
      <c r="C100" s="289" t="s">
        <v>220</v>
      </c>
      <c r="D100" s="294"/>
      <c r="E100" s="290" t="str" cm="1">
        <f t="array" ref="E100">_xlfn.XLOOKUP(D100,Tipo_de_riesgo_de_Integridad_Pública,Tabla3[Factor de riesgo],"",1)</f>
        <v/>
      </c>
      <c r="F100" s="290" t="str">
        <f>IFERROR(VLOOKUP(E100,Tabla3[[Factor de riesgo]:[Descripción]],2,FALSE),"")</f>
        <v/>
      </c>
      <c r="G100" s="295"/>
      <c r="H100" s="295"/>
      <c r="I100" s="295"/>
      <c r="J100" s="290" t="str">
        <f t="shared" si="4"/>
        <v/>
      </c>
      <c r="K100" s="296"/>
      <c r="L100" s="291" t="b">
        <f t="shared" si="3"/>
        <v>0</v>
      </c>
    </row>
    <row r="101" spans="1:12" x14ac:dyDescent="0.3">
      <c r="A101" s="293"/>
      <c r="B101" s="289" t="str">
        <f>_xlfn.XLOOKUP(A101,Tabla1[DENOMINACIÓN_PROCESOS],Tabla1[SIGLA],"",1)</f>
        <v/>
      </c>
      <c r="C101" s="289" t="s">
        <v>221</v>
      </c>
      <c r="D101" s="294"/>
      <c r="E101" s="290" t="str" cm="1">
        <f t="array" ref="E101">_xlfn.XLOOKUP(D101,Tipo_de_riesgo_de_Integridad_Pública,Tabla3[Factor de riesgo],"",1)</f>
        <v/>
      </c>
      <c r="F101" s="290" t="str">
        <f>IFERROR(VLOOKUP(E101,Tabla3[[Factor de riesgo]:[Descripción]],2,FALSE),"")</f>
        <v/>
      </c>
      <c r="G101" s="295"/>
      <c r="H101" s="295"/>
      <c r="I101" s="295"/>
      <c r="J101" s="290" t="str">
        <f t="shared" si="4"/>
        <v/>
      </c>
      <c r="K101" s="296"/>
      <c r="L101" s="291" t="b">
        <f t="shared" si="3"/>
        <v>0</v>
      </c>
    </row>
    <row r="102" spans="1:12" x14ac:dyDescent="0.3">
      <c r="A102" s="293"/>
      <c r="B102" s="289" t="str">
        <f>_xlfn.XLOOKUP(A102,Tabla1[DENOMINACIÓN_PROCESOS],Tabla1[SIGLA],"",1)</f>
        <v/>
      </c>
      <c r="C102" s="289" t="s">
        <v>222</v>
      </c>
      <c r="D102" s="294"/>
      <c r="E102" s="290" t="str" cm="1">
        <f t="array" ref="E102">_xlfn.XLOOKUP(D102,Tipo_de_riesgo_de_Integridad_Pública,Tabla3[Factor de riesgo],"",1)</f>
        <v/>
      </c>
      <c r="F102" s="290" t="str">
        <f>IFERROR(VLOOKUP(E102,Tabla3[[Factor de riesgo]:[Descripción]],2,FALSE),"")</f>
        <v/>
      </c>
      <c r="G102" s="295"/>
      <c r="H102" s="295"/>
      <c r="I102" s="295"/>
      <c r="J102" s="290" t="str">
        <f t="shared" si="4"/>
        <v/>
      </c>
      <c r="K102" s="296"/>
      <c r="L102" s="291" t="b">
        <f t="shared" si="3"/>
        <v>0</v>
      </c>
    </row>
    <row r="103" spans="1:12" x14ac:dyDescent="0.3">
      <c r="A103" s="293"/>
      <c r="B103" s="289" t="str">
        <f>_xlfn.XLOOKUP(A103,Tabla1[DENOMINACIÓN_PROCESOS],Tabla1[SIGLA],"",1)</f>
        <v/>
      </c>
      <c r="C103" s="289" t="s">
        <v>223</v>
      </c>
      <c r="D103" s="294"/>
      <c r="E103" s="290" t="str" cm="1">
        <f t="array" ref="E103">_xlfn.XLOOKUP(D103,Tipo_de_riesgo_de_Integridad_Pública,Tabla3[Factor de riesgo],"",1)</f>
        <v/>
      </c>
      <c r="F103" s="290" t="str">
        <f>IFERROR(VLOOKUP(E103,Tabla3[[Factor de riesgo]:[Descripción]],2,FALSE),"")</f>
        <v/>
      </c>
      <c r="G103" s="295"/>
      <c r="H103" s="295"/>
      <c r="I103" s="295"/>
      <c r="J103" s="290" t="str">
        <f t="shared" si="4"/>
        <v/>
      </c>
      <c r="K103" s="296"/>
      <c r="L103" s="291" t="b">
        <f t="shared" si="3"/>
        <v>0</v>
      </c>
    </row>
    <row r="104" spans="1:12" x14ac:dyDescent="0.3">
      <c r="A104" s="293"/>
      <c r="B104" s="289" t="str">
        <f>_xlfn.XLOOKUP(A104,Tabla1[DENOMINACIÓN_PROCESOS],Tabla1[SIGLA],"",1)</f>
        <v/>
      </c>
      <c r="C104" s="289" t="s">
        <v>224</v>
      </c>
      <c r="D104" s="294"/>
      <c r="E104" s="290" t="str" cm="1">
        <f t="array" ref="E104">_xlfn.XLOOKUP(D104,Tipo_de_riesgo_de_Integridad_Pública,Tabla3[Factor de riesgo],"",1)</f>
        <v/>
      </c>
      <c r="F104" s="290" t="str">
        <f>IFERROR(VLOOKUP(E104,Tabla3[[Factor de riesgo]:[Descripción]],2,FALSE),"")</f>
        <v/>
      </c>
      <c r="G104" s="295"/>
      <c r="H104" s="295"/>
      <c r="I104" s="295"/>
      <c r="J104" s="290" t="str">
        <f t="shared" si="4"/>
        <v/>
      </c>
      <c r="K104" s="296"/>
      <c r="L104" s="291" t="b">
        <f t="shared" si="3"/>
        <v>0</v>
      </c>
    </row>
    <row r="105" spans="1:12" x14ac:dyDescent="0.3">
      <c r="A105" s="293"/>
      <c r="B105" s="289" t="str">
        <f>_xlfn.XLOOKUP(A105,Tabla1[DENOMINACIÓN_PROCESOS],Tabla1[SIGLA],"",1)</f>
        <v/>
      </c>
      <c r="C105" s="289" t="s">
        <v>225</v>
      </c>
      <c r="D105" s="294"/>
      <c r="E105" s="290" t="str" cm="1">
        <f t="array" ref="E105">_xlfn.XLOOKUP(D105,Tipo_de_riesgo_de_Integridad_Pública,Tabla3[Factor de riesgo],"",1)</f>
        <v/>
      </c>
      <c r="F105" s="290" t="str">
        <f>IFERROR(VLOOKUP(E105,Tabla3[[Factor de riesgo]:[Descripción]],2,FALSE),"")</f>
        <v/>
      </c>
      <c r="G105" s="295"/>
      <c r="H105" s="295"/>
      <c r="I105" s="295"/>
      <c r="J105" s="290" t="str">
        <f t="shared" si="4"/>
        <v/>
      </c>
      <c r="K105" s="296"/>
      <c r="L105" s="291" t="b">
        <f t="shared" si="3"/>
        <v>0</v>
      </c>
    </row>
    <row r="106" spans="1:12" x14ac:dyDescent="0.3">
      <c r="A106" s="293"/>
      <c r="B106" s="289" t="str">
        <f>_xlfn.XLOOKUP(A106,Tabla1[DENOMINACIÓN_PROCESOS],Tabla1[SIGLA],"",1)</f>
        <v/>
      </c>
      <c r="C106" s="289" t="s">
        <v>226</v>
      </c>
      <c r="D106" s="294"/>
      <c r="E106" s="290" t="str" cm="1">
        <f t="array" ref="E106">_xlfn.XLOOKUP(D106,Tipo_de_riesgo_de_Integridad_Pública,Tabla3[Factor de riesgo],"",1)</f>
        <v/>
      </c>
      <c r="F106" s="290" t="str">
        <f>IFERROR(VLOOKUP(E106,Tabla3[[Factor de riesgo]:[Descripción]],2,FALSE),"")</f>
        <v/>
      </c>
      <c r="G106" s="295"/>
      <c r="H106" s="295"/>
      <c r="I106" s="295"/>
      <c r="J106" s="290" t="str">
        <f t="shared" si="4"/>
        <v/>
      </c>
      <c r="K106" s="296"/>
      <c r="L106" s="291" t="b">
        <f t="shared" si="3"/>
        <v>0</v>
      </c>
    </row>
    <row r="107" spans="1:12" x14ac:dyDescent="0.3">
      <c r="A107" s="293"/>
      <c r="B107" s="289" t="str">
        <f>_xlfn.XLOOKUP(A107,Tabla1[DENOMINACIÓN_PROCESOS],Tabla1[SIGLA],"",1)</f>
        <v/>
      </c>
      <c r="C107" s="289" t="s">
        <v>227</v>
      </c>
      <c r="D107" s="294"/>
      <c r="E107" s="290" t="str" cm="1">
        <f t="array" ref="E107">_xlfn.XLOOKUP(D107,Tipo_de_riesgo_de_Integridad_Pública,Tabla3[Factor de riesgo],"",1)</f>
        <v/>
      </c>
      <c r="F107" s="290" t="str">
        <f>IFERROR(VLOOKUP(E107,Tabla3[[Factor de riesgo]:[Descripción]],2,FALSE),"")</f>
        <v/>
      </c>
      <c r="G107" s="295"/>
      <c r="H107" s="295"/>
      <c r="I107" s="295"/>
      <c r="J107" s="290" t="str">
        <f t="shared" si="4"/>
        <v/>
      </c>
      <c r="K107" s="296"/>
      <c r="L107" s="291" t="b">
        <f t="shared" si="3"/>
        <v>0</v>
      </c>
    </row>
    <row r="108" spans="1:12" x14ac:dyDescent="0.3">
      <c r="A108" s="293"/>
      <c r="B108" s="289" t="str">
        <f>_xlfn.XLOOKUP(A108,Tabla1[DENOMINACIÓN_PROCESOS],Tabla1[SIGLA],"",1)</f>
        <v/>
      </c>
      <c r="C108" s="289" t="s">
        <v>228</v>
      </c>
      <c r="D108" s="294"/>
      <c r="E108" s="290" t="str" cm="1">
        <f t="array" ref="E108">_xlfn.XLOOKUP(D108,Tipo_de_riesgo_de_Integridad_Pública,Tabla3[Factor de riesgo],"",1)</f>
        <v/>
      </c>
      <c r="F108" s="290" t="str">
        <f>IFERROR(VLOOKUP(E108,Tabla3[[Factor de riesgo]:[Descripción]],2,FALSE),"")</f>
        <v/>
      </c>
      <c r="G108" s="295"/>
      <c r="H108" s="295"/>
      <c r="I108" s="295"/>
      <c r="J108" s="290" t="str">
        <f t="shared" si="4"/>
        <v/>
      </c>
      <c r="K108" s="296"/>
      <c r="L108" s="291" t="b">
        <f t="shared" ref="L108:L139" si="5">IF(COUNTIF(A108:K108,"&lt;&gt;"&amp;"")=11,TRUE, FALSE)</f>
        <v>0</v>
      </c>
    </row>
    <row r="109" spans="1:12" x14ac:dyDescent="0.3">
      <c r="A109" s="293"/>
      <c r="B109" s="289" t="str">
        <f>_xlfn.XLOOKUP(A109,Tabla1[DENOMINACIÓN_PROCESOS],Tabla1[SIGLA],"",1)</f>
        <v/>
      </c>
      <c r="C109" s="289" t="s">
        <v>229</v>
      </c>
      <c r="D109" s="294"/>
      <c r="E109" s="290" t="str" cm="1">
        <f t="array" ref="E109">_xlfn.XLOOKUP(D109,Tipo_de_riesgo_de_Integridad_Pública,Tabla3[Factor de riesgo],"",1)</f>
        <v/>
      </c>
      <c r="F109" s="290" t="str">
        <f>IFERROR(VLOOKUP(E109,Tabla3[[Factor de riesgo]:[Descripción]],2,FALSE),"")</f>
        <v/>
      </c>
      <c r="G109" s="295"/>
      <c r="H109" s="295"/>
      <c r="I109" s="295"/>
      <c r="J109" s="290" t="str">
        <f t="shared" si="4"/>
        <v/>
      </c>
      <c r="K109" s="296"/>
      <c r="L109" s="291" t="b">
        <f t="shared" si="5"/>
        <v>0</v>
      </c>
    </row>
    <row r="110" spans="1:12" x14ac:dyDescent="0.3">
      <c r="A110" s="293"/>
      <c r="B110" s="289" t="str">
        <f>_xlfn.XLOOKUP(A110,Tabla1[DENOMINACIÓN_PROCESOS],Tabla1[SIGLA],"",1)</f>
        <v/>
      </c>
      <c r="C110" s="289" t="s">
        <v>230</v>
      </c>
      <c r="D110" s="294"/>
      <c r="E110" s="290" t="str" cm="1">
        <f t="array" ref="E110">_xlfn.XLOOKUP(D110,Tipo_de_riesgo_de_Integridad_Pública,Tabla3[Factor de riesgo],"",1)</f>
        <v/>
      </c>
      <c r="F110" s="290" t="str">
        <f>IFERROR(VLOOKUP(E110,Tabla3[[Factor de riesgo]:[Descripción]],2,FALSE),"")</f>
        <v/>
      </c>
      <c r="G110" s="295"/>
      <c r="H110" s="295"/>
      <c r="I110" s="295"/>
      <c r="J110" s="290" t="str">
        <f t="shared" si="4"/>
        <v/>
      </c>
      <c r="K110" s="296"/>
      <c r="L110" s="291" t="b">
        <f t="shared" si="5"/>
        <v>0</v>
      </c>
    </row>
    <row r="111" spans="1:12" x14ac:dyDescent="0.3">
      <c r="A111" s="293"/>
      <c r="B111" s="289" t="str">
        <f>_xlfn.XLOOKUP(A111,Tabla1[DENOMINACIÓN_PROCESOS],Tabla1[SIGLA],"",1)</f>
        <v/>
      </c>
      <c r="C111" s="289" t="s">
        <v>231</v>
      </c>
      <c r="D111" s="294"/>
      <c r="E111" s="290" t="str" cm="1">
        <f t="array" ref="E111">_xlfn.XLOOKUP(D111,Tipo_de_riesgo_de_Integridad_Pública,Tabla3[Factor de riesgo],"",1)</f>
        <v/>
      </c>
      <c r="F111" s="290" t="str">
        <f>IFERROR(VLOOKUP(E111,Tabla3[[Factor de riesgo]:[Descripción]],2,FALSE),"")</f>
        <v/>
      </c>
      <c r="G111" s="295"/>
      <c r="H111" s="295"/>
      <c r="I111" s="295"/>
      <c r="J111" s="290" t="str">
        <f t="shared" si="4"/>
        <v/>
      </c>
      <c r="K111" s="296"/>
      <c r="L111" s="291" t="b">
        <f t="shared" si="5"/>
        <v>0</v>
      </c>
    </row>
    <row r="112" spans="1:12" x14ac:dyDescent="0.3">
      <c r="A112" s="293"/>
      <c r="B112" s="289" t="str">
        <f>_xlfn.XLOOKUP(A112,Tabla1[DENOMINACIÓN_PROCESOS],Tabla1[SIGLA],"",1)</f>
        <v/>
      </c>
      <c r="C112" s="289" t="s">
        <v>232</v>
      </c>
      <c r="D112" s="294"/>
      <c r="E112" s="290" t="str" cm="1">
        <f t="array" ref="E112">_xlfn.XLOOKUP(D112,Tipo_de_riesgo_de_Integridad_Pública,Tabla3[Factor de riesgo],"",1)</f>
        <v/>
      </c>
      <c r="F112" s="290" t="str">
        <f>IFERROR(VLOOKUP(E112,Tabla3[[Factor de riesgo]:[Descripción]],2,FALSE),"")</f>
        <v/>
      </c>
      <c r="G112" s="295"/>
      <c r="H112" s="295"/>
      <c r="I112" s="295"/>
      <c r="J112" s="290" t="str">
        <f t="shared" si="4"/>
        <v/>
      </c>
      <c r="K112" s="296"/>
      <c r="L112" s="291" t="b">
        <f t="shared" si="5"/>
        <v>0</v>
      </c>
    </row>
    <row r="113" spans="1:12" x14ac:dyDescent="0.3">
      <c r="A113" s="293"/>
      <c r="B113" s="289" t="str">
        <f>_xlfn.XLOOKUP(A113,Tabla1[DENOMINACIÓN_PROCESOS],Tabla1[SIGLA],"",1)</f>
        <v/>
      </c>
      <c r="C113" s="289" t="s">
        <v>233</v>
      </c>
      <c r="D113" s="294"/>
      <c r="E113" s="290" t="str" cm="1">
        <f t="array" ref="E113">_xlfn.XLOOKUP(D113,Tipo_de_riesgo_de_Integridad_Pública,Tabla3[Factor de riesgo],"",1)</f>
        <v/>
      </c>
      <c r="F113" s="290" t="str">
        <f>IFERROR(VLOOKUP(E113,Tabla3[[Factor de riesgo]:[Descripción]],2,FALSE),"")</f>
        <v/>
      </c>
      <c r="G113" s="295"/>
      <c r="H113" s="295"/>
      <c r="I113" s="295"/>
      <c r="J113" s="290" t="str">
        <f t="shared" si="4"/>
        <v/>
      </c>
      <c r="K113" s="296"/>
      <c r="L113" s="291" t="b">
        <f t="shared" si="5"/>
        <v>0</v>
      </c>
    </row>
    <row r="114" spans="1:12" x14ac:dyDescent="0.3">
      <c r="A114" s="293"/>
      <c r="B114" s="289" t="str">
        <f>_xlfn.XLOOKUP(A114,Tabla1[DENOMINACIÓN_PROCESOS],Tabla1[SIGLA],"",1)</f>
        <v/>
      </c>
      <c r="C114" s="289" t="s">
        <v>234</v>
      </c>
      <c r="D114" s="294"/>
      <c r="E114" s="290" t="str" cm="1">
        <f t="array" ref="E114">_xlfn.XLOOKUP(D114,Tipo_de_riesgo_de_Integridad_Pública,Tabla3[Factor de riesgo],"",1)</f>
        <v/>
      </c>
      <c r="F114" s="290" t="str">
        <f>IFERROR(VLOOKUP(E114,Tabla3[[Factor de riesgo]:[Descripción]],2,FALSE),"")</f>
        <v/>
      </c>
      <c r="G114" s="295"/>
      <c r="H114" s="295"/>
      <c r="I114" s="295"/>
      <c r="J114" s="290" t="str">
        <f t="shared" si="4"/>
        <v/>
      </c>
      <c r="K114" s="296"/>
      <c r="L114" s="291" t="b">
        <f t="shared" si="5"/>
        <v>0</v>
      </c>
    </row>
    <row r="115" spans="1:12" x14ac:dyDescent="0.3">
      <c r="A115" s="293"/>
      <c r="B115" s="289" t="str">
        <f>_xlfn.XLOOKUP(A115,Tabla1[DENOMINACIÓN_PROCESOS],Tabla1[SIGLA],"",1)</f>
        <v/>
      </c>
      <c r="C115" s="289" t="s">
        <v>235</v>
      </c>
      <c r="D115" s="294"/>
      <c r="E115" s="290" t="str" cm="1">
        <f t="array" ref="E115">_xlfn.XLOOKUP(D115,Tipo_de_riesgo_de_Integridad_Pública,Tabla3[Factor de riesgo],"",1)</f>
        <v/>
      </c>
      <c r="F115" s="290" t="str">
        <f>IFERROR(VLOOKUP(E115,Tabla3[[Factor de riesgo]:[Descripción]],2,FALSE),"")</f>
        <v/>
      </c>
      <c r="G115" s="295"/>
      <c r="H115" s="295"/>
      <c r="I115" s="295"/>
      <c r="J115" s="290" t="str">
        <f t="shared" si="4"/>
        <v/>
      </c>
      <c r="K115" s="296"/>
      <c r="L115" s="291" t="b">
        <f t="shared" si="5"/>
        <v>0</v>
      </c>
    </row>
    <row r="116" spans="1:12" x14ac:dyDescent="0.3">
      <c r="A116" s="293"/>
      <c r="B116" s="289" t="str">
        <f>_xlfn.XLOOKUP(A116,Tabla1[DENOMINACIÓN_PROCESOS],Tabla1[SIGLA],"",1)</f>
        <v/>
      </c>
      <c r="C116" s="289" t="s">
        <v>236</v>
      </c>
      <c r="D116" s="294"/>
      <c r="E116" s="290" t="str" cm="1">
        <f t="array" ref="E116">_xlfn.XLOOKUP(D116,Tipo_de_riesgo_de_Integridad_Pública,Tabla3[Factor de riesgo],"",1)</f>
        <v/>
      </c>
      <c r="F116" s="290" t="str">
        <f>IFERROR(VLOOKUP(E116,Tabla3[[Factor de riesgo]:[Descripción]],2,FALSE),"")</f>
        <v/>
      </c>
      <c r="G116" s="295"/>
      <c r="H116" s="295"/>
      <c r="I116" s="295"/>
      <c r="J116" s="290" t="str">
        <f t="shared" si="4"/>
        <v/>
      </c>
      <c r="K116" s="296"/>
      <c r="L116" s="291" t="b">
        <f t="shared" si="5"/>
        <v>0</v>
      </c>
    </row>
    <row r="117" spans="1:12" x14ac:dyDescent="0.3">
      <c r="A117" s="293"/>
      <c r="B117" s="289" t="str">
        <f>_xlfn.XLOOKUP(A117,Tabla1[DENOMINACIÓN_PROCESOS],Tabla1[SIGLA],"",1)</f>
        <v/>
      </c>
      <c r="C117" s="289" t="s">
        <v>237</v>
      </c>
      <c r="D117" s="294"/>
      <c r="E117" s="290" t="str" cm="1">
        <f t="array" ref="E117">_xlfn.XLOOKUP(D117,Tipo_de_riesgo_de_Integridad_Pública,Tabla3[Factor de riesgo],"",1)</f>
        <v/>
      </c>
      <c r="F117" s="290" t="str">
        <f>IFERROR(VLOOKUP(E117,Tabla3[[Factor de riesgo]:[Descripción]],2,FALSE),"")</f>
        <v/>
      </c>
      <c r="G117" s="295"/>
      <c r="H117" s="295"/>
      <c r="I117" s="295"/>
      <c r="J117" s="290" t="str">
        <f t="shared" si="4"/>
        <v/>
      </c>
      <c r="K117" s="296"/>
      <c r="L117" s="291" t="b">
        <f t="shared" si="5"/>
        <v>0</v>
      </c>
    </row>
    <row r="118" spans="1:12" x14ac:dyDescent="0.3">
      <c r="A118" s="293"/>
      <c r="B118" s="289" t="str">
        <f>_xlfn.XLOOKUP(A118,Tabla1[DENOMINACIÓN_PROCESOS],Tabla1[SIGLA],"",1)</f>
        <v/>
      </c>
      <c r="C118" s="289" t="s">
        <v>238</v>
      </c>
      <c r="D118" s="294"/>
      <c r="E118" s="290" t="str" cm="1">
        <f t="array" ref="E118">_xlfn.XLOOKUP(D118,Tipo_de_riesgo_de_Integridad_Pública,Tabla3[Factor de riesgo],"",1)</f>
        <v/>
      </c>
      <c r="F118" s="290" t="str">
        <f>IFERROR(VLOOKUP(E118,Tabla3[[Factor de riesgo]:[Descripción]],2,FALSE),"")</f>
        <v/>
      </c>
      <c r="G118" s="295"/>
      <c r="H118" s="295"/>
      <c r="I118" s="295"/>
      <c r="J118" s="290" t="str">
        <f t="shared" si="4"/>
        <v/>
      </c>
      <c r="K118" s="296"/>
      <c r="L118" s="291" t="b">
        <f t="shared" si="5"/>
        <v>0</v>
      </c>
    </row>
    <row r="119" spans="1:12" x14ac:dyDescent="0.3">
      <c r="A119" s="293"/>
      <c r="B119" s="289" t="str">
        <f>_xlfn.XLOOKUP(A119,Tabla1[DENOMINACIÓN_PROCESOS],Tabla1[SIGLA],"",1)</f>
        <v/>
      </c>
      <c r="C119" s="289" t="s">
        <v>239</v>
      </c>
      <c r="D119" s="294"/>
      <c r="E119" s="290" t="str" cm="1">
        <f t="array" ref="E119">_xlfn.XLOOKUP(D119,Tipo_de_riesgo_de_Integridad_Pública,Tabla3[Factor de riesgo],"",1)</f>
        <v/>
      </c>
      <c r="F119" s="290" t="str">
        <f>IFERROR(VLOOKUP(E119,Tabla3[[Factor de riesgo]:[Descripción]],2,FALSE),"")</f>
        <v/>
      </c>
      <c r="G119" s="295"/>
      <c r="H119" s="295"/>
      <c r="I119" s="295"/>
      <c r="J119" s="290" t="str">
        <f t="shared" si="4"/>
        <v/>
      </c>
      <c r="K119" s="296"/>
      <c r="L119" s="291" t="b">
        <f t="shared" si="5"/>
        <v>0</v>
      </c>
    </row>
    <row r="120" spans="1:12" x14ac:dyDescent="0.3">
      <c r="A120" s="293"/>
      <c r="B120" s="289" t="str">
        <f>_xlfn.XLOOKUP(A120,Tabla1[DENOMINACIÓN_PROCESOS],Tabla1[SIGLA],"",1)</f>
        <v/>
      </c>
      <c r="C120" s="289" t="s">
        <v>240</v>
      </c>
      <c r="D120" s="294"/>
      <c r="E120" s="290" t="str" cm="1">
        <f t="array" ref="E120">_xlfn.XLOOKUP(D120,Tipo_de_riesgo_de_Integridad_Pública,Tabla3[Factor de riesgo],"",1)</f>
        <v/>
      </c>
      <c r="F120" s="290" t="str">
        <f>IFERROR(VLOOKUP(E120,Tabla3[[Factor de riesgo]:[Descripción]],2,FALSE),"")</f>
        <v/>
      </c>
      <c r="G120" s="295"/>
      <c r="H120" s="295"/>
      <c r="I120" s="295"/>
      <c r="J120" s="290" t="str">
        <f t="shared" si="4"/>
        <v/>
      </c>
      <c r="K120" s="296"/>
      <c r="L120" s="291" t="b">
        <f t="shared" si="5"/>
        <v>0</v>
      </c>
    </row>
    <row r="121" spans="1:12" x14ac:dyDescent="0.3">
      <c r="A121" s="293"/>
      <c r="B121" s="289" t="str">
        <f>_xlfn.XLOOKUP(A121,Tabla1[DENOMINACIÓN_PROCESOS],Tabla1[SIGLA],"",1)</f>
        <v/>
      </c>
      <c r="C121" s="289" t="s">
        <v>241</v>
      </c>
      <c r="D121" s="294"/>
      <c r="E121" s="290" t="str" cm="1">
        <f t="array" ref="E121">_xlfn.XLOOKUP(D121,Tipo_de_riesgo_de_Integridad_Pública,Tabla3[Factor de riesgo],"",1)</f>
        <v/>
      </c>
      <c r="F121" s="290" t="str">
        <f>IFERROR(VLOOKUP(E121,Tabla3[[Factor de riesgo]:[Descripción]],2,FALSE),"")</f>
        <v/>
      </c>
      <c r="G121" s="295"/>
      <c r="H121" s="295"/>
      <c r="I121" s="295"/>
      <c r="J121" s="290" t="str">
        <f t="shared" si="4"/>
        <v/>
      </c>
      <c r="K121" s="296"/>
      <c r="L121" s="291" t="b">
        <f t="shared" si="5"/>
        <v>0</v>
      </c>
    </row>
    <row r="122" spans="1:12" x14ac:dyDescent="0.3">
      <c r="A122" s="293"/>
      <c r="B122" s="289" t="str">
        <f>_xlfn.XLOOKUP(A122,Tabla1[DENOMINACIÓN_PROCESOS],Tabla1[SIGLA],"",1)</f>
        <v/>
      </c>
      <c r="C122" s="289" t="s">
        <v>242</v>
      </c>
      <c r="D122" s="294"/>
      <c r="E122" s="290" t="str" cm="1">
        <f t="array" ref="E122">_xlfn.XLOOKUP(D122,Tipo_de_riesgo_de_Integridad_Pública,Tabla3[Factor de riesgo],"",1)</f>
        <v/>
      </c>
      <c r="F122" s="290" t="str">
        <f>IFERROR(VLOOKUP(E122,Tabla3[[Factor de riesgo]:[Descripción]],2,FALSE),"")</f>
        <v/>
      </c>
      <c r="G122" s="295"/>
      <c r="H122" s="295"/>
      <c r="I122" s="295"/>
      <c r="J122" s="290" t="str">
        <f t="shared" si="4"/>
        <v/>
      </c>
      <c r="K122" s="296"/>
      <c r="L122" s="291" t="b">
        <f t="shared" si="5"/>
        <v>0</v>
      </c>
    </row>
    <row r="123" spans="1:12" x14ac:dyDescent="0.3">
      <c r="A123" s="293"/>
      <c r="B123" s="289" t="str">
        <f>_xlfn.XLOOKUP(A123,Tabla1[DENOMINACIÓN_PROCESOS],Tabla1[SIGLA],"",1)</f>
        <v/>
      </c>
      <c r="C123" s="289" t="s">
        <v>243</v>
      </c>
      <c r="D123" s="294"/>
      <c r="E123" s="290" t="str" cm="1">
        <f t="array" ref="E123">_xlfn.XLOOKUP(D123,Tipo_de_riesgo_de_Integridad_Pública,Tabla3[Factor de riesgo],"",1)</f>
        <v/>
      </c>
      <c r="F123" s="290" t="str">
        <f>IFERROR(VLOOKUP(E123,Tabla3[[Factor de riesgo]:[Descripción]],2,FALSE),"")</f>
        <v/>
      </c>
      <c r="G123" s="295"/>
      <c r="H123" s="295"/>
      <c r="I123" s="295"/>
      <c r="J123" s="290" t="str">
        <f t="shared" si="4"/>
        <v/>
      </c>
      <c r="K123" s="296"/>
      <c r="L123" s="291" t="b">
        <f t="shared" si="5"/>
        <v>0</v>
      </c>
    </row>
    <row r="124" spans="1:12" x14ac:dyDescent="0.3">
      <c r="A124" s="293"/>
      <c r="B124" s="289" t="str">
        <f>_xlfn.XLOOKUP(A124,Tabla1[DENOMINACIÓN_PROCESOS],Tabla1[SIGLA],"",1)</f>
        <v/>
      </c>
      <c r="C124" s="289" t="s">
        <v>244</v>
      </c>
      <c r="D124" s="294"/>
      <c r="E124" s="290" t="str" cm="1">
        <f t="array" ref="E124">_xlfn.XLOOKUP(D124,Tipo_de_riesgo_de_Integridad_Pública,Tabla3[Factor de riesgo],"",1)</f>
        <v/>
      </c>
      <c r="F124" s="290" t="str">
        <f>IFERROR(VLOOKUP(E124,Tabla3[[Factor de riesgo]:[Descripción]],2,FALSE),"")</f>
        <v/>
      </c>
      <c r="G124" s="295"/>
      <c r="H124" s="295"/>
      <c r="I124" s="295"/>
      <c r="J124" s="290" t="str">
        <f t="shared" si="4"/>
        <v/>
      </c>
      <c r="K124" s="296"/>
      <c r="L124" s="291" t="b">
        <f t="shared" si="5"/>
        <v>0</v>
      </c>
    </row>
    <row r="125" spans="1:12" x14ac:dyDescent="0.3">
      <c r="A125" s="293"/>
      <c r="B125" s="289" t="str">
        <f>_xlfn.XLOOKUP(A125,Tabla1[DENOMINACIÓN_PROCESOS],Tabla1[SIGLA],"",1)</f>
        <v/>
      </c>
      <c r="C125" s="289" t="s">
        <v>245</v>
      </c>
      <c r="D125" s="294"/>
      <c r="E125" s="290" t="str" cm="1">
        <f t="array" ref="E125">_xlfn.XLOOKUP(D125,Tipo_de_riesgo_de_Integridad_Pública,Tabla3[Factor de riesgo],"",1)</f>
        <v/>
      </c>
      <c r="F125" s="290" t="str">
        <f>IFERROR(VLOOKUP(E125,Tabla3[[Factor de riesgo]:[Descripción]],2,FALSE),"")</f>
        <v/>
      </c>
      <c r="G125" s="295"/>
      <c r="H125" s="295"/>
      <c r="I125" s="295"/>
      <c r="J125" s="290" t="str">
        <f t="shared" si="4"/>
        <v/>
      </c>
      <c r="K125" s="296"/>
      <c r="L125" s="291" t="b">
        <f t="shared" si="5"/>
        <v>0</v>
      </c>
    </row>
    <row r="126" spans="1:12" x14ac:dyDescent="0.3">
      <c r="A126" s="293"/>
      <c r="B126" s="289" t="str">
        <f>_xlfn.XLOOKUP(A126,Tabla1[DENOMINACIÓN_PROCESOS],Tabla1[SIGLA],"",1)</f>
        <v/>
      </c>
      <c r="C126" s="289" t="s">
        <v>246</v>
      </c>
      <c r="D126" s="294"/>
      <c r="E126" s="290" t="str" cm="1">
        <f t="array" ref="E126">_xlfn.XLOOKUP(D126,Tipo_de_riesgo_de_Integridad_Pública,Tabla3[Factor de riesgo],"",1)</f>
        <v/>
      </c>
      <c r="F126" s="290" t="str">
        <f>IFERROR(VLOOKUP(E126,Tabla3[[Factor de riesgo]:[Descripción]],2,FALSE),"")</f>
        <v/>
      </c>
      <c r="G126" s="295"/>
      <c r="H126" s="295"/>
      <c r="I126" s="295"/>
      <c r="J126" s="290" t="str">
        <f t="shared" si="4"/>
        <v/>
      </c>
      <c r="K126" s="296"/>
      <c r="L126" s="291" t="b">
        <f t="shared" si="5"/>
        <v>0</v>
      </c>
    </row>
    <row r="127" spans="1:12" x14ac:dyDescent="0.3">
      <c r="A127" s="293"/>
      <c r="B127" s="289" t="str">
        <f>_xlfn.XLOOKUP(A127,Tabla1[DENOMINACIÓN_PROCESOS],Tabla1[SIGLA],"",1)</f>
        <v/>
      </c>
      <c r="C127" s="289" t="s">
        <v>247</v>
      </c>
      <c r="D127" s="294"/>
      <c r="E127" s="290" t="str" cm="1">
        <f t="array" ref="E127">_xlfn.XLOOKUP(D127,Tipo_de_riesgo_de_Integridad_Pública,Tabla3[Factor de riesgo],"",1)</f>
        <v/>
      </c>
      <c r="F127" s="290" t="str">
        <f>IFERROR(VLOOKUP(E127,Tabla3[[Factor de riesgo]:[Descripción]],2,FALSE),"")</f>
        <v/>
      </c>
      <c r="G127" s="295"/>
      <c r="H127" s="295"/>
      <c r="I127" s="295"/>
      <c r="J127" s="290" t="str">
        <f t="shared" si="4"/>
        <v/>
      </c>
      <c r="K127" s="296"/>
      <c r="L127" s="291" t="b">
        <f t="shared" si="5"/>
        <v>0</v>
      </c>
    </row>
    <row r="128" spans="1:12" x14ac:dyDescent="0.3">
      <c r="A128" s="293"/>
      <c r="B128" s="289" t="str">
        <f>_xlfn.XLOOKUP(A128,Tabla1[DENOMINACIÓN_PROCESOS],Tabla1[SIGLA],"",1)</f>
        <v/>
      </c>
      <c r="C128" s="289" t="s">
        <v>248</v>
      </c>
      <c r="D128" s="294"/>
      <c r="E128" s="290" t="str" cm="1">
        <f t="array" ref="E128">_xlfn.XLOOKUP(D128,Tipo_de_riesgo_de_Integridad_Pública,Tabla3[Factor de riesgo],"",1)</f>
        <v/>
      </c>
      <c r="F128" s="290" t="str">
        <f>IFERROR(VLOOKUP(E128,Tabla3[[Factor de riesgo]:[Descripción]],2,FALSE),"")</f>
        <v/>
      </c>
      <c r="G128" s="295"/>
      <c r="H128" s="295"/>
      <c r="I128" s="295"/>
      <c r="J128" s="290" t="str">
        <f t="shared" si="4"/>
        <v/>
      </c>
      <c r="K128" s="296"/>
      <c r="L128" s="291" t="b">
        <f t="shared" si="5"/>
        <v>0</v>
      </c>
    </row>
    <row r="129" spans="1:12" x14ac:dyDescent="0.3">
      <c r="A129" s="293"/>
      <c r="B129" s="289" t="str">
        <f>_xlfn.XLOOKUP(A129,Tabla1[DENOMINACIÓN_PROCESOS],Tabla1[SIGLA],"",1)</f>
        <v/>
      </c>
      <c r="C129" s="289" t="s">
        <v>249</v>
      </c>
      <c r="D129" s="294"/>
      <c r="E129" s="290" t="str" cm="1">
        <f t="array" ref="E129">_xlfn.XLOOKUP(D129,Tipo_de_riesgo_de_Integridad_Pública,Tabla3[Factor de riesgo],"",1)</f>
        <v/>
      </c>
      <c r="F129" s="290" t="str">
        <f>IFERROR(VLOOKUP(E129,Tabla3[[Factor de riesgo]:[Descripción]],2,FALSE),"")</f>
        <v/>
      </c>
      <c r="G129" s="295"/>
      <c r="H129" s="295"/>
      <c r="I129" s="295"/>
      <c r="J129" s="290" t="str">
        <f t="shared" si="4"/>
        <v/>
      </c>
      <c r="K129" s="296"/>
      <c r="L129" s="291" t="b">
        <f t="shared" si="5"/>
        <v>0</v>
      </c>
    </row>
    <row r="130" spans="1:12" x14ac:dyDescent="0.3">
      <c r="A130" s="293"/>
      <c r="B130" s="289" t="str">
        <f>_xlfn.XLOOKUP(A130,Tabla1[DENOMINACIÓN_PROCESOS],Tabla1[SIGLA],"",1)</f>
        <v/>
      </c>
      <c r="C130" s="289" t="s">
        <v>250</v>
      </c>
      <c r="D130" s="294"/>
      <c r="E130" s="290" t="str" cm="1">
        <f t="array" ref="E130">_xlfn.XLOOKUP(D130,Tipo_de_riesgo_de_Integridad_Pública,Tabla3[Factor de riesgo],"",1)</f>
        <v/>
      </c>
      <c r="F130" s="290" t="str">
        <f>IFERROR(VLOOKUP(E130,Tabla3[[Factor de riesgo]:[Descripción]],2,FALSE),"")</f>
        <v/>
      </c>
      <c r="G130" s="295"/>
      <c r="H130" s="295"/>
      <c r="I130" s="295"/>
      <c r="J130" s="290" t="str">
        <f t="shared" si="4"/>
        <v/>
      </c>
      <c r="K130" s="296"/>
      <c r="L130" s="291" t="b">
        <f t="shared" si="5"/>
        <v>0</v>
      </c>
    </row>
    <row r="131" spans="1:12" x14ac:dyDescent="0.3">
      <c r="A131" s="293"/>
      <c r="B131" s="289" t="str">
        <f>_xlfn.XLOOKUP(A131,Tabla1[DENOMINACIÓN_PROCESOS],Tabla1[SIGLA],"",1)</f>
        <v/>
      </c>
      <c r="C131" s="289" t="s">
        <v>251</v>
      </c>
      <c r="D131" s="294"/>
      <c r="E131" s="290" t="str" cm="1">
        <f t="array" ref="E131">_xlfn.XLOOKUP(D131,Tipo_de_riesgo_de_Integridad_Pública,Tabla3[Factor de riesgo],"",1)</f>
        <v/>
      </c>
      <c r="F131" s="290" t="str">
        <f>IFERROR(VLOOKUP(E131,Tabla3[[Factor de riesgo]:[Descripción]],2,FALSE),"")</f>
        <v/>
      </c>
      <c r="G131" s="295"/>
      <c r="H131" s="295"/>
      <c r="I131" s="295"/>
      <c r="J131" s="290" t="str">
        <f t="shared" si="4"/>
        <v/>
      </c>
      <c r="K131" s="296"/>
      <c r="L131" s="291" t="b">
        <f t="shared" si="5"/>
        <v>0</v>
      </c>
    </row>
    <row r="132" spans="1:12" x14ac:dyDescent="0.3">
      <c r="A132" s="293"/>
      <c r="B132" s="289" t="str">
        <f>_xlfn.XLOOKUP(A132,Tabla1[DENOMINACIÓN_PROCESOS],Tabla1[SIGLA],"",1)</f>
        <v/>
      </c>
      <c r="C132" s="289" t="s">
        <v>252</v>
      </c>
      <c r="D132" s="294"/>
      <c r="E132" s="290" t="str" cm="1">
        <f t="array" ref="E132">_xlfn.XLOOKUP(D132,Tipo_de_riesgo_de_Integridad_Pública,Tabla3[Factor de riesgo],"",1)</f>
        <v/>
      </c>
      <c r="F132" s="290" t="str">
        <f>IFERROR(VLOOKUP(E132,Tabla3[[Factor de riesgo]:[Descripción]],2,FALSE),"")</f>
        <v/>
      </c>
      <c r="G132" s="295"/>
      <c r="H132" s="295"/>
      <c r="I132" s="295"/>
      <c r="J132" s="290" t="str">
        <f t="shared" si="4"/>
        <v/>
      </c>
      <c r="K132" s="296"/>
      <c r="L132" s="291" t="b">
        <f t="shared" si="5"/>
        <v>0</v>
      </c>
    </row>
    <row r="133" spans="1:12" x14ac:dyDescent="0.3">
      <c r="A133" s="293"/>
      <c r="B133" s="289" t="str">
        <f>_xlfn.XLOOKUP(A133,Tabla1[DENOMINACIÓN_PROCESOS],Tabla1[SIGLA],"",1)</f>
        <v/>
      </c>
      <c r="C133" s="289" t="s">
        <v>253</v>
      </c>
      <c r="D133" s="294"/>
      <c r="E133" s="290" t="str" cm="1">
        <f t="array" ref="E133">_xlfn.XLOOKUP(D133,Tipo_de_riesgo_de_Integridad_Pública,Tabla3[Factor de riesgo],"",1)</f>
        <v/>
      </c>
      <c r="F133" s="290" t="str">
        <f>IFERROR(VLOOKUP(E133,Tabla3[[Factor de riesgo]:[Descripción]],2,FALSE),"")</f>
        <v/>
      </c>
      <c r="G133" s="295"/>
      <c r="H133" s="295"/>
      <c r="I133" s="295"/>
      <c r="J133" s="290" t="str">
        <f t="shared" si="4"/>
        <v/>
      </c>
      <c r="K133" s="296"/>
      <c r="L133" s="291" t="b">
        <f t="shared" si="5"/>
        <v>0</v>
      </c>
    </row>
    <row r="134" spans="1:12" x14ac:dyDescent="0.3">
      <c r="A134" s="293"/>
      <c r="B134" s="289" t="str">
        <f>_xlfn.XLOOKUP(A134,Tabla1[DENOMINACIÓN_PROCESOS],Tabla1[SIGLA],"",1)</f>
        <v/>
      </c>
      <c r="C134" s="289" t="s">
        <v>254</v>
      </c>
      <c r="D134" s="294"/>
      <c r="E134" s="290" t="str" cm="1">
        <f t="array" ref="E134">_xlfn.XLOOKUP(D134,Tipo_de_riesgo_de_Integridad_Pública,Tabla3[Factor de riesgo],"",1)</f>
        <v/>
      </c>
      <c r="F134" s="290" t="str">
        <f>IFERROR(VLOOKUP(E134,Tabla3[[Factor de riesgo]:[Descripción]],2,FALSE),"")</f>
        <v/>
      </c>
      <c r="G134" s="295"/>
      <c r="H134" s="295"/>
      <c r="I134" s="295"/>
      <c r="J134" s="290" t="str">
        <f t="shared" si="4"/>
        <v/>
      </c>
      <c r="K134" s="296"/>
      <c r="L134" s="291" t="b">
        <f t="shared" si="5"/>
        <v>0</v>
      </c>
    </row>
    <row r="135" spans="1:12" x14ac:dyDescent="0.3">
      <c r="A135" s="293"/>
      <c r="B135" s="289" t="str">
        <f>_xlfn.XLOOKUP(A135,Tabla1[DENOMINACIÓN_PROCESOS],Tabla1[SIGLA],"",1)</f>
        <v/>
      </c>
      <c r="C135" s="289" t="s">
        <v>255</v>
      </c>
      <c r="D135" s="294"/>
      <c r="E135" s="290" t="str" cm="1">
        <f t="array" ref="E135">_xlfn.XLOOKUP(D135,Tipo_de_riesgo_de_Integridad_Pública,Tabla3[Factor de riesgo],"",1)</f>
        <v/>
      </c>
      <c r="F135" s="290" t="str">
        <f>IFERROR(VLOOKUP(E135,Tabla3[[Factor de riesgo]:[Descripción]],2,FALSE),"")</f>
        <v/>
      </c>
      <c r="G135" s="295"/>
      <c r="H135" s="295"/>
      <c r="I135" s="295"/>
      <c r="J135" s="290" t="str">
        <f t="shared" si="4"/>
        <v/>
      </c>
      <c r="K135" s="296"/>
      <c r="L135" s="291" t="b">
        <f t="shared" si="5"/>
        <v>0</v>
      </c>
    </row>
    <row r="136" spans="1:12" x14ac:dyDescent="0.3">
      <c r="A136" s="293"/>
      <c r="B136" s="289" t="str">
        <f>_xlfn.XLOOKUP(A136,Tabla1[DENOMINACIÓN_PROCESOS],Tabla1[SIGLA],"",1)</f>
        <v/>
      </c>
      <c r="C136" s="289" t="s">
        <v>256</v>
      </c>
      <c r="D136" s="294"/>
      <c r="E136" s="290" t="str" cm="1">
        <f t="array" ref="E136">_xlfn.XLOOKUP(D136,Tipo_de_riesgo_de_Integridad_Pública,Tabla3[Factor de riesgo],"",1)</f>
        <v/>
      </c>
      <c r="F136" s="290" t="str">
        <f>IFERROR(VLOOKUP(E136,Tabla3[[Factor de riesgo]:[Descripción]],2,FALSE),"")</f>
        <v/>
      </c>
      <c r="G136" s="295"/>
      <c r="H136" s="295"/>
      <c r="I136" s="295"/>
      <c r="J136" s="290" t="str">
        <f t="shared" si="4"/>
        <v/>
      </c>
      <c r="K136" s="296"/>
      <c r="L136" s="291" t="b">
        <f t="shared" si="5"/>
        <v>0</v>
      </c>
    </row>
    <row r="137" spans="1:12" x14ac:dyDescent="0.3">
      <c r="A137" s="293"/>
      <c r="B137" s="289" t="str">
        <f>_xlfn.XLOOKUP(A137,Tabla1[DENOMINACIÓN_PROCESOS],Tabla1[SIGLA],"",1)</f>
        <v/>
      </c>
      <c r="C137" s="289" t="s">
        <v>257</v>
      </c>
      <c r="D137" s="294"/>
      <c r="E137" s="290" t="str" cm="1">
        <f t="array" ref="E137">_xlfn.XLOOKUP(D137,Tipo_de_riesgo_de_Integridad_Pública,Tabla3[Factor de riesgo],"",1)</f>
        <v/>
      </c>
      <c r="F137" s="290" t="str">
        <f>IFERROR(VLOOKUP(E137,Tabla3[[Factor de riesgo]:[Descripción]],2,FALSE),"")</f>
        <v/>
      </c>
      <c r="G137" s="295"/>
      <c r="H137" s="295"/>
      <c r="I137" s="295"/>
      <c r="J137" s="290" t="str">
        <f t="shared" si="4"/>
        <v/>
      </c>
      <c r="K137" s="296"/>
      <c r="L137" s="291" t="b">
        <f t="shared" si="5"/>
        <v>0</v>
      </c>
    </row>
    <row r="138" spans="1:12" x14ac:dyDescent="0.3">
      <c r="A138" s="293"/>
      <c r="B138" s="289" t="str">
        <f>_xlfn.XLOOKUP(A138,Tabla1[DENOMINACIÓN_PROCESOS],Tabla1[SIGLA],"",1)</f>
        <v/>
      </c>
      <c r="C138" s="289" t="s">
        <v>258</v>
      </c>
      <c r="D138" s="294"/>
      <c r="E138" s="290" t="str" cm="1">
        <f t="array" ref="E138">_xlfn.XLOOKUP(D138,Tipo_de_riesgo_de_Integridad_Pública,Tabla3[Factor de riesgo],"",1)</f>
        <v/>
      </c>
      <c r="F138" s="290" t="str">
        <f>IFERROR(VLOOKUP(E138,Tabla3[[Factor de riesgo]:[Descripción]],2,FALSE),"")</f>
        <v/>
      </c>
      <c r="G138" s="295"/>
      <c r="H138" s="295"/>
      <c r="I138" s="295"/>
      <c r="J138" s="290" t="str">
        <f t="shared" si="4"/>
        <v/>
      </c>
      <c r="K138" s="296"/>
      <c r="L138" s="291" t="b">
        <f t="shared" si="5"/>
        <v>0</v>
      </c>
    </row>
    <row r="139" spans="1:12" x14ac:dyDescent="0.3">
      <c r="A139" s="293"/>
      <c r="B139" s="289" t="str">
        <f>_xlfn.XLOOKUP(A139,Tabla1[DENOMINACIÓN_PROCESOS],Tabla1[SIGLA],"",1)</f>
        <v/>
      </c>
      <c r="C139" s="289" t="s">
        <v>259</v>
      </c>
      <c r="D139" s="294"/>
      <c r="E139" s="290" t="str" cm="1">
        <f t="array" ref="E139">_xlfn.XLOOKUP(D139,Tipo_de_riesgo_de_Integridad_Pública,Tabla3[Factor de riesgo],"",1)</f>
        <v/>
      </c>
      <c r="F139" s="290" t="str">
        <f>IFERROR(VLOOKUP(E139,Tabla3[[Factor de riesgo]:[Descripción]],2,FALSE),"")</f>
        <v/>
      </c>
      <c r="G139" s="295"/>
      <c r="H139" s="295"/>
      <c r="I139" s="295"/>
      <c r="J139" s="290" t="str">
        <f t="shared" si="4"/>
        <v/>
      </c>
      <c r="K139" s="296"/>
      <c r="L139" s="291" t="b">
        <f t="shared" si="5"/>
        <v>0</v>
      </c>
    </row>
    <row r="140" spans="1:12" x14ac:dyDescent="0.3">
      <c r="A140" s="293"/>
      <c r="B140" s="289" t="str">
        <f>_xlfn.XLOOKUP(A140,Tabla1[DENOMINACIÓN_PROCESOS],Tabla1[SIGLA],"",1)</f>
        <v/>
      </c>
      <c r="C140" s="289" t="s">
        <v>260</v>
      </c>
      <c r="D140" s="294"/>
      <c r="E140" s="290" t="str" cm="1">
        <f t="array" ref="E140">_xlfn.XLOOKUP(D140,Tipo_de_riesgo_de_Integridad_Pública,Tabla3[Factor de riesgo],"",1)</f>
        <v/>
      </c>
      <c r="F140" s="290" t="str">
        <f>IFERROR(VLOOKUP(E140,Tabla3[[Factor de riesgo]:[Descripción]],2,FALSE),"")</f>
        <v/>
      </c>
      <c r="G140" s="295"/>
      <c r="H140" s="295"/>
      <c r="I140" s="295"/>
      <c r="J140" s="290" t="str">
        <f t="shared" si="4"/>
        <v/>
      </c>
      <c r="K140" s="296"/>
      <c r="L140" s="291" t="b">
        <f t="shared" ref="L140:L171" si="6">IF(COUNTIF(A140:K140,"&lt;&gt;"&amp;"")=11,TRUE, FALSE)</f>
        <v>0</v>
      </c>
    </row>
    <row r="141" spans="1:12" x14ac:dyDescent="0.3">
      <c r="A141" s="293"/>
      <c r="B141" s="289" t="str">
        <f>_xlfn.XLOOKUP(A141,Tabla1[DENOMINACIÓN_PROCESOS],Tabla1[SIGLA],"",1)</f>
        <v/>
      </c>
      <c r="C141" s="289" t="s">
        <v>261</v>
      </c>
      <c r="D141" s="294"/>
      <c r="E141" s="290" t="str" cm="1">
        <f t="array" ref="E141">_xlfn.XLOOKUP(D141,Tipo_de_riesgo_de_Integridad_Pública,Tabla3[Factor de riesgo],"",1)</f>
        <v/>
      </c>
      <c r="F141" s="290" t="str">
        <f>IFERROR(VLOOKUP(E141,Tabla3[[Factor de riesgo]:[Descripción]],2,FALSE),"")</f>
        <v/>
      </c>
      <c r="G141" s="295"/>
      <c r="H141" s="295"/>
      <c r="I141" s="295"/>
      <c r="J141" s="290" t="str">
        <f t="shared" ref="J141:J171" si="7">IF(COUNTIF(G141:I141,"&lt;&gt;"&amp;"")=3,CONCATENATE("Posibilidad de afectación ",G141, " por ",H141," debido a "&amp;I141),"")</f>
        <v/>
      </c>
      <c r="K141" s="296"/>
      <c r="L141" s="291" t="b">
        <f t="shared" si="6"/>
        <v>0</v>
      </c>
    </row>
    <row r="142" spans="1:12" x14ac:dyDescent="0.3">
      <c r="A142" s="293"/>
      <c r="B142" s="289" t="str">
        <f>_xlfn.XLOOKUP(A142,Tabla1[DENOMINACIÓN_PROCESOS],Tabla1[SIGLA],"",1)</f>
        <v/>
      </c>
      <c r="C142" s="289" t="s">
        <v>262</v>
      </c>
      <c r="D142" s="294"/>
      <c r="E142" s="290" t="str" cm="1">
        <f t="array" ref="E142">_xlfn.XLOOKUP(D142,Tipo_de_riesgo_de_Integridad_Pública,Tabla3[Factor de riesgo],"",1)</f>
        <v/>
      </c>
      <c r="F142" s="290" t="str">
        <f>IFERROR(VLOOKUP(E142,Tabla3[[Factor de riesgo]:[Descripción]],2,FALSE),"")</f>
        <v/>
      </c>
      <c r="G142" s="295"/>
      <c r="H142" s="295"/>
      <c r="I142" s="295"/>
      <c r="J142" s="290" t="str">
        <f t="shared" si="7"/>
        <v/>
      </c>
      <c r="K142" s="296"/>
      <c r="L142" s="291" t="b">
        <f t="shared" si="6"/>
        <v>0</v>
      </c>
    </row>
    <row r="143" spans="1:12" x14ac:dyDescent="0.3">
      <c r="A143" s="293"/>
      <c r="B143" s="289" t="str">
        <f>_xlfn.XLOOKUP(A143,Tabla1[DENOMINACIÓN_PROCESOS],Tabla1[SIGLA],"",1)</f>
        <v/>
      </c>
      <c r="C143" s="289" t="s">
        <v>263</v>
      </c>
      <c r="D143" s="294"/>
      <c r="E143" s="290" t="str" cm="1">
        <f t="array" ref="E143">_xlfn.XLOOKUP(D143,Tipo_de_riesgo_de_Integridad_Pública,Tabla3[Factor de riesgo],"",1)</f>
        <v/>
      </c>
      <c r="F143" s="290" t="str">
        <f>IFERROR(VLOOKUP(E143,Tabla3[[Factor de riesgo]:[Descripción]],2,FALSE),"")</f>
        <v/>
      </c>
      <c r="G143" s="295"/>
      <c r="H143" s="295"/>
      <c r="I143" s="295"/>
      <c r="J143" s="290" t="str">
        <f t="shared" si="7"/>
        <v/>
      </c>
      <c r="K143" s="296"/>
      <c r="L143" s="291" t="b">
        <f t="shared" si="6"/>
        <v>0</v>
      </c>
    </row>
    <row r="144" spans="1:12" x14ac:dyDescent="0.3">
      <c r="A144" s="293"/>
      <c r="B144" s="289" t="str">
        <f>_xlfn.XLOOKUP(A144,Tabla1[DENOMINACIÓN_PROCESOS],Tabla1[SIGLA],"",1)</f>
        <v/>
      </c>
      <c r="C144" s="289" t="s">
        <v>264</v>
      </c>
      <c r="D144" s="294"/>
      <c r="E144" s="290" t="str" cm="1">
        <f t="array" ref="E144">_xlfn.XLOOKUP(D144,Tipo_de_riesgo_de_Integridad_Pública,Tabla3[Factor de riesgo],"",1)</f>
        <v/>
      </c>
      <c r="F144" s="290" t="str">
        <f>IFERROR(VLOOKUP(E144,Tabla3[[Factor de riesgo]:[Descripción]],2,FALSE),"")</f>
        <v/>
      </c>
      <c r="G144" s="295"/>
      <c r="H144" s="295"/>
      <c r="I144" s="295"/>
      <c r="J144" s="290" t="str">
        <f t="shared" si="7"/>
        <v/>
      </c>
      <c r="K144" s="296"/>
      <c r="L144" s="291" t="b">
        <f t="shared" si="6"/>
        <v>0</v>
      </c>
    </row>
    <row r="145" spans="1:12" x14ac:dyDescent="0.3">
      <c r="A145" s="293"/>
      <c r="B145" s="289" t="str">
        <f>_xlfn.XLOOKUP(A145,Tabla1[DENOMINACIÓN_PROCESOS],Tabla1[SIGLA],"",1)</f>
        <v/>
      </c>
      <c r="C145" s="289" t="s">
        <v>265</v>
      </c>
      <c r="D145" s="294"/>
      <c r="E145" s="290" t="str" cm="1">
        <f t="array" ref="E145">_xlfn.XLOOKUP(D145,Tipo_de_riesgo_de_Integridad_Pública,Tabla3[Factor de riesgo],"",1)</f>
        <v/>
      </c>
      <c r="F145" s="290" t="str">
        <f>IFERROR(VLOOKUP(E145,Tabla3[[Factor de riesgo]:[Descripción]],2,FALSE),"")</f>
        <v/>
      </c>
      <c r="G145" s="295"/>
      <c r="H145" s="295"/>
      <c r="I145" s="295"/>
      <c r="J145" s="290" t="str">
        <f t="shared" si="7"/>
        <v/>
      </c>
      <c r="K145" s="296"/>
      <c r="L145" s="291" t="b">
        <f t="shared" si="6"/>
        <v>0</v>
      </c>
    </row>
    <row r="146" spans="1:12" x14ac:dyDescent="0.3">
      <c r="A146" s="293"/>
      <c r="B146" s="289" t="str">
        <f>_xlfn.XLOOKUP(A146,Tabla1[DENOMINACIÓN_PROCESOS],Tabla1[SIGLA],"",1)</f>
        <v/>
      </c>
      <c r="C146" s="289" t="s">
        <v>266</v>
      </c>
      <c r="D146" s="294"/>
      <c r="E146" s="290" t="str" cm="1">
        <f t="array" ref="E146">_xlfn.XLOOKUP(D146,Tipo_de_riesgo_de_Integridad_Pública,Tabla3[Factor de riesgo],"",1)</f>
        <v/>
      </c>
      <c r="F146" s="290" t="str">
        <f>IFERROR(VLOOKUP(E146,Tabla3[[Factor de riesgo]:[Descripción]],2,FALSE),"")</f>
        <v/>
      </c>
      <c r="G146" s="295"/>
      <c r="H146" s="295"/>
      <c r="I146" s="295"/>
      <c r="J146" s="290" t="str">
        <f t="shared" si="7"/>
        <v/>
      </c>
      <c r="K146" s="296"/>
      <c r="L146" s="291" t="b">
        <f t="shared" si="6"/>
        <v>0</v>
      </c>
    </row>
    <row r="147" spans="1:12" x14ac:dyDescent="0.3">
      <c r="A147" s="293"/>
      <c r="B147" s="289" t="str">
        <f>_xlfn.XLOOKUP(A147,Tabla1[DENOMINACIÓN_PROCESOS],Tabla1[SIGLA],"",1)</f>
        <v/>
      </c>
      <c r="C147" s="289" t="s">
        <v>267</v>
      </c>
      <c r="D147" s="294"/>
      <c r="E147" s="290" t="str" cm="1">
        <f t="array" ref="E147">_xlfn.XLOOKUP(D147,Tipo_de_riesgo_de_Integridad_Pública,Tabla3[Factor de riesgo],"",1)</f>
        <v/>
      </c>
      <c r="F147" s="290" t="str">
        <f>IFERROR(VLOOKUP(E147,Tabla3[[Factor de riesgo]:[Descripción]],2,FALSE),"")</f>
        <v/>
      </c>
      <c r="G147" s="295"/>
      <c r="H147" s="295"/>
      <c r="I147" s="295"/>
      <c r="J147" s="290" t="str">
        <f t="shared" si="7"/>
        <v/>
      </c>
      <c r="K147" s="296"/>
      <c r="L147" s="291" t="b">
        <f t="shared" si="6"/>
        <v>0</v>
      </c>
    </row>
    <row r="148" spans="1:12" x14ac:dyDescent="0.3">
      <c r="A148" s="293"/>
      <c r="B148" s="289" t="str">
        <f>_xlfn.XLOOKUP(A148,Tabla1[DENOMINACIÓN_PROCESOS],Tabla1[SIGLA],"",1)</f>
        <v/>
      </c>
      <c r="C148" s="289" t="s">
        <v>268</v>
      </c>
      <c r="D148" s="294"/>
      <c r="E148" s="290" t="str" cm="1">
        <f t="array" ref="E148">_xlfn.XLOOKUP(D148,Tipo_de_riesgo_de_Integridad_Pública,Tabla3[Factor de riesgo],"",1)</f>
        <v/>
      </c>
      <c r="F148" s="290" t="str">
        <f>IFERROR(VLOOKUP(E148,Tabla3[[Factor de riesgo]:[Descripción]],2,FALSE),"")</f>
        <v/>
      </c>
      <c r="G148" s="295"/>
      <c r="H148" s="295"/>
      <c r="I148" s="295"/>
      <c r="J148" s="290" t="str">
        <f t="shared" si="7"/>
        <v/>
      </c>
      <c r="K148" s="296"/>
      <c r="L148" s="291" t="b">
        <f t="shared" si="6"/>
        <v>0</v>
      </c>
    </row>
    <row r="149" spans="1:12" x14ac:dyDescent="0.3">
      <c r="A149" s="293"/>
      <c r="B149" s="289" t="str">
        <f>_xlfn.XLOOKUP(A149,Tabla1[DENOMINACIÓN_PROCESOS],Tabla1[SIGLA],"",1)</f>
        <v/>
      </c>
      <c r="C149" s="289" t="s">
        <v>269</v>
      </c>
      <c r="D149" s="294"/>
      <c r="E149" s="290" t="str" cm="1">
        <f t="array" ref="E149">_xlfn.XLOOKUP(D149,Tipo_de_riesgo_de_Integridad_Pública,Tabla3[Factor de riesgo],"",1)</f>
        <v/>
      </c>
      <c r="F149" s="290" t="str">
        <f>IFERROR(VLOOKUP(E149,Tabla3[[Factor de riesgo]:[Descripción]],2,FALSE),"")</f>
        <v/>
      </c>
      <c r="G149" s="295"/>
      <c r="H149" s="295"/>
      <c r="I149" s="295"/>
      <c r="J149" s="290" t="str">
        <f t="shared" si="7"/>
        <v/>
      </c>
      <c r="K149" s="296"/>
      <c r="L149" s="291" t="b">
        <f t="shared" si="6"/>
        <v>0</v>
      </c>
    </row>
    <row r="150" spans="1:12" x14ac:dyDescent="0.3">
      <c r="A150" s="293"/>
      <c r="B150" s="289" t="str">
        <f>_xlfn.XLOOKUP(A150,Tabla1[DENOMINACIÓN_PROCESOS],Tabla1[SIGLA],"",1)</f>
        <v/>
      </c>
      <c r="C150" s="289" t="s">
        <v>270</v>
      </c>
      <c r="D150" s="294"/>
      <c r="E150" s="290" t="str" cm="1">
        <f t="array" ref="E150">_xlfn.XLOOKUP(D150,Tipo_de_riesgo_de_Integridad_Pública,Tabla3[Factor de riesgo],"",1)</f>
        <v/>
      </c>
      <c r="F150" s="290" t="str">
        <f>IFERROR(VLOOKUP(E150,Tabla3[[Factor de riesgo]:[Descripción]],2,FALSE),"")</f>
        <v/>
      </c>
      <c r="G150" s="295"/>
      <c r="H150" s="295"/>
      <c r="I150" s="295"/>
      <c r="J150" s="290" t="str">
        <f t="shared" si="7"/>
        <v/>
      </c>
      <c r="K150" s="296"/>
      <c r="L150" s="291" t="b">
        <f t="shared" si="6"/>
        <v>0</v>
      </c>
    </row>
    <row r="151" spans="1:12" x14ac:dyDescent="0.3">
      <c r="A151" s="293"/>
      <c r="B151" s="289" t="str">
        <f>_xlfn.XLOOKUP(A151,Tabla1[DENOMINACIÓN_PROCESOS],Tabla1[SIGLA],"",1)</f>
        <v/>
      </c>
      <c r="C151" s="289" t="s">
        <v>271</v>
      </c>
      <c r="D151" s="294"/>
      <c r="E151" s="290" t="str" cm="1">
        <f t="array" ref="E151">_xlfn.XLOOKUP(D151,Tipo_de_riesgo_de_Integridad_Pública,Tabla3[Factor de riesgo],"",1)</f>
        <v/>
      </c>
      <c r="F151" s="290" t="str">
        <f>IFERROR(VLOOKUP(E151,Tabla3[[Factor de riesgo]:[Descripción]],2,FALSE),"")</f>
        <v/>
      </c>
      <c r="G151" s="295"/>
      <c r="H151" s="295"/>
      <c r="I151" s="295"/>
      <c r="J151" s="290" t="str">
        <f t="shared" si="7"/>
        <v/>
      </c>
      <c r="K151" s="296"/>
      <c r="L151" s="291" t="b">
        <f t="shared" si="6"/>
        <v>0</v>
      </c>
    </row>
    <row r="152" spans="1:12" x14ac:dyDescent="0.3">
      <c r="A152" s="293"/>
      <c r="B152" s="289" t="str">
        <f>_xlfn.XLOOKUP(A152,Tabla1[DENOMINACIÓN_PROCESOS],Tabla1[SIGLA],"",1)</f>
        <v/>
      </c>
      <c r="C152" s="289" t="s">
        <v>272</v>
      </c>
      <c r="D152" s="294"/>
      <c r="E152" s="290" t="str" cm="1">
        <f t="array" ref="E152">_xlfn.XLOOKUP(D152,Tipo_de_riesgo_de_Integridad_Pública,Tabla3[Factor de riesgo],"",1)</f>
        <v/>
      </c>
      <c r="F152" s="290" t="str">
        <f>IFERROR(VLOOKUP(E152,Tabla3[[Factor de riesgo]:[Descripción]],2,FALSE),"")</f>
        <v/>
      </c>
      <c r="G152" s="295"/>
      <c r="H152" s="295"/>
      <c r="I152" s="295"/>
      <c r="J152" s="290" t="str">
        <f t="shared" si="7"/>
        <v/>
      </c>
      <c r="K152" s="296"/>
      <c r="L152" s="291" t="b">
        <f t="shared" si="6"/>
        <v>0</v>
      </c>
    </row>
    <row r="153" spans="1:12" x14ac:dyDescent="0.3">
      <c r="A153" s="293"/>
      <c r="B153" s="289" t="str">
        <f>_xlfn.XLOOKUP(A153,Tabla1[DENOMINACIÓN_PROCESOS],Tabla1[SIGLA],"",1)</f>
        <v/>
      </c>
      <c r="C153" s="289" t="s">
        <v>273</v>
      </c>
      <c r="D153" s="294"/>
      <c r="E153" s="290" t="str" cm="1">
        <f t="array" ref="E153">_xlfn.XLOOKUP(D153,Tipo_de_riesgo_de_Integridad_Pública,Tabla3[Factor de riesgo],"",1)</f>
        <v/>
      </c>
      <c r="F153" s="290" t="str">
        <f>IFERROR(VLOOKUP(E153,Tabla3[[Factor de riesgo]:[Descripción]],2,FALSE),"")</f>
        <v/>
      </c>
      <c r="G153" s="295"/>
      <c r="H153" s="295"/>
      <c r="I153" s="295"/>
      <c r="J153" s="290" t="str">
        <f t="shared" si="7"/>
        <v/>
      </c>
      <c r="K153" s="296"/>
      <c r="L153" s="291" t="b">
        <f t="shared" si="6"/>
        <v>0</v>
      </c>
    </row>
    <row r="154" spans="1:12" x14ac:dyDescent="0.3">
      <c r="A154" s="293"/>
      <c r="B154" s="289" t="str">
        <f>_xlfn.XLOOKUP(A154,Tabla1[DENOMINACIÓN_PROCESOS],Tabla1[SIGLA],"",1)</f>
        <v/>
      </c>
      <c r="C154" s="289" t="s">
        <v>274</v>
      </c>
      <c r="D154" s="294"/>
      <c r="E154" s="290" t="str" cm="1">
        <f t="array" ref="E154">_xlfn.XLOOKUP(D154,Tipo_de_riesgo_de_Integridad_Pública,Tabla3[Factor de riesgo],"",1)</f>
        <v/>
      </c>
      <c r="F154" s="290" t="str">
        <f>IFERROR(VLOOKUP(E154,Tabla3[[Factor de riesgo]:[Descripción]],2,FALSE),"")</f>
        <v/>
      </c>
      <c r="G154" s="295"/>
      <c r="H154" s="295"/>
      <c r="I154" s="295"/>
      <c r="J154" s="290" t="str">
        <f t="shared" si="7"/>
        <v/>
      </c>
      <c r="K154" s="296"/>
      <c r="L154" s="291" t="b">
        <f t="shared" si="6"/>
        <v>0</v>
      </c>
    </row>
    <row r="155" spans="1:12" x14ac:dyDescent="0.3">
      <c r="A155" s="293"/>
      <c r="B155" s="289" t="str">
        <f>_xlfn.XLOOKUP(A155,Tabla1[DENOMINACIÓN_PROCESOS],Tabla1[SIGLA],"",1)</f>
        <v/>
      </c>
      <c r="C155" s="289" t="s">
        <v>275</v>
      </c>
      <c r="D155" s="294"/>
      <c r="E155" s="290" t="str" cm="1">
        <f t="array" ref="E155">_xlfn.XLOOKUP(D155,Tipo_de_riesgo_de_Integridad_Pública,Tabla3[Factor de riesgo],"",1)</f>
        <v/>
      </c>
      <c r="F155" s="290" t="str">
        <f>IFERROR(VLOOKUP(E155,Tabla3[[Factor de riesgo]:[Descripción]],2,FALSE),"")</f>
        <v/>
      </c>
      <c r="G155" s="295"/>
      <c r="H155" s="295"/>
      <c r="I155" s="295"/>
      <c r="J155" s="290" t="str">
        <f t="shared" si="7"/>
        <v/>
      </c>
      <c r="K155" s="296"/>
      <c r="L155" s="291" t="b">
        <f t="shared" si="6"/>
        <v>0</v>
      </c>
    </row>
    <row r="156" spans="1:12" x14ac:dyDescent="0.3">
      <c r="A156" s="293"/>
      <c r="B156" s="289" t="str">
        <f>_xlfn.XLOOKUP(A156,Tabla1[DENOMINACIÓN_PROCESOS],Tabla1[SIGLA],"",1)</f>
        <v/>
      </c>
      <c r="C156" s="289" t="s">
        <v>276</v>
      </c>
      <c r="D156" s="294"/>
      <c r="E156" s="290" t="str" cm="1">
        <f t="array" ref="E156">_xlfn.XLOOKUP(D156,Tipo_de_riesgo_de_Integridad_Pública,Tabla3[Factor de riesgo],"",1)</f>
        <v/>
      </c>
      <c r="F156" s="290" t="str">
        <f>IFERROR(VLOOKUP(E156,Tabla3[[Factor de riesgo]:[Descripción]],2,FALSE),"")</f>
        <v/>
      </c>
      <c r="G156" s="295"/>
      <c r="H156" s="295"/>
      <c r="I156" s="295"/>
      <c r="J156" s="290" t="str">
        <f t="shared" si="7"/>
        <v/>
      </c>
      <c r="K156" s="296"/>
      <c r="L156" s="291" t="b">
        <f t="shared" si="6"/>
        <v>0</v>
      </c>
    </row>
    <row r="157" spans="1:12" x14ac:dyDescent="0.3">
      <c r="A157" s="293"/>
      <c r="B157" s="289" t="str">
        <f>_xlfn.XLOOKUP(A157,Tabla1[DENOMINACIÓN_PROCESOS],Tabla1[SIGLA],"",1)</f>
        <v/>
      </c>
      <c r="C157" s="289" t="s">
        <v>277</v>
      </c>
      <c r="D157" s="294"/>
      <c r="E157" s="290" t="str" cm="1">
        <f t="array" ref="E157">_xlfn.XLOOKUP(D157,Tipo_de_riesgo_de_Integridad_Pública,Tabla3[Factor de riesgo],"",1)</f>
        <v/>
      </c>
      <c r="F157" s="290" t="str">
        <f>IFERROR(VLOOKUP(E157,Tabla3[[Factor de riesgo]:[Descripción]],2,FALSE),"")</f>
        <v/>
      </c>
      <c r="G157" s="295"/>
      <c r="H157" s="295"/>
      <c r="I157" s="295"/>
      <c r="J157" s="290" t="str">
        <f t="shared" si="7"/>
        <v/>
      </c>
      <c r="K157" s="296"/>
      <c r="L157" s="291" t="b">
        <f t="shared" si="6"/>
        <v>0</v>
      </c>
    </row>
    <row r="158" spans="1:12" x14ac:dyDescent="0.3">
      <c r="A158" s="293"/>
      <c r="B158" s="289" t="str">
        <f>_xlfn.XLOOKUP(A158,Tabla1[DENOMINACIÓN_PROCESOS],Tabla1[SIGLA],"",1)</f>
        <v/>
      </c>
      <c r="C158" s="289" t="s">
        <v>278</v>
      </c>
      <c r="D158" s="294"/>
      <c r="E158" s="290" t="str" cm="1">
        <f t="array" ref="E158">_xlfn.XLOOKUP(D158,Tipo_de_riesgo_de_Integridad_Pública,Tabla3[Factor de riesgo],"",1)</f>
        <v/>
      </c>
      <c r="F158" s="290" t="str">
        <f>IFERROR(VLOOKUP(E158,Tabla3[[Factor de riesgo]:[Descripción]],2,FALSE),"")</f>
        <v/>
      </c>
      <c r="G158" s="295"/>
      <c r="H158" s="295"/>
      <c r="I158" s="295"/>
      <c r="J158" s="290" t="str">
        <f t="shared" si="7"/>
        <v/>
      </c>
      <c r="K158" s="296"/>
      <c r="L158" s="291" t="b">
        <f t="shared" si="6"/>
        <v>0</v>
      </c>
    </row>
    <row r="159" spans="1:12" x14ac:dyDescent="0.3">
      <c r="A159" s="293"/>
      <c r="B159" s="289" t="str">
        <f>_xlfn.XLOOKUP(A159,Tabla1[DENOMINACIÓN_PROCESOS],Tabla1[SIGLA],"",1)</f>
        <v/>
      </c>
      <c r="C159" s="289" t="s">
        <v>279</v>
      </c>
      <c r="D159" s="294"/>
      <c r="E159" s="290" t="str" cm="1">
        <f t="array" ref="E159">_xlfn.XLOOKUP(D159,Tipo_de_riesgo_de_Integridad_Pública,Tabla3[Factor de riesgo],"",1)</f>
        <v/>
      </c>
      <c r="F159" s="290" t="str">
        <f>IFERROR(VLOOKUP(E159,Tabla3[[Factor de riesgo]:[Descripción]],2,FALSE),"")</f>
        <v/>
      </c>
      <c r="G159" s="295"/>
      <c r="H159" s="295"/>
      <c r="I159" s="295"/>
      <c r="J159" s="290" t="str">
        <f t="shared" si="7"/>
        <v/>
      </c>
      <c r="K159" s="296"/>
      <c r="L159" s="291" t="b">
        <f t="shared" si="6"/>
        <v>0</v>
      </c>
    </row>
    <row r="160" spans="1:12" x14ac:dyDescent="0.3">
      <c r="A160" s="293"/>
      <c r="B160" s="289" t="str">
        <f>_xlfn.XLOOKUP(A160,Tabla1[DENOMINACIÓN_PROCESOS],Tabla1[SIGLA],"",1)</f>
        <v/>
      </c>
      <c r="C160" s="289" t="s">
        <v>280</v>
      </c>
      <c r="D160" s="294"/>
      <c r="E160" s="290" t="str" cm="1">
        <f t="array" ref="E160">_xlfn.XLOOKUP(D160,Tipo_de_riesgo_de_Integridad_Pública,Tabla3[Factor de riesgo],"",1)</f>
        <v/>
      </c>
      <c r="F160" s="290" t="str">
        <f>IFERROR(VLOOKUP(E160,Tabla3[[Factor de riesgo]:[Descripción]],2,FALSE),"")</f>
        <v/>
      </c>
      <c r="G160" s="295"/>
      <c r="H160" s="295"/>
      <c r="I160" s="295"/>
      <c r="J160" s="290" t="str">
        <f t="shared" si="7"/>
        <v/>
      </c>
      <c r="K160" s="296"/>
      <c r="L160" s="291" t="b">
        <f t="shared" si="6"/>
        <v>0</v>
      </c>
    </row>
    <row r="161" spans="1:12" x14ac:dyDescent="0.3">
      <c r="A161" s="293"/>
      <c r="B161" s="289" t="str">
        <f>_xlfn.XLOOKUP(A161,Tabla1[DENOMINACIÓN_PROCESOS],Tabla1[SIGLA],"",1)</f>
        <v/>
      </c>
      <c r="C161" s="289" t="s">
        <v>281</v>
      </c>
      <c r="D161" s="294"/>
      <c r="E161" s="290" t="str" cm="1">
        <f t="array" ref="E161">_xlfn.XLOOKUP(D161,Tipo_de_riesgo_de_Integridad_Pública,Tabla3[Factor de riesgo],"",1)</f>
        <v/>
      </c>
      <c r="F161" s="290" t="str">
        <f>IFERROR(VLOOKUP(E161,Tabla3[[Factor de riesgo]:[Descripción]],2,FALSE),"")</f>
        <v/>
      </c>
      <c r="G161" s="295"/>
      <c r="H161" s="295"/>
      <c r="I161" s="295"/>
      <c r="J161" s="290" t="str">
        <f t="shared" si="7"/>
        <v/>
      </c>
      <c r="K161" s="296"/>
      <c r="L161" s="291" t="b">
        <f t="shared" si="6"/>
        <v>0</v>
      </c>
    </row>
    <row r="162" spans="1:12" x14ac:dyDescent="0.3">
      <c r="A162" s="293"/>
      <c r="B162" s="289" t="str">
        <f>_xlfn.XLOOKUP(A162,Tabla1[DENOMINACIÓN_PROCESOS],Tabla1[SIGLA],"",1)</f>
        <v/>
      </c>
      <c r="C162" s="289" t="s">
        <v>282</v>
      </c>
      <c r="D162" s="294"/>
      <c r="E162" s="290" t="str" cm="1">
        <f t="array" ref="E162">_xlfn.XLOOKUP(D162,Tipo_de_riesgo_de_Integridad_Pública,Tabla3[Factor de riesgo],"",1)</f>
        <v/>
      </c>
      <c r="F162" s="290" t="str">
        <f>IFERROR(VLOOKUP(E162,Tabla3[[Factor de riesgo]:[Descripción]],2,FALSE),"")</f>
        <v/>
      </c>
      <c r="G162" s="295"/>
      <c r="H162" s="295"/>
      <c r="I162" s="295"/>
      <c r="J162" s="290" t="str">
        <f t="shared" si="7"/>
        <v/>
      </c>
      <c r="K162" s="296"/>
      <c r="L162" s="291" t="b">
        <f t="shared" si="6"/>
        <v>0</v>
      </c>
    </row>
    <row r="163" spans="1:12" x14ac:dyDescent="0.3">
      <c r="A163" s="293"/>
      <c r="B163" s="289" t="str">
        <f>_xlfn.XLOOKUP(A163,Tabla1[DENOMINACIÓN_PROCESOS],Tabla1[SIGLA],"",1)</f>
        <v/>
      </c>
      <c r="C163" s="289" t="s">
        <v>283</v>
      </c>
      <c r="D163" s="294"/>
      <c r="E163" s="290" t="str" cm="1">
        <f t="array" ref="E163">_xlfn.XLOOKUP(D163,Tipo_de_riesgo_de_Integridad_Pública,Tabla3[Factor de riesgo],"",1)</f>
        <v/>
      </c>
      <c r="F163" s="290" t="str">
        <f>IFERROR(VLOOKUP(E163,Tabla3[[Factor de riesgo]:[Descripción]],2,FALSE),"")</f>
        <v/>
      </c>
      <c r="G163" s="295"/>
      <c r="H163" s="295"/>
      <c r="I163" s="295"/>
      <c r="J163" s="290" t="str">
        <f t="shared" si="7"/>
        <v/>
      </c>
      <c r="K163" s="296"/>
      <c r="L163" s="291" t="b">
        <f t="shared" si="6"/>
        <v>0</v>
      </c>
    </row>
    <row r="164" spans="1:12" x14ac:dyDescent="0.3">
      <c r="A164" s="293"/>
      <c r="B164" s="289" t="str">
        <f>_xlfn.XLOOKUP(A164,Tabla1[DENOMINACIÓN_PROCESOS],Tabla1[SIGLA],"",1)</f>
        <v/>
      </c>
      <c r="C164" s="289" t="s">
        <v>284</v>
      </c>
      <c r="D164" s="294"/>
      <c r="E164" s="290" t="str" cm="1">
        <f t="array" ref="E164">_xlfn.XLOOKUP(D164,Tipo_de_riesgo_de_Integridad_Pública,Tabla3[Factor de riesgo],"",1)</f>
        <v/>
      </c>
      <c r="F164" s="290" t="str">
        <f>IFERROR(VLOOKUP(E164,Tabla3[[Factor de riesgo]:[Descripción]],2,FALSE),"")</f>
        <v/>
      </c>
      <c r="G164" s="295"/>
      <c r="H164" s="295"/>
      <c r="I164" s="295"/>
      <c r="J164" s="290" t="str">
        <f t="shared" si="7"/>
        <v/>
      </c>
      <c r="K164" s="296"/>
      <c r="L164" s="291" t="b">
        <f t="shared" si="6"/>
        <v>0</v>
      </c>
    </row>
    <row r="165" spans="1:12" x14ac:dyDescent="0.3">
      <c r="A165" s="293"/>
      <c r="B165" s="289" t="str">
        <f>_xlfn.XLOOKUP(A165,Tabla1[DENOMINACIÓN_PROCESOS],Tabla1[SIGLA],"",1)</f>
        <v/>
      </c>
      <c r="C165" s="289" t="s">
        <v>285</v>
      </c>
      <c r="D165" s="294"/>
      <c r="E165" s="290" t="str" cm="1">
        <f t="array" ref="E165">_xlfn.XLOOKUP(D165,Tipo_de_riesgo_de_Integridad_Pública,Tabla3[Factor de riesgo],"",1)</f>
        <v/>
      </c>
      <c r="F165" s="290" t="str">
        <f>IFERROR(VLOOKUP(E165,Tabla3[[Factor de riesgo]:[Descripción]],2,FALSE),"")</f>
        <v/>
      </c>
      <c r="G165" s="295"/>
      <c r="H165" s="295"/>
      <c r="I165" s="295"/>
      <c r="J165" s="290" t="str">
        <f t="shared" si="7"/>
        <v/>
      </c>
      <c r="K165" s="296"/>
      <c r="L165" s="291" t="b">
        <f t="shared" si="6"/>
        <v>0</v>
      </c>
    </row>
    <row r="166" spans="1:12" x14ac:dyDescent="0.3">
      <c r="A166" s="293"/>
      <c r="B166" s="289" t="str">
        <f>_xlfn.XLOOKUP(A166,Tabla1[DENOMINACIÓN_PROCESOS],Tabla1[SIGLA],"",1)</f>
        <v/>
      </c>
      <c r="C166" s="289" t="s">
        <v>286</v>
      </c>
      <c r="D166" s="294"/>
      <c r="E166" s="290" t="str" cm="1">
        <f t="array" ref="E166">_xlfn.XLOOKUP(D166,Tipo_de_riesgo_de_Integridad_Pública,Tabla3[Factor de riesgo],"",1)</f>
        <v/>
      </c>
      <c r="F166" s="290" t="str">
        <f>IFERROR(VLOOKUP(E166,Tabla3[[Factor de riesgo]:[Descripción]],2,FALSE),"")</f>
        <v/>
      </c>
      <c r="G166" s="295"/>
      <c r="H166" s="295"/>
      <c r="I166" s="295"/>
      <c r="J166" s="290" t="str">
        <f t="shared" si="7"/>
        <v/>
      </c>
      <c r="K166" s="296"/>
      <c r="L166" s="291" t="b">
        <f t="shared" si="6"/>
        <v>0</v>
      </c>
    </row>
    <row r="167" spans="1:12" x14ac:dyDescent="0.3">
      <c r="A167" s="293"/>
      <c r="B167" s="289" t="str">
        <f>_xlfn.XLOOKUP(A167,Tabla1[DENOMINACIÓN_PROCESOS],Tabla1[SIGLA],"",1)</f>
        <v/>
      </c>
      <c r="C167" s="289" t="s">
        <v>287</v>
      </c>
      <c r="D167" s="294"/>
      <c r="E167" s="290" t="str" cm="1">
        <f t="array" ref="E167">_xlfn.XLOOKUP(D167,Tipo_de_riesgo_de_Integridad_Pública,Tabla3[Factor de riesgo],"",1)</f>
        <v/>
      </c>
      <c r="F167" s="290" t="str">
        <f>IFERROR(VLOOKUP(E167,Tabla3[[Factor de riesgo]:[Descripción]],2,FALSE),"")</f>
        <v/>
      </c>
      <c r="G167" s="295"/>
      <c r="H167" s="295"/>
      <c r="I167" s="295"/>
      <c r="J167" s="290" t="str">
        <f t="shared" si="7"/>
        <v/>
      </c>
      <c r="K167" s="296"/>
      <c r="L167" s="291" t="b">
        <f t="shared" si="6"/>
        <v>0</v>
      </c>
    </row>
    <row r="168" spans="1:12" x14ac:dyDescent="0.3">
      <c r="A168" s="293"/>
      <c r="B168" s="289" t="str">
        <f>_xlfn.XLOOKUP(A168,Tabla1[DENOMINACIÓN_PROCESOS],Tabla1[SIGLA],"",1)</f>
        <v/>
      </c>
      <c r="C168" s="289" t="s">
        <v>288</v>
      </c>
      <c r="D168" s="294"/>
      <c r="E168" s="290" t="str" cm="1">
        <f t="array" ref="E168">_xlfn.XLOOKUP(D168,Tipo_de_riesgo_de_Integridad_Pública,Tabla3[Factor de riesgo],"",1)</f>
        <v/>
      </c>
      <c r="F168" s="290" t="str">
        <f>IFERROR(VLOOKUP(E168,Tabla3[[Factor de riesgo]:[Descripción]],2,FALSE),"")</f>
        <v/>
      </c>
      <c r="G168" s="295"/>
      <c r="H168" s="295"/>
      <c r="I168" s="295"/>
      <c r="J168" s="290" t="str">
        <f t="shared" si="7"/>
        <v/>
      </c>
      <c r="K168" s="296"/>
      <c r="L168" s="291" t="b">
        <f t="shared" si="6"/>
        <v>0</v>
      </c>
    </row>
    <row r="169" spans="1:12" x14ac:dyDescent="0.3">
      <c r="A169" s="293"/>
      <c r="B169" s="289" t="str">
        <f>_xlfn.XLOOKUP(A169,Tabla1[DENOMINACIÓN_PROCESOS],Tabla1[SIGLA],"",1)</f>
        <v/>
      </c>
      <c r="C169" s="289" t="s">
        <v>289</v>
      </c>
      <c r="D169" s="294"/>
      <c r="E169" s="290" t="str" cm="1">
        <f t="array" ref="E169">_xlfn.XLOOKUP(D169,Tipo_de_riesgo_de_Integridad_Pública,Tabla3[Factor de riesgo],"",1)</f>
        <v/>
      </c>
      <c r="F169" s="290" t="str">
        <f>IFERROR(VLOOKUP(E169,Tabla3[[Factor de riesgo]:[Descripción]],2,FALSE),"")</f>
        <v/>
      </c>
      <c r="G169" s="295"/>
      <c r="H169" s="295"/>
      <c r="I169" s="295"/>
      <c r="J169" s="290" t="str">
        <f t="shared" si="7"/>
        <v/>
      </c>
      <c r="K169" s="296"/>
      <c r="L169" s="291" t="b">
        <f t="shared" si="6"/>
        <v>0</v>
      </c>
    </row>
    <row r="170" spans="1:12" x14ac:dyDescent="0.3">
      <c r="A170" s="293"/>
      <c r="B170" s="289" t="str">
        <f>_xlfn.XLOOKUP(A170,Tabla1[DENOMINACIÓN_PROCESOS],Tabla1[SIGLA],"",1)</f>
        <v/>
      </c>
      <c r="C170" s="289" t="s">
        <v>290</v>
      </c>
      <c r="D170" s="294"/>
      <c r="E170" s="290" t="str" cm="1">
        <f t="array" ref="E170">_xlfn.XLOOKUP(D170,Tipo_de_riesgo_de_Integridad_Pública,Tabla3[Factor de riesgo],"",1)</f>
        <v/>
      </c>
      <c r="F170" s="290" t="str">
        <f>IFERROR(VLOOKUP(E170,Tabla3[[Factor de riesgo]:[Descripción]],2,FALSE),"")</f>
        <v/>
      </c>
      <c r="G170" s="295"/>
      <c r="H170" s="295"/>
      <c r="I170" s="295"/>
      <c r="J170" s="290" t="str">
        <f t="shared" si="7"/>
        <v/>
      </c>
      <c r="K170" s="296"/>
      <c r="L170" s="291" t="b">
        <f t="shared" si="6"/>
        <v>0</v>
      </c>
    </row>
    <row r="171" spans="1:12" x14ac:dyDescent="0.3">
      <c r="A171" s="297"/>
      <c r="B171" s="298" t="str">
        <f>_xlfn.XLOOKUP(A171,Tabla1[DENOMINACIÓN_PROCESOS],Tabla1[SIGLA],"",1)</f>
        <v/>
      </c>
      <c r="C171" s="298" t="s">
        <v>291</v>
      </c>
      <c r="D171" s="299"/>
      <c r="E171" s="300" t="str" cm="1">
        <f t="array" ref="E171">_xlfn.XLOOKUP(D171,Tipo_de_riesgo_de_Integridad_Pública,Tabla3[Factor de riesgo],"",1)</f>
        <v/>
      </c>
      <c r="F171" s="300" t="str">
        <f>IFERROR(VLOOKUP(E171,Tabla3[[Factor de riesgo]:[Descripción]],2,FALSE),"")</f>
        <v/>
      </c>
      <c r="G171" s="301"/>
      <c r="H171" s="301"/>
      <c r="I171" s="301"/>
      <c r="J171" s="290" t="str">
        <f t="shared" si="7"/>
        <v/>
      </c>
      <c r="K171" s="302"/>
      <c r="L171" s="303" t="b">
        <f t="shared" si="6"/>
        <v>0</v>
      </c>
    </row>
    <row r="172" spans="1:12" x14ac:dyDescent="0.3"/>
  </sheetData>
  <sheetProtection algorithmName="SHA-512" hashValue="KODBGLkZvyFD9QAYqlmUu/NXlGNwBfg3gs+VZxWPgaf2b7qSdPnCf4yZj59zlWo5zMpkPIMMzImqot5wUsxw5w==" saltValue="cP4jxn+/rwFhxwTTNGMtAA==" spinCount="100000" sheet="1" objects="1" scenarios="1"/>
  <mergeCells count="6">
    <mergeCell ref="L6:L8"/>
    <mergeCell ref="C5:I8"/>
    <mergeCell ref="C1:I4"/>
    <mergeCell ref="J4:J5"/>
    <mergeCell ref="L4:L5"/>
    <mergeCell ref="J6:J8"/>
  </mergeCells>
  <phoneticPr fontId="12" type="noConversion"/>
  <dataValidations count="5">
    <dataValidation type="list" allowBlank="1" showInputMessage="1" showErrorMessage="1" sqref="D12:D171" xr:uid="{B4C55011-3B03-4304-878A-C029E0985023}">
      <formula1>Tipo_de_riesgo_de_Integridad_Pública</formula1>
    </dataValidation>
    <dataValidation allowBlank="1" showInputMessage="1" showErrorMessage="1" promptTitle="Identifique la fuente generadora" prompt="Para Amenaza de Integridad Pública relacionadas con:_x000a_* Corrupción: Cualquier actividad dentro del proceso_x000a_* LA/FT/FP: Operaciones (intercambio de recursos)" sqref="F11" xr:uid="{ECF4EBB1-B7DF-4034-8C52-53F5D091EE0F}"/>
    <dataValidation type="date" operator="greaterThan" allowBlank="1" showInputMessage="1" showErrorMessage="1" sqref="L4:L5" xr:uid="{E8C3B996-C0C6-4A4C-B089-12ECC17CC8AE}">
      <formula1>45962</formula1>
    </dataValidation>
    <dataValidation type="list" allowBlank="1" showInputMessage="1" showErrorMessage="1" sqref="H12:H171" xr:uid="{176CBAE4-105A-4188-AAA3-4CF420CDD980}">
      <formula1>INDIRECT("FR_"&amp;SUBSTITUTE($D12,"/","_"))</formula1>
    </dataValidation>
    <dataValidation type="list" allowBlank="1" showInputMessage="1" showErrorMessage="1" sqref="K12:K171" xr:uid="{9D366642-E477-49FE-9607-4672F4EB51C0}">
      <formula1>Estado_del_riesgo</formula1>
    </dataValidation>
  </dataValidations>
  <pageMargins left="0.70866141732283472" right="0.70866141732283472" top="0.74803149606299213" bottom="0.74803149606299213" header="0.31496062992125984" footer="0.31496062992125984"/>
  <pageSetup scale="56" fitToHeight="0" orientation="landscape" r:id="rId1"/>
  <headerFooter>
    <oddFooter>&amp;L&amp;F&amp;R&amp;A</oddFooter>
  </headerFooter>
  <drawing r:id="rId2"/>
  <tableParts count="1">
    <tablePart r:id="rId3"/>
  </tableParts>
  <extLst>
    <ext xmlns:x14="http://schemas.microsoft.com/office/spreadsheetml/2009/9/main" uri="{CCE6A557-97BC-4b89-ADB6-D9C93CAAB3DF}">
      <x14:dataValidations xmlns:xm="http://schemas.microsoft.com/office/excel/2006/main" count="3">
        <x14:dataValidation type="list" allowBlank="1" showInputMessage="1" showErrorMessage="1" xr:uid="{682CC634-9C72-4F69-A32D-2D7F633940DE}">
          <x14:formula1>
            <xm:f>CONFIGURACIÓN!$B$6:$B$21</xm:f>
          </x14:formula1>
          <xm:sqref>A12:A171</xm:sqref>
        </x14:dataValidation>
        <x14:dataValidation type="list" allowBlank="1" showInputMessage="1" showErrorMessage="1" xr:uid="{E07AA1D5-E421-40E0-942F-B871D861F429}">
          <x14:formula1>
            <xm:f>CONFIGURACIÓN!$G$6:$G$8</xm:f>
          </x14:formula1>
          <xm:sqref>L6</xm:sqref>
        </x14:dataValidation>
        <x14:dataValidation type="list" allowBlank="1" showInputMessage="1" showErrorMessage="1" xr:uid="{F4EF9019-2BF6-4E6E-B068-EC28C6833A1D}">
          <x14:formula1>
            <xm:f>CONFIGURACIÓN!$R$6:$R$11</xm:f>
          </x14:formula1>
          <xm:sqref>G12:G171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82703-46BA-41A8-8B22-99A423E31833}">
  <sheetPr codeName="Hoja5">
    <pageSetUpPr fitToPage="1"/>
  </sheetPr>
  <dimension ref="A1:R172"/>
  <sheetViews>
    <sheetView zoomScale="93" zoomScaleNormal="93" workbookViewId="0">
      <pane xSplit="3" ySplit="12" topLeftCell="D13" activePane="bottomRight" state="frozenSplit"/>
      <selection pane="topRight" activeCell="D1" sqref="D1"/>
      <selection pane="bottomLeft" activeCell="A6" sqref="A6"/>
      <selection pane="bottomRight"/>
    </sheetView>
  </sheetViews>
  <sheetFormatPr baseColWidth="10" defaultColWidth="0" defaultRowHeight="15" customHeight="1" zeroHeight="1" x14ac:dyDescent="0.4"/>
  <cols>
    <col min="1" max="1" width="7.23046875" style="35" customWidth="1"/>
    <col min="2" max="2" width="13.15234375" style="35" customWidth="1"/>
    <col min="3" max="3" width="37.69140625" style="35" customWidth="1"/>
    <col min="4" max="4" width="24.84375" style="142" customWidth="1"/>
    <col min="5" max="5" width="11.69140625" style="39" customWidth="1"/>
    <col min="6" max="6" width="11.84375" style="41" customWidth="1"/>
    <col min="7" max="7" width="25.3828125" style="35" customWidth="1"/>
    <col min="8" max="8" width="12.84375" style="41" customWidth="1"/>
    <col min="9" max="9" width="18.15234375" style="41" customWidth="1"/>
    <col min="10" max="10" width="32.69140625" style="143" customWidth="1"/>
    <col min="11" max="11" width="14" style="41" customWidth="1"/>
    <col min="12" max="12" width="13.3828125" style="41" customWidth="1"/>
    <col min="13" max="13" width="12.3828125" style="35" customWidth="1"/>
    <col min="14" max="14" width="19.15234375" style="35" customWidth="1"/>
    <col min="15" max="15" width="15.15234375" style="35" customWidth="1"/>
    <col min="16" max="16" width="12.61328125" style="35" customWidth="1"/>
    <col min="17" max="17" width="2.61328125" style="35" customWidth="1"/>
    <col min="18" max="18" width="0" style="35" hidden="1" customWidth="1"/>
    <col min="19" max="16384" width="11.3828125" style="35" hidden="1"/>
  </cols>
  <sheetData>
    <row r="1" spans="1:17" ht="11.25" customHeight="1" x14ac:dyDescent="0.4">
      <c r="A1" s="199"/>
      <c r="B1" s="305"/>
      <c r="C1" s="711" t="str">
        <f>INICIO!B7</f>
        <v xml:space="preserve">MAPA DE RIESGOS DE CORRUPCIÓN </v>
      </c>
      <c r="D1" s="711"/>
      <c r="E1" s="711"/>
      <c r="F1" s="711"/>
      <c r="G1" s="711"/>
      <c r="H1" s="711"/>
      <c r="I1" s="711"/>
      <c r="J1" s="711"/>
      <c r="K1" s="711"/>
      <c r="L1" s="711"/>
      <c r="M1" s="711"/>
      <c r="N1" s="711"/>
      <c r="O1" s="200"/>
      <c r="P1" s="200"/>
      <c r="Q1" s="201"/>
    </row>
    <row r="2" spans="1:17" ht="17.600000000000001" x14ac:dyDescent="0.4">
      <c r="A2" s="305"/>
      <c r="B2" s="305"/>
      <c r="C2" s="711"/>
      <c r="D2" s="711"/>
      <c r="E2" s="711"/>
      <c r="F2" s="711"/>
      <c r="G2" s="711"/>
      <c r="H2" s="711"/>
      <c r="I2" s="711"/>
      <c r="J2" s="711"/>
      <c r="K2" s="711"/>
      <c r="L2" s="711"/>
      <c r="M2" s="711"/>
      <c r="N2" s="711"/>
      <c r="O2" s="200"/>
      <c r="P2" s="200"/>
      <c r="Q2" s="201"/>
    </row>
    <row r="3" spans="1:17" ht="15" customHeight="1" x14ac:dyDescent="0.4">
      <c r="A3" s="305"/>
      <c r="B3" s="305"/>
      <c r="C3" s="711"/>
      <c r="D3" s="711"/>
      <c r="E3" s="711"/>
      <c r="F3" s="711"/>
      <c r="G3" s="711"/>
      <c r="H3" s="711"/>
      <c r="I3" s="711"/>
      <c r="J3" s="711"/>
      <c r="K3" s="711"/>
      <c r="L3" s="711"/>
      <c r="M3" s="711"/>
      <c r="N3" s="711"/>
      <c r="O3" s="200"/>
      <c r="P3" s="200"/>
      <c r="Q3" s="202"/>
    </row>
    <row r="4" spans="1:17" ht="10" customHeight="1" x14ac:dyDescent="0.4">
      <c r="A4" s="305"/>
      <c r="B4" s="305"/>
      <c r="C4" s="712" t="s">
        <v>801</v>
      </c>
      <c r="D4" s="712"/>
      <c r="E4" s="712"/>
      <c r="F4" s="712"/>
      <c r="G4" s="712"/>
      <c r="H4" s="712"/>
      <c r="I4" s="712"/>
      <c r="J4" s="712"/>
      <c r="K4" s="712"/>
      <c r="L4" s="709" t="s">
        <v>293</v>
      </c>
      <c r="M4" s="709"/>
      <c r="N4" s="709"/>
      <c r="O4" s="713">
        <f>'1_IDENTIFICACIÓN'!L4</f>
        <v>46021</v>
      </c>
      <c r="P4" s="713"/>
      <c r="Q4" s="202"/>
    </row>
    <row r="5" spans="1:17" ht="10" customHeight="1" x14ac:dyDescent="0.4">
      <c r="A5" s="199"/>
      <c r="B5" s="306"/>
      <c r="C5" s="712"/>
      <c r="D5" s="712"/>
      <c r="E5" s="712"/>
      <c r="F5" s="712"/>
      <c r="G5" s="712"/>
      <c r="H5" s="712"/>
      <c r="I5" s="712"/>
      <c r="J5" s="712"/>
      <c r="K5" s="712"/>
      <c r="L5" s="709"/>
      <c r="M5" s="709"/>
      <c r="N5" s="709"/>
      <c r="O5" s="714"/>
      <c r="P5" s="714"/>
      <c r="Q5" s="202"/>
    </row>
    <row r="6" spans="1:17" ht="17.600000000000001" x14ac:dyDescent="0.4">
      <c r="A6" s="306"/>
      <c r="B6" s="306"/>
      <c r="C6" s="306"/>
      <c r="D6" s="306"/>
      <c r="E6" s="306"/>
      <c r="F6" s="306"/>
      <c r="G6" s="306"/>
      <c r="H6" s="307"/>
      <c r="I6" s="307"/>
      <c r="J6" s="307"/>
      <c r="K6" s="307"/>
      <c r="L6" s="710" t="s">
        <v>14</v>
      </c>
      <c r="M6" s="710"/>
      <c r="N6" s="710"/>
      <c r="O6" s="715">
        <f>'1_IDENTIFICACIÓN'!L6</f>
        <v>2026</v>
      </c>
      <c r="P6" s="715"/>
      <c r="Q6" s="199"/>
    </row>
    <row r="7" spans="1:17" ht="5.25" hidden="1" customHeight="1" x14ac:dyDescent="0.4">
      <c r="A7" s="306"/>
      <c r="B7" s="306"/>
      <c r="C7" s="306"/>
      <c r="D7" s="306"/>
      <c r="E7" s="306"/>
      <c r="F7" s="306"/>
      <c r="G7" s="306"/>
      <c r="H7" s="307"/>
      <c r="I7" s="307"/>
      <c r="J7" s="307"/>
      <c r="K7" s="307"/>
      <c r="L7" s="710"/>
      <c r="M7" s="710"/>
      <c r="N7" s="710"/>
      <c r="O7" s="715"/>
      <c r="P7" s="715"/>
      <c r="Q7" s="199"/>
    </row>
    <row r="8" spans="1:17" ht="5.25" hidden="1" customHeight="1" x14ac:dyDescent="0.4">
      <c r="A8" s="306"/>
      <c r="B8" s="306"/>
      <c r="C8" s="306"/>
      <c r="D8" s="306"/>
      <c r="E8" s="306"/>
      <c r="F8" s="306"/>
      <c r="G8" s="306"/>
      <c r="H8" s="307"/>
      <c r="I8" s="307"/>
      <c r="J8" s="307"/>
      <c r="K8" s="307"/>
      <c r="L8" s="710"/>
      <c r="M8" s="710"/>
      <c r="N8" s="710"/>
      <c r="O8" s="715"/>
      <c r="P8" s="715"/>
      <c r="Q8" s="199"/>
    </row>
    <row r="9" spans="1:17" ht="3" customHeight="1" x14ac:dyDescent="0.4">
      <c r="A9" s="204"/>
      <c r="B9" s="204"/>
      <c r="C9" s="204"/>
      <c r="D9" s="204"/>
      <c r="E9" s="204"/>
      <c r="F9" s="204"/>
      <c r="G9" s="204"/>
      <c r="H9" s="204"/>
      <c r="I9" s="204"/>
      <c r="J9" s="204"/>
      <c r="K9" s="204"/>
      <c r="L9" s="204"/>
      <c r="M9" s="205"/>
      <c r="N9" s="205"/>
      <c r="O9" s="205"/>
      <c r="P9" s="206"/>
      <c r="Q9" s="199"/>
    </row>
    <row r="10" spans="1:17" ht="32.25" customHeight="1" x14ac:dyDescent="0.4">
      <c r="A10" s="700" t="s">
        <v>381</v>
      </c>
      <c r="B10" s="700"/>
      <c r="C10" s="701"/>
      <c r="D10" s="704" t="s">
        <v>382</v>
      </c>
      <c r="E10" s="700"/>
      <c r="F10" s="701"/>
      <c r="G10" s="706" t="s">
        <v>794</v>
      </c>
      <c r="H10" s="707"/>
      <c r="I10" s="707"/>
      <c r="J10" s="707"/>
      <c r="K10" s="707"/>
      <c r="L10" s="707"/>
      <c r="M10" s="707"/>
      <c r="N10" s="708"/>
      <c r="O10" s="691" t="s">
        <v>391</v>
      </c>
      <c r="P10" s="692"/>
      <c r="Q10" s="199"/>
    </row>
    <row r="11" spans="1:17" ht="19.5" customHeight="1" x14ac:dyDescent="0.4">
      <c r="A11" s="702"/>
      <c r="B11" s="702"/>
      <c r="C11" s="703"/>
      <c r="D11" s="705"/>
      <c r="E11" s="702"/>
      <c r="F11" s="703"/>
      <c r="G11" s="695" t="s">
        <v>383</v>
      </c>
      <c r="H11" s="696"/>
      <c r="I11" s="697"/>
      <c r="J11" s="695" t="s">
        <v>18</v>
      </c>
      <c r="K11" s="696"/>
      <c r="L11" s="697"/>
      <c r="M11" s="698" t="s">
        <v>372</v>
      </c>
      <c r="N11" s="699"/>
      <c r="O11" s="693"/>
      <c r="P11" s="694"/>
      <c r="Q11" s="199"/>
    </row>
    <row r="12" spans="1:17" s="37" customFormat="1" ht="66" customHeight="1" x14ac:dyDescent="0.4">
      <c r="A12" s="374" t="s">
        <v>86</v>
      </c>
      <c r="B12" s="366" t="s">
        <v>374</v>
      </c>
      <c r="C12" s="366" t="s">
        <v>373</v>
      </c>
      <c r="D12" s="375" t="s">
        <v>16</v>
      </c>
      <c r="E12" s="366" t="s">
        <v>322</v>
      </c>
      <c r="F12" s="366" t="s">
        <v>380</v>
      </c>
      <c r="G12" s="366" t="s">
        <v>335</v>
      </c>
      <c r="H12" s="366" t="s">
        <v>392</v>
      </c>
      <c r="I12" s="366" t="s">
        <v>395</v>
      </c>
      <c r="J12" s="366" t="s">
        <v>386</v>
      </c>
      <c r="K12" s="366" t="s">
        <v>393</v>
      </c>
      <c r="L12" s="366" t="s">
        <v>396</v>
      </c>
      <c r="M12" s="366" t="s">
        <v>394</v>
      </c>
      <c r="N12" s="366" t="s">
        <v>385</v>
      </c>
      <c r="O12" s="376" t="s">
        <v>387</v>
      </c>
      <c r="P12" s="308" t="s">
        <v>134</v>
      </c>
      <c r="Q12" s="211"/>
    </row>
    <row r="13" spans="1:17" s="38" customFormat="1" ht="99.45" x14ac:dyDescent="0.4">
      <c r="A13" s="289" t="s">
        <v>95</v>
      </c>
      <c r="B13" s="309" t="b">
        <f>_xlfn.XLOOKUP(A13,Tabla6[Id Riesgo],Tabla6[Registro diligenciado],FALSE,1)</f>
        <v>1</v>
      </c>
      <c r="C13" s="290" t="str">
        <f>IF(B13,_xlfn.XLOOKUP(A13,Tabla6[Id Riesgo],Tabla6[DESCRIPCIÓN DEL RIESGO],FALSE,1),"")</f>
        <v>Posibilidad de afectación Legal, Reputacional, Operativa por Fraude interno, Soborno entrante, Conflicto de Intereses debido a Afectacion lega, Reputacional, Operativa  por fraude interno, Soborno entrante, Conflcito de intereses por la existencia  de decisiones  desviadas en el proceso  agrario debido  a intereses políticos, económicos</v>
      </c>
      <c r="D13" s="295" t="s">
        <v>378</v>
      </c>
      <c r="E13" s="310">
        <f>_xlfn.XLOOKUP(D13,Tabla8[No. veces que realiza la actividad al año],Tabla8[Probabilidad],"",1)</f>
        <v>0.8</v>
      </c>
      <c r="F13" s="311" t="str">
        <f>_xlfn.XLOOKUP(D13,Tabla8[No. veces que realiza la actividad al año],Tabla8[Nivel de probabilidad],"",1)</f>
        <v>Alta</v>
      </c>
      <c r="G13" s="294"/>
      <c r="H13" s="312" t="str">
        <f>_xlfn.XLOOKUP(G13,Tabla9[Afectación económica],Tabla9[Porcentaje],"",1)</f>
        <v/>
      </c>
      <c r="I13" s="313" t="str">
        <f>_xlfn.XLOOKUP(G13,Tabla9[Afectación económica],Tabla9[Nivel de impacto],"",1)</f>
        <v/>
      </c>
      <c r="J13" s="314" t="s">
        <v>351</v>
      </c>
      <c r="K13" s="312">
        <f>_xlfn.XLOOKUP(J13,Tabla9[Reputacional],Tabla9[Porcentaje],"",1)</f>
        <v>1</v>
      </c>
      <c r="L13" s="313" t="str">
        <f>_xlfn.XLOOKUP(J13,Tabla9[Reputacional],Tabla9[Nivel de impacto],"",1)</f>
        <v>Castastrófico</v>
      </c>
      <c r="M13" s="310">
        <f>IF(OR(H13&lt;&gt;"",K13&lt;&gt;""),MAX(H13,K13),"")</f>
        <v>1</v>
      </c>
      <c r="N13" s="311" t="str">
        <f>_xlfn.XLOOKUP(M13,Tabla9[Porcentaje],Tabla9[Nivel de impacto],"",1)</f>
        <v>Castastrófico</v>
      </c>
      <c r="O13" s="311" t="str">
        <f>IF(P13,_xlfn.XLOOKUP(CONCATENATE("P",F13,"I",N13),Tabla10[Llave],Tabla10[Severidad],"",1),"")</f>
        <v>Extremo</v>
      </c>
      <c r="P13" s="315" t="b">
        <f>IF(AND(B13=TRUE,D13&lt;&gt;"",OR(G13&lt;&gt;"",J13&lt;&gt;"")),TRUE, FALSE)</f>
        <v>1</v>
      </c>
      <c r="Q13" s="212"/>
    </row>
    <row r="14" spans="1:17" ht="124.3" x14ac:dyDescent="0.4">
      <c r="A14" s="289" t="s">
        <v>96</v>
      </c>
      <c r="B14" s="309" t="b">
        <f>_xlfn.XLOOKUP(A14,Tabla6[Id Riesgo],Tabla6[Registro diligenciado],FALSE,1)</f>
        <v>1</v>
      </c>
      <c r="C14" s="290" t="str">
        <f>IF(B14,_xlfn.XLOOKUP(A14,Tabla6[Id Riesgo],Tabla6[DESCRIPCIÓN DEL RIESGO],FALSE,1),"")</f>
        <v xml:space="preserve">Posibilidad de afectación Legal, Reputacional, Operativa por Fraude interno, Soborno entrante, Conflicto de Intereses debido a Afectación Legal, Reputacional, Operativa por Fraude interno, Soborno entrante, Conflicto de Intereses debido a la existencia de retrasos u omisiones en la adopción de decisiones administrativas del proceso agrario, no atribuibles a causas técnicas o  procedimentales plenamente identificadas. </v>
      </c>
      <c r="D14" s="295" t="s">
        <v>378</v>
      </c>
      <c r="E14" s="310">
        <f>_xlfn.XLOOKUP(D14,Tabla8[No. veces que realiza la actividad al año],Tabla8[Probabilidad],"",1)</f>
        <v>0.8</v>
      </c>
      <c r="F14" s="311" t="str">
        <f>_xlfn.XLOOKUP(D14,Tabla8[No. veces que realiza la actividad al año],Tabla8[Nivel de probabilidad],"",1)</f>
        <v>Alta</v>
      </c>
      <c r="G14" s="294"/>
      <c r="H14" s="312" t="str">
        <f>_xlfn.XLOOKUP(G14,Tabla9[Afectación económica],Tabla9[Porcentaje],"",1)</f>
        <v/>
      </c>
      <c r="I14" s="313" t="str">
        <f>_xlfn.XLOOKUP(G14,Tabla9[Afectación económica],Tabla9[Nivel de impacto],"",1)</f>
        <v/>
      </c>
      <c r="J14" s="314" t="s">
        <v>351</v>
      </c>
      <c r="K14" s="312">
        <f>_xlfn.XLOOKUP(J14,Tabla9[Reputacional],Tabla9[Porcentaje],"",1)</f>
        <v>1</v>
      </c>
      <c r="L14" s="313" t="str">
        <f>_xlfn.XLOOKUP(J14,Tabla9[Reputacional],Tabla9[Nivel de impacto],"",1)</f>
        <v>Castastrófico</v>
      </c>
      <c r="M14" s="310">
        <f t="shared" ref="M14:M77" si="0">IF(OR(H14&lt;&gt;"",K14&lt;&gt;""),MAX(H14,K14),"")</f>
        <v>1</v>
      </c>
      <c r="N14" s="311" t="str">
        <f>_xlfn.XLOOKUP(M14,Tabla9[Porcentaje],Tabla9[Nivel de impacto],"",1)</f>
        <v>Castastrófico</v>
      </c>
      <c r="O14" s="311" t="str">
        <f>IF(P14,_xlfn.XLOOKUP(CONCATENATE("P",F14,"I",N14),Tabla10[Llave],Tabla10[Severidad],"",1),"")</f>
        <v>Extremo</v>
      </c>
      <c r="P14" s="315" t="b">
        <f t="shared" ref="P14:P77" si="1">IF(AND(B14=TRUE,D14&lt;&gt;"",OR(G14&lt;&gt;"",J14&lt;&gt;"")),TRUE, FALSE)</f>
        <v>1</v>
      </c>
      <c r="Q14" s="199"/>
    </row>
    <row r="15" spans="1:17" ht="124.3" x14ac:dyDescent="0.4">
      <c r="A15" s="289" t="s">
        <v>97</v>
      </c>
      <c r="B15" s="309" t="b">
        <f>_xlfn.XLOOKUP(A15,Tabla6[Id Riesgo],Tabla6[Registro diligenciado],FALSE,1)</f>
        <v>1</v>
      </c>
      <c r="C15" s="290" t="str">
        <f>IF(B15,_xlfn.XLOOKUP(A15,Tabla6[Id Riesgo],Tabla6[DESCRIPCIÓN DEL RIESGO],FALSE,1),"")</f>
        <v xml:space="preserve">Posibilidad de afectación Legal, Reputacional, Operativa por Fraude interno, Soborno entrante, Conflicto de Intereses debido a Afectación Legal, Reputacional, Operativa por Fraude interno, Soborno entrante, Conflicto de Intereses por la existencia de decisiones desviadas en el proceso del procedimiento de formalización de la propiedad privada rural debido a intereses políticos, 
económicos. </v>
      </c>
      <c r="D15" s="295" t="s">
        <v>378</v>
      </c>
      <c r="E15" s="310">
        <f>_xlfn.XLOOKUP(D15,Tabla8[No. veces que realiza la actividad al año],Tabla8[Probabilidad],"",1)</f>
        <v>0.8</v>
      </c>
      <c r="F15" s="311" t="str">
        <f>_xlfn.XLOOKUP(D15,Tabla8[No. veces que realiza la actividad al año],Tabla8[Nivel de probabilidad],"",1)</f>
        <v>Alta</v>
      </c>
      <c r="G15" s="294"/>
      <c r="H15" s="312" t="str">
        <f>_xlfn.XLOOKUP(G15,Tabla9[Afectación económica],Tabla9[Porcentaje],"",1)</f>
        <v/>
      </c>
      <c r="I15" s="313" t="str">
        <f>_xlfn.XLOOKUP(G15,Tabla9[Afectación económica],Tabla9[Nivel de impacto],"",1)</f>
        <v/>
      </c>
      <c r="J15" s="314" t="s">
        <v>351</v>
      </c>
      <c r="K15" s="312">
        <f>_xlfn.XLOOKUP(J15,Tabla9[Reputacional],Tabla9[Porcentaje],"",1)</f>
        <v>1</v>
      </c>
      <c r="L15" s="313" t="str">
        <f>_xlfn.XLOOKUP(J15,Tabla9[Reputacional],Tabla9[Nivel de impacto],"",1)</f>
        <v>Castastrófico</v>
      </c>
      <c r="M15" s="310">
        <f t="shared" si="0"/>
        <v>1</v>
      </c>
      <c r="N15" s="311" t="str">
        <f>_xlfn.XLOOKUP(M15,Tabla9[Porcentaje],Tabla9[Nivel de impacto],"",1)</f>
        <v>Castastrófico</v>
      </c>
      <c r="O15" s="311" t="str">
        <f>IF(P15,_xlfn.XLOOKUP(CONCATENATE("P",F15,"I",N15),Tabla10[Llave],Tabla10[Severidad],"",1),"")</f>
        <v>Extremo</v>
      </c>
      <c r="P15" s="315" t="b">
        <f t="shared" si="1"/>
        <v>1</v>
      </c>
      <c r="Q15" s="199"/>
    </row>
    <row r="16" spans="1:17" ht="111.9" x14ac:dyDescent="0.4">
      <c r="A16" s="289" t="s">
        <v>98</v>
      </c>
      <c r="B16" s="309" t="b">
        <f>_xlfn.XLOOKUP(A16,Tabla6[Id Riesgo],Tabla6[Registro diligenciado],FALSE,1)</f>
        <v>1</v>
      </c>
      <c r="C16" s="290" t="str">
        <f>IF(B16,_xlfn.XLOOKUP(A16,Tabla6[Id Riesgo],Tabla6[DESCRIPCIÓN DEL RIESGO],FALSE,1),"")</f>
        <v>Posibilidad de afectación Legal, Reputacional, Operativa por Fraude, interno, Soborno entrante, Conflicto de Intereses debido a Afectación Legal, Reputacional, Operativa por Fraude interno, Soborno entrante, Conflicto de Intereses por la existencia de decisiones desviadas en materia de la formalización de la propiedad privada rural debido a intereses políticos, económicos.</v>
      </c>
      <c r="D16" s="295" t="s">
        <v>378</v>
      </c>
      <c r="E16" s="310">
        <f>_xlfn.XLOOKUP(D16,Tabla8[No. veces que realiza la actividad al año],Tabla8[Probabilidad],"",1)</f>
        <v>0.8</v>
      </c>
      <c r="F16" s="311" t="str">
        <f>_xlfn.XLOOKUP(D16,Tabla8[No. veces que realiza la actividad al año],Tabla8[Nivel de probabilidad],"",1)</f>
        <v>Alta</v>
      </c>
      <c r="G16" s="294"/>
      <c r="H16" s="312" t="str">
        <f>_xlfn.XLOOKUP(G16,Tabla9[Afectación económica],Tabla9[Porcentaje],"",1)</f>
        <v/>
      </c>
      <c r="I16" s="313" t="str">
        <f>_xlfn.XLOOKUP(G16,Tabla9[Afectación económica],Tabla9[Nivel de impacto],"",1)</f>
        <v/>
      </c>
      <c r="J16" s="314" t="s">
        <v>351</v>
      </c>
      <c r="K16" s="312">
        <f>_xlfn.XLOOKUP(J16,Tabla9[Reputacional],Tabla9[Porcentaje],"",1)</f>
        <v>1</v>
      </c>
      <c r="L16" s="313" t="str">
        <f>_xlfn.XLOOKUP(J16,Tabla9[Reputacional],Tabla9[Nivel de impacto],"",1)</f>
        <v>Castastrófico</v>
      </c>
      <c r="M16" s="310">
        <f t="shared" si="0"/>
        <v>1</v>
      </c>
      <c r="N16" s="311" t="str">
        <f>_xlfn.XLOOKUP(M16,Tabla9[Porcentaje],Tabla9[Nivel de impacto],"",1)</f>
        <v>Castastrófico</v>
      </c>
      <c r="O16" s="311" t="str">
        <f>IF(P16,_xlfn.XLOOKUP(CONCATENATE("P",F16,"I",N16),Tabla10[Llave],Tabla10[Severidad],"",1),"")</f>
        <v>Extremo</v>
      </c>
      <c r="P16" s="315" t="b">
        <f t="shared" si="1"/>
        <v>1</v>
      </c>
      <c r="Q16" s="199"/>
    </row>
    <row r="17" spans="1:17" ht="124.3" x14ac:dyDescent="0.4">
      <c r="A17" s="289" t="s">
        <v>136</v>
      </c>
      <c r="B17" s="309" t="b">
        <f>_xlfn.XLOOKUP(A17,Tabla6[Id Riesgo],Tabla6[Registro diligenciado],FALSE,1)</f>
        <v>1</v>
      </c>
      <c r="C17" s="290" t="str">
        <f>IF(B17,_xlfn.XLOOKUP(A17,Tabla6[Id Riesgo],Tabla6[DESCRIPCIÓN DEL RIESGO],FALSE,1),"")</f>
        <v>Posibilidad de afectación Legal por Soborno entrante, Conflicto de Intereses, Corrupción debido a Posibilidad de ocurrencia de hechos de concusión o cohecho en las actuaciones administrativas de procesos agrarios o formalización de la propiedad privada rural realizadas por la Dirección de Gestión Jurídica de Tierras, sus subdirecciones adscritas y las Unidades de Gestión Territorial con funciones delegadas.</v>
      </c>
      <c r="D17" s="295" t="s">
        <v>375</v>
      </c>
      <c r="E17" s="310">
        <f>_xlfn.XLOOKUP(D17,Tabla8[No. veces que realiza la actividad al año],Tabla8[Probabilidad],"",1)</f>
        <v>0.6</v>
      </c>
      <c r="F17" s="311" t="str">
        <f>_xlfn.XLOOKUP(D17,Tabla8[No. veces que realiza la actividad al año],Tabla8[Nivel de probabilidad],"",1)</f>
        <v>Media</v>
      </c>
      <c r="G17" s="294" t="s">
        <v>341</v>
      </c>
      <c r="H17" s="312">
        <f>_xlfn.XLOOKUP(G17,Tabla9[Afectación económica],Tabla9[Porcentaje],"",1)</f>
        <v>0.4</v>
      </c>
      <c r="I17" s="313" t="str">
        <f>_xlfn.XLOOKUP(G17,Tabla9[Afectación económica],Tabla9[Nivel de impacto],"",1)</f>
        <v>Menor</v>
      </c>
      <c r="J17" s="314" t="s">
        <v>351</v>
      </c>
      <c r="K17" s="312">
        <f>_xlfn.XLOOKUP(J17,Tabla9[Reputacional],Tabla9[Porcentaje],"",1)</f>
        <v>1</v>
      </c>
      <c r="L17" s="313" t="str">
        <f>_xlfn.XLOOKUP(J17,Tabla9[Reputacional],Tabla9[Nivel de impacto],"",1)</f>
        <v>Castastrófico</v>
      </c>
      <c r="M17" s="310">
        <f t="shared" si="0"/>
        <v>1</v>
      </c>
      <c r="N17" s="311" t="str">
        <f>_xlfn.XLOOKUP(M17,Tabla9[Porcentaje],Tabla9[Nivel de impacto],"",1)</f>
        <v>Castastrófico</v>
      </c>
      <c r="O17" s="311" t="str">
        <f>IF(P17,_xlfn.XLOOKUP(CONCATENATE("P",F17,"I",N17),Tabla10[Llave],Tabla10[Severidad],"",1),"")</f>
        <v>Extremo</v>
      </c>
      <c r="P17" s="315" t="b">
        <f t="shared" si="1"/>
        <v>1</v>
      </c>
      <c r="Q17" s="199"/>
    </row>
    <row r="18" spans="1:17" ht="111.9" x14ac:dyDescent="0.4">
      <c r="A18" s="289" t="s">
        <v>137</v>
      </c>
      <c r="B18" s="309" t="b">
        <f>_xlfn.XLOOKUP(A18,Tabla6[Id Riesgo],Tabla6[Registro diligenciado],FALSE,1)</f>
        <v>1</v>
      </c>
      <c r="C18" s="290" t="str">
        <f>IF(B18,_xlfn.XLOOKUP(A18,Tabla6[Id Riesgo],Tabla6[DESCRIPCIÓN DEL RIESGO],FALSE,1),"")</f>
        <v>Posibilidad de afectación Legal por Soborno entrante, Corrupción debido a Posibilidad de ocurrencia de hechos de prevaricato en las actuaciones administrativas de procesos agrarios o formalización de la propiedad privada rural realizadas por la Dirección de Gestión Jurídica, sus subdirecciones adscritas y las Unidades de Gestión Territorial con estas funciones delegadas.</v>
      </c>
      <c r="D18" s="295" t="s">
        <v>377</v>
      </c>
      <c r="E18" s="310">
        <f>_xlfn.XLOOKUP(D18,Tabla8[No. veces que realiza la actividad al año],Tabla8[Probabilidad],"",1)</f>
        <v>0.4</v>
      </c>
      <c r="F18" s="311" t="str">
        <f>_xlfn.XLOOKUP(D18,Tabla8[No. veces que realiza la actividad al año],Tabla8[Nivel de probabilidad],"",1)</f>
        <v>Baja</v>
      </c>
      <c r="G18" s="294" t="s">
        <v>341</v>
      </c>
      <c r="H18" s="312">
        <f>_xlfn.XLOOKUP(G18,Tabla9[Afectación económica],Tabla9[Porcentaje],"",1)</f>
        <v>0.4</v>
      </c>
      <c r="I18" s="313" t="str">
        <f>_xlfn.XLOOKUP(G18,Tabla9[Afectación económica],Tabla9[Nivel de impacto],"",1)</f>
        <v>Menor</v>
      </c>
      <c r="J18" s="314" t="s">
        <v>351</v>
      </c>
      <c r="K18" s="312">
        <f>_xlfn.XLOOKUP(J18,Tabla9[Reputacional],Tabla9[Porcentaje],"",1)</f>
        <v>1</v>
      </c>
      <c r="L18" s="313" t="str">
        <f>_xlfn.XLOOKUP(J18,Tabla9[Reputacional],Tabla9[Nivel de impacto],"",1)</f>
        <v>Castastrófico</v>
      </c>
      <c r="M18" s="310">
        <f t="shared" si="0"/>
        <v>1</v>
      </c>
      <c r="N18" s="311" t="str">
        <f>_xlfn.XLOOKUP(M18,Tabla9[Porcentaje],Tabla9[Nivel de impacto],"",1)</f>
        <v>Castastrófico</v>
      </c>
      <c r="O18" s="311" t="str">
        <f>IF(P18,_xlfn.XLOOKUP(CONCATENATE("P",F18,"I",N18),Tabla10[Llave],Tabla10[Severidad],"",1),"")</f>
        <v>Extremo</v>
      </c>
      <c r="P18" s="315" t="b">
        <f t="shared" si="1"/>
        <v>1</v>
      </c>
      <c r="Q18" s="199"/>
    </row>
    <row r="19" spans="1:17" ht="87" x14ac:dyDescent="0.4">
      <c r="A19" s="289" t="s">
        <v>138</v>
      </c>
      <c r="B19" s="309" t="b">
        <f>_xlfn.XLOOKUP(A19,Tabla6[Id Riesgo],Tabla6[Registro diligenciado],FALSE,1)</f>
        <v>1</v>
      </c>
      <c r="C19" s="290" t="str">
        <f>IF(B19,_xlfn.XLOOKUP(A19,Tabla6[Id Riesgo],Tabla6[DESCRIPCIÓN DEL RIESGO],FALSE,1),"")</f>
        <v xml:space="preserve">Posibilidad de afectación Legal por Conflicto de Intereses debido a Dificultad  en la identificación de los verdaderos sujetos beneficiarios de los procesos de formalización de la propiedad, lo que puede generar asignaciones indebidas y conflictos sobre la titularidad del predio. </v>
      </c>
      <c r="D19" s="295" t="s">
        <v>377</v>
      </c>
      <c r="E19" s="310">
        <f>_xlfn.XLOOKUP(D19,Tabla8[No. veces que realiza la actividad al año],Tabla8[Probabilidad],"",1)</f>
        <v>0.4</v>
      </c>
      <c r="F19" s="311" t="str">
        <f>_xlfn.XLOOKUP(D19,Tabla8[No. veces que realiza la actividad al año],Tabla8[Nivel de probabilidad],"",1)</f>
        <v>Baja</v>
      </c>
      <c r="G19" s="294" t="s">
        <v>338</v>
      </c>
      <c r="H19" s="312">
        <f>_xlfn.XLOOKUP(G19,Tabla9[Afectación económica],Tabla9[Porcentaje],"",1)</f>
        <v>0.2</v>
      </c>
      <c r="I19" s="313" t="str">
        <f>_xlfn.XLOOKUP(G19,Tabla9[Afectación económica],Tabla9[Nivel de impacto],"",1)</f>
        <v>Leve</v>
      </c>
      <c r="J19" s="314" t="s">
        <v>351</v>
      </c>
      <c r="K19" s="312">
        <f>_xlfn.XLOOKUP(J19,Tabla9[Reputacional],Tabla9[Porcentaje],"",1)</f>
        <v>1</v>
      </c>
      <c r="L19" s="313" t="str">
        <f>_xlfn.XLOOKUP(J19,Tabla9[Reputacional],Tabla9[Nivel de impacto],"",1)</f>
        <v>Castastrófico</v>
      </c>
      <c r="M19" s="310">
        <f t="shared" si="0"/>
        <v>1</v>
      </c>
      <c r="N19" s="311" t="str">
        <f>_xlfn.XLOOKUP(M19,Tabla9[Porcentaje],Tabla9[Nivel de impacto],"",1)</f>
        <v>Castastrófico</v>
      </c>
      <c r="O19" s="311" t="str">
        <f>IF(P19,_xlfn.XLOOKUP(CONCATENATE("P",F19,"I",N19),Tabla10[Llave],Tabla10[Severidad],"",1),"")</f>
        <v>Extremo</v>
      </c>
      <c r="P19" s="315" t="b">
        <f t="shared" si="1"/>
        <v>1</v>
      </c>
      <c r="Q19" s="199"/>
    </row>
    <row r="20" spans="1:17" ht="111.9" x14ac:dyDescent="0.4">
      <c r="A20" s="289" t="s">
        <v>139</v>
      </c>
      <c r="B20" s="309" t="b">
        <f>_xlfn.XLOOKUP(A20,Tabla6[Id Riesgo],Tabla6[Registro diligenciado],FALSE,1)</f>
        <v>1</v>
      </c>
      <c r="C20" s="290" t="str">
        <f>IF(B20,_xlfn.XLOOKUP(A20,Tabla6[Id Riesgo],Tabla6[DESCRIPCIÓN DEL RIESGO],FALSE,1),"")</f>
        <v>Posibilidad de afectación Legal, Reputacional, Operativa por Fraude interno debido a omisiones, informes inexactos o descripciones incorrectas durante la recolección y análisis de la información física y jurídica para la implementación de los Planes de Ordenamiento Social de la Propiedad Rural (POSPR) en los municipios programados para beneficio personal o de terceros.</v>
      </c>
      <c r="D20" s="295" t="s">
        <v>375</v>
      </c>
      <c r="E20" s="310">
        <f>_xlfn.XLOOKUP(D20,Tabla8[No. veces que realiza la actividad al año],Tabla8[Probabilidad],"",1)</f>
        <v>0.6</v>
      </c>
      <c r="F20" s="311" t="str">
        <f>_xlfn.XLOOKUP(D20,Tabla8[No. veces que realiza la actividad al año],Tabla8[Nivel de probabilidad],"",1)</f>
        <v>Media</v>
      </c>
      <c r="G20" s="294" t="s">
        <v>347</v>
      </c>
      <c r="H20" s="312">
        <f>_xlfn.XLOOKUP(G20,Tabla9[Afectación económica],Tabla9[Porcentaje],"",1)</f>
        <v>0.8</v>
      </c>
      <c r="I20" s="313" t="str">
        <f>_xlfn.XLOOKUP(G20,Tabla9[Afectación económica],Tabla9[Nivel de impacto],"",1)</f>
        <v>Mayor</v>
      </c>
      <c r="J20" s="314" t="s">
        <v>348</v>
      </c>
      <c r="K20" s="312">
        <f>_xlfn.XLOOKUP(J20,Tabla9[Reputacional],Tabla9[Porcentaje],"",1)</f>
        <v>0.8</v>
      </c>
      <c r="L20" s="313" t="str">
        <f>_xlfn.XLOOKUP(J20,Tabla9[Reputacional],Tabla9[Nivel de impacto],"",1)</f>
        <v>Mayor</v>
      </c>
      <c r="M20" s="310">
        <f t="shared" si="0"/>
        <v>0.8</v>
      </c>
      <c r="N20" s="311" t="str">
        <f>_xlfn.XLOOKUP(M20,Tabla9[Porcentaje],Tabla9[Nivel de impacto],"",1)</f>
        <v>Mayor</v>
      </c>
      <c r="O20" s="311" t="str">
        <f>IF(P20,_xlfn.XLOOKUP(CONCATENATE("P",F20,"I",N20),Tabla10[Llave],Tabla10[Severidad],"",1),"")</f>
        <v>Alto</v>
      </c>
      <c r="P20" s="315" t="b">
        <f t="shared" si="1"/>
        <v>1</v>
      </c>
      <c r="Q20" s="199"/>
    </row>
    <row r="21" spans="1:17" ht="74.599999999999994" x14ac:dyDescent="0.4">
      <c r="A21" s="289" t="s">
        <v>140</v>
      </c>
      <c r="B21" s="309" t="b">
        <f>_xlfn.XLOOKUP(A21,Tabla6[Id Riesgo],Tabla6[Registro diligenciado],FALSE,1)</f>
        <v>1</v>
      </c>
      <c r="C21" s="290" t="str">
        <f>IF(B21,_xlfn.XLOOKUP(A21,Tabla6[Id Riesgo],Tabla6[DESCRIPCIÓN DEL RIESGO],FALSE,1),"")</f>
        <v>Posibilidad de afectación Legal, Reputacional, Económica por Soborno entrante, Soborno saliente debido a aceptar, solicitar u ofrecer una ventaje indebida de cualquier valor para la valoración, inscripción y calificación al Registro de Sujetos de Ordenamiento</v>
      </c>
      <c r="D21" s="295" t="s">
        <v>379</v>
      </c>
      <c r="E21" s="310">
        <f>_xlfn.XLOOKUP(D21,Tabla8[No. veces que realiza la actividad al año],Tabla8[Probabilidad],"",1)</f>
        <v>1</v>
      </c>
      <c r="F21" s="311" t="str">
        <f>_xlfn.XLOOKUP(D21,Tabla8[No. veces que realiza la actividad al año],Tabla8[Nivel de probabilidad],"",1)</f>
        <v>Muy alta</v>
      </c>
      <c r="G21" s="294" t="s">
        <v>344</v>
      </c>
      <c r="H21" s="312">
        <f>_xlfn.XLOOKUP(G21,Tabla9[Afectación económica],Tabla9[Porcentaje],"",1)</f>
        <v>0.6</v>
      </c>
      <c r="I21" s="313" t="str">
        <f>_xlfn.XLOOKUP(G21,Tabla9[Afectación económica],Tabla9[Nivel de impacto],"",1)</f>
        <v>Moderado</v>
      </c>
      <c r="J21" s="314" t="s">
        <v>345</v>
      </c>
      <c r="K21" s="312">
        <f>_xlfn.XLOOKUP(J21,Tabla9[Reputacional],Tabla9[Porcentaje],"",1)</f>
        <v>0.6</v>
      </c>
      <c r="L21" s="313" t="str">
        <f>_xlfn.XLOOKUP(J21,Tabla9[Reputacional],Tabla9[Nivel de impacto],"",1)</f>
        <v>Moderado</v>
      </c>
      <c r="M21" s="310">
        <f t="shared" si="0"/>
        <v>0.6</v>
      </c>
      <c r="N21" s="311" t="str">
        <f>_xlfn.XLOOKUP(M21,Tabla9[Porcentaje],Tabla9[Nivel de impacto],"",1)</f>
        <v>Moderado</v>
      </c>
      <c r="O21" s="311" t="str">
        <f>IF(P21,_xlfn.XLOOKUP(CONCATENATE("P",F21,"I",N21),Tabla10[Llave],Tabla10[Severidad],"",1),"")</f>
        <v>Alto</v>
      </c>
      <c r="P21" s="315" t="b">
        <f t="shared" si="1"/>
        <v>1</v>
      </c>
      <c r="Q21" s="199"/>
    </row>
    <row r="22" spans="1:17" ht="74.599999999999994" x14ac:dyDescent="0.4">
      <c r="A22" s="289" t="s">
        <v>141</v>
      </c>
      <c r="B22" s="309" t="b">
        <f>_xlfn.XLOOKUP(A22,Tabla6[Id Riesgo],Tabla6[Registro diligenciado],FALSE,1)</f>
        <v>1</v>
      </c>
      <c r="C22" s="290" t="str">
        <f>IF(B22,_xlfn.XLOOKUP(A22,Tabla6[Id Riesgo],Tabla6[DESCRIPCIÓN DEL RIESGO],FALSE,1),"")</f>
        <v>Posibilidad de afectación Legal, Reputacional, Económica por Fraude interno debido a errores, omisiones, informes inexactos o descripciones incorrectas durante la valoración, inscripción y calificación al Registro de sujetos de Ordenamiento</v>
      </c>
      <c r="D22" s="295" t="s">
        <v>379</v>
      </c>
      <c r="E22" s="310">
        <f>_xlfn.XLOOKUP(D22,Tabla8[No. veces que realiza la actividad al año],Tabla8[Probabilidad],"",1)</f>
        <v>1</v>
      </c>
      <c r="F22" s="311" t="str">
        <f>_xlfn.XLOOKUP(D22,Tabla8[No. veces que realiza la actividad al año],Tabla8[Nivel de probabilidad],"",1)</f>
        <v>Muy alta</v>
      </c>
      <c r="G22" s="294" t="s">
        <v>344</v>
      </c>
      <c r="H22" s="312">
        <f>_xlfn.XLOOKUP(G22,Tabla9[Afectación económica],Tabla9[Porcentaje],"",1)</f>
        <v>0.6</v>
      </c>
      <c r="I22" s="313" t="str">
        <f>_xlfn.XLOOKUP(G22,Tabla9[Afectación económica],Tabla9[Nivel de impacto],"",1)</f>
        <v>Moderado</v>
      </c>
      <c r="J22" s="314" t="s">
        <v>345</v>
      </c>
      <c r="K22" s="312">
        <f>_xlfn.XLOOKUP(J22,Tabla9[Reputacional],Tabla9[Porcentaje],"",1)</f>
        <v>0.6</v>
      </c>
      <c r="L22" s="313" t="str">
        <f>_xlfn.XLOOKUP(J22,Tabla9[Reputacional],Tabla9[Nivel de impacto],"",1)</f>
        <v>Moderado</v>
      </c>
      <c r="M22" s="310">
        <f t="shared" si="0"/>
        <v>0.6</v>
      </c>
      <c r="N22" s="311" t="str">
        <f>_xlfn.XLOOKUP(M22,Tabla9[Porcentaje],Tabla9[Nivel de impacto],"",1)</f>
        <v>Moderado</v>
      </c>
      <c r="O22" s="311" t="str">
        <f>IF(P22,_xlfn.XLOOKUP(CONCATENATE("P",F22,"I",N22),Tabla10[Llave],Tabla10[Severidad],"",1),"")</f>
        <v>Alto</v>
      </c>
      <c r="P22" s="315" t="b">
        <f t="shared" si="1"/>
        <v>1</v>
      </c>
      <c r="Q22" s="199"/>
    </row>
    <row r="23" spans="1:17" ht="87" x14ac:dyDescent="0.4">
      <c r="A23" s="289" t="s">
        <v>142</v>
      </c>
      <c r="B23" s="309" t="b">
        <f>_xlfn.XLOOKUP(A23,Tabla6[Id Riesgo],Tabla6[Registro diligenciado],FALSE,1)</f>
        <v>1</v>
      </c>
      <c r="C23" s="290" t="str">
        <f>IF(B23,_xlfn.XLOOKUP(A23,Tabla6[Id Riesgo],Tabla6[DESCRIPCIÓN DEL RIESGO],FALSE,1),"")</f>
        <v>Posibilidad de afectación Legal, de Contagio, Económica por Soborno entrante, Corrupción debido a aceptar y solicitar una ventaja indebida de cualquier valor para la toma de imágenes a través de equipos no tripulados Uas (Drones) para beneficio propio o de un tercero</v>
      </c>
      <c r="D23" s="295" t="s">
        <v>375</v>
      </c>
      <c r="E23" s="310">
        <f>_xlfn.XLOOKUP(D23,Tabla8[No. veces que realiza la actividad al año],Tabla8[Probabilidad],"",1)</f>
        <v>0.6</v>
      </c>
      <c r="F23" s="311" t="str">
        <f>_xlfn.XLOOKUP(D23,Tabla8[No. veces que realiza la actividad al año],Tabla8[Nivel de probabilidad],"",1)</f>
        <v>Media</v>
      </c>
      <c r="G23" s="294" t="s">
        <v>344</v>
      </c>
      <c r="H23" s="312">
        <f>_xlfn.XLOOKUP(G23,Tabla9[Afectación económica],Tabla9[Porcentaje],"",1)</f>
        <v>0.6</v>
      </c>
      <c r="I23" s="313" t="str">
        <f>_xlfn.XLOOKUP(G23,Tabla9[Afectación económica],Tabla9[Nivel de impacto],"",1)</f>
        <v>Moderado</v>
      </c>
      <c r="J23" s="314" t="s">
        <v>345</v>
      </c>
      <c r="K23" s="312">
        <f>_xlfn.XLOOKUP(J23,Tabla9[Reputacional],Tabla9[Porcentaje],"",1)</f>
        <v>0.6</v>
      </c>
      <c r="L23" s="313" t="str">
        <f>_xlfn.XLOOKUP(J23,Tabla9[Reputacional],Tabla9[Nivel de impacto],"",1)</f>
        <v>Moderado</v>
      </c>
      <c r="M23" s="310">
        <f t="shared" si="0"/>
        <v>0.6</v>
      </c>
      <c r="N23" s="311" t="str">
        <f>_xlfn.XLOOKUP(M23,Tabla9[Porcentaje],Tabla9[Nivel de impacto],"",1)</f>
        <v>Moderado</v>
      </c>
      <c r="O23" s="311" t="str">
        <f>IF(P23,_xlfn.XLOOKUP(CONCATENATE("P",F23,"I",N23),Tabla10[Llave],Tabla10[Severidad],"",1),"")</f>
        <v>Moderado</v>
      </c>
      <c r="P23" s="315" t="b">
        <f t="shared" si="1"/>
        <v>1</v>
      </c>
      <c r="Q23" s="199"/>
    </row>
    <row r="24" spans="1:17" ht="99.45" x14ac:dyDescent="0.4">
      <c r="A24" s="289" t="s">
        <v>143</v>
      </c>
      <c r="B24" s="309" t="b">
        <f>_xlfn.XLOOKUP(A24,Tabla6[Id Riesgo],Tabla6[Registro diligenciado],FALSE,1)</f>
        <v>1</v>
      </c>
      <c r="C24" s="290" t="str">
        <f>IF(B24,_xlfn.XLOOKUP(A24,Tabla6[Id Riesgo],Tabla6[DESCRIPCIÓN DEL RIESGO],FALSE,1),"")</f>
        <v>Posibilidad de afectación Reputacional, Operativa, Legal, Económica por Corrupción, Soborno entrante, Conflicto de Intereses debido a Fallas en la atención oportuna y adecuada al ciudadano,  incompleta o con errores, generando inconformidad, retrasos en trámites y aumento en el número de quejas y reclamos.</v>
      </c>
      <c r="D24" s="295" t="s">
        <v>378</v>
      </c>
      <c r="E24" s="310">
        <f>_xlfn.XLOOKUP(D24,Tabla8[No. veces que realiza la actividad al año],Tabla8[Probabilidad],"",1)</f>
        <v>0.8</v>
      </c>
      <c r="F24" s="311" t="str">
        <f>_xlfn.XLOOKUP(D24,Tabla8[No. veces que realiza la actividad al año],Tabla8[Nivel de probabilidad],"",1)</f>
        <v>Alta</v>
      </c>
      <c r="G24" s="294" t="s">
        <v>344</v>
      </c>
      <c r="H24" s="312">
        <f>_xlfn.XLOOKUP(G24,Tabla9[Afectación económica],Tabla9[Porcentaje],"",1)</f>
        <v>0.6</v>
      </c>
      <c r="I24" s="313" t="str">
        <f>_xlfn.XLOOKUP(G24,Tabla9[Afectación económica],Tabla9[Nivel de impacto],"",1)</f>
        <v>Moderado</v>
      </c>
      <c r="J24" s="314" t="s">
        <v>351</v>
      </c>
      <c r="K24" s="312">
        <f>_xlfn.XLOOKUP(J24,Tabla9[Reputacional],Tabla9[Porcentaje],"",1)</f>
        <v>1</v>
      </c>
      <c r="L24" s="313" t="str">
        <f>_xlfn.XLOOKUP(J24,Tabla9[Reputacional],Tabla9[Nivel de impacto],"",1)</f>
        <v>Castastrófico</v>
      </c>
      <c r="M24" s="310">
        <f t="shared" si="0"/>
        <v>1</v>
      </c>
      <c r="N24" s="311" t="str">
        <f>_xlfn.XLOOKUP(M24,Tabla9[Porcentaje],Tabla9[Nivel de impacto],"",1)</f>
        <v>Castastrófico</v>
      </c>
      <c r="O24" s="311" t="str">
        <f>IF(P24,_xlfn.XLOOKUP(CONCATENATE("P",F24,"I",N24),Tabla10[Llave],Tabla10[Severidad],"",1),"")</f>
        <v>Extremo</v>
      </c>
      <c r="P24" s="315" t="b">
        <f t="shared" si="1"/>
        <v>1</v>
      </c>
      <c r="Q24" s="199"/>
    </row>
    <row r="25" spans="1:17" ht="99.45" x14ac:dyDescent="0.4">
      <c r="A25" s="289" t="s">
        <v>144</v>
      </c>
      <c r="B25" s="309" t="b">
        <f>_xlfn.XLOOKUP(A25,Tabla6[Id Riesgo],Tabla6[Registro diligenciado],FALSE,1)</f>
        <v>1</v>
      </c>
      <c r="C25" s="290" t="str">
        <f>IF(B25,_xlfn.XLOOKUP(A25,Tabla6[Id Riesgo],Tabla6[DESCRIPCIÓN DEL RIESGO],FALSE,1),"")</f>
        <v>Posibilidad de afectación Reputacional, Operativa, Legal, Económica por Corrupción, Soborno entrante, Conflicto de Intereses debido a Incumplimiento, tanto en los tiempos de respuesta, como con los estándares de calidad en la atención al ciudadano, al generar respuestas inapropiadas, inoportunas o deficientes a las PQRSFD.</v>
      </c>
      <c r="D25" s="295" t="s">
        <v>378</v>
      </c>
      <c r="E25" s="310">
        <f>_xlfn.XLOOKUP(D25,Tabla8[No. veces que realiza la actividad al año],Tabla8[Probabilidad],"",1)</f>
        <v>0.8</v>
      </c>
      <c r="F25" s="311" t="str">
        <f>_xlfn.XLOOKUP(D25,Tabla8[No. veces que realiza la actividad al año],Tabla8[Nivel de probabilidad],"",1)</f>
        <v>Alta</v>
      </c>
      <c r="G25" s="294" t="s">
        <v>344</v>
      </c>
      <c r="H25" s="312">
        <f>_xlfn.XLOOKUP(G25,Tabla9[Afectación económica],Tabla9[Porcentaje],"",1)</f>
        <v>0.6</v>
      </c>
      <c r="I25" s="313" t="str">
        <f>_xlfn.XLOOKUP(G25,Tabla9[Afectación económica],Tabla9[Nivel de impacto],"",1)</f>
        <v>Moderado</v>
      </c>
      <c r="J25" s="314" t="s">
        <v>351</v>
      </c>
      <c r="K25" s="312">
        <f>_xlfn.XLOOKUP(J25,Tabla9[Reputacional],Tabla9[Porcentaje],"",1)</f>
        <v>1</v>
      </c>
      <c r="L25" s="313" t="str">
        <f>_xlfn.XLOOKUP(J25,Tabla9[Reputacional],Tabla9[Nivel de impacto],"",1)</f>
        <v>Castastrófico</v>
      </c>
      <c r="M25" s="310">
        <f t="shared" si="0"/>
        <v>1</v>
      </c>
      <c r="N25" s="311" t="str">
        <f>_xlfn.XLOOKUP(M25,Tabla9[Porcentaje],Tabla9[Nivel de impacto],"",1)</f>
        <v>Castastrófico</v>
      </c>
      <c r="O25" s="311" t="str">
        <f>IF(P25,_xlfn.XLOOKUP(CONCATENATE("P",F25,"I",N25),Tabla10[Llave],Tabla10[Severidad],"",1),"")</f>
        <v>Extremo</v>
      </c>
      <c r="P25" s="315" t="b">
        <f t="shared" si="1"/>
        <v>1</v>
      </c>
      <c r="Q25" s="199"/>
    </row>
    <row r="26" spans="1:17" ht="136.75" x14ac:dyDescent="0.4">
      <c r="A26" s="289" t="s">
        <v>145</v>
      </c>
      <c r="B26" s="309" t="b">
        <f>_xlfn.XLOOKUP(A26,Tabla6[Id Riesgo],Tabla6[Registro diligenciado],FALSE,1)</f>
        <v>1</v>
      </c>
      <c r="C26" s="290" t="str">
        <f>IF(B26,_xlfn.XLOOKUP(A26,Tabla6[Id Riesgo],Tabla6[DESCRIPCIÓN DEL RIESGO],FALSE,1),"")</f>
        <v>Posibilidad de afectación Reputacional, Legal por Fraude, interno, Soborno entrante debido a Ausencia de un sistema unificado para el monitoreo, seguimiento y retroalimentación del Modelo de Atención.
Capacitación insuficiente del personal territorial en los protocolos de atención.
Carencia de indicadores consolidados que permitan medir el desempeño del Modelo</v>
      </c>
      <c r="D26" s="295" t="s">
        <v>375</v>
      </c>
      <c r="E26" s="310">
        <f>_xlfn.XLOOKUP(D26,Tabla8[No. veces que realiza la actividad al año],Tabla8[Probabilidad],"",1)</f>
        <v>0.6</v>
      </c>
      <c r="F26" s="311" t="str">
        <f>_xlfn.XLOOKUP(D26,Tabla8[No. veces que realiza la actividad al año],Tabla8[Nivel de probabilidad],"",1)</f>
        <v>Media</v>
      </c>
      <c r="G26" s="294" t="s">
        <v>341</v>
      </c>
      <c r="H26" s="312">
        <f>_xlfn.XLOOKUP(G26,Tabla9[Afectación económica],Tabla9[Porcentaje],"",1)</f>
        <v>0.4</v>
      </c>
      <c r="I26" s="313" t="str">
        <f>_xlfn.XLOOKUP(G26,Tabla9[Afectación económica],Tabla9[Nivel de impacto],"",1)</f>
        <v>Menor</v>
      </c>
      <c r="J26" s="314" t="s">
        <v>342</v>
      </c>
      <c r="K26" s="312">
        <f>_xlfn.XLOOKUP(J26,Tabla9[Reputacional],Tabla9[Porcentaje],"",1)</f>
        <v>0.4</v>
      </c>
      <c r="L26" s="313" t="str">
        <f>_xlfn.XLOOKUP(J26,Tabla9[Reputacional],Tabla9[Nivel de impacto],"",1)</f>
        <v>Menor</v>
      </c>
      <c r="M26" s="310">
        <f t="shared" si="0"/>
        <v>0.4</v>
      </c>
      <c r="N26" s="311" t="str">
        <f>_xlfn.XLOOKUP(M26,Tabla9[Porcentaje],Tabla9[Nivel de impacto],"",1)</f>
        <v>Menor</v>
      </c>
      <c r="O26" s="311" t="str">
        <f>IF(P26,_xlfn.XLOOKUP(CONCATENATE("P",F26,"I",N26),Tabla10[Llave],Tabla10[Severidad],"",1),"")</f>
        <v>Moderado</v>
      </c>
      <c r="P26" s="315" t="b">
        <f t="shared" si="1"/>
        <v>1</v>
      </c>
      <c r="Q26" s="199"/>
    </row>
    <row r="27" spans="1:17" ht="87" x14ac:dyDescent="0.4">
      <c r="A27" s="289" t="s">
        <v>146</v>
      </c>
      <c r="B27" s="309" t="b">
        <f>_xlfn.XLOOKUP(A27,Tabla6[Id Riesgo],Tabla6[Registro diligenciado],FALSE,1)</f>
        <v>1</v>
      </c>
      <c r="C27" s="290" t="str">
        <f>IF(B27,_xlfn.XLOOKUP(A27,Tabla6[Id Riesgo],Tabla6[DESCRIPCIÓN DEL RIESGO],FALSE,1),"")</f>
        <v>Posibilidad de afectación Reputacional, Operativa, Legal, Económica por Corrupción, Soborno entrante, Conflicto de Intereses debido a Fallas en la atención oportuna y adecuada al ciudadano,  incompleta o con errores, generando inconformidad, retrasos en trámites y un aumento en quejas y reclamos.</v>
      </c>
      <c r="D27" s="295" t="s">
        <v>378</v>
      </c>
      <c r="E27" s="310">
        <f>_xlfn.XLOOKUP(D27,Tabla8[No. veces que realiza la actividad al año],Tabla8[Probabilidad],"",1)</f>
        <v>0.8</v>
      </c>
      <c r="F27" s="311" t="str">
        <f>_xlfn.XLOOKUP(D27,Tabla8[No. veces que realiza la actividad al año],Tabla8[Nivel de probabilidad],"",1)</f>
        <v>Alta</v>
      </c>
      <c r="G27" s="294" t="s">
        <v>344</v>
      </c>
      <c r="H27" s="312">
        <f>_xlfn.XLOOKUP(G27,Tabla9[Afectación económica],Tabla9[Porcentaje],"",1)</f>
        <v>0.6</v>
      </c>
      <c r="I27" s="313" t="str">
        <f>_xlfn.XLOOKUP(G27,Tabla9[Afectación económica],Tabla9[Nivel de impacto],"",1)</f>
        <v>Moderado</v>
      </c>
      <c r="J27" s="314" t="s">
        <v>351</v>
      </c>
      <c r="K27" s="312">
        <f>_xlfn.XLOOKUP(J27,Tabla9[Reputacional],Tabla9[Porcentaje],"",1)</f>
        <v>1</v>
      </c>
      <c r="L27" s="313" t="str">
        <f>_xlfn.XLOOKUP(J27,Tabla9[Reputacional],Tabla9[Nivel de impacto],"",1)</f>
        <v>Castastrófico</v>
      </c>
      <c r="M27" s="310">
        <f t="shared" si="0"/>
        <v>1</v>
      </c>
      <c r="N27" s="311" t="str">
        <f>_xlfn.XLOOKUP(M27,Tabla9[Porcentaje],Tabla9[Nivel de impacto],"",1)</f>
        <v>Castastrófico</v>
      </c>
      <c r="O27" s="311" t="str">
        <f>IF(P27,_xlfn.XLOOKUP(CONCATENATE("P",F27,"I",N27),Tabla10[Llave],Tabla10[Severidad],"",1),"")</f>
        <v>Extremo</v>
      </c>
      <c r="P27" s="315" t="b">
        <f t="shared" si="1"/>
        <v>1</v>
      </c>
      <c r="Q27" s="199"/>
    </row>
    <row r="28" spans="1:17" ht="99.45" x14ac:dyDescent="0.4">
      <c r="A28" s="289" t="s">
        <v>147</v>
      </c>
      <c r="B28" s="309" t="b">
        <f>_xlfn.XLOOKUP(A28,Tabla6[Id Riesgo],Tabla6[Registro diligenciado],FALSE,1)</f>
        <v>1</v>
      </c>
      <c r="C28" s="290" t="str">
        <f>IF(B28,_xlfn.XLOOKUP(A28,Tabla6[Id Riesgo],Tabla6[DESCRIPCIÓN DEL RIESGO],FALSE,1),"")</f>
        <v>Posibilidad de afectación Reputacional, Operativa, Legal, Económica por Corrupción, Soborno entrante, Conflicto de Intereses debido a La posibilidad de incumplir tanto con los tiempos de respuesta como con los estándares de calidad en la atención al ciudadano, al generar respuestas inoportunas, inapropiadas o deficientes a las PQRSFD.</v>
      </c>
      <c r="D28" s="295" t="s">
        <v>378</v>
      </c>
      <c r="E28" s="310">
        <f>_xlfn.XLOOKUP(D28,Tabla8[No. veces que realiza la actividad al año],Tabla8[Probabilidad],"",1)</f>
        <v>0.8</v>
      </c>
      <c r="F28" s="311" t="str">
        <f>_xlfn.XLOOKUP(D28,Tabla8[No. veces que realiza la actividad al año],Tabla8[Nivel de probabilidad],"",1)</f>
        <v>Alta</v>
      </c>
      <c r="G28" s="294" t="s">
        <v>344</v>
      </c>
      <c r="H28" s="312">
        <f>_xlfn.XLOOKUP(G28,Tabla9[Afectación económica],Tabla9[Porcentaje],"",1)</f>
        <v>0.6</v>
      </c>
      <c r="I28" s="313" t="str">
        <f>_xlfn.XLOOKUP(G28,Tabla9[Afectación económica],Tabla9[Nivel de impacto],"",1)</f>
        <v>Moderado</v>
      </c>
      <c r="J28" s="314" t="s">
        <v>351</v>
      </c>
      <c r="K28" s="312">
        <f>_xlfn.XLOOKUP(J28,Tabla9[Reputacional],Tabla9[Porcentaje],"",1)</f>
        <v>1</v>
      </c>
      <c r="L28" s="313" t="str">
        <f>_xlfn.XLOOKUP(J28,Tabla9[Reputacional],Tabla9[Nivel de impacto],"",1)</f>
        <v>Castastrófico</v>
      </c>
      <c r="M28" s="310">
        <f t="shared" si="0"/>
        <v>1</v>
      </c>
      <c r="N28" s="311" t="str">
        <f>_xlfn.XLOOKUP(M28,Tabla9[Porcentaje],Tabla9[Nivel de impacto],"",1)</f>
        <v>Castastrófico</v>
      </c>
      <c r="O28" s="311" t="str">
        <f>IF(P28,_xlfn.XLOOKUP(CONCATENATE("P",F28,"I",N28),Tabla10[Llave],Tabla10[Severidad],"",1),"")</f>
        <v>Extremo</v>
      </c>
      <c r="P28" s="315" t="b">
        <f t="shared" si="1"/>
        <v>1</v>
      </c>
      <c r="Q28" s="199"/>
    </row>
    <row r="29" spans="1:17" ht="149.15" x14ac:dyDescent="0.4">
      <c r="A29" s="289" t="s">
        <v>148</v>
      </c>
      <c r="B29" s="309" t="b">
        <f>_xlfn.XLOOKUP(A29,Tabla6[Id Riesgo],Tabla6[Registro diligenciado],FALSE,1)</f>
        <v>1</v>
      </c>
      <c r="C29" s="290" t="str">
        <f>IF(B29,_xlfn.XLOOKUP(A29,Tabla6[Id Riesgo],Tabla6[DESCRIPCIÓN DEL RIESGO],FALSE,1),"")</f>
        <v>Posibilidad de afectación Legal, Reputacional, Económica, Operativa por Fraude interno, Soborno entrante, Conflicto de Intereses debido a presentación de cohecho, concusión y/o prevaricato, en las actuaciones de algún profesional en el marco de la operación del proceso de Administración de Tierras de la Nación en el desarrollo de actividades para la Adjudicación de Baldíos a Entidades de Derecho Público, Limitaciones a la Propiedad, Regulación y Formalización de Servidumbres y en la Administración de Badíos Insulares</v>
      </c>
      <c r="D29" s="295" t="s">
        <v>375</v>
      </c>
      <c r="E29" s="310">
        <f>_xlfn.XLOOKUP(D29,Tabla8[No. veces que realiza la actividad al año],Tabla8[Probabilidad],"",1)</f>
        <v>0.6</v>
      </c>
      <c r="F29" s="311" t="str">
        <f>_xlfn.XLOOKUP(D29,Tabla8[No. veces que realiza la actividad al año],Tabla8[Nivel de probabilidad],"",1)</f>
        <v>Media</v>
      </c>
      <c r="G29" s="294" t="s">
        <v>344</v>
      </c>
      <c r="H29" s="312">
        <f>_xlfn.XLOOKUP(G29,Tabla9[Afectación económica],Tabla9[Porcentaje],"",1)</f>
        <v>0.6</v>
      </c>
      <c r="I29" s="313" t="str">
        <f>_xlfn.XLOOKUP(G29,Tabla9[Afectación económica],Tabla9[Nivel de impacto],"",1)</f>
        <v>Moderado</v>
      </c>
      <c r="J29" s="314" t="s">
        <v>351</v>
      </c>
      <c r="K29" s="312">
        <f>_xlfn.XLOOKUP(J29,Tabla9[Reputacional],Tabla9[Porcentaje],"",1)</f>
        <v>1</v>
      </c>
      <c r="L29" s="313" t="str">
        <f>_xlfn.XLOOKUP(J29,Tabla9[Reputacional],Tabla9[Nivel de impacto],"",1)</f>
        <v>Castastrófico</v>
      </c>
      <c r="M29" s="310">
        <f t="shared" si="0"/>
        <v>1</v>
      </c>
      <c r="N29" s="311" t="str">
        <f>_xlfn.XLOOKUP(M29,Tabla9[Porcentaje],Tabla9[Nivel de impacto],"",1)</f>
        <v>Castastrófico</v>
      </c>
      <c r="O29" s="311" t="str">
        <f>IF(P29,_xlfn.XLOOKUP(CONCATENATE("P",F29,"I",N29),Tabla10[Llave],Tabla10[Severidad],"",1),"")</f>
        <v>Extremo</v>
      </c>
      <c r="P29" s="315" t="b">
        <f t="shared" si="1"/>
        <v>1</v>
      </c>
      <c r="Q29" s="199"/>
    </row>
    <row r="30" spans="1:17" ht="74.599999999999994" x14ac:dyDescent="0.4">
      <c r="A30" s="289" t="s">
        <v>149</v>
      </c>
      <c r="B30" s="309" t="b">
        <f>_xlfn.XLOOKUP(A30,Tabla6[Id Riesgo],Tabla6[Registro diligenciado],FALSE,1)</f>
        <v>1</v>
      </c>
      <c r="C30" s="290" t="str">
        <f>IF(B30,_xlfn.XLOOKUP(A30,Tabla6[Id Riesgo],Tabla6[DESCRIPCIÓN DEL RIESGO],FALSE,1),"")</f>
        <v>Posibilidad de afectación Legal por Conflicto de Intereses debido a La posibilidad de ocurrencia de hechos de concusión o cohecho en la atención a la ciudadanía en la UGT´S, PAT´S y cualquier ventanilla de atención al ciudadano</v>
      </c>
      <c r="D30" s="295" t="s">
        <v>378</v>
      </c>
      <c r="E30" s="310">
        <f>_xlfn.XLOOKUP(D30,Tabla8[No. veces que realiza la actividad al año],Tabla8[Probabilidad],"",1)</f>
        <v>0.8</v>
      </c>
      <c r="F30" s="311" t="str">
        <f>_xlfn.XLOOKUP(D30,Tabla8[No. veces que realiza la actividad al año],Tabla8[Nivel de probabilidad],"",1)</f>
        <v>Alta</v>
      </c>
      <c r="G30" s="294" t="s">
        <v>341</v>
      </c>
      <c r="H30" s="312">
        <f>_xlfn.XLOOKUP(G30,Tabla9[Afectación económica],Tabla9[Porcentaje],"",1)</f>
        <v>0.4</v>
      </c>
      <c r="I30" s="313" t="str">
        <f>_xlfn.XLOOKUP(G30,Tabla9[Afectación económica],Tabla9[Nivel de impacto],"",1)</f>
        <v>Menor</v>
      </c>
      <c r="J30" s="314" t="s">
        <v>348</v>
      </c>
      <c r="K30" s="312">
        <f>_xlfn.XLOOKUP(J30,Tabla9[Reputacional],Tabla9[Porcentaje],"",1)</f>
        <v>0.8</v>
      </c>
      <c r="L30" s="313" t="str">
        <f>_xlfn.XLOOKUP(J30,Tabla9[Reputacional],Tabla9[Nivel de impacto],"",1)</f>
        <v>Mayor</v>
      </c>
      <c r="M30" s="310">
        <f t="shared" si="0"/>
        <v>0.8</v>
      </c>
      <c r="N30" s="311" t="str">
        <f>_xlfn.XLOOKUP(M30,Tabla9[Porcentaje],Tabla9[Nivel de impacto],"",1)</f>
        <v>Mayor</v>
      </c>
      <c r="O30" s="311" t="str">
        <f>IF(P30,_xlfn.XLOOKUP(CONCATENATE("P",F30,"I",N30),Tabla10[Llave],Tabla10[Severidad],"",1),"")</f>
        <v>Alto</v>
      </c>
      <c r="P30" s="315" t="b">
        <f t="shared" si="1"/>
        <v>1</v>
      </c>
      <c r="Q30" s="199"/>
    </row>
    <row r="31" spans="1:17" ht="74.599999999999994" x14ac:dyDescent="0.4">
      <c r="A31" s="289" t="s">
        <v>150</v>
      </c>
      <c r="B31" s="309" t="b">
        <f>_xlfn.XLOOKUP(A31,Tabla6[Id Riesgo],Tabla6[Registro diligenciado],FALSE,1)</f>
        <v>1</v>
      </c>
      <c r="C31" s="290" t="str">
        <f>IF(B31,_xlfn.XLOOKUP(A31,Tabla6[Id Riesgo],Tabla6[DESCRIPCIÓN DEL RIESGO],FALSE,1),"")</f>
        <v>Posibilidad de afectación Legal, Reputacional por Corrupción debido a Posibilidad de ocurrencia de hechos de concusión o cohecho en la gestión de los trámites administrativos de caducidad administrativa y condición resolutoria realizados por las UGT .</v>
      </c>
      <c r="D31" s="295" t="s">
        <v>377</v>
      </c>
      <c r="E31" s="310">
        <f>_xlfn.XLOOKUP(D31,Tabla8[No. veces que realiza la actividad al año],Tabla8[Probabilidad],"",1)</f>
        <v>0.4</v>
      </c>
      <c r="F31" s="311" t="str">
        <f>_xlfn.XLOOKUP(D31,Tabla8[No. veces que realiza la actividad al año],Tabla8[Nivel de probabilidad],"",1)</f>
        <v>Baja</v>
      </c>
      <c r="G31" s="294" t="s">
        <v>341</v>
      </c>
      <c r="H31" s="312">
        <f>_xlfn.XLOOKUP(G31,Tabla9[Afectación económica],Tabla9[Porcentaje],"",1)</f>
        <v>0.4</v>
      </c>
      <c r="I31" s="313" t="str">
        <f>_xlfn.XLOOKUP(G31,Tabla9[Afectación económica],Tabla9[Nivel de impacto],"",1)</f>
        <v>Menor</v>
      </c>
      <c r="J31" s="314" t="s">
        <v>351</v>
      </c>
      <c r="K31" s="312">
        <f>_xlfn.XLOOKUP(J31,Tabla9[Reputacional],Tabla9[Porcentaje],"",1)</f>
        <v>1</v>
      </c>
      <c r="L31" s="313" t="str">
        <f>_xlfn.XLOOKUP(J31,Tabla9[Reputacional],Tabla9[Nivel de impacto],"",1)</f>
        <v>Castastrófico</v>
      </c>
      <c r="M31" s="310">
        <f t="shared" si="0"/>
        <v>1</v>
      </c>
      <c r="N31" s="311" t="str">
        <f>_xlfn.XLOOKUP(M31,Tabla9[Porcentaje],Tabla9[Nivel de impacto],"",1)</f>
        <v>Castastrófico</v>
      </c>
      <c r="O31" s="311" t="str">
        <f>IF(P31,_xlfn.XLOOKUP(CONCATENATE("P",F31,"I",N31),Tabla10[Llave],Tabla10[Severidad],"",1),"")</f>
        <v>Extremo</v>
      </c>
      <c r="P31" s="315" t="b">
        <f t="shared" si="1"/>
        <v>1</v>
      </c>
      <c r="Q31" s="199"/>
    </row>
    <row r="32" spans="1:17" ht="111.9" x14ac:dyDescent="0.4">
      <c r="A32" s="289" t="s">
        <v>151</v>
      </c>
      <c r="B32" s="309" t="b">
        <f>_xlfn.XLOOKUP(A32,Tabla6[Id Riesgo],Tabla6[Registro diligenciado],FALSE,1)</f>
        <v>1</v>
      </c>
      <c r="C32" s="290" t="str">
        <f>IF(B32,_xlfn.XLOOKUP(A32,Tabla6[Id Riesgo],Tabla6[DESCRIPCIÓN DEL RIESGO],FALSE,1),"")</f>
        <v>Posibilidad de afectación Legal, Reputacional, Económica, Operativa por Soborno entrante, Fraude interno, Conflicto de Intereses debido a concusión y/o prevaricato, en las actuaciones de algún profesional de la Dirección de Acceso a Tierras, a través de la manipulación y/u omisión de información durante la realización del avalúo comercial para la compra directa de un predio</v>
      </c>
      <c r="D32" s="295" t="s">
        <v>375</v>
      </c>
      <c r="E32" s="310">
        <f>_xlfn.XLOOKUP(D32,Tabla8[No. veces que realiza la actividad al año],Tabla8[Probabilidad],"",1)</f>
        <v>0.6</v>
      </c>
      <c r="F32" s="311" t="str">
        <f>_xlfn.XLOOKUP(D32,Tabla8[No. veces que realiza la actividad al año],Tabla8[Nivel de probabilidad],"",1)</f>
        <v>Media</v>
      </c>
      <c r="G32" s="294" t="s">
        <v>350</v>
      </c>
      <c r="H32" s="312">
        <f>_xlfn.XLOOKUP(G32,Tabla9[Afectación económica],Tabla9[Porcentaje],"",1)</f>
        <v>1</v>
      </c>
      <c r="I32" s="313" t="str">
        <f>_xlfn.XLOOKUP(G32,Tabla9[Afectación económica],Tabla9[Nivel de impacto],"",1)</f>
        <v>Castastrófico</v>
      </c>
      <c r="J32" s="314" t="s">
        <v>351</v>
      </c>
      <c r="K32" s="312">
        <f>_xlfn.XLOOKUP(J32,Tabla9[Reputacional],Tabla9[Porcentaje],"",1)</f>
        <v>1</v>
      </c>
      <c r="L32" s="313" t="str">
        <f>_xlfn.XLOOKUP(J32,Tabla9[Reputacional],Tabla9[Nivel de impacto],"",1)</f>
        <v>Castastrófico</v>
      </c>
      <c r="M32" s="310">
        <f t="shared" si="0"/>
        <v>1</v>
      </c>
      <c r="N32" s="311" t="str">
        <f>_xlfn.XLOOKUP(M32,Tabla9[Porcentaje],Tabla9[Nivel de impacto],"",1)</f>
        <v>Castastrófico</v>
      </c>
      <c r="O32" s="311" t="str">
        <f>IF(P32,_xlfn.XLOOKUP(CONCATENATE("P",F32,"I",N32),Tabla10[Llave],Tabla10[Severidad],"",1),"")</f>
        <v>Extremo</v>
      </c>
      <c r="P32" s="315" t="b">
        <f t="shared" si="1"/>
        <v>1</v>
      </c>
      <c r="Q32" s="199"/>
    </row>
    <row r="33" spans="1:17" ht="149.15" x14ac:dyDescent="0.4">
      <c r="A33" s="289" t="s">
        <v>152</v>
      </c>
      <c r="B33" s="309" t="b">
        <f>_xlfn.XLOOKUP(A33,Tabla6[Id Riesgo],Tabla6[Registro diligenciado],FALSE,1)</f>
        <v>1</v>
      </c>
      <c r="C33" s="290" t="str">
        <f>IF(B33,_xlfn.XLOOKUP(A33,Tabla6[Id Riesgo],Tabla6[DESCRIPCIÓN DEL RIESGO],FALSE,1),"")</f>
        <v>Posibilidad de afectación Legal, Reputacional, Económica, Operativa por Fraude interno, Soborno entrante, Conflicto de Intereses debido a cohecho, concusión y/o prevaricato, en las actuaciones de algún profesional de la Subdirección de Acceso a Tierras en Zonas Focalizadas, a través de la manipulación y/u omisión de información durante las actividades de verificación de los requisitos mínimos del predio en su tipo jurídico, técnico y/o ambiental y financiero  bajo el cual se materialice un subsidio</v>
      </c>
      <c r="D33" s="295" t="s">
        <v>377</v>
      </c>
      <c r="E33" s="310">
        <f>_xlfn.XLOOKUP(D33,Tabla8[No. veces que realiza la actividad al año],Tabla8[Probabilidad],"",1)</f>
        <v>0.4</v>
      </c>
      <c r="F33" s="311" t="str">
        <f>_xlfn.XLOOKUP(D33,Tabla8[No. veces que realiza la actividad al año],Tabla8[Nivel de probabilidad],"",1)</f>
        <v>Baja</v>
      </c>
      <c r="G33" s="294" t="s">
        <v>344</v>
      </c>
      <c r="H33" s="312">
        <f>_xlfn.XLOOKUP(G33,Tabla9[Afectación económica],Tabla9[Porcentaje],"",1)</f>
        <v>0.6</v>
      </c>
      <c r="I33" s="313" t="str">
        <f>_xlfn.XLOOKUP(G33,Tabla9[Afectación económica],Tabla9[Nivel de impacto],"",1)</f>
        <v>Moderado</v>
      </c>
      <c r="J33" s="314" t="s">
        <v>348</v>
      </c>
      <c r="K33" s="312">
        <f>_xlfn.XLOOKUP(J33,Tabla9[Reputacional],Tabla9[Porcentaje],"",1)</f>
        <v>0.8</v>
      </c>
      <c r="L33" s="313" t="str">
        <f>_xlfn.XLOOKUP(J33,Tabla9[Reputacional],Tabla9[Nivel de impacto],"",1)</f>
        <v>Mayor</v>
      </c>
      <c r="M33" s="310">
        <f t="shared" si="0"/>
        <v>0.8</v>
      </c>
      <c r="N33" s="311" t="str">
        <f>_xlfn.XLOOKUP(M33,Tabla9[Porcentaje],Tabla9[Nivel de impacto],"",1)</f>
        <v>Mayor</v>
      </c>
      <c r="O33" s="311" t="str">
        <f>IF(P33,_xlfn.XLOOKUP(CONCATENATE("P",F33,"I",N33),Tabla10[Llave],Tabla10[Severidad],"",1),"")</f>
        <v>Alto</v>
      </c>
      <c r="P33" s="315" t="b">
        <f t="shared" si="1"/>
        <v>1</v>
      </c>
      <c r="Q33" s="199"/>
    </row>
    <row r="34" spans="1:17" ht="149.15" x14ac:dyDescent="0.4">
      <c r="A34" s="289" t="s">
        <v>153</v>
      </c>
      <c r="B34" s="309" t="b">
        <f>_xlfn.XLOOKUP(A34,Tabla6[Id Riesgo],Tabla6[Registro diligenciado],FALSE,1)</f>
        <v>1</v>
      </c>
      <c r="C34" s="290" t="str">
        <f>IF(B34,_xlfn.XLOOKUP(A34,Tabla6[Id Riesgo],Tabla6[DESCRIPCIÓN DEL RIESGO],FALSE,1),"")</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en Zonas Focalizadas, a través de la manipulación de información entregada a la subdirección, para el análisis de trámite administrativo, según el ACCTI-P-020 Procedimiento Único en Municipios Focalizados</v>
      </c>
      <c r="D34" s="295" t="s">
        <v>375</v>
      </c>
      <c r="E34" s="310">
        <f>_xlfn.XLOOKUP(D34,Tabla8[No. veces que realiza la actividad al año],Tabla8[Probabilidad],"",1)</f>
        <v>0.6</v>
      </c>
      <c r="F34" s="311" t="str">
        <f>_xlfn.XLOOKUP(D34,Tabla8[No. veces que realiza la actividad al año],Tabla8[Nivel de probabilidad],"",1)</f>
        <v>Media</v>
      </c>
      <c r="G34" s="294" t="s">
        <v>338</v>
      </c>
      <c r="H34" s="312">
        <f>_xlfn.XLOOKUP(G34,Tabla9[Afectación económica],Tabla9[Porcentaje],"",1)</f>
        <v>0.2</v>
      </c>
      <c r="I34" s="313" t="str">
        <f>_xlfn.XLOOKUP(G34,Tabla9[Afectación económica],Tabla9[Nivel de impacto],"",1)</f>
        <v>Leve</v>
      </c>
      <c r="J34" s="314" t="s">
        <v>348</v>
      </c>
      <c r="K34" s="312">
        <f>_xlfn.XLOOKUP(J34,Tabla9[Reputacional],Tabla9[Porcentaje],"",1)</f>
        <v>0.8</v>
      </c>
      <c r="L34" s="313" t="str">
        <f>_xlfn.XLOOKUP(J34,Tabla9[Reputacional],Tabla9[Nivel de impacto],"",1)</f>
        <v>Mayor</v>
      </c>
      <c r="M34" s="310">
        <f t="shared" si="0"/>
        <v>0.8</v>
      </c>
      <c r="N34" s="311" t="str">
        <f>_xlfn.XLOOKUP(M34,Tabla9[Porcentaje],Tabla9[Nivel de impacto],"",1)</f>
        <v>Mayor</v>
      </c>
      <c r="O34" s="311" t="str">
        <f>IF(P34,_xlfn.XLOOKUP(CONCATENATE("P",F34,"I",N34),Tabla10[Llave],Tabla10[Severidad],"",1),"")</f>
        <v>Alto</v>
      </c>
      <c r="P34" s="315" t="b">
        <f t="shared" si="1"/>
        <v>1</v>
      </c>
      <c r="Q34" s="199"/>
    </row>
    <row r="35" spans="1:17" ht="161.6" x14ac:dyDescent="0.4">
      <c r="A35" s="289" t="s">
        <v>154</v>
      </c>
      <c r="B35" s="309" t="b">
        <f>_xlfn.XLOOKUP(A35,Tabla6[Id Riesgo],Tabla6[Registro diligenciado],FALSE,1)</f>
        <v>1</v>
      </c>
      <c r="C35" s="290" t="str">
        <f>IF(B35,_xlfn.XLOOKUP(A35,Tabla6[Id Riesgo],Tabla6[DESCRIPCIÓN DEL RIESGO],FALSE,1),"")</f>
        <v>Posibilidad de afectación Legal, Reputacional,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 los procedimiento ACCTI-P-005 Revocatoria Baldios a Persona Natural -Ley 160/94 y ACCTI-P-014 Revocatoria de titulación de baldíos en el marco del POSPR.</v>
      </c>
      <c r="D35" s="295" t="s">
        <v>375</v>
      </c>
      <c r="E35" s="310">
        <f>_xlfn.XLOOKUP(D35,Tabla8[No. veces que realiza la actividad al año],Tabla8[Probabilidad],"",1)</f>
        <v>0.6</v>
      </c>
      <c r="F35" s="311" t="str">
        <f>_xlfn.XLOOKUP(D35,Tabla8[No. veces que realiza la actividad al año],Tabla8[Nivel de probabilidad],"",1)</f>
        <v>Media</v>
      </c>
      <c r="G35" s="294" t="s">
        <v>338</v>
      </c>
      <c r="H35" s="312">
        <f>_xlfn.XLOOKUP(G35,Tabla9[Afectación económica],Tabla9[Porcentaje],"",1)</f>
        <v>0.2</v>
      </c>
      <c r="I35" s="313" t="str">
        <f>_xlfn.XLOOKUP(G35,Tabla9[Afectación económica],Tabla9[Nivel de impacto],"",1)</f>
        <v>Leve</v>
      </c>
      <c r="J35" s="314" t="s">
        <v>345</v>
      </c>
      <c r="K35" s="312">
        <f>_xlfn.XLOOKUP(J35,Tabla9[Reputacional],Tabla9[Porcentaje],"",1)</f>
        <v>0.6</v>
      </c>
      <c r="L35" s="313" t="str">
        <f>_xlfn.XLOOKUP(J35,Tabla9[Reputacional],Tabla9[Nivel de impacto],"",1)</f>
        <v>Moderado</v>
      </c>
      <c r="M35" s="310">
        <f t="shared" si="0"/>
        <v>0.6</v>
      </c>
      <c r="N35" s="311" t="str">
        <f>_xlfn.XLOOKUP(M35,Tabla9[Porcentaje],Tabla9[Nivel de impacto],"",1)</f>
        <v>Moderado</v>
      </c>
      <c r="O35" s="311" t="str">
        <f>IF(P35,_xlfn.XLOOKUP(CONCATENATE("P",F35,"I",N35),Tabla10[Llave],Tabla10[Severidad],"",1),"")</f>
        <v>Moderado</v>
      </c>
      <c r="P35" s="315" t="b">
        <f t="shared" si="1"/>
        <v>1</v>
      </c>
      <c r="Q35" s="199"/>
    </row>
    <row r="36" spans="1:17" ht="136.75" x14ac:dyDescent="0.4">
      <c r="A36" s="289" t="s">
        <v>155</v>
      </c>
      <c r="B36" s="309" t="b">
        <f>_xlfn.XLOOKUP(A36,Tabla6[Id Riesgo],Tabla6[Registro diligenciado],FALSE,1)</f>
        <v>1</v>
      </c>
      <c r="C36" s="290" t="str">
        <f>IF(B36,_xlfn.XLOOKUP(A36,Tabla6[Id Riesgo],Tabla6[DESCRIPCIÓN DEL RIESGO],FALSE,1),"")</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del procedimiento de Reconocimiento de Derechos de Baldíos en Zonas no Focalizadas</v>
      </c>
      <c r="D36" s="295" t="s">
        <v>375</v>
      </c>
      <c r="E36" s="310">
        <f>_xlfn.XLOOKUP(D36,Tabla8[No. veces que realiza la actividad al año],Tabla8[Probabilidad],"",1)</f>
        <v>0.6</v>
      </c>
      <c r="F36" s="311" t="str">
        <f>_xlfn.XLOOKUP(D36,Tabla8[No. veces que realiza la actividad al año],Tabla8[Nivel de probabilidad],"",1)</f>
        <v>Media</v>
      </c>
      <c r="G36" s="294" t="s">
        <v>338</v>
      </c>
      <c r="H36" s="312">
        <f>_xlfn.XLOOKUP(G36,Tabla9[Afectación económica],Tabla9[Porcentaje],"",1)</f>
        <v>0.2</v>
      </c>
      <c r="I36" s="313" t="str">
        <f>_xlfn.XLOOKUP(G36,Tabla9[Afectación económica],Tabla9[Nivel de impacto],"",1)</f>
        <v>Leve</v>
      </c>
      <c r="J36" s="314" t="s">
        <v>348</v>
      </c>
      <c r="K36" s="312">
        <f>_xlfn.XLOOKUP(J36,Tabla9[Reputacional],Tabla9[Porcentaje],"",1)</f>
        <v>0.8</v>
      </c>
      <c r="L36" s="313" t="str">
        <f>_xlfn.XLOOKUP(J36,Tabla9[Reputacional],Tabla9[Nivel de impacto],"",1)</f>
        <v>Mayor</v>
      </c>
      <c r="M36" s="310">
        <f t="shared" si="0"/>
        <v>0.8</v>
      </c>
      <c r="N36" s="311" t="str">
        <f>_xlfn.XLOOKUP(M36,Tabla9[Porcentaje],Tabla9[Nivel de impacto],"",1)</f>
        <v>Mayor</v>
      </c>
      <c r="O36" s="311" t="str">
        <f>IF(P36,_xlfn.XLOOKUP(CONCATENATE("P",F36,"I",N36),Tabla10[Llave],Tabla10[Severidad],"",1),"")</f>
        <v>Alto</v>
      </c>
      <c r="P36" s="315" t="b">
        <f t="shared" si="1"/>
        <v>1</v>
      </c>
      <c r="Q36" s="199"/>
    </row>
    <row r="37" spans="1:17" ht="136.75" x14ac:dyDescent="0.4">
      <c r="A37" s="289" t="s">
        <v>156</v>
      </c>
      <c r="B37" s="309" t="b">
        <f>_xlfn.XLOOKUP(A37,Tabla6[Id Riesgo],Tabla6[Registro diligenciado],FALSE,1)</f>
        <v>1</v>
      </c>
      <c r="C37" s="290" t="str">
        <f>IF(B37,_xlfn.XLOOKUP(A37,Tabla6[Id Riesgo],Tabla6[DESCRIPCIÓN DEL RIESGO],FALSE,1),"")</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 los procedimientos de Titulación Bienes Fiscales Patrimoniales</v>
      </c>
      <c r="D37" s="295" t="s">
        <v>375</v>
      </c>
      <c r="E37" s="310">
        <f>_xlfn.XLOOKUP(D37,Tabla8[No. veces que realiza la actividad al año],Tabla8[Probabilidad],"",1)</f>
        <v>0.6</v>
      </c>
      <c r="F37" s="311" t="str">
        <f>_xlfn.XLOOKUP(D37,Tabla8[No. veces que realiza la actividad al año],Tabla8[Nivel de probabilidad],"",1)</f>
        <v>Media</v>
      </c>
      <c r="G37" s="294" t="s">
        <v>338</v>
      </c>
      <c r="H37" s="312">
        <f>_xlfn.XLOOKUP(G37,Tabla9[Afectación económica],Tabla9[Porcentaje],"",1)</f>
        <v>0.2</v>
      </c>
      <c r="I37" s="313" t="str">
        <f>_xlfn.XLOOKUP(G37,Tabla9[Afectación económica],Tabla9[Nivel de impacto],"",1)</f>
        <v>Leve</v>
      </c>
      <c r="J37" s="314" t="s">
        <v>348</v>
      </c>
      <c r="K37" s="312">
        <f>_xlfn.XLOOKUP(J37,Tabla9[Reputacional],Tabla9[Porcentaje],"",1)</f>
        <v>0.8</v>
      </c>
      <c r="L37" s="313" t="str">
        <f>_xlfn.XLOOKUP(J37,Tabla9[Reputacional],Tabla9[Nivel de impacto],"",1)</f>
        <v>Mayor</v>
      </c>
      <c r="M37" s="310">
        <f t="shared" si="0"/>
        <v>0.8</v>
      </c>
      <c r="N37" s="311" t="str">
        <f>_xlfn.XLOOKUP(M37,Tabla9[Porcentaje],Tabla9[Nivel de impacto],"",1)</f>
        <v>Mayor</v>
      </c>
      <c r="O37" s="311" t="str">
        <f>IF(P37,_xlfn.XLOOKUP(CONCATENATE("P",F37,"I",N37),Tabla10[Llave],Tabla10[Severidad],"",1),"")</f>
        <v>Alto</v>
      </c>
      <c r="P37" s="315" t="b">
        <f t="shared" si="1"/>
        <v>1</v>
      </c>
      <c r="Q37" s="199"/>
    </row>
    <row r="38" spans="1:17" ht="124.3" x14ac:dyDescent="0.4">
      <c r="A38" s="289" t="s">
        <v>157</v>
      </c>
      <c r="B38" s="309" t="b">
        <f>_xlfn.XLOOKUP(A38,Tabla6[Id Riesgo],Tabla6[Registro diligenciado],FALSE,1)</f>
        <v>1</v>
      </c>
      <c r="C38" s="290" t="str">
        <f>IF(B38,_xlfn.XLOOKUP(A38,Tabla6[Id Riesgo],Tabla6[DESCRIPCIÓN DEL RIESGO],FALSE,1),"")</f>
        <v>Posibilidad de afectación Reputacional, Legal, Operativa por Soborno entrante, Conflicto de Intereses, Corrupción debido a Posibilidad de ocurrencia de hechos de concusión o cohecho en la gestión de los trámites administrativos de adjudicación de baldíos y bienes fiscales patrimoniales,  asignación de subsidios, y aquellos relacionados con el reconocimiento de derechos sobre la tierra a población campesina, realizados por las UGT.</v>
      </c>
      <c r="D38" s="295" t="s">
        <v>377</v>
      </c>
      <c r="E38" s="310">
        <f>_xlfn.XLOOKUP(D38,Tabla8[No. veces que realiza la actividad al año],Tabla8[Probabilidad],"",1)</f>
        <v>0.4</v>
      </c>
      <c r="F38" s="311" t="str">
        <f>_xlfn.XLOOKUP(D38,Tabla8[No. veces que realiza la actividad al año],Tabla8[Nivel de probabilidad],"",1)</f>
        <v>Baja</v>
      </c>
      <c r="G38" s="294" t="s">
        <v>341</v>
      </c>
      <c r="H38" s="312">
        <f>_xlfn.XLOOKUP(G38,Tabla9[Afectación económica],Tabla9[Porcentaje],"",1)</f>
        <v>0.4</v>
      </c>
      <c r="I38" s="313" t="str">
        <f>_xlfn.XLOOKUP(G38,Tabla9[Afectación económica],Tabla9[Nivel de impacto],"",1)</f>
        <v>Menor</v>
      </c>
      <c r="J38" s="314" t="s">
        <v>351</v>
      </c>
      <c r="K38" s="312">
        <f>_xlfn.XLOOKUP(J38,Tabla9[Reputacional],Tabla9[Porcentaje],"",1)</f>
        <v>1</v>
      </c>
      <c r="L38" s="313" t="str">
        <f>_xlfn.XLOOKUP(J38,Tabla9[Reputacional],Tabla9[Nivel de impacto],"",1)</f>
        <v>Castastrófico</v>
      </c>
      <c r="M38" s="310">
        <f t="shared" si="0"/>
        <v>1</v>
      </c>
      <c r="N38" s="311" t="str">
        <f>_xlfn.XLOOKUP(M38,Tabla9[Porcentaje],Tabla9[Nivel de impacto],"",1)</f>
        <v>Castastrófico</v>
      </c>
      <c r="O38" s="311" t="str">
        <f>IF(P38,_xlfn.XLOOKUP(CONCATENATE("P",F38,"I",N38),Tabla10[Llave],Tabla10[Severidad],"",1),"")</f>
        <v>Extremo</v>
      </c>
      <c r="P38" s="315" t="b">
        <f t="shared" si="1"/>
        <v>1</v>
      </c>
      <c r="Q38" s="199"/>
    </row>
    <row r="39" spans="1:17" ht="111.9" x14ac:dyDescent="0.4">
      <c r="A39" s="289" t="s">
        <v>158</v>
      </c>
      <c r="B39" s="309" t="b">
        <f>_xlfn.XLOOKUP(A39,Tabla6[Id Riesgo],Tabla6[Registro diligenciado],FALSE,1)</f>
        <v>1</v>
      </c>
      <c r="C39" s="290" t="str">
        <f>IF(B39,_xlfn.XLOOKUP(A39,Tabla6[Id Riesgo],Tabla6[DESCRIPCIÓN DEL RIESGO],FALSE,1),"")</f>
        <v>Posibilidad de afectación Operativa por Conflicto de Intereses, Fraude interno debido a Posibilidad de afectación en la eficiencia operativa, el cumplimiento misional y la calidad del servicio prestado por la Agencia Nacional de Tierras, debido a retrasos, incumplimientos o ejecución insuficiente por parte de los contratistas que apoyan los diferentes componentes misionales y territoriales.</v>
      </c>
      <c r="D39" s="295" t="s">
        <v>377</v>
      </c>
      <c r="E39" s="310">
        <f>_xlfn.XLOOKUP(D39,Tabla8[No. veces que realiza la actividad al año],Tabla8[Probabilidad],"",1)</f>
        <v>0.4</v>
      </c>
      <c r="F39" s="311" t="str">
        <f>_xlfn.XLOOKUP(D39,Tabla8[No. veces que realiza la actividad al año],Tabla8[Nivel de probabilidad],"",1)</f>
        <v>Baja</v>
      </c>
      <c r="G39" s="294" t="s">
        <v>341</v>
      </c>
      <c r="H39" s="312">
        <f>_xlfn.XLOOKUP(G39,Tabla9[Afectación económica],Tabla9[Porcentaje],"",1)</f>
        <v>0.4</v>
      </c>
      <c r="I39" s="313" t="str">
        <f>_xlfn.XLOOKUP(G39,Tabla9[Afectación económica],Tabla9[Nivel de impacto],"",1)</f>
        <v>Menor</v>
      </c>
      <c r="J39" s="314" t="s">
        <v>342</v>
      </c>
      <c r="K39" s="312">
        <f>_xlfn.XLOOKUP(J39,Tabla9[Reputacional],Tabla9[Porcentaje],"",1)</f>
        <v>0.4</v>
      </c>
      <c r="L39" s="313" t="str">
        <f>_xlfn.XLOOKUP(J39,Tabla9[Reputacional],Tabla9[Nivel de impacto],"",1)</f>
        <v>Menor</v>
      </c>
      <c r="M39" s="310">
        <f t="shared" si="0"/>
        <v>0.4</v>
      </c>
      <c r="N39" s="311" t="str">
        <f>_xlfn.XLOOKUP(M39,Tabla9[Porcentaje],Tabla9[Nivel de impacto],"",1)</f>
        <v>Menor</v>
      </c>
      <c r="O39" s="311" t="str">
        <f>IF(P39,_xlfn.XLOOKUP(CONCATENATE("P",F39,"I",N39),Tabla10[Llave],Tabla10[Severidad],"",1),"")</f>
        <v>Bajo</v>
      </c>
      <c r="P39" s="315" t="b">
        <f t="shared" si="1"/>
        <v>1</v>
      </c>
      <c r="Q39" s="199"/>
    </row>
    <row r="40" spans="1:17" ht="124.3" x14ac:dyDescent="0.4">
      <c r="A40" s="289" t="s">
        <v>159</v>
      </c>
      <c r="B40" s="309" t="b">
        <f>_xlfn.XLOOKUP(A40,Tabla6[Id Riesgo],Tabla6[Registro diligenciado],FALSE,1)</f>
        <v>1</v>
      </c>
      <c r="C40" s="290" t="str">
        <f>IF(B40,_xlfn.XLOOKUP(A40,Tabla6[Id Riesgo],Tabla6[DESCRIPCIÓN DEL RIESGO],FALSE,1),"")</f>
        <v>Posibilidad de afectación Legal, Reputacional por Fraude interno, Conflicto de Intereses, Corrupción debido a formular o ajustar políticas, estrategias y planes de transparencia, omitiendo o debilitando deliberadamente el diseño de controles y salvaguardas requeridos, con el propósito de favorecer intereses particulares, afectando la integridad, efectividad y trazabilidad de la gestión de transparencia de la entidad.</v>
      </c>
      <c r="D40" s="295" t="s">
        <v>376</v>
      </c>
      <c r="E40" s="310">
        <f>_xlfn.XLOOKUP(D40,Tabla8[No. veces que realiza la actividad al año],Tabla8[Probabilidad],"",1)</f>
        <v>0.2</v>
      </c>
      <c r="F40" s="311" t="str">
        <f>_xlfn.XLOOKUP(D40,Tabla8[No. veces que realiza la actividad al año],Tabla8[Nivel de probabilidad],"",1)</f>
        <v>Muy baja</v>
      </c>
      <c r="G40" s="294"/>
      <c r="H40" s="312" t="str">
        <f>_xlfn.XLOOKUP(G40,Tabla9[Afectación económica],Tabla9[Porcentaje],"",1)</f>
        <v/>
      </c>
      <c r="I40" s="313" t="str">
        <f>_xlfn.XLOOKUP(G40,Tabla9[Afectación económica],Tabla9[Nivel de impacto],"",1)</f>
        <v/>
      </c>
      <c r="J40" s="314" t="s">
        <v>351</v>
      </c>
      <c r="K40" s="312">
        <f>_xlfn.XLOOKUP(J40,Tabla9[Reputacional],Tabla9[Porcentaje],"",1)</f>
        <v>1</v>
      </c>
      <c r="L40" s="313" t="str">
        <f>_xlfn.XLOOKUP(J40,Tabla9[Reputacional],Tabla9[Nivel de impacto],"",1)</f>
        <v>Castastrófico</v>
      </c>
      <c r="M40" s="310">
        <f t="shared" si="0"/>
        <v>1</v>
      </c>
      <c r="N40" s="311" t="str">
        <f>_xlfn.XLOOKUP(M40,Tabla9[Porcentaje],Tabla9[Nivel de impacto],"",1)</f>
        <v>Castastrófico</v>
      </c>
      <c r="O40" s="311" t="str">
        <f>IF(P40,_xlfn.XLOOKUP(CONCATENATE("P",F40,"I",N40),Tabla10[Llave],Tabla10[Severidad],"",1),"")</f>
        <v>Extremo</v>
      </c>
      <c r="P40" s="315" t="b">
        <f t="shared" si="1"/>
        <v>1</v>
      </c>
      <c r="Q40" s="199"/>
    </row>
    <row r="41" spans="1:17" ht="111.9" x14ac:dyDescent="0.4">
      <c r="A41" s="289" t="s">
        <v>160</v>
      </c>
      <c r="B41" s="309" t="b">
        <f>_xlfn.XLOOKUP(A41,Tabla6[Id Riesgo],Tabla6[Registro diligenciado],FALSE,1)</f>
        <v>1</v>
      </c>
      <c r="C41" s="290" t="str">
        <f>IF(B41,_xlfn.XLOOKUP(A41,Tabla6[Id Riesgo],Tabla6[DESCRIPCIÓN DEL RIESGO],FALSE,1),"")</f>
        <v>Posibilidad de afectación Legal, Reputacional por Fraude interno, Conflicto de Intereses, Corrupción debido a omitir, alterar o no incorporar deliberadamente las observaciones, hallazgos o resultados derivados del seguimiento efectuado por la OIGT, con el propósito de favorecer a un tercero, afectando la integridad, trazabilidad y oportunidad de la gestión institucional y la toma de decisiones.</v>
      </c>
      <c r="D41" s="295" t="s">
        <v>377</v>
      </c>
      <c r="E41" s="310">
        <f>_xlfn.XLOOKUP(D41,Tabla8[No. veces que realiza la actividad al año],Tabla8[Probabilidad],"",1)</f>
        <v>0.4</v>
      </c>
      <c r="F41" s="311" t="str">
        <f>_xlfn.XLOOKUP(D41,Tabla8[No. veces que realiza la actividad al año],Tabla8[Nivel de probabilidad],"",1)</f>
        <v>Baja</v>
      </c>
      <c r="G41" s="294"/>
      <c r="H41" s="312" t="str">
        <f>_xlfn.XLOOKUP(G41,Tabla9[Afectación económica],Tabla9[Porcentaje],"",1)</f>
        <v/>
      </c>
      <c r="I41" s="313" t="str">
        <f>_xlfn.XLOOKUP(G41,Tabla9[Afectación económica],Tabla9[Nivel de impacto],"",1)</f>
        <v/>
      </c>
      <c r="J41" s="314" t="s">
        <v>351</v>
      </c>
      <c r="K41" s="312">
        <f>_xlfn.XLOOKUP(J41,Tabla9[Reputacional],Tabla9[Porcentaje],"",1)</f>
        <v>1</v>
      </c>
      <c r="L41" s="313" t="str">
        <f>_xlfn.XLOOKUP(J41,Tabla9[Reputacional],Tabla9[Nivel de impacto],"",1)</f>
        <v>Castastrófico</v>
      </c>
      <c r="M41" s="310">
        <f t="shared" si="0"/>
        <v>1</v>
      </c>
      <c r="N41" s="311" t="str">
        <f>_xlfn.XLOOKUP(M41,Tabla9[Porcentaje],Tabla9[Nivel de impacto],"",1)</f>
        <v>Castastrófico</v>
      </c>
      <c r="O41" s="311" t="str">
        <f>IF(P41,_xlfn.XLOOKUP(CONCATENATE("P",F41,"I",N41),Tabla10[Llave],Tabla10[Severidad],"",1),"")</f>
        <v>Extremo</v>
      </c>
      <c r="P41" s="315" t="b">
        <f t="shared" si="1"/>
        <v>1</v>
      </c>
      <c r="Q41" s="199"/>
    </row>
    <row r="42" spans="1:17" ht="149.15" x14ac:dyDescent="0.4">
      <c r="A42" s="289" t="s">
        <v>161</v>
      </c>
      <c r="B42" s="309" t="b">
        <f>_xlfn.XLOOKUP(A42,Tabla6[Id Riesgo],Tabla6[Registro diligenciado],FALSE,1)</f>
        <v>1</v>
      </c>
      <c r="C42" s="290" t="str">
        <f>IF(B42,_xlfn.XLOOKUP(A42,Tabla6[Id Riesgo],Tabla6[DESCRIPCIÓN DEL RIESGO],FALSE,1),"")</f>
        <v>Posibilidad de afectación Legal, Reputacional, Operativa por Conflicto de Intereses, Corrupción, Soborno entrante debido a divulgar o filtrar deliberadamente información reservada o sensible relacionada con eventos objeto de inspección, especialmente en etapas preliminares o críticas, a personas no autorizadas, con el efecto de interferir en el desarrollo de la actuación, comprometer la cadena de custodia y afectar el debido proceso, la eficacia de la inspección y la seguridad jurídica de las decisiones.</v>
      </c>
      <c r="D42" s="295" t="s">
        <v>377</v>
      </c>
      <c r="E42" s="310">
        <f>_xlfn.XLOOKUP(D42,Tabla8[No. veces que realiza la actividad al año],Tabla8[Probabilidad],"",1)</f>
        <v>0.4</v>
      </c>
      <c r="F42" s="311" t="str">
        <f>_xlfn.XLOOKUP(D42,Tabla8[No. veces que realiza la actividad al año],Tabla8[Nivel de probabilidad],"",1)</f>
        <v>Baja</v>
      </c>
      <c r="G42" s="294"/>
      <c r="H42" s="312" t="str">
        <f>_xlfn.XLOOKUP(G42,Tabla9[Afectación económica],Tabla9[Porcentaje],"",1)</f>
        <v/>
      </c>
      <c r="I42" s="313" t="str">
        <f>_xlfn.XLOOKUP(G42,Tabla9[Afectación económica],Tabla9[Nivel de impacto],"",1)</f>
        <v/>
      </c>
      <c r="J42" s="314" t="s">
        <v>351</v>
      </c>
      <c r="K42" s="312">
        <f>_xlfn.XLOOKUP(J42,Tabla9[Reputacional],Tabla9[Porcentaje],"",1)</f>
        <v>1</v>
      </c>
      <c r="L42" s="313" t="str">
        <f>_xlfn.XLOOKUP(J42,Tabla9[Reputacional],Tabla9[Nivel de impacto],"",1)</f>
        <v>Castastrófico</v>
      </c>
      <c r="M42" s="310">
        <f t="shared" si="0"/>
        <v>1</v>
      </c>
      <c r="N42" s="311" t="str">
        <f>_xlfn.XLOOKUP(M42,Tabla9[Porcentaje],Tabla9[Nivel de impacto],"",1)</f>
        <v>Castastrófico</v>
      </c>
      <c r="O42" s="311" t="str">
        <f>IF(P42,_xlfn.XLOOKUP(CONCATENATE("P",F42,"I",N42),Tabla10[Llave],Tabla10[Severidad],"",1),"")</f>
        <v>Extremo</v>
      </c>
      <c r="P42" s="315" t="b">
        <f t="shared" si="1"/>
        <v>1</v>
      </c>
      <c r="Q42" s="199"/>
    </row>
    <row r="43" spans="1:17" ht="74.599999999999994" x14ac:dyDescent="0.4">
      <c r="A43" s="289" t="s">
        <v>162</v>
      </c>
      <c r="B43" s="309" t="b">
        <f>_xlfn.XLOOKUP(A43,Tabla6[Id Riesgo],Tabla6[Registro diligenciado],FALSE,1)</f>
        <v>1</v>
      </c>
      <c r="C43" s="290" t="str">
        <f>IF(B43,_xlfn.XLOOKUP(A43,Tabla6[Id Riesgo],Tabla6[DESCRIPCIÓN DEL RIESGO],FALSE,1),"")</f>
        <v>Posibilidad de afectación Reputacional, Legal por Corrupción, Conflicto de Intereses, Fraude interno debido a Falta de controles en el manejo, verificación y custodia de información sensible; uso indebido de datos internos para favorecer a un tercero</v>
      </c>
      <c r="D43" s="295" t="s">
        <v>377</v>
      </c>
      <c r="E43" s="310">
        <f>_xlfn.XLOOKUP(D43,Tabla8[No. veces que realiza la actividad al año],Tabla8[Probabilidad],"",1)</f>
        <v>0.4</v>
      </c>
      <c r="F43" s="311" t="str">
        <f>_xlfn.XLOOKUP(D43,Tabla8[No. veces que realiza la actividad al año],Tabla8[Nivel de probabilidad],"",1)</f>
        <v>Baja</v>
      </c>
      <c r="G43" s="294" t="s">
        <v>338</v>
      </c>
      <c r="H43" s="312">
        <f>_xlfn.XLOOKUP(G43,Tabla9[Afectación económica],Tabla9[Porcentaje],"",1)</f>
        <v>0.2</v>
      </c>
      <c r="I43" s="313" t="str">
        <f>_xlfn.XLOOKUP(G43,Tabla9[Afectación económica],Tabla9[Nivel de impacto],"",1)</f>
        <v>Leve</v>
      </c>
      <c r="J43" s="314" t="s">
        <v>342</v>
      </c>
      <c r="K43" s="312">
        <f>_xlfn.XLOOKUP(J43,Tabla9[Reputacional],Tabla9[Porcentaje],"",1)</f>
        <v>0.4</v>
      </c>
      <c r="L43" s="313" t="str">
        <f>_xlfn.XLOOKUP(J43,Tabla9[Reputacional],Tabla9[Nivel de impacto],"",1)</f>
        <v>Menor</v>
      </c>
      <c r="M43" s="310">
        <f t="shared" si="0"/>
        <v>0.4</v>
      </c>
      <c r="N43" s="311" t="str">
        <f>_xlfn.XLOOKUP(M43,Tabla9[Porcentaje],Tabla9[Nivel de impacto],"",1)</f>
        <v>Menor</v>
      </c>
      <c r="O43" s="311" t="str">
        <f>IF(P43,_xlfn.XLOOKUP(CONCATENATE("P",F43,"I",N43),Tabla10[Llave],Tabla10[Severidad],"",1),"")</f>
        <v>Bajo</v>
      </c>
      <c r="P43" s="315" t="b">
        <f t="shared" si="1"/>
        <v>1</v>
      </c>
      <c r="Q43" s="199"/>
    </row>
    <row r="44" spans="1:17" ht="62.15" x14ac:dyDescent="0.4">
      <c r="A44" s="289" t="s">
        <v>163</v>
      </c>
      <c r="B44" s="309" t="b">
        <f>_xlfn.XLOOKUP(A44,Tabla6[Id Riesgo],Tabla6[Registro diligenciado],FALSE,1)</f>
        <v>1</v>
      </c>
      <c r="C44" s="290" t="str">
        <f>IF(B44,_xlfn.XLOOKUP(A44,Tabla6[Id Riesgo],Tabla6[DESCRIPCIÓN DEL RIESGO],FALSE,1),"")</f>
        <v>Posibilidad de afectación Legal por Conflicto de Intereses debido a Omisión o deficiencia en el trámite oportuno de las PQRSD, que puede afectar la atención eficiente y efectiva a los usuarios.</v>
      </c>
      <c r="D44" s="295" t="s">
        <v>377</v>
      </c>
      <c r="E44" s="310">
        <f>_xlfn.XLOOKUP(D44,Tabla8[No. veces que realiza la actividad al año],Tabla8[Probabilidad],"",1)</f>
        <v>0.4</v>
      </c>
      <c r="F44" s="311" t="str">
        <f>_xlfn.XLOOKUP(D44,Tabla8[No. veces que realiza la actividad al año],Tabla8[Nivel de probabilidad],"",1)</f>
        <v>Baja</v>
      </c>
      <c r="G44" s="294" t="s">
        <v>338</v>
      </c>
      <c r="H44" s="312">
        <f>_xlfn.XLOOKUP(G44,Tabla9[Afectación económica],Tabla9[Porcentaje],"",1)</f>
        <v>0.2</v>
      </c>
      <c r="I44" s="313" t="str">
        <f>_xlfn.XLOOKUP(G44,Tabla9[Afectación económica],Tabla9[Nivel de impacto],"",1)</f>
        <v>Leve</v>
      </c>
      <c r="J44" s="314" t="s">
        <v>351</v>
      </c>
      <c r="K44" s="312">
        <f>_xlfn.XLOOKUP(J44,Tabla9[Reputacional],Tabla9[Porcentaje],"",1)</f>
        <v>1</v>
      </c>
      <c r="L44" s="313" t="str">
        <f>_xlfn.XLOOKUP(J44,Tabla9[Reputacional],Tabla9[Nivel de impacto],"",1)</f>
        <v>Castastrófico</v>
      </c>
      <c r="M44" s="310">
        <f t="shared" si="0"/>
        <v>1</v>
      </c>
      <c r="N44" s="311" t="str">
        <f>_xlfn.XLOOKUP(M44,Tabla9[Porcentaje],Tabla9[Nivel de impacto],"",1)</f>
        <v>Castastrófico</v>
      </c>
      <c r="O44" s="311" t="str">
        <f>IF(P44,_xlfn.XLOOKUP(CONCATENATE("P",F44,"I",N44),Tabla10[Llave],Tabla10[Severidad],"",1),"")</f>
        <v>Extremo</v>
      </c>
      <c r="P44" s="315" t="b">
        <f t="shared" si="1"/>
        <v>1</v>
      </c>
      <c r="Q44" s="199"/>
    </row>
    <row r="45" spans="1:17" ht="62.15" x14ac:dyDescent="0.4">
      <c r="A45" s="289" t="s">
        <v>164</v>
      </c>
      <c r="B45" s="309" t="b">
        <f>_xlfn.XLOOKUP(A45,Tabla6[Id Riesgo],Tabla6[Registro diligenciado],FALSE,1)</f>
        <v>1</v>
      </c>
      <c r="C45" s="290" t="str">
        <f>IF(B45,_xlfn.XLOOKUP(A45,Tabla6[Id Riesgo],Tabla6[DESCRIPCIÓN DEL RIESGO],FALSE,1),"")</f>
        <v>Posibilidad de afectación Legal, Reputacional por Fraude interno, Conflicto de Intereses debido a omisión en el  trámite a las PQRSD puestas en conocimiento de la OIGT para favorecer a un tercero</v>
      </c>
      <c r="D45" s="295" t="s">
        <v>378</v>
      </c>
      <c r="E45" s="310">
        <f>_xlfn.XLOOKUP(D45,Tabla8[No. veces que realiza la actividad al año],Tabla8[Probabilidad],"",1)</f>
        <v>0.8</v>
      </c>
      <c r="F45" s="311" t="str">
        <f>_xlfn.XLOOKUP(D45,Tabla8[No. veces que realiza la actividad al año],Tabla8[Nivel de probabilidad],"",1)</f>
        <v>Alta</v>
      </c>
      <c r="G45" s="294"/>
      <c r="H45" s="312" t="str">
        <f>_xlfn.XLOOKUP(G45,Tabla9[Afectación económica],Tabla9[Porcentaje],"",1)</f>
        <v/>
      </c>
      <c r="I45" s="313" t="str">
        <f>_xlfn.XLOOKUP(G45,Tabla9[Afectación económica],Tabla9[Nivel de impacto],"",1)</f>
        <v/>
      </c>
      <c r="J45" s="314" t="s">
        <v>351</v>
      </c>
      <c r="K45" s="312">
        <f>_xlfn.XLOOKUP(J45,Tabla9[Reputacional],Tabla9[Porcentaje],"",1)</f>
        <v>1</v>
      </c>
      <c r="L45" s="313" t="str">
        <f>_xlfn.XLOOKUP(J45,Tabla9[Reputacional],Tabla9[Nivel de impacto],"",1)</f>
        <v>Castastrófico</v>
      </c>
      <c r="M45" s="310">
        <f t="shared" si="0"/>
        <v>1</v>
      </c>
      <c r="N45" s="311" t="str">
        <f>_xlfn.XLOOKUP(M45,Tabla9[Porcentaje],Tabla9[Nivel de impacto],"",1)</f>
        <v>Castastrófico</v>
      </c>
      <c r="O45" s="311" t="str">
        <f>IF(P45,_xlfn.XLOOKUP(CONCATENATE("P",F45,"I",N45),Tabla10[Llave],Tabla10[Severidad],"",1),"")</f>
        <v>Extremo</v>
      </c>
      <c r="P45" s="315" t="b">
        <f t="shared" si="1"/>
        <v>1</v>
      </c>
      <c r="Q45" s="199"/>
    </row>
    <row r="46" spans="1:17" ht="62.15" x14ac:dyDescent="0.4">
      <c r="A46" s="289" t="s">
        <v>165</v>
      </c>
      <c r="B46" s="309" t="b">
        <f>_xlfn.XLOOKUP(A46,Tabla6[Id Riesgo],Tabla6[Registro diligenciado],FALSE,1)</f>
        <v>1</v>
      </c>
      <c r="C46" s="290" t="str">
        <f>IF(B46,_xlfn.XLOOKUP(A46,Tabla6[Id Riesgo],Tabla6[DESCRIPCIÓN DEL RIESGO],FALSE,1),"")</f>
        <v>Posibilidad de afectación Reputacional por Fraude interno debido a Posibilidad de ocurrencia de prevaricato por la vinculación de personal sin cumplimiento de requisitos minimos exigidos en el manual de funciones</v>
      </c>
      <c r="D46" s="295" t="s">
        <v>375</v>
      </c>
      <c r="E46" s="310">
        <f>_xlfn.XLOOKUP(D46,Tabla8[No. veces que realiza la actividad al año],Tabla8[Probabilidad],"",1)</f>
        <v>0.6</v>
      </c>
      <c r="F46" s="311" t="str">
        <f>_xlfn.XLOOKUP(D46,Tabla8[No. veces que realiza la actividad al año],Tabla8[Nivel de probabilidad],"",1)</f>
        <v>Media</v>
      </c>
      <c r="G46" s="294" t="s">
        <v>347</v>
      </c>
      <c r="H46" s="312">
        <f>_xlfn.XLOOKUP(G46,Tabla9[Afectación económica],Tabla9[Porcentaje],"",1)</f>
        <v>0.8</v>
      </c>
      <c r="I46" s="313" t="str">
        <f>_xlfn.XLOOKUP(G46,Tabla9[Afectación económica],Tabla9[Nivel de impacto],"",1)</f>
        <v>Mayor</v>
      </c>
      <c r="J46" s="314" t="s">
        <v>339</v>
      </c>
      <c r="K46" s="312">
        <f>_xlfn.XLOOKUP(J46,Tabla9[Reputacional],Tabla9[Porcentaje],"",1)</f>
        <v>0.2</v>
      </c>
      <c r="L46" s="313" t="str">
        <f>_xlfn.XLOOKUP(J46,Tabla9[Reputacional],Tabla9[Nivel de impacto],"",1)</f>
        <v>Leve</v>
      </c>
      <c r="M46" s="310">
        <f t="shared" si="0"/>
        <v>0.8</v>
      </c>
      <c r="N46" s="311" t="str">
        <f>_xlfn.XLOOKUP(M46,Tabla9[Porcentaje],Tabla9[Nivel de impacto],"",1)</f>
        <v>Mayor</v>
      </c>
      <c r="O46" s="311" t="str">
        <f>IF(P46,_xlfn.XLOOKUP(CONCATENATE("P",F46,"I",N46),Tabla10[Llave],Tabla10[Severidad],"",1),"")</f>
        <v>Alto</v>
      </c>
      <c r="P46" s="315" t="b">
        <f t="shared" si="1"/>
        <v>1</v>
      </c>
      <c r="Q46" s="199"/>
    </row>
    <row r="47" spans="1:17" ht="161.6" x14ac:dyDescent="0.4">
      <c r="A47" s="289" t="s">
        <v>166</v>
      </c>
      <c r="B47" s="309" t="b">
        <f>_xlfn.XLOOKUP(A47,Tabla6[Id Riesgo],Tabla6[Registro diligenciado],FALSE,1)</f>
        <v>1</v>
      </c>
      <c r="C47" s="290" t="str">
        <f>IF(B47,_xlfn.XLOOKUP(A47,Tabla6[Id Riesgo],Tabla6[DESCRIPCIÓN DEL RIESGO],FALSE,1),"")</f>
        <v>Posibilidad de afectación Reputacional por Conflicto de Intereses debido a Presentar deficiencias en la gestión jurídica y administrativa, evidenciadas en fallas en la interpretación o aplicación de la normativa vigente, deficiencias en el manejo y custodia de la información legal sensible, así como retrasos en la emisión de conceptos y en la atención oportuna de actuaciones judiciales, lo que puede comprometer la adecuada asesoría jurídica, la defensa de los intereses institucionales y generar pérdidas de términos o afectaciones administrativas.</v>
      </c>
      <c r="D47" s="295" t="s">
        <v>377</v>
      </c>
      <c r="E47" s="310">
        <f>_xlfn.XLOOKUP(D47,Tabla8[No. veces que realiza la actividad al año],Tabla8[Probabilidad],"",1)</f>
        <v>0.4</v>
      </c>
      <c r="F47" s="311" t="str">
        <f>_xlfn.XLOOKUP(D47,Tabla8[No. veces que realiza la actividad al año],Tabla8[Nivel de probabilidad],"",1)</f>
        <v>Baja</v>
      </c>
      <c r="G47" s="294" t="s">
        <v>341</v>
      </c>
      <c r="H47" s="312">
        <f>_xlfn.XLOOKUP(G47,Tabla9[Afectación económica],Tabla9[Porcentaje],"",1)</f>
        <v>0.4</v>
      </c>
      <c r="I47" s="313" t="str">
        <f>_xlfn.XLOOKUP(G47,Tabla9[Afectación económica],Tabla9[Nivel de impacto],"",1)</f>
        <v>Menor</v>
      </c>
      <c r="J47" s="314" t="s">
        <v>351</v>
      </c>
      <c r="K47" s="312">
        <f>_xlfn.XLOOKUP(J47,Tabla9[Reputacional],Tabla9[Porcentaje],"",1)</f>
        <v>1</v>
      </c>
      <c r="L47" s="313" t="str">
        <f>_xlfn.XLOOKUP(J47,Tabla9[Reputacional],Tabla9[Nivel de impacto],"",1)</f>
        <v>Castastrófico</v>
      </c>
      <c r="M47" s="310">
        <f t="shared" si="0"/>
        <v>1</v>
      </c>
      <c r="N47" s="311" t="str">
        <f>_xlfn.XLOOKUP(M47,Tabla9[Porcentaje],Tabla9[Nivel de impacto],"",1)</f>
        <v>Castastrófico</v>
      </c>
      <c r="O47" s="311" t="str">
        <f>IF(P47,_xlfn.XLOOKUP(CONCATENATE("P",F47,"I",N47),Tabla10[Llave],Tabla10[Severidad],"",1),"")</f>
        <v>Extremo</v>
      </c>
      <c r="P47" s="315" t="b">
        <f t="shared" si="1"/>
        <v>1</v>
      </c>
      <c r="Q47" s="199"/>
    </row>
    <row r="48" spans="1:17" ht="111.9" x14ac:dyDescent="0.4">
      <c r="A48" s="289" t="s">
        <v>167</v>
      </c>
      <c r="B48" s="309" t="b">
        <f>_xlfn.XLOOKUP(A48,Tabla6[Id Riesgo],Tabla6[Registro diligenciado],FALSE,1)</f>
        <v>1</v>
      </c>
      <c r="C48" s="290" t="str">
        <f>IF(B48,_xlfn.XLOOKUP(A48,Tabla6[Id Riesgo],Tabla6[DESCRIPCIÓN DEL RIESGO],FALSE,1),"")</f>
        <v>Posibilidad de afectación Económica, Operativa por Corrupción debido a posibilidad de incurrir en errores o irregularidades durante la planeación, selección y contratación de proveedores. Entre estas amenazas se encuentran riesgos de corrupción o favorecimiento indebido a ciertos oferentes, así como la presentación de información falsa por parte de los proponentes.</v>
      </c>
      <c r="D48" s="295" t="s">
        <v>377</v>
      </c>
      <c r="E48" s="310">
        <f>_xlfn.XLOOKUP(D48,Tabla8[No. veces que realiza la actividad al año],Tabla8[Probabilidad],"",1)</f>
        <v>0.4</v>
      </c>
      <c r="F48" s="311" t="str">
        <f>_xlfn.XLOOKUP(D48,Tabla8[No. veces que realiza la actividad al año],Tabla8[Nivel de probabilidad],"",1)</f>
        <v>Baja</v>
      </c>
      <c r="G48" s="294" t="s">
        <v>341</v>
      </c>
      <c r="H48" s="312">
        <f>_xlfn.XLOOKUP(G48,Tabla9[Afectación económica],Tabla9[Porcentaje],"",1)</f>
        <v>0.4</v>
      </c>
      <c r="I48" s="313" t="str">
        <f>_xlfn.XLOOKUP(G48,Tabla9[Afectación económica],Tabla9[Nivel de impacto],"",1)</f>
        <v>Menor</v>
      </c>
      <c r="J48" s="314" t="s">
        <v>339</v>
      </c>
      <c r="K48" s="312">
        <f>_xlfn.XLOOKUP(J48,Tabla9[Reputacional],Tabla9[Porcentaje],"",1)</f>
        <v>0.2</v>
      </c>
      <c r="L48" s="313" t="str">
        <f>_xlfn.XLOOKUP(J48,Tabla9[Reputacional],Tabla9[Nivel de impacto],"",1)</f>
        <v>Leve</v>
      </c>
      <c r="M48" s="310">
        <f t="shared" si="0"/>
        <v>0.4</v>
      </c>
      <c r="N48" s="311" t="str">
        <f>_xlfn.XLOOKUP(M48,Tabla9[Porcentaje],Tabla9[Nivel de impacto],"",1)</f>
        <v>Menor</v>
      </c>
      <c r="O48" s="311" t="str">
        <f>IF(P48,_xlfn.XLOOKUP(CONCATENATE("P",F48,"I",N48),Tabla10[Llave],Tabla10[Severidad],"",1),"")</f>
        <v>Bajo</v>
      </c>
      <c r="P48" s="315" t="b">
        <f t="shared" si="1"/>
        <v>1</v>
      </c>
      <c r="Q48" s="199"/>
    </row>
    <row r="49" spans="1:17" ht="111.9" x14ac:dyDescent="0.4">
      <c r="A49" s="289" t="s">
        <v>168</v>
      </c>
      <c r="B49" s="309" t="b">
        <f>_xlfn.XLOOKUP(A49,Tabla6[Id Riesgo],Tabla6[Registro diligenciado],FALSE,1)</f>
        <v>1</v>
      </c>
      <c r="C49" s="290" t="str">
        <f>IF(B49,_xlfn.XLOOKUP(A49,Tabla6[Id Riesgo],Tabla6[DESCRIPCIÓN DEL RIESGO],FALSE,1),"")</f>
        <v>Posibilidad de afectación Económica, Operativa por Corrupción debido a la pérdida, deterioro o uso inadecuado de los bienes públicos bajo su custodia. Entre ellas se encuentran la falta de controles adecuados para el registro, almacenamiento, mantenimiento y entrega de bienes, lo que puede generar inventarios desactualizados, bienes extraviados o activos sin trazabilidad</v>
      </c>
      <c r="D49" s="295" t="s">
        <v>376</v>
      </c>
      <c r="E49" s="310">
        <f>_xlfn.XLOOKUP(D49,Tabla8[No. veces que realiza la actividad al año],Tabla8[Probabilidad],"",1)</f>
        <v>0.2</v>
      </c>
      <c r="F49" s="311" t="str">
        <f>_xlfn.XLOOKUP(D49,Tabla8[No. veces que realiza la actividad al año],Tabla8[Nivel de probabilidad],"",1)</f>
        <v>Muy baja</v>
      </c>
      <c r="G49" s="294" t="s">
        <v>341</v>
      </c>
      <c r="H49" s="312">
        <f>_xlfn.XLOOKUP(G49,Tabla9[Afectación económica],Tabla9[Porcentaje],"",1)</f>
        <v>0.4</v>
      </c>
      <c r="I49" s="313" t="str">
        <f>_xlfn.XLOOKUP(G49,Tabla9[Afectación económica],Tabla9[Nivel de impacto],"",1)</f>
        <v>Menor</v>
      </c>
      <c r="J49" s="314" t="s">
        <v>348</v>
      </c>
      <c r="K49" s="312">
        <f>_xlfn.XLOOKUP(J49,Tabla9[Reputacional],Tabla9[Porcentaje],"",1)</f>
        <v>0.8</v>
      </c>
      <c r="L49" s="313" t="str">
        <f>_xlfn.XLOOKUP(J49,Tabla9[Reputacional],Tabla9[Nivel de impacto],"",1)</f>
        <v>Mayor</v>
      </c>
      <c r="M49" s="310">
        <f t="shared" si="0"/>
        <v>0.8</v>
      </c>
      <c r="N49" s="311" t="str">
        <f>_xlfn.XLOOKUP(M49,Tabla9[Porcentaje],Tabla9[Nivel de impacto],"",1)</f>
        <v>Mayor</v>
      </c>
      <c r="O49" s="311" t="str">
        <f>IF(P49,_xlfn.XLOOKUP(CONCATENATE("P",F49,"I",N49),Tabla10[Llave],Tabla10[Severidad],"",1),"")</f>
        <v>Alto</v>
      </c>
      <c r="P49" s="315" t="b">
        <f t="shared" si="1"/>
        <v>1</v>
      </c>
      <c r="Q49" s="199"/>
    </row>
    <row r="50" spans="1:17" ht="14.6" x14ac:dyDescent="0.4">
      <c r="A50" s="289" t="s">
        <v>169</v>
      </c>
      <c r="B50" s="309" t="b">
        <f>_xlfn.XLOOKUP(A50,Tabla6[Id Riesgo],Tabla6[Registro diligenciado],FALSE,1)</f>
        <v>0</v>
      </c>
      <c r="C50" s="290" t="str">
        <f>IF(B50,_xlfn.XLOOKUP(A50,Tabla6[Id Riesgo],Tabla6[DESCRIPCIÓN DEL RIESGO],FALSE,1),"")</f>
        <v/>
      </c>
      <c r="D50" s="295"/>
      <c r="E50" s="310" t="str">
        <f>_xlfn.XLOOKUP(D50,Tabla8[No. veces que realiza la actividad al año],Tabla8[Probabilidad],"",1)</f>
        <v/>
      </c>
      <c r="F50" s="311" t="str">
        <f>_xlfn.XLOOKUP(D50,Tabla8[No. veces que realiza la actividad al año],Tabla8[Nivel de probabilidad],"",1)</f>
        <v/>
      </c>
      <c r="G50" s="294"/>
      <c r="H50" s="312" t="str">
        <f>_xlfn.XLOOKUP(G50,Tabla9[Afectación económica],Tabla9[Porcentaje],"",1)</f>
        <v/>
      </c>
      <c r="I50" s="313" t="str">
        <f>_xlfn.XLOOKUP(G50,Tabla9[Afectación económica],Tabla9[Nivel de impacto],"",1)</f>
        <v/>
      </c>
      <c r="J50" s="314"/>
      <c r="K50" s="312" t="str">
        <f>_xlfn.XLOOKUP(J50,Tabla9[Reputacional],Tabla9[Porcentaje],"",1)</f>
        <v/>
      </c>
      <c r="L50" s="313" t="str">
        <f>_xlfn.XLOOKUP(J50,Tabla9[Reputacional],Tabla9[Nivel de impacto],"",1)</f>
        <v/>
      </c>
      <c r="M50" s="310" t="str">
        <f t="shared" si="0"/>
        <v/>
      </c>
      <c r="N50" s="311" t="str">
        <f>_xlfn.XLOOKUP(M50,Tabla9[Porcentaje],Tabla9[Nivel de impacto],"",1)</f>
        <v/>
      </c>
      <c r="O50" s="311" t="str">
        <f>IF(P50,_xlfn.XLOOKUP(CONCATENATE("P",F50,"I",N50),Tabla10[Llave],Tabla10[Severidad],"",1),"")</f>
        <v/>
      </c>
      <c r="P50" s="315" t="b">
        <f t="shared" si="1"/>
        <v>0</v>
      </c>
      <c r="Q50" s="199"/>
    </row>
    <row r="51" spans="1:17" ht="14.6" x14ac:dyDescent="0.4">
      <c r="A51" s="289" t="s">
        <v>170</v>
      </c>
      <c r="B51" s="309" t="b">
        <f>_xlfn.XLOOKUP(A51,Tabla6[Id Riesgo],Tabla6[Registro diligenciado],FALSE,1)</f>
        <v>0</v>
      </c>
      <c r="C51" s="290" t="str">
        <f>IF(B51,_xlfn.XLOOKUP(A51,Tabla6[Id Riesgo],Tabla6[DESCRIPCIÓN DEL RIESGO],FALSE,1),"")</f>
        <v/>
      </c>
      <c r="D51" s="295"/>
      <c r="E51" s="310" t="str">
        <f>_xlfn.XLOOKUP(D51,Tabla8[No. veces que realiza la actividad al año],Tabla8[Probabilidad],"",1)</f>
        <v/>
      </c>
      <c r="F51" s="311" t="str">
        <f>_xlfn.XLOOKUP(D51,Tabla8[No. veces que realiza la actividad al año],Tabla8[Nivel de probabilidad],"",1)</f>
        <v/>
      </c>
      <c r="G51" s="294"/>
      <c r="H51" s="312" t="str">
        <f>_xlfn.XLOOKUP(G51,Tabla9[Afectación económica],Tabla9[Porcentaje],"",1)</f>
        <v/>
      </c>
      <c r="I51" s="313" t="str">
        <f>_xlfn.XLOOKUP(G51,Tabla9[Afectación económica],Tabla9[Nivel de impacto],"",1)</f>
        <v/>
      </c>
      <c r="J51" s="314"/>
      <c r="K51" s="312" t="str">
        <f>_xlfn.XLOOKUP(J51,Tabla9[Reputacional],Tabla9[Porcentaje],"",1)</f>
        <v/>
      </c>
      <c r="L51" s="313" t="str">
        <f>_xlfn.XLOOKUP(J51,Tabla9[Reputacional],Tabla9[Nivel de impacto],"",1)</f>
        <v/>
      </c>
      <c r="M51" s="310" t="str">
        <f t="shared" si="0"/>
        <v/>
      </c>
      <c r="N51" s="311" t="str">
        <f>_xlfn.XLOOKUP(M51,Tabla9[Porcentaje],Tabla9[Nivel de impacto],"",1)</f>
        <v/>
      </c>
      <c r="O51" s="311" t="str">
        <f>IF(P51,_xlfn.XLOOKUP(CONCATENATE("P",F51,"I",N51),Tabla10[Llave],Tabla10[Severidad],"",1),"")</f>
        <v/>
      </c>
      <c r="P51" s="315" t="b">
        <f t="shared" si="1"/>
        <v>0</v>
      </c>
      <c r="Q51" s="199"/>
    </row>
    <row r="52" spans="1:17" ht="14.6" x14ac:dyDescent="0.4">
      <c r="A52" s="289" t="s">
        <v>171</v>
      </c>
      <c r="B52" s="309" t="b">
        <f>_xlfn.XLOOKUP(A52,Tabla6[Id Riesgo],Tabla6[Registro diligenciado],FALSE,1)</f>
        <v>0</v>
      </c>
      <c r="C52" s="290" t="str">
        <f>IF(B52,_xlfn.XLOOKUP(A52,Tabla6[Id Riesgo],Tabla6[DESCRIPCIÓN DEL RIESGO],FALSE,1),"")</f>
        <v/>
      </c>
      <c r="D52" s="295"/>
      <c r="E52" s="310" t="str">
        <f>_xlfn.XLOOKUP(D52,Tabla8[No. veces que realiza la actividad al año],Tabla8[Probabilidad],"",1)</f>
        <v/>
      </c>
      <c r="F52" s="311" t="str">
        <f>_xlfn.XLOOKUP(D52,Tabla8[No. veces que realiza la actividad al año],Tabla8[Nivel de probabilidad],"",1)</f>
        <v/>
      </c>
      <c r="G52" s="294"/>
      <c r="H52" s="312" t="str">
        <f>_xlfn.XLOOKUP(G52,Tabla9[Afectación económica],Tabla9[Porcentaje],"",1)</f>
        <v/>
      </c>
      <c r="I52" s="313" t="str">
        <f>_xlfn.XLOOKUP(G52,Tabla9[Afectación económica],Tabla9[Nivel de impacto],"",1)</f>
        <v/>
      </c>
      <c r="J52" s="314"/>
      <c r="K52" s="312" t="str">
        <f>_xlfn.XLOOKUP(J52,Tabla9[Reputacional],Tabla9[Porcentaje],"",1)</f>
        <v/>
      </c>
      <c r="L52" s="313" t="str">
        <f>_xlfn.XLOOKUP(J52,Tabla9[Reputacional],Tabla9[Nivel de impacto],"",1)</f>
        <v/>
      </c>
      <c r="M52" s="310" t="str">
        <f t="shared" si="0"/>
        <v/>
      </c>
      <c r="N52" s="311" t="str">
        <f>_xlfn.XLOOKUP(M52,Tabla9[Porcentaje],Tabla9[Nivel de impacto],"",1)</f>
        <v/>
      </c>
      <c r="O52" s="311" t="str">
        <f>IF(P52,_xlfn.XLOOKUP(CONCATENATE("P",F52,"I",N52),Tabla10[Llave],Tabla10[Severidad],"",1),"")</f>
        <v/>
      </c>
      <c r="P52" s="315" t="b">
        <f t="shared" si="1"/>
        <v>0</v>
      </c>
      <c r="Q52" s="199"/>
    </row>
    <row r="53" spans="1:17" ht="14.6" x14ac:dyDescent="0.4">
      <c r="A53" s="289" t="s">
        <v>172</v>
      </c>
      <c r="B53" s="309" t="b">
        <f>_xlfn.XLOOKUP(A53,Tabla6[Id Riesgo],Tabla6[Registro diligenciado],FALSE,1)</f>
        <v>0</v>
      </c>
      <c r="C53" s="290" t="str">
        <f>IF(B53,_xlfn.XLOOKUP(A53,Tabla6[Id Riesgo],Tabla6[DESCRIPCIÓN DEL RIESGO],FALSE,1),"")</f>
        <v/>
      </c>
      <c r="D53" s="295"/>
      <c r="E53" s="310" t="str">
        <f>_xlfn.XLOOKUP(D53,Tabla8[No. veces que realiza la actividad al año],Tabla8[Probabilidad],"",1)</f>
        <v/>
      </c>
      <c r="F53" s="311" t="str">
        <f>_xlfn.XLOOKUP(D53,Tabla8[No. veces que realiza la actividad al año],Tabla8[Nivel de probabilidad],"",1)</f>
        <v/>
      </c>
      <c r="G53" s="294"/>
      <c r="H53" s="312" t="str">
        <f>_xlfn.XLOOKUP(G53,Tabla9[Afectación económica],Tabla9[Porcentaje],"",1)</f>
        <v/>
      </c>
      <c r="I53" s="313" t="str">
        <f>_xlfn.XLOOKUP(G53,Tabla9[Afectación económica],Tabla9[Nivel de impacto],"",1)</f>
        <v/>
      </c>
      <c r="J53" s="314"/>
      <c r="K53" s="312" t="str">
        <f>_xlfn.XLOOKUP(J53,Tabla9[Reputacional],Tabla9[Porcentaje],"",1)</f>
        <v/>
      </c>
      <c r="L53" s="313" t="str">
        <f>_xlfn.XLOOKUP(J53,Tabla9[Reputacional],Tabla9[Nivel de impacto],"",1)</f>
        <v/>
      </c>
      <c r="M53" s="310" t="str">
        <f t="shared" si="0"/>
        <v/>
      </c>
      <c r="N53" s="311" t="str">
        <f>_xlfn.XLOOKUP(M53,Tabla9[Porcentaje],Tabla9[Nivel de impacto],"",1)</f>
        <v/>
      </c>
      <c r="O53" s="311" t="str">
        <f>IF(P53,_xlfn.XLOOKUP(CONCATENATE("P",F53,"I",N53),Tabla10[Llave],Tabla10[Severidad],"",1),"")</f>
        <v/>
      </c>
      <c r="P53" s="315" t="b">
        <f t="shared" si="1"/>
        <v>0</v>
      </c>
      <c r="Q53" s="199"/>
    </row>
    <row r="54" spans="1:17" ht="14.6" x14ac:dyDescent="0.4">
      <c r="A54" s="289" t="s">
        <v>173</v>
      </c>
      <c r="B54" s="309" t="b">
        <f>_xlfn.XLOOKUP(A54,Tabla6[Id Riesgo],Tabla6[Registro diligenciado],FALSE,1)</f>
        <v>0</v>
      </c>
      <c r="C54" s="290" t="str">
        <f>IF(B54,_xlfn.XLOOKUP(A54,Tabla6[Id Riesgo],Tabla6[DESCRIPCIÓN DEL RIESGO],FALSE,1),"")</f>
        <v/>
      </c>
      <c r="D54" s="295"/>
      <c r="E54" s="310" t="str">
        <f>_xlfn.XLOOKUP(D54,Tabla8[No. veces que realiza la actividad al año],Tabla8[Probabilidad],"",1)</f>
        <v/>
      </c>
      <c r="F54" s="311" t="str">
        <f>_xlfn.XLOOKUP(D54,Tabla8[No. veces que realiza la actividad al año],Tabla8[Nivel de probabilidad],"",1)</f>
        <v/>
      </c>
      <c r="G54" s="294"/>
      <c r="H54" s="312" t="str">
        <f>_xlfn.XLOOKUP(G54,Tabla9[Afectación económica],Tabla9[Porcentaje],"",1)</f>
        <v/>
      </c>
      <c r="I54" s="313" t="str">
        <f>_xlfn.XLOOKUP(G54,Tabla9[Afectación económica],Tabla9[Nivel de impacto],"",1)</f>
        <v/>
      </c>
      <c r="J54" s="314"/>
      <c r="K54" s="312" t="str">
        <f>_xlfn.XLOOKUP(J54,Tabla9[Reputacional],Tabla9[Porcentaje],"",1)</f>
        <v/>
      </c>
      <c r="L54" s="313" t="str">
        <f>_xlfn.XLOOKUP(J54,Tabla9[Reputacional],Tabla9[Nivel de impacto],"",1)</f>
        <v/>
      </c>
      <c r="M54" s="310" t="str">
        <f t="shared" si="0"/>
        <v/>
      </c>
      <c r="N54" s="311" t="str">
        <f>_xlfn.XLOOKUP(M54,Tabla9[Porcentaje],Tabla9[Nivel de impacto],"",1)</f>
        <v/>
      </c>
      <c r="O54" s="311" t="str">
        <f>IF(P54,_xlfn.XLOOKUP(CONCATENATE("P",F54,"I",N54),Tabla10[Llave],Tabla10[Severidad],"",1),"")</f>
        <v/>
      </c>
      <c r="P54" s="315" t="b">
        <f t="shared" si="1"/>
        <v>0</v>
      </c>
      <c r="Q54" s="199"/>
    </row>
    <row r="55" spans="1:17" ht="14.6" x14ac:dyDescent="0.4">
      <c r="A55" s="289" t="s">
        <v>174</v>
      </c>
      <c r="B55" s="309" t="b">
        <f>_xlfn.XLOOKUP(A55,Tabla6[Id Riesgo],Tabla6[Registro diligenciado],FALSE,1)</f>
        <v>0</v>
      </c>
      <c r="C55" s="290" t="str">
        <f>IF(B55,_xlfn.XLOOKUP(A55,Tabla6[Id Riesgo],Tabla6[DESCRIPCIÓN DEL RIESGO],FALSE,1),"")</f>
        <v/>
      </c>
      <c r="D55" s="295"/>
      <c r="E55" s="310" t="str">
        <f>_xlfn.XLOOKUP(D55,Tabla8[No. veces que realiza la actividad al año],Tabla8[Probabilidad],"",1)</f>
        <v/>
      </c>
      <c r="F55" s="311" t="str">
        <f>_xlfn.XLOOKUP(D55,Tabla8[No. veces que realiza la actividad al año],Tabla8[Nivel de probabilidad],"",1)</f>
        <v/>
      </c>
      <c r="G55" s="294"/>
      <c r="H55" s="312" t="str">
        <f>_xlfn.XLOOKUP(G55,Tabla9[Afectación económica],Tabla9[Porcentaje],"",1)</f>
        <v/>
      </c>
      <c r="I55" s="313" t="str">
        <f>_xlfn.XLOOKUP(G55,Tabla9[Afectación económica],Tabla9[Nivel de impacto],"",1)</f>
        <v/>
      </c>
      <c r="J55" s="314"/>
      <c r="K55" s="312" t="str">
        <f>_xlfn.XLOOKUP(J55,Tabla9[Reputacional],Tabla9[Porcentaje],"",1)</f>
        <v/>
      </c>
      <c r="L55" s="313" t="str">
        <f>_xlfn.XLOOKUP(J55,Tabla9[Reputacional],Tabla9[Nivel de impacto],"",1)</f>
        <v/>
      </c>
      <c r="M55" s="310" t="str">
        <f t="shared" si="0"/>
        <v/>
      </c>
      <c r="N55" s="311" t="str">
        <f>_xlfn.XLOOKUP(M55,Tabla9[Porcentaje],Tabla9[Nivel de impacto],"",1)</f>
        <v/>
      </c>
      <c r="O55" s="311" t="str">
        <f>IF(P55,_xlfn.XLOOKUP(CONCATENATE("P",F55,"I",N55),Tabla10[Llave],Tabla10[Severidad],"",1),"")</f>
        <v/>
      </c>
      <c r="P55" s="315" t="b">
        <f t="shared" si="1"/>
        <v>0</v>
      </c>
      <c r="Q55" s="199"/>
    </row>
    <row r="56" spans="1:17" ht="14.6" x14ac:dyDescent="0.4">
      <c r="A56" s="289" t="s">
        <v>175</v>
      </c>
      <c r="B56" s="309" t="b">
        <f>_xlfn.XLOOKUP(A56,Tabla6[Id Riesgo],Tabla6[Registro diligenciado],FALSE,1)</f>
        <v>0</v>
      </c>
      <c r="C56" s="290" t="str">
        <f>IF(B56,_xlfn.XLOOKUP(A56,Tabla6[Id Riesgo],Tabla6[DESCRIPCIÓN DEL RIESGO],FALSE,1),"")</f>
        <v/>
      </c>
      <c r="D56" s="295"/>
      <c r="E56" s="310" t="str">
        <f>_xlfn.XLOOKUP(D56,Tabla8[No. veces que realiza la actividad al año],Tabla8[Probabilidad],"",1)</f>
        <v/>
      </c>
      <c r="F56" s="311" t="str">
        <f>_xlfn.XLOOKUP(D56,Tabla8[No. veces que realiza la actividad al año],Tabla8[Nivel de probabilidad],"",1)</f>
        <v/>
      </c>
      <c r="G56" s="294"/>
      <c r="H56" s="312" t="str">
        <f>_xlfn.XLOOKUP(G56,Tabla9[Afectación económica],Tabla9[Porcentaje],"",1)</f>
        <v/>
      </c>
      <c r="I56" s="313" t="str">
        <f>_xlfn.XLOOKUP(G56,Tabla9[Afectación económica],Tabla9[Nivel de impacto],"",1)</f>
        <v/>
      </c>
      <c r="J56" s="314"/>
      <c r="K56" s="312" t="str">
        <f>_xlfn.XLOOKUP(J56,Tabla9[Reputacional],Tabla9[Porcentaje],"",1)</f>
        <v/>
      </c>
      <c r="L56" s="313" t="str">
        <f>_xlfn.XLOOKUP(J56,Tabla9[Reputacional],Tabla9[Nivel de impacto],"",1)</f>
        <v/>
      </c>
      <c r="M56" s="310" t="str">
        <f t="shared" si="0"/>
        <v/>
      </c>
      <c r="N56" s="311" t="str">
        <f>_xlfn.XLOOKUP(M56,Tabla9[Porcentaje],Tabla9[Nivel de impacto],"",1)</f>
        <v/>
      </c>
      <c r="O56" s="311" t="str">
        <f>IF(P56,_xlfn.XLOOKUP(CONCATENATE("P",F56,"I",N56),Tabla10[Llave],Tabla10[Severidad],"",1),"")</f>
        <v/>
      </c>
      <c r="P56" s="315" t="b">
        <f t="shared" si="1"/>
        <v>0</v>
      </c>
      <c r="Q56" s="199"/>
    </row>
    <row r="57" spans="1:17" ht="14.6" x14ac:dyDescent="0.4">
      <c r="A57" s="289" t="s">
        <v>176</v>
      </c>
      <c r="B57" s="309" t="b">
        <f>_xlfn.XLOOKUP(A57,Tabla6[Id Riesgo],Tabla6[Registro diligenciado],FALSE,1)</f>
        <v>0</v>
      </c>
      <c r="C57" s="290" t="str">
        <f>IF(B57,_xlfn.XLOOKUP(A57,Tabla6[Id Riesgo],Tabla6[DESCRIPCIÓN DEL RIESGO],FALSE,1),"")</f>
        <v/>
      </c>
      <c r="D57" s="295"/>
      <c r="E57" s="310" t="str">
        <f>_xlfn.XLOOKUP(D57,Tabla8[No. veces que realiza la actividad al año],Tabla8[Probabilidad],"",1)</f>
        <v/>
      </c>
      <c r="F57" s="311" t="str">
        <f>_xlfn.XLOOKUP(D57,Tabla8[No. veces que realiza la actividad al año],Tabla8[Nivel de probabilidad],"",1)</f>
        <v/>
      </c>
      <c r="G57" s="294"/>
      <c r="H57" s="312" t="str">
        <f>_xlfn.XLOOKUP(G57,Tabla9[Afectación económica],Tabla9[Porcentaje],"",1)</f>
        <v/>
      </c>
      <c r="I57" s="313" t="str">
        <f>_xlfn.XLOOKUP(G57,Tabla9[Afectación económica],Tabla9[Nivel de impacto],"",1)</f>
        <v/>
      </c>
      <c r="J57" s="314"/>
      <c r="K57" s="312" t="str">
        <f>_xlfn.XLOOKUP(J57,Tabla9[Reputacional],Tabla9[Porcentaje],"",1)</f>
        <v/>
      </c>
      <c r="L57" s="313" t="str">
        <f>_xlfn.XLOOKUP(J57,Tabla9[Reputacional],Tabla9[Nivel de impacto],"",1)</f>
        <v/>
      </c>
      <c r="M57" s="310" t="str">
        <f t="shared" si="0"/>
        <v/>
      </c>
      <c r="N57" s="311" t="str">
        <f>_xlfn.XLOOKUP(M57,Tabla9[Porcentaje],Tabla9[Nivel de impacto],"",1)</f>
        <v/>
      </c>
      <c r="O57" s="311" t="str">
        <f>IF(P57,_xlfn.XLOOKUP(CONCATENATE("P",F57,"I",N57),Tabla10[Llave],Tabla10[Severidad],"",1),"")</f>
        <v/>
      </c>
      <c r="P57" s="315" t="b">
        <f t="shared" si="1"/>
        <v>0</v>
      </c>
      <c r="Q57" s="199"/>
    </row>
    <row r="58" spans="1:17" ht="14.6" x14ac:dyDescent="0.4">
      <c r="A58" s="289" t="s">
        <v>177</v>
      </c>
      <c r="B58" s="309" t="b">
        <f>_xlfn.XLOOKUP(A58,Tabla6[Id Riesgo],Tabla6[Registro diligenciado],FALSE,1)</f>
        <v>0</v>
      </c>
      <c r="C58" s="290" t="str">
        <f>IF(B58,_xlfn.XLOOKUP(A58,Tabla6[Id Riesgo],Tabla6[DESCRIPCIÓN DEL RIESGO],FALSE,1),"")</f>
        <v/>
      </c>
      <c r="D58" s="295"/>
      <c r="E58" s="310" t="str">
        <f>_xlfn.XLOOKUP(D58,Tabla8[No. veces que realiza la actividad al año],Tabla8[Probabilidad],"",1)</f>
        <v/>
      </c>
      <c r="F58" s="311" t="str">
        <f>_xlfn.XLOOKUP(D58,Tabla8[No. veces que realiza la actividad al año],Tabla8[Nivel de probabilidad],"",1)</f>
        <v/>
      </c>
      <c r="G58" s="294"/>
      <c r="H58" s="312" t="str">
        <f>_xlfn.XLOOKUP(G58,Tabla9[Afectación económica],Tabla9[Porcentaje],"",1)</f>
        <v/>
      </c>
      <c r="I58" s="313" t="str">
        <f>_xlfn.XLOOKUP(G58,Tabla9[Afectación económica],Tabla9[Nivel de impacto],"",1)</f>
        <v/>
      </c>
      <c r="J58" s="314"/>
      <c r="K58" s="312" t="str">
        <f>_xlfn.XLOOKUP(J58,Tabla9[Reputacional],Tabla9[Porcentaje],"",1)</f>
        <v/>
      </c>
      <c r="L58" s="313" t="str">
        <f>_xlfn.XLOOKUP(J58,Tabla9[Reputacional],Tabla9[Nivel de impacto],"",1)</f>
        <v/>
      </c>
      <c r="M58" s="310" t="str">
        <f t="shared" si="0"/>
        <v/>
      </c>
      <c r="N58" s="311" t="str">
        <f>_xlfn.XLOOKUP(M58,Tabla9[Porcentaje],Tabla9[Nivel de impacto],"",1)</f>
        <v/>
      </c>
      <c r="O58" s="311" t="str">
        <f>IF(P58,_xlfn.XLOOKUP(CONCATENATE("P",F58,"I",N58),Tabla10[Llave],Tabla10[Severidad],"",1),"")</f>
        <v/>
      </c>
      <c r="P58" s="315" t="b">
        <f t="shared" si="1"/>
        <v>0</v>
      </c>
      <c r="Q58" s="199"/>
    </row>
    <row r="59" spans="1:17" ht="14.6" x14ac:dyDescent="0.4">
      <c r="A59" s="289" t="s">
        <v>178</v>
      </c>
      <c r="B59" s="309" t="b">
        <f>_xlfn.XLOOKUP(A59,Tabla6[Id Riesgo],Tabla6[Registro diligenciado],FALSE,1)</f>
        <v>0</v>
      </c>
      <c r="C59" s="290" t="str">
        <f>IF(B59,_xlfn.XLOOKUP(A59,Tabla6[Id Riesgo],Tabla6[DESCRIPCIÓN DEL RIESGO],FALSE,1),"")</f>
        <v/>
      </c>
      <c r="D59" s="295"/>
      <c r="E59" s="310" t="str">
        <f>_xlfn.XLOOKUP(D59,Tabla8[No. veces que realiza la actividad al año],Tabla8[Probabilidad],"",1)</f>
        <v/>
      </c>
      <c r="F59" s="311" t="str">
        <f>_xlfn.XLOOKUP(D59,Tabla8[No. veces que realiza la actividad al año],Tabla8[Nivel de probabilidad],"",1)</f>
        <v/>
      </c>
      <c r="G59" s="294"/>
      <c r="H59" s="312" t="str">
        <f>_xlfn.XLOOKUP(G59,Tabla9[Afectación económica],Tabla9[Porcentaje],"",1)</f>
        <v/>
      </c>
      <c r="I59" s="313" t="str">
        <f>_xlfn.XLOOKUP(G59,Tabla9[Afectación económica],Tabla9[Nivel de impacto],"",1)</f>
        <v/>
      </c>
      <c r="J59" s="314"/>
      <c r="K59" s="312" t="str">
        <f>_xlfn.XLOOKUP(J59,Tabla9[Reputacional],Tabla9[Porcentaje],"",1)</f>
        <v/>
      </c>
      <c r="L59" s="313" t="str">
        <f>_xlfn.XLOOKUP(J59,Tabla9[Reputacional],Tabla9[Nivel de impacto],"",1)</f>
        <v/>
      </c>
      <c r="M59" s="310" t="str">
        <f t="shared" si="0"/>
        <v/>
      </c>
      <c r="N59" s="311" t="str">
        <f>_xlfn.XLOOKUP(M59,Tabla9[Porcentaje],Tabla9[Nivel de impacto],"",1)</f>
        <v/>
      </c>
      <c r="O59" s="311" t="str">
        <f>IF(P59,_xlfn.XLOOKUP(CONCATENATE("P",F59,"I",N59),Tabla10[Llave],Tabla10[Severidad],"",1),"")</f>
        <v/>
      </c>
      <c r="P59" s="315" t="b">
        <f t="shared" si="1"/>
        <v>0</v>
      </c>
      <c r="Q59" s="199"/>
    </row>
    <row r="60" spans="1:17" ht="14.6" x14ac:dyDescent="0.4">
      <c r="A60" s="289" t="s">
        <v>179</v>
      </c>
      <c r="B60" s="309" t="b">
        <f>_xlfn.XLOOKUP(A60,Tabla6[Id Riesgo],Tabla6[Registro diligenciado],FALSE,1)</f>
        <v>0</v>
      </c>
      <c r="C60" s="290" t="str">
        <f>IF(B60,_xlfn.XLOOKUP(A60,Tabla6[Id Riesgo],Tabla6[DESCRIPCIÓN DEL RIESGO],FALSE,1),"")</f>
        <v/>
      </c>
      <c r="D60" s="295"/>
      <c r="E60" s="310" t="str">
        <f>_xlfn.XLOOKUP(D60,Tabla8[No. veces que realiza la actividad al año],Tabla8[Probabilidad],"",1)</f>
        <v/>
      </c>
      <c r="F60" s="311" t="str">
        <f>_xlfn.XLOOKUP(D60,Tabla8[No. veces que realiza la actividad al año],Tabla8[Nivel de probabilidad],"",1)</f>
        <v/>
      </c>
      <c r="G60" s="294"/>
      <c r="H60" s="312" t="str">
        <f>_xlfn.XLOOKUP(G60,Tabla9[Afectación económica],Tabla9[Porcentaje],"",1)</f>
        <v/>
      </c>
      <c r="I60" s="313" t="str">
        <f>_xlfn.XLOOKUP(G60,Tabla9[Afectación económica],Tabla9[Nivel de impacto],"",1)</f>
        <v/>
      </c>
      <c r="J60" s="314"/>
      <c r="K60" s="312" t="str">
        <f>_xlfn.XLOOKUP(J60,Tabla9[Reputacional],Tabla9[Porcentaje],"",1)</f>
        <v/>
      </c>
      <c r="L60" s="313" t="str">
        <f>_xlfn.XLOOKUP(J60,Tabla9[Reputacional],Tabla9[Nivel de impacto],"",1)</f>
        <v/>
      </c>
      <c r="M60" s="310" t="str">
        <f t="shared" si="0"/>
        <v/>
      </c>
      <c r="N60" s="311" t="str">
        <f>_xlfn.XLOOKUP(M60,Tabla9[Porcentaje],Tabla9[Nivel de impacto],"",1)</f>
        <v/>
      </c>
      <c r="O60" s="311" t="str">
        <f>IF(P60,_xlfn.XLOOKUP(CONCATENATE("P",F60,"I",N60),Tabla10[Llave],Tabla10[Severidad],"",1),"")</f>
        <v/>
      </c>
      <c r="P60" s="315" t="b">
        <f t="shared" si="1"/>
        <v>0</v>
      </c>
      <c r="Q60" s="199"/>
    </row>
    <row r="61" spans="1:17" ht="14.6" x14ac:dyDescent="0.4">
      <c r="A61" s="289" t="s">
        <v>180</v>
      </c>
      <c r="B61" s="309" t="b">
        <f>_xlfn.XLOOKUP(A61,Tabla6[Id Riesgo],Tabla6[Registro diligenciado],FALSE,1)</f>
        <v>0</v>
      </c>
      <c r="C61" s="290" t="str">
        <f>IF(B61,_xlfn.XLOOKUP(A61,Tabla6[Id Riesgo],Tabla6[DESCRIPCIÓN DEL RIESGO],FALSE,1),"")</f>
        <v/>
      </c>
      <c r="D61" s="295"/>
      <c r="E61" s="310" t="str">
        <f>_xlfn.XLOOKUP(D61,Tabla8[No. veces que realiza la actividad al año],Tabla8[Probabilidad],"",1)</f>
        <v/>
      </c>
      <c r="F61" s="311" t="str">
        <f>_xlfn.XLOOKUP(D61,Tabla8[No. veces que realiza la actividad al año],Tabla8[Nivel de probabilidad],"",1)</f>
        <v/>
      </c>
      <c r="G61" s="294"/>
      <c r="H61" s="312" t="str">
        <f>_xlfn.XLOOKUP(G61,Tabla9[Afectación económica],Tabla9[Porcentaje],"",1)</f>
        <v/>
      </c>
      <c r="I61" s="313" t="str">
        <f>_xlfn.XLOOKUP(G61,Tabla9[Afectación económica],Tabla9[Nivel de impacto],"",1)</f>
        <v/>
      </c>
      <c r="J61" s="314"/>
      <c r="K61" s="312" t="str">
        <f>_xlfn.XLOOKUP(J61,Tabla9[Reputacional],Tabla9[Porcentaje],"",1)</f>
        <v/>
      </c>
      <c r="L61" s="313" t="str">
        <f>_xlfn.XLOOKUP(J61,Tabla9[Reputacional],Tabla9[Nivel de impacto],"",1)</f>
        <v/>
      </c>
      <c r="M61" s="310" t="str">
        <f t="shared" si="0"/>
        <v/>
      </c>
      <c r="N61" s="311" t="str">
        <f>_xlfn.XLOOKUP(M61,Tabla9[Porcentaje],Tabla9[Nivel de impacto],"",1)</f>
        <v/>
      </c>
      <c r="O61" s="311" t="str">
        <f>IF(P61,_xlfn.XLOOKUP(CONCATENATE("P",F61,"I",N61),Tabla10[Llave],Tabla10[Severidad],"",1),"")</f>
        <v/>
      </c>
      <c r="P61" s="315" t="b">
        <f t="shared" si="1"/>
        <v>0</v>
      </c>
      <c r="Q61" s="199"/>
    </row>
    <row r="62" spans="1:17" ht="14.6" x14ac:dyDescent="0.4">
      <c r="A62" s="289" t="s">
        <v>181</v>
      </c>
      <c r="B62" s="309" t="b">
        <f>_xlfn.XLOOKUP(A62,Tabla6[Id Riesgo],Tabla6[Registro diligenciado],FALSE,1)</f>
        <v>0</v>
      </c>
      <c r="C62" s="290" t="str">
        <f>IF(B62,_xlfn.XLOOKUP(A62,Tabla6[Id Riesgo],Tabla6[DESCRIPCIÓN DEL RIESGO],FALSE,1),"")</f>
        <v/>
      </c>
      <c r="D62" s="295"/>
      <c r="E62" s="310" t="str">
        <f>_xlfn.XLOOKUP(D62,Tabla8[No. veces que realiza la actividad al año],Tabla8[Probabilidad],"",1)</f>
        <v/>
      </c>
      <c r="F62" s="311" t="str">
        <f>_xlfn.XLOOKUP(D62,Tabla8[No. veces que realiza la actividad al año],Tabla8[Nivel de probabilidad],"",1)</f>
        <v/>
      </c>
      <c r="G62" s="294"/>
      <c r="H62" s="312" t="str">
        <f>_xlfn.XLOOKUP(G62,Tabla9[Afectación económica],Tabla9[Porcentaje],"",1)</f>
        <v/>
      </c>
      <c r="I62" s="313" t="str">
        <f>_xlfn.XLOOKUP(G62,Tabla9[Afectación económica],Tabla9[Nivel de impacto],"",1)</f>
        <v/>
      </c>
      <c r="J62" s="314"/>
      <c r="K62" s="312" t="str">
        <f>_xlfn.XLOOKUP(J62,Tabla9[Reputacional],Tabla9[Porcentaje],"",1)</f>
        <v/>
      </c>
      <c r="L62" s="313" t="str">
        <f>_xlfn.XLOOKUP(J62,Tabla9[Reputacional],Tabla9[Nivel de impacto],"",1)</f>
        <v/>
      </c>
      <c r="M62" s="310" t="str">
        <f t="shared" si="0"/>
        <v/>
      </c>
      <c r="N62" s="311" t="str">
        <f>_xlfn.XLOOKUP(M62,Tabla9[Porcentaje],Tabla9[Nivel de impacto],"",1)</f>
        <v/>
      </c>
      <c r="O62" s="311" t="str">
        <f>IF(P62,_xlfn.XLOOKUP(CONCATENATE("P",F62,"I",N62),Tabla10[Llave],Tabla10[Severidad],"",1),"")</f>
        <v/>
      </c>
      <c r="P62" s="315" t="b">
        <f t="shared" si="1"/>
        <v>0</v>
      </c>
      <c r="Q62" s="199"/>
    </row>
    <row r="63" spans="1:17" ht="14.6" x14ac:dyDescent="0.4">
      <c r="A63" s="289" t="s">
        <v>182</v>
      </c>
      <c r="B63" s="309" t="b">
        <f>_xlfn.XLOOKUP(A63,Tabla6[Id Riesgo],Tabla6[Registro diligenciado],FALSE,1)</f>
        <v>0</v>
      </c>
      <c r="C63" s="290" t="str">
        <f>IF(B63,_xlfn.XLOOKUP(A63,Tabla6[Id Riesgo],Tabla6[DESCRIPCIÓN DEL RIESGO],FALSE,1),"")</f>
        <v/>
      </c>
      <c r="D63" s="295"/>
      <c r="E63" s="310" t="str">
        <f>_xlfn.XLOOKUP(D63,Tabla8[No. veces que realiza la actividad al año],Tabla8[Probabilidad],"",1)</f>
        <v/>
      </c>
      <c r="F63" s="311" t="str">
        <f>_xlfn.XLOOKUP(D63,Tabla8[No. veces que realiza la actividad al año],Tabla8[Nivel de probabilidad],"",1)</f>
        <v/>
      </c>
      <c r="G63" s="294"/>
      <c r="H63" s="312" t="str">
        <f>_xlfn.XLOOKUP(G63,Tabla9[Afectación económica],Tabla9[Porcentaje],"",1)</f>
        <v/>
      </c>
      <c r="I63" s="313" t="str">
        <f>_xlfn.XLOOKUP(G63,Tabla9[Afectación económica],Tabla9[Nivel de impacto],"",1)</f>
        <v/>
      </c>
      <c r="J63" s="314"/>
      <c r="K63" s="312" t="str">
        <f>_xlfn.XLOOKUP(J63,Tabla9[Reputacional],Tabla9[Porcentaje],"",1)</f>
        <v/>
      </c>
      <c r="L63" s="313" t="str">
        <f>_xlfn.XLOOKUP(J63,Tabla9[Reputacional],Tabla9[Nivel de impacto],"",1)</f>
        <v/>
      </c>
      <c r="M63" s="310" t="str">
        <f t="shared" si="0"/>
        <v/>
      </c>
      <c r="N63" s="311" t="str">
        <f>_xlfn.XLOOKUP(M63,Tabla9[Porcentaje],Tabla9[Nivel de impacto],"",1)</f>
        <v/>
      </c>
      <c r="O63" s="311" t="str">
        <f>IF(P63,_xlfn.XLOOKUP(CONCATENATE("P",F63,"I",N63),Tabla10[Llave],Tabla10[Severidad],"",1),"")</f>
        <v/>
      </c>
      <c r="P63" s="315" t="b">
        <f t="shared" si="1"/>
        <v>0</v>
      </c>
      <c r="Q63" s="199"/>
    </row>
    <row r="64" spans="1:17" ht="14.6" x14ac:dyDescent="0.4">
      <c r="A64" s="289" t="s">
        <v>183</v>
      </c>
      <c r="B64" s="309" t="b">
        <f>_xlfn.XLOOKUP(A64,Tabla6[Id Riesgo],Tabla6[Registro diligenciado],FALSE,1)</f>
        <v>0</v>
      </c>
      <c r="C64" s="290" t="str">
        <f>IF(B64,_xlfn.XLOOKUP(A64,Tabla6[Id Riesgo],Tabla6[DESCRIPCIÓN DEL RIESGO],FALSE,1),"")</f>
        <v/>
      </c>
      <c r="D64" s="295"/>
      <c r="E64" s="310" t="str">
        <f>_xlfn.XLOOKUP(D64,Tabla8[No. veces que realiza la actividad al año],Tabla8[Probabilidad],"",1)</f>
        <v/>
      </c>
      <c r="F64" s="311" t="str">
        <f>_xlfn.XLOOKUP(D64,Tabla8[No. veces que realiza la actividad al año],Tabla8[Nivel de probabilidad],"",1)</f>
        <v/>
      </c>
      <c r="G64" s="294"/>
      <c r="H64" s="312" t="str">
        <f>_xlfn.XLOOKUP(G64,Tabla9[Afectación económica],Tabla9[Porcentaje],"",1)</f>
        <v/>
      </c>
      <c r="I64" s="313" t="str">
        <f>_xlfn.XLOOKUP(G64,Tabla9[Afectación económica],Tabla9[Nivel de impacto],"",1)</f>
        <v/>
      </c>
      <c r="J64" s="314"/>
      <c r="K64" s="312" t="str">
        <f>_xlfn.XLOOKUP(J64,Tabla9[Reputacional],Tabla9[Porcentaje],"",1)</f>
        <v/>
      </c>
      <c r="L64" s="313" t="str">
        <f>_xlfn.XLOOKUP(J64,Tabla9[Reputacional],Tabla9[Nivel de impacto],"",1)</f>
        <v/>
      </c>
      <c r="M64" s="310" t="str">
        <f t="shared" si="0"/>
        <v/>
      </c>
      <c r="N64" s="311" t="str">
        <f>_xlfn.XLOOKUP(M64,Tabla9[Porcentaje],Tabla9[Nivel de impacto],"",1)</f>
        <v/>
      </c>
      <c r="O64" s="311" t="str">
        <f>IF(P64,_xlfn.XLOOKUP(CONCATENATE("P",F64,"I",N64),Tabla10[Llave],Tabla10[Severidad],"",1),"")</f>
        <v/>
      </c>
      <c r="P64" s="315" t="b">
        <f t="shared" si="1"/>
        <v>0</v>
      </c>
      <c r="Q64" s="199"/>
    </row>
    <row r="65" spans="1:17" ht="14.6" x14ac:dyDescent="0.4">
      <c r="A65" s="289" t="s">
        <v>184</v>
      </c>
      <c r="B65" s="309" t="b">
        <f>_xlfn.XLOOKUP(A65,Tabla6[Id Riesgo],Tabla6[Registro diligenciado],FALSE,1)</f>
        <v>0</v>
      </c>
      <c r="C65" s="290" t="str">
        <f>IF(B65,_xlfn.XLOOKUP(A65,Tabla6[Id Riesgo],Tabla6[DESCRIPCIÓN DEL RIESGO],FALSE,1),"")</f>
        <v/>
      </c>
      <c r="D65" s="295"/>
      <c r="E65" s="310" t="str">
        <f>_xlfn.XLOOKUP(D65,Tabla8[No. veces que realiza la actividad al año],Tabla8[Probabilidad],"",1)</f>
        <v/>
      </c>
      <c r="F65" s="311" t="str">
        <f>_xlfn.XLOOKUP(D65,Tabla8[No. veces que realiza la actividad al año],Tabla8[Nivel de probabilidad],"",1)</f>
        <v/>
      </c>
      <c r="G65" s="294"/>
      <c r="H65" s="312" t="str">
        <f>_xlfn.XLOOKUP(G65,Tabla9[Afectación económica],Tabla9[Porcentaje],"",1)</f>
        <v/>
      </c>
      <c r="I65" s="313" t="str">
        <f>_xlfn.XLOOKUP(G65,Tabla9[Afectación económica],Tabla9[Nivel de impacto],"",1)</f>
        <v/>
      </c>
      <c r="J65" s="314"/>
      <c r="K65" s="312" t="str">
        <f>_xlfn.XLOOKUP(J65,Tabla9[Reputacional],Tabla9[Porcentaje],"",1)</f>
        <v/>
      </c>
      <c r="L65" s="313" t="str">
        <f>_xlfn.XLOOKUP(J65,Tabla9[Reputacional],Tabla9[Nivel de impacto],"",1)</f>
        <v/>
      </c>
      <c r="M65" s="310" t="str">
        <f t="shared" si="0"/>
        <v/>
      </c>
      <c r="N65" s="311" t="str">
        <f>_xlfn.XLOOKUP(M65,Tabla9[Porcentaje],Tabla9[Nivel de impacto],"",1)</f>
        <v/>
      </c>
      <c r="O65" s="311" t="str">
        <f>IF(P65,_xlfn.XLOOKUP(CONCATENATE("P",F65,"I",N65),Tabla10[Llave],Tabla10[Severidad],"",1),"")</f>
        <v/>
      </c>
      <c r="P65" s="315" t="b">
        <f t="shared" si="1"/>
        <v>0</v>
      </c>
      <c r="Q65" s="199"/>
    </row>
    <row r="66" spans="1:17" ht="14.6" x14ac:dyDescent="0.4">
      <c r="A66" s="289" t="s">
        <v>185</v>
      </c>
      <c r="B66" s="309" t="b">
        <f>_xlfn.XLOOKUP(A66,Tabla6[Id Riesgo],Tabla6[Registro diligenciado],FALSE,1)</f>
        <v>0</v>
      </c>
      <c r="C66" s="290" t="str">
        <f>IF(B66,_xlfn.XLOOKUP(A66,Tabla6[Id Riesgo],Tabla6[DESCRIPCIÓN DEL RIESGO],FALSE,1),"")</f>
        <v/>
      </c>
      <c r="D66" s="295"/>
      <c r="E66" s="310" t="str">
        <f>_xlfn.XLOOKUP(D66,Tabla8[No. veces que realiza la actividad al año],Tabla8[Probabilidad],"",1)</f>
        <v/>
      </c>
      <c r="F66" s="311" t="str">
        <f>_xlfn.XLOOKUP(D66,Tabla8[No. veces que realiza la actividad al año],Tabla8[Nivel de probabilidad],"",1)</f>
        <v/>
      </c>
      <c r="G66" s="294"/>
      <c r="H66" s="312" t="str">
        <f>_xlfn.XLOOKUP(G66,Tabla9[Afectación económica],Tabla9[Porcentaje],"",1)</f>
        <v/>
      </c>
      <c r="I66" s="313" t="str">
        <f>_xlfn.XLOOKUP(G66,Tabla9[Afectación económica],Tabla9[Nivel de impacto],"",1)</f>
        <v/>
      </c>
      <c r="J66" s="314"/>
      <c r="K66" s="312" t="str">
        <f>_xlfn.XLOOKUP(J66,Tabla9[Reputacional],Tabla9[Porcentaje],"",1)</f>
        <v/>
      </c>
      <c r="L66" s="313" t="str">
        <f>_xlfn.XLOOKUP(J66,Tabla9[Reputacional],Tabla9[Nivel de impacto],"",1)</f>
        <v/>
      </c>
      <c r="M66" s="310" t="str">
        <f t="shared" si="0"/>
        <v/>
      </c>
      <c r="N66" s="311" t="str">
        <f>_xlfn.XLOOKUP(M66,Tabla9[Porcentaje],Tabla9[Nivel de impacto],"",1)</f>
        <v/>
      </c>
      <c r="O66" s="311" t="str">
        <f>IF(P66,_xlfn.XLOOKUP(CONCATENATE("P",F66,"I",N66),Tabla10[Llave],Tabla10[Severidad],"",1),"")</f>
        <v/>
      </c>
      <c r="P66" s="315" t="b">
        <f t="shared" si="1"/>
        <v>0</v>
      </c>
      <c r="Q66" s="199"/>
    </row>
    <row r="67" spans="1:17" ht="14.6" x14ac:dyDescent="0.4">
      <c r="A67" s="289" t="s">
        <v>186</v>
      </c>
      <c r="B67" s="309" t="b">
        <f>_xlfn.XLOOKUP(A67,Tabla6[Id Riesgo],Tabla6[Registro diligenciado],FALSE,1)</f>
        <v>0</v>
      </c>
      <c r="C67" s="290" t="str">
        <f>IF(B67,_xlfn.XLOOKUP(A67,Tabla6[Id Riesgo],Tabla6[DESCRIPCIÓN DEL RIESGO],FALSE,1),"")</f>
        <v/>
      </c>
      <c r="D67" s="295"/>
      <c r="E67" s="310" t="str">
        <f>_xlfn.XLOOKUP(D67,Tabla8[No. veces que realiza la actividad al año],Tabla8[Probabilidad],"",1)</f>
        <v/>
      </c>
      <c r="F67" s="311" t="str">
        <f>_xlfn.XLOOKUP(D67,Tabla8[No. veces que realiza la actividad al año],Tabla8[Nivel de probabilidad],"",1)</f>
        <v/>
      </c>
      <c r="G67" s="294"/>
      <c r="H67" s="312" t="str">
        <f>_xlfn.XLOOKUP(G67,Tabla9[Afectación económica],Tabla9[Porcentaje],"",1)</f>
        <v/>
      </c>
      <c r="I67" s="313" t="str">
        <f>_xlfn.XLOOKUP(G67,Tabla9[Afectación económica],Tabla9[Nivel de impacto],"",1)</f>
        <v/>
      </c>
      <c r="J67" s="314"/>
      <c r="K67" s="312" t="str">
        <f>_xlfn.XLOOKUP(J67,Tabla9[Reputacional],Tabla9[Porcentaje],"",1)</f>
        <v/>
      </c>
      <c r="L67" s="313" t="str">
        <f>_xlfn.XLOOKUP(J67,Tabla9[Reputacional],Tabla9[Nivel de impacto],"",1)</f>
        <v/>
      </c>
      <c r="M67" s="310" t="str">
        <f t="shared" si="0"/>
        <v/>
      </c>
      <c r="N67" s="311" t="str">
        <f>_xlfn.XLOOKUP(M67,Tabla9[Porcentaje],Tabla9[Nivel de impacto],"",1)</f>
        <v/>
      </c>
      <c r="O67" s="311" t="str">
        <f>IF(P67,_xlfn.XLOOKUP(CONCATENATE("P",F67,"I",N67),Tabla10[Llave],Tabla10[Severidad],"",1),"")</f>
        <v/>
      </c>
      <c r="P67" s="315" t="b">
        <f t="shared" si="1"/>
        <v>0</v>
      </c>
      <c r="Q67" s="199"/>
    </row>
    <row r="68" spans="1:17" ht="14.6" x14ac:dyDescent="0.4">
      <c r="A68" s="289" t="s">
        <v>187</v>
      </c>
      <c r="B68" s="309" t="b">
        <f>_xlfn.XLOOKUP(A68,Tabla6[Id Riesgo],Tabla6[Registro diligenciado],FALSE,1)</f>
        <v>0</v>
      </c>
      <c r="C68" s="290" t="str">
        <f>IF(B68,_xlfn.XLOOKUP(A68,Tabla6[Id Riesgo],Tabla6[DESCRIPCIÓN DEL RIESGO],FALSE,1),"")</f>
        <v/>
      </c>
      <c r="D68" s="295"/>
      <c r="E68" s="310" t="str">
        <f>_xlfn.XLOOKUP(D68,Tabla8[No. veces que realiza la actividad al año],Tabla8[Probabilidad],"",1)</f>
        <v/>
      </c>
      <c r="F68" s="311" t="str">
        <f>_xlfn.XLOOKUP(D68,Tabla8[No. veces que realiza la actividad al año],Tabla8[Nivel de probabilidad],"",1)</f>
        <v/>
      </c>
      <c r="G68" s="294"/>
      <c r="H68" s="312" t="str">
        <f>_xlfn.XLOOKUP(G68,Tabla9[Afectación económica],Tabla9[Porcentaje],"",1)</f>
        <v/>
      </c>
      <c r="I68" s="313" t="str">
        <f>_xlfn.XLOOKUP(G68,Tabla9[Afectación económica],Tabla9[Nivel de impacto],"",1)</f>
        <v/>
      </c>
      <c r="J68" s="314"/>
      <c r="K68" s="312" t="str">
        <f>_xlfn.XLOOKUP(J68,Tabla9[Reputacional],Tabla9[Porcentaje],"",1)</f>
        <v/>
      </c>
      <c r="L68" s="313" t="str">
        <f>_xlfn.XLOOKUP(J68,Tabla9[Reputacional],Tabla9[Nivel de impacto],"",1)</f>
        <v/>
      </c>
      <c r="M68" s="310" t="str">
        <f t="shared" si="0"/>
        <v/>
      </c>
      <c r="N68" s="311" t="str">
        <f>_xlfn.XLOOKUP(M68,Tabla9[Porcentaje],Tabla9[Nivel de impacto],"",1)</f>
        <v/>
      </c>
      <c r="O68" s="311" t="str">
        <f>IF(P68,_xlfn.XLOOKUP(CONCATENATE("P",F68,"I",N68),Tabla10[Llave],Tabla10[Severidad],"",1),"")</f>
        <v/>
      </c>
      <c r="P68" s="315" t="b">
        <f t="shared" si="1"/>
        <v>0</v>
      </c>
      <c r="Q68" s="199"/>
    </row>
    <row r="69" spans="1:17" ht="14.6" x14ac:dyDescent="0.4">
      <c r="A69" s="289" t="s">
        <v>188</v>
      </c>
      <c r="B69" s="309" t="b">
        <f>_xlfn.XLOOKUP(A69,Tabla6[Id Riesgo],Tabla6[Registro diligenciado],FALSE,1)</f>
        <v>0</v>
      </c>
      <c r="C69" s="290" t="str">
        <f>IF(B69,_xlfn.XLOOKUP(A69,Tabla6[Id Riesgo],Tabla6[DESCRIPCIÓN DEL RIESGO],FALSE,1),"")</f>
        <v/>
      </c>
      <c r="D69" s="295"/>
      <c r="E69" s="310" t="str">
        <f>_xlfn.XLOOKUP(D69,Tabla8[No. veces que realiza la actividad al año],Tabla8[Probabilidad],"",1)</f>
        <v/>
      </c>
      <c r="F69" s="311" t="str">
        <f>_xlfn.XLOOKUP(D69,Tabla8[No. veces que realiza la actividad al año],Tabla8[Nivel de probabilidad],"",1)</f>
        <v/>
      </c>
      <c r="G69" s="294"/>
      <c r="H69" s="312" t="str">
        <f>_xlfn.XLOOKUP(G69,Tabla9[Afectación económica],Tabla9[Porcentaje],"",1)</f>
        <v/>
      </c>
      <c r="I69" s="313" t="str">
        <f>_xlfn.XLOOKUP(G69,Tabla9[Afectación económica],Tabla9[Nivel de impacto],"",1)</f>
        <v/>
      </c>
      <c r="J69" s="314"/>
      <c r="K69" s="312" t="str">
        <f>_xlfn.XLOOKUP(J69,Tabla9[Reputacional],Tabla9[Porcentaje],"",1)</f>
        <v/>
      </c>
      <c r="L69" s="313" t="str">
        <f>_xlfn.XLOOKUP(J69,Tabla9[Reputacional],Tabla9[Nivel de impacto],"",1)</f>
        <v/>
      </c>
      <c r="M69" s="310" t="str">
        <f t="shared" si="0"/>
        <v/>
      </c>
      <c r="N69" s="311" t="str">
        <f>_xlfn.XLOOKUP(M69,Tabla9[Porcentaje],Tabla9[Nivel de impacto],"",1)</f>
        <v/>
      </c>
      <c r="O69" s="311" t="str">
        <f>IF(P69,_xlfn.XLOOKUP(CONCATENATE("P",F69,"I",N69),Tabla10[Llave],Tabla10[Severidad],"",1),"")</f>
        <v/>
      </c>
      <c r="P69" s="315" t="b">
        <f t="shared" si="1"/>
        <v>0</v>
      </c>
      <c r="Q69" s="199"/>
    </row>
    <row r="70" spans="1:17" ht="14.6" x14ac:dyDescent="0.4">
      <c r="A70" s="289" t="s">
        <v>189</v>
      </c>
      <c r="B70" s="309" t="b">
        <f>_xlfn.XLOOKUP(A70,Tabla6[Id Riesgo],Tabla6[Registro diligenciado],FALSE,1)</f>
        <v>0</v>
      </c>
      <c r="C70" s="290" t="str">
        <f>IF(B70,_xlfn.XLOOKUP(A70,Tabla6[Id Riesgo],Tabla6[DESCRIPCIÓN DEL RIESGO],FALSE,1),"")</f>
        <v/>
      </c>
      <c r="D70" s="295"/>
      <c r="E70" s="310" t="str">
        <f>_xlfn.XLOOKUP(D70,Tabla8[No. veces que realiza la actividad al año],Tabla8[Probabilidad],"",1)</f>
        <v/>
      </c>
      <c r="F70" s="311" t="str">
        <f>_xlfn.XLOOKUP(D70,Tabla8[No. veces que realiza la actividad al año],Tabla8[Nivel de probabilidad],"",1)</f>
        <v/>
      </c>
      <c r="G70" s="294"/>
      <c r="H70" s="312" t="str">
        <f>_xlfn.XLOOKUP(G70,Tabla9[Afectación económica],Tabla9[Porcentaje],"",1)</f>
        <v/>
      </c>
      <c r="I70" s="313" t="str">
        <f>_xlfn.XLOOKUP(G70,Tabla9[Afectación económica],Tabla9[Nivel de impacto],"",1)</f>
        <v/>
      </c>
      <c r="J70" s="314"/>
      <c r="K70" s="312" t="str">
        <f>_xlfn.XLOOKUP(J70,Tabla9[Reputacional],Tabla9[Porcentaje],"",1)</f>
        <v/>
      </c>
      <c r="L70" s="313" t="str">
        <f>_xlfn.XLOOKUP(J70,Tabla9[Reputacional],Tabla9[Nivel de impacto],"",1)</f>
        <v/>
      </c>
      <c r="M70" s="310" t="str">
        <f t="shared" si="0"/>
        <v/>
      </c>
      <c r="N70" s="311" t="str">
        <f>_xlfn.XLOOKUP(M70,Tabla9[Porcentaje],Tabla9[Nivel de impacto],"",1)</f>
        <v/>
      </c>
      <c r="O70" s="311" t="str">
        <f>IF(P70,_xlfn.XLOOKUP(CONCATENATE("P",F70,"I",N70),Tabla10[Llave],Tabla10[Severidad],"",1),"")</f>
        <v/>
      </c>
      <c r="P70" s="315" t="b">
        <f t="shared" si="1"/>
        <v>0</v>
      </c>
      <c r="Q70" s="199"/>
    </row>
    <row r="71" spans="1:17" ht="14.6" x14ac:dyDescent="0.4">
      <c r="A71" s="289" t="s">
        <v>190</v>
      </c>
      <c r="B71" s="309" t="b">
        <f>_xlfn.XLOOKUP(A71,Tabla6[Id Riesgo],Tabla6[Registro diligenciado],FALSE,1)</f>
        <v>0</v>
      </c>
      <c r="C71" s="290" t="str">
        <f>IF(B71,_xlfn.XLOOKUP(A71,Tabla6[Id Riesgo],Tabla6[DESCRIPCIÓN DEL RIESGO],FALSE,1),"")</f>
        <v/>
      </c>
      <c r="D71" s="295"/>
      <c r="E71" s="310" t="str">
        <f>_xlfn.XLOOKUP(D71,Tabla8[No. veces que realiza la actividad al año],Tabla8[Probabilidad],"",1)</f>
        <v/>
      </c>
      <c r="F71" s="311" t="str">
        <f>_xlfn.XLOOKUP(D71,Tabla8[No. veces que realiza la actividad al año],Tabla8[Nivel de probabilidad],"",1)</f>
        <v/>
      </c>
      <c r="G71" s="294"/>
      <c r="H71" s="312" t="str">
        <f>_xlfn.XLOOKUP(G71,Tabla9[Afectación económica],Tabla9[Porcentaje],"",1)</f>
        <v/>
      </c>
      <c r="I71" s="313" t="str">
        <f>_xlfn.XLOOKUP(G71,Tabla9[Afectación económica],Tabla9[Nivel de impacto],"",1)</f>
        <v/>
      </c>
      <c r="J71" s="314"/>
      <c r="K71" s="312" t="str">
        <f>_xlfn.XLOOKUP(J71,Tabla9[Reputacional],Tabla9[Porcentaje],"",1)</f>
        <v/>
      </c>
      <c r="L71" s="313" t="str">
        <f>_xlfn.XLOOKUP(J71,Tabla9[Reputacional],Tabla9[Nivel de impacto],"",1)</f>
        <v/>
      </c>
      <c r="M71" s="310" t="str">
        <f t="shared" si="0"/>
        <v/>
      </c>
      <c r="N71" s="311" t="str">
        <f>_xlfn.XLOOKUP(M71,Tabla9[Porcentaje],Tabla9[Nivel de impacto],"",1)</f>
        <v/>
      </c>
      <c r="O71" s="311" t="str">
        <f>IF(P71,_xlfn.XLOOKUP(CONCATENATE("P",F71,"I",N71),Tabla10[Llave],Tabla10[Severidad],"",1),"")</f>
        <v/>
      </c>
      <c r="P71" s="315" t="b">
        <f t="shared" si="1"/>
        <v>0</v>
      </c>
      <c r="Q71" s="199"/>
    </row>
    <row r="72" spans="1:17" ht="14.6" x14ac:dyDescent="0.4">
      <c r="A72" s="289" t="s">
        <v>191</v>
      </c>
      <c r="B72" s="309" t="b">
        <f>_xlfn.XLOOKUP(A72,Tabla6[Id Riesgo],Tabla6[Registro diligenciado],FALSE,1)</f>
        <v>0</v>
      </c>
      <c r="C72" s="290" t="str">
        <f>IF(B72,_xlfn.XLOOKUP(A72,Tabla6[Id Riesgo],Tabla6[DESCRIPCIÓN DEL RIESGO],FALSE,1),"")</f>
        <v/>
      </c>
      <c r="D72" s="295"/>
      <c r="E72" s="310" t="str">
        <f>_xlfn.XLOOKUP(D72,Tabla8[No. veces que realiza la actividad al año],Tabla8[Probabilidad],"",1)</f>
        <v/>
      </c>
      <c r="F72" s="311" t="str">
        <f>_xlfn.XLOOKUP(D72,Tabla8[No. veces que realiza la actividad al año],Tabla8[Nivel de probabilidad],"",1)</f>
        <v/>
      </c>
      <c r="G72" s="294"/>
      <c r="H72" s="312" t="str">
        <f>_xlfn.XLOOKUP(G72,Tabla9[Afectación económica],Tabla9[Porcentaje],"",1)</f>
        <v/>
      </c>
      <c r="I72" s="313" t="str">
        <f>_xlfn.XLOOKUP(G72,Tabla9[Afectación económica],Tabla9[Nivel de impacto],"",1)</f>
        <v/>
      </c>
      <c r="J72" s="314"/>
      <c r="K72" s="312" t="str">
        <f>_xlfn.XLOOKUP(J72,Tabla9[Reputacional],Tabla9[Porcentaje],"",1)</f>
        <v/>
      </c>
      <c r="L72" s="313" t="str">
        <f>_xlfn.XLOOKUP(J72,Tabla9[Reputacional],Tabla9[Nivel de impacto],"",1)</f>
        <v/>
      </c>
      <c r="M72" s="310" t="str">
        <f t="shared" si="0"/>
        <v/>
      </c>
      <c r="N72" s="311" t="str">
        <f>_xlfn.XLOOKUP(M72,Tabla9[Porcentaje],Tabla9[Nivel de impacto],"",1)</f>
        <v/>
      </c>
      <c r="O72" s="311" t="str">
        <f>IF(P72,_xlfn.XLOOKUP(CONCATENATE("P",F72,"I",N72),Tabla10[Llave],Tabla10[Severidad],"",1),"")</f>
        <v/>
      </c>
      <c r="P72" s="315" t="b">
        <f t="shared" si="1"/>
        <v>0</v>
      </c>
      <c r="Q72" s="199"/>
    </row>
    <row r="73" spans="1:17" ht="14.6" x14ac:dyDescent="0.4">
      <c r="A73" s="289" t="s">
        <v>192</v>
      </c>
      <c r="B73" s="309" t="b">
        <f>_xlfn.XLOOKUP(A73,Tabla6[Id Riesgo],Tabla6[Registro diligenciado],FALSE,1)</f>
        <v>0</v>
      </c>
      <c r="C73" s="290" t="str">
        <f>IF(B73,_xlfn.XLOOKUP(A73,Tabla6[Id Riesgo],Tabla6[DESCRIPCIÓN DEL RIESGO],FALSE,1),"")</f>
        <v/>
      </c>
      <c r="D73" s="295"/>
      <c r="E73" s="310" t="str">
        <f>_xlfn.XLOOKUP(D73,Tabla8[No. veces que realiza la actividad al año],Tabla8[Probabilidad],"",1)</f>
        <v/>
      </c>
      <c r="F73" s="311" t="str">
        <f>_xlfn.XLOOKUP(D73,Tabla8[No. veces que realiza la actividad al año],Tabla8[Nivel de probabilidad],"",1)</f>
        <v/>
      </c>
      <c r="G73" s="294"/>
      <c r="H73" s="312" t="str">
        <f>_xlfn.XLOOKUP(G73,Tabla9[Afectación económica],Tabla9[Porcentaje],"",1)</f>
        <v/>
      </c>
      <c r="I73" s="313" t="str">
        <f>_xlfn.XLOOKUP(G73,Tabla9[Afectación económica],Tabla9[Nivel de impacto],"",1)</f>
        <v/>
      </c>
      <c r="J73" s="314"/>
      <c r="K73" s="312" t="str">
        <f>_xlfn.XLOOKUP(J73,Tabla9[Reputacional],Tabla9[Porcentaje],"",1)</f>
        <v/>
      </c>
      <c r="L73" s="313" t="str">
        <f>_xlfn.XLOOKUP(J73,Tabla9[Reputacional],Tabla9[Nivel de impacto],"",1)</f>
        <v/>
      </c>
      <c r="M73" s="310" t="str">
        <f t="shared" si="0"/>
        <v/>
      </c>
      <c r="N73" s="311" t="str">
        <f>_xlfn.XLOOKUP(M73,Tabla9[Porcentaje],Tabla9[Nivel de impacto],"",1)</f>
        <v/>
      </c>
      <c r="O73" s="311" t="str">
        <f>IF(P73,_xlfn.XLOOKUP(CONCATENATE("P",F73,"I",N73),Tabla10[Llave],Tabla10[Severidad],"",1),"")</f>
        <v/>
      </c>
      <c r="P73" s="315" t="b">
        <f t="shared" si="1"/>
        <v>0</v>
      </c>
      <c r="Q73" s="199"/>
    </row>
    <row r="74" spans="1:17" ht="14.6" x14ac:dyDescent="0.4">
      <c r="A74" s="289" t="s">
        <v>193</v>
      </c>
      <c r="B74" s="309" t="b">
        <f>_xlfn.XLOOKUP(A74,Tabla6[Id Riesgo],Tabla6[Registro diligenciado],FALSE,1)</f>
        <v>0</v>
      </c>
      <c r="C74" s="290" t="str">
        <f>IF(B74,_xlfn.XLOOKUP(A74,Tabla6[Id Riesgo],Tabla6[DESCRIPCIÓN DEL RIESGO],FALSE,1),"")</f>
        <v/>
      </c>
      <c r="D74" s="295"/>
      <c r="E74" s="310" t="str">
        <f>_xlfn.XLOOKUP(D74,Tabla8[No. veces que realiza la actividad al año],Tabla8[Probabilidad],"",1)</f>
        <v/>
      </c>
      <c r="F74" s="311" t="str">
        <f>_xlfn.XLOOKUP(D74,Tabla8[No. veces que realiza la actividad al año],Tabla8[Nivel de probabilidad],"",1)</f>
        <v/>
      </c>
      <c r="G74" s="294"/>
      <c r="H74" s="312" t="str">
        <f>_xlfn.XLOOKUP(G74,Tabla9[Afectación económica],Tabla9[Porcentaje],"",1)</f>
        <v/>
      </c>
      <c r="I74" s="313" t="str">
        <f>_xlfn.XLOOKUP(G74,Tabla9[Afectación económica],Tabla9[Nivel de impacto],"",1)</f>
        <v/>
      </c>
      <c r="J74" s="314"/>
      <c r="K74" s="312" t="str">
        <f>_xlfn.XLOOKUP(J74,Tabla9[Reputacional],Tabla9[Porcentaje],"",1)</f>
        <v/>
      </c>
      <c r="L74" s="313" t="str">
        <f>_xlfn.XLOOKUP(J74,Tabla9[Reputacional],Tabla9[Nivel de impacto],"",1)</f>
        <v/>
      </c>
      <c r="M74" s="310" t="str">
        <f t="shared" si="0"/>
        <v/>
      </c>
      <c r="N74" s="311" t="str">
        <f>_xlfn.XLOOKUP(M74,Tabla9[Porcentaje],Tabla9[Nivel de impacto],"",1)</f>
        <v/>
      </c>
      <c r="O74" s="311" t="str">
        <f>IF(P74,_xlfn.XLOOKUP(CONCATENATE("P",F74,"I",N74),Tabla10[Llave],Tabla10[Severidad],"",1),"")</f>
        <v/>
      </c>
      <c r="P74" s="315" t="b">
        <f t="shared" si="1"/>
        <v>0</v>
      </c>
      <c r="Q74" s="199"/>
    </row>
    <row r="75" spans="1:17" ht="14.6" x14ac:dyDescent="0.4">
      <c r="A75" s="289" t="s">
        <v>194</v>
      </c>
      <c r="B75" s="309" t="b">
        <f>_xlfn.XLOOKUP(A75,Tabla6[Id Riesgo],Tabla6[Registro diligenciado],FALSE,1)</f>
        <v>0</v>
      </c>
      <c r="C75" s="290" t="str">
        <f>IF(B75,_xlfn.XLOOKUP(A75,Tabla6[Id Riesgo],Tabla6[DESCRIPCIÓN DEL RIESGO],FALSE,1),"")</f>
        <v/>
      </c>
      <c r="D75" s="295"/>
      <c r="E75" s="310" t="str">
        <f>_xlfn.XLOOKUP(D75,Tabla8[No. veces que realiza la actividad al año],Tabla8[Probabilidad],"",1)</f>
        <v/>
      </c>
      <c r="F75" s="311" t="str">
        <f>_xlfn.XLOOKUP(D75,Tabla8[No. veces que realiza la actividad al año],Tabla8[Nivel de probabilidad],"",1)</f>
        <v/>
      </c>
      <c r="G75" s="294"/>
      <c r="H75" s="312" t="str">
        <f>_xlfn.XLOOKUP(G75,Tabla9[Afectación económica],Tabla9[Porcentaje],"",1)</f>
        <v/>
      </c>
      <c r="I75" s="313" t="str">
        <f>_xlfn.XLOOKUP(G75,Tabla9[Afectación económica],Tabla9[Nivel de impacto],"",1)</f>
        <v/>
      </c>
      <c r="J75" s="314"/>
      <c r="K75" s="312" t="str">
        <f>_xlfn.XLOOKUP(J75,Tabla9[Reputacional],Tabla9[Porcentaje],"",1)</f>
        <v/>
      </c>
      <c r="L75" s="313" t="str">
        <f>_xlfn.XLOOKUP(J75,Tabla9[Reputacional],Tabla9[Nivel de impacto],"",1)</f>
        <v/>
      </c>
      <c r="M75" s="310" t="str">
        <f t="shared" si="0"/>
        <v/>
      </c>
      <c r="N75" s="311" t="str">
        <f>_xlfn.XLOOKUP(M75,Tabla9[Porcentaje],Tabla9[Nivel de impacto],"",1)</f>
        <v/>
      </c>
      <c r="O75" s="311" t="str">
        <f>IF(P75,_xlfn.XLOOKUP(CONCATENATE("P",F75,"I",N75),Tabla10[Llave],Tabla10[Severidad],"",1),"")</f>
        <v/>
      </c>
      <c r="P75" s="315" t="b">
        <f t="shared" si="1"/>
        <v>0</v>
      </c>
      <c r="Q75" s="199"/>
    </row>
    <row r="76" spans="1:17" ht="14.6" x14ac:dyDescent="0.4">
      <c r="A76" s="289" t="s">
        <v>195</v>
      </c>
      <c r="B76" s="309" t="b">
        <f>_xlfn.XLOOKUP(A76,Tabla6[Id Riesgo],Tabla6[Registro diligenciado],FALSE,1)</f>
        <v>0</v>
      </c>
      <c r="C76" s="290" t="str">
        <f>IF(B76,_xlfn.XLOOKUP(A76,Tabla6[Id Riesgo],Tabla6[DESCRIPCIÓN DEL RIESGO],FALSE,1),"")</f>
        <v/>
      </c>
      <c r="D76" s="295"/>
      <c r="E76" s="310" t="str">
        <f>_xlfn.XLOOKUP(D76,Tabla8[No. veces que realiza la actividad al año],Tabla8[Probabilidad],"",1)</f>
        <v/>
      </c>
      <c r="F76" s="311" t="str">
        <f>_xlfn.XLOOKUP(D76,Tabla8[No. veces que realiza la actividad al año],Tabla8[Nivel de probabilidad],"",1)</f>
        <v/>
      </c>
      <c r="G76" s="294"/>
      <c r="H76" s="312" t="str">
        <f>_xlfn.XLOOKUP(G76,Tabla9[Afectación económica],Tabla9[Porcentaje],"",1)</f>
        <v/>
      </c>
      <c r="I76" s="313" t="str">
        <f>_xlfn.XLOOKUP(G76,Tabla9[Afectación económica],Tabla9[Nivel de impacto],"",1)</f>
        <v/>
      </c>
      <c r="J76" s="314"/>
      <c r="K76" s="312" t="str">
        <f>_xlfn.XLOOKUP(J76,Tabla9[Reputacional],Tabla9[Porcentaje],"",1)</f>
        <v/>
      </c>
      <c r="L76" s="313" t="str">
        <f>_xlfn.XLOOKUP(J76,Tabla9[Reputacional],Tabla9[Nivel de impacto],"",1)</f>
        <v/>
      </c>
      <c r="M76" s="310" t="str">
        <f t="shared" si="0"/>
        <v/>
      </c>
      <c r="N76" s="311" t="str">
        <f>_xlfn.XLOOKUP(M76,Tabla9[Porcentaje],Tabla9[Nivel de impacto],"",1)</f>
        <v/>
      </c>
      <c r="O76" s="311" t="str">
        <f>IF(P76,_xlfn.XLOOKUP(CONCATENATE("P",F76,"I",N76),Tabla10[Llave],Tabla10[Severidad],"",1),"")</f>
        <v/>
      </c>
      <c r="P76" s="315" t="b">
        <f t="shared" si="1"/>
        <v>0</v>
      </c>
      <c r="Q76" s="199"/>
    </row>
    <row r="77" spans="1:17" ht="14.6" x14ac:dyDescent="0.4">
      <c r="A77" s="289" t="s">
        <v>196</v>
      </c>
      <c r="B77" s="309" t="b">
        <f>_xlfn.XLOOKUP(A77,Tabla6[Id Riesgo],Tabla6[Registro diligenciado],FALSE,1)</f>
        <v>0</v>
      </c>
      <c r="C77" s="290" t="str">
        <f>IF(B77,_xlfn.XLOOKUP(A77,Tabla6[Id Riesgo],Tabla6[DESCRIPCIÓN DEL RIESGO],FALSE,1),"")</f>
        <v/>
      </c>
      <c r="D77" s="295"/>
      <c r="E77" s="310" t="str">
        <f>_xlfn.XLOOKUP(D77,Tabla8[No. veces que realiza la actividad al año],Tabla8[Probabilidad],"",1)</f>
        <v/>
      </c>
      <c r="F77" s="311" t="str">
        <f>_xlfn.XLOOKUP(D77,Tabla8[No. veces que realiza la actividad al año],Tabla8[Nivel de probabilidad],"",1)</f>
        <v/>
      </c>
      <c r="G77" s="294"/>
      <c r="H77" s="312" t="str">
        <f>_xlfn.XLOOKUP(G77,Tabla9[Afectación económica],Tabla9[Porcentaje],"",1)</f>
        <v/>
      </c>
      <c r="I77" s="313" t="str">
        <f>_xlfn.XLOOKUP(G77,Tabla9[Afectación económica],Tabla9[Nivel de impacto],"",1)</f>
        <v/>
      </c>
      <c r="J77" s="314"/>
      <c r="K77" s="312" t="str">
        <f>_xlfn.XLOOKUP(J77,Tabla9[Reputacional],Tabla9[Porcentaje],"",1)</f>
        <v/>
      </c>
      <c r="L77" s="313" t="str">
        <f>_xlfn.XLOOKUP(J77,Tabla9[Reputacional],Tabla9[Nivel de impacto],"",1)</f>
        <v/>
      </c>
      <c r="M77" s="310" t="str">
        <f t="shared" si="0"/>
        <v/>
      </c>
      <c r="N77" s="311" t="str">
        <f>_xlfn.XLOOKUP(M77,Tabla9[Porcentaje],Tabla9[Nivel de impacto],"",1)</f>
        <v/>
      </c>
      <c r="O77" s="311" t="str">
        <f>IF(P77,_xlfn.XLOOKUP(CONCATENATE("P",F77,"I",N77),Tabla10[Llave],Tabla10[Severidad],"",1),"")</f>
        <v/>
      </c>
      <c r="P77" s="315" t="b">
        <f t="shared" si="1"/>
        <v>0</v>
      </c>
      <c r="Q77" s="199"/>
    </row>
    <row r="78" spans="1:17" ht="14.6" x14ac:dyDescent="0.4">
      <c r="A78" s="289" t="s">
        <v>197</v>
      </c>
      <c r="B78" s="309" t="b">
        <f>_xlfn.XLOOKUP(A78,Tabla6[Id Riesgo],Tabla6[Registro diligenciado],FALSE,1)</f>
        <v>0</v>
      </c>
      <c r="C78" s="290" t="str">
        <f>IF(B78,_xlfn.XLOOKUP(A78,Tabla6[Id Riesgo],Tabla6[DESCRIPCIÓN DEL RIESGO],FALSE,1),"")</f>
        <v/>
      </c>
      <c r="D78" s="295"/>
      <c r="E78" s="310" t="str">
        <f>_xlfn.XLOOKUP(D78,Tabla8[No. veces que realiza la actividad al año],Tabla8[Probabilidad],"",1)</f>
        <v/>
      </c>
      <c r="F78" s="311" t="str">
        <f>_xlfn.XLOOKUP(D78,Tabla8[No. veces que realiza la actividad al año],Tabla8[Nivel de probabilidad],"",1)</f>
        <v/>
      </c>
      <c r="G78" s="294"/>
      <c r="H78" s="312" t="str">
        <f>_xlfn.XLOOKUP(G78,Tabla9[Afectación económica],Tabla9[Porcentaje],"",1)</f>
        <v/>
      </c>
      <c r="I78" s="313" t="str">
        <f>_xlfn.XLOOKUP(G78,Tabla9[Afectación económica],Tabla9[Nivel de impacto],"",1)</f>
        <v/>
      </c>
      <c r="J78" s="314"/>
      <c r="K78" s="312" t="str">
        <f>_xlfn.XLOOKUP(J78,Tabla9[Reputacional],Tabla9[Porcentaje],"",1)</f>
        <v/>
      </c>
      <c r="L78" s="313" t="str">
        <f>_xlfn.XLOOKUP(J78,Tabla9[Reputacional],Tabla9[Nivel de impacto],"",1)</f>
        <v/>
      </c>
      <c r="M78" s="310" t="str">
        <f t="shared" ref="M78:M141" si="2">IF(OR(H78&lt;&gt;"",K78&lt;&gt;""),MAX(H78,K78),"")</f>
        <v/>
      </c>
      <c r="N78" s="311" t="str">
        <f>_xlfn.XLOOKUP(M78,Tabla9[Porcentaje],Tabla9[Nivel de impacto],"",1)</f>
        <v/>
      </c>
      <c r="O78" s="311" t="str">
        <f>IF(P78,_xlfn.XLOOKUP(CONCATENATE("P",F78,"I",N78),Tabla10[Llave],Tabla10[Severidad],"",1),"")</f>
        <v/>
      </c>
      <c r="P78" s="315" t="b">
        <f t="shared" ref="P78:P141" si="3">IF(AND(B78=TRUE,D78&lt;&gt;"",OR(G78&lt;&gt;"",J78&lt;&gt;"")),TRUE, FALSE)</f>
        <v>0</v>
      </c>
      <c r="Q78" s="199"/>
    </row>
    <row r="79" spans="1:17" ht="14.6" x14ac:dyDescent="0.4">
      <c r="A79" s="289" t="s">
        <v>198</v>
      </c>
      <c r="B79" s="309" t="b">
        <f>_xlfn.XLOOKUP(A79,Tabla6[Id Riesgo],Tabla6[Registro diligenciado],FALSE,1)</f>
        <v>0</v>
      </c>
      <c r="C79" s="290" t="str">
        <f>IF(B79,_xlfn.XLOOKUP(A79,Tabla6[Id Riesgo],Tabla6[DESCRIPCIÓN DEL RIESGO],FALSE,1),"")</f>
        <v/>
      </c>
      <c r="D79" s="295"/>
      <c r="E79" s="310" t="str">
        <f>_xlfn.XLOOKUP(D79,Tabla8[No. veces que realiza la actividad al año],Tabla8[Probabilidad],"",1)</f>
        <v/>
      </c>
      <c r="F79" s="311" t="str">
        <f>_xlfn.XLOOKUP(D79,Tabla8[No. veces que realiza la actividad al año],Tabla8[Nivel de probabilidad],"",1)</f>
        <v/>
      </c>
      <c r="G79" s="294"/>
      <c r="H79" s="312" t="str">
        <f>_xlfn.XLOOKUP(G79,Tabla9[Afectación económica],Tabla9[Porcentaje],"",1)</f>
        <v/>
      </c>
      <c r="I79" s="313" t="str">
        <f>_xlfn.XLOOKUP(G79,Tabla9[Afectación económica],Tabla9[Nivel de impacto],"",1)</f>
        <v/>
      </c>
      <c r="J79" s="314"/>
      <c r="K79" s="312" t="str">
        <f>_xlfn.XLOOKUP(J79,Tabla9[Reputacional],Tabla9[Porcentaje],"",1)</f>
        <v/>
      </c>
      <c r="L79" s="313" t="str">
        <f>_xlfn.XLOOKUP(J79,Tabla9[Reputacional],Tabla9[Nivel de impacto],"",1)</f>
        <v/>
      </c>
      <c r="M79" s="310" t="str">
        <f t="shared" si="2"/>
        <v/>
      </c>
      <c r="N79" s="311" t="str">
        <f>_xlfn.XLOOKUP(M79,Tabla9[Porcentaje],Tabla9[Nivel de impacto],"",1)</f>
        <v/>
      </c>
      <c r="O79" s="311" t="str">
        <f>IF(P79,_xlfn.XLOOKUP(CONCATENATE("P",F79,"I",N79),Tabla10[Llave],Tabla10[Severidad],"",1),"")</f>
        <v/>
      </c>
      <c r="P79" s="315" t="b">
        <f t="shared" si="3"/>
        <v>0</v>
      </c>
      <c r="Q79" s="199"/>
    </row>
    <row r="80" spans="1:17" ht="14.6" x14ac:dyDescent="0.4">
      <c r="A80" s="289" t="s">
        <v>199</v>
      </c>
      <c r="B80" s="309" t="b">
        <f>_xlfn.XLOOKUP(A80,Tabla6[Id Riesgo],Tabla6[Registro diligenciado],FALSE,1)</f>
        <v>0</v>
      </c>
      <c r="C80" s="290" t="str">
        <f>IF(B80,_xlfn.XLOOKUP(A80,Tabla6[Id Riesgo],Tabla6[DESCRIPCIÓN DEL RIESGO],FALSE,1),"")</f>
        <v/>
      </c>
      <c r="D80" s="295"/>
      <c r="E80" s="310" t="str">
        <f>_xlfn.XLOOKUP(D80,Tabla8[No. veces que realiza la actividad al año],Tabla8[Probabilidad],"",1)</f>
        <v/>
      </c>
      <c r="F80" s="311" t="str">
        <f>_xlfn.XLOOKUP(D80,Tabla8[No. veces que realiza la actividad al año],Tabla8[Nivel de probabilidad],"",1)</f>
        <v/>
      </c>
      <c r="G80" s="294"/>
      <c r="H80" s="312" t="str">
        <f>_xlfn.XLOOKUP(G80,Tabla9[Afectación económica],Tabla9[Porcentaje],"",1)</f>
        <v/>
      </c>
      <c r="I80" s="313" t="str">
        <f>_xlfn.XLOOKUP(G80,Tabla9[Afectación económica],Tabla9[Nivel de impacto],"",1)</f>
        <v/>
      </c>
      <c r="J80" s="314"/>
      <c r="K80" s="312" t="str">
        <f>_xlfn.XLOOKUP(J80,Tabla9[Reputacional],Tabla9[Porcentaje],"",1)</f>
        <v/>
      </c>
      <c r="L80" s="313" t="str">
        <f>_xlfn.XLOOKUP(J80,Tabla9[Reputacional],Tabla9[Nivel de impacto],"",1)</f>
        <v/>
      </c>
      <c r="M80" s="310" t="str">
        <f t="shared" si="2"/>
        <v/>
      </c>
      <c r="N80" s="311" t="str">
        <f>_xlfn.XLOOKUP(M80,Tabla9[Porcentaje],Tabla9[Nivel de impacto],"",1)</f>
        <v/>
      </c>
      <c r="O80" s="311" t="str">
        <f>IF(P80,_xlfn.XLOOKUP(CONCATENATE("P",F80,"I",N80),Tabla10[Llave],Tabla10[Severidad],"",1),"")</f>
        <v/>
      </c>
      <c r="P80" s="315" t="b">
        <f t="shared" si="3"/>
        <v>0</v>
      </c>
      <c r="Q80" s="199"/>
    </row>
    <row r="81" spans="1:17" ht="14.6" x14ac:dyDescent="0.4">
      <c r="A81" s="289" t="s">
        <v>200</v>
      </c>
      <c r="B81" s="309" t="b">
        <f>_xlfn.XLOOKUP(A81,Tabla6[Id Riesgo],Tabla6[Registro diligenciado],FALSE,1)</f>
        <v>0</v>
      </c>
      <c r="C81" s="290" t="str">
        <f>IF(B81,_xlfn.XLOOKUP(A81,Tabla6[Id Riesgo],Tabla6[DESCRIPCIÓN DEL RIESGO],FALSE,1),"")</f>
        <v/>
      </c>
      <c r="D81" s="295"/>
      <c r="E81" s="310" t="str">
        <f>_xlfn.XLOOKUP(D81,Tabla8[No. veces que realiza la actividad al año],Tabla8[Probabilidad],"",1)</f>
        <v/>
      </c>
      <c r="F81" s="311" t="str">
        <f>_xlfn.XLOOKUP(D81,Tabla8[No. veces que realiza la actividad al año],Tabla8[Nivel de probabilidad],"",1)</f>
        <v/>
      </c>
      <c r="G81" s="294"/>
      <c r="H81" s="312" t="str">
        <f>_xlfn.XLOOKUP(G81,Tabla9[Afectación económica],Tabla9[Porcentaje],"",1)</f>
        <v/>
      </c>
      <c r="I81" s="313" t="str">
        <f>_xlfn.XLOOKUP(G81,Tabla9[Afectación económica],Tabla9[Nivel de impacto],"",1)</f>
        <v/>
      </c>
      <c r="J81" s="314"/>
      <c r="K81" s="312" t="str">
        <f>_xlfn.XLOOKUP(J81,Tabla9[Reputacional],Tabla9[Porcentaje],"",1)</f>
        <v/>
      </c>
      <c r="L81" s="313" t="str">
        <f>_xlfn.XLOOKUP(J81,Tabla9[Reputacional],Tabla9[Nivel de impacto],"",1)</f>
        <v/>
      </c>
      <c r="M81" s="310" t="str">
        <f t="shared" si="2"/>
        <v/>
      </c>
      <c r="N81" s="311" t="str">
        <f>_xlfn.XLOOKUP(M81,Tabla9[Porcentaje],Tabla9[Nivel de impacto],"",1)</f>
        <v/>
      </c>
      <c r="O81" s="311" t="str">
        <f>IF(P81,_xlfn.XLOOKUP(CONCATENATE("P",F81,"I",N81),Tabla10[Llave],Tabla10[Severidad],"",1),"")</f>
        <v/>
      </c>
      <c r="P81" s="315" t="b">
        <f t="shared" si="3"/>
        <v>0</v>
      </c>
      <c r="Q81" s="199"/>
    </row>
    <row r="82" spans="1:17" ht="14.6" x14ac:dyDescent="0.4">
      <c r="A82" s="289" t="s">
        <v>201</v>
      </c>
      <c r="B82" s="309" t="b">
        <f>_xlfn.XLOOKUP(A82,Tabla6[Id Riesgo],Tabla6[Registro diligenciado],FALSE,1)</f>
        <v>0</v>
      </c>
      <c r="C82" s="290" t="str">
        <f>IF(B82,_xlfn.XLOOKUP(A82,Tabla6[Id Riesgo],Tabla6[DESCRIPCIÓN DEL RIESGO],FALSE,1),"")</f>
        <v/>
      </c>
      <c r="D82" s="295"/>
      <c r="E82" s="310" t="str">
        <f>_xlfn.XLOOKUP(D82,Tabla8[No. veces que realiza la actividad al año],Tabla8[Probabilidad],"",1)</f>
        <v/>
      </c>
      <c r="F82" s="311" t="str">
        <f>_xlfn.XLOOKUP(D82,Tabla8[No. veces que realiza la actividad al año],Tabla8[Nivel de probabilidad],"",1)</f>
        <v/>
      </c>
      <c r="G82" s="294"/>
      <c r="H82" s="312" t="str">
        <f>_xlfn.XLOOKUP(G82,Tabla9[Afectación económica],Tabla9[Porcentaje],"",1)</f>
        <v/>
      </c>
      <c r="I82" s="313" t="str">
        <f>_xlfn.XLOOKUP(G82,Tabla9[Afectación económica],Tabla9[Nivel de impacto],"",1)</f>
        <v/>
      </c>
      <c r="J82" s="314"/>
      <c r="K82" s="312" t="str">
        <f>_xlfn.XLOOKUP(J82,Tabla9[Reputacional],Tabla9[Porcentaje],"",1)</f>
        <v/>
      </c>
      <c r="L82" s="313" t="str">
        <f>_xlfn.XLOOKUP(J82,Tabla9[Reputacional],Tabla9[Nivel de impacto],"",1)</f>
        <v/>
      </c>
      <c r="M82" s="310" t="str">
        <f t="shared" si="2"/>
        <v/>
      </c>
      <c r="N82" s="311" t="str">
        <f>_xlfn.XLOOKUP(M82,Tabla9[Porcentaje],Tabla9[Nivel de impacto],"",1)</f>
        <v/>
      </c>
      <c r="O82" s="311" t="str">
        <f>IF(P82,_xlfn.XLOOKUP(CONCATENATE("P",F82,"I",N82),Tabla10[Llave],Tabla10[Severidad],"",1),"")</f>
        <v/>
      </c>
      <c r="P82" s="315" t="b">
        <f t="shared" si="3"/>
        <v>0</v>
      </c>
      <c r="Q82" s="199"/>
    </row>
    <row r="83" spans="1:17" ht="14.6" x14ac:dyDescent="0.4">
      <c r="A83" s="289" t="s">
        <v>202</v>
      </c>
      <c r="B83" s="309" t="b">
        <f>_xlfn.XLOOKUP(A83,Tabla6[Id Riesgo],Tabla6[Registro diligenciado],FALSE,1)</f>
        <v>0</v>
      </c>
      <c r="C83" s="290" t="str">
        <f>IF(B83,_xlfn.XLOOKUP(A83,Tabla6[Id Riesgo],Tabla6[DESCRIPCIÓN DEL RIESGO],FALSE,1),"")</f>
        <v/>
      </c>
      <c r="D83" s="295"/>
      <c r="E83" s="310" t="str">
        <f>_xlfn.XLOOKUP(D83,Tabla8[No. veces que realiza la actividad al año],Tabla8[Probabilidad],"",1)</f>
        <v/>
      </c>
      <c r="F83" s="311" t="str">
        <f>_xlfn.XLOOKUP(D83,Tabla8[No. veces que realiza la actividad al año],Tabla8[Nivel de probabilidad],"",1)</f>
        <v/>
      </c>
      <c r="G83" s="294"/>
      <c r="H83" s="312" t="str">
        <f>_xlfn.XLOOKUP(G83,Tabla9[Afectación económica],Tabla9[Porcentaje],"",1)</f>
        <v/>
      </c>
      <c r="I83" s="313" t="str">
        <f>_xlfn.XLOOKUP(G83,Tabla9[Afectación económica],Tabla9[Nivel de impacto],"",1)</f>
        <v/>
      </c>
      <c r="J83" s="314"/>
      <c r="K83" s="312" t="str">
        <f>_xlfn.XLOOKUP(J83,Tabla9[Reputacional],Tabla9[Porcentaje],"",1)</f>
        <v/>
      </c>
      <c r="L83" s="313" t="str">
        <f>_xlfn.XLOOKUP(J83,Tabla9[Reputacional],Tabla9[Nivel de impacto],"",1)</f>
        <v/>
      </c>
      <c r="M83" s="310" t="str">
        <f t="shared" si="2"/>
        <v/>
      </c>
      <c r="N83" s="311" t="str">
        <f>_xlfn.XLOOKUP(M83,Tabla9[Porcentaje],Tabla9[Nivel de impacto],"",1)</f>
        <v/>
      </c>
      <c r="O83" s="311" t="str">
        <f>IF(P83,_xlfn.XLOOKUP(CONCATENATE("P",F83,"I",N83),Tabla10[Llave],Tabla10[Severidad],"",1),"")</f>
        <v/>
      </c>
      <c r="P83" s="315" t="b">
        <f t="shared" si="3"/>
        <v>0</v>
      </c>
      <c r="Q83" s="199"/>
    </row>
    <row r="84" spans="1:17" ht="14.6" x14ac:dyDescent="0.4">
      <c r="A84" s="289" t="s">
        <v>203</v>
      </c>
      <c r="B84" s="309" t="b">
        <f>_xlfn.XLOOKUP(A84,Tabla6[Id Riesgo],Tabla6[Registro diligenciado],FALSE,1)</f>
        <v>0</v>
      </c>
      <c r="C84" s="290" t="str">
        <f>IF(B84,_xlfn.XLOOKUP(A84,Tabla6[Id Riesgo],Tabla6[DESCRIPCIÓN DEL RIESGO],FALSE,1),"")</f>
        <v/>
      </c>
      <c r="D84" s="295"/>
      <c r="E84" s="310" t="str">
        <f>_xlfn.XLOOKUP(D84,Tabla8[No. veces que realiza la actividad al año],Tabla8[Probabilidad],"",1)</f>
        <v/>
      </c>
      <c r="F84" s="311" t="str">
        <f>_xlfn.XLOOKUP(D84,Tabla8[No. veces que realiza la actividad al año],Tabla8[Nivel de probabilidad],"",1)</f>
        <v/>
      </c>
      <c r="G84" s="294"/>
      <c r="H84" s="312" t="str">
        <f>_xlfn.XLOOKUP(G84,Tabla9[Afectación económica],Tabla9[Porcentaje],"",1)</f>
        <v/>
      </c>
      <c r="I84" s="313" t="str">
        <f>_xlfn.XLOOKUP(G84,Tabla9[Afectación económica],Tabla9[Nivel de impacto],"",1)</f>
        <v/>
      </c>
      <c r="J84" s="314"/>
      <c r="K84" s="312" t="str">
        <f>_xlfn.XLOOKUP(J84,Tabla9[Reputacional],Tabla9[Porcentaje],"",1)</f>
        <v/>
      </c>
      <c r="L84" s="313" t="str">
        <f>_xlfn.XLOOKUP(J84,Tabla9[Reputacional],Tabla9[Nivel de impacto],"",1)</f>
        <v/>
      </c>
      <c r="M84" s="310" t="str">
        <f t="shared" si="2"/>
        <v/>
      </c>
      <c r="N84" s="311" t="str">
        <f>_xlfn.XLOOKUP(M84,Tabla9[Porcentaje],Tabla9[Nivel de impacto],"",1)</f>
        <v/>
      </c>
      <c r="O84" s="311" t="str">
        <f>IF(P84,_xlfn.XLOOKUP(CONCATENATE("P",F84,"I",N84),Tabla10[Llave],Tabla10[Severidad],"",1),"")</f>
        <v/>
      </c>
      <c r="P84" s="315" t="b">
        <f t="shared" si="3"/>
        <v>0</v>
      </c>
      <c r="Q84" s="199"/>
    </row>
    <row r="85" spans="1:17" ht="14.6" x14ac:dyDescent="0.4">
      <c r="A85" s="289" t="s">
        <v>204</v>
      </c>
      <c r="B85" s="309" t="b">
        <f>_xlfn.XLOOKUP(A85,Tabla6[Id Riesgo],Tabla6[Registro diligenciado],FALSE,1)</f>
        <v>0</v>
      </c>
      <c r="C85" s="290" t="str">
        <f>IF(B85,_xlfn.XLOOKUP(A85,Tabla6[Id Riesgo],Tabla6[DESCRIPCIÓN DEL RIESGO],FALSE,1),"")</f>
        <v/>
      </c>
      <c r="D85" s="295"/>
      <c r="E85" s="310" t="str">
        <f>_xlfn.XLOOKUP(D85,Tabla8[No. veces que realiza la actividad al año],Tabla8[Probabilidad],"",1)</f>
        <v/>
      </c>
      <c r="F85" s="311" t="str">
        <f>_xlfn.XLOOKUP(D85,Tabla8[No. veces que realiza la actividad al año],Tabla8[Nivel de probabilidad],"",1)</f>
        <v/>
      </c>
      <c r="G85" s="294"/>
      <c r="H85" s="312" t="str">
        <f>_xlfn.XLOOKUP(G85,Tabla9[Afectación económica],Tabla9[Porcentaje],"",1)</f>
        <v/>
      </c>
      <c r="I85" s="313" t="str">
        <f>_xlfn.XLOOKUP(G85,Tabla9[Afectación económica],Tabla9[Nivel de impacto],"",1)</f>
        <v/>
      </c>
      <c r="J85" s="314"/>
      <c r="K85" s="312" t="str">
        <f>_xlfn.XLOOKUP(J85,Tabla9[Reputacional],Tabla9[Porcentaje],"",1)</f>
        <v/>
      </c>
      <c r="L85" s="313" t="str">
        <f>_xlfn.XLOOKUP(J85,Tabla9[Reputacional],Tabla9[Nivel de impacto],"",1)</f>
        <v/>
      </c>
      <c r="M85" s="310" t="str">
        <f t="shared" si="2"/>
        <v/>
      </c>
      <c r="N85" s="311" t="str">
        <f>_xlfn.XLOOKUP(M85,Tabla9[Porcentaje],Tabla9[Nivel de impacto],"",1)</f>
        <v/>
      </c>
      <c r="O85" s="311" t="str">
        <f>IF(P85,_xlfn.XLOOKUP(CONCATENATE("P",F85,"I",N85),Tabla10[Llave],Tabla10[Severidad],"",1),"")</f>
        <v/>
      </c>
      <c r="P85" s="315" t="b">
        <f t="shared" si="3"/>
        <v>0</v>
      </c>
      <c r="Q85" s="199"/>
    </row>
    <row r="86" spans="1:17" ht="14.6" x14ac:dyDescent="0.4">
      <c r="A86" s="289" t="s">
        <v>205</v>
      </c>
      <c r="B86" s="309" t="b">
        <f>_xlfn.XLOOKUP(A86,Tabla6[Id Riesgo],Tabla6[Registro diligenciado],FALSE,1)</f>
        <v>0</v>
      </c>
      <c r="C86" s="290" t="str">
        <f>IF(B86,_xlfn.XLOOKUP(A86,Tabla6[Id Riesgo],Tabla6[DESCRIPCIÓN DEL RIESGO],FALSE,1),"")</f>
        <v/>
      </c>
      <c r="D86" s="295"/>
      <c r="E86" s="310" t="str">
        <f>_xlfn.XLOOKUP(D86,Tabla8[No. veces que realiza la actividad al año],Tabla8[Probabilidad],"",1)</f>
        <v/>
      </c>
      <c r="F86" s="311" t="str">
        <f>_xlfn.XLOOKUP(D86,Tabla8[No. veces que realiza la actividad al año],Tabla8[Nivel de probabilidad],"",1)</f>
        <v/>
      </c>
      <c r="G86" s="294"/>
      <c r="H86" s="312" t="str">
        <f>_xlfn.XLOOKUP(G86,Tabla9[Afectación económica],Tabla9[Porcentaje],"",1)</f>
        <v/>
      </c>
      <c r="I86" s="313" t="str">
        <f>_xlfn.XLOOKUP(G86,Tabla9[Afectación económica],Tabla9[Nivel de impacto],"",1)</f>
        <v/>
      </c>
      <c r="J86" s="314"/>
      <c r="K86" s="312" t="str">
        <f>_xlfn.XLOOKUP(J86,Tabla9[Reputacional],Tabla9[Porcentaje],"",1)</f>
        <v/>
      </c>
      <c r="L86" s="313" t="str">
        <f>_xlfn.XLOOKUP(J86,Tabla9[Reputacional],Tabla9[Nivel de impacto],"",1)</f>
        <v/>
      </c>
      <c r="M86" s="310" t="str">
        <f t="shared" si="2"/>
        <v/>
      </c>
      <c r="N86" s="311" t="str">
        <f>_xlfn.XLOOKUP(M86,Tabla9[Porcentaje],Tabla9[Nivel de impacto],"",1)</f>
        <v/>
      </c>
      <c r="O86" s="311" t="str">
        <f>IF(P86,_xlfn.XLOOKUP(CONCATENATE("P",F86,"I",N86),Tabla10[Llave],Tabla10[Severidad],"",1),"")</f>
        <v/>
      </c>
      <c r="P86" s="315" t="b">
        <f t="shared" si="3"/>
        <v>0</v>
      </c>
      <c r="Q86" s="199"/>
    </row>
    <row r="87" spans="1:17" ht="14.6" x14ac:dyDescent="0.4">
      <c r="A87" s="289" t="s">
        <v>206</v>
      </c>
      <c r="B87" s="309" t="b">
        <f>_xlfn.XLOOKUP(A87,Tabla6[Id Riesgo],Tabla6[Registro diligenciado],FALSE,1)</f>
        <v>0</v>
      </c>
      <c r="C87" s="290" t="str">
        <f>IF(B87,_xlfn.XLOOKUP(A87,Tabla6[Id Riesgo],Tabla6[DESCRIPCIÓN DEL RIESGO],FALSE,1),"")</f>
        <v/>
      </c>
      <c r="D87" s="295"/>
      <c r="E87" s="310" t="str">
        <f>_xlfn.XLOOKUP(D87,Tabla8[No. veces que realiza la actividad al año],Tabla8[Probabilidad],"",1)</f>
        <v/>
      </c>
      <c r="F87" s="311" t="str">
        <f>_xlfn.XLOOKUP(D87,Tabla8[No. veces que realiza la actividad al año],Tabla8[Nivel de probabilidad],"",1)</f>
        <v/>
      </c>
      <c r="G87" s="294"/>
      <c r="H87" s="312" t="str">
        <f>_xlfn.XLOOKUP(G87,Tabla9[Afectación económica],Tabla9[Porcentaje],"",1)</f>
        <v/>
      </c>
      <c r="I87" s="313" t="str">
        <f>_xlfn.XLOOKUP(G87,Tabla9[Afectación económica],Tabla9[Nivel de impacto],"",1)</f>
        <v/>
      </c>
      <c r="J87" s="314"/>
      <c r="K87" s="312" t="str">
        <f>_xlfn.XLOOKUP(J87,Tabla9[Reputacional],Tabla9[Porcentaje],"",1)</f>
        <v/>
      </c>
      <c r="L87" s="313" t="str">
        <f>_xlfn.XLOOKUP(J87,Tabla9[Reputacional],Tabla9[Nivel de impacto],"",1)</f>
        <v/>
      </c>
      <c r="M87" s="310" t="str">
        <f t="shared" si="2"/>
        <v/>
      </c>
      <c r="N87" s="311" t="str">
        <f>_xlfn.XLOOKUP(M87,Tabla9[Porcentaje],Tabla9[Nivel de impacto],"",1)</f>
        <v/>
      </c>
      <c r="O87" s="311" t="str">
        <f>IF(P87,_xlfn.XLOOKUP(CONCATENATE("P",F87,"I",N87),Tabla10[Llave],Tabla10[Severidad],"",1),"")</f>
        <v/>
      </c>
      <c r="P87" s="315" t="b">
        <f t="shared" si="3"/>
        <v>0</v>
      </c>
      <c r="Q87" s="199"/>
    </row>
    <row r="88" spans="1:17" ht="14.6" x14ac:dyDescent="0.4">
      <c r="A88" s="289" t="s">
        <v>207</v>
      </c>
      <c r="B88" s="309" t="b">
        <f>_xlfn.XLOOKUP(A88,Tabla6[Id Riesgo],Tabla6[Registro diligenciado],FALSE,1)</f>
        <v>0</v>
      </c>
      <c r="C88" s="290" t="str">
        <f>IF(B88,_xlfn.XLOOKUP(A88,Tabla6[Id Riesgo],Tabla6[DESCRIPCIÓN DEL RIESGO],FALSE,1),"")</f>
        <v/>
      </c>
      <c r="D88" s="295"/>
      <c r="E88" s="310" t="str">
        <f>_xlfn.XLOOKUP(D88,Tabla8[No. veces que realiza la actividad al año],Tabla8[Probabilidad],"",1)</f>
        <v/>
      </c>
      <c r="F88" s="311" t="str">
        <f>_xlfn.XLOOKUP(D88,Tabla8[No. veces que realiza la actividad al año],Tabla8[Nivel de probabilidad],"",1)</f>
        <v/>
      </c>
      <c r="G88" s="294"/>
      <c r="H88" s="312" t="str">
        <f>_xlfn.XLOOKUP(G88,Tabla9[Afectación económica],Tabla9[Porcentaje],"",1)</f>
        <v/>
      </c>
      <c r="I88" s="313" t="str">
        <f>_xlfn.XLOOKUP(G88,Tabla9[Afectación económica],Tabla9[Nivel de impacto],"",1)</f>
        <v/>
      </c>
      <c r="J88" s="314"/>
      <c r="K88" s="312" t="str">
        <f>_xlfn.XLOOKUP(J88,Tabla9[Reputacional],Tabla9[Porcentaje],"",1)</f>
        <v/>
      </c>
      <c r="L88" s="313" t="str">
        <f>_xlfn.XLOOKUP(J88,Tabla9[Reputacional],Tabla9[Nivel de impacto],"",1)</f>
        <v/>
      </c>
      <c r="M88" s="310" t="str">
        <f t="shared" si="2"/>
        <v/>
      </c>
      <c r="N88" s="311" t="str">
        <f>_xlfn.XLOOKUP(M88,Tabla9[Porcentaje],Tabla9[Nivel de impacto],"",1)</f>
        <v/>
      </c>
      <c r="O88" s="311" t="str">
        <f>IF(P88,_xlfn.XLOOKUP(CONCATENATE("P",F88,"I",N88),Tabla10[Llave],Tabla10[Severidad],"",1),"")</f>
        <v/>
      </c>
      <c r="P88" s="315" t="b">
        <f t="shared" si="3"/>
        <v>0</v>
      </c>
      <c r="Q88" s="199"/>
    </row>
    <row r="89" spans="1:17" ht="14.6" x14ac:dyDescent="0.4">
      <c r="A89" s="289" t="s">
        <v>208</v>
      </c>
      <c r="B89" s="309" t="b">
        <f>_xlfn.XLOOKUP(A89,Tabla6[Id Riesgo],Tabla6[Registro diligenciado],FALSE,1)</f>
        <v>0</v>
      </c>
      <c r="C89" s="290" t="str">
        <f>IF(B89,_xlfn.XLOOKUP(A89,Tabla6[Id Riesgo],Tabla6[DESCRIPCIÓN DEL RIESGO],FALSE,1),"")</f>
        <v/>
      </c>
      <c r="D89" s="295"/>
      <c r="E89" s="310" t="str">
        <f>_xlfn.XLOOKUP(D89,Tabla8[No. veces que realiza la actividad al año],Tabla8[Probabilidad],"",1)</f>
        <v/>
      </c>
      <c r="F89" s="311" t="str">
        <f>_xlfn.XLOOKUP(D89,Tabla8[No. veces que realiza la actividad al año],Tabla8[Nivel de probabilidad],"",1)</f>
        <v/>
      </c>
      <c r="G89" s="294"/>
      <c r="H89" s="312" t="str">
        <f>_xlfn.XLOOKUP(G89,Tabla9[Afectación económica],Tabla9[Porcentaje],"",1)</f>
        <v/>
      </c>
      <c r="I89" s="313" t="str">
        <f>_xlfn.XLOOKUP(G89,Tabla9[Afectación económica],Tabla9[Nivel de impacto],"",1)</f>
        <v/>
      </c>
      <c r="J89" s="314"/>
      <c r="K89" s="312" t="str">
        <f>_xlfn.XLOOKUP(J89,Tabla9[Reputacional],Tabla9[Porcentaje],"",1)</f>
        <v/>
      </c>
      <c r="L89" s="313" t="str">
        <f>_xlfn.XLOOKUP(J89,Tabla9[Reputacional],Tabla9[Nivel de impacto],"",1)</f>
        <v/>
      </c>
      <c r="M89" s="310" t="str">
        <f t="shared" si="2"/>
        <v/>
      </c>
      <c r="N89" s="311" t="str">
        <f>_xlfn.XLOOKUP(M89,Tabla9[Porcentaje],Tabla9[Nivel de impacto],"",1)</f>
        <v/>
      </c>
      <c r="O89" s="311" t="str">
        <f>IF(P89,_xlfn.XLOOKUP(CONCATENATE("P",F89,"I",N89),Tabla10[Llave],Tabla10[Severidad],"",1),"")</f>
        <v/>
      </c>
      <c r="P89" s="315" t="b">
        <f t="shared" si="3"/>
        <v>0</v>
      </c>
      <c r="Q89" s="199"/>
    </row>
    <row r="90" spans="1:17" ht="14.6" x14ac:dyDescent="0.4">
      <c r="A90" s="289" t="s">
        <v>209</v>
      </c>
      <c r="B90" s="309" t="b">
        <f>_xlfn.XLOOKUP(A90,Tabla6[Id Riesgo],Tabla6[Registro diligenciado],FALSE,1)</f>
        <v>0</v>
      </c>
      <c r="C90" s="290" t="str">
        <f>IF(B90,_xlfn.XLOOKUP(A90,Tabla6[Id Riesgo],Tabla6[DESCRIPCIÓN DEL RIESGO],FALSE,1),"")</f>
        <v/>
      </c>
      <c r="D90" s="295"/>
      <c r="E90" s="310" t="str">
        <f>_xlfn.XLOOKUP(D90,Tabla8[No. veces que realiza la actividad al año],Tabla8[Probabilidad],"",1)</f>
        <v/>
      </c>
      <c r="F90" s="311" t="str">
        <f>_xlfn.XLOOKUP(D90,Tabla8[No. veces que realiza la actividad al año],Tabla8[Nivel de probabilidad],"",1)</f>
        <v/>
      </c>
      <c r="G90" s="294"/>
      <c r="H90" s="312" t="str">
        <f>_xlfn.XLOOKUP(G90,Tabla9[Afectación económica],Tabla9[Porcentaje],"",1)</f>
        <v/>
      </c>
      <c r="I90" s="313" t="str">
        <f>_xlfn.XLOOKUP(G90,Tabla9[Afectación económica],Tabla9[Nivel de impacto],"",1)</f>
        <v/>
      </c>
      <c r="J90" s="314"/>
      <c r="K90" s="312" t="str">
        <f>_xlfn.XLOOKUP(J90,Tabla9[Reputacional],Tabla9[Porcentaje],"",1)</f>
        <v/>
      </c>
      <c r="L90" s="313" t="str">
        <f>_xlfn.XLOOKUP(J90,Tabla9[Reputacional],Tabla9[Nivel de impacto],"",1)</f>
        <v/>
      </c>
      <c r="M90" s="310" t="str">
        <f t="shared" si="2"/>
        <v/>
      </c>
      <c r="N90" s="311" t="str">
        <f>_xlfn.XLOOKUP(M90,Tabla9[Porcentaje],Tabla9[Nivel de impacto],"",1)</f>
        <v/>
      </c>
      <c r="O90" s="311" t="str">
        <f>IF(P90,_xlfn.XLOOKUP(CONCATENATE("P",F90,"I",N90),Tabla10[Llave],Tabla10[Severidad],"",1),"")</f>
        <v/>
      </c>
      <c r="P90" s="315" t="b">
        <f t="shared" si="3"/>
        <v>0</v>
      </c>
      <c r="Q90" s="199"/>
    </row>
    <row r="91" spans="1:17" ht="14.6" x14ac:dyDescent="0.4">
      <c r="A91" s="289" t="s">
        <v>210</v>
      </c>
      <c r="B91" s="309" t="b">
        <f>_xlfn.XLOOKUP(A91,Tabla6[Id Riesgo],Tabla6[Registro diligenciado],FALSE,1)</f>
        <v>0</v>
      </c>
      <c r="C91" s="290" t="str">
        <f>IF(B91,_xlfn.XLOOKUP(A91,Tabla6[Id Riesgo],Tabla6[DESCRIPCIÓN DEL RIESGO],FALSE,1),"")</f>
        <v/>
      </c>
      <c r="D91" s="295"/>
      <c r="E91" s="310" t="str">
        <f>_xlfn.XLOOKUP(D91,Tabla8[No. veces que realiza la actividad al año],Tabla8[Probabilidad],"",1)</f>
        <v/>
      </c>
      <c r="F91" s="311" t="str">
        <f>_xlfn.XLOOKUP(D91,Tabla8[No. veces que realiza la actividad al año],Tabla8[Nivel de probabilidad],"",1)</f>
        <v/>
      </c>
      <c r="G91" s="294"/>
      <c r="H91" s="312" t="str">
        <f>_xlfn.XLOOKUP(G91,Tabla9[Afectación económica],Tabla9[Porcentaje],"",1)</f>
        <v/>
      </c>
      <c r="I91" s="313" t="str">
        <f>_xlfn.XLOOKUP(G91,Tabla9[Afectación económica],Tabla9[Nivel de impacto],"",1)</f>
        <v/>
      </c>
      <c r="J91" s="314"/>
      <c r="K91" s="312" t="str">
        <f>_xlfn.XLOOKUP(J91,Tabla9[Reputacional],Tabla9[Porcentaje],"",1)</f>
        <v/>
      </c>
      <c r="L91" s="313" t="str">
        <f>_xlfn.XLOOKUP(J91,Tabla9[Reputacional],Tabla9[Nivel de impacto],"",1)</f>
        <v/>
      </c>
      <c r="M91" s="310" t="str">
        <f t="shared" si="2"/>
        <v/>
      </c>
      <c r="N91" s="311" t="str">
        <f>_xlfn.XLOOKUP(M91,Tabla9[Porcentaje],Tabla9[Nivel de impacto],"",1)</f>
        <v/>
      </c>
      <c r="O91" s="311" t="str">
        <f>IF(P91,_xlfn.XLOOKUP(CONCATENATE("P",F91,"I",N91),Tabla10[Llave],Tabla10[Severidad],"",1),"")</f>
        <v/>
      </c>
      <c r="P91" s="315" t="b">
        <f t="shared" si="3"/>
        <v>0</v>
      </c>
      <c r="Q91" s="199"/>
    </row>
    <row r="92" spans="1:17" ht="14.6" x14ac:dyDescent="0.4">
      <c r="A92" s="289" t="s">
        <v>211</v>
      </c>
      <c r="B92" s="309" t="b">
        <f>_xlfn.XLOOKUP(A92,Tabla6[Id Riesgo],Tabla6[Registro diligenciado],FALSE,1)</f>
        <v>0</v>
      </c>
      <c r="C92" s="290" t="str">
        <f>IF(B92,_xlfn.XLOOKUP(A92,Tabla6[Id Riesgo],Tabla6[DESCRIPCIÓN DEL RIESGO],FALSE,1),"")</f>
        <v/>
      </c>
      <c r="D92" s="295"/>
      <c r="E92" s="310" t="str">
        <f>_xlfn.XLOOKUP(D92,Tabla8[No. veces que realiza la actividad al año],Tabla8[Probabilidad],"",1)</f>
        <v/>
      </c>
      <c r="F92" s="311" t="str">
        <f>_xlfn.XLOOKUP(D92,Tabla8[No. veces que realiza la actividad al año],Tabla8[Nivel de probabilidad],"",1)</f>
        <v/>
      </c>
      <c r="G92" s="294"/>
      <c r="H92" s="312" t="str">
        <f>_xlfn.XLOOKUP(G92,Tabla9[Afectación económica],Tabla9[Porcentaje],"",1)</f>
        <v/>
      </c>
      <c r="I92" s="313" t="str">
        <f>_xlfn.XLOOKUP(G92,Tabla9[Afectación económica],Tabla9[Nivel de impacto],"",1)</f>
        <v/>
      </c>
      <c r="J92" s="314"/>
      <c r="K92" s="312" t="str">
        <f>_xlfn.XLOOKUP(J92,Tabla9[Reputacional],Tabla9[Porcentaje],"",1)</f>
        <v/>
      </c>
      <c r="L92" s="313" t="str">
        <f>_xlfn.XLOOKUP(J92,Tabla9[Reputacional],Tabla9[Nivel de impacto],"",1)</f>
        <v/>
      </c>
      <c r="M92" s="310" t="str">
        <f t="shared" si="2"/>
        <v/>
      </c>
      <c r="N92" s="311" t="str">
        <f>_xlfn.XLOOKUP(M92,Tabla9[Porcentaje],Tabla9[Nivel de impacto],"",1)</f>
        <v/>
      </c>
      <c r="O92" s="311" t="str">
        <f>IF(P92,_xlfn.XLOOKUP(CONCATENATE("P",F92,"I",N92),Tabla10[Llave],Tabla10[Severidad],"",1),"")</f>
        <v/>
      </c>
      <c r="P92" s="315" t="b">
        <f t="shared" si="3"/>
        <v>0</v>
      </c>
      <c r="Q92" s="199"/>
    </row>
    <row r="93" spans="1:17" ht="14.6" x14ac:dyDescent="0.4">
      <c r="A93" s="289" t="s">
        <v>212</v>
      </c>
      <c r="B93" s="309" t="b">
        <f>_xlfn.XLOOKUP(A93,Tabla6[Id Riesgo],Tabla6[Registro diligenciado],FALSE,1)</f>
        <v>0</v>
      </c>
      <c r="C93" s="290" t="str">
        <f>IF(B93,_xlfn.XLOOKUP(A93,Tabla6[Id Riesgo],Tabla6[DESCRIPCIÓN DEL RIESGO],FALSE,1),"")</f>
        <v/>
      </c>
      <c r="D93" s="295"/>
      <c r="E93" s="310" t="str">
        <f>_xlfn.XLOOKUP(D93,Tabla8[No. veces que realiza la actividad al año],Tabla8[Probabilidad],"",1)</f>
        <v/>
      </c>
      <c r="F93" s="311" t="str">
        <f>_xlfn.XLOOKUP(D93,Tabla8[No. veces que realiza la actividad al año],Tabla8[Nivel de probabilidad],"",1)</f>
        <v/>
      </c>
      <c r="G93" s="294"/>
      <c r="H93" s="312" t="str">
        <f>_xlfn.XLOOKUP(G93,Tabla9[Afectación económica],Tabla9[Porcentaje],"",1)</f>
        <v/>
      </c>
      <c r="I93" s="313" t="str">
        <f>_xlfn.XLOOKUP(G93,Tabla9[Afectación económica],Tabla9[Nivel de impacto],"",1)</f>
        <v/>
      </c>
      <c r="J93" s="314"/>
      <c r="K93" s="312" t="str">
        <f>_xlfn.XLOOKUP(J93,Tabla9[Reputacional],Tabla9[Porcentaje],"",1)</f>
        <v/>
      </c>
      <c r="L93" s="313" t="str">
        <f>_xlfn.XLOOKUP(J93,Tabla9[Reputacional],Tabla9[Nivel de impacto],"",1)</f>
        <v/>
      </c>
      <c r="M93" s="310" t="str">
        <f t="shared" si="2"/>
        <v/>
      </c>
      <c r="N93" s="311" t="str">
        <f>_xlfn.XLOOKUP(M93,Tabla9[Porcentaje],Tabla9[Nivel de impacto],"",1)</f>
        <v/>
      </c>
      <c r="O93" s="311" t="str">
        <f>IF(P93,_xlfn.XLOOKUP(CONCATENATE("P",F93,"I",N93),Tabla10[Llave],Tabla10[Severidad],"",1),"")</f>
        <v/>
      </c>
      <c r="P93" s="315" t="b">
        <f t="shared" si="3"/>
        <v>0</v>
      </c>
      <c r="Q93" s="199"/>
    </row>
    <row r="94" spans="1:17" ht="14.6" x14ac:dyDescent="0.4">
      <c r="A94" s="289" t="s">
        <v>213</v>
      </c>
      <c r="B94" s="309" t="b">
        <f>_xlfn.XLOOKUP(A94,Tabla6[Id Riesgo],Tabla6[Registro diligenciado],FALSE,1)</f>
        <v>0</v>
      </c>
      <c r="C94" s="290" t="str">
        <f>IF(B94,_xlfn.XLOOKUP(A94,Tabla6[Id Riesgo],Tabla6[DESCRIPCIÓN DEL RIESGO],FALSE,1),"")</f>
        <v/>
      </c>
      <c r="D94" s="295"/>
      <c r="E94" s="310" t="str">
        <f>_xlfn.XLOOKUP(D94,Tabla8[No. veces que realiza la actividad al año],Tabla8[Probabilidad],"",1)</f>
        <v/>
      </c>
      <c r="F94" s="311" t="str">
        <f>_xlfn.XLOOKUP(D94,Tabla8[No. veces que realiza la actividad al año],Tabla8[Nivel de probabilidad],"",1)</f>
        <v/>
      </c>
      <c r="G94" s="294"/>
      <c r="H94" s="312" t="str">
        <f>_xlfn.XLOOKUP(G94,Tabla9[Afectación económica],Tabla9[Porcentaje],"",1)</f>
        <v/>
      </c>
      <c r="I94" s="313" t="str">
        <f>_xlfn.XLOOKUP(G94,Tabla9[Afectación económica],Tabla9[Nivel de impacto],"",1)</f>
        <v/>
      </c>
      <c r="J94" s="314"/>
      <c r="K94" s="312" t="str">
        <f>_xlfn.XLOOKUP(J94,Tabla9[Reputacional],Tabla9[Porcentaje],"",1)</f>
        <v/>
      </c>
      <c r="L94" s="313" t="str">
        <f>_xlfn.XLOOKUP(J94,Tabla9[Reputacional],Tabla9[Nivel de impacto],"",1)</f>
        <v/>
      </c>
      <c r="M94" s="310" t="str">
        <f t="shared" si="2"/>
        <v/>
      </c>
      <c r="N94" s="311" t="str">
        <f>_xlfn.XLOOKUP(M94,Tabla9[Porcentaje],Tabla9[Nivel de impacto],"",1)</f>
        <v/>
      </c>
      <c r="O94" s="311" t="str">
        <f>IF(P94,_xlfn.XLOOKUP(CONCATENATE("P",F94,"I",N94),Tabla10[Llave],Tabla10[Severidad],"",1),"")</f>
        <v/>
      </c>
      <c r="P94" s="315" t="b">
        <f t="shared" si="3"/>
        <v>0</v>
      </c>
      <c r="Q94" s="199"/>
    </row>
    <row r="95" spans="1:17" ht="14.6" x14ac:dyDescent="0.4">
      <c r="A95" s="289" t="s">
        <v>214</v>
      </c>
      <c r="B95" s="309" t="b">
        <f>_xlfn.XLOOKUP(A95,Tabla6[Id Riesgo],Tabla6[Registro diligenciado],FALSE,1)</f>
        <v>0</v>
      </c>
      <c r="C95" s="290" t="str">
        <f>IF(B95,_xlfn.XLOOKUP(A95,Tabla6[Id Riesgo],Tabla6[DESCRIPCIÓN DEL RIESGO],FALSE,1),"")</f>
        <v/>
      </c>
      <c r="D95" s="295"/>
      <c r="E95" s="310" t="str">
        <f>_xlfn.XLOOKUP(D95,Tabla8[No. veces que realiza la actividad al año],Tabla8[Probabilidad],"",1)</f>
        <v/>
      </c>
      <c r="F95" s="311" t="str">
        <f>_xlfn.XLOOKUP(D95,Tabla8[No. veces que realiza la actividad al año],Tabla8[Nivel de probabilidad],"",1)</f>
        <v/>
      </c>
      <c r="G95" s="294"/>
      <c r="H95" s="312" t="str">
        <f>_xlfn.XLOOKUP(G95,Tabla9[Afectación económica],Tabla9[Porcentaje],"",1)</f>
        <v/>
      </c>
      <c r="I95" s="313" t="str">
        <f>_xlfn.XLOOKUP(G95,Tabla9[Afectación económica],Tabla9[Nivel de impacto],"",1)</f>
        <v/>
      </c>
      <c r="J95" s="314"/>
      <c r="K95" s="312" t="str">
        <f>_xlfn.XLOOKUP(J95,Tabla9[Reputacional],Tabla9[Porcentaje],"",1)</f>
        <v/>
      </c>
      <c r="L95" s="313" t="str">
        <f>_xlfn.XLOOKUP(J95,Tabla9[Reputacional],Tabla9[Nivel de impacto],"",1)</f>
        <v/>
      </c>
      <c r="M95" s="310" t="str">
        <f t="shared" si="2"/>
        <v/>
      </c>
      <c r="N95" s="311" t="str">
        <f>_xlfn.XLOOKUP(M95,Tabla9[Porcentaje],Tabla9[Nivel de impacto],"",1)</f>
        <v/>
      </c>
      <c r="O95" s="311" t="str">
        <f>IF(P95,_xlfn.XLOOKUP(CONCATENATE("P",F95,"I",N95),Tabla10[Llave],Tabla10[Severidad],"",1),"")</f>
        <v/>
      </c>
      <c r="P95" s="315" t="b">
        <f t="shared" si="3"/>
        <v>0</v>
      </c>
      <c r="Q95" s="199"/>
    </row>
    <row r="96" spans="1:17" ht="14.6" x14ac:dyDescent="0.4">
      <c r="A96" s="289" t="s">
        <v>215</v>
      </c>
      <c r="B96" s="309" t="b">
        <f>_xlfn.XLOOKUP(A96,Tabla6[Id Riesgo],Tabla6[Registro diligenciado],FALSE,1)</f>
        <v>0</v>
      </c>
      <c r="C96" s="290" t="str">
        <f>IF(B96,_xlfn.XLOOKUP(A96,Tabla6[Id Riesgo],Tabla6[DESCRIPCIÓN DEL RIESGO],FALSE,1),"")</f>
        <v/>
      </c>
      <c r="D96" s="295"/>
      <c r="E96" s="310" t="str">
        <f>_xlfn.XLOOKUP(D96,Tabla8[No. veces que realiza la actividad al año],Tabla8[Probabilidad],"",1)</f>
        <v/>
      </c>
      <c r="F96" s="311" t="str">
        <f>_xlfn.XLOOKUP(D96,Tabla8[No. veces que realiza la actividad al año],Tabla8[Nivel de probabilidad],"",1)</f>
        <v/>
      </c>
      <c r="G96" s="294"/>
      <c r="H96" s="312" t="str">
        <f>_xlfn.XLOOKUP(G96,Tabla9[Afectación económica],Tabla9[Porcentaje],"",1)</f>
        <v/>
      </c>
      <c r="I96" s="313" t="str">
        <f>_xlfn.XLOOKUP(G96,Tabla9[Afectación económica],Tabla9[Nivel de impacto],"",1)</f>
        <v/>
      </c>
      <c r="J96" s="314"/>
      <c r="K96" s="312" t="str">
        <f>_xlfn.XLOOKUP(J96,Tabla9[Reputacional],Tabla9[Porcentaje],"",1)</f>
        <v/>
      </c>
      <c r="L96" s="313" t="str">
        <f>_xlfn.XLOOKUP(J96,Tabla9[Reputacional],Tabla9[Nivel de impacto],"",1)</f>
        <v/>
      </c>
      <c r="M96" s="310" t="str">
        <f t="shared" si="2"/>
        <v/>
      </c>
      <c r="N96" s="311" t="str">
        <f>_xlfn.XLOOKUP(M96,Tabla9[Porcentaje],Tabla9[Nivel de impacto],"",1)</f>
        <v/>
      </c>
      <c r="O96" s="311" t="str">
        <f>IF(P96,_xlfn.XLOOKUP(CONCATENATE("P",F96,"I",N96),Tabla10[Llave],Tabla10[Severidad],"",1),"")</f>
        <v/>
      </c>
      <c r="P96" s="315" t="b">
        <f t="shared" si="3"/>
        <v>0</v>
      </c>
      <c r="Q96" s="199"/>
    </row>
    <row r="97" spans="1:17" ht="14.6" x14ac:dyDescent="0.4">
      <c r="A97" s="289" t="s">
        <v>216</v>
      </c>
      <c r="B97" s="309" t="b">
        <f>_xlfn.XLOOKUP(A97,Tabla6[Id Riesgo],Tabla6[Registro diligenciado],FALSE,1)</f>
        <v>0</v>
      </c>
      <c r="C97" s="290" t="str">
        <f>IF(B97,_xlfn.XLOOKUP(A97,Tabla6[Id Riesgo],Tabla6[DESCRIPCIÓN DEL RIESGO],FALSE,1),"")</f>
        <v/>
      </c>
      <c r="D97" s="295"/>
      <c r="E97" s="310" t="str">
        <f>_xlfn.XLOOKUP(D97,Tabla8[No. veces que realiza la actividad al año],Tabla8[Probabilidad],"",1)</f>
        <v/>
      </c>
      <c r="F97" s="311" t="str">
        <f>_xlfn.XLOOKUP(D97,Tabla8[No. veces que realiza la actividad al año],Tabla8[Nivel de probabilidad],"",1)</f>
        <v/>
      </c>
      <c r="G97" s="294"/>
      <c r="H97" s="312" t="str">
        <f>_xlfn.XLOOKUP(G97,Tabla9[Afectación económica],Tabla9[Porcentaje],"",1)</f>
        <v/>
      </c>
      <c r="I97" s="313" t="str">
        <f>_xlfn.XLOOKUP(G97,Tabla9[Afectación económica],Tabla9[Nivel de impacto],"",1)</f>
        <v/>
      </c>
      <c r="J97" s="314"/>
      <c r="K97" s="312" t="str">
        <f>_xlfn.XLOOKUP(J97,Tabla9[Reputacional],Tabla9[Porcentaje],"",1)</f>
        <v/>
      </c>
      <c r="L97" s="313" t="str">
        <f>_xlfn.XLOOKUP(J97,Tabla9[Reputacional],Tabla9[Nivel de impacto],"",1)</f>
        <v/>
      </c>
      <c r="M97" s="310" t="str">
        <f t="shared" si="2"/>
        <v/>
      </c>
      <c r="N97" s="311" t="str">
        <f>_xlfn.XLOOKUP(M97,Tabla9[Porcentaje],Tabla9[Nivel de impacto],"",1)</f>
        <v/>
      </c>
      <c r="O97" s="311" t="str">
        <f>IF(P97,_xlfn.XLOOKUP(CONCATENATE("P",F97,"I",N97),Tabla10[Llave],Tabla10[Severidad],"",1),"")</f>
        <v/>
      </c>
      <c r="P97" s="315" t="b">
        <f t="shared" si="3"/>
        <v>0</v>
      </c>
      <c r="Q97" s="199"/>
    </row>
    <row r="98" spans="1:17" ht="14.6" x14ac:dyDescent="0.4">
      <c r="A98" s="289" t="s">
        <v>217</v>
      </c>
      <c r="B98" s="309" t="b">
        <f>_xlfn.XLOOKUP(A98,Tabla6[Id Riesgo],Tabla6[Registro diligenciado],FALSE,1)</f>
        <v>0</v>
      </c>
      <c r="C98" s="290" t="str">
        <f>IF(B98,_xlfn.XLOOKUP(A98,Tabla6[Id Riesgo],Tabla6[DESCRIPCIÓN DEL RIESGO],FALSE,1),"")</f>
        <v/>
      </c>
      <c r="D98" s="295"/>
      <c r="E98" s="310" t="str">
        <f>_xlfn.XLOOKUP(D98,Tabla8[No. veces que realiza la actividad al año],Tabla8[Probabilidad],"",1)</f>
        <v/>
      </c>
      <c r="F98" s="311" t="str">
        <f>_xlfn.XLOOKUP(D98,Tabla8[No. veces que realiza la actividad al año],Tabla8[Nivel de probabilidad],"",1)</f>
        <v/>
      </c>
      <c r="G98" s="294"/>
      <c r="H98" s="312" t="str">
        <f>_xlfn.XLOOKUP(G98,Tabla9[Afectación económica],Tabla9[Porcentaje],"",1)</f>
        <v/>
      </c>
      <c r="I98" s="313" t="str">
        <f>_xlfn.XLOOKUP(G98,Tabla9[Afectación económica],Tabla9[Nivel de impacto],"",1)</f>
        <v/>
      </c>
      <c r="J98" s="314"/>
      <c r="K98" s="312" t="str">
        <f>_xlfn.XLOOKUP(J98,Tabla9[Reputacional],Tabla9[Porcentaje],"",1)</f>
        <v/>
      </c>
      <c r="L98" s="313" t="str">
        <f>_xlfn.XLOOKUP(J98,Tabla9[Reputacional],Tabla9[Nivel de impacto],"",1)</f>
        <v/>
      </c>
      <c r="M98" s="310" t="str">
        <f t="shared" si="2"/>
        <v/>
      </c>
      <c r="N98" s="311" t="str">
        <f>_xlfn.XLOOKUP(M98,Tabla9[Porcentaje],Tabla9[Nivel de impacto],"",1)</f>
        <v/>
      </c>
      <c r="O98" s="311" t="str">
        <f>IF(P98,_xlfn.XLOOKUP(CONCATENATE("P",F98,"I",N98),Tabla10[Llave],Tabla10[Severidad],"",1),"")</f>
        <v/>
      </c>
      <c r="P98" s="315" t="b">
        <f t="shared" si="3"/>
        <v>0</v>
      </c>
      <c r="Q98" s="199"/>
    </row>
    <row r="99" spans="1:17" ht="14.6" x14ac:dyDescent="0.4">
      <c r="A99" s="289" t="s">
        <v>218</v>
      </c>
      <c r="B99" s="309" t="b">
        <f>_xlfn.XLOOKUP(A99,Tabla6[Id Riesgo],Tabla6[Registro diligenciado],FALSE,1)</f>
        <v>0</v>
      </c>
      <c r="C99" s="290" t="str">
        <f>IF(B99,_xlfn.XLOOKUP(A99,Tabla6[Id Riesgo],Tabla6[DESCRIPCIÓN DEL RIESGO],FALSE,1),"")</f>
        <v/>
      </c>
      <c r="D99" s="295"/>
      <c r="E99" s="310" t="str">
        <f>_xlfn.XLOOKUP(D99,Tabla8[No. veces que realiza la actividad al año],Tabla8[Probabilidad],"",1)</f>
        <v/>
      </c>
      <c r="F99" s="311" t="str">
        <f>_xlfn.XLOOKUP(D99,Tabla8[No. veces que realiza la actividad al año],Tabla8[Nivel de probabilidad],"",1)</f>
        <v/>
      </c>
      <c r="G99" s="294"/>
      <c r="H99" s="312" t="str">
        <f>_xlfn.XLOOKUP(G99,Tabla9[Afectación económica],Tabla9[Porcentaje],"",1)</f>
        <v/>
      </c>
      <c r="I99" s="313" t="str">
        <f>_xlfn.XLOOKUP(G99,Tabla9[Afectación económica],Tabla9[Nivel de impacto],"",1)</f>
        <v/>
      </c>
      <c r="J99" s="314"/>
      <c r="K99" s="312" t="str">
        <f>_xlfn.XLOOKUP(J99,Tabla9[Reputacional],Tabla9[Porcentaje],"",1)</f>
        <v/>
      </c>
      <c r="L99" s="313" t="str">
        <f>_xlfn.XLOOKUP(J99,Tabla9[Reputacional],Tabla9[Nivel de impacto],"",1)</f>
        <v/>
      </c>
      <c r="M99" s="310" t="str">
        <f t="shared" si="2"/>
        <v/>
      </c>
      <c r="N99" s="311" t="str">
        <f>_xlfn.XLOOKUP(M99,Tabla9[Porcentaje],Tabla9[Nivel de impacto],"",1)</f>
        <v/>
      </c>
      <c r="O99" s="311" t="str">
        <f>IF(P99,_xlfn.XLOOKUP(CONCATENATE("P",F99,"I",N99),Tabla10[Llave],Tabla10[Severidad],"",1),"")</f>
        <v/>
      </c>
      <c r="P99" s="315" t="b">
        <f t="shared" si="3"/>
        <v>0</v>
      </c>
      <c r="Q99" s="199"/>
    </row>
    <row r="100" spans="1:17" ht="14.6" x14ac:dyDescent="0.4">
      <c r="A100" s="289" t="s">
        <v>219</v>
      </c>
      <c r="B100" s="309" t="b">
        <f>_xlfn.XLOOKUP(A100,Tabla6[Id Riesgo],Tabla6[Registro diligenciado],FALSE,1)</f>
        <v>0</v>
      </c>
      <c r="C100" s="290" t="str">
        <f>IF(B100,_xlfn.XLOOKUP(A100,Tabla6[Id Riesgo],Tabla6[DESCRIPCIÓN DEL RIESGO],FALSE,1),"")</f>
        <v/>
      </c>
      <c r="D100" s="295"/>
      <c r="E100" s="310" t="str">
        <f>_xlfn.XLOOKUP(D100,Tabla8[No. veces que realiza la actividad al año],Tabla8[Probabilidad],"",1)</f>
        <v/>
      </c>
      <c r="F100" s="311" t="str">
        <f>_xlfn.XLOOKUP(D100,Tabla8[No. veces que realiza la actividad al año],Tabla8[Nivel de probabilidad],"",1)</f>
        <v/>
      </c>
      <c r="G100" s="294"/>
      <c r="H100" s="312" t="str">
        <f>_xlfn.XLOOKUP(G100,Tabla9[Afectación económica],Tabla9[Porcentaje],"",1)</f>
        <v/>
      </c>
      <c r="I100" s="313" t="str">
        <f>_xlfn.XLOOKUP(G100,Tabla9[Afectación económica],Tabla9[Nivel de impacto],"",1)</f>
        <v/>
      </c>
      <c r="J100" s="314"/>
      <c r="K100" s="312" t="str">
        <f>_xlfn.XLOOKUP(J100,Tabla9[Reputacional],Tabla9[Porcentaje],"",1)</f>
        <v/>
      </c>
      <c r="L100" s="313" t="str">
        <f>_xlfn.XLOOKUP(J100,Tabla9[Reputacional],Tabla9[Nivel de impacto],"",1)</f>
        <v/>
      </c>
      <c r="M100" s="310" t="str">
        <f t="shared" si="2"/>
        <v/>
      </c>
      <c r="N100" s="311" t="str">
        <f>_xlfn.XLOOKUP(M100,Tabla9[Porcentaje],Tabla9[Nivel de impacto],"",1)</f>
        <v/>
      </c>
      <c r="O100" s="311" t="str">
        <f>IF(P100,_xlfn.XLOOKUP(CONCATENATE("P",F100,"I",N100),Tabla10[Llave],Tabla10[Severidad],"",1),"")</f>
        <v/>
      </c>
      <c r="P100" s="315" t="b">
        <f t="shared" si="3"/>
        <v>0</v>
      </c>
      <c r="Q100" s="199"/>
    </row>
    <row r="101" spans="1:17" ht="14.6" x14ac:dyDescent="0.4">
      <c r="A101" s="289" t="s">
        <v>220</v>
      </c>
      <c r="B101" s="309" t="b">
        <f>_xlfn.XLOOKUP(A101,Tabla6[Id Riesgo],Tabla6[Registro diligenciado],FALSE,1)</f>
        <v>0</v>
      </c>
      <c r="C101" s="290" t="str">
        <f>IF(B101,_xlfn.XLOOKUP(A101,Tabla6[Id Riesgo],Tabla6[DESCRIPCIÓN DEL RIESGO],FALSE,1),"")</f>
        <v/>
      </c>
      <c r="D101" s="295"/>
      <c r="E101" s="310" t="str">
        <f>_xlfn.XLOOKUP(D101,Tabla8[No. veces que realiza la actividad al año],Tabla8[Probabilidad],"",1)</f>
        <v/>
      </c>
      <c r="F101" s="311" t="str">
        <f>_xlfn.XLOOKUP(D101,Tabla8[No. veces que realiza la actividad al año],Tabla8[Nivel de probabilidad],"",1)</f>
        <v/>
      </c>
      <c r="G101" s="294"/>
      <c r="H101" s="312" t="str">
        <f>_xlfn.XLOOKUP(G101,Tabla9[Afectación económica],Tabla9[Porcentaje],"",1)</f>
        <v/>
      </c>
      <c r="I101" s="313" t="str">
        <f>_xlfn.XLOOKUP(G101,Tabla9[Afectación económica],Tabla9[Nivel de impacto],"",1)</f>
        <v/>
      </c>
      <c r="J101" s="314"/>
      <c r="K101" s="312" t="str">
        <f>_xlfn.XLOOKUP(J101,Tabla9[Reputacional],Tabla9[Porcentaje],"",1)</f>
        <v/>
      </c>
      <c r="L101" s="313" t="str">
        <f>_xlfn.XLOOKUP(J101,Tabla9[Reputacional],Tabla9[Nivel de impacto],"",1)</f>
        <v/>
      </c>
      <c r="M101" s="310" t="str">
        <f t="shared" si="2"/>
        <v/>
      </c>
      <c r="N101" s="311" t="str">
        <f>_xlfn.XLOOKUP(M101,Tabla9[Porcentaje],Tabla9[Nivel de impacto],"",1)</f>
        <v/>
      </c>
      <c r="O101" s="311" t="str">
        <f>IF(P101,_xlfn.XLOOKUP(CONCATENATE("P",F101,"I",N101),Tabla10[Llave],Tabla10[Severidad],"",1),"")</f>
        <v/>
      </c>
      <c r="P101" s="315" t="b">
        <f t="shared" si="3"/>
        <v>0</v>
      </c>
      <c r="Q101" s="199"/>
    </row>
    <row r="102" spans="1:17" ht="14.6" x14ac:dyDescent="0.4">
      <c r="A102" s="289" t="s">
        <v>221</v>
      </c>
      <c r="B102" s="309" t="b">
        <f>_xlfn.XLOOKUP(A102,Tabla6[Id Riesgo],Tabla6[Registro diligenciado],FALSE,1)</f>
        <v>0</v>
      </c>
      <c r="C102" s="290" t="str">
        <f>IF(B102,_xlfn.XLOOKUP(A102,Tabla6[Id Riesgo],Tabla6[DESCRIPCIÓN DEL RIESGO],FALSE,1),"")</f>
        <v/>
      </c>
      <c r="D102" s="295"/>
      <c r="E102" s="310" t="str">
        <f>_xlfn.XLOOKUP(D102,Tabla8[No. veces que realiza la actividad al año],Tabla8[Probabilidad],"",1)</f>
        <v/>
      </c>
      <c r="F102" s="311" t="str">
        <f>_xlfn.XLOOKUP(D102,Tabla8[No. veces que realiza la actividad al año],Tabla8[Nivel de probabilidad],"",1)</f>
        <v/>
      </c>
      <c r="G102" s="294"/>
      <c r="H102" s="312" t="str">
        <f>_xlfn.XLOOKUP(G102,Tabla9[Afectación económica],Tabla9[Porcentaje],"",1)</f>
        <v/>
      </c>
      <c r="I102" s="313" t="str">
        <f>_xlfn.XLOOKUP(G102,Tabla9[Afectación económica],Tabla9[Nivel de impacto],"",1)</f>
        <v/>
      </c>
      <c r="J102" s="314"/>
      <c r="K102" s="312" t="str">
        <f>_xlfn.XLOOKUP(J102,Tabla9[Reputacional],Tabla9[Porcentaje],"",1)</f>
        <v/>
      </c>
      <c r="L102" s="313" t="str">
        <f>_xlfn.XLOOKUP(J102,Tabla9[Reputacional],Tabla9[Nivel de impacto],"",1)</f>
        <v/>
      </c>
      <c r="M102" s="310" t="str">
        <f t="shared" si="2"/>
        <v/>
      </c>
      <c r="N102" s="311" t="str">
        <f>_xlfn.XLOOKUP(M102,Tabla9[Porcentaje],Tabla9[Nivel de impacto],"",1)</f>
        <v/>
      </c>
      <c r="O102" s="311" t="str">
        <f>IF(P102,_xlfn.XLOOKUP(CONCATENATE("P",F102,"I",N102),Tabla10[Llave],Tabla10[Severidad],"",1),"")</f>
        <v/>
      </c>
      <c r="P102" s="315" t="b">
        <f t="shared" si="3"/>
        <v>0</v>
      </c>
      <c r="Q102" s="199"/>
    </row>
    <row r="103" spans="1:17" ht="14.6" x14ac:dyDescent="0.4">
      <c r="A103" s="289" t="s">
        <v>222</v>
      </c>
      <c r="B103" s="309" t="b">
        <f>_xlfn.XLOOKUP(A103,Tabla6[Id Riesgo],Tabla6[Registro diligenciado],FALSE,1)</f>
        <v>0</v>
      </c>
      <c r="C103" s="290" t="str">
        <f>IF(B103,_xlfn.XLOOKUP(A103,Tabla6[Id Riesgo],Tabla6[DESCRIPCIÓN DEL RIESGO],FALSE,1),"")</f>
        <v/>
      </c>
      <c r="D103" s="295"/>
      <c r="E103" s="310" t="str">
        <f>_xlfn.XLOOKUP(D103,Tabla8[No. veces que realiza la actividad al año],Tabla8[Probabilidad],"",1)</f>
        <v/>
      </c>
      <c r="F103" s="311" t="str">
        <f>_xlfn.XLOOKUP(D103,Tabla8[No. veces que realiza la actividad al año],Tabla8[Nivel de probabilidad],"",1)</f>
        <v/>
      </c>
      <c r="G103" s="294"/>
      <c r="H103" s="312" t="str">
        <f>_xlfn.XLOOKUP(G103,Tabla9[Afectación económica],Tabla9[Porcentaje],"",1)</f>
        <v/>
      </c>
      <c r="I103" s="313" t="str">
        <f>_xlfn.XLOOKUP(G103,Tabla9[Afectación económica],Tabla9[Nivel de impacto],"",1)</f>
        <v/>
      </c>
      <c r="J103" s="314"/>
      <c r="K103" s="312" t="str">
        <f>_xlfn.XLOOKUP(J103,Tabla9[Reputacional],Tabla9[Porcentaje],"",1)</f>
        <v/>
      </c>
      <c r="L103" s="313" t="str">
        <f>_xlfn.XLOOKUP(J103,Tabla9[Reputacional],Tabla9[Nivel de impacto],"",1)</f>
        <v/>
      </c>
      <c r="M103" s="310" t="str">
        <f t="shared" si="2"/>
        <v/>
      </c>
      <c r="N103" s="311" t="str">
        <f>_xlfn.XLOOKUP(M103,Tabla9[Porcentaje],Tabla9[Nivel de impacto],"",1)</f>
        <v/>
      </c>
      <c r="O103" s="311" t="str">
        <f>IF(P103,_xlfn.XLOOKUP(CONCATENATE("P",F103,"I",N103),Tabla10[Llave],Tabla10[Severidad],"",1),"")</f>
        <v/>
      </c>
      <c r="P103" s="315" t="b">
        <f t="shared" si="3"/>
        <v>0</v>
      </c>
      <c r="Q103" s="199"/>
    </row>
    <row r="104" spans="1:17" ht="14.6" x14ac:dyDescent="0.4">
      <c r="A104" s="289" t="s">
        <v>223</v>
      </c>
      <c r="B104" s="309" t="b">
        <f>_xlfn.XLOOKUP(A104,Tabla6[Id Riesgo],Tabla6[Registro diligenciado],FALSE,1)</f>
        <v>0</v>
      </c>
      <c r="C104" s="290" t="str">
        <f>IF(B104,_xlfn.XLOOKUP(A104,Tabla6[Id Riesgo],Tabla6[DESCRIPCIÓN DEL RIESGO],FALSE,1),"")</f>
        <v/>
      </c>
      <c r="D104" s="295"/>
      <c r="E104" s="310" t="str">
        <f>_xlfn.XLOOKUP(D104,Tabla8[No. veces que realiza la actividad al año],Tabla8[Probabilidad],"",1)</f>
        <v/>
      </c>
      <c r="F104" s="311" t="str">
        <f>_xlfn.XLOOKUP(D104,Tabla8[No. veces que realiza la actividad al año],Tabla8[Nivel de probabilidad],"",1)</f>
        <v/>
      </c>
      <c r="G104" s="294"/>
      <c r="H104" s="312" t="str">
        <f>_xlfn.XLOOKUP(G104,Tabla9[Afectación económica],Tabla9[Porcentaje],"",1)</f>
        <v/>
      </c>
      <c r="I104" s="313" t="str">
        <f>_xlfn.XLOOKUP(G104,Tabla9[Afectación económica],Tabla9[Nivel de impacto],"",1)</f>
        <v/>
      </c>
      <c r="J104" s="314"/>
      <c r="K104" s="312" t="str">
        <f>_xlfn.XLOOKUP(J104,Tabla9[Reputacional],Tabla9[Porcentaje],"",1)</f>
        <v/>
      </c>
      <c r="L104" s="313" t="str">
        <f>_xlfn.XLOOKUP(J104,Tabla9[Reputacional],Tabla9[Nivel de impacto],"",1)</f>
        <v/>
      </c>
      <c r="M104" s="310" t="str">
        <f t="shared" si="2"/>
        <v/>
      </c>
      <c r="N104" s="311" t="str">
        <f>_xlfn.XLOOKUP(M104,Tabla9[Porcentaje],Tabla9[Nivel de impacto],"",1)</f>
        <v/>
      </c>
      <c r="O104" s="311" t="str">
        <f>IF(P104,_xlfn.XLOOKUP(CONCATENATE("P",F104,"I",N104),Tabla10[Llave],Tabla10[Severidad],"",1),"")</f>
        <v/>
      </c>
      <c r="P104" s="315" t="b">
        <f t="shared" si="3"/>
        <v>0</v>
      </c>
      <c r="Q104" s="199"/>
    </row>
    <row r="105" spans="1:17" ht="14.6" x14ac:dyDescent="0.4">
      <c r="A105" s="289" t="s">
        <v>224</v>
      </c>
      <c r="B105" s="309" t="b">
        <f>_xlfn.XLOOKUP(A105,Tabla6[Id Riesgo],Tabla6[Registro diligenciado],FALSE,1)</f>
        <v>0</v>
      </c>
      <c r="C105" s="290" t="str">
        <f>IF(B105,_xlfn.XLOOKUP(A105,Tabla6[Id Riesgo],Tabla6[DESCRIPCIÓN DEL RIESGO],FALSE,1),"")</f>
        <v/>
      </c>
      <c r="D105" s="295"/>
      <c r="E105" s="310" t="str">
        <f>_xlfn.XLOOKUP(D105,Tabla8[No. veces que realiza la actividad al año],Tabla8[Probabilidad],"",1)</f>
        <v/>
      </c>
      <c r="F105" s="311" t="str">
        <f>_xlfn.XLOOKUP(D105,Tabla8[No. veces que realiza la actividad al año],Tabla8[Nivel de probabilidad],"",1)</f>
        <v/>
      </c>
      <c r="G105" s="294"/>
      <c r="H105" s="312" t="str">
        <f>_xlfn.XLOOKUP(G105,Tabla9[Afectación económica],Tabla9[Porcentaje],"",1)</f>
        <v/>
      </c>
      <c r="I105" s="313" t="str">
        <f>_xlfn.XLOOKUP(G105,Tabla9[Afectación económica],Tabla9[Nivel de impacto],"",1)</f>
        <v/>
      </c>
      <c r="J105" s="314"/>
      <c r="K105" s="312" t="str">
        <f>_xlfn.XLOOKUP(J105,Tabla9[Reputacional],Tabla9[Porcentaje],"",1)</f>
        <v/>
      </c>
      <c r="L105" s="313" t="str">
        <f>_xlfn.XLOOKUP(J105,Tabla9[Reputacional],Tabla9[Nivel de impacto],"",1)</f>
        <v/>
      </c>
      <c r="M105" s="310" t="str">
        <f t="shared" si="2"/>
        <v/>
      </c>
      <c r="N105" s="311" t="str">
        <f>_xlfn.XLOOKUP(M105,Tabla9[Porcentaje],Tabla9[Nivel de impacto],"",1)</f>
        <v/>
      </c>
      <c r="O105" s="311" t="str">
        <f>IF(P105,_xlfn.XLOOKUP(CONCATENATE("P",F105,"I",N105),Tabla10[Llave],Tabla10[Severidad],"",1),"")</f>
        <v/>
      </c>
      <c r="P105" s="315" t="b">
        <f t="shared" si="3"/>
        <v>0</v>
      </c>
      <c r="Q105" s="199"/>
    </row>
    <row r="106" spans="1:17" ht="14.6" x14ac:dyDescent="0.4">
      <c r="A106" s="289" t="s">
        <v>225</v>
      </c>
      <c r="B106" s="309" t="b">
        <f>_xlfn.XLOOKUP(A106,Tabla6[Id Riesgo],Tabla6[Registro diligenciado],FALSE,1)</f>
        <v>0</v>
      </c>
      <c r="C106" s="290" t="str">
        <f>IF(B106,_xlfn.XLOOKUP(A106,Tabla6[Id Riesgo],Tabla6[DESCRIPCIÓN DEL RIESGO],FALSE,1),"")</f>
        <v/>
      </c>
      <c r="D106" s="295"/>
      <c r="E106" s="310" t="str">
        <f>_xlfn.XLOOKUP(D106,Tabla8[No. veces que realiza la actividad al año],Tabla8[Probabilidad],"",1)</f>
        <v/>
      </c>
      <c r="F106" s="311" t="str">
        <f>_xlfn.XLOOKUP(D106,Tabla8[No. veces que realiza la actividad al año],Tabla8[Nivel de probabilidad],"",1)</f>
        <v/>
      </c>
      <c r="G106" s="294"/>
      <c r="H106" s="312" t="str">
        <f>_xlfn.XLOOKUP(G106,Tabla9[Afectación económica],Tabla9[Porcentaje],"",1)</f>
        <v/>
      </c>
      <c r="I106" s="313" t="str">
        <f>_xlfn.XLOOKUP(G106,Tabla9[Afectación económica],Tabla9[Nivel de impacto],"",1)</f>
        <v/>
      </c>
      <c r="J106" s="314"/>
      <c r="K106" s="312" t="str">
        <f>_xlfn.XLOOKUP(J106,Tabla9[Reputacional],Tabla9[Porcentaje],"",1)</f>
        <v/>
      </c>
      <c r="L106" s="313" t="str">
        <f>_xlfn.XLOOKUP(J106,Tabla9[Reputacional],Tabla9[Nivel de impacto],"",1)</f>
        <v/>
      </c>
      <c r="M106" s="310" t="str">
        <f t="shared" si="2"/>
        <v/>
      </c>
      <c r="N106" s="311" t="str">
        <f>_xlfn.XLOOKUP(M106,Tabla9[Porcentaje],Tabla9[Nivel de impacto],"",1)</f>
        <v/>
      </c>
      <c r="O106" s="311" t="str">
        <f>IF(P106,_xlfn.XLOOKUP(CONCATENATE("P",F106,"I",N106),Tabla10[Llave],Tabla10[Severidad],"",1),"")</f>
        <v/>
      </c>
      <c r="P106" s="315" t="b">
        <f t="shared" si="3"/>
        <v>0</v>
      </c>
      <c r="Q106" s="199"/>
    </row>
    <row r="107" spans="1:17" ht="14.6" x14ac:dyDescent="0.4">
      <c r="A107" s="289" t="s">
        <v>226</v>
      </c>
      <c r="B107" s="309" t="b">
        <f>_xlfn.XLOOKUP(A107,Tabla6[Id Riesgo],Tabla6[Registro diligenciado],FALSE,1)</f>
        <v>0</v>
      </c>
      <c r="C107" s="290" t="str">
        <f>IF(B107,_xlfn.XLOOKUP(A107,Tabla6[Id Riesgo],Tabla6[DESCRIPCIÓN DEL RIESGO],FALSE,1),"")</f>
        <v/>
      </c>
      <c r="D107" s="295"/>
      <c r="E107" s="310" t="str">
        <f>_xlfn.XLOOKUP(D107,Tabla8[No. veces que realiza la actividad al año],Tabla8[Probabilidad],"",1)</f>
        <v/>
      </c>
      <c r="F107" s="311" t="str">
        <f>_xlfn.XLOOKUP(D107,Tabla8[No. veces que realiza la actividad al año],Tabla8[Nivel de probabilidad],"",1)</f>
        <v/>
      </c>
      <c r="G107" s="294"/>
      <c r="H107" s="312" t="str">
        <f>_xlfn.XLOOKUP(G107,Tabla9[Afectación económica],Tabla9[Porcentaje],"",1)</f>
        <v/>
      </c>
      <c r="I107" s="313" t="str">
        <f>_xlfn.XLOOKUP(G107,Tabla9[Afectación económica],Tabla9[Nivel de impacto],"",1)</f>
        <v/>
      </c>
      <c r="J107" s="314"/>
      <c r="K107" s="312" t="str">
        <f>_xlfn.XLOOKUP(J107,Tabla9[Reputacional],Tabla9[Porcentaje],"",1)</f>
        <v/>
      </c>
      <c r="L107" s="313" t="str">
        <f>_xlfn.XLOOKUP(J107,Tabla9[Reputacional],Tabla9[Nivel de impacto],"",1)</f>
        <v/>
      </c>
      <c r="M107" s="310" t="str">
        <f t="shared" si="2"/>
        <v/>
      </c>
      <c r="N107" s="311" t="str">
        <f>_xlfn.XLOOKUP(M107,Tabla9[Porcentaje],Tabla9[Nivel de impacto],"",1)</f>
        <v/>
      </c>
      <c r="O107" s="311" t="str">
        <f>IF(P107,_xlfn.XLOOKUP(CONCATENATE("P",F107,"I",N107),Tabla10[Llave],Tabla10[Severidad],"",1),"")</f>
        <v/>
      </c>
      <c r="P107" s="315" t="b">
        <f t="shared" si="3"/>
        <v>0</v>
      </c>
      <c r="Q107" s="199"/>
    </row>
    <row r="108" spans="1:17" ht="14.6" x14ac:dyDescent="0.4">
      <c r="A108" s="289" t="s">
        <v>227</v>
      </c>
      <c r="B108" s="309" t="b">
        <f>_xlfn.XLOOKUP(A108,Tabla6[Id Riesgo],Tabla6[Registro diligenciado],FALSE,1)</f>
        <v>0</v>
      </c>
      <c r="C108" s="290" t="str">
        <f>IF(B108,_xlfn.XLOOKUP(A108,Tabla6[Id Riesgo],Tabla6[DESCRIPCIÓN DEL RIESGO],FALSE,1),"")</f>
        <v/>
      </c>
      <c r="D108" s="295"/>
      <c r="E108" s="310" t="str">
        <f>_xlfn.XLOOKUP(D108,Tabla8[No. veces que realiza la actividad al año],Tabla8[Probabilidad],"",1)</f>
        <v/>
      </c>
      <c r="F108" s="311" t="str">
        <f>_xlfn.XLOOKUP(D108,Tabla8[No. veces que realiza la actividad al año],Tabla8[Nivel de probabilidad],"",1)</f>
        <v/>
      </c>
      <c r="G108" s="294"/>
      <c r="H108" s="312" t="str">
        <f>_xlfn.XLOOKUP(G108,Tabla9[Afectación económica],Tabla9[Porcentaje],"",1)</f>
        <v/>
      </c>
      <c r="I108" s="313" t="str">
        <f>_xlfn.XLOOKUP(G108,Tabla9[Afectación económica],Tabla9[Nivel de impacto],"",1)</f>
        <v/>
      </c>
      <c r="J108" s="314"/>
      <c r="K108" s="312" t="str">
        <f>_xlfn.XLOOKUP(J108,Tabla9[Reputacional],Tabla9[Porcentaje],"",1)</f>
        <v/>
      </c>
      <c r="L108" s="313" t="str">
        <f>_xlfn.XLOOKUP(J108,Tabla9[Reputacional],Tabla9[Nivel de impacto],"",1)</f>
        <v/>
      </c>
      <c r="M108" s="310" t="str">
        <f t="shared" si="2"/>
        <v/>
      </c>
      <c r="N108" s="311" t="str">
        <f>_xlfn.XLOOKUP(M108,Tabla9[Porcentaje],Tabla9[Nivel de impacto],"",1)</f>
        <v/>
      </c>
      <c r="O108" s="311" t="str">
        <f>IF(P108,_xlfn.XLOOKUP(CONCATENATE("P",F108,"I",N108),Tabla10[Llave],Tabla10[Severidad],"",1),"")</f>
        <v/>
      </c>
      <c r="P108" s="315" t="b">
        <f t="shared" si="3"/>
        <v>0</v>
      </c>
      <c r="Q108" s="199"/>
    </row>
    <row r="109" spans="1:17" ht="14.6" x14ac:dyDescent="0.4">
      <c r="A109" s="289" t="s">
        <v>228</v>
      </c>
      <c r="B109" s="309" t="b">
        <f>_xlfn.XLOOKUP(A109,Tabla6[Id Riesgo],Tabla6[Registro diligenciado],FALSE,1)</f>
        <v>0</v>
      </c>
      <c r="C109" s="290" t="str">
        <f>IF(B109,_xlfn.XLOOKUP(A109,Tabla6[Id Riesgo],Tabla6[DESCRIPCIÓN DEL RIESGO],FALSE,1),"")</f>
        <v/>
      </c>
      <c r="D109" s="295"/>
      <c r="E109" s="310" t="str">
        <f>_xlfn.XLOOKUP(D109,Tabla8[No. veces que realiza la actividad al año],Tabla8[Probabilidad],"",1)</f>
        <v/>
      </c>
      <c r="F109" s="311" t="str">
        <f>_xlfn.XLOOKUP(D109,Tabla8[No. veces que realiza la actividad al año],Tabla8[Nivel de probabilidad],"",1)</f>
        <v/>
      </c>
      <c r="G109" s="294"/>
      <c r="H109" s="312" t="str">
        <f>_xlfn.XLOOKUP(G109,Tabla9[Afectación económica],Tabla9[Porcentaje],"",1)</f>
        <v/>
      </c>
      <c r="I109" s="313" t="str">
        <f>_xlfn.XLOOKUP(G109,Tabla9[Afectación económica],Tabla9[Nivel de impacto],"",1)</f>
        <v/>
      </c>
      <c r="J109" s="314"/>
      <c r="K109" s="312" t="str">
        <f>_xlfn.XLOOKUP(J109,Tabla9[Reputacional],Tabla9[Porcentaje],"",1)</f>
        <v/>
      </c>
      <c r="L109" s="313" t="str">
        <f>_xlfn.XLOOKUP(J109,Tabla9[Reputacional],Tabla9[Nivel de impacto],"",1)</f>
        <v/>
      </c>
      <c r="M109" s="310" t="str">
        <f t="shared" si="2"/>
        <v/>
      </c>
      <c r="N109" s="311" t="str">
        <f>_xlfn.XLOOKUP(M109,Tabla9[Porcentaje],Tabla9[Nivel de impacto],"",1)</f>
        <v/>
      </c>
      <c r="O109" s="311" t="str">
        <f>IF(P109,_xlfn.XLOOKUP(CONCATENATE("P",F109,"I",N109),Tabla10[Llave],Tabla10[Severidad],"",1),"")</f>
        <v/>
      </c>
      <c r="P109" s="315" t="b">
        <f t="shared" si="3"/>
        <v>0</v>
      </c>
      <c r="Q109" s="199"/>
    </row>
    <row r="110" spans="1:17" ht="14.6" x14ac:dyDescent="0.4">
      <c r="A110" s="289" t="s">
        <v>229</v>
      </c>
      <c r="B110" s="309" t="b">
        <f>_xlfn.XLOOKUP(A110,Tabla6[Id Riesgo],Tabla6[Registro diligenciado],FALSE,1)</f>
        <v>0</v>
      </c>
      <c r="C110" s="290" t="str">
        <f>IF(B110,_xlfn.XLOOKUP(A110,Tabla6[Id Riesgo],Tabla6[DESCRIPCIÓN DEL RIESGO],FALSE,1),"")</f>
        <v/>
      </c>
      <c r="D110" s="295"/>
      <c r="E110" s="310" t="str">
        <f>_xlfn.XLOOKUP(D110,Tabla8[No. veces que realiza la actividad al año],Tabla8[Probabilidad],"",1)</f>
        <v/>
      </c>
      <c r="F110" s="311" t="str">
        <f>_xlfn.XLOOKUP(D110,Tabla8[No. veces que realiza la actividad al año],Tabla8[Nivel de probabilidad],"",1)</f>
        <v/>
      </c>
      <c r="G110" s="294"/>
      <c r="H110" s="312" t="str">
        <f>_xlfn.XLOOKUP(G110,Tabla9[Afectación económica],Tabla9[Porcentaje],"",1)</f>
        <v/>
      </c>
      <c r="I110" s="313" t="str">
        <f>_xlfn.XLOOKUP(G110,Tabla9[Afectación económica],Tabla9[Nivel de impacto],"",1)</f>
        <v/>
      </c>
      <c r="J110" s="314"/>
      <c r="K110" s="312" t="str">
        <f>_xlfn.XLOOKUP(J110,Tabla9[Reputacional],Tabla9[Porcentaje],"",1)</f>
        <v/>
      </c>
      <c r="L110" s="313" t="str">
        <f>_xlfn.XLOOKUP(J110,Tabla9[Reputacional],Tabla9[Nivel de impacto],"",1)</f>
        <v/>
      </c>
      <c r="M110" s="310" t="str">
        <f t="shared" si="2"/>
        <v/>
      </c>
      <c r="N110" s="311" t="str">
        <f>_xlfn.XLOOKUP(M110,Tabla9[Porcentaje],Tabla9[Nivel de impacto],"",1)</f>
        <v/>
      </c>
      <c r="O110" s="311" t="str">
        <f>IF(P110,_xlfn.XLOOKUP(CONCATENATE("P",F110,"I",N110),Tabla10[Llave],Tabla10[Severidad],"",1),"")</f>
        <v/>
      </c>
      <c r="P110" s="315" t="b">
        <f t="shared" si="3"/>
        <v>0</v>
      </c>
      <c r="Q110" s="199"/>
    </row>
    <row r="111" spans="1:17" ht="14.6" x14ac:dyDescent="0.4">
      <c r="A111" s="289" t="s">
        <v>230</v>
      </c>
      <c r="B111" s="309" t="b">
        <f>_xlfn.XLOOKUP(A111,Tabla6[Id Riesgo],Tabla6[Registro diligenciado],FALSE,1)</f>
        <v>0</v>
      </c>
      <c r="C111" s="290" t="str">
        <f>IF(B111,_xlfn.XLOOKUP(A111,Tabla6[Id Riesgo],Tabla6[DESCRIPCIÓN DEL RIESGO],FALSE,1),"")</f>
        <v/>
      </c>
      <c r="D111" s="295"/>
      <c r="E111" s="310" t="str">
        <f>_xlfn.XLOOKUP(D111,Tabla8[No. veces que realiza la actividad al año],Tabla8[Probabilidad],"",1)</f>
        <v/>
      </c>
      <c r="F111" s="311" t="str">
        <f>_xlfn.XLOOKUP(D111,Tabla8[No. veces que realiza la actividad al año],Tabla8[Nivel de probabilidad],"",1)</f>
        <v/>
      </c>
      <c r="G111" s="294"/>
      <c r="H111" s="312" t="str">
        <f>_xlfn.XLOOKUP(G111,Tabla9[Afectación económica],Tabla9[Porcentaje],"",1)</f>
        <v/>
      </c>
      <c r="I111" s="313" t="str">
        <f>_xlfn.XLOOKUP(G111,Tabla9[Afectación económica],Tabla9[Nivel de impacto],"",1)</f>
        <v/>
      </c>
      <c r="J111" s="314"/>
      <c r="K111" s="312" t="str">
        <f>_xlfn.XLOOKUP(J111,Tabla9[Reputacional],Tabla9[Porcentaje],"",1)</f>
        <v/>
      </c>
      <c r="L111" s="313" t="str">
        <f>_xlfn.XLOOKUP(J111,Tabla9[Reputacional],Tabla9[Nivel de impacto],"",1)</f>
        <v/>
      </c>
      <c r="M111" s="310" t="str">
        <f t="shared" si="2"/>
        <v/>
      </c>
      <c r="N111" s="311" t="str">
        <f>_xlfn.XLOOKUP(M111,Tabla9[Porcentaje],Tabla9[Nivel de impacto],"",1)</f>
        <v/>
      </c>
      <c r="O111" s="311" t="str">
        <f>IF(P111,_xlfn.XLOOKUP(CONCATENATE("P",F111,"I",N111),Tabla10[Llave],Tabla10[Severidad],"",1),"")</f>
        <v/>
      </c>
      <c r="P111" s="315" t="b">
        <f t="shared" si="3"/>
        <v>0</v>
      </c>
      <c r="Q111" s="199"/>
    </row>
    <row r="112" spans="1:17" ht="14.6" x14ac:dyDescent="0.4">
      <c r="A112" s="289" t="s">
        <v>231</v>
      </c>
      <c r="B112" s="309" t="b">
        <f>_xlfn.XLOOKUP(A112,Tabla6[Id Riesgo],Tabla6[Registro diligenciado],FALSE,1)</f>
        <v>0</v>
      </c>
      <c r="C112" s="290" t="str">
        <f>IF(B112,_xlfn.XLOOKUP(A112,Tabla6[Id Riesgo],Tabla6[DESCRIPCIÓN DEL RIESGO],FALSE,1),"")</f>
        <v/>
      </c>
      <c r="D112" s="295"/>
      <c r="E112" s="310" t="str">
        <f>_xlfn.XLOOKUP(D112,Tabla8[No. veces que realiza la actividad al año],Tabla8[Probabilidad],"",1)</f>
        <v/>
      </c>
      <c r="F112" s="311" t="str">
        <f>_xlfn.XLOOKUP(D112,Tabla8[No. veces que realiza la actividad al año],Tabla8[Nivel de probabilidad],"",1)</f>
        <v/>
      </c>
      <c r="G112" s="294"/>
      <c r="H112" s="312" t="str">
        <f>_xlfn.XLOOKUP(G112,Tabla9[Afectación económica],Tabla9[Porcentaje],"",1)</f>
        <v/>
      </c>
      <c r="I112" s="313" t="str">
        <f>_xlfn.XLOOKUP(G112,Tabla9[Afectación económica],Tabla9[Nivel de impacto],"",1)</f>
        <v/>
      </c>
      <c r="J112" s="314"/>
      <c r="K112" s="312" t="str">
        <f>_xlfn.XLOOKUP(J112,Tabla9[Reputacional],Tabla9[Porcentaje],"",1)</f>
        <v/>
      </c>
      <c r="L112" s="313" t="str">
        <f>_xlfn.XLOOKUP(J112,Tabla9[Reputacional],Tabla9[Nivel de impacto],"",1)</f>
        <v/>
      </c>
      <c r="M112" s="310" t="str">
        <f t="shared" si="2"/>
        <v/>
      </c>
      <c r="N112" s="311" t="str">
        <f>_xlfn.XLOOKUP(M112,Tabla9[Porcentaje],Tabla9[Nivel de impacto],"",1)</f>
        <v/>
      </c>
      <c r="O112" s="311" t="str">
        <f>IF(P112,_xlfn.XLOOKUP(CONCATENATE("P",F112,"I",N112),Tabla10[Llave],Tabla10[Severidad],"",1),"")</f>
        <v/>
      </c>
      <c r="P112" s="315" t="b">
        <f t="shared" si="3"/>
        <v>0</v>
      </c>
      <c r="Q112" s="199"/>
    </row>
    <row r="113" spans="1:17" ht="14.6" x14ac:dyDescent="0.4">
      <c r="A113" s="289" t="s">
        <v>232</v>
      </c>
      <c r="B113" s="309" t="b">
        <f>_xlfn.XLOOKUP(A113,Tabla6[Id Riesgo],Tabla6[Registro diligenciado],FALSE,1)</f>
        <v>0</v>
      </c>
      <c r="C113" s="290" t="str">
        <f>IF(B113,_xlfn.XLOOKUP(A113,Tabla6[Id Riesgo],Tabla6[DESCRIPCIÓN DEL RIESGO],FALSE,1),"")</f>
        <v/>
      </c>
      <c r="D113" s="295"/>
      <c r="E113" s="310" t="str">
        <f>_xlfn.XLOOKUP(D113,Tabla8[No. veces que realiza la actividad al año],Tabla8[Probabilidad],"",1)</f>
        <v/>
      </c>
      <c r="F113" s="311" t="str">
        <f>_xlfn.XLOOKUP(D113,Tabla8[No. veces que realiza la actividad al año],Tabla8[Nivel de probabilidad],"",1)</f>
        <v/>
      </c>
      <c r="G113" s="294"/>
      <c r="H113" s="312" t="str">
        <f>_xlfn.XLOOKUP(G113,Tabla9[Afectación económica],Tabla9[Porcentaje],"",1)</f>
        <v/>
      </c>
      <c r="I113" s="313" t="str">
        <f>_xlfn.XLOOKUP(G113,Tabla9[Afectación económica],Tabla9[Nivel de impacto],"",1)</f>
        <v/>
      </c>
      <c r="J113" s="314"/>
      <c r="K113" s="312" t="str">
        <f>_xlfn.XLOOKUP(J113,Tabla9[Reputacional],Tabla9[Porcentaje],"",1)</f>
        <v/>
      </c>
      <c r="L113" s="313" t="str">
        <f>_xlfn.XLOOKUP(J113,Tabla9[Reputacional],Tabla9[Nivel de impacto],"",1)</f>
        <v/>
      </c>
      <c r="M113" s="310" t="str">
        <f t="shared" si="2"/>
        <v/>
      </c>
      <c r="N113" s="311" t="str">
        <f>_xlfn.XLOOKUP(M113,Tabla9[Porcentaje],Tabla9[Nivel de impacto],"",1)</f>
        <v/>
      </c>
      <c r="O113" s="311" t="str">
        <f>IF(P113,_xlfn.XLOOKUP(CONCATENATE("P",F113,"I",N113),Tabla10[Llave],Tabla10[Severidad],"",1),"")</f>
        <v/>
      </c>
      <c r="P113" s="315" t="b">
        <f t="shared" si="3"/>
        <v>0</v>
      </c>
      <c r="Q113" s="199"/>
    </row>
    <row r="114" spans="1:17" ht="14.6" x14ac:dyDescent="0.4">
      <c r="A114" s="289" t="s">
        <v>233</v>
      </c>
      <c r="B114" s="309" t="b">
        <f>_xlfn.XLOOKUP(A114,Tabla6[Id Riesgo],Tabla6[Registro diligenciado],FALSE,1)</f>
        <v>0</v>
      </c>
      <c r="C114" s="290" t="str">
        <f>IF(B114,_xlfn.XLOOKUP(A114,Tabla6[Id Riesgo],Tabla6[DESCRIPCIÓN DEL RIESGO],FALSE,1),"")</f>
        <v/>
      </c>
      <c r="D114" s="295"/>
      <c r="E114" s="310" t="str">
        <f>_xlfn.XLOOKUP(D114,Tabla8[No. veces que realiza la actividad al año],Tabla8[Probabilidad],"",1)</f>
        <v/>
      </c>
      <c r="F114" s="311" t="str">
        <f>_xlfn.XLOOKUP(D114,Tabla8[No. veces que realiza la actividad al año],Tabla8[Nivel de probabilidad],"",1)</f>
        <v/>
      </c>
      <c r="G114" s="294"/>
      <c r="H114" s="312" t="str">
        <f>_xlfn.XLOOKUP(G114,Tabla9[Afectación económica],Tabla9[Porcentaje],"",1)</f>
        <v/>
      </c>
      <c r="I114" s="313" t="str">
        <f>_xlfn.XLOOKUP(G114,Tabla9[Afectación económica],Tabla9[Nivel de impacto],"",1)</f>
        <v/>
      </c>
      <c r="J114" s="314"/>
      <c r="K114" s="312" t="str">
        <f>_xlfn.XLOOKUP(J114,Tabla9[Reputacional],Tabla9[Porcentaje],"",1)</f>
        <v/>
      </c>
      <c r="L114" s="313" t="str">
        <f>_xlfn.XLOOKUP(J114,Tabla9[Reputacional],Tabla9[Nivel de impacto],"",1)</f>
        <v/>
      </c>
      <c r="M114" s="310" t="str">
        <f t="shared" si="2"/>
        <v/>
      </c>
      <c r="N114" s="311" t="str">
        <f>_xlfn.XLOOKUP(M114,Tabla9[Porcentaje],Tabla9[Nivel de impacto],"",1)</f>
        <v/>
      </c>
      <c r="O114" s="311" t="str">
        <f>IF(P114,_xlfn.XLOOKUP(CONCATENATE("P",F114,"I",N114),Tabla10[Llave],Tabla10[Severidad],"",1),"")</f>
        <v/>
      </c>
      <c r="P114" s="315" t="b">
        <f t="shared" si="3"/>
        <v>0</v>
      </c>
      <c r="Q114" s="199"/>
    </row>
    <row r="115" spans="1:17" ht="14.6" x14ac:dyDescent="0.4">
      <c r="A115" s="289" t="s">
        <v>234</v>
      </c>
      <c r="B115" s="309" t="b">
        <f>_xlfn.XLOOKUP(A115,Tabla6[Id Riesgo],Tabla6[Registro diligenciado],FALSE,1)</f>
        <v>0</v>
      </c>
      <c r="C115" s="290" t="str">
        <f>IF(B115,_xlfn.XLOOKUP(A115,Tabla6[Id Riesgo],Tabla6[DESCRIPCIÓN DEL RIESGO],FALSE,1),"")</f>
        <v/>
      </c>
      <c r="D115" s="295"/>
      <c r="E115" s="310" t="str">
        <f>_xlfn.XLOOKUP(D115,Tabla8[No. veces que realiza la actividad al año],Tabla8[Probabilidad],"",1)</f>
        <v/>
      </c>
      <c r="F115" s="311" t="str">
        <f>_xlfn.XLOOKUP(D115,Tabla8[No. veces que realiza la actividad al año],Tabla8[Nivel de probabilidad],"",1)</f>
        <v/>
      </c>
      <c r="G115" s="294"/>
      <c r="H115" s="312" t="str">
        <f>_xlfn.XLOOKUP(G115,Tabla9[Afectación económica],Tabla9[Porcentaje],"",1)</f>
        <v/>
      </c>
      <c r="I115" s="313" t="str">
        <f>_xlfn.XLOOKUP(G115,Tabla9[Afectación económica],Tabla9[Nivel de impacto],"",1)</f>
        <v/>
      </c>
      <c r="J115" s="314"/>
      <c r="K115" s="312" t="str">
        <f>_xlfn.XLOOKUP(J115,Tabla9[Reputacional],Tabla9[Porcentaje],"",1)</f>
        <v/>
      </c>
      <c r="L115" s="313" t="str">
        <f>_xlfn.XLOOKUP(J115,Tabla9[Reputacional],Tabla9[Nivel de impacto],"",1)</f>
        <v/>
      </c>
      <c r="M115" s="310" t="str">
        <f t="shared" si="2"/>
        <v/>
      </c>
      <c r="N115" s="311" t="str">
        <f>_xlfn.XLOOKUP(M115,Tabla9[Porcentaje],Tabla9[Nivel de impacto],"",1)</f>
        <v/>
      </c>
      <c r="O115" s="311" t="str">
        <f>IF(P115,_xlfn.XLOOKUP(CONCATENATE("P",F115,"I",N115),Tabla10[Llave],Tabla10[Severidad],"",1),"")</f>
        <v/>
      </c>
      <c r="P115" s="315" t="b">
        <f t="shared" si="3"/>
        <v>0</v>
      </c>
      <c r="Q115" s="199"/>
    </row>
    <row r="116" spans="1:17" ht="14.6" x14ac:dyDescent="0.4">
      <c r="A116" s="289" t="s">
        <v>235</v>
      </c>
      <c r="B116" s="309" t="b">
        <f>_xlfn.XLOOKUP(A116,Tabla6[Id Riesgo],Tabla6[Registro diligenciado],FALSE,1)</f>
        <v>0</v>
      </c>
      <c r="C116" s="290" t="str">
        <f>IF(B116,_xlfn.XLOOKUP(A116,Tabla6[Id Riesgo],Tabla6[DESCRIPCIÓN DEL RIESGO],FALSE,1),"")</f>
        <v/>
      </c>
      <c r="D116" s="295"/>
      <c r="E116" s="310" t="str">
        <f>_xlfn.XLOOKUP(D116,Tabla8[No. veces que realiza la actividad al año],Tabla8[Probabilidad],"",1)</f>
        <v/>
      </c>
      <c r="F116" s="311" t="str">
        <f>_xlfn.XLOOKUP(D116,Tabla8[No. veces que realiza la actividad al año],Tabla8[Nivel de probabilidad],"",1)</f>
        <v/>
      </c>
      <c r="G116" s="294"/>
      <c r="H116" s="312" t="str">
        <f>_xlfn.XLOOKUP(G116,Tabla9[Afectación económica],Tabla9[Porcentaje],"",1)</f>
        <v/>
      </c>
      <c r="I116" s="313" t="str">
        <f>_xlfn.XLOOKUP(G116,Tabla9[Afectación económica],Tabla9[Nivel de impacto],"",1)</f>
        <v/>
      </c>
      <c r="J116" s="314"/>
      <c r="K116" s="312" t="str">
        <f>_xlfn.XLOOKUP(J116,Tabla9[Reputacional],Tabla9[Porcentaje],"",1)</f>
        <v/>
      </c>
      <c r="L116" s="313" t="str">
        <f>_xlfn.XLOOKUP(J116,Tabla9[Reputacional],Tabla9[Nivel de impacto],"",1)</f>
        <v/>
      </c>
      <c r="M116" s="310" t="str">
        <f t="shared" si="2"/>
        <v/>
      </c>
      <c r="N116" s="311" t="str">
        <f>_xlfn.XLOOKUP(M116,Tabla9[Porcentaje],Tabla9[Nivel de impacto],"",1)</f>
        <v/>
      </c>
      <c r="O116" s="311" t="str">
        <f>IF(P116,_xlfn.XLOOKUP(CONCATENATE("P",F116,"I",N116),Tabla10[Llave],Tabla10[Severidad],"",1),"")</f>
        <v/>
      </c>
      <c r="P116" s="315" t="b">
        <f t="shared" si="3"/>
        <v>0</v>
      </c>
      <c r="Q116" s="199"/>
    </row>
    <row r="117" spans="1:17" ht="14.6" x14ac:dyDescent="0.4">
      <c r="A117" s="289" t="s">
        <v>236</v>
      </c>
      <c r="B117" s="309" t="b">
        <f>_xlfn.XLOOKUP(A117,Tabla6[Id Riesgo],Tabla6[Registro diligenciado],FALSE,1)</f>
        <v>0</v>
      </c>
      <c r="C117" s="290" t="str">
        <f>IF(B117,_xlfn.XLOOKUP(A117,Tabla6[Id Riesgo],Tabla6[DESCRIPCIÓN DEL RIESGO],FALSE,1),"")</f>
        <v/>
      </c>
      <c r="D117" s="295"/>
      <c r="E117" s="310" t="str">
        <f>_xlfn.XLOOKUP(D117,Tabla8[No. veces que realiza la actividad al año],Tabla8[Probabilidad],"",1)</f>
        <v/>
      </c>
      <c r="F117" s="311" t="str">
        <f>_xlfn.XLOOKUP(D117,Tabla8[No. veces que realiza la actividad al año],Tabla8[Nivel de probabilidad],"",1)</f>
        <v/>
      </c>
      <c r="G117" s="294"/>
      <c r="H117" s="312" t="str">
        <f>_xlfn.XLOOKUP(G117,Tabla9[Afectación económica],Tabla9[Porcentaje],"",1)</f>
        <v/>
      </c>
      <c r="I117" s="313" t="str">
        <f>_xlfn.XLOOKUP(G117,Tabla9[Afectación económica],Tabla9[Nivel de impacto],"",1)</f>
        <v/>
      </c>
      <c r="J117" s="314"/>
      <c r="K117" s="312" t="str">
        <f>_xlfn.XLOOKUP(J117,Tabla9[Reputacional],Tabla9[Porcentaje],"",1)</f>
        <v/>
      </c>
      <c r="L117" s="313" t="str">
        <f>_xlfn.XLOOKUP(J117,Tabla9[Reputacional],Tabla9[Nivel de impacto],"",1)</f>
        <v/>
      </c>
      <c r="M117" s="310" t="str">
        <f t="shared" si="2"/>
        <v/>
      </c>
      <c r="N117" s="311" t="str">
        <f>_xlfn.XLOOKUP(M117,Tabla9[Porcentaje],Tabla9[Nivel de impacto],"",1)</f>
        <v/>
      </c>
      <c r="O117" s="311" t="str">
        <f>IF(P117,_xlfn.XLOOKUP(CONCATENATE("P",F117,"I",N117),Tabla10[Llave],Tabla10[Severidad],"",1),"")</f>
        <v/>
      </c>
      <c r="P117" s="315" t="b">
        <f t="shared" si="3"/>
        <v>0</v>
      </c>
      <c r="Q117" s="199"/>
    </row>
    <row r="118" spans="1:17" ht="14.6" x14ac:dyDescent="0.4">
      <c r="A118" s="289" t="s">
        <v>237</v>
      </c>
      <c r="B118" s="309" t="b">
        <f>_xlfn.XLOOKUP(A118,Tabla6[Id Riesgo],Tabla6[Registro diligenciado],FALSE,1)</f>
        <v>0</v>
      </c>
      <c r="C118" s="290" t="str">
        <f>IF(B118,_xlfn.XLOOKUP(A118,Tabla6[Id Riesgo],Tabla6[DESCRIPCIÓN DEL RIESGO],FALSE,1),"")</f>
        <v/>
      </c>
      <c r="D118" s="295"/>
      <c r="E118" s="310" t="str">
        <f>_xlfn.XLOOKUP(D118,Tabla8[No. veces que realiza la actividad al año],Tabla8[Probabilidad],"",1)</f>
        <v/>
      </c>
      <c r="F118" s="311" t="str">
        <f>_xlfn.XLOOKUP(D118,Tabla8[No. veces que realiza la actividad al año],Tabla8[Nivel de probabilidad],"",1)</f>
        <v/>
      </c>
      <c r="G118" s="294"/>
      <c r="H118" s="312" t="str">
        <f>_xlfn.XLOOKUP(G118,Tabla9[Afectación económica],Tabla9[Porcentaje],"",1)</f>
        <v/>
      </c>
      <c r="I118" s="313" t="str">
        <f>_xlfn.XLOOKUP(G118,Tabla9[Afectación económica],Tabla9[Nivel de impacto],"",1)</f>
        <v/>
      </c>
      <c r="J118" s="314"/>
      <c r="K118" s="312" t="str">
        <f>_xlfn.XLOOKUP(J118,Tabla9[Reputacional],Tabla9[Porcentaje],"",1)</f>
        <v/>
      </c>
      <c r="L118" s="313" t="str">
        <f>_xlfn.XLOOKUP(J118,Tabla9[Reputacional],Tabla9[Nivel de impacto],"",1)</f>
        <v/>
      </c>
      <c r="M118" s="310" t="str">
        <f t="shared" si="2"/>
        <v/>
      </c>
      <c r="N118" s="311" t="str">
        <f>_xlfn.XLOOKUP(M118,Tabla9[Porcentaje],Tabla9[Nivel de impacto],"",1)</f>
        <v/>
      </c>
      <c r="O118" s="311" t="str">
        <f>IF(P118,_xlfn.XLOOKUP(CONCATENATE("P",F118,"I",N118),Tabla10[Llave],Tabla10[Severidad],"",1),"")</f>
        <v/>
      </c>
      <c r="P118" s="315" t="b">
        <f t="shared" si="3"/>
        <v>0</v>
      </c>
      <c r="Q118" s="199"/>
    </row>
    <row r="119" spans="1:17" ht="14.6" x14ac:dyDescent="0.4">
      <c r="A119" s="289" t="s">
        <v>238</v>
      </c>
      <c r="B119" s="309" t="b">
        <f>_xlfn.XLOOKUP(A119,Tabla6[Id Riesgo],Tabla6[Registro diligenciado],FALSE,1)</f>
        <v>0</v>
      </c>
      <c r="C119" s="290" t="str">
        <f>IF(B119,_xlfn.XLOOKUP(A119,Tabla6[Id Riesgo],Tabla6[DESCRIPCIÓN DEL RIESGO],FALSE,1),"")</f>
        <v/>
      </c>
      <c r="D119" s="295"/>
      <c r="E119" s="310" t="str">
        <f>_xlfn.XLOOKUP(D119,Tabla8[No. veces que realiza la actividad al año],Tabla8[Probabilidad],"",1)</f>
        <v/>
      </c>
      <c r="F119" s="311" t="str">
        <f>_xlfn.XLOOKUP(D119,Tabla8[No. veces que realiza la actividad al año],Tabla8[Nivel de probabilidad],"",1)</f>
        <v/>
      </c>
      <c r="G119" s="294"/>
      <c r="H119" s="312" t="str">
        <f>_xlfn.XLOOKUP(G119,Tabla9[Afectación económica],Tabla9[Porcentaje],"",1)</f>
        <v/>
      </c>
      <c r="I119" s="313" t="str">
        <f>_xlfn.XLOOKUP(G119,Tabla9[Afectación económica],Tabla9[Nivel de impacto],"",1)</f>
        <v/>
      </c>
      <c r="J119" s="314"/>
      <c r="K119" s="312" t="str">
        <f>_xlfn.XLOOKUP(J119,Tabla9[Reputacional],Tabla9[Porcentaje],"",1)</f>
        <v/>
      </c>
      <c r="L119" s="313" t="str">
        <f>_xlfn.XLOOKUP(J119,Tabla9[Reputacional],Tabla9[Nivel de impacto],"",1)</f>
        <v/>
      </c>
      <c r="M119" s="310" t="str">
        <f t="shared" si="2"/>
        <v/>
      </c>
      <c r="N119" s="311" t="str">
        <f>_xlfn.XLOOKUP(M119,Tabla9[Porcentaje],Tabla9[Nivel de impacto],"",1)</f>
        <v/>
      </c>
      <c r="O119" s="311" t="str">
        <f>IF(P119,_xlfn.XLOOKUP(CONCATENATE("P",F119,"I",N119),Tabla10[Llave],Tabla10[Severidad],"",1),"")</f>
        <v/>
      </c>
      <c r="P119" s="315" t="b">
        <f t="shared" si="3"/>
        <v>0</v>
      </c>
      <c r="Q119" s="199"/>
    </row>
    <row r="120" spans="1:17" ht="14.6" x14ac:dyDescent="0.4">
      <c r="A120" s="289" t="s">
        <v>239</v>
      </c>
      <c r="B120" s="309" t="b">
        <f>_xlfn.XLOOKUP(A120,Tabla6[Id Riesgo],Tabla6[Registro diligenciado],FALSE,1)</f>
        <v>0</v>
      </c>
      <c r="C120" s="290" t="str">
        <f>IF(B120,_xlfn.XLOOKUP(A120,Tabla6[Id Riesgo],Tabla6[DESCRIPCIÓN DEL RIESGO],FALSE,1),"")</f>
        <v/>
      </c>
      <c r="D120" s="295"/>
      <c r="E120" s="310" t="str">
        <f>_xlfn.XLOOKUP(D120,Tabla8[No. veces que realiza la actividad al año],Tabla8[Probabilidad],"",1)</f>
        <v/>
      </c>
      <c r="F120" s="311" t="str">
        <f>_xlfn.XLOOKUP(D120,Tabla8[No. veces que realiza la actividad al año],Tabla8[Nivel de probabilidad],"",1)</f>
        <v/>
      </c>
      <c r="G120" s="294"/>
      <c r="H120" s="312" t="str">
        <f>_xlfn.XLOOKUP(G120,Tabla9[Afectación económica],Tabla9[Porcentaje],"",1)</f>
        <v/>
      </c>
      <c r="I120" s="313" t="str">
        <f>_xlfn.XLOOKUP(G120,Tabla9[Afectación económica],Tabla9[Nivel de impacto],"",1)</f>
        <v/>
      </c>
      <c r="J120" s="314"/>
      <c r="K120" s="312" t="str">
        <f>_xlfn.XLOOKUP(J120,Tabla9[Reputacional],Tabla9[Porcentaje],"",1)</f>
        <v/>
      </c>
      <c r="L120" s="313" t="str">
        <f>_xlfn.XLOOKUP(J120,Tabla9[Reputacional],Tabla9[Nivel de impacto],"",1)</f>
        <v/>
      </c>
      <c r="M120" s="310" t="str">
        <f t="shared" si="2"/>
        <v/>
      </c>
      <c r="N120" s="311" t="str">
        <f>_xlfn.XLOOKUP(M120,Tabla9[Porcentaje],Tabla9[Nivel de impacto],"",1)</f>
        <v/>
      </c>
      <c r="O120" s="311" t="str">
        <f>IF(P120,_xlfn.XLOOKUP(CONCATENATE("P",F120,"I",N120),Tabla10[Llave],Tabla10[Severidad],"",1),"")</f>
        <v/>
      </c>
      <c r="P120" s="315" t="b">
        <f t="shared" si="3"/>
        <v>0</v>
      </c>
      <c r="Q120" s="199"/>
    </row>
    <row r="121" spans="1:17" ht="14.6" x14ac:dyDescent="0.4">
      <c r="A121" s="289" t="s">
        <v>240</v>
      </c>
      <c r="B121" s="309" t="b">
        <f>_xlfn.XLOOKUP(A121,Tabla6[Id Riesgo],Tabla6[Registro diligenciado],FALSE,1)</f>
        <v>0</v>
      </c>
      <c r="C121" s="290" t="str">
        <f>IF(B121,_xlfn.XLOOKUP(A121,Tabla6[Id Riesgo],Tabla6[DESCRIPCIÓN DEL RIESGO],FALSE,1),"")</f>
        <v/>
      </c>
      <c r="D121" s="295"/>
      <c r="E121" s="310" t="str">
        <f>_xlfn.XLOOKUP(D121,Tabla8[No. veces que realiza la actividad al año],Tabla8[Probabilidad],"",1)</f>
        <v/>
      </c>
      <c r="F121" s="311" t="str">
        <f>_xlfn.XLOOKUP(D121,Tabla8[No. veces que realiza la actividad al año],Tabla8[Nivel de probabilidad],"",1)</f>
        <v/>
      </c>
      <c r="G121" s="294"/>
      <c r="H121" s="312" t="str">
        <f>_xlfn.XLOOKUP(G121,Tabla9[Afectación económica],Tabla9[Porcentaje],"",1)</f>
        <v/>
      </c>
      <c r="I121" s="313" t="str">
        <f>_xlfn.XLOOKUP(G121,Tabla9[Afectación económica],Tabla9[Nivel de impacto],"",1)</f>
        <v/>
      </c>
      <c r="J121" s="314"/>
      <c r="K121" s="312" t="str">
        <f>_xlfn.XLOOKUP(J121,Tabla9[Reputacional],Tabla9[Porcentaje],"",1)</f>
        <v/>
      </c>
      <c r="L121" s="313" t="str">
        <f>_xlfn.XLOOKUP(J121,Tabla9[Reputacional],Tabla9[Nivel de impacto],"",1)</f>
        <v/>
      </c>
      <c r="M121" s="310" t="str">
        <f t="shared" si="2"/>
        <v/>
      </c>
      <c r="N121" s="311" t="str">
        <f>_xlfn.XLOOKUP(M121,Tabla9[Porcentaje],Tabla9[Nivel de impacto],"",1)</f>
        <v/>
      </c>
      <c r="O121" s="311" t="str">
        <f>IF(P121,_xlfn.XLOOKUP(CONCATENATE("P",F121,"I",N121),Tabla10[Llave],Tabla10[Severidad],"",1),"")</f>
        <v/>
      </c>
      <c r="P121" s="315" t="b">
        <f t="shared" si="3"/>
        <v>0</v>
      </c>
      <c r="Q121" s="199"/>
    </row>
    <row r="122" spans="1:17" ht="14.6" x14ac:dyDescent="0.4">
      <c r="A122" s="289" t="s">
        <v>241</v>
      </c>
      <c r="B122" s="309" t="b">
        <f>_xlfn.XLOOKUP(A122,Tabla6[Id Riesgo],Tabla6[Registro diligenciado],FALSE,1)</f>
        <v>0</v>
      </c>
      <c r="C122" s="290" t="str">
        <f>IF(B122,_xlfn.XLOOKUP(A122,Tabla6[Id Riesgo],Tabla6[DESCRIPCIÓN DEL RIESGO],FALSE,1),"")</f>
        <v/>
      </c>
      <c r="D122" s="295"/>
      <c r="E122" s="310" t="str">
        <f>_xlfn.XLOOKUP(D122,Tabla8[No. veces que realiza la actividad al año],Tabla8[Probabilidad],"",1)</f>
        <v/>
      </c>
      <c r="F122" s="311" t="str">
        <f>_xlfn.XLOOKUP(D122,Tabla8[No. veces que realiza la actividad al año],Tabla8[Nivel de probabilidad],"",1)</f>
        <v/>
      </c>
      <c r="G122" s="294"/>
      <c r="H122" s="312" t="str">
        <f>_xlfn.XLOOKUP(G122,Tabla9[Afectación económica],Tabla9[Porcentaje],"",1)</f>
        <v/>
      </c>
      <c r="I122" s="313" t="str">
        <f>_xlfn.XLOOKUP(G122,Tabla9[Afectación económica],Tabla9[Nivel de impacto],"",1)</f>
        <v/>
      </c>
      <c r="J122" s="314"/>
      <c r="K122" s="312" t="str">
        <f>_xlfn.XLOOKUP(J122,Tabla9[Reputacional],Tabla9[Porcentaje],"",1)</f>
        <v/>
      </c>
      <c r="L122" s="313" t="str">
        <f>_xlfn.XLOOKUP(J122,Tabla9[Reputacional],Tabla9[Nivel de impacto],"",1)</f>
        <v/>
      </c>
      <c r="M122" s="310" t="str">
        <f t="shared" si="2"/>
        <v/>
      </c>
      <c r="N122" s="311" t="str">
        <f>_xlfn.XLOOKUP(M122,Tabla9[Porcentaje],Tabla9[Nivel de impacto],"",1)</f>
        <v/>
      </c>
      <c r="O122" s="311" t="str">
        <f>IF(P122,_xlfn.XLOOKUP(CONCATENATE("P",F122,"I",N122),Tabla10[Llave],Tabla10[Severidad],"",1),"")</f>
        <v/>
      </c>
      <c r="P122" s="315" t="b">
        <f t="shared" si="3"/>
        <v>0</v>
      </c>
      <c r="Q122" s="199"/>
    </row>
    <row r="123" spans="1:17" ht="14.6" x14ac:dyDescent="0.4">
      <c r="A123" s="289" t="s">
        <v>242</v>
      </c>
      <c r="B123" s="309" t="b">
        <f>_xlfn.XLOOKUP(A123,Tabla6[Id Riesgo],Tabla6[Registro diligenciado],FALSE,1)</f>
        <v>0</v>
      </c>
      <c r="C123" s="290" t="str">
        <f>IF(B123,_xlfn.XLOOKUP(A123,Tabla6[Id Riesgo],Tabla6[DESCRIPCIÓN DEL RIESGO],FALSE,1),"")</f>
        <v/>
      </c>
      <c r="D123" s="295"/>
      <c r="E123" s="310" t="str">
        <f>_xlfn.XLOOKUP(D123,Tabla8[No. veces que realiza la actividad al año],Tabla8[Probabilidad],"",1)</f>
        <v/>
      </c>
      <c r="F123" s="311" t="str">
        <f>_xlfn.XLOOKUP(D123,Tabla8[No. veces que realiza la actividad al año],Tabla8[Nivel de probabilidad],"",1)</f>
        <v/>
      </c>
      <c r="G123" s="294"/>
      <c r="H123" s="312" t="str">
        <f>_xlfn.XLOOKUP(G123,Tabla9[Afectación económica],Tabla9[Porcentaje],"",1)</f>
        <v/>
      </c>
      <c r="I123" s="313" t="str">
        <f>_xlfn.XLOOKUP(G123,Tabla9[Afectación económica],Tabla9[Nivel de impacto],"",1)</f>
        <v/>
      </c>
      <c r="J123" s="314"/>
      <c r="K123" s="312" t="str">
        <f>_xlfn.XLOOKUP(J123,Tabla9[Reputacional],Tabla9[Porcentaje],"",1)</f>
        <v/>
      </c>
      <c r="L123" s="313" t="str">
        <f>_xlfn.XLOOKUP(J123,Tabla9[Reputacional],Tabla9[Nivel de impacto],"",1)</f>
        <v/>
      </c>
      <c r="M123" s="310" t="str">
        <f t="shared" si="2"/>
        <v/>
      </c>
      <c r="N123" s="311" t="str">
        <f>_xlfn.XLOOKUP(M123,Tabla9[Porcentaje],Tabla9[Nivel de impacto],"",1)</f>
        <v/>
      </c>
      <c r="O123" s="311" t="str">
        <f>IF(P123,_xlfn.XLOOKUP(CONCATENATE("P",F123,"I",N123),Tabla10[Llave],Tabla10[Severidad],"",1),"")</f>
        <v/>
      </c>
      <c r="P123" s="315" t="b">
        <f t="shared" si="3"/>
        <v>0</v>
      </c>
      <c r="Q123" s="199"/>
    </row>
    <row r="124" spans="1:17" ht="14.6" x14ac:dyDescent="0.4">
      <c r="A124" s="289" t="s">
        <v>243</v>
      </c>
      <c r="B124" s="309" t="b">
        <f>_xlfn.XLOOKUP(A124,Tabla6[Id Riesgo],Tabla6[Registro diligenciado],FALSE,1)</f>
        <v>0</v>
      </c>
      <c r="C124" s="290" t="str">
        <f>IF(B124,_xlfn.XLOOKUP(A124,Tabla6[Id Riesgo],Tabla6[DESCRIPCIÓN DEL RIESGO],FALSE,1),"")</f>
        <v/>
      </c>
      <c r="D124" s="295"/>
      <c r="E124" s="310" t="str">
        <f>_xlfn.XLOOKUP(D124,Tabla8[No. veces que realiza la actividad al año],Tabla8[Probabilidad],"",1)</f>
        <v/>
      </c>
      <c r="F124" s="311" t="str">
        <f>_xlfn.XLOOKUP(D124,Tabla8[No. veces que realiza la actividad al año],Tabla8[Nivel de probabilidad],"",1)</f>
        <v/>
      </c>
      <c r="G124" s="294"/>
      <c r="H124" s="312" t="str">
        <f>_xlfn.XLOOKUP(G124,Tabla9[Afectación económica],Tabla9[Porcentaje],"",1)</f>
        <v/>
      </c>
      <c r="I124" s="313" t="str">
        <f>_xlfn.XLOOKUP(G124,Tabla9[Afectación económica],Tabla9[Nivel de impacto],"",1)</f>
        <v/>
      </c>
      <c r="J124" s="314"/>
      <c r="K124" s="312" t="str">
        <f>_xlfn.XLOOKUP(J124,Tabla9[Reputacional],Tabla9[Porcentaje],"",1)</f>
        <v/>
      </c>
      <c r="L124" s="313" t="str">
        <f>_xlfn.XLOOKUP(J124,Tabla9[Reputacional],Tabla9[Nivel de impacto],"",1)</f>
        <v/>
      </c>
      <c r="M124" s="310" t="str">
        <f t="shared" si="2"/>
        <v/>
      </c>
      <c r="N124" s="311" t="str">
        <f>_xlfn.XLOOKUP(M124,Tabla9[Porcentaje],Tabla9[Nivel de impacto],"",1)</f>
        <v/>
      </c>
      <c r="O124" s="311" t="str">
        <f>IF(P124,_xlfn.XLOOKUP(CONCATENATE("P",F124,"I",N124),Tabla10[Llave],Tabla10[Severidad],"",1),"")</f>
        <v/>
      </c>
      <c r="P124" s="315" t="b">
        <f t="shared" si="3"/>
        <v>0</v>
      </c>
      <c r="Q124" s="199"/>
    </row>
    <row r="125" spans="1:17" ht="14.6" x14ac:dyDescent="0.4">
      <c r="A125" s="289" t="s">
        <v>244</v>
      </c>
      <c r="B125" s="309" t="b">
        <f>_xlfn.XLOOKUP(A125,Tabla6[Id Riesgo],Tabla6[Registro diligenciado],FALSE,1)</f>
        <v>0</v>
      </c>
      <c r="C125" s="290" t="str">
        <f>IF(B125,_xlfn.XLOOKUP(A125,Tabla6[Id Riesgo],Tabla6[DESCRIPCIÓN DEL RIESGO],FALSE,1),"")</f>
        <v/>
      </c>
      <c r="D125" s="295"/>
      <c r="E125" s="310" t="str">
        <f>_xlfn.XLOOKUP(D125,Tabla8[No. veces que realiza la actividad al año],Tabla8[Probabilidad],"",1)</f>
        <v/>
      </c>
      <c r="F125" s="311" t="str">
        <f>_xlfn.XLOOKUP(D125,Tabla8[No. veces que realiza la actividad al año],Tabla8[Nivel de probabilidad],"",1)</f>
        <v/>
      </c>
      <c r="G125" s="294"/>
      <c r="H125" s="312" t="str">
        <f>_xlfn.XLOOKUP(G125,Tabla9[Afectación económica],Tabla9[Porcentaje],"",1)</f>
        <v/>
      </c>
      <c r="I125" s="313" t="str">
        <f>_xlfn.XLOOKUP(G125,Tabla9[Afectación económica],Tabla9[Nivel de impacto],"",1)</f>
        <v/>
      </c>
      <c r="J125" s="314"/>
      <c r="K125" s="312" t="str">
        <f>_xlfn.XLOOKUP(J125,Tabla9[Reputacional],Tabla9[Porcentaje],"",1)</f>
        <v/>
      </c>
      <c r="L125" s="313" t="str">
        <f>_xlfn.XLOOKUP(J125,Tabla9[Reputacional],Tabla9[Nivel de impacto],"",1)</f>
        <v/>
      </c>
      <c r="M125" s="310" t="str">
        <f t="shared" si="2"/>
        <v/>
      </c>
      <c r="N125" s="311" t="str">
        <f>_xlfn.XLOOKUP(M125,Tabla9[Porcentaje],Tabla9[Nivel de impacto],"",1)</f>
        <v/>
      </c>
      <c r="O125" s="311" t="str">
        <f>IF(P125,_xlfn.XLOOKUP(CONCATENATE("P",F125,"I",N125),Tabla10[Llave],Tabla10[Severidad],"",1),"")</f>
        <v/>
      </c>
      <c r="P125" s="315" t="b">
        <f t="shared" si="3"/>
        <v>0</v>
      </c>
      <c r="Q125" s="199"/>
    </row>
    <row r="126" spans="1:17" ht="14.6" x14ac:dyDescent="0.4">
      <c r="A126" s="289" t="s">
        <v>245</v>
      </c>
      <c r="B126" s="309" t="b">
        <f>_xlfn.XLOOKUP(A126,Tabla6[Id Riesgo],Tabla6[Registro diligenciado],FALSE,1)</f>
        <v>0</v>
      </c>
      <c r="C126" s="290" t="str">
        <f>IF(B126,_xlfn.XLOOKUP(A126,Tabla6[Id Riesgo],Tabla6[DESCRIPCIÓN DEL RIESGO],FALSE,1),"")</f>
        <v/>
      </c>
      <c r="D126" s="295"/>
      <c r="E126" s="310" t="str">
        <f>_xlfn.XLOOKUP(D126,Tabla8[No. veces que realiza la actividad al año],Tabla8[Probabilidad],"",1)</f>
        <v/>
      </c>
      <c r="F126" s="311" t="str">
        <f>_xlfn.XLOOKUP(D126,Tabla8[No. veces que realiza la actividad al año],Tabla8[Nivel de probabilidad],"",1)</f>
        <v/>
      </c>
      <c r="G126" s="294"/>
      <c r="H126" s="312" t="str">
        <f>_xlfn.XLOOKUP(G126,Tabla9[Afectación económica],Tabla9[Porcentaje],"",1)</f>
        <v/>
      </c>
      <c r="I126" s="313" t="str">
        <f>_xlfn.XLOOKUP(G126,Tabla9[Afectación económica],Tabla9[Nivel de impacto],"",1)</f>
        <v/>
      </c>
      <c r="J126" s="314"/>
      <c r="K126" s="312" t="str">
        <f>_xlfn.XLOOKUP(J126,Tabla9[Reputacional],Tabla9[Porcentaje],"",1)</f>
        <v/>
      </c>
      <c r="L126" s="313" t="str">
        <f>_xlfn.XLOOKUP(J126,Tabla9[Reputacional],Tabla9[Nivel de impacto],"",1)</f>
        <v/>
      </c>
      <c r="M126" s="310" t="str">
        <f t="shared" si="2"/>
        <v/>
      </c>
      <c r="N126" s="311" t="str">
        <f>_xlfn.XLOOKUP(M126,Tabla9[Porcentaje],Tabla9[Nivel de impacto],"",1)</f>
        <v/>
      </c>
      <c r="O126" s="311" t="str">
        <f>IF(P126,_xlfn.XLOOKUP(CONCATENATE("P",F126,"I",N126),Tabla10[Llave],Tabla10[Severidad],"",1),"")</f>
        <v/>
      </c>
      <c r="P126" s="315" t="b">
        <f t="shared" si="3"/>
        <v>0</v>
      </c>
      <c r="Q126" s="199"/>
    </row>
    <row r="127" spans="1:17" ht="14.6" x14ac:dyDescent="0.4">
      <c r="A127" s="289" t="s">
        <v>246</v>
      </c>
      <c r="B127" s="309" t="b">
        <f>_xlfn.XLOOKUP(A127,Tabla6[Id Riesgo],Tabla6[Registro diligenciado],FALSE,1)</f>
        <v>0</v>
      </c>
      <c r="C127" s="290" t="str">
        <f>IF(B127,_xlfn.XLOOKUP(A127,Tabla6[Id Riesgo],Tabla6[DESCRIPCIÓN DEL RIESGO],FALSE,1),"")</f>
        <v/>
      </c>
      <c r="D127" s="295"/>
      <c r="E127" s="310" t="str">
        <f>_xlfn.XLOOKUP(D127,Tabla8[No. veces que realiza la actividad al año],Tabla8[Probabilidad],"",1)</f>
        <v/>
      </c>
      <c r="F127" s="311" t="str">
        <f>_xlfn.XLOOKUP(D127,Tabla8[No. veces que realiza la actividad al año],Tabla8[Nivel de probabilidad],"",1)</f>
        <v/>
      </c>
      <c r="G127" s="294"/>
      <c r="H127" s="312" t="str">
        <f>_xlfn.XLOOKUP(G127,Tabla9[Afectación económica],Tabla9[Porcentaje],"",1)</f>
        <v/>
      </c>
      <c r="I127" s="313" t="str">
        <f>_xlfn.XLOOKUP(G127,Tabla9[Afectación económica],Tabla9[Nivel de impacto],"",1)</f>
        <v/>
      </c>
      <c r="J127" s="314"/>
      <c r="K127" s="312" t="str">
        <f>_xlfn.XLOOKUP(J127,Tabla9[Reputacional],Tabla9[Porcentaje],"",1)</f>
        <v/>
      </c>
      <c r="L127" s="313" t="str">
        <f>_xlfn.XLOOKUP(J127,Tabla9[Reputacional],Tabla9[Nivel de impacto],"",1)</f>
        <v/>
      </c>
      <c r="M127" s="310" t="str">
        <f t="shared" si="2"/>
        <v/>
      </c>
      <c r="N127" s="311" t="str">
        <f>_xlfn.XLOOKUP(M127,Tabla9[Porcentaje],Tabla9[Nivel de impacto],"",1)</f>
        <v/>
      </c>
      <c r="O127" s="311" t="str">
        <f>IF(P127,_xlfn.XLOOKUP(CONCATENATE("P",F127,"I",N127),Tabla10[Llave],Tabla10[Severidad],"",1),"")</f>
        <v/>
      </c>
      <c r="P127" s="315" t="b">
        <f t="shared" si="3"/>
        <v>0</v>
      </c>
      <c r="Q127" s="199"/>
    </row>
    <row r="128" spans="1:17" ht="14.6" x14ac:dyDescent="0.4">
      <c r="A128" s="289" t="s">
        <v>247</v>
      </c>
      <c r="B128" s="309" t="b">
        <f>_xlfn.XLOOKUP(A128,Tabla6[Id Riesgo],Tabla6[Registro diligenciado],FALSE,1)</f>
        <v>0</v>
      </c>
      <c r="C128" s="290" t="str">
        <f>IF(B128,_xlfn.XLOOKUP(A128,Tabla6[Id Riesgo],Tabla6[DESCRIPCIÓN DEL RIESGO],FALSE,1),"")</f>
        <v/>
      </c>
      <c r="D128" s="295"/>
      <c r="E128" s="310" t="str">
        <f>_xlfn.XLOOKUP(D128,Tabla8[No. veces que realiza la actividad al año],Tabla8[Probabilidad],"",1)</f>
        <v/>
      </c>
      <c r="F128" s="311" t="str">
        <f>_xlfn.XLOOKUP(D128,Tabla8[No. veces que realiza la actividad al año],Tabla8[Nivel de probabilidad],"",1)</f>
        <v/>
      </c>
      <c r="G128" s="294"/>
      <c r="H128" s="312" t="str">
        <f>_xlfn.XLOOKUP(G128,Tabla9[Afectación económica],Tabla9[Porcentaje],"",1)</f>
        <v/>
      </c>
      <c r="I128" s="313" t="str">
        <f>_xlfn.XLOOKUP(G128,Tabla9[Afectación económica],Tabla9[Nivel de impacto],"",1)</f>
        <v/>
      </c>
      <c r="J128" s="314"/>
      <c r="K128" s="312" t="str">
        <f>_xlfn.XLOOKUP(J128,Tabla9[Reputacional],Tabla9[Porcentaje],"",1)</f>
        <v/>
      </c>
      <c r="L128" s="313" t="str">
        <f>_xlfn.XLOOKUP(J128,Tabla9[Reputacional],Tabla9[Nivel de impacto],"",1)</f>
        <v/>
      </c>
      <c r="M128" s="310" t="str">
        <f t="shared" si="2"/>
        <v/>
      </c>
      <c r="N128" s="311" t="str">
        <f>_xlfn.XLOOKUP(M128,Tabla9[Porcentaje],Tabla9[Nivel de impacto],"",1)</f>
        <v/>
      </c>
      <c r="O128" s="311" t="str">
        <f>IF(P128,_xlfn.XLOOKUP(CONCATENATE("P",F128,"I",N128),Tabla10[Llave],Tabla10[Severidad],"",1),"")</f>
        <v/>
      </c>
      <c r="P128" s="315" t="b">
        <f t="shared" si="3"/>
        <v>0</v>
      </c>
      <c r="Q128" s="199"/>
    </row>
    <row r="129" spans="1:17" ht="14.6" x14ac:dyDescent="0.4">
      <c r="A129" s="289" t="s">
        <v>248</v>
      </c>
      <c r="B129" s="309" t="b">
        <f>_xlfn.XLOOKUP(A129,Tabla6[Id Riesgo],Tabla6[Registro diligenciado],FALSE,1)</f>
        <v>0</v>
      </c>
      <c r="C129" s="290" t="str">
        <f>IF(B129,_xlfn.XLOOKUP(A129,Tabla6[Id Riesgo],Tabla6[DESCRIPCIÓN DEL RIESGO],FALSE,1),"")</f>
        <v/>
      </c>
      <c r="D129" s="295"/>
      <c r="E129" s="310" t="str">
        <f>_xlfn.XLOOKUP(D129,Tabla8[No. veces que realiza la actividad al año],Tabla8[Probabilidad],"",1)</f>
        <v/>
      </c>
      <c r="F129" s="311" t="str">
        <f>_xlfn.XLOOKUP(D129,Tabla8[No. veces que realiza la actividad al año],Tabla8[Nivel de probabilidad],"",1)</f>
        <v/>
      </c>
      <c r="G129" s="294"/>
      <c r="H129" s="312" t="str">
        <f>_xlfn.XLOOKUP(G129,Tabla9[Afectación económica],Tabla9[Porcentaje],"",1)</f>
        <v/>
      </c>
      <c r="I129" s="313" t="str">
        <f>_xlfn.XLOOKUP(G129,Tabla9[Afectación económica],Tabla9[Nivel de impacto],"",1)</f>
        <v/>
      </c>
      <c r="J129" s="314"/>
      <c r="K129" s="312" t="str">
        <f>_xlfn.XLOOKUP(J129,Tabla9[Reputacional],Tabla9[Porcentaje],"",1)</f>
        <v/>
      </c>
      <c r="L129" s="313" t="str">
        <f>_xlfn.XLOOKUP(J129,Tabla9[Reputacional],Tabla9[Nivel de impacto],"",1)</f>
        <v/>
      </c>
      <c r="M129" s="310" t="str">
        <f t="shared" si="2"/>
        <v/>
      </c>
      <c r="N129" s="311" t="str">
        <f>_xlfn.XLOOKUP(M129,Tabla9[Porcentaje],Tabla9[Nivel de impacto],"",1)</f>
        <v/>
      </c>
      <c r="O129" s="311" t="str">
        <f>IF(P129,_xlfn.XLOOKUP(CONCATENATE("P",F129,"I",N129),Tabla10[Llave],Tabla10[Severidad],"",1),"")</f>
        <v/>
      </c>
      <c r="P129" s="315" t="b">
        <f t="shared" si="3"/>
        <v>0</v>
      </c>
      <c r="Q129" s="199"/>
    </row>
    <row r="130" spans="1:17" ht="14.6" x14ac:dyDescent="0.4">
      <c r="A130" s="289" t="s">
        <v>249</v>
      </c>
      <c r="B130" s="309" t="b">
        <f>_xlfn.XLOOKUP(A130,Tabla6[Id Riesgo],Tabla6[Registro diligenciado],FALSE,1)</f>
        <v>0</v>
      </c>
      <c r="C130" s="290" t="str">
        <f>IF(B130,_xlfn.XLOOKUP(A130,Tabla6[Id Riesgo],Tabla6[DESCRIPCIÓN DEL RIESGO],FALSE,1),"")</f>
        <v/>
      </c>
      <c r="D130" s="295"/>
      <c r="E130" s="310" t="str">
        <f>_xlfn.XLOOKUP(D130,Tabla8[No. veces que realiza la actividad al año],Tabla8[Probabilidad],"",1)</f>
        <v/>
      </c>
      <c r="F130" s="311" t="str">
        <f>_xlfn.XLOOKUP(D130,Tabla8[No. veces que realiza la actividad al año],Tabla8[Nivel de probabilidad],"",1)</f>
        <v/>
      </c>
      <c r="G130" s="294"/>
      <c r="H130" s="312" t="str">
        <f>_xlfn.XLOOKUP(G130,Tabla9[Afectación económica],Tabla9[Porcentaje],"",1)</f>
        <v/>
      </c>
      <c r="I130" s="313" t="str">
        <f>_xlfn.XLOOKUP(G130,Tabla9[Afectación económica],Tabla9[Nivel de impacto],"",1)</f>
        <v/>
      </c>
      <c r="J130" s="314"/>
      <c r="K130" s="312" t="str">
        <f>_xlfn.XLOOKUP(J130,Tabla9[Reputacional],Tabla9[Porcentaje],"",1)</f>
        <v/>
      </c>
      <c r="L130" s="313" t="str">
        <f>_xlfn.XLOOKUP(J130,Tabla9[Reputacional],Tabla9[Nivel de impacto],"",1)</f>
        <v/>
      </c>
      <c r="M130" s="310" t="str">
        <f t="shared" si="2"/>
        <v/>
      </c>
      <c r="N130" s="311" t="str">
        <f>_xlfn.XLOOKUP(M130,Tabla9[Porcentaje],Tabla9[Nivel de impacto],"",1)</f>
        <v/>
      </c>
      <c r="O130" s="311" t="str">
        <f>IF(P130,_xlfn.XLOOKUP(CONCATENATE("P",F130,"I",N130),Tabla10[Llave],Tabla10[Severidad],"",1),"")</f>
        <v/>
      </c>
      <c r="P130" s="315" t="b">
        <f t="shared" si="3"/>
        <v>0</v>
      </c>
      <c r="Q130" s="199"/>
    </row>
    <row r="131" spans="1:17" ht="14.6" x14ac:dyDescent="0.4">
      <c r="A131" s="289" t="s">
        <v>250</v>
      </c>
      <c r="B131" s="309" t="b">
        <f>_xlfn.XLOOKUP(A131,Tabla6[Id Riesgo],Tabla6[Registro diligenciado],FALSE,1)</f>
        <v>0</v>
      </c>
      <c r="C131" s="290" t="str">
        <f>IF(B131,_xlfn.XLOOKUP(A131,Tabla6[Id Riesgo],Tabla6[DESCRIPCIÓN DEL RIESGO],FALSE,1),"")</f>
        <v/>
      </c>
      <c r="D131" s="295"/>
      <c r="E131" s="310" t="str">
        <f>_xlfn.XLOOKUP(D131,Tabla8[No. veces que realiza la actividad al año],Tabla8[Probabilidad],"",1)</f>
        <v/>
      </c>
      <c r="F131" s="311" t="str">
        <f>_xlfn.XLOOKUP(D131,Tabla8[No. veces que realiza la actividad al año],Tabla8[Nivel de probabilidad],"",1)</f>
        <v/>
      </c>
      <c r="G131" s="294"/>
      <c r="H131" s="312" t="str">
        <f>_xlfn.XLOOKUP(G131,Tabla9[Afectación económica],Tabla9[Porcentaje],"",1)</f>
        <v/>
      </c>
      <c r="I131" s="313" t="str">
        <f>_xlfn.XLOOKUP(G131,Tabla9[Afectación económica],Tabla9[Nivel de impacto],"",1)</f>
        <v/>
      </c>
      <c r="J131" s="314"/>
      <c r="K131" s="312" t="str">
        <f>_xlfn.XLOOKUP(J131,Tabla9[Reputacional],Tabla9[Porcentaje],"",1)</f>
        <v/>
      </c>
      <c r="L131" s="313" t="str">
        <f>_xlfn.XLOOKUP(J131,Tabla9[Reputacional],Tabla9[Nivel de impacto],"",1)</f>
        <v/>
      </c>
      <c r="M131" s="310" t="str">
        <f t="shared" si="2"/>
        <v/>
      </c>
      <c r="N131" s="311" t="str">
        <f>_xlfn.XLOOKUP(M131,Tabla9[Porcentaje],Tabla9[Nivel de impacto],"",1)</f>
        <v/>
      </c>
      <c r="O131" s="311" t="str">
        <f>IF(P131,_xlfn.XLOOKUP(CONCATENATE("P",F131,"I",N131),Tabla10[Llave],Tabla10[Severidad],"",1),"")</f>
        <v/>
      </c>
      <c r="P131" s="315" t="b">
        <f t="shared" si="3"/>
        <v>0</v>
      </c>
      <c r="Q131" s="199"/>
    </row>
    <row r="132" spans="1:17" ht="14.6" x14ac:dyDescent="0.4">
      <c r="A132" s="289" t="s">
        <v>251</v>
      </c>
      <c r="B132" s="309" t="b">
        <f>_xlfn.XLOOKUP(A132,Tabla6[Id Riesgo],Tabla6[Registro diligenciado],FALSE,1)</f>
        <v>0</v>
      </c>
      <c r="C132" s="290" t="str">
        <f>IF(B132,_xlfn.XLOOKUP(A132,Tabla6[Id Riesgo],Tabla6[DESCRIPCIÓN DEL RIESGO],FALSE,1),"")</f>
        <v/>
      </c>
      <c r="D132" s="295"/>
      <c r="E132" s="310" t="str">
        <f>_xlfn.XLOOKUP(D132,Tabla8[No. veces que realiza la actividad al año],Tabla8[Probabilidad],"",1)</f>
        <v/>
      </c>
      <c r="F132" s="311" t="str">
        <f>_xlfn.XLOOKUP(D132,Tabla8[No. veces que realiza la actividad al año],Tabla8[Nivel de probabilidad],"",1)</f>
        <v/>
      </c>
      <c r="G132" s="294"/>
      <c r="H132" s="312" t="str">
        <f>_xlfn.XLOOKUP(G132,Tabla9[Afectación económica],Tabla9[Porcentaje],"",1)</f>
        <v/>
      </c>
      <c r="I132" s="313" t="str">
        <f>_xlfn.XLOOKUP(G132,Tabla9[Afectación económica],Tabla9[Nivel de impacto],"",1)</f>
        <v/>
      </c>
      <c r="J132" s="314"/>
      <c r="K132" s="312" t="str">
        <f>_xlfn.XLOOKUP(J132,Tabla9[Reputacional],Tabla9[Porcentaje],"",1)</f>
        <v/>
      </c>
      <c r="L132" s="313" t="str">
        <f>_xlfn.XLOOKUP(J132,Tabla9[Reputacional],Tabla9[Nivel de impacto],"",1)</f>
        <v/>
      </c>
      <c r="M132" s="310" t="str">
        <f t="shared" si="2"/>
        <v/>
      </c>
      <c r="N132" s="311" t="str">
        <f>_xlfn.XLOOKUP(M132,Tabla9[Porcentaje],Tabla9[Nivel de impacto],"",1)</f>
        <v/>
      </c>
      <c r="O132" s="311" t="str">
        <f>IF(P132,_xlfn.XLOOKUP(CONCATENATE("P",F132,"I",N132),Tabla10[Llave],Tabla10[Severidad],"",1),"")</f>
        <v/>
      </c>
      <c r="P132" s="315" t="b">
        <f t="shared" si="3"/>
        <v>0</v>
      </c>
      <c r="Q132" s="199"/>
    </row>
    <row r="133" spans="1:17" ht="14.6" x14ac:dyDescent="0.4">
      <c r="A133" s="289" t="s">
        <v>252</v>
      </c>
      <c r="B133" s="309" t="b">
        <f>_xlfn.XLOOKUP(A133,Tabla6[Id Riesgo],Tabla6[Registro diligenciado],FALSE,1)</f>
        <v>0</v>
      </c>
      <c r="C133" s="290" t="str">
        <f>IF(B133,_xlfn.XLOOKUP(A133,Tabla6[Id Riesgo],Tabla6[DESCRIPCIÓN DEL RIESGO],FALSE,1),"")</f>
        <v/>
      </c>
      <c r="D133" s="295"/>
      <c r="E133" s="310" t="str">
        <f>_xlfn.XLOOKUP(D133,Tabla8[No. veces que realiza la actividad al año],Tabla8[Probabilidad],"",1)</f>
        <v/>
      </c>
      <c r="F133" s="311" t="str">
        <f>_xlfn.XLOOKUP(D133,Tabla8[No. veces que realiza la actividad al año],Tabla8[Nivel de probabilidad],"",1)</f>
        <v/>
      </c>
      <c r="G133" s="294"/>
      <c r="H133" s="312" t="str">
        <f>_xlfn.XLOOKUP(G133,Tabla9[Afectación económica],Tabla9[Porcentaje],"",1)</f>
        <v/>
      </c>
      <c r="I133" s="313" t="str">
        <f>_xlfn.XLOOKUP(G133,Tabla9[Afectación económica],Tabla9[Nivel de impacto],"",1)</f>
        <v/>
      </c>
      <c r="J133" s="314"/>
      <c r="K133" s="312" t="str">
        <f>_xlfn.XLOOKUP(J133,Tabla9[Reputacional],Tabla9[Porcentaje],"",1)</f>
        <v/>
      </c>
      <c r="L133" s="313" t="str">
        <f>_xlfn.XLOOKUP(J133,Tabla9[Reputacional],Tabla9[Nivel de impacto],"",1)</f>
        <v/>
      </c>
      <c r="M133" s="310" t="str">
        <f t="shared" si="2"/>
        <v/>
      </c>
      <c r="N133" s="311" t="str">
        <f>_xlfn.XLOOKUP(M133,Tabla9[Porcentaje],Tabla9[Nivel de impacto],"",1)</f>
        <v/>
      </c>
      <c r="O133" s="311" t="str">
        <f>IF(P133,_xlfn.XLOOKUP(CONCATENATE("P",F133,"I",N133),Tabla10[Llave],Tabla10[Severidad],"",1),"")</f>
        <v/>
      </c>
      <c r="P133" s="315" t="b">
        <f t="shared" si="3"/>
        <v>0</v>
      </c>
      <c r="Q133" s="199"/>
    </row>
    <row r="134" spans="1:17" ht="14.6" x14ac:dyDescent="0.4">
      <c r="A134" s="289" t="s">
        <v>253</v>
      </c>
      <c r="B134" s="309" t="b">
        <f>_xlfn.XLOOKUP(A134,Tabla6[Id Riesgo],Tabla6[Registro diligenciado],FALSE,1)</f>
        <v>0</v>
      </c>
      <c r="C134" s="290" t="str">
        <f>IF(B134,_xlfn.XLOOKUP(A134,Tabla6[Id Riesgo],Tabla6[DESCRIPCIÓN DEL RIESGO],FALSE,1),"")</f>
        <v/>
      </c>
      <c r="D134" s="295"/>
      <c r="E134" s="310" t="str">
        <f>_xlfn.XLOOKUP(D134,Tabla8[No. veces que realiza la actividad al año],Tabla8[Probabilidad],"",1)</f>
        <v/>
      </c>
      <c r="F134" s="311" t="str">
        <f>_xlfn.XLOOKUP(D134,Tabla8[No. veces que realiza la actividad al año],Tabla8[Nivel de probabilidad],"",1)</f>
        <v/>
      </c>
      <c r="G134" s="294"/>
      <c r="H134" s="312" t="str">
        <f>_xlfn.XLOOKUP(G134,Tabla9[Afectación económica],Tabla9[Porcentaje],"",1)</f>
        <v/>
      </c>
      <c r="I134" s="313" t="str">
        <f>_xlfn.XLOOKUP(G134,Tabla9[Afectación económica],Tabla9[Nivel de impacto],"",1)</f>
        <v/>
      </c>
      <c r="J134" s="314"/>
      <c r="K134" s="312" t="str">
        <f>_xlfn.XLOOKUP(J134,Tabla9[Reputacional],Tabla9[Porcentaje],"",1)</f>
        <v/>
      </c>
      <c r="L134" s="313" t="str">
        <f>_xlfn.XLOOKUP(J134,Tabla9[Reputacional],Tabla9[Nivel de impacto],"",1)</f>
        <v/>
      </c>
      <c r="M134" s="310" t="str">
        <f t="shared" si="2"/>
        <v/>
      </c>
      <c r="N134" s="311" t="str">
        <f>_xlfn.XLOOKUP(M134,Tabla9[Porcentaje],Tabla9[Nivel de impacto],"",1)</f>
        <v/>
      </c>
      <c r="O134" s="311" t="str">
        <f>IF(P134,_xlfn.XLOOKUP(CONCATENATE("P",F134,"I",N134),Tabla10[Llave],Tabla10[Severidad],"",1),"")</f>
        <v/>
      </c>
      <c r="P134" s="315" t="b">
        <f t="shared" si="3"/>
        <v>0</v>
      </c>
      <c r="Q134" s="199"/>
    </row>
    <row r="135" spans="1:17" ht="14.6" x14ac:dyDescent="0.4">
      <c r="A135" s="289" t="s">
        <v>254</v>
      </c>
      <c r="B135" s="309" t="b">
        <f>_xlfn.XLOOKUP(A135,Tabla6[Id Riesgo],Tabla6[Registro diligenciado],FALSE,1)</f>
        <v>0</v>
      </c>
      <c r="C135" s="290" t="str">
        <f>IF(B135,_xlfn.XLOOKUP(A135,Tabla6[Id Riesgo],Tabla6[DESCRIPCIÓN DEL RIESGO],FALSE,1),"")</f>
        <v/>
      </c>
      <c r="D135" s="295"/>
      <c r="E135" s="310" t="str">
        <f>_xlfn.XLOOKUP(D135,Tabla8[No. veces que realiza la actividad al año],Tabla8[Probabilidad],"",1)</f>
        <v/>
      </c>
      <c r="F135" s="311" t="str">
        <f>_xlfn.XLOOKUP(D135,Tabla8[No. veces que realiza la actividad al año],Tabla8[Nivel de probabilidad],"",1)</f>
        <v/>
      </c>
      <c r="G135" s="294"/>
      <c r="H135" s="312" t="str">
        <f>_xlfn.XLOOKUP(G135,Tabla9[Afectación económica],Tabla9[Porcentaje],"",1)</f>
        <v/>
      </c>
      <c r="I135" s="313" t="str">
        <f>_xlfn.XLOOKUP(G135,Tabla9[Afectación económica],Tabla9[Nivel de impacto],"",1)</f>
        <v/>
      </c>
      <c r="J135" s="314"/>
      <c r="K135" s="312" t="str">
        <f>_xlfn.XLOOKUP(J135,Tabla9[Reputacional],Tabla9[Porcentaje],"",1)</f>
        <v/>
      </c>
      <c r="L135" s="313" t="str">
        <f>_xlfn.XLOOKUP(J135,Tabla9[Reputacional],Tabla9[Nivel de impacto],"",1)</f>
        <v/>
      </c>
      <c r="M135" s="310" t="str">
        <f t="shared" si="2"/>
        <v/>
      </c>
      <c r="N135" s="311" t="str">
        <f>_xlfn.XLOOKUP(M135,Tabla9[Porcentaje],Tabla9[Nivel de impacto],"",1)</f>
        <v/>
      </c>
      <c r="O135" s="311" t="str">
        <f>IF(P135,_xlfn.XLOOKUP(CONCATENATE("P",F135,"I",N135),Tabla10[Llave],Tabla10[Severidad],"",1),"")</f>
        <v/>
      </c>
      <c r="P135" s="315" t="b">
        <f t="shared" si="3"/>
        <v>0</v>
      </c>
      <c r="Q135" s="199"/>
    </row>
    <row r="136" spans="1:17" ht="14.6" x14ac:dyDescent="0.4">
      <c r="A136" s="289" t="s">
        <v>255</v>
      </c>
      <c r="B136" s="309" t="b">
        <f>_xlfn.XLOOKUP(A136,Tabla6[Id Riesgo],Tabla6[Registro diligenciado],FALSE,1)</f>
        <v>0</v>
      </c>
      <c r="C136" s="290" t="str">
        <f>IF(B136,_xlfn.XLOOKUP(A136,Tabla6[Id Riesgo],Tabla6[DESCRIPCIÓN DEL RIESGO],FALSE,1),"")</f>
        <v/>
      </c>
      <c r="D136" s="295"/>
      <c r="E136" s="310" t="str">
        <f>_xlfn.XLOOKUP(D136,Tabla8[No. veces que realiza la actividad al año],Tabla8[Probabilidad],"",1)</f>
        <v/>
      </c>
      <c r="F136" s="311" t="str">
        <f>_xlfn.XLOOKUP(D136,Tabla8[No. veces que realiza la actividad al año],Tabla8[Nivel de probabilidad],"",1)</f>
        <v/>
      </c>
      <c r="G136" s="294"/>
      <c r="H136" s="312" t="str">
        <f>_xlfn.XLOOKUP(G136,Tabla9[Afectación económica],Tabla9[Porcentaje],"",1)</f>
        <v/>
      </c>
      <c r="I136" s="313" t="str">
        <f>_xlfn.XLOOKUP(G136,Tabla9[Afectación económica],Tabla9[Nivel de impacto],"",1)</f>
        <v/>
      </c>
      <c r="J136" s="314"/>
      <c r="K136" s="312" t="str">
        <f>_xlfn.XLOOKUP(J136,Tabla9[Reputacional],Tabla9[Porcentaje],"",1)</f>
        <v/>
      </c>
      <c r="L136" s="313" t="str">
        <f>_xlfn.XLOOKUP(J136,Tabla9[Reputacional],Tabla9[Nivel de impacto],"",1)</f>
        <v/>
      </c>
      <c r="M136" s="310" t="str">
        <f t="shared" si="2"/>
        <v/>
      </c>
      <c r="N136" s="311" t="str">
        <f>_xlfn.XLOOKUP(M136,Tabla9[Porcentaje],Tabla9[Nivel de impacto],"",1)</f>
        <v/>
      </c>
      <c r="O136" s="311" t="str">
        <f>IF(P136,_xlfn.XLOOKUP(CONCATENATE("P",F136,"I",N136),Tabla10[Llave],Tabla10[Severidad],"",1),"")</f>
        <v/>
      </c>
      <c r="P136" s="315" t="b">
        <f t="shared" si="3"/>
        <v>0</v>
      </c>
      <c r="Q136" s="199"/>
    </row>
    <row r="137" spans="1:17" ht="14.6" x14ac:dyDescent="0.4">
      <c r="A137" s="289" t="s">
        <v>256</v>
      </c>
      <c r="B137" s="309" t="b">
        <f>_xlfn.XLOOKUP(A137,Tabla6[Id Riesgo],Tabla6[Registro diligenciado],FALSE,1)</f>
        <v>0</v>
      </c>
      <c r="C137" s="290" t="str">
        <f>IF(B137,_xlfn.XLOOKUP(A137,Tabla6[Id Riesgo],Tabla6[DESCRIPCIÓN DEL RIESGO],FALSE,1),"")</f>
        <v/>
      </c>
      <c r="D137" s="295"/>
      <c r="E137" s="310" t="str">
        <f>_xlfn.XLOOKUP(D137,Tabla8[No. veces que realiza la actividad al año],Tabla8[Probabilidad],"",1)</f>
        <v/>
      </c>
      <c r="F137" s="311" t="str">
        <f>_xlfn.XLOOKUP(D137,Tabla8[No. veces que realiza la actividad al año],Tabla8[Nivel de probabilidad],"",1)</f>
        <v/>
      </c>
      <c r="G137" s="294"/>
      <c r="H137" s="312" t="str">
        <f>_xlfn.XLOOKUP(G137,Tabla9[Afectación económica],Tabla9[Porcentaje],"",1)</f>
        <v/>
      </c>
      <c r="I137" s="313" t="str">
        <f>_xlfn.XLOOKUP(G137,Tabla9[Afectación económica],Tabla9[Nivel de impacto],"",1)</f>
        <v/>
      </c>
      <c r="J137" s="314"/>
      <c r="K137" s="312" t="str">
        <f>_xlfn.XLOOKUP(J137,Tabla9[Reputacional],Tabla9[Porcentaje],"",1)</f>
        <v/>
      </c>
      <c r="L137" s="313" t="str">
        <f>_xlfn.XLOOKUP(J137,Tabla9[Reputacional],Tabla9[Nivel de impacto],"",1)</f>
        <v/>
      </c>
      <c r="M137" s="310" t="str">
        <f t="shared" si="2"/>
        <v/>
      </c>
      <c r="N137" s="311" t="str">
        <f>_xlfn.XLOOKUP(M137,Tabla9[Porcentaje],Tabla9[Nivel de impacto],"",1)</f>
        <v/>
      </c>
      <c r="O137" s="311" t="str">
        <f>IF(P137,_xlfn.XLOOKUP(CONCATENATE("P",F137,"I",N137),Tabla10[Llave],Tabla10[Severidad],"",1),"")</f>
        <v/>
      </c>
      <c r="P137" s="315" t="b">
        <f t="shared" si="3"/>
        <v>0</v>
      </c>
      <c r="Q137" s="199"/>
    </row>
    <row r="138" spans="1:17" ht="14.6" x14ac:dyDescent="0.4">
      <c r="A138" s="289" t="s">
        <v>257</v>
      </c>
      <c r="B138" s="309" t="b">
        <f>_xlfn.XLOOKUP(A138,Tabla6[Id Riesgo],Tabla6[Registro diligenciado],FALSE,1)</f>
        <v>0</v>
      </c>
      <c r="C138" s="290" t="str">
        <f>IF(B138,_xlfn.XLOOKUP(A138,Tabla6[Id Riesgo],Tabla6[DESCRIPCIÓN DEL RIESGO],FALSE,1),"")</f>
        <v/>
      </c>
      <c r="D138" s="295"/>
      <c r="E138" s="310" t="str">
        <f>_xlfn.XLOOKUP(D138,Tabla8[No. veces que realiza la actividad al año],Tabla8[Probabilidad],"",1)</f>
        <v/>
      </c>
      <c r="F138" s="311" t="str">
        <f>_xlfn.XLOOKUP(D138,Tabla8[No. veces que realiza la actividad al año],Tabla8[Nivel de probabilidad],"",1)</f>
        <v/>
      </c>
      <c r="G138" s="294"/>
      <c r="H138" s="312" t="str">
        <f>_xlfn.XLOOKUP(G138,Tabla9[Afectación económica],Tabla9[Porcentaje],"",1)</f>
        <v/>
      </c>
      <c r="I138" s="313" t="str">
        <f>_xlfn.XLOOKUP(G138,Tabla9[Afectación económica],Tabla9[Nivel de impacto],"",1)</f>
        <v/>
      </c>
      <c r="J138" s="314"/>
      <c r="K138" s="312" t="str">
        <f>_xlfn.XLOOKUP(J138,Tabla9[Reputacional],Tabla9[Porcentaje],"",1)</f>
        <v/>
      </c>
      <c r="L138" s="313" t="str">
        <f>_xlfn.XLOOKUP(J138,Tabla9[Reputacional],Tabla9[Nivel de impacto],"",1)</f>
        <v/>
      </c>
      <c r="M138" s="310" t="str">
        <f t="shared" si="2"/>
        <v/>
      </c>
      <c r="N138" s="311" t="str">
        <f>_xlfn.XLOOKUP(M138,Tabla9[Porcentaje],Tabla9[Nivel de impacto],"",1)</f>
        <v/>
      </c>
      <c r="O138" s="311" t="str">
        <f>IF(P138,_xlfn.XLOOKUP(CONCATENATE("P",F138,"I",N138),Tabla10[Llave],Tabla10[Severidad],"",1),"")</f>
        <v/>
      </c>
      <c r="P138" s="315" t="b">
        <f t="shared" si="3"/>
        <v>0</v>
      </c>
      <c r="Q138" s="199"/>
    </row>
    <row r="139" spans="1:17" ht="14.6" x14ac:dyDescent="0.4">
      <c r="A139" s="289" t="s">
        <v>258</v>
      </c>
      <c r="B139" s="309" t="b">
        <f>_xlfn.XLOOKUP(A139,Tabla6[Id Riesgo],Tabla6[Registro diligenciado],FALSE,1)</f>
        <v>0</v>
      </c>
      <c r="C139" s="290" t="str">
        <f>IF(B139,_xlfn.XLOOKUP(A139,Tabla6[Id Riesgo],Tabla6[DESCRIPCIÓN DEL RIESGO],FALSE,1),"")</f>
        <v/>
      </c>
      <c r="D139" s="295"/>
      <c r="E139" s="310" t="str">
        <f>_xlfn.XLOOKUP(D139,Tabla8[No. veces que realiza la actividad al año],Tabla8[Probabilidad],"",1)</f>
        <v/>
      </c>
      <c r="F139" s="311" t="str">
        <f>_xlfn.XLOOKUP(D139,Tabla8[No. veces que realiza la actividad al año],Tabla8[Nivel de probabilidad],"",1)</f>
        <v/>
      </c>
      <c r="G139" s="294"/>
      <c r="H139" s="312" t="str">
        <f>_xlfn.XLOOKUP(G139,Tabla9[Afectación económica],Tabla9[Porcentaje],"",1)</f>
        <v/>
      </c>
      <c r="I139" s="313" t="str">
        <f>_xlfn.XLOOKUP(G139,Tabla9[Afectación económica],Tabla9[Nivel de impacto],"",1)</f>
        <v/>
      </c>
      <c r="J139" s="314"/>
      <c r="K139" s="312" t="str">
        <f>_xlfn.XLOOKUP(J139,Tabla9[Reputacional],Tabla9[Porcentaje],"",1)</f>
        <v/>
      </c>
      <c r="L139" s="313" t="str">
        <f>_xlfn.XLOOKUP(J139,Tabla9[Reputacional],Tabla9[Nivel de impacto],"",1)</f>
        <v/>
      </c>
      <c r="M139" s="310" t="str">
        <f t="shared" si="2"/>
        <v/>
      </c>
      <c r="N139" s="311" t="str">
        <f>_xlfn.XLOOKUP(M139,Tabla9[Porcentaje],Tabla9[Nivel de impacto],"",1)</f>
        <v/>
      </c>
      <c r="O139" s="311" t="str">
        <f>IF(P139,_xlfn.XLOOKUP(CONCATENATE("P",F139,"I",N139),Tabla10[Llave],Tabla10[Severidad],"",1),"")</f>
        <v/>
      </c>
      <c r="P139" s="315" t="b">
        <f t="shared" si="3"/>
        <v>0</v>
      </c>
      <c r="Q139" s="199"/>
    </row>
    <row r="140" spans="1:17" ht="14.6" x14ac:dyDescent="0.4">
      <c r="A140" s="289" t="s">
        <v>259</v>
      </c>
      <c r="B140" s="309" t="b">
        <f>_xlfn.XLOOKUP(A140,Tabla6[Id Riesgo],Tabla6[Registro diligenciado],FALSE,1)</f>
        <v>0</v>
      </c>
      <c r="C140" s="290" t="str">
        <f>IF(B140,_xlfn.XLOOKUP(A140,Tabla6[Id Riesgo],Tabla6[DESCRIPCIÓN DEL RIESGO],FALSE,1),"")</f>
        <v/>
      </c>
      <c r="D140" s="295"/>
      <c r="E140" s="310" t="str">
        <f>_xlfn.XLOOKUP(D140,Tabla8[No. veces que realiza la actividad al año],Tabla8[Probabilidad],"",1)</f>
        <v/>
      </c>
      <c r="F140" s="311" t="str">
        <f>_xlfn.XLOOKUP(D140,Tabla8[No. veces que realiza la actividad al año],Tabla8[Nivel de probabilidad],"",1)</f>
        <v/>
      </c>
      <c r="G140" s="294"/>
      <c r="H140" s="312" t="str">
        <f>_xlfn.XLOOKUP(G140,Tabla9[Afectación económica],Tabla9[Porcentaje],"",1)</f>
        <v/>
      </c>
      <c r="I140" s="313" t="str">
        <f>_xlfn.XLOOKUP(G140,Tabla9[Afectación económica],Tabla9[Nivel de impacto],"",1)</f>
        <v/>
      </c>
      <c r="J140" s="314"/>
      <c r="K140" s="312" t="str">
        <f>_xlfn.XLOOKUP(J140,Tabla9[Reputacional],Tabla9[Porcentaje],"",1)</f>
        <v/>
      </c>
      <c r="L140" s="313" t="str">
        <f>_xlfn.XLOOKUP(J140,Tabla9[Reputacional],Tabla9[Nivel de impacto],"",1)</f>
        <v/>
      </c>
      <c r="M140" s="310" t="str">
        <f t="shared" si="2"/>
        <v/>
      </c>
      <c r="N140" s="311" t="str">
        <f>_xlfn.XLOOKUP(M140,Tabla9[Porcentaje],Tabla9[Nivel de impacto],"",1)</f>
        <v/>
      </c>
      <c r="O140" s="311" t="str">
        <f>IF(P140,_xlfn.XLOOKUP(CONCATENATE("P",F140,"I",N140),Tabla10[Llave],Tabla10[Severidad],"",1),"")</f>
        <v/>
      </c>
      <c r="P140" s="315" t="b">
        <f t="shared" si="3"/>
        <v>0</v>
      </c>
      <c r="Q140" s="199"/>
    </row>
    <row r="141" spans="1:17" ht="14.6" x14ac:dyDescent="0.4">
      <c r="A141" s="289" t="s">
        <v>260</v>
      </c>
      <c r="B141" s="309" t="b">
        <f>_xlfn.XLOOKUP(A141,Tabla6[Id Riesgo],Tabla6[Registro diligenciado],FALSE,1)</f>
        <v>0</v>
      </c>
      <c r="C141" s="290" t="str">
        <f>IF(B141,_xlfn.XLOOKUP(A141,Tabla6[Id Riesgo],Tabla6[DESCRIPCIÓN DEL RIESGO],FALSE,1),"")</f>
        <v/>
      </c>
      <c r="D141" s="295"/>
      <c r="E141" s="310" t="str">
        <f>_xlfn.XLOOKUP(D141,Tabla8[No. veces que realiza la actividad al año],Tabla8[Probabilidad],"",1)</f>
        <v/>
      </c>
      <c r="F141" s="311" t="str">
        <f>_xlfn.XLOOKUP(D141,Tabla8[No. veces que realiza la actividad al año],Tabla8[Nivel de probabilidad],"",1)</f>
        <v/>
      </c>
      <c r="G141" s="294"/>
      <c r="H141" s="312" t="str">
        <f>_xlfn.XLOOKUP(G141,Tabla9[Afectación económica],Tabla9[Porcentaje],"",1)</f>
        <v/>
      </c>
      <c r="I141" s="313" t="str">
        <f>_xlfn.XLOOKUP(G141,Tabla9[Afectación económica],Tabla9[Nivel de impacto],"",1)</f>
        <v/>
      </c>
      <c r="J141" s="314"/>
      <c r="K141" s="312" t="str">
        <f>_xlfn.XLOOKUP(J141,Tabla9[Reputacional],Tabla9[Porcentaje],"",1)</f>
        <v/>
      </c>
      <c r="L141" s="313" t="str">
        <f>_xlfn.XLOOKUP(J141,Tabla9[Reputacional],Tabla9[Nivel de impacto],"",1)</f>
        <v/>
      </c>
      <c r="M141" s="310" t="str">
        <f t="shared" si="2"/>
        <v/>
      </c>
      <c r="N141" s="311" t="str">
        <f>_xlfn.XLOOKUP(M141,Tabla9[Porcentaje],Tabla9[Nivel de impacto],"",1)</f>
        <v/>
      </c>
      <c r="O141" s="311" t="str">
        <f>IF(P141,_xlfn.XLOOKUP(CONCATENATE("P",F141,"I",N141),Tabla10[Llave],Tabla10[Severidad],"",1),"")</f>
        <v/>
      </c>
      <c r="P141" s="315" t="b">
        <f t="shared" si="3"/>
        <v>0</v>
      </c>
      <c r="Q141" s="199"/>
    </row>
    <row r="142" spans="1:17" ht="14.6" x14ac:dyDescent="0.4">
      <c r="A142" s="289" t="s">
        <v>261</v>
      </c>
      <c r="B142" s="309" t="b">
        <f>_xlfn.XLOOKUP(A142,Tabla6[Id Riesgo],Tabla6[Registro diligenciado],FALSE,1)</f>
        <v>0</v>
      </c>
      <c r="C142" s="290" t="str">
        <f>IF(B142,_xlfn.XLOOKUP(A142,Tabla6[Id Riesgo],Tabla6[DESCRIPCIÓN DEL RIESGO],FALSE,1),"")</f>
        <v/>
      </c>
      <c r="D142" s="295"/>
      <c r="E142" s="310" t="str">
        <f>_xlfn.XLOOKUP(D142,Tabla8[No. veces que realiza la actividad al año],Tabla8[Probabilidad],"",1)</f>
        <v/>
      </c>
      <c r="F142" s="311" t="str">
        <f>_xlfn.XLOOKUP(D142,Tabla8[No. veces que realiza la actividad al año],Tabla8[Nivel de probabilidad],"",1)</f>
        <v/>
      </c>
      <c r="G142" s="294"/>
      <c r="H142" s="312" t="str">
        <f>_xlfn.XLOOKUP(G142,Tabla9[Afectación económica],Tabla9[Porcentaje],"",1)</f>
        <v/>
      </c>
      <c r="I142" s="313" t="str">
        <f>_xlfn.XLOOKUP(G142,Tabla9[Afectación económica],Tabla9[Nivel de impacto],"",1)</f>
        <v/>
      </c>
      <c r="J142" s="314"/>
      <c r="K142" s="312" t="str">
        <f>_xlfn.XLOOKUP(J142,Tabla9[Reputacional],Tabla9[Porcentaje],"",1)</f>
        <v/>
      </c>
      <c r="L142" s="313" t="str">
        <f>_xlfn.XLOOKUP(J142,Tabla9[Reputacional],Tabla9[Nivel de impacto],"",1)</f>
        <v/>
      </c>
      <c r="M142" s="310" t="str">
        <f t="shared" ref="M142:M172" si="4">IF(OR(H142&lt;&gt;"",K142&lt;&gt;""),MAX(H142,K142),"")</f>
        <v/>
      </c>
      <c r="N142" s="311" t="str">
        <f>_xlfn.XLOOKUP(M142,Tabla9[Porcentaje],Tabla9[Nivel de impacto],"",1)</f>
        <v/>
      </c>
      <c r="O142" s="311" t="str">
        <f>IF(P142,_xlfn.XLOOKUP(CONCATENATE("P",F142,"I",N142),Tabla10[Llave],Tabla10[Severidad],"",1),"")</f>
        <v/>
      </c>
      <c r="P142" s="315" t="b">
        <f t="shared" ref="P142:P172" si="5">IF(AND(B142=TRUE,D142&lt;&gt;"",OR(G142&lt;&gt;"",J142&lt;&gt;"")),TRUE, FALSE)</f>
        <v>0</v>
      </c>
      <c r="Q142" s="199"/>
    </row>
    <row r="143" spans="1:17" ht="14.6" x14ac:dyDescent="0.4">
      <c r="A143" s="289" t="s">
        <v>262</v>
      </c>
      <c r="B143" s="309" t="b">
        <f>_xlfn.XLOOKUP(A143,Tabla6[Id Riesgo],Tabla6[Registro diligenciado],FALSE,1)</f>
        <v>0</v>
      </c>
      <c r="C143" s="290" t="str">
        <f>IF(B143,_xlfn.XLOOKUP(A143,Tabla6[Id Riesgo],Tabla6[DESCRIPCIÓN DEL RIESGO],FALSE,1),"")</f>
        <v/>
      </c>
      <c r="D143" s="295"/>
      <c r="E143" s="310" t="str">
        <f>_xlfn.XLOOKUP(D143,Tabla8[No. veces que realiza la actividad al año],Tabla8[Probabilidad],"",1)</f>
        <v/>
      </c>
      <c r="F143" s="311" t="str">
        <f>_xlfn.XLOOKUP(D143,Tabla8[No. veces que realiza la actividad al año],Tabla8[Nivel de probabilidad],"",1)</f>
        <v/>
      </c>
      <c r="G143" s="294"/>
      <c r="H143" s="312" t="str">
        <f>_xlfn.XLOOKUP(G143,Tabla9[Afectación económica],Tabla9[Porcentaje],"",1)</f>
        <v/>
      </c>
      <c r="I143" s="313" t="str">
        <f>_xlfn.XLOOKUP(G143,Tabla9[Afectación económica],Tabla9[Nivel de impacto],"",1)</f>
        <v/>
      </c>
      <c r="J143" s="314"/>
      <c r="K143" s="312" t="str">
        <f>_xlfn.XLOOKUP(J143,Tabla9[Reputacional],Tabla9[Porcentaje],"",1)</f>
        <v/>
      </c>
      <c r="L143" s="313" t="str">
        <f>_xlfn.XLOOKUP(J143,Tabla9[Reputacional],Tabla9[Nivel de impacto],"",1)</f>
        <v/>
      </c>
      <c r="M143" s="310" t="str">
        <f t="shared" si="4"/>
        <v/>
      </c>
      <c r="N143" s="311" t="str">
        <f>_xlfn.XLOOKUP(M143,Tabla9[Porcentaje],Tabla9[Nivel de impacto],"",1)</f>
        <v/>
      </c>
      <c r="O143" s="311" t="str">
        <f>IF(P143,_xlfn.XLOOKUP(CONCATENATE("P",F143,"I",N143),Tabla10[Llave],Tabla10[Severidad],"",1),"")</f>
        <v/>
      </c>
      <c r="P143" s="315" t="b">
        <f t="shared" si="5"/>
        <v>0</v>
      </c>
      <c r="Q143" s="199"/>
    </row>
    <row r="144" spans="1:17" ht="14.6" x14ac:dyDescent="0.4">
      <c r="A144" s="289" t="s">
        <v>263</v>
      </c>
      <c r="B144" s="309" t="b">
        <f>_xlfn.XLOOKUP(A144,Tabla6[Id Riesgo],Tabla6[Registro diligenciado],FALSE,1)</f>
        <v>0</v>
      </c>
      <c r="C144" s="290" t="str">
        <f>IF(B144,_xlfn.XLOOKUP(A144,Tabla6[Id Riesgo],Tabla6[DESCRIPCIÓN DEL RIESGO],FALSE,1),"")</f>
        <v/>
      </c>
      <c r="D144" s="295"/>
      <c r="E144" s="310" t="str">
        <f>_xlfn.XLOOKUP(D144,Tabla8[No. veces que realiza la actividad al año],Tabla8[Probabilidad],"",1)</f>
        <v/>
      </c>
      <c r="F144" s="311" t="str">
        <f>_xlfn.XLOOKUP(D144,Tabla8[No. veces que realiza la actividad al año],Tabla8[Nivel de probabilidad],"",1)</f>
        <v/>
      </c>
      <c r="G144" s="294"/>
      <c r="H144" s="312" t="str">
        <f>_xlfn.XLOOKUP(G144,Tabla9[Afectación económica],Tabla9[Porcentaje],"",1)</f>
        <v/>
      </c>
      <c r="I144" s="313" t="str">
        <f>_xlfn.XLOOKUP(G144,Tabla9[Afectación económica],Tabla9[Nivel de impacto],"",1)</f>
        <v/>
      </c>
      <c r="J144" s="314"/>
      <c r="K144" s="312" t="str">
        <f>_xlfn.XLOOKUP(J144,Tabla9[Reputacional],Tabla9[Porcentaje],"",1)</f>
        <v/>
      </c>
      <c r="L144" s="313" t="str">
        <f>_xlfn.XLOOKUP(J144,Tabla9[Reputacional],Tabla9[Nivel de impacto],"",1)</f>
        <v/>
      </c>
      <c r="M144" s="310" t="str">
        <f t="shared" si="4"/>
        <v/>
      </c>
      <c r="N144" s="311" t="str">
        <f>_xlfn.XLOOKUP(M144,Tabla9[Porcentaje],Tabla9[Nivel de impacto],"",1)</f>
        <v/>
      </c>
      <c r="O144" s="311" t="str">
        <f>IF(P144,_xlfn.XLOOKUP(CONCATENATE("P",F144,"I",N144),Tabla10[Llave],Tabla10[Severidad],"",1),"")</f>
        <v/>
      </c>
      <c r="P144" s="315" t="b">
        <f t="shared" si="5"/>
        <v>0</v>
      </c>
      <c r="Q144" s="199"/>
    </row>
    <row r="145" spans="1:17" ht="14.6" x14ac:dyDescent="0.4">
      <c r="A145" s="289" t="s">
        <v>264</v>
      </c>
      <c r="B145" s="309" t="b">
        <f>_xlfn.XLOOKUP(A145,Tabla6[Id Riesgo],Tabla6[Registro diligenciado],FALSE,1)</f>
        <v>0</v>
      </c>
      <c r="C145" s="290" t="str">
        <f>IF(B145,_xlfn.XLOOKUP(A145,Tabla6[Id Riesgo],Tabla6[DESCRIPCIÓN DEL RIESGO],FALSE,1),"")</f>
        <v/>
      </c>
      <c r="D145" s="295"/>
      <c r="E145" s="310" t="str">
        <f>_xlfn.XLOOKUP(D145,Tabla8[No. veces que realiza la actividad al año],Tabla8[Probabilidad],"",1)</f>
        <v/>
      </c>
      <c r="F145" s="311" t="str">
        <f>_xlfn.XLOOKUP(D145,Tabla8[No. veces que realiza la actividad al año],Tabla8[Nivel de probabilidad],"",1)</f>
        <v/>
      </c>
      <c r="G145" s="294"/>
      <c r="H145" s="312" t="str">
        <f>_xlfn.XLOOKUP(G145,Tabla9[Afectación económica],Tabla9[Porcentaje],"",1)</f>
        <v/>
      </c>
      <c r="I145" s="313" t="str">
        <f>_xlfn.XLOOKUP(G145,Tabla9[Afectación económica],Tabla9[Nivel de impacto],"",1)</f>
        <v/>
      </c>
      <c r="J145" s="314"/>
      <c r="K145" s="312" t="str">
        <f>_xlfn.XLOOKUP(J145,Tabla9[Reputacional],Tabla9[Porcentaje],"",1)</f>
        <v/>
      </c>
      <c r="L145" s="313" t="str">
        <f>_xlfn.XLOOKUP(J145,Tabla9[Reputacional],Tabla9[Nivel de impacto],"",1)</f>
        <v/>
      </c>
      <c r="M145" s="310" t="str">
        <f t="shared" si="4"/>
        <v/>
      </c>
      <c r="N145" s="311" t="str">
        <f>_xlfn.XLOOKUP(M145,Tabla9[Porcentaje],Tabla9[Nivel de impacto],"",1)</f>
        <v/>
      </c>
      <c r="O145" s="311" t="str">
        <f>IF(P145,_xlfn.XLOOKUP(CONCATENATE("P",F145,"I",N145),Tabla10[Llave],Tabla10[Severidad],"",1),"")</f>
        <v/>
      </c>
      <c r="P145" s="315" t="b">
        <f t="shared" si="5"/>
        <v>0</v>
      </c>
      <c r="Q145" s="199"/>
    </row>
    <row r="146" spans="1:17" ht="14.6" x14ac:dyDescent="0.4">
      <c r="A146" s="289" t="s">
        <v>265</v>
      </c>
      <c r="B146" s="309" t="b">
        <f>_xlfn.XLOOKUP(A146,Tabla6[Id Riesgo],Tabla6[Registro diligenciado],FALSE,1)</f>
        <v>0</v>
      </c>
      <c r="C146" s="290" t="str">
        <f>IF(B146,_xlfn.XLOOKUP(A146,Tabla6[Id Riesgo],Tabla6[DESCRIPCIÓN DEL RIESGO],FALSE,1),"")</f>
        <v/>
      </c>
      <c r="D146" s="295"/>
      <c r="E146" s="310" t="str">
        <f>_xlfn.XLOOKUP(D146,Tabla8[No. veces que realiza la actividad al año],Tabla8[Probabilidad],"",1)</f>
        <v/>
      </c>
      <c r="F146" s="311" t="str">
        <f>_xlfn.XLOOKUP(D146,Tabla8[No. veces que realiza la actividad al año],Tabla8[Nivel de probabilidad],"",1)</f>
        <v/>
      </c>
      <c r="G146" s="294"/>
      <c r="H146" s="312" t="str">
        <f>_xlfn.XLOOKUP(G146,Tabla9[Afectación económica],Tabla9[Porcentaje],"",1)</f>
        <v/>
      </c>
      <c r="I146" s="313" t="str">
        <f>_xlfn.XLOOKUP(G146,Tabla9[Afectación económica],Tabla9[Nivel de impacto],"",1)</f>
        <v/>
      </c>
      <c r="J146" s="314"/>
      <c r="K146" s="312" t="str">
        <f>_xlfn.XLOOKUP(J146,Tabla9[Reputacional],Tabla9[Porcentaje],"",1)</f>
        <v/>
      </c>
      <c r="L146" s="313" t="str">
        <f>_xlfn.XLOOKUP(J146,Tabla9[Reputacional],Tabla9[Nivel de impacto],"",1)</f>
        <v/>
      </c>
      <c r="M146" s="310" t="str">
        <f t="shared" si="4"/>
        <v/>
      </c>
      <c r="N146" s="311" t="str">
        <f>_xlfn.XLOOKUP(M146,Tabla9[Porcentaje],Tabla9[Nivel de impacto],"",1)</f>
        <v/>
      </c>
      <c r="O146" s="311" t="str">
        <f>IF(P146,_xlfn.XLOOKUP(CONCATENATE("P",F146,"I",N146),Tabla10[Llave],Tabla10[Severidad],"",1),"")</f>
        <v/>
      </c>
      <c r="P146" s="315" t="b">
        <f t="shared" si="5"/>
        <v>0</v>
      </c>
      <c r="Q146" s="199"/>
    </row>
    <row r="147" spans="1:17" ht="14.6" x14ac:dyDescent="0.4">
      <c r="A147" s="289" t="s">
        <v>266</v>
      </c>
      <c r="B147" s="309" t="b">
        <f>_xlfn.XLOOKUP(A147,Tabla6[Id Riesgo],Tabla6[Registro diligenciado],FALSE,1)</f>
        <v>0</v>
      </c>
      <c r="C147" s="290" t="str">
        <f>IF(B147,_xlfn.XLOOKUP(A147,Tabla6[Id Riesgo],Tabla6[DESCRIPCIÓN DEL RIESGO],FALSE,1),"")</f>
        <v/>
      </c>
      <c r="D147" s="295"/>
      <c r="E147" s="310" t="str">
        <f>_xlfn.XLOOKUP(D147,Tabla8[No. veces que realiza la actividad al año],Tabla8[Probabilidad],"",1)</f>
        <v/>
      </c>
      <c r="F147" s="311" t="str">
        <f>_xlfn.XLOOKUP(D147,Tabla8[No. veces que realiza la actividad al año],Tabla8[Nivel de probabilidad],"",1)</f>
        <v/>
      </c>
      <c r="G147" s="294"/>
      <c r="H147" s="312" t="str">
        <f>_xlfn.XLOOKUP(G147,Tabla9[Afectación económica],Tabla9[Porcentaje],"",1)</f>
        <v/>
      </c>
      <c r="I147" s="313" t="str">
        <f>_xlfn.XLOOKUP(G147,Tabla9[Afectación económica],Tabla9[Nivel de impacto],"",1)</f>
        <v/>
      </c>
      <c r="J147" s="314"/>
      <c r="K147" s="312" t="str">
        <f>_xlfn.XLOOKUP(J147,Tabla9[Reputacional],Tabla9[Porcentaje],"",1)</f>
        <v/>
      </c>
      <c r="L147" s="313" t="str">
        <f>_xlfn.XLOOKUP(J147,Tabla9[Reputacional],Tabla9[Nivel de impacto],"",1)</f>
        <v/>
      </c>
      <c r="M147" s="310" t="str">
        <f t="shared" si="4"/>
        <v/>
      </c>
      <c r="N147" s="311" t="str">
        <f>_xlfn.XLOOKUP(M147,Tabla9[Porcentaje],Tabla9[Nivel de impacto],"",1)</f>
        <v/>
      </c>
      <c r="O147" s="311" t="str">
        <f>IF(P147,_xlfn.XLOOKUP(CONCATENATE("P",F147,"I",N147),Tabla10[Llave],Tabla10[Severidad],"",1),"")</f>
        <v/>
      </c>
      <c r="P147" s="315" t="b">
        <f t="shared" si="5"/>
        <v>0</v>
      </c>
      <c r="Q147" s="199"/>
    </row>
    <row r="148" spans="1:17" ht="14.6" x14ac:dyDescent="0.4">
      <c r="A148" s="289" t="s">
        <v>267</v>
      </c>
      <c r="B148" s="309" t="b">
        <f>_xlfn.XLOOKUP(A148,Tabla6[Id Riesgo],Tabla6[Registro diligenciado],FALSE,1)</f>
        <v>0</v>
      </c>
      <c r="C148" s="290" t="str">
        <f>IF(B148,_xlfn.XLOOKUP(A148,Tabla6[Id Riesgo],Tabla6[DESCRIPCIÓN DEL RIESGO],FALSE,1),"")</f>
        <v/>
      </c>
      <c r="D148" s="295"/>
      <c r="E148" s="310" t="str">
        <f>_xlfn.XLOOKUP(D148,Tabla8[No. veces que realiza la actividad al año],Tabla8[Probabilidad],"",1)</f>
        <v/>
      </c>
      <c r="F148" s="311" t="str">
        <f>_xlfn.XLOOKUP(D148,Tabla8[No. veces que realiza la actividad al año],Tabla8[Nivel de probabilidad],"",1)</f>
        <v/>
      </c>
      <c r="G148" s="294"/>
      <c r="H148" s="312" t="str">
        <f>_xlfn.XLOOKUP(G148,Tabla9[Afectación económica],Tabla9[Porcentaje],"",1)</f>
        <v/>
      </c>
      <c r="I148" s="313" t="str">
        <f>_xlfn.XLOOKUP(G148,Tabla9[Afectación económica],Tabla9[Nivel de impacto],"",1)</f>
        <v/>
      </c>
      <c r="J148" s="314"/>
      <c r="K148" s="312" t="str">
        <f>_xlfn.XLOOKUP(J148,Tabla9[Reputacional],Tabla9[Porcentaje],"",1)</f>
        <v/>
      </c>
      <c r="L148" s="313" t="str">
        <f>_xlfn.XLOOKUP(J148,Tabla9[Reputacional],Tabla9[Nivel de impacto],"",1)</f>
        <v/>
      </c>
      <c r="M148" s="310" t="str">
        <f t="shared" si="4"/>
        <v/>
      </c>
      <c r="N148" s="311" t="str">
        <f>_xlfn.XLOOKUP(M148,Tabla9[Porcentaje],Tabla9[Nivel de impacto],"",1)</f>
        <v/>
      </c>
      <c r="O148" s="311" t="str">
        <f>IF(P148,_xlfn.XLOOKUP(CONCATENATE("P",F148,"I",N148),Tabla10[Llave],Tabla10[Severidad],"",1),"")</f>
        <v/>
      </c>
      <c r="P148" s="315" t="b">
        <f t="shared" si="5"/>
        <v>0</v>
      </c>
      <c r="Q148" s="199"/>
    </row>
    <row r="149" spans="1:17" ht="14.6" x14ac:dyDescent="0.4">
      <c r="A149" s="289" t="s">
        <v>268</v>
      </c>
      <c r="B149" s="309" t="b">
        <f>_xlfn.XLOOKUP(A149,Tabla6[Id Riesgo],Tabla6[Registro diligenciado],FALSE,1)</f>
        <v>0</v>
      </c>
      <c r="C149" s="290" t="str">
        <f>IF(B149,_xlfn.XLOOKUP(A149,Tabla6[Id Riesgo],Tabla6[DESCRIPCIÓN DEL RIESGO],FALSE,1),"")</f>
        <v/>
      </c>
      <c r="D149" s="295"/>
      <c r="E149" s="310" t="str">
        <f>_xlfn.XLOOKUP(D149,Tabla8[No. veces que realiza la actividad al año],Tabla8[Probabilidad],"",1)</f>
        <v/>
      </c>
      <c r="F149" s="311" t="str">
        <f>_xlfn.XLOOKUP(D149,Tabla8[No. veces que realiza la actividad al año],Tabla8[Nivel de probabilidad],"",1)</f>
        <v/>
      </c>
      <c r="G149" s="294"/>
      <c r="H149" s="312" t="str">
        <f>_xlfn.XLOOKUP(G149,Tabla9[Afectación económica],Tabla9[Porcentaje],"",1)</f>
        <v/>
      </c>
      <c r="I149" s="313" t="str">
        <f>_xlfn.XLOOKUP(G149,Tabla9[Afectación económica],Tabla9[Nivel de impacto],"",1)</f>
        <v/>
      </c>
      <c r="J149" s="314"/>
      <c r="K149" s="312" t="str">
        <f>_xlfn.XLOOKUP(J149,Tabla9[Reputacional],Tabla9[Porcentaje],"",1)</f>
        <v/>
      </c>
      <c r="L149" s="313" t="str">
        <f>_xlfn.XLOOKUP(J149,Tabla9[Reputacional],Tabla9[Nivel de impacto],"",1)</f>
        <v/>
      </c>
      <c r="M149" s="310" t="str">
        <f t="shared" si="4"/>
        <v/>
      </c>
      <c r="N149" s="311" t="str">
        <f>_xlfn.XLOOKUP(M149,Tabla9[Porcentaje],Tabla9[Nivel de impacto],"",1)</f>
        <v/>
      </c>
      <c r="O149" s="311" t="str">
        <f>IF(P149,_xlfn.XLOOKUP(CONCATENATE("P",F149,"I",N149),Tabla10[Llave],Tabla10[Severidad],"",1),"")</f>
        <v/>
      </c>
      <c r="P149" s="315" t="b">
        <f t="shared" si="5"/>
        <v>0</v>
      </c>
      <c r="Q149" s="199"/>
    </row>
    <row r="150" spans="1:17" ht="14.6" x14ac:dyDescent="0.4">
      <c r="A150" s="289" t="s">
        <v>269</v>
      </c>
      <c r="B150" s="309" t="b">
        <f>_xlfn.XLOOKUP(A150,Tabla6[Id Riesgo],Tabla6[Registro diligenciado],FALSE,1)</f>
        <v>0</v>
      </c>
      <c r="C150" s="290" t="str">
        <f>IF(B150,_xlfn.XLOOKUP(A150,Tabla6[Id Riesgo],Tabla6[DESCRIPCIÓN DEL RIESGO],FALSE,1),"")</f>
        <v/>
      </c>
      <c r="D150" s="295"/>
      <c r="E150" s="310" t="str">
        <f>_xlfn.XLOOKUP(D150,Tabla8[No. veces que realiza la actividad al año],Tabla8[Probabilidad],"",1)</f>
        <v/>
      </c>
      <c r="F150" s="311" t="str">
        <f>_xlfn.XLOOKUP(D150,Tabla8[No. veces que realiza la actividad al año],Tabla8[Nivel de probabilidad],"",1)</f>
        <v/>
      </c>
      <c r="G150" s="294"/>
      <c r="H150" s="312" t="str">
        <f>_xlfn.XLOOKUP(G150,Tabla9[Afectación económica],Tabla9[Porcentaje],"",1)</f>
        <v/>
      </c>
      <c r="I150" s="313" t="str">
        <f>_xlfn.XLOOKUP(G150,Tabla9[Afectación económica],Tabla9[Nivel de impacto],"",1)</f>
        <v/>
      </c>
      <c r="J150" s="314"/>
      <c r="K150" s="312" t="str">
        <f>_xlfn.XLOOKUP(J150,Tabla9[Reputacional],Tabla9[Porcentaje],"",1)</f>
        <v/>
      </c>
      <c r="L150" s="313" t="str">
        <f>_xlfn.XLOOKUP(J150,Tabla9[Reputacional],Tabla9[Nivel de impacto],"",1)</f>
        <v/>
      </c>
      <c r="M150" s="310" t="str">
        <f t="shared" si="4"/>
        <v/>
      </c>
      <c r="N150" s="311" t="str">
        <f>_xlfn.XLOOKUP(M150,Tabla9[Porcentaje],Tabla9[Nivel de impacto],"",1)</f>
        <v/>
      </c>
      <c r="O150" s="311" t="str">
        <f>IF(P150,_xlfn.XLOOKUP(CONCATENATE("P",F150,"I",N150),Tabla10[Llave],Tabla10[Severidad],"",1),"")</f>
        <v/>
      </c>
      <c r="P150" s="315" t="b">
        <f t="shared" si="5"/>
        <v>0</v>
      </c>
      <c r="Q150" s="199"/>
    </row>
    <row r="151" spans="1:17" ht="14.6" x14ac:dyDescent="0.4">
      <c r="A151" s="289" t="s">
        <v>270</v>
      </c>
      <c r="B151" s="309" t="b">
        <f>_xlfn.XLOOKUP(A151,Tabla6[Id Riesgo],Tabla6[Registro diligenciado],FALSE,1)</f>
        <v>0</v>
      </c>
      <c r="C151" s="290" t="str">
        <f>IF(B151,_xlfn.XLOOKUP(A151,Tabla6[Id Riesgo],Tabla6[DESCRIPCIÓN DEL RIESGO],FALSE,1),"")</f>
        <v/>
      </c>
      <c r="D151" s="295"/>
      <c r="E151" s="310" t="str">
        <f>_xlfn.XLOOKUP(D151,Tabla8[No. veces que realiza la actividad al año],Tabla8[Probabilidad],"",1)</f>
        <v/>
      </c>
      <c r="F151" s="311" t="str">
        <f>_xlfn.XLOOKUP(D151,Tabla8[No. veces que realiza la actividad al año],Tabla8[Nivel de probabilidad],"",1)</f>
        <v/>
      </c>
      <c r="G151" s="294"/>
      <c r="H151" s="312" t="str">
        <f>_xlfn.XLOOKUP(G151,Tabla9[Afectación económica],Tabla9[Porcentaje],"",1)</f>
        <v/>
      </c>
      <c r="I151" s="313" t="str">
        <f>_xlfn.XLOOKUP(G151,Tabla9[Afectación económica],Tabla9[Nivel de impacto],"",1)</f>
        <v/>
      </c>
      <c r="J151" s="314"/>
      <c r="K151" s="312" t="str">
        <f>_xlfn.XLOOKUP(J151,Tabla9[Reputacional],Tabla9[Porcentaje],"",1)</f>
        <v/>
      </c>
      <c r="L151" s="313" t="str">
        <f>_xlfn.XLOOKUP(J151,Tabla9[Reputacional],Tabla9[Nivel de impacto],"",1)</f>
        <v/>
      </c>
      <c r="M151" s="310" t="str">
        <f t="shared" si="4"/>
        <v/>
      </c>
      <c r="N151" s="311" t="str">
        <f>_xlfn.XLOOKUP(M151,Tabla9[Porcentaje],Tabla9[Nivel de impacto],"",1)</f>
        <v/>
      </c>
      <c r="O151" s="311" t="str">
        <f>IF(P151,_xlfn.XLOOKUP(CONCATENATE("P",F151,"I",N151),Tabla10[Llave],Tabla10[Severidad],"",1),"")</f>
        <v/>
      </c>
      <c r="P151" s="315" t="b">
        <f t="shared" si="5"/>
        <v>0</v>
      </c>
      <c r="Q151" s="199"/>
    </row>
    <row r="152" spans="1:17" ht="14.6" x14ac:dyDescent="0.4">
      <c r="A152" s="289" t="s">
        <v>271</v>
      </c>
      <c r="B152" s="309" t="b">
        <f>_xlfn.XLOOKUP(A152,Tabla6[Id Riesgo],Tabla6[Registro diligenciado],FALSE,1)</f>
        <v>0</v>
      </c>
      <c r="C152" s="290" t="str">
        <f>IF(B152,_xlfn.XLOOKUP(A152,Tabla6[Id Riesgo],Tabla6[DESCRIPCIÓN DEL RIESGO],FALSE,1),"")</f>
        <v/>
      </c>
      <c r="D152" s="295"/>
      <c r="E152" s="310" t="str">
        <f>_xlfn.XLOOKUP(D152,Tabla8[No. veces que realiza la actividad al año],Tabla8[Probabilidad],"",1)</f>
        <v/>
      </c>
      <c r="F152" s="311" t="str">
        <f>_xlfn.XLOOKUP(D152,Tabla8[No. veces que realiza la actividad al año],Tabla8[Nivel de probabilidad],"",1)</f>
        <v/>
      </c>
      <c r="G152" s="294"/>
      <c r="H152" s="312" t="str">
        <f>_xlfn.XLOOKUP(G152,Tabla9[Afectación económica],Tabla9[Porcentaje],"",1)</f>
        <v/>
      </c>
      <c r="I152" s="313" t="str">
        <f>_xlfn.XLOOKUP(G152,Tabla9[Afectación económica],Tabla9[Nivel de impacto],"",1)</f>
        <v/>
      </c>
      <c r="J152" s="314"/>
      <c r="K152" s="312" t="str">
        <f>_xlfn.XLOOKUP(J152,Tabla9[Reputacional],Tabla9[Porcentaje],"",1)</f>
        <v/>
      </c>
      <c r="L152" s="313" t="str">
        <f>_xlfn.XLOOKUP(J152,Tabla9[Reputacional],Tabla9[Nivel de impacto],"",1)</f>
        <v/>
      </c>
      <c r="M152" s="310" t="str">
        <f t="shared" si="4"/>
        <v/>
      </c>
      <c r="N152" s="311" t="str">
        <f>_xlfn.XLOOKUP(M152,Tabla9[Porcentaje],Tabla9[Nivel de impacto],"",1)</f>
        <v/>
      </c>
      <c r="O152" s="311" t="str">
        <f>IF(P152,_xlfn.XLOOKUP(CONCATENATE("P",F152,"I",N152),Tabla10[Llave],Tabla10[Severidad],"",1),"")</f>
        <v/>
      </c>
      <c r="P152" s="315" t="b">
        <f t="shared" si="5"/>
        <v>0</v>
      </c>
      <c r="Q152" s="199"/>
    </row>
    <row r="153" spans="1:17" ht="14.6" x14ac:dyDescent="0.4">
      <c r="A153" s="289" t="s">
        <v>272</v>
      </c>
      <c r="B153" s="309" t="b">
        <f>_xlfn.XLOOKUP(A153,Tabla6[Id Riesgo],Tabla6[Registro diligenciado],FALSE,1)</f>
        <v>0</v>
      </c>
      <c r="C153" s="290" t="str">
        <f>IF(B153,_xlfn.XLOOKUP(A153,Tabla6[Id Riesgo],Tabla6[DESCRIPCIÓN DEL RIESGO],FALSE,1),"")</f>
        <v/>
      </c>
      <c r="D153" s="295"/>
      <c r="E153" s="310" t="str">
        <f>_xlfn.XLOOKUP(D153,Tabla8[No. veces que realiza la actividad al año],Tabla8[Probabilidad],"",1)</f>
        <v/>
      </c>
      <c r="F153" s="311" t="str">
        <f>_xlfn.XLOOKUP(D153,Tabla8[No. veces que realiza la actividad al año],Tabla8[Nivel de probabilidad],"",1)</f>
        <v/>
      </c>
      <c r="G153" s="294"/>
      <c r="H153" s="312" t="str">
        <f>_xlfn.XLOOKUP(G153,Tabla9[Afectación económica],Tabla9[Porcentaje],"",1)</f>
        <v/>
      </c>
      <c r="I153" s="313" t="str">
        <f>_xlfn.XLOOKUP(G153,Tabla9[Afectación económica],Tabla9[Nivel de impacto],"",1)</f>
        <v/>
      </c>
      <c r="J153" s="314"/>
      <c r="K153" s="312" t="str">
        <f>_xlfn.XLOOKUP(J153,Tabla9[Reputacional],Tabla9[Porcentaje],"",1)</f>
        <v/>
      </c>
      <c r="L153" s="313" t="str">
        <f>_xlfn.XLOOKUP(J153,Tabla9[Reputacional],Tabla9[Nivel de impacto],"",1)</f>
        <v/>
      </c>
      <c r="M153" s="310" t="str">
        <f t="shared" si="4"/>
        <v/>
      </c>
      <c r="N153" s="311" t="str">
        <f>_xlfn.XLOOKUP(M153,Tabla9[Porcentaje],Tabla9[Nivel de impacto],"",1)</f>
        <v/>
      </c>
      <c r="O153" s="311" t="str">
        <f>IF(P153,_xlfn.XLOOKUP(CONCATENATE("P",F153,"I",N153),Tabla10[Llave],Tabla10[Severidad],"",1),"")</f>
        <v/>
      </c>
      <c r="P153" s="315" t="b">
        <f t="shared" si="5"/>
        <v>0</v>
      </c>
      <c r="Q153" s="199"/>
    </row>
    <row r="154" spans="1:17" ht="14.6" x14ac:dyDescent="0.4">
      <c r="A154" s="289" t="s">
        <v>273</v>
      </c>
      <c r="B154" s="309" t="b">
        <f>_xlfn.XLOOKUP(A154,Tabla6[Id Riesgo],Tabla6[Registro diligenciado],FALSE,1)</f>
        <v>0</v>
      </c>
      <c r="C154" s="290" t="str">
        <f>IF(B154,_xlfn.XLOOKUP(A154,Tabla6[Id Riesgo],Tabla6[DESCRIPCIÓN DEL RIESGO],FALSE,1),"")</f>
        <v/>
      </c>
      <c r="D154" s="295"/>
      <c r="E154" s="310" t="str">
        <f>_xlfn.XLOOKUP(D154,Tabla8[No. veces que realiza la actividad al año],Tabla8[Probabilidad],"",1)</f>
        <v/>
      </c>
      <c r="F154" s="311" t="str">
        <f>_xlfn.XLOOKUP(D154,Tabla8[No. veces que realiza la actividad al año],Tabla8[Nivel de probabilidad],"",1)</f>
        <v/>
      </c>
      <c r="G154" s="294"/>
      <c r="H154" s="312" t="str">
        <f>_xlfn.XLOOKUP(G154,Tabla9[Afectación económica],Tabla9[Porcentaje],"",1)</f>
        <v/>
      </c>
      <c r="I154" s="313" t="str">
        <f>_xlfn.XLOOKUP(G154,Tabla9[Afectación económica],Tabla9[Nivel de impacto],"",1)</f>
        <v/>
      </c>
      <c r="J154" s="314"/>
      <c r="K154" s="312" t="str">
        <f>_xlfn.XLOOKUP(J154,Tabla9[Reputacional],Tabla9[Porcentaje],"",1)</f>
        <v/>
      </c>
      <c r="L154" s="313" t="str">
        <f>_xlfn.XLOOKUP(J154,Tabla9[Reputacional],Tabla9[Nivel de impacto],"",1)</f>
        <v/>
      </c>
      <c r="M154" s="310" t="str">
        <f t="shared" si="4"/>
        <v/>
      </c>
      <c r="N154" s="311" t="str">
        <f>_xlfn.XLOOKUP(M154,Tabla9[Porcentaje],Tabla9[Nivel de impacto],"",1)</f>
        <v/>
      </c>
      <c r="O154" s="311" t="str">
        <f>IF(P154,_xlfn.XLOOKUP(CONCATENATE("P",F154,"I",N154),Tabla10[Llave],Tabla10[Severidad],"",1),"")</f>
        <v/>
      </c>
      <c r="P154" s="315" t="b">
        <f t="shared" si="5"/>
        <v>0</v>
      </c>
      <c r="Q154" s="199"/>
    </row>
    <row r="155" spans="1:17" ht="14.6" x14ac:dyDescent="0.4">
      <c r="A155" s="289" t="s">
        <v>274</v>
      </c>
      <c r="B155" s="309" t="b">
        <f>_xlfn.XLOOKUP(A155,Tabla6[Id Riesgo],Tabla6[Registro diligenciado],FALSE,1)</f>
        <v>0</v>
      </c>
      <c r="C155" s="290" t="str">
        <f>IF(B155,_xlfn.XLOOKUP(A155,Tabla6[Id Riesgo],Tabla6[DESCRIPCIÓN DEL RIESGO],FALSE,1),"")</f>
        <v/>
      </c>
      <c r="D155" s="295"/>
      <c r="E155" s="310" t="str">
        <f>_xlfn.XLOOKUP(D155,Tabla8[No. veces que realiza la actividad al año],Tabla8[Probabilidad],"",1)</f>
        <v/>
      </c>
      <c r="F155" s="311" t="str">
        <f>_xlfn.XLOOKUP(D155,Tabla8[No. veces que realiza la actividad al año],Tabla8[Nivel de probabilidad],"",1)</f>
        <v/>
      </c>
      <c r="G155" s="294"/>
      <c r="H155" s="312" t="str">
        <f>_xlfn.XLOOKUP(G155,Tabla9[Afectación económica],Tabla9[Porcentaje],"",1)</f>
        <v/>
      </c>
      <c r="I155" s="313" t="str">
        <f>_xlfn.XLOOKUP(G155,Tabla9[Afectación económica],Tabla9[Nivel de impacto],"",1)</f>
        <v/>
      </c>
      <c r="J155" s="314"/>
      <c r="K155" s="312" t="str">
        <f>_xlfn.XLOOKUP(J155,Tabla9[Reputacional],Tabla9[Porcentaje],"",1)</f>
        <v/>
      </c>
      <c r="L155" s="313" t="str">
        <f>_xlfn.XLOOKUP(J155,Tabla9[Reputacional],Tabla9[Nivel de impacto],"",1)</f>
        <v/>
      </c>
      <c r="M155" s="310" t="str">
        <f t="shared" si="4"/>
        <v/>
      </c>
      <c r="N155" s="311" t="str">
        <f>_xlfn.XLOOKUP(M155,Tabla9[Porcentaje],Tabla9[Nivel de impacto],"",1)</f>
        <v/>
      </c>
      <c r="O155" s="311" t="str">
        <f>IF(P155,_xlfn.XLOOKUP(CONCATENATE("P",F155,"I",N155),Tabla10[Llave],Tabla10[Severidad],"",1),"")</f>
        <v/>
      </c>
      <c r="P155" s="315" t="b">
        <f t="shared" si="5"/>
        <v>0</v>
      </c>
      <c r="Q155" s="199"/>
    </row>
    <row r="156" spans="1:17" ht="14.6" x14ac:dyDescent="0.4">
      <c r="A156" s="289" t="s">
        <v>275</v>
      </c>
      <c r="B156" s="309" t="b">
        <f>_xlfn.XLOOKUP(A156,Tabla6[Id Riesgo],Tabla6[Registro diligenciado],FALSE,1)</f>
        <v>0</v>
      </c>
      <c r="C156" s="290" t="str">
        <f>IF(B156,_xlfn.XLOOKUP(A156,Tabla6[Id Riesgo],Tabla6[DESCRIPCIÓN DEL RIESGO],FALSE,1),"")</f>
        <v/>
      </c>
      <c r="D156" s="295"/>
      <c r="E156" s="310" t="str">
        <f>_xlfn.XLOOKUP(D156,Tabla8[No. veces que realiza la actividad al año],Tabla8[Probabilidad],"",1)</f>
        <v/>
      </c>
      <c r="F156" s="311" t="str">
        <f>_xlfn.XLOOKUP(D156,Tabla8[No. veces que realiza la actividad al año],Tabla8[Nivel de probabilidad],"",1)</f>
        <v/>
      </c>
      <c r="G156" s="294"/>
      <c r="H156" s="312" t="str">
        <f>_xlfn.XLOOKUP(G156,Tabla9[Afectación económica],Tabla9[Porcentaje],"",1)</f>
        <v/>
      </c>
      <c r="I156" s="313" t="str">
        <f>_xlfn.XLOOKUP(G156,Tabla9[Afectación económica],Tabla9[Nivel de impacto],"",1)</f>
        <v/>
      </c>
      <c r="J156" s="314"/>
      <c r="K156" s="312" t="str">
        <f>_xlfn.XLOOKUP(J156,Tabla9[Reputacional],Tabla9[Porcentaje],"",1)</f>
        <v/>
      </c>
      <c r="L156" s="313" t="str">
        <f>_xlfn.XLOOKUP(J156,Tabla9[Reputacional],Tabla9[Nivel de impacto],"",1)</f>
        <v/>
      </c>
      <c r="M156" s="310" t="str">
        <f t="shared" si="4"/>
        <v/>
      </c>
      <c r="N156" s="311" t="str">
        <f>_xlfn.XLOOKUP(M156,Tabla9[Porcentaje],Tabla9[Nivel de impacto],"",1)</f>
        <v/>
      </c>
      <c r="O156" s="311" t="str">
        <f>IF(P156,_xlfn.XLOOKUP(CONCATENATE("P",F156,"I",N156),Tabla10[Llave],Tabla10[Severidad],"",1),"")</f>
        <v/>
      </c>
      <c r="P156" s="315" t="b">
        <f t="shared" si="5"/>
        <v>0</v>
      </c>
      <c r="Q156" s="199"/>
    </row>
    <row r="157" spans="1:17" ht="14.6" x14ac:dyDescent="0.4">
      <c r="A157" s="289" t="s">
        <v>276</v>
      </c>
      <c r="B157" s="309" t="b">
        <f>_xlfn.XLOOKUP(A157,Tabla6[Id Riesgo],Tabla6[Registro diligenciado],FALSE,1)</f>
        <v>0</v>
      </c>
      <c r="C157" s="290" t="str">
        <f>IF(B157,_xlfn.XLOOKUP(A157,Tabla6[Id Riesgo],Tabla6[DESCRIPCIÓN DEL RIESGO],FALSE,1),"")</f>
        <v/>
      </c>
      <c r="D157" s="295"/>
      <c r="E157" s="310" t="str">
        <f>_xlfn.XLOOKUP(D157,Tabla8[No. veces que realiza la actividad al año],Tabla8[Probabilidad],"",1)</f>
        <v/>
      </c>
      <c r="F157" s="311" t="str">
        <f>_xlfn.XLOOKUP(D157,Tabla8[No. veces que realiza la actividad al año],Tabla8[Nivel de probabilidad],"",1)</f>
        <v/>
      </c>
      <c r="G157" s="294"/>
      <c r="H157" s="312" t="str">
        <f>_xlfn.XLOOKUP(G157,Tabla9[Afectación económica],Tabla9[Porcentaje],"",1)</f>
        <v/>
      </c>
      <c r="I157" s="313" t="str">
        <f>_xlfn.XLOOKUP(G157,Tabla9[Afectación económica],Tabla9[Nivel de impacto],"",1)</f>
        <v/>
      </c>
      <c r="J157" s="314"/>
      <c r="K157" s="312" t="str">
        <f>_xlfn.XLOOKUP(J157,Tabla9[Reputacional],Tabla9[Porcentaje],"",1)</f>
        <v/>
      </c>
      <c r="L157" s="313" t="str">
        <f>_xlfn.XLOOKUP(J157,Tabla9[Reputacional],Tabla9[Nivel de impacto],"",1)</f>
        <v/>
      </c>
      <c r="M157" s="310" t="str">
        <f t="shared" si="4"/>
        <v/>
      </c>
      <c r="N157" s="311" t="str">
        <f>_xlfn.XLOOKUP(M157,Tabla9[Porcentaje],Tabla9[Nivel de impacto],"",1)</f>
        <v/>
      </c>
      <c r="O157" s="311" t="str">
        <f>IF(P157,_xlfn.XLOOKUP(CONCATENATE("P",F157,"I",N157),Tabla10[Llave],Tabla10[Severidad],"",1),"")</f>
        <v/>
      </c>
      <c r="P157" s="315" t="b">
        <f t="shared" si="5"/>
        <v>0</v>
      </c>
      <c r="Q157" s="199"/>
    </row>
    <row r="158" spans="1:17" ht="14.6" x14ac:dyDescent="0.4">
      <c r="A158" s="289" t="s">
        <v>277</v>
      </c>
      <c r="B158" s="309" t="b">
        <f>_xlfn.XLOOKUP(A158,Tabla6[Id Riesgo],Tabla6[Registro diligenciado],FALSE,1)</f>
        <v>0</v>
      </c>
      <c r="C158" s="290" t="str">
        <f>IF(B158,_xlfn.XLOOKUP(A158,Tabla6[Id Riesgo],Tabla6[DESCRIPCIÓN DEL RIESGO],FALSE,1),"")</f>
        <v/>
      </c>
      <c r="D158" s="295"/>
      <c r="E158" s="310" t="str">
        <f>_xlfn.XLOOKUP(D158,Tabla8[No. veces que realiza la actividad al año],Tabla8[Probabilidad],"",1)</f>
        <v/>
      </c>
      <c r="F158" s="311" t="str">
        <f>_xlfn.XLOOKUP(D158,Tabla8[No. veces que realiza la actividad al año],Tabla8[Nivel de probabilidad],"",1)</f>
        <v/>
      </c>
      <c r="G158" s="294"/>
      <c r="H158" s="312" t="str">
        <f>_xlfn.XLOOKUP(G158,Tabla9[Afectación económica],Tabla9[Porcentaje],"",1)</f>
        <v/>
      </c>
      <c r="I158" s="313" t="str">
        <f>_xlfn.XLOOKUP(G158,Tabla9[Afectación económica],Tabla9[Nivel de impacto],"",1)</f>
        <v/>
      </c>
      <c r="J158" s="314"/>
      <c r="K158" s="312" t="str">
        <f>_xlfn.XLOOKUP(J158,Tabla9[Reputacional],Tabla9[Porcentaje],"",1)</f>
        <v/>
      </c>
      <c r="L158" s="313" t="str">
        <f>_xlfn.XLOOKUP(J158,Tabla9[Reputacional],Tabla9[Nivel de impacto],"",1)</f>
        <v/>
      </c>
      <c r="M158" s="310" t="str">
        <f t="shared" si="4"/>
        <v/>
      </c>
      <c r="N158" s="311" t="str">
        <f>_xlfn.XLOOKUP(M158,Tabla9[Porcentaje],Tabla9[Nivel de impacto],"",1)</f>
        <v/>
      </c>
      <c r="O158" s="311" t="str">
        <f>IF(P158,_xlfn.XLOOKUP(CONCATENATE("P",F158,"I",N158),Tabla10[Llave],Tabla10[Severidad],"",1),"")</f>
        <v/>
      </c>
      <c r="P158" s="315" t="b">
        <f t="shared" si="5"/>
        <v>0</v>
      </c>
      <c r="Q158" s="199"/>
    </row>
    <row r="159" spans="1:17" ht="14.6" x14ac:dyDescent="0.4">
      <c r="A159" s="289" t="s">
        <v>278</v>
      </c>
      <c r="B159" s="309" t="b">
        <f>_xlfn.XLOOKUP(A159,Tabla6[Id Riesgo],Tabla6[Registro diligenciado],FALSE,1)</f>
        <v>0</v>
      </c>
      <c r="C159" s="290" t="str">
        <f>IF(B159,_xlfn.XLOOKUP(A159,Tabla6[Id Riesgo],Tabla6[DESCRIPCIÓN DEL RIESGO],FALSE,1),"")</f>
        <v/>
      </c>
      <c r="D159" s="295"/>
      <c r="E159" s="310" t="str">
        <f>_xlfn.XLOOKUP(D159,Tabla8[No. veces que realiza la actividad al año],Tabla8[Probabilidad],"",1)</f>
        <v/>
      </c>
      <c r="F159" s="311" t="str">
        <f>_xlfn.XLOOKUP(D159,Tabla8[No. veces que realiza la actividad al año],Tabla8[Nivel de probabilidad],"",1)</f>
        <v/>
      </c>
      <c r="G159" s="294"/>
      <c r="H159" s="312" t="str">
        <f>_xlfn.XLOOKUP(G159,Tabla9[Afectación económica],Tabla9[Porcentaje],"",1)</f>
        <v/>
      </c>
      <c r="I159" s="313" t="str">
        <f>_xlfn.XLOOKUP(G159,Tabla9[Afectación económica],Tabla9[Nivel de impacto],"",1)</f>
        <v/>
      </c>
      <c r="J159" s="314"/>
      <c r="K159" s="312" t="str">
        <f>_xlfn.XLOOKUP(J159,Tabla9[Reputacional],Tabla9[Porcentaje],"",1)</f>
        <v/>
      </c>
      <c r="L159" s="313" t="str">
        <f>_xlfn.XLOOKUP(J159,Tabla9[Reputacional],Tabla9[Nivel de impacto],"",1)</f>
        <v/>
      </c>
      <c r="M159" s="310" t="str">
        <f t="shared" si="4"/>
        <v/>
      </c>
      <c r="N159" s="311" t="str">
        <f>_xlfn.XLOOKUP(M159,Tabla9[Porcentaje],Tabla9[Nivel de impacto],"",1)</f>
        <v/>
      </c>
      <c r="O159" s="311" t="str">
        <f>IF(P159,_xlfn.XLOOKUP(CONCATENATE("P",F159,"I",N159),Tabla10[Llave],Tabla10[Severidad],"",1),"")</f>
        <v/>
      </c>
      <c r="P159" s="315" t="b">
        <f t="shared" si="5"/>
        <v>0</v>
      </c>
      <c r="Q159" s="199"/>
    </row>
    <row r="160" spans="1:17" ht="14.6" x14ac:dyDescent="0.4">
      <c r="A160" s="289" t="s">
        <v>279</v>
      </c>
      <c r="B160" s="309" t="b">
        <f>_xlfn.XLOOKUP(A160,Tabla6[Id Riesgo],Tabla6[Registro diligenciado],FALSE,1)</f>
        <v>0</v>
      </c>
      <c r="C160" s="290" t="str">
        <f>IF(B160,_xlfn.XLOOKUP(A160,Tabla6[Id Riesgo],Tabla6[DESCRIPCIÓN DEL RIESGO],FALSE,1),"")</f>
        <v/>
      </c>
      <c r="D160" s="295"/>
      <c r="E160" s="310" t="str">
        <f>_xlfn.XLOOKUP(D160,Tabla8[No. veces que realiza la actividad al año],Tabla8[Probabilidad],"",1)</f>
        <v/>
      </c>
      <c r="F160" s="311" t="str">
        <f>_xlfn.XLOOKUP(D160,Tabla8[No. veces que realiza la actividad al año],Tabla8[Nivel de probabilidad],"",1)</f>
        <v/>
      </c>
      <c r="G160" s="294"/>
      <c r="H160" s="312" t="str">
        <f>_xlfn.XLOOKUP(G160,Tabla9[Afectación económica],Tabla9[Porcentaje],"",1)</f>
        <v/>
      </c>
      <c r="I160" s="313" t="str">
        <f>_xlfn.XLOOKUP(G160,Tabla9[Afectación económica],Tabla9[Nivel de impacto],"",1)</f>
        <v/>
      </c>
      <c r="J160" s="314"/>
      <c r="K160" s="312" t="str">
        <f>_xlfn.XLOOKUP(J160,Tabla9[Reputacional],Tabla9[Porcentaje],"",1)</f>
        <v/>
      </c>
      <c r="L160" s="313" t="str">
        <f>_xlfn.XLOOKUP(J160,Tabla9[Reputacional],Tabla9[Nivel de impacto],"",1)</f>
        <v/>
      </c>
      <c r="M160" s="310" t="str">
        <f t="shared" si="4"/>
        <v/>
      </c>
      <c r="N160" s="311" t="str">
        <f>_xlfn.XLOOKUP(M160,Tabla9[Porcentaje],Tabla9[Nivel de impacto],"",1)</f>
        <v/>
      </c>
      <c r="O160" s="311" t="str">
        <f>IF(P160,_xlfn.XLOOKUP(CONCATENATE("P",F160,"I",N160),Tabla10[Llave],Tabla10[Severidad],"",1),"")</f>
        <v/>
      </c>
      <c r="P160" s="315" t="b">
        <f t="shared" si="5"/>
        <v>0</v>
      </c>
      <c r="Q160" s="199"/>
    </row>
    <row r="161" spans="1:17" ht="14.6" x14ac:dyDescent="0.4">
      <c r="A161" s="289" t="s">
        <v>280</v>
      </c>
      <c r="B161" s="309" t="b">
        <f>_xlfn.XLOOKUP(A161,Tabla6[Id Riesgo],Tabla6[Registro diligenciado],FALSE,1)</f>
        <v>0</v>
      </c>
      <c r="C161" s="290" t="str">
        <f>IF(B161,_xlfn.XLOOKUP(A161,Tabla6[Id Riesgo],Tabla6[DESCRIPCIÓN DEL RIESGO],FALSE,1),"")</f>
        <v/>
      </c>
      <c r="D161" s="295"/>
      <c r="E161" s="310" t="str">
        <f>_xlfn.XLOOKUP(D161,Tabla8[No. veces que realiza la actividad al año],Tabla8[Probabilidad],"",1)</f>
        <v/>
      </c>
      <c r="F161" s="311" t="str">
        <f>_xlfn.XLOOKUP(D161,Tabla8[No. veces que realiza la actividad al año],Tabla8[Nivel de probabilidad],"",1)</f>
        <v/>
      </c>
      <c r="G161" s="294"/>
      <c r="H161" s="312" t="str">
        <f>_xlfn.XLOOKUP(G161,Tabla9[Afectación económica],Tabla9[Porcentaje],"",1)</f>
        <v/>
      </c>
      <c r="I161" s="313" t="str">
        <f>_xlfn.XLOOKUP(G161,Tabla9[Afectación económica],Tabla9[Nivel de impacto],"",1)</f>
        <v/>
      </c>
      <c r="J161" s="314"/>
      <c r="K161" s="312" t="str">
        <f>_xlfn.XLOOKUP(J161,Tabla9[Reputacional],Tabla9[Porcentaje],"",1)</f>
        <v/>
      </c>
      <c r="L161" s="313" t="str">
        <f>_xlfn.XLOOKUP(J161,Tabla9[Reputacional],Tabla9[Nivel de impacto],"",1)</f>
        <v/>
      </c>
      <c r="M161" s="310" t="str">
        <f t="shared" si="4"/>
        <v/>
      </c>
      <c r="N161" s="311" t="str">
        <f>_xlfn.XLOOKUP(M161,Tabla9[Porcentaje],Tabla9[Nivel de impacto],"",1)</f>
        <v/>
      </c>
      <c r="O161" s="311" t="str">
        <f>IF(P161,_xlfn.XLOOKUP(CONCATENATE("P",F161,"I",N161),Tabla10[Llave],Tabla10[Severidad],"",1),"")</f>
        <v/>
      </c>
      <c r="P161" s="315" t="b">
        <f t="shared" si="5"/>
        <v>0</v>
      </c>
      <c r="Q161" s="199"/>
    </row>
    <row r="162" spans="1:17" ht="14.6" x14ac:dyDescent="0.4">
      <c r="A162" s="289" t="s">
        <v>281</v>
      </c>
      <c r="B162" s="309" t="b">
        <f>_xlfn.XLOOKUP(A162,Tabla6[Id Riesgo],Tabla6[Registro diligenciado],FALSE,1)</f>
        <v>0</v>
      </c>
      <c r="C162" s="290" t="str">
        <f>IF(B162,_xlfn.XLOOKUP(A162,Tabla6[Id Riesgo],Tabla6[DESCRIPCIÓN DEL RIESGO],FALSE,1),"")</f>
        <v/>
      </c>
      <c r="D162" s="295"/>
      <c r="E162" s="310" t="str">
        <f>_xlfn.XLOOKUP(D162,Tabla8[No. veces que realiza la actividad al año],Tabla8[Probabilidad],"",1)</f>
        <v/>
      </c>
      <c r="F162" s="311" t="str">
        <f>_xlfn.XLOOKUP(D162,Tabla8[No. veces que realiza la actividad al año],Tabla8[Nivel de probabilidad],"",1)</f>
        <v/>
      </c>
      <c r="G162" s="294"/>
      <c r="H162" s="312" t="str">
        <f>_xlfn.XLOOKUP(G162,Tabla9[Afectación económica],Tabla9[Porcentaje],"",1)</f>
        <v/>
      </c>
      <c r="I162" s="313" t="str">
        <f>_xlfn.XLOOKUP(G162,Tabla9[Afectación económica],Tabla9[Nivel de impacto],"",1)</f>
        <v/>
      </c>
      <c r="J162" s="314"/>
      <c r="K162" s="312" t="str">
        <f>_xlfn.XLOOKUP(J162,Tabla9[Reputacional],Tabla9[Porcentaje],"",1)</f>
        <v/>
      </c>
      <c r="L162" s="313" t="str">
        <f>_xlfn.XLOOKUP(J162,Tabla9[Reputacional],Tabla9[Nivel de impacto],"",1)</f>
        <v/>
      </c>
      <c r="M162" s="310" t="str">
        <f t="shared" si="4"/>
        <v/>
      </c>
      <c r="N162" s="311" t="str">
        <f>_xlfn.XLOOKUP(M162,Tabla9[Porcentaje],Tabla9[Nivel de impacto],"",1)</f>
        <v/>
      </c>
      <c r="O162" s="311" t="str">
        <f>IF(P162,_xlfn.XLOOKUP(CONCATENATE("P",F162,"I",N162),Tabla10[Llave],Tabla10[Severidad],"",1),"")</f>
        <v/>
      </c>
      <c r="P162" s="315" t="b">
        <f t="shared" si="5"/>
        <v>0</v>
      </c>
      <c r="Q162" s="199"/>
    </row>
    <row r="163" spans="1:17" ht="14.6" x14ac:dyDescent="0.4">
      <c r="A163" s="289" t="s">
        <v>282</v>
      </c>
      <c r="B163" s="309" t="b">
        <f>_xlfn.XLOOKUP(A163,Tabla6[Id Riesgo],Tabla6[Registro diligenciado],FALSE,1)</f>
        <v>0</v>
      </c>
      <c r="C163" s="290" t="str">
        <f>IF(B163,_xlfn.XLOOKUP(A163,Tabla6[Id Riesgo],Tabla6[DESCRIPCIÓN DEL RIESGO],FALSE,1),"")</f>
        <v/>
      </c>
      <c r="D163" s="295"/>
      <c r="E163" s="310" t="str">
        <f>_xlfn.XLOOKUP(D163,Tabla8[No. veces que realiza la actividad al año],Tabla8[Probabilidad],"",1)</f>
        <v/>
      </c>
      <c r="F163" s="311" t="str">
        <f>_xlfn.XLOOKUP(D163,Tabla8[No. veces que realiza la actividad al año],Tabla8[Nivel de probabilidad],"",1)</f>
        <v/>
      </c>
      <c r="G163" s="294"/>
      <c r="H163" s="312" t="str">
        <f>_xlfn.XLOOKUP(G163,Tabla9[Afectación económica],Tabla9[Porcentaje],"",1)</f>
        <v/>
      </c>
      <c r="I163" s="313" t="str">
        <f>_xlfn.XLOOKUP(G163,Tabla9[Afectación económica],Tabla9[Nivel de impacto],"",1)</f>
        <v/>
      </c>
      <c r="J163" s="314"/>
      <c r="K163" s="312" t="str">
        <f>_xlfn.XLOOKUP(J163,Tabla9[Reputacional],Tabla9[Porcentaje],"",1)</f>
        <v/>
      </c>
      <c r="L163" s="313" t="str">
        <f>_xlfn.XLOOKUP(J163,Tabla9[Reputacional],Tabla9[Nivel de impacto],"",1)</f>
        <v/>
      </c>
      <c r="M163" s="310" t="str">
        <f t="shared" si="4"/>
        <v/>
      </c>
      <c r="N163" s="311" t="str">
        <f>_xlfn.XLOOKUP(M163,Tabla9[Porcentaje],Tabla9[Nivel de impacto],"",1)</f>
        <v/>
      </c>
      <c r="O163" s="311" t="str">
        <f>IF(P163,_xlfn.XLOOKUP(CONCATENATE("P",F163,"I",N163),Tabla10[Llave],Tabla10[Severidad],"",1),"")</f>
        <v/>
      </c>
      <c r="P163" s="315" t="b">
        <f t="shared" si="5"/>
        <v>0</v>
      </c>
      <c r="Q163" s="199"/>
    </row>
    <row r="164" spans="1:17" ht="14.6" x14ac:dyDescent="0.4">
      <c r="A164" s="289" t="s">
        <v>283</v>
      </c>
      <c r="B164" s="309" t="b">
        <f>_xlfn.XLOOKUP(A164,Tabla6[Id Riesgo],Tabla6[Registro diligenciado],FALSE,1)</f>
        <v>0</v>
      </c>
      <c r="C164" s="290" t="str">
        <f>IF(B164,_xlfn.XLOOKUP(A164,Tabla6[Id Riesgo],Tabla6[DESCRIPCIÓN DEL RIESGO],FALSE,1),"")</f>
        <v/>
      </c>
      <c r="D164" s="295"/>
      <c r="E164" s="310" t="str">
        <f>_xlfn.XLOOKUP(D164,Tabla8[No. veces que realiza la actividad al año],Tabla8[Probabilidad],"",1)</f>
        <v/>
      </c>
      <c r="F164" s="311" t="str">
        <f>_xlfn.XLOOKUP(D164,Tabla8[No. veces que realiza la actividad al año],Tabla8[Nivel de probabilidad],"",1)</f>
        <v/>
      </c>
      <c r="G164" s="294"/>
      <c r="H164" s="312" t="str">
        <f>_xlfn.XLOOKUP(G164,Tabla9[Afectación económica],Tabla9[Porcentaje],"",1)</f>
        <v/>
      </c>
      <c r="I164" s="313" t="str">
        <f>_xlfn.XLOOKUP(G164,Tabla9[Afectación económica],Tabla9[Nivel de impacto],"",1)</f>
        <v/>
      </c>
      <c r="J164" s="314"/>
      <c r="K164" s="312" t="str">
        <f>_xlfn.XLOOKUP(J164,Tabla9[Reputacional],Tabla9[Porcentaje],"",1)</f>
        <v/>
      </c>
      <c r="L164" s="313" t="str">
        <f>_xlfn.XLOOKUP(J164,Tabla9[Reputacional],Tabla9[Nivel de impacto],"",1)</f>
        <v/>
      </c>
      <c r="M164" s="310" t="str">
        <f t="shared" si="4"/>
        <v/>
      </c>
      <c r="N164" s="311" t="str">
        <f>_xlfn.XLOOKUP(M164,Tabla9[Porcentaje],Tabla9[Nivel de impacto],"",1)</f>
        <v/>
      </c>
      <c r="O164" s="311" t="str">
        <f>IF(P164,_xlfn.XLOOKUP(CONCATENATE("P",F164,"I",N164),Tabla10[Llave],Tabla10[Severidad],"",1),"")</f>
        <v/>
      </c>
      <c r="P164" s="315" t="b">
        <f t="shared" si="5"/>
        <v>0</v>
      </c>
      <c r="Q164" s="199"/>
    </row>
    <row r="165" spans="1:17" ht="14.6" x14ac:dyDescent="0.4">
      <c r="A165" s="289" t="s">
        <v>284</v>
      </c>
      <c r="B165" s="309" t="b">
        <f>_xlfn.XLOOKUP(A165,Tabla6[Id Riesgo],Tabla6[Registro diligenciado],FALSE,1)</f>
        <v>0</v>
      </c>
      <c r="C165" s="290" t="str">
        <f>IF(B165,_xlfn.XLOOKUP(A165,Tabla6[Id Riesgo],Tabla6[DESCRIPCIÓN DEL RIESGO],FALSE,1),"")</f>
        <v/>
      </c>
      <c r="D165" s="295"/>
      <c r="E165" s="310" t="str">
        <f>_xlfn.XLOOKUP(D165,Tabla8[No. veces que realiza la actividad al año],Tabla8[Probabilidad],"",1)</f>
        <v/>
      </c>
      <c r="F165" s="311" t="str">
        <f>_xlfn.XLOOKUP(D165,Tabla8[No. veces que realiza la actividad al año],Tabla8[Nivel de probabilidad],"",1)</f>
        <v/>
      </c>
      <c r="G165" s="294"/>
      <c r="H165" s="312" t="str">
        <f>_xlfn.XLOOKUP(G165,Tabla9[Afectación económica],Tabla9[Porcentaje],"",1)</f>
        <v/>
      </c>
      <c r="I165" s="313" t="str">
        <f>_xlfn.XLOOKUP(G165,Tabla9[Afectación económica],Tabla9[Nivel de impacto],"",1)</f>
        <v/>
      </c>
      <c r="J165" s="314"/>
      <c r="K165" s="312" t="str">
        <f>_xlfn.XLOOKUP(J165,Tabla9[Reputacional],Tabla9[Porcentaje],"",1)</f>
        <v/>
      </c>
      <c r="L165" s="313" t="str">
        <f>_xlfn.XLOOKUP(J165,Tabla9[Reputacional],Tabla9[Nivel de impacto],"",1)</f>
        <v/>
      </c>
      <c r="M165" s="310" t="str">
        <f t="shared" si="4"/>
        <v/>
      </c>
      <c r="N165" s="311" t="str">
        <f>_xlfn.XLOOKUP(M165,Tabla9[Porcentaje],Tabla9[Nivel de impacto],"",1)</f>
        <v/>
      </c>
      <c r="O165" s="311" t="str">
        <f>IF(P165,_xlfn.XLOOKUP(CONCATENATE("P",F165,"I",N165),Tabla10[Llave],Tabla10[Severidad],"",1),"")</f>
        <v/>
      </c>
      <c r="P165" s="315" t="b">
        <f t="shared" si="5"/>
        <v>0</v>
      </c>
      <c r="Q165" s="199"/>
    </row>
    <row r="166" spans="1:17" ht="14.6" x14ac:dyDescent="0.4">
      <c r="A166" s="289" t="s">
        <v>285</v>
      </c>
      <c r="B166" s="309" t="b">
        <f>_xlfn.XLOOKUP(A166,Tabla6[Id Riesgo],Tabla6[Registro diligenciado],FALSE,1)</f>
        <v>0</v>
      </c>
      <c r="C166" s="290" t="str">
        <f>IF(B166,_xlfn.XLOOKUP(A166,Tabla6[Id Riesgo],Tabla6[DESCRIPCIÓN DEL RIESGO],FALSE,1),"")</f>
        <v/>
      </c>
      <c r="D166" s="295"/>
      <c r="E166" s="310" t="str">
        <f>_xlfn.XLOOKUP(D166,Tabla8[No. veces que realiza la actividad al año],Tabla8[Probabilidad],"",1)</f>
        <v/>
      </c>
      <c r="F166" s="311" t="str">
        <f>_xlfn.XLOOKUP(D166,Tabla8[No. veces que realiza la actividad al año],Tabla8[Nivel de probabilidad],"",1)</f>
        <v/>
      </c>
      <c r="G166" s="294"/>
      <c r="H166" s="312" t="str">
        <f>_xlfn.XLOOKUP(G166,Tabla9[Afectación económica],Tabla9[Porcentaje],"",1)</f>
        <v/>
      </c>
      <c r="I166" s="313" t="str">
        <f>_xlfn.XLOOKUP(G166,Tabla9[Afectación económica],Tabla9[Nivel de impacto],"",1)</f>
        <v/>
      </c>
      <c r="J166" s="314"/>
      <c r="K166" s="312" t="str">
        <f>_xlfn.XLOOKUP(J166,Tabla9[Reputacional],Tabla9[Porcentaje],"",1)</f>
        <v/>
      </c>
      <c r="L166" s="313" t="str">
        <f>_xlfn.XLOOKUP(J166,Tabla9[Reputacional],Tabla9[Nivel de impacto],"",1)</f>
        <v/>
      </c>
      <c r="M166" s="310" t="str">
        <f t="shared" si="4"/>
        <v/>
      </c>
      <c r="N166" s="311" t="str">
        <f>_xlfn.XLOOKUP(M166,Tabla9[Porcentaje],Tabla9[Nivel de impacto],"",1)</f>
        <v/>
      </c>
      <c r="O166" s="311" t="str">
        <f>IF(P166,_xlfn.XLOOKUP(CONCATENATE("P",F166,"I",N166),Tabla10[Llave],Tabla10[Severidad],"",1),"")</f>
        <v/>
      </c>
      <c r="P166" s="315" t="b">
        <f t="shared" si="5"/>
        <v>0</v>
      </c>
      <c r="Q166" s="199"/>
    </row>
    <row r="167" spans="1:17" ht="14.6" x14ac:dyDescent="0.4">
      <c r="A167" s="289" t="s">
        <v>286</v>
      </c>
      <c r="B167" s="309" t="b">
        <f>_xlfn.XLOOKUP(A167,Tabla6[Id Riesgo],Tabla6[Registro diligenciado],FALSE,1)</f>
        <v>0</v>
      </c>
      <c r="C167" s="290" t="str">
        <f>IF(B167,_xlfn.XLOOKUP(A167,Tabla6[Id Riesgo],Tabla6[DESCRIPCIÓN DEL RIESGO],FALSE,1),"")</f>
        <v/>
      </c>
      <c r="D167" s="295"/>
      <c r="E167" s="310" t="str">
        <f>_xlfn.XLOOKUP(D167,Tabla8[No. veces que realiza la actividad al año],Tabla8[Probabilidad],"",1)</f>
        <v/>
      </c>
      <c r="F167" s="311" t="str">
        <f>_xlfn.XLOOKUP(D167,Tabla8[No. veces que realiza la actividad al año],Tabla8[Nivel de probabilidad],"",1)</f>
        <v/>
      </c>
      <c r="G167" s="294"/>
      <c r="H167" s="312" t="str">
        <f>_xlfn.XLOOKUP(G167,Tabla9[Afectación económica],Tabla9[Porcentaje],"",1)</f>
        <v/>
      </c>
      <c r="I167" s="313" t="str">
        <f>_xlfn.XLOOKUP(G167,Tabla9[Afectación económica],Tabla9[Nivel de impacto],"",1)</f>
        <v/>
      </c>
      <c r="J167" s="314"/>
      <c r="K167" s="312" t="str">
        <f>_xlfn.XLOOKUP(J167,Tabla9[Reputacional],Tabla9[Porcentaje],"",1)</f>
        <v/>
      </c>
      <c r="L167" s="313" t="str">
        <f>_xlfn.XLOOKUP(J167,Tabla9[Reputacional],Tabla9[Nivel de impacto],"",1)</f>
        <v/>
      </c>
      <c r="M167" s="310" t="str">
        <f t="shared" si="4"/>
        <v/>
      </c>
      <c r="N167" s="311" t="str">
        <f>_xlfn.XLOOKUP(M167,Tabla9[Porcentaje],Tabla9[Nivel de impacto],"",1)</f>
        <v/>
      </c>
      <c r="O167" s="311" t="str">
        <f>IF(P167,_xlfn.XLOOKUP(CONCATENATE("P",F167,"I",N167),Tabla10[Llave],Tabla10[Severidad],"",1),"")</f>
        <v/>
      </c>
      <c r="P167" s="315" t="b">
        <f t="shared" si="5"/>
        <v>0</v>
      </c>
      <c r="Q167" s="199"/>
    </row>
    <row r="168" spans="1:17" ht="14.6" x14ac:dyDescent="0.4">
      <c r="A168" s="289" t="s">
        <v>287</v>
      </c>
      <c r="B168" s="309" t="b">
        <f>_xlfn.XLOOKUP(A168,Tabla6[Id Riesgo],Tabla6[Registro diligenciado],FALSE,1)</f>
        <v>0</v>
      </c>
      <c r="C168" s="290" t="str">
        <f>IF(B168,_xlfn.XLOOKUP(A168,Tabla6[Id Riesgo],Tabla6[DESCRIPCIÓN DEL RIESGO],FALSE,1),"")</f>
        <v/>
      </c>
      <c r="D168" s="295"/>
      <c r="E168" s="310" t="str">
        <f>_xlfn.XLOOKUP(D168,Tabla8[No. veces que realiza la actividad al año],Tabla8[Probabilidad],"",1)</f>
        <v/>
      </c>
      <c r="F168" s="311" t="str">
        <f>_xlfn.XLOOKUP(D168,Tabla8[No. veces que realiza la actividad al año],Tabla8[Nivel de probabilidad],"",1)</f>
        <v/>
      </c>
      <c r="G168" s="294"/>
      <c r="H168" s="312" t="str">
        <f>_xlfn.XLOOKUP(G168,Tabla9[Afectación económica],Tabla9[Porcentaje],"",1)</f>
        <v/>
      </c>
      <c r="I168" s="313" t="str">
        <f>_xlfn.XLOOKUP(G168,Tabla9[Afectación económica],Tabla9[Nivel de impacto],"",1)</f>
        <v/>
      </c>
      <c r="J168" s="314"/>
      <c r="K168" s="312" t="str">
        <f>_xlfn.XLOOKUP(J168,Tabla9[Reputacional],Tabla9[Porcentaje],"",1)</f>
        <v/>
      </c>
      <c r="L168" s="313" t="str">
        <f>_xlfn.XLOOKUP(J168,Tabla9[Reputacional],Tabla9[Nivel de impacto],"",1)</f>
        <v/>
      </c>
      <c r="M168" s="310" t="str">
        <f t="shared" si="4"/>
        <v/>
      </c>
      <c r="N168" s="311" t="str">
        <f>_xlfn.XLOOKUP(M168,Tabla9[Porcentaje],Tabla9[Nivel de impacto],"",1)</f>
        <v/>
      </c>
      <c r="O168" s="311" t="str">
        <f>IF(P168,_xlfn.XLOOKUP(CONCATENATE("P",F168,"I",N168),Tabla10[Llave],Tabla10[Severidad],"",1),"")</f>
        <v/>
      </c>
      <c r="P168" s="315" t="b">
        <f t="shared" si="5"/>
        <v>0</v>
      </c>
      <c r="Q168" s="199"/>
    </row>
    <row r="169" spans="1:17" ht="14.6" x14ac:dyDescent="0.4">
      <c r="A169" s="289" t="s">
        <v>288</v>
      </c>
      <c r="B169" s="309" t="b">
        <f>_xlfn.XLOOKUP(A169,Tabla6[Id Riesgo],Tabla6[Registro diligenciado],FALSE,1)</f>
        <v>0</v>
      </c>
      <c r="C169" s="290" t="str">
        <f>IF(B169,_xlfn.XLOOKUP(A169,Tabla6[Id Riesgo],Tabla6[DESCRIPCIÓN DEL RIESGO],FALSE,1),"")</f>
        <v/>
      </c>
      <c r="D169" s="295"/>
      <c r="E169" s="310" t="str">
        <f>_xlfn.XLOOKUP(D169,Tabla8[No. veces que realiza la actividad al año],Tabla8[Probabilidad],"",1)</f>
        <v/>
      </c>
      <c r="F169" s="311" t="str">
        <f>_xlfn.XLOOKUP(D169,Tabla8[No. veces que realiza la actividad al año],Tabla8[Nivel de probabilidad],"",1)</f>
        <v/>
      </c>
      <c r="G169" s="294"/>
      <c r="H169" s="312" t="str">
        <f>_xlfn.XLOOKUP(G169,Tabla9[Afectación económica],Tabla9[Porcentaje],"",1)</f>
        <v/>
      </c>
      <c r="I169" s="313" t="str">
        <f>_xlfn.XLOOKUP(G169,Tabla9[Afectación económica],Tabla9[Nivel de impacto],"",1)</f>
        <v/>
      </c>
      <c r="J169" s="314"/>
      <c r="K169" s="312" t="str">
        <f>_xlfn.XLOOKUP(J169,Tabla9[Reputacional],Tabla9[Porcentaje],"",1)</f>
        <v/>
      </c>
      <c r="L169" s="313" t="str">
        <f>_xlfn.XLOOKUP(J169,Tabla9[Reputacional],Tabla9[Nivel de impacto],"",1)</f>
        <v/>
      </c>
      <c r="M169" s="310" t="str">
        <f t="shared" si="4"/>
        <v/>
      </c>
      <c r="N169" s="311" t="str">
        <f>_xlfn.XLOOKUP(M169,Tabla9[Porcentaje],Tabla9[Nivel de impacto],"",1)</f>
        <v/>
      </c>
      <c r="O169" s="311" t="str">
        <f>IF(P169,_xlfn.XLOOKUP(CONCATENATE("P",F169,"I",N169),Tabla10[Llave],Tabla10[Severidad],"",1),"")</f>
        <v/>
      </c>
      <c r="P169" s="315" t="b">
        <f t="shared" si="5"/>
        <v>0</v>
      </c>
      <c r="Q169" s="199"/>
    </row>
    <row r="170" spans="1:17" ht="14.6" x14ac:dyDescent="0.4">
      <c r="A170" s="289" t="s">
        <v>289</v>
      </c>
      <c r="B170" s="309" t="b">
        <f>_xlfn.XLOOKUP(A170,Tabla6[Id Riesgo],Tabla6[Registro diligenciado],FALSE,1)</f>
        <v>0</v>
      </c>
      <c r="C170" s="290" t="str">
        <f>IF(B170,_xlfn.XLOOKUP(A170,Tabla6[Id Riesgo],Tabla6[DESCRIPCIÓN DEL RIESGO],FALSE,1),"")</f>
        <v/>
      </c>
      <c r="D170" s="295"/>
      <c r="E170" s="310" t="str">
        <f>_xlfn.XLOOKUP(D170,Tabla8[No. veces que realiza la actividad al año],Tabla8[Probabilidad],"",1)</f>
        <v/>
      </c>
      <c r="F170" s="311" t="str">
        <f>_xlfn.XLOOKUP(D170,Tabla8[No. veces que realiza la actividad al año],Tabla8[Nivel de probabilidad],"",1)</f>
        <v/>
      </c>
      <c r="G170" s="294"/>
      <c r="H170" s="312" t="str">
        <f>_xlfn.XLOOKUP(G170,Tabla9[Afectación económica],Tabla9[Porcentaje],"",1)</f>
        <v/>
      </c>
      <c r="I170" s="313" t="str">
        <f>_xlfn.XLOOKUP(G170,Tabla9[Afectación económica],Tabla9[Nivel de impacto],"",1)</f>
        <v/>
      </c>
      <c r="J170" s="314"/>
      <c r="K170" s="312" t="str">
        <f>_xlfn.XLOOKUP(J170,Tabla9[Reputacional],Tabla9[Porcentaje],"",1)</f>
        <v/>
      </c>
      <c r="L170" s="313" t="str">
        <f>_xlfn.XLOOKUP(J170,Tabla9[Reputacional],Tabla9[Nivel de impacto],"",1)</f>
        <v/>
      </c>
      <c r="M170" s="310" t="str">
        <f t="shared" si="4"/>
        <v/>
      </c>
      <c r="N170" s="311" t="str">
        <f>_xlfn.XLOOKUP(M170,Tabla9[Porcentaje],Tabla9[Nivel de impacto],"",1)</f>
        <v/>
      </c>
      <c r="O170" s="311" t="str">
        <f>IF(P170,_xlfn.XLOOKUP(CONCATENATE("P",F170,"I",N170),Tabla10[Llave],Tabla10[Severidad],"",1),"")</f>
        <v/>
      </c>
      <c r="P170" s="315" t="b">
        <f t="shared" si="5"/>
        <v>0</v>
      </c>
      <c r="Q170" s="199"/>
    </row>
    <row r="171" spans="1:17" ht="14.6" x14ac:dyDescent="0.4">
      <c r="A171" s="289" t="s">
        <v>290</v>
      </c>
      <c r="B171" s="309" t="b">
        <f>_xlfn.XLOOKUP(A171,Tabla6[Id Riesgo],Tabla6[Registro diligenciado],FALSE,1)</f>
        <v>0</v>
      </c>
      <c r="C171" s="290" t="str">
        <f>IF(B171,_xlfn.XLOOKUP(A171,Tabla6[Id Riesgo],Tabla6[DESCRIPCIÓN DEL RIESGO],FALSE,1),"")</f>
        <v/>
      </c>
      <c r="D171" s="295"/>
      <c r="E171" s="310" t="str">
        <f>_xlfn.XLOOKUP(D171,Tabla8[No. veces que realiza la actividad al año],Tabla8[Probabilidad],"",1)</f>
        <v/>
      </c>
      <c r="F171" s="311" t="str">
        <f>_xlfn.XLOOKUP(D171,Tabla8[No. veces que realiza la actividad al año],Tabla8[Nivel de probabilidad],"",1)</f>
        <v/>
      </c>
      <c r="G171" s="294"/>
      <c r="H171" s="312" t="str">
        <f>_xlfn.XLOOKUP(G171,Tabla9[Afectación económica],Tabla9[Porcentaje],"",1)</f>
        <v/>
      </c>
      <c r="I171" s="313" t="str">
        <f>_xlfn.XLOOKUP(G171,Tabla9[Afectación económica],Tabla9[Nivel de impacto],"",1)</f>
        <v/>
      </c>
      <c r="J171" s="314"/>
      <c r="K171" s="312" t="str">
        <f>_xlfn.XLOOKUP(J171,Tabla9[Reputacional],Tabla9[Porcentaje],"",1)</f>
        <v/>
      </c>
      <c r="L171" s="313" t="str">
        <f>_xlfn.XLOOKUP(J171,Tabla9[Reputacional],Tabla9[Nivel de impacto],"",1)</f>
        <v/>
      </c>
      <c r="M171" s="310" t="str">
        <f t="shared" si="4"/>
        <v/>
      </c>
      <c r="N171" s="311" t="str">
        <f>_xlfn.XLOOKUP(M171,Tabla9[Porcentaje],Tabla9[Nivel de impacto],"",1)</f>
        <v/>
      </c>
      <c r="O171" s="311" t="str">
        <f>IF(P171,_xlfn.XLOOKUP(CONCATENATE("P",F171,"I",N171),Tabla10[Llave],Tabla10[Severidad],"",1),"")</f>
        <v/>
      </c>
      <c r="P171" s="315" t="b">
        <f t="shared" si="5"/>
        <v>0</v>
      </c>
      <c r="Q171" s="199"/>
    </row>
    <row r="172" spans="1:17" ht="14.6" x14ac:dyDescent="0.4">
      <c r="A172" s="298" t="s">
        <v>291</v>
      </c>
      <c r="B172" s="316" t="b">
        <f>_xlfn.XLOOKUP(A172,Tabla6[Id Riesgo],Tabla6[Registro diligenciado],FALSE,1)</f>
        <v>0</v>
      </c>
      <c r="C172" s="300" t="str">
        <f>IF(B172,_xlfn.XLOOKUP(A172,Tabla6[Id Riesgo],Tabla6[DESCRIPCIÓN DEL RIESGO],FALSE,1),"")</f>
        <v/>
      </c>
      <c r="D172" s="301"/>
      <c r="E172" s="310" t="str">
        <f>_xlfn.XLOOKUP(D172,Tabla8[No. veces que realiza la actividad al año],Tabla8[Probabilidad],"",1)</f>
        <v/>
      </c>
      <c r="F172" s="311" t="str">
        <f>_xlfn.XLOOKUP(D172,Tabla8[No. veces que realiza la actividad al año],Tabla8[Nivel de probabilidad],"",1)</f>
        <v/>
      </c>
      <c r="G172" s="299"/>
      <c r="H172" s="317" t="str">
        <f>_xlfn.XLOOKUP(G172,Tabla9[Afectación económica],Tabla9[Porcentaje],"",1)</f>
        <v/>
      </c>
      <c r="I172" s="318" t="str">
        <f>_xlfn.XLOOKUP(G172,Tabla9[Afectación económica],Tabla9[Nivel de impacto],"",1)</f>
        <v/>
      </c>
      <c r="J172" s="319"/>
      <c r="K172" s="317" t="str">
        <f>_xlfn.XLOOKUP(J172,Tabla9[Reputacional],Tabla9[Porcentaje],"",1)</f>
        <v/>
      </c>
      <c r="L172" s="318" t="str">
        <f>_xlfn.XLOOKUP(J172,Tabla9[Reputacional],Tabla9[Nivel de impacto],"",1)</f>
        <v/>
      </c>
      <c r="M172" s="320" t="str">
        <f t="shared" si="4"/>
        <v/>
      </c>
      <c r="N172" s="321" t="str">
        <f>_xlfn.XLOOKUP(M172,Tabla9[Porcentaje],Tabla9[Nivel de impacto],"",1)</f>
        <v/>
      </c>
      <c r="O172" s="321" t="str">
        <f>IF(P172,_xlfn.XLOOKUP(CONCATENATE("P",F172,"I",N172),Tabla10[Llave],Tabla10[Severidad],"",1),"")</f>
        <v/>
      </c>
      <c r="P172" s="322" t="b">
        <f t="shared" si="5"/>
        <v>0</v>
      </c>
      <c r="Q172" s="199"/>
    </row>
  </sheetData>
  <sheetProtection algorithmName="SHA-512" hashValue="dAM2xXE4urLSKc0TUkcpyfGmpJbJxDxoi9CAZ7UlzWjA8Brw6HaDLkzjvCZ56CJ3BK1tesQB+u7rMnnqxyQtcg==" saltValue="mBjkfVRfokTw7WT2mahdsA==" spinCount="100000" sheet="1" autoFilter="0"/>
  <mergeCells count="13">
    <mergeCell ref="L4:N5"/>
    <mergeCell ref="L6:N8"/>
    <mergeCell ref="C1:N3"/>
    <mergeCell ref="C4:K5"/>
    <mergeCell ref="O4:P5"/>
    <mergeCell ref="O6:P8"/>
    <mergeCell ref="O10:P11"/>
    <mergeCell ref="G11:I11"/>
    <mergeCell ref="J11:L11"/>
    <mergeCell ref="M11:N11"/>
    <mergeCell ref="A10:C11"/>
    <mergeCell ref="D10:F11"/>
    <mergeCell ref="G10:N10"/>
  </mergeCells>
  <dataValidations count="2">
    <dataValidation allowBlank="1" showErrorMessage="1" sqref="D12" xr:uid="{3ED8E64C-380A-4B04-AA5E-51BD4FB23BB8}"/>
    <dataValidation type="date" operator="greaterThan" allowBlank="1" showInputMessage="1" showErrorMessage="1" sqref="O4" xr:uid="{90431F86-E285-4446-B2AB-B3FF2E836B73}">
      <formula1>45962</formula1>
    </dataValidation>
  </dataValidations>
  <pageMargins left="0.70866141732283472" right="0.70866141732283472" top="0.74803149606299213" bottom="0.74803149606299213" header="0.31496062992125984" footer="0.31496062992125984"/>
  <pageSetup scale="34" fitToHeight="0" orientation="landscape" r:id="rId1"/>
  <headerFooter>
    <oddFooter>&amp;L&amp;F&amp;R&amp;A</oddFooter>
  </headerFooter>
  <drawing r:id="rId2"/>
  <tableParts count="1">
    <tablePart r:id="rId3"/>
  </tableParts>
  <extLst>
    <ext xmlns:x14="http://schemas.microsoft.com/office/spreadsheetml/2009/9/main" uri="{CCE6A557-97BC-4b89-ADB6-D9C93CAAB3DF}">
      <x14:dataValidations xmlns:xm="http://schemas.microsoft.com/office/excel/2006/main" count="4">
        <x14:dataValidation type="list" allowBlank="1" showInputMessage="1" showErrorMessage="1" xr:uid="{93EA941B-D2A3-4502-AC61-752CE713972A}">
          <x14:formula1>
            <xm:f>CONFIGURACIÓN!$G$6:$G$8</xm:f>
          </x14:formula1>
          <xm:sqref>O6</xm:sqref>
        </x14:dataValidation>
        <x14:dataValidation type="list" allowBlank="1" showInputMessage="1" showErrorMessage="1" xr:uid="{15A9872C-4362-4104-A083-663202805D1E}">
          <x14:formula1>
            <xm:f>CONFIGURACIÓN!$T$6:$T$10</xm:f>
          </x14:formula1>
          <xm:sqref>D13:D172</xm:sqref>
        </x14:dataValidation>
        <x14:dataValidation type="list" allowBlank="1" showInputMessage="1" showErrorMessage="1" xr:uid="{B604F66D-7C11-47D3-8747-687F7687FFC5}">
          <x14:formula1>
            <xm:f>CONFIGURACIÓN!$X$6:$X$10</xm:f>
          </x14:formula1>
          <xm:sqref>G13:G172</xm:sqref>
        </x14:dataValidation>
        <x14:dataValidation type="list" allowBlank="1" showInputMessage="1" showErrorMessage="1" xr:uid="{6C073C67-6F24-4453-B9EA-09E51F25B985}">
          <x14:formula1>
            <xm:f>CONFIGURACIÓN!$Y$6:$Y$10</xm:f>
          </x14:formula1>
          <xm:sqref>J13:J1048576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7A423-1F48-40AD-99A0-1C6B225C46B5}">
  <sheetPr codeName="Hoja6">
    <pageSetUpPr fitToPage="1"/>
  </sheetPr>
  <dimension ref="A1:K17"/>
  <sheetViews>
    <sheetView showGridLines="0" showRowColHeaders="0" zoomScaleNormal="100" workbookViewId="0"/>
  </sheetViews>
  <sheetFormatPr baseColWidth="10" defaultColWidth="0" defaultRowHeight="14.6" zeroHeight="1" x14ac:dyDescent="0.4"/>
  <cols>
    <col min="1" max="1" width="4.23046875" style="35" customWidth="1"/>
    <col min="2" max="2" width="5.69140625" style="35" bestFit="1" customWidth="1"/>
    <col min="3" max="3" width="13.61328125" style="35" customWidth="1"/>
    <col min="4" max="7" width="17.61328125" style="35" customWidth="1"/>
    <col min="8" max="8" width="18" style="35" customWidth="1"/>
    <col min="9" max="9" width="9.69140625" style="35" customWidth="1"/>
    <col min="10" max="10" width="11.3828125" style="35" hidden="1" customWidth="1"/>
    <col min="11" max="11" width="4" style="35" hidden="1" customWidth="1"/>
    <col min="12" max="16384" width="11.3828125" style="35" hidden="1"/>
  </cols>
  <sheetData>
    <row r="1" spans="1:11" ht="15" customHeight="1" x14ac:dyDescent="0.4">
      <c r="A1" s="57"/>
      <c r="B1" s="57"/>
      <c r="C1" s="57"/>
      <c r="D1" s="720" t="str">
        <f>INICIO!B7</f>
        <v xml:space="preserve">MAPA DE RIESGOS DE CORRUPCIÓN </v>
      </c>
      <c r="E1" s="720"/>
      <c r="F1" s="720"/>
      <c r="G1" s="720"/>
      <c r="H1" s="722" t="str">
        <f>'1_IDENTIFICACIÓN'!J4</f>
        <v>Fecha de elaboración o actualización:</v>
      </c>
      <c r="I1" s="718">
        <f>'1_IDENTIFICACIÓN'!L4</f>
        <v>46021</v>
      </c>
      <c r="J1" s="54"/>
      <c r="K1" s="54"/>
    </row>
    <row r="2" spans="1:11" ht="15" customHeight="1" x14ac:dyDescent="0.4">
      <c r="A2" s="57"/>
      <c r="B2" s="57"/>
      <c r="C2" s="57"/>
      <c r="D2" s="720"/>
      <c r="E2" s="720"/>
      <c r="F2" s="720"/>
      <c r="G2" s="720"/>
      <c r="H2" s="723"/>
      <c r="I2" s="719"/>
      <c r="J2" s="54"/>
      <c r="K2" s="54"/>
    </row>
    <row r="3" spans="1:11" ht="30" customHeight="1" x14ac:dyDescent="0.4">
      <c r="A3" s="57"/>
      <c r="B3" s="57"/>
      <c r="C3" s="57"/>
      <c r="D3" s="721" t="s">
        <v>397</v>
      </c>
      <c r="E3" s="721"/>
      <c r="F3" s="721"/>
      <c r="G3" s="721"/>
      <c r="H3" s="55" t="str">
        <f>'1_IDENTIFICACIÓN'!J6</f>
        <v>Vigencia:</v>
      </c>
      <c r="I3" s="56">
        <f>'1_IDENTIFICACIÓN'!L6</f>
        <v>2026</v>
      </c>
      <c r="K3" s="40"/>
    </row>
    <row r="4" spans="1:11" ht="15" customHeight="1" x14ac:dyDescent="0.4">
      <c r="A4" s="57"/>
      <c r="B4" s="57"/>
      <c r="C4" s="57"/>
      <c r="D4" s="57"/>
      <c r="E4" s="58"/>
      <c r="F4" s="58"/>
      <c r="G4" s="58"/>
      <c r="H4" s="57"/>
      <c r="I4" s="57"/>
      <c r="K4" s="40"/>
    </row>
    <row r="5" spans="1:11" ht="15" thickBot="1" x14ac:dyDescent="0.45">
      <c r="A5" s="57"/>
      <c r="B5" s="57"/>
      <c r="C5" s="57"/>
      <c r="D5" s="57"/>
      <c r="E5" s="57"/>
      <c r="F5" s="57"/>
      <c r="G5" s="57"/>
      <c r="H5" s="57"/>
      <c r="I5" s="57"/>
    </row>
    <row r="6" spans="1:11" ht="15" thickBot="1" x14ac:dyDescent="0.45">
      <c r="A6" s="57"/>
      <c r="B6" s="59"/>
      <c r="C6" s="59"/>
      <c r="D6" s="724" t="s">
        <v>299</v>
      </c>
      <c r="E6" s="725"/>
      <c r="F6" s="725"/>
      <c r="G6" s="725"/>
      <c r="H6" s="726"/>
      <c r="I6" s="57"/>
    </row>
    <row r="7" spans="1:11" ht="22.5" customHeight="1" x14ac:dyDescent="0.4">
      <c r="A7" s="57"/>
      <c r="B7" s="60"/>
      <c r="C7" s="61"/>
      <c r="D7" s="72" t="str">
        <f>CONFIGURACIÓN!$AA$6</f>
        <v>Leve</v>
      </c>
      <c r="E7" s="73" t="str">
        <f>CONFIGURACIÓN!$AA$7</f>
        <v>Menor</v>
      </c>
      <c r="F7" s="73" t="str">
        <f>CONFIGURACIÓN!$AA$8</f>
        <v>Moderado</v>
      </c>
      <c r="G7" s="73" t="str">
        <f>CONFIGURACIÓN!$AA$9</f>
        <v>Mayor</v>
      </c>
      <c r="H7" s="74" t="str">
        <f>CONFIGURACIÓN!$AA$10</f>
        <v>Castastrófico</v>
      </c>
      <c r="I7" s="57"/>
    </row>
    <row r="8" spans="1:11" ht="49.5" customHeight="1" x14ac:dyDescent="0.4">
      <c r="A8" s="57"/>
      <c r="B8" s="716" t="s">
        <v>322</v>
      </c>
      <c r="C8" s="62" t="str">
        <f>CONFIGURACIÓN!$V$10</f>
        <v>Muy alta</v>
      </c>
      <c r="D8" s="63" t="str" cm="1">
        <f t="array" ref="D8">_xlfn.TEXTJOIN(",",TRUE,_xlfn._xlws.FILTER(Tabla13[Id Riesgo],(Tabla13[Registro diligenciado]=TRUE)*(Tabla13[Nivel de probabilidad]=$C8)*(Tabla13[Nivel de impacto]=D$7),""))</f>
        <v/>
      </c>
      <c r="E8" s="63" t="str" cm="1">
        <f t="array" ref="E8">_xlfn.TEXTJOIN(",",TRUE,_xlfn._xlws.FILTER(Tabla13[Id Riesgo],(Tabla13[Registro diligenciado]=TRUE)*(Tabla13[Nivel de probabilidad]=$C8)*(Tabla13[Nivel de impacto]=E$7),""))</f>
        <v/>
      </c>
      <c r="F8" s="63" t="str" cm="1">
        <f t="array" ref="F8">_xlfn.TEXTJOIN(",",TRUE,_xlfn._xlws.FILTER(Tabla13[Id Riesgo],(Tabla13[Registro diligenciado]=TRUE)*(Tabla13[Nivel de probabilidad]=$C8)*(Tabla13[Nivel de impacto]=F$7),""))</f>
        <v>RC9,RC10</v>
      </c>
      <c r="G8" s="63" t="str" cm="1">
        <f t="array" ref="G8">_xlfn.TEXTJOIN(",",TRUE,_xlfn._xlws.FILTER(Tabla13[Id Riesgo],(Tabla13[Registro diligenciado]=TRUE)*(Tabla13[Nivel de probabilidad]=$C8)*(Tabla13[Nivel de impacto]=G$7),""))</f>
        <v/>
      </c>
      <c r="H8" s="64" t="str" cm="1">
        <f t="array" ref="H8">_xlfn.TEXTJOIN(",",TRUE,_xlfn._xlws.FILTER(Tabla13[Id Riesgo],(Tabla13[Registro diligenciado]=TRUE)*(Tabla13[Nivel de probabilidad]=$C8)*(Tabla13[Nivel de impacto]=H$7),""))</f>
        <v/>
      </c>
      <c r="I8" s="57"/>
    </row>
    <row r="9" spans="1:11" ht="49.5" customHeight="1" x14ac:dyDescent="0.4">
      <c r="A9" s="57"/>
      <c r="B9" s="716"/>
      <c r="C9" s="62" t="str">
        <f>CONFIGURACIÓN!$V$9</f>
        <v>Alta</v>
      </c>
      <c r="D9" s="65" t="str" cm="1">
        <f t="array" ref="D9">_xlfn.TEXTJOIN(",",TRUE,_xlfn._xlws.FILTER(Tabla13[Id Riesgo],(Tabla13[Registro diligenciado]=TRUE)*(Tabla13[Nivel de probabilidad]=$C9)*(Tabla13[Nivel de impacto]=D$7),""))</f>
        <v/>
      </c>
      <c r="E9" s="65" t="str" cm="1">
        <f t="array" ref="E9">_xlfn.TEXTJOIN(",",TRUE,_xlfn._xlws.FILTER(Tabla13[Id Riesgo],(Tabla13[Registro diligenciado]=TRUE)*(Tabla13[Nivel de probabilidad]=$C9)*(Tabla13[Nivel de impacto]=E$7),""))</f>
        <v/>
      </c>
      <c r="F9" s="63" t="str" cm="1">
        <f t="array" ref="F9">_xlfn.TEXTJOIN(",",TRUE,_xlfn._xlws.FILTER(Tabla13[Id Riesgo],(Tabla13[Registro diligenciado]=TRUE)*(Tabla13[Nivel de probabilidad]=$C9)*(Tabla13[Nivel de impacto]=F$7),""))</f>
        <v/>
      </c>
      <c r="G9" s="63" t="str" cm="1">
        <f t="array" ref="G9">_xlfn.TEXTJOIN(",",TRUE,_xlfn._xlws.FILTER(Tabla13[Id Riesgo],(Tabla13[Registro diligenciado]=TRUE)*(Tabla13[Nivel de probabilidad]=$C9)*(Tabla13[Nivel de impacto]=G$7),""))</f>
        <v>RC18</v>
      </c>
      <c r="H9" s="64" t="str" cm="1">
        <f t="array" ref="H9">_xlfn.TEXTJOIN(",",TRUE,_xlfn._xlws.FILTER(Tabla13[Id Riesgo],(Tabla13[Registro diligenciado]=TRUE)*(Tabla13[Nivel de probabilidad]=$C9)*(Tabla13[Nivel de impacto]=H$7),""))</f>
        <v>RC1,RC2,RC3,RC4,RC12,RC13,RC15,RC16,RC33</v>
      </c>
      <c r="I9" s="57"/>
    </row>
    <row r="10" spans="1:11" ht="49.5" customHeight="1" x14ac:dyDescent="0.4">
      <c r="A10" s="57"/>
      <c r="B10" s="716"/>
      <c r="C10" s="62" t="str">
        <f>CONFIGURACIÓN!$V$8</f>
        <v>Media</v>
      </c>
      <c r="D10" s="65" t="str" cm="1">
        <f t="array" ref="D10">_xlfn.TEXTJOIN(",",TRUE,_xlfn._xlws.FILTER(Tabla13[Id Riesgo],(Tabla13[Registro diligenciado]=TRUE)*(Tabla13[Nivel de probabilidad]=$C10)*(Tabla13[Nivel de impacto]=D$7),""))</f>
        <v/>
      </c>
      <c r="E10" s="65" t="str" cm="1">
        <f t="array" ref="E10">_xlfn.TEXTJOIN(",",TRUE,_xlfn._xlws.FILTER(Tabla13[Id Riesgo],(Tabla13[Registro diligenciado]=TRUE)*(Tabla13[Nivel de probabilidad]=$C10)*(Tabla13[Nivel de impacto]=E$7),""))</f>
        <v>RC14</v>
      </c>
      <c r="F10" s="65" t="str" cm="1">
        <f t="array" ref="F10">_xlfn.TEXTJOIN(",",TRUE,_xlfn._xlws.FILTER(Tabla13[Id Riesgo],(Tabla13[Registro diligenciado]=TRUE)*(Tabla13[Nivel de probabilidad]=$C10)*(Tabla13[Nivel de impacto]=F$7),""))</f>
        <v>RC11,RC23</v>
      </c>
      <c r="G10" s="63" t="str" cm="1">
        <f t="array" ref="G10">_xlfn.TEXTJOIN(",",TRUE,_xlfn._xlws.FILTER(Tabla13[Id Riesgo],(Tabla13[Registro diligenciado]=TRUE)*(Tabla13[Nivel de probabilidad]=$C10)*(Tabla13[Nivel de impacto]=G$7),""))</f>
        <v>RC8,RC22,RC24,RC25,RC34</v>
      </c>
      <c r="H10" s="64" t="str" cm="1">
        <f t="array" ref="H10">_xlfn.TEXTJOIN(",",TRUE,_xlfn._xlws.FILTER(Tabla13[Id Riesgo],(Tabla13[Registro diligenciado]=TRUE)*(Tabla13[Nivel de probabilidad]=$C10)*(Tabla13[Nivel de impacto]=H$7),""))</f>
        <v>RC5,RC17,RC20</v>
      </c>
      <c r="I10" s="57"/>
    </row>
    <row r="11" spans="1:11" ht="49.5" customHeight="1" x14ac:dyDescent="0.4">
      <c r="A11" s="57"/>
      <c r="B11" s="716"/>
      <c r="C11" s="62" t="str">
        <f>CONFIGURACIÓN!$V$7</f>
        <v>Baja</v>
      </c>
      <c r="D11" s="66" t="str" cm="1">
        <f t="array" ref="D11">_xlfn.TEXTJOIN(",",TRUE,_xlfn._xlws.FILTER(Tabla13[Id Riesgo],(Tabla13[Registro diligenciado]=TRUE)*(Tabla13[Nivel de probabilidad]=$C11)*(Tabla13[Nivel de impacto]=D$7),""))</f>
        <v/>
      </c>
      <c r="E11" s="65" t="str" cm="1">
        <f t="array" ref="E11">_xlfn.TEXTJOIN(",",TRUE,_xlfn._xlws.FILTER(Tabla13[Id Riesgo],(Tabla13[Registro diligenciado]=TRUE)*(Tabla13[Nivel de probabilidad]=$C11)*(Tabla13[Nivel de impacto]=E$7),""))</f>
        <v>RC27,RC31,RC36</v>
      </c>
      <c r="F11" s="65" t="str" cm="1">
        <f t="array" ref="F11">_xlfn.TEXTJOIN(",",TRUE,_xlfn._xlws.FILTER(Tabla13[Id Riesgo],(Tabla13[Registro diligenciado]=TRUE)*(Tabla13[Nivel de probabilidad]=$C11)*(Tabla13[Nivel de impacto]=F$7),""))</f>
        <v/>
      </c>
      <c r="G11" s="63" t="str" cm="1">
        <f t="array" ref="G11">_xlfn.TEXTJOIN(",",TRUE,_xlfn._xlws.FILTER(Tabla13[Id Riesgo],(Tabla13[Registro diligenciado]=TRUE)*(Tabla13[Nivel de probabilidad]=$C11)*(Tabla13[Nivel de impacto]=G$7),""))</f>
        <v>RC21</v>
      </c>
      <c r="H11" s="64" t="str" cm="1">
        <f t="array" ref="H11">_xlfn.TEXTJOIN(",",TRUE,_xlfn._xlws.FILTER(Tabla13[Id Riesgo],(Tabla13[Registro diligenciado]=TRUE)*(Tabla13[Nivel de probabilidad]=$C11)*(Tabla13[Nivel de impacto]=H$7),""))</f>
        <v>RC6,RC7,RC19,RC26,RC29,RC30,RC32,RC35</v>
      </c>
      <c r="I11" s="57"/>
    </row>
    <row r="12" spans="1:11" ht="49.5" customHeight="1" thickBot="1" x14ac:dyDescent="0.45">
      <c r="A12" s="57"/>
      <c r="B12" s="717"/>
      <c r="C12" s="71" t="str">
        <f>CONFIGURACIÓN!$V$6</f>
        <v>Muy baja</v>
      </c>
      <c r="D12" s="67" t="str" cm="1">
        <f t="array" ref="D12">_xlfn.TEXTJOIN(",",TRUE,_xlfn._xlws.FILTER(Tabla13[Id Riesgo],(Tabla13[Registro diligenciado]=TRUE)*(Tabla13[Nivel de probabilidad]=$C12)*(Tabla13[Nivel de impacto]=D$7),""))</f>
        <v/>
      </c>
      <c r="E12" s="67" t="str" cm="1">
        <f t="array" ref="E12">_xlfn.TEXTJOIN(",",TRUE,_xlfn._xlws.FILTER(Tabla13[Id Riesgo],(Tabla13[Registro diligenciado]=TRUE)*(Tabla13[Nivel de probabilidad]=$C12)*(Tabla13[Nivel de impacto]=E$7),""))</f>
        <v/>
      </c>
      <c r="F12" s="68" t="str" cm="1">
        <f t="array" ref="F12">_xlfn.TEXTJOIN(",",TRUE,_xlfn._xlws.FILTER(Tabla13[Id Riesgo],(Tabla13[Registro diligenciado]=TRUE)*(Tabla13[Nivel de probabilidad]=$C12)*(Tabla13[Nivel de impacto]=F$7),""))</f>
        <v/>
      </c>
      <c r="G12" s="69" t="str" cm="1">
        <f t="array" ref="G12">_xlfn.TEXTJOIN(",",TRUE,_xlfn._xlws.FILTER(Tabla13[Id Riesgo],(Tabla13[Registro diligenciado]=TRUE)*(Tabla13[Nivel de probabilidad]=$C12)*(Tabla13[Nivel de impacto]=G$7),""))</f>
        <v>RC37</v>
      </c>
      <c r="H12" s="70" t="str" cm="1">
        <f t="array" ref="H12">_xlfn.TEXTJOIN(",",TRUE,_xlfn._xlws.FILTER(Tabla13[Id Riesgo],(Tabla13[Registro diligenciado]=TRUE)*(Tabla13[Nivel de probabilidad]=$C12)*(Tabla13[Nivel de impacto]=H$7),""))</f>
        <v>RC28</v>
      </c>
      <c r="I12" s="57"/>
    </row>
    <row r="13" spans="1:11" x14ac:dyDescent="0.4">
      <c r="A13" s="57"/>
      <c r="B13" s="57"/>
      <c r="C13" s="57"/>
      <c r="D13" s="57"/>
      <c r="E13" s="57"/>
      <c r="F13" s="57"/>
      <c r="G13" s="57"/>
      <c r="H13" s="57"/>
      <c r="I13" s="57"/>
    </row>
    <row r="14" spans="1:11" x14ac:dyDescent="0.4">
      <c r="A14" s="57"/>
      <c r="B14" s="57"/>
      <c r="C14" s="57"/>
      <c r="D14" s="57"/>
      <c r="E14" s="57"/>
      <c r="F14" s="57"/>
      <c r="G14" s="57"/>
      <c r="H14" s="57"/>
      <c r="I14" s="57"/>
    </row>
    <row r="17" s="35" customFormat="1" hidden="1" x14ac:dyDescent="0.4"/>
  </sheetData>
  <sheetProtection algorithmName="SHA-512" hashValue="BsWjvKmJDmzy//ZM0Si1/EHr7ZqA+PSH+t9gD6hOMpU3TJoVf5zqP7NH+B8bF9V5Nsv+nLxIN+x1bMni2bqAbA==" saltValue="xSpJ8bhfqJtKpVtPd8C2CQ==" spinCount="100000" sheet="1" objects="1" scenarios="1"/>
  <mergeCells count="6">
    <mergeCell ref="B8:B12"/>
    <mergeCell ref="I1:I2"/>
    <mergeCell ref="D1:G2"/>
    <mergeCell ref="D3:G3"/>
    <mergeCell ref="H1:H2"/>
    <mergeCell ref="D6:H6"/>
  </mergeCells>
  <pageMargins left="0.7" right="0.7" top="0.75" bottom="0.75" header="0.3" footer="0.3"/>
  <pageSetup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867A92-C39A-443A-8DC7-D355D1CC7542}">
  <sheetPr codeName="Hoja14">
    <pageSetUpPr fitToPage="1"/>
  </sheetPr>
  <dimension ref="A1:AY1791"/>
  <sheetViews>
    <sheetView showGridLines="0" zoomScale="80" zoomScaleNormal="80" workbookViewId="0">
      <pane xSplit="11" ySplit="11" topLeftCell="L12" activePane="bottomRight" state="frozenSplit"/>
      <selection pane="topRight" activeCell="N1" sqref="N1"/>
      <selection pane="bottomLeft" activeCell="A16" sqref="A16"/>
      <selection pane="bottomRight"/>
    </sheetView>
  </sheetViews>
  <sheetFormatPr baseColWidth="10" defaultColWidth="0" defaultRowHeight="15" customHeight="1" zeroHeight="1" x14ac:dyDescent="0.4"/>
  <cols>
    <col min="1" max="1" width="16.3828125" style="39" customWidth="1"/>
    <col min="2" max="2" width="26.84375" style="39" customWidth="1"/>
    <col min="3" max="4" width="12.15234375" style="39" customWidth="1"/>
    <col min="5" max="5" width="10" style="39" customWidth="1"/>
    <col min="6" max="6" width="11.15234375" style="39" hidden="1" customWidth="1"/>
    <col min="7" max="7" width="13.15234375" style="39" hidden="1" customWidth="1"/>
    <col min="8" max="8" width="34.84375" style="39" hidden="1" customWidth="1"/>
    <col min="9" max="9" width="14.61328125" style="39" hidden="1" customWidth="1"/>
    <col min="10" max="10" width="19.15234375" style="39" hidden="1" customWidth="1"/>
    <col min="11" max="11" width="9" style="418" customWidth="1"/>
    <col min="12" max="12" width="30" style="419" customWidth="1"/>
    <col min="13" max="13" width="19.15234375" style="39" customWidth="1"/>
    <col min="14" max="14" width="19.15234375" style="419" customWidth="1"/>
    <col min="15" max="16" width="34.84375" style="420" customWidth="1"/>
    <col min="17" max="17" width="51.69140625" style="419" customWidth="1"/>
    <col min="18" max="18" width="11.84375" style="39" customWidth="1"/>
    <col min="19" max="19" width="10.61328125" style="418" hidden="1" customWidth="1"/>
    <col min="20" max="20" width="15.3828125" style="39" hidden="1" customWidth="1"/>
    <col min="21" max="21" width="18" style="39" customWidth="1"/>
    <col min="22" max="22" width="5" style="39" hidden="1" customWidth="1"/>
    <col min="23" max="23" width="18.84375" style="39" customWidth="1"/>
    <col min="24" max="24" width="14.15234375" style="39" customWidth="1"/>
    <col min="25" max="25" width="21.69140625" style="39" customWidth="1"/>
    <col min="26" max="27" width="12" style="39" customWidth="1"/>
    <col min="28" max="28" width="12.84375" style="39" customWidth="1"/>
    <col min="29" max="29" width="12.69140625" style="39" customWidth="1"/>
    <col min="30" max="33" width="12.69140625" style="39" hidden="1" customWidth="1"/>
    <col min="34" max="34" width="12.3828125" style="421" customWidth="1"/>
    <col min="35" max="35" width="1.15234375" style="39" customWidth="1"/>
    <col min="36" max="36" width="14" style="39" customWidth="1"/>
    <col min="37" max="37" width="11.3828125" style="39" customWidth="1"/>
    <col min="38" max="38" width="14.15234375" style="39" customWidth="1"/>
    <col min="39" max="39" width="12.84375" style="39" customWidth="1"/>
    <col min="40" max="40" width="4" style="39" customWidth="1"/>
    <col min="41" max="51" width="0" style="39" hidden="1" customWidth="1"/>
    <col min="52" max="16384" width="11.3828125" style="39" hidden="1"/>
  </cols>
  <sheetData>
    <row r="1" spans="1:51" ht="24" customHeight="1" x14ac:dyDescent="0.55000000000000004">
      <c r="A1" s="396"/>
      <c r="B1" s="748" t="str">
        <f>INICIO!B7</f>
        <v xml:space="preserve">MAPA DE RIESGOS DE CORRUPCIÓN </v>
      </c>
      <c r="C1" s="748"/>
      <c r="D1" s="748"/>
      <c r="E1" s="748"/>
      <c r="F1" s="748"/>
      <c r="G1" s="748"/>
      <c r="H1" s="748"/>
      <c r="I1" s="748"/>
      <c r="J1" s="748"/>
      <c r="K1" s="748"/>
      <c r="L1" s="748"/>
      <c r="M1" s="748"/>
      <c r="N1" s="397"/>
      <c r="O1" s="397"/>
      <c r="P1" s="398"/>
      <c r="Q1" s="399"/>
      <c r="R1" s="400"/>
      <c r="S1" s="400"/>
      <c r="T1" s="400"/>
      <c r="U1" s="400"/>
      <c r="V1" s="400"/>
      <c r="W1" s="400"/>
      <c r="X1" s="400"/>
      <c r="Y1" s="400"/>
      <c r="Z1" s="400"/>
      <c r="AA1" s="401"/>
      <c r="AB1" s="744" t="str">
        <f>'1_IDENTIFICACIÓN'!J4</f>
        <v>Fecha de elaboración o actualización:</v>
      </c>
      <c r="AC1" s="744"/>
      <c r="AD1" s="744"/>
      <c r="AE1" s="744"/>
      <c r="AF1" s="744"/>
      <c r="AG1" s="744"/>
      <c r="AH1" s="402"/>
      <c r="AI1" s="213"/>
      <c r="AJ1" s="213"/>
      <c r="AK1" s="213"/>
      <c r="AL1" s="213"/>
      <c r="AM1" s="213"/>
      <c r="AN1" s="213"/>
      <c r="AO1" s="213"/>
      <c r="AP1" s="213"/>
      <c r="AQ1" s="213"/>
      <c r="AR1" s="213"/>
      <c r="AS1" s="213"/>
      <c r="AT1" s="213"/>
      <c r="AU1" s="213"/>
      <c r="AV1" s="213"/>
      <c r="AW1" s="213"/>
      <c r="AX1" s="213"/>
      <c r="AY1" s="213"/>
    </row>
    <row r="2" spans="1:51" ht="24" customHeight="1" x14ac:dyDescent="0.55000000000000004">
      <c r="A2" s="396"/>
      <c r="B2" s="397"/>
      <c r="C2" s="397"/>
      <c r="D2" s="397"/>
      <c r="E2" s="397"/>
      <c r="F2" s="397"/>
      <c r="G2" s="397"/>
      <c r="H2" s="397"/>
      <c r="I2" s="397"/>
      <c r="J2" s="397"/>
      <c r="K2" s="397"/>
      <c r="L2" s="397"/>
      <c r="M2" s="397"/>
      <c r="N2" s="397"/>
      <c r="O2" s="397"/>
      <c r="P2" s="398"/>
      <c r="Q2" s="399"/>
      <c r="R2" s="400"/>
      <c r="S2" s="400"/>
      <c r="T2" s="400"/>
      <c r="U2" s="400"/>
      <c r="V2" s="400"/>
      <c r="W2" s="400"/>
      <c r="X2" s="400"/>
      <c r="Y2" s="400"/>
      <c r="Z2" s="400"/>
      <c r="AA2" s="401"/>
      <c r="AB2" s="745"/>
      <c r="AC2" s="745"/>
      <c r="AD2" s="745"/>
      <c r="AE2" s="745"/>
      <c r="AF2" s="745"/>
      <c r="AG2" s="745"/>
      <c r="AH2" s="403">
        <f>'1_IDENTIFICACIÓN'!L4</f>
        <v>46021</v>
      </c>
      <c r="AI2" s="213"/>
      <c r="AJ2" s="213"/>
      <c r="AK2" s="213"/>
      <c r="AL2" s="213"/>
      <c r="AM2" s="213"/>
      <c r="AN2" s="323"/>
      <c r="AO2" s="323"/>
      <c r="AP2" s="323"/>
      <c r="AQ2" s="323"/>
      <c r="AR2" s="323"/>
      <c r="AS2" s="323"/>
      <c r="AT2" s="323"/>
      <c r="AU2" s="323"/>
      <c r="AV2" s="323"/>
      <c r="AW2" s="323"/>
      <c r="AX2" s="323"/>
      <c r="AY2" s="323"/>
    </row>
    <row r="3" spans="1:51" ht="22.75" x14ac:dyDescent="0.45">
      <c r="A3" s="396"/>
      <c r="B3" s="728" t="s">
        <v>398</v>
      </c>
      <c r="C3" s="728"/>
      <c r="D3" s="728"/>
      <c r="E3" s="728"/>
      <c r="F3" s="728"/>
      <c r="G3" s="728"/>
      <c r="H3" s="728"/>
      <c r="I3" s="728"/>
      <c r="J3" s="728"/>
      <c r="K3" s="728"/>
      <c r="L3" s="728"/>
      <c r="M3" s="728"/>
      <c r="N3" s="728"/>
      <c r="O3" s="728"/>
      <c r="P3" s="398"/>
      <c r="Q3" s="399"/>
      <c r="R3" s="400"/>
      <c r="S3" s="400"/>
      <c r="T3" s="400"/>
      <c r="U3" s="400"/>
      <c r="V3" s="400"/>
      <c r="W3" s="400"/>
      <c r="X3" s="400"/>
      <c r="Y3" s="400"/>
      <c r="Z3" s="400"/>
      <c r="AA3" s="401"/>
      <c r="AB3" s="746" t="str">
        <f>'1_IDENTIFICACIÓN'!J6</f>
        <v>Vigencia:</v>
      </c>
      <c r="AC3" s="746"/>
      <c r="AD3" s="746"/>
      <c r="AE3" s="746"/>
      <c r="AF3" s="746"/>
      <c r="AG3" s="746"/>
      <c r="AH3" s="404">
        <f>'1_IDENTIFICACIÓN'!L6</f>
        <v>2026</v>
      </c>
      <c r="AI3" s="213"/>
      <c r="AJ3" s="213"/>
      <c r="AK3" s="213"/>
      <c r="AL3" s="213"/>
      <c r="AM3" s="213"/>
      <c r="AN3" s="213"/>
      <c r="AO3" s="213"/>
      <c r="AP3" s="213"/>
      <c r="AQ3" s="213"/>
      <c r="AR3" s="213"/>
      <c r="AS3" s="213"/>
      <c r="AT3" s="213"/>
      <c r="AU3" s="213"/>
      <c r="AV3" s="213"/>
      <c r="AW3" s="213"/>
      <c r="AX3" s="213"/>
      <c r="AY3" s="213"/>
    </row>
    <row r="4" spans="1:51" ht="17.600000000000001" hidden="1" x14ac:dyDescent="0.4">
      <c r="A4" s="396"/>
      <c r="B4" s="396"/>
      <c r="C4" s="747"/>
      <c r="D4" s="747"/>
      <c r="E4" s="747"/>
      <c r="F4" s="747"/>
      <c r="G4" s="747"/>
      <c r="H4" s="747"/>
      <c r="I4" s="747"/>
      <c r="J4" s="747"/>
      <c r="K4" s="747"/>
      <c r="L4" s="405"/>
      <c r="M4" s="709"/>
      <c r="N4" s="324"/>
      <c r="O4" s="325"/>
      <c r="P4" s="325"/>
      <c r="Q4" s="324"/>
      <c r="R4" s="203"/>
      <c r="S4" s="326"/>
      <c r="T4" s="203"/>
      <c r="U4" s="203"/>
      <c r="V4" s="203"/>
      <c r="W4" s="203"/>
      <c r="X4" s="203"/>
      <c r="Y4" s="203"/>
      <c r="Z4" s="203"/>
      <c r="AA4" s="213"/>
      <c r="AB4" s="213"/>
      <c r="AC4" s="213"/>
      <c r="AD4" s="213"/>
      <c r="AE4" s="213"/>
      <c r="AF4" s="213"/>
      <c r="AG4" s="213"/>
      <c r="AH4" s="406"/>
      <c r="AI4" s="213"/>
      <c r="AJ4" s="213"/>
      <c r="AK4" s="213"/>
      <c r="AL4" s="213"/>
      <c r="AM4" s="213"/>
      <c r="AN4" s="213"/>
      <c r="AO4" s="213"/>
      <c r="AP4" s="213"/>
      <c r="AQ4" s="213"/>
      <c r="AR4" s="213"/>
      <c r="AS4" s="213"/>
      <c r="AT4" s="213"/>
      <c r="AU4" s="213"/>
      <c r="AV4" s="213"/>
      <c r="AW4" s="213"/>
      <c r="AX4" s="213"/>
      <c r="AY4" s="213"/>
    </row>
    <row r="5" spans="1:51" ht="17.600000000000001" hidden="1" x14ac:dyDescent="0.4">
      <c r="A5" s="396"/>
      <c r="B5" s="396"/>
      <c r="C5" s="747"/>
      <c r="D5" s="747"/>
      <c r="E5" s="747"/>
      <c r="F5" s="747"/>
      <c r="G5" s="747"/>
      <c r="H5" s="747"/>
      <c r="I5" s="747"/>
      <c r="J5" s="747"/>
      <c r="K5" s="747"/>
      <c r="L5" s="405"/>
      <c r="M5" s="709"/>
      <c r="N5" s="324"/>
      <c r="O5" s="325"/>
      <c r="P5" s="325"/>
      <c r="Q5" s="324"/>
      <c r="R5" s="203"/>
      <c r="S5" s="326"/>
      <c r="T5" s="203"/>
      <c r="U5" s="203"/>
      <c r="V5" s="203"/>
      <c r="W5" s="203"/>
      <c r="X5" s="203"/>
      <c r="Y5" s="203"/>
      <c r="Z5" s="203"/>
      <c r="AA5" s="213"/>
      <c r="AB5" s="213"/>
      <c r="AC5" s="213"/>
      <c r="AD5" s="213"/>
      <c r="AE5" s="213"/>
      <c r="AF5" s="213"/>
      <c r="AG5" s="213"/>
      <c r="AH5" s="406"/>
      <c r="AI5" s="213"/>
      <c r="AJ5" s="213"/>
      <c r="AK5" s="213"/>
      <c r="AL5" s="213"/>
      <c r="AM5" s="213"/>
      <c r="AN5" s="213"/>
      <c r="AO5" s="213"/>
      <c r="AP5" s="213"/>
      <c r="AQ5" s="213"/>
      <c r="AR5" s="213"/>
      <c r="AS5" s="213"/>
      <c r="AT5" s="213"/>
      <c r="AU5" s="213"/>
      <c r="AV5" s="213"/>
      <c r="AW5" s="213"/>
      <c r="AX5" s="213"/>
      <c r="AY5" s="213"/>
    </row>
    <row r="6" spans="1:51" ht="17.600000000000001" hidden="1" x14ac:dyDescent="0.4">
      <c r="A6" s="213"/>
      <c r="B6" s="213"/>
      <c r="C6" s="213"/>
      <c r="D6" s="213"/>
      <c r="E6" s="213"/>
      <c r="F6" s="407"/>
      <c r="G6" s="407"/>
      <c r="H6" s="407"/>
      <c r="I6" s="407"/>
      <c r="J6" s="407"/>
      <c r="K6" s="407"/>
      <c r="L6" s="405"/>
      <c r="M6" s="709"/>
      <c r="N6" s="324"/>
      <c r="O6" s="325"/>
      <c r="P6" s="325"/>
      <c r="Q6" s="324"/>
      <c r="R6" s="203"/>
      <c r="S6" s="326"/>
      <c r="T6" s="203"/>
      <c r="U6" s="203"/>
      <c r="V6" s="203"/>
      <c r="W6" s="203"/>
      <c r="X6" s="203"/>
      <c r="Y6" s="203"/>
      <c r="Z6" s="203"/>
      <c r="AA6" s="729">
        <f>'1_IDENTIFICACIÓN'!L6</f>
        <v>2026</v>
      </c>
      <c r="AB6" s="729"/>
      <c r="AC6" s="729"/>
      <c r="AD6" s="729"/>
      <c r="AE6" s="729"/>
      <c r="AF6" s="729"/>
      <c r="AG6" s="729"/>
      <c r="AH6" s="729"/>
      <c r="AI6" s="213"/>
      <c r="AJ6" s="213"/>
      <c r="AK6" s="213"/>
      <c r="AL6" s="213"/>
      <c r="AM6" s="213"/>
      <c r="AN6" s="213"/>
      <c r="AO6" s="213"/>
      <c r="AP6" s="213"/>
      <c r="AQ6" s="213"/>
      <c r="AR6" s="213"/>
      <c r="AS6" s="213"/>
      <c r="AT6" s="213"/>
      <c r="AU6" s="213"/>
      <c r="AV6" s="213"/>
      <c r="AW6" s="213"/>
      <c r="AX6" s="213"/>
      <c r="AY6" s="213"/>
    </row>
    <row r="7" spans="1:51" ht="5.25" hidden="1" customHeight="1" x14ac:dyDescent="0.4">
      <c r="A7" s="213"/>
      <c r="B7" s="213"/>
      <c r="C7" s="213"/>
      <c r="D7" s="213"/>
      <c r="E7" s="213"/>
      <c r="F7" s="407"/>
      <c r="G7" s="407"/>
      <c r="H7" s="407"/>
      <c r="I7" s="407"/>
      <c r="J7" s="407"/>
      <c r="K7" s="407"/>
      <c r="L7" s="405"/>
      <c r="M7" s="709"/>
      <c r="N7" s="324"/>
      <c r="O7" s="325"/>
      <c r="P7" s="325"/>
      <c r="Q7" s="324"/>
      <c r="R7" s="203"/>
      <c r="S7" s="326"/>
      <c r="T7" s="203"/>
      <c r="U7" s="203"/>
      <c r="V7" s="203"/>
      <c r="W7" s="203"/>
      <c r="X7" s="203"/>
      <c r="Y7" s="203"/>
      <c r="Z7" s="203"/>
      <c r="AA7" s="729"/>
      <c r="AB7" s="729"/>
      <c r="AC7" s="729"/>
      <c r="AD7" s="729"/>
      <c r="AE7" s="729"/>
      <c r="AF7" s="729"/>
      <c r="AG7" s="729"/>
      <c r="AH7" s="729"/>
      <c r="AI7" s="213"/>
      <c r="AJ7" s="213"/>
      <c r="AK7" s="213"/>
      <c r="AL7" s="213"/>
      <c r="AM7" s="213"/>
      <c r="AN7" s="213"/>
      <c r="AO7" s="213"/>
      <c r="AP7" s="213"/>
      <c r="AQ7" s="213"/>
      <c r="AR7" s="213"/>
      <c r="AS7" s="213"/>
      <c r="AT7" s="213"/>
      <c r="AU7" s="213"/>
      <c r="AV7" s="213"/>
      <c r="AW7" s="213"/>
      <c r="AX7" s="213"/>
      <c r="AY7" s="213"/>
    </row>
    <row r="8" spans="1:51" ht="5.25" hidden="1" customHeight="1" x14ac:dyDescent="0.4">
      <c r="A8" s="213"/>
      <c r="B8" s="213"/>
      <c r="C8" s="213"/>
      <c r="D8" s="213"/>
      <c r="E8" s="213"/>
      <c r="F8" s="407"/>
      <c r="G8" s="407"/>
      <c r="H8" s="407"/>
      <c r="I8" s="407"/>
      <c r="J8" s="407"/>
      <c r="K8" s="407"/>
      <c r="L8" s="405"/>
      <c r="M8" s="709"/>
      <c r="N8" s="324"/>
      <c r="O8" s="325"/>
      <c r="P8" s="325"/>
      <c r="Q8" s="324"/>
      <c r="R8" s="203"/>
      <c r="S8" s="326"/>
      <c r="T8" s="203"/>
      <c r="U8" s="203"/>
      <c r="V8" s="203"/>
      <c r="W8" s="203"/>
      <c r="X8" s="203"/>
      <c r="Y8" s="203"/>
      <c r="Z8" s="203"/>
      <c r="AA8" s="729"/>
      <c r="AB8" s="729"/>
      <c r="AC8" s="729"/>
      <c r="AD8" s="729"/>
      <c r="AE8" s="729"/>
      <c r="AF8" s="729"/>
      <c r="AG8" s="729"/>
      <c r="AH8" s="729"/>
      <c r="AI8" s="213"/>
      <c r="AJ8" s="213"/>
      <c r="AK8" s="213"/>
      <c r="AL8" s="213"/>
      <c r="AM8" s="213"/>
      <c r="AN8" s="213"/>
      <c r="AO8" s="213"/>
      <c r="AP8" s="213"/>
      <c r="AQ8" s="213"/>
      <c r="AR8" s="213"/>
      <c r="AS8" s="213"/>
      <c r="AT8" s="213"/>
      <c r="AU8" s="213"/>
      <c r="AV8" s="213"/>
      <c r="AW8" s="213"/>
      <c r="AX8" s="213"/>
      <c r="AY8" s="213"/>
    </row>
    <row r="9" spans="1:51" ht="3" customHeight="1" x14ac:dyDescent="0.4">
      <c r="A9" s="213"/>
      <c r="B9" s="213"/>
      <c r="C9" s="213"/>
      <c r="D9" s="213"/>
      <c r="E9" s="213"/>
      <c r="F9" s="408"/>
      <c r="G9" s="408"/>
      <c r="H9" s="408"/>
      <c r="I9" s="408"/>
      <c r="J9" s="408"/>
      <c r="K9" s="408"/>
      <c r="L9" s="409"/>
      <c r="M9" s="410"/>
      <c r="N9" s="324"/>
      <c r="O9" s="325"/>
      <c r="P9" s="325"/>
      <c r="Q9" s="324"/>
      <c r="R9" s="410"/>
      <c r="S9" s="326"/>
      <c r="T9" s="410"/>
      <c r="U9" s="410"/>
      <c r="V9" s="410"/>
      <c r="W9" s="410"/>
      <c r="X9" s="410"/>
      <c r="Y9" s="410"/>
      <c r="Z9" s="410"/>
      <c r="AA9" s="410"/>
      <c r="AB9" s="410"/>
      <c r="AC9" s="410"/>
      <c r="AD9" s="410"/>
      <c r="AE9" s="410"/>
      <c r="AF9" s="410"/>
      <c r="AG9" s="410"/>
      <c r="AH9" s="411"/>
      <c r="AI9" s="213"/>
      <c r="AJ9" s="213"/>
      <c r="AK9" s="213"/>
      <c r="AL9" s="213"/>
      <c r="AM9" s="213"/>
      <c r="AN9" s="213"/>
      <c r="AO9" s="213"/>
      <c r="AP9" s="213"/>
      <c r="AQ9" s="213"/>
      <c r="AR9" s="213"/>
      <c r="AS9" s="213"/>
      <c r="AT9" s="213"/>
      <c r="AU9" s="213"/>
      <c r="AV9" s="213"/>
      <c r="AW9" s="213"/>
      <c r="AX9" s="213"/>
      <c r="AY9" s="213"/>
    </row>
    <row r="10" spans="1:51" ht="32.25" customHeight="1" x14ac:dyDescent="0.4">
      <c r="A10" s="733" t="s">
        <v>381</v>
      </c>
      <c r="B10" s="733"/>
      <c r="C10" s="734"/>
      <c r="D10" s="732" t="s">
        <v>542</v>
      </c>
      <c r="E10" s="734"/>
      <c r="F10" s="741" t="s">
        <v>558</v>
      </c>
      <c r="G10" s="741"/>
      <c r="H10" s="741"/>
      <c r="I10" s="739" t="s">
        <v>559</v>
      </c>
      <c r="J10" s="740"/>
      <c r="K10" s="732" t="s">
        <v>526</v>
      </c>
      <c r="L10" s="733"/>
      <c r="M10" s="733"/>
      <c r="N10" s="734"/>
      <c r="O10" s="730" t="s">
        <v>406</v>
      </c>
      <c r="P10" s="731"/>
      <c r="Q10" s="731"/>
      <c r="R10" s="731"/>
      <c r="S10" s="731"/>
      <c r="T10" s="731"/>
      <c r="U10" s="731"/>
      <c r="V10" s="731"/>
      <c r="W10" s="731"/>
      <c r="X10" s="731"/>
      <c r="Y10" s="731"/>
      <c r="Z10" s="731"/>
      <c r="AA10" s="737" t="s">
        <v>560</v>
      </c>
      <c r="AB10" s="738"/>
      <c r="AC10" s="738"/>
      <c r="AD10" s="738"/>
      <c r="AE10" s="738"/>
      <c r="AF10" s="738"/>
      <c r="AG10" s="738"/>
      <c r="AH10" s="738"/>
      <c r="AI10" s="213"/>
      <c r="AJ10" s="743" t="s">
        <v>557</v>
      </c>
      <c r="AK10" s="743"/>
      <c r="AL10" s="743"/>
      <c r="AM10" s="743"/>
      <c r="AN10" s="213"/>
      <c r="AO10" s="213"/>
      <c r="AP10" s="213"/>
      <c r="AQ10" s="213"/>
      <c r="AR10" s="213"/>
      <c r="AS10" s="213"/>
      <c r="AT10" s="213"/>
      <c r="AU10" s="213"/>
      <c r="AV10" s="213"/>
      <c r="AW10" s="213"/>
      <c r="AX10" s="213"/>
      <c r="AY10" s="213"/>
    </row>
    <row r="11" spans="1:51" s="414" customFormat="1" ht="87" x14ac:dyDescent="0.4">
      <c r="A11" s="412" t="s">
        <v>400</v>
      </c>
      <c r="B11" s="379" t="s">
        <v>401</v>
      </c>
      <c r="C11" s="379" t="s">
        <v>399</v>
      </c>
      <c r="D11" s="379" t="s">
        <v>322</v>
      </c>
      <c r="E11" s="379" t="s">
        <v>299</v>
      </c>
      <c r="F11" s="380" t="s">
        <v>86</v>
      </c>
      <c r="G11" s="380" t="s">
        <v>399</v>
      </c>
      <c r="H11" s="380" t="s">
        <v>373</v>
      </c>
      <c r="I11" s="380" t="s">
        <v>561</v>
      </c>
      <c r="J11" s="380" t="s">
        <v>543</v>
      </c>
      <c r="K11" s="379" t="s">
        <v>402</v>
      </c>
      <c r="L11" s="379" t="s">
        <v>403</v>
      </c>
      <c r="M11" s="379" t="s">
        <v>404</v>
      </c>
      <c r="N11" s="379" t="s">
        <v>405</v>
      </c>
      <c r="O11" s="381" t="s">
        <v>803</v>
      </c>
      <c r="P11" s="381" t="s">
        <v>540</v>
      </c>
      <c r="Q11" s="381" t="s">
        <v>406</v>
      </c>
      <c r="R11" s="381" t="s">
        <v>19</v>
      </c>
      <c r="S11" s="382" t="s">
        <v>527</v>
      </c>
      <c r="T11" s="383" t="s">
        <v>538</v>
      </c>
      <c r="U11" s="384" t="s">
        <v>21</v>
      </c>
      <c r="V11" s="383" t="s">
        <v>22</v>
      </c>
      <c r="W11" s="381" t="s">
        <v>488</v>
      </c>
      <c r="X11" s="381" t="s">
        <v>489</v>
      </c>
      <c r="Y11" s="379" t="s">
        <v>539</v>
      </c>
      <c r="Z11" s="379" t="s">
        <v>491</v>
      </c>
      <c r="AA11" s="379" t="s">
        <v>541</v>
      </c>
      <c r="AB11" s="385" t="s">
        <v>24</v>
      </c>
      <c r="AC11" s="385" t="s">
        <v>554</v>
      </c>
      <c r="AD11" s="386" t="s">
        <v>555</v>
      </c>
      <c r="AE11" s="386" t="s">
        <v>556</v>
      </c>
      <c r="AF11" s="386" t="s">
        <v>568</v>
      </c>
      <c r="AG11" s="386" t="s">
        <v>567</v>
      </c>
      <c r="AH11" s="385" t="s">
        <v>134</v>
      </c>
      <c r="AI11" s="413"/>
      <c r="AJ11" s="385" t="s">
        <v>555</v>
      </c>
      <c r="AK11" s="385" t="s">
        <v>556</v>
      </c>
      <c r="AL11" s="385" t="s">
        <v>322</v>
      </c>
      <c r="AM11" s="385" t="s">
        <v>299</v>
      </c>
      <c r="AN11" s="413"/>
      <c r="AO11" s="413"/>
      <c r="AP11" s="413"/>
      <c r="AQ11" s="413"/>
      <c r="AR11" s="413"/>
      <c r="AS11" s="413"/>
      <c r="AT11" s="413"/>
      <c r="AU11" s="413"/>
      <c r="AV11" s="413"/>
      <c r="AW11" s="413"/>
      <c r="AX11" s="413"/>
      <c r="AY11" s="413"/>
    </row>
    <row r="12" spans="1:51" s="417" customFormat="1" ht="195" customHeight="1" x14ac:dyDescent="0.4">
      <c r="A12" s="735" t="str">
        <f>Tabla135[[#This Row],[Id Riesgo]]</f>
        <v>RC1</v>
      </c>
      <c r="B12" s="736" t="str">
        <f>Tabla135[[#This Row],[Riesgo]]</f>
        <v>Posibilidad de afectación Legal, Reputacional, Operativa por Fraude interno, Soborno entrante, Conflicto de Intereses debido a Afectacion lega, Reputacional, Operativa  por fraude interno, Soborno entrante, Conflcito de intereses por la existencia  de decisiones  desviadas en el proceso  agrario debido  a intereses políticos, económicos</v>
      </c>
      <c r="C12" s="742" t="b">
        <f>Tabla135[[#This Row],[Identificado en paso 1 y 2?]]</f>
        <v>1</v>
      </c>
      <c r="D12" s="727">
        <f>IF(C12=TRUE,_xlfn.XLOOKUP(Tabla135[[#This Row],[Id Riesgo]],Tabla13[Id Riesgo],Tabla13[Probabilidad],"",1),"")</f>
        <v>0.8</v>
      </c>
      <c r="E12" s="727">
        <f>IF(C12=TRUE,_xlfn.XLOOKUP(Tabla135[[#This Row],[Id Riesgo]],Tabla13[Id Riesgo],Tabla13[Porcentaje Impacto],"",1),"")</f>
        <v>1</v>
      </c>
      <c r="F12" s="290" t="s">
        <v>95</v>
      </c>
      <c r="G12" s="415" t="b">
        <f>_xlfn.XLOOKUP(F12,Tabla13[Id Riesgo],Tabla13[Registro diligenciado],FALSE,1)</f>
        <v>1</v>
      </c>
      <c r="H12" s="290" t="str">
        <f>IF(G12,_xlfn.XLOOKUP(F12,Tabla6[Id Riesgo],Tabla6[DESCRIPCIÓN DEL RIESGO],FALSE,1),"")</f>
        <v>Posibilidad de afectación Legal, Reputacional, Operativa por Fraude interno, Soborno entrante, Conflicto de Intereses debido a Afectacion lega, Reputacional, Operativa  por fraude interno, Soborno entrante, Conflcito de intereses por la existencia  de decisiones  desviadas en el proceso  agrario debido  a intereses políticos, económicos</v>
      </c>
      <c r="I12" s="327">
        <f>_xlfn.XLOOKUP(Tabla135[[#This Row],[Id Riesgo]],Tabla13[Id Riesgo],Tabla13[Probabilidad])</f>
        <v>0.8</v>
      </c>
      <c r="J12" s="327">
        <f>_xlfn.XLOOKUP(Tabla135[[#This Row],[Id Riesgo]],Tabla13[Id Riesgo],Tabla13[Porcentaje Impacto],"",1)</f>
        <v>1</v>
      </c>
      <c r="K12" s="311">
        <v>1</v>
      </c>
      <c r="L12" s="425" t="s">
        <v>411</v>
      </c>
      <c r="M12" s="425" t="s">
        <v>433</v>
      </c>
      <c r="N12" s="425"/>
      <c r="O12" s="424" t="s">
        <v>817</v>
      </c>
      <c r="P12" s="425" t="s">
        <v>818</v>
      </c>
      <c r="Q12" s="328" t="str">
        <f>_xlfn.TEXTJOIN(" ",TRUE,Tabla135[[#This Row],[Actividad - Acción ¿Qué?
Inicia con verbo]],Tabla135[[#This Row],[Complemento
(Observaciones o desviaciones)]])</f>
        <v>Verificar que el proyecto de acto administrativo que culmina el proceso agrario cumpla con los criterios técnicos y jurídicos que sustentan la decisión, antes de ser suscrito por parte de los funcionarios competentes de la subdirección de procesos agrarios y de seguridad jurídica con el fin de garantizar que la actuación administrativa concuerde con los elementos probatorios y documentos complementarios que hacen parte del expediente, de acuerdo con la normatividad vigente.</v>
      </c>
      <c r="R12" s="424" t="s">
        <v>530</v>
      </c>
      <c r="S12" s="327">
        <f>_xlfn.XLOOKUP(Tabla135[[#This Row],[Tipo de control]],Tabla7[Tipo de control],Tabla7[Peso],"",1)</f>
        <v>0.25</v>
      </c>
      <c r="T12" s="290" t="str">
        <f>_xlfn.XLOOKUP(Tabla135[[#This Row],[Tipo de control]],Tabla7[Tipo de control],Tabla7[Afectación matriz],"",1)</f>
        <v>Probabilidad</v>
      </c>
      <c r="U12" s="424" t="s">
        <v>503</v>
      </c>
      <c r="V12" s="327">
        <f>_xlfn.XLOOKUP(Tabla135[[#This Row],[Implementación]],Tabla11[Implementación],Tabla11[Peso],"",1)</f>
        <v>0.15</v>
      </c>
      <c r="W12" s="424" t="s">
        <v>529</v>
      </c>
      <c r="X12" s="424" t="s">
        <v>493</v>
      </c>
      <c r="Y12" s="424" t="s">
        <v>766</v>
      </c>
      <c r="Z12" s="424" t="s">
        <v>508</v>
      </c>
      <c r="AA12" s="310">
        <f>IFERROR(Tabla135[[#This Row],[Peso del control]]+Tabla135[[#This Row],[Peso de la implementación]],"")</f>
        <v>0.4</v>
      </c>
      <c r="AB12" s="310" cm="1">
        <f t="array" ref="AB12">IFERROR(IF(Tabla135[[#This Row],[Registro diligenciado]]=TRUE,_xlfn.IFS(AND(Tabla135[[#This Row],[No. de Control]]=1,Tabla135[[#This Row],[Desplazamiento en la Matriz]]="Probabilidad"),D12-(D12*Tabla135[[#This Row],[Valor del control]]),AND(Tabla135[[#This Row],[No. de Control]]&gt;1,Tabla135[[#This Row],[Desplazamiento en la Matriz]]="Probabilidad"),AB11-(AB11*Tabla135[[#This Row],[Valor del control]]),AND(Tabla135[[#This Row],[No. de Control]]=1,Tabla135[[#This Row],[Desplazamiento en la Matriz]]="Impacto"),D12,AND(Tabla135[[#This Row],[No. de Control]]&gt;1,Tabla135[[#This Row],[Desplazamiento en la Matriz]]="Impacto"),AB11),""),"")</f>
        <v>0.48</v>
      </c>
      <c r="AC12" s="310" cm="1">
        <f t="array" ref="AC12">IFERROR(IF(Tabla135[[#This Row],[Registro diligenciado]]=TRUE,_xlfn.IFS(AND(Tabla135[[#This Row],[No. de Control]]=1,Tabla135[[#This Row],[Desplazamiento en la Matriz]]="Impacto"),E12-(E12*Tabla135[[#This Row],[Valor del control]]),AND(Tabla135[[#This Row],[No. de Control]]&gt;1,Tabla135[[#This Row],[Desplazamiento en la Matriz]]="Impacto"),AC11-(AC11*Tabla135[[#This Row],[Valor del control]]),AND(Tabla135[[#This Row],[No. de Control]]=1,Tabla135[[#This Row],[Desplazamiento en la Matriz]]="Probabilidad"),E12,AND(Tabla135[[#This Row],[No. de Control]]&gt;1,Tabla135[[#This Row],[Desplazamiento en la Matriz]]="Probabilidad"),AC11),""),"")</f>
        <v>1</v>
      </c>
      <c r="AD12" s="310">
        <f>IFERROR(_xlfn.MINIFS(Tabla135[Probabilidad residual],Tabla135[Id Riesgo],Tabla135[[#This Row],[Id Riesgo]]),"")</f>
        <v>0.48</v>
      </c>
      <c r="AE12" s="310">
        <f>IFERROR(_xlfn.MINIFS(Tabla135[Impacto residual],Tabla135[Id Riesgo],Tabla135[[#This Row],[Id Riesgo]]),"")</f>
        <v>1</v>
      </c>
      <c r="AF12" s="310" t="str" cm="1">
        <f t="array" ref="AF1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2" s="310" t="str" cm="1">
        <f t="array" ref="AG1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12" s="323"/>
      <c r="AJ12" s="727">
        <f>_xlfn.MINIFS(Tabla135[Probabilidad residual],Tabla135[Id Riesgo],Tabla135[[#This Row],[Id Riesgo]])</f>
        <v>0.48</v>
      </c>
      <c r="AK12" s="727">
        <f>_xlfn.MINIFS(Tabla135[Impacto residual],Tabla135[Id Riesgo],Tabla135[[#This Row],[Id Riesgo]])</f>
        <v>1</v>
      </c>
      <c r="AL12" s="727" t="str" cm="1">
        <f t="array" ref="AL12">IFERROR(_xlfn.IFS(AND(AJ12&gt;=CONFIGURACIÓN!$BF$6,AJ12&lt;=CONFIGURACIÓN!$BG$6),CONFIGURACIÓN!$BE$6,AND(AJ12&gt;=CONFIGURACIÓN!$BF$7,AJ12&lt;=CONFIGURACIÓN!$BG$7),CONFIGURACIÓN!$BE$7,AND(AJ12&gt;=CONFIGURACIÓN!$BF$8,AJ12&lt;=CONFIGURACIÓN!$BG$8),CONFIGURACIÓN!$BE$8,AND(AJ12&gt;=CONFIGURACIÓN!$BF$9,AJ12&lt;=CONFIGURACIÓN!$BG$9),CONFIGURACIÓN!$BE$9,AND(AJ12&gt;=CONFIGURACIÓN!$BF$10,AJ12&lt;=CONFIGURACIÓN!$BG$10),CONFIGURACIÓN!$BE$10),"")</f>
        <v>Media</v>
      </c>
      <c r="AM12" s="727" t="str" cm="1">
        <f t="array" ref="AM12">IFERROR(_xlfn.IFS(AND(AK12&gt;=CONFIGURACIÓN!$BJ$6,AK12&lt;=CONFIGURACIÓN!$BK$6),CONFIGURACIÓN!$BI$6,AND(AK12&gt;=CONFIGURACIÓN!$BJ$7,AK12&lt;=CONFIGURACIÓN!$BK$7),CONFIGURACIÓN!$BI$7,AND(AK12&gt;=CONFIGURACIÓN!$BJ$8,AK12&lt;=CONFIGURACIÓN!$BK$8),CONFIGURACIÓN!$BI$8,AND(AK12&gt;=CONFIGURACIÓN!$BJ$9,AK12&lt;=CONFIGURACIÓN!$BK$9),CONFIGURACIÓN!$BI$9,AND(AK12&gt;=CONFIGURACIÓN!$BJ$10,AK12&lt;=CONFIGURACIÓN!$BK$10),CONFIGURACIÓN!$BI$10),"")</f>
        <v>Castastrófico</v>
      </c>
      <c r="AN12" s="323"/>
      <c r="AO12" s="323"/>
      <c r="AP12" s="323"/>
      <c r="AQ12" s="323"/>
      <c r="AR12" s="323"/>
      <c r="AS12" s="323"/>
      <c r="AT12" s="323"/>
      <c r="AU12" s="323"/>
      <c r="AV12" s="323"/>
      <c r="AW12" s="323"/>
      <c r="AX12" s="323"/>
      <c r="AY12" s="323"/>
    </row>
    <row r="13" spans="1:51" ht="111.9" hidden="1" x14ac:dyDescent="0.4">
      <c r="A13" s="735"/>
      <c r="B13" s="736" t="str">
        <f>Tabla135[[#This Row],[Riesgo]]</f>
        <v>Posibilidad de afectación Legal, Reputacional, Operativa por Fraude interno, Soborno entrante, Conflicto de Intereses debido a Afectacion lega, Reputacional, Operativa  por fraude interno, Soborno entrante, Conflcito de intereses por la existencia  de decisiones  desviadas en el proceso  agrario debido  a intereses políticos, económicos</v>
      </c>
      <c r="C13" s="742" t="b">
        <f>Tabla135[[#This Row],[Identificado en paso 1 y 2?]]</f>
        <v>1</v>
      </c>
      <c r="D13" s="727">
        <f>_xlfn.XLOOKUP(Tabla135[[#This Row],[Id Riesgo]],Tabla13[Id Riesgo],Tabla13[Probabilidad],"",1)</f>
        <v>0.8</v>
      </c>
      <c r="E13" s="727">
        <f>IF(C13=TRUE,_xlfn.XLOOKUP(Tabla135[[#This Row],[Id Riesgo]],Tabla13[Id Riesgo],Tabla13[Porcentaje Impacto],"",1),"")</f>
        <v>1</v>
      </c>
      <c r="F13" s="290" t="str">
        <f t="shared" ref="F13:F21" si="0">F12</f>
        <v>RC1</v>
      </c>
      <c r="G13" s="415" t="b">
        <f>_xlfn.XLOOKUP(F13,Tabla13[Id Riesgo],Tabla13[Registro diligenciado],FALSE,1)</f>
        <v>1</v>
      </c>
      <c r="H13" s="290" t="str">
        <f>IF(G13,_xlfn.XLOOKUP(F13,Tabla6[Id Riesgo],Tabla6[DESCRIPCIÓN DEL RIESGO],FALSE,1),"")</f>
        <v>Posibilidad de afectación Legal, Reputacional, Operativa por Fraude interno, Soborno entrante, Conflicto de Intereses debido a Afectacion lega, Reputacional, Operativa  por fraude interno, Soborno entrante, Conflcito de intereses por la existencia  de decisiones  desviadas en el proceso  agrario debido  a intereses políticos, económicos</v>
      </c>
      <c r="I13" s="327">
        <f>_xlfn.XLOOKUP(Tabla135[[#This Row],[Id Riesgo]],Tabla13[Id Riesgo],Tabla13[Probabilidad])</f>
        <v>0.8</v>
      </c>
      <c r="J13" s="327">
        <f>_xlfn.XLOOKUP(Tabla135[[#This Row],[Id Riesgo]],Tabla13[Id Riesgo],Tabla13[Porcentaje Impacto],"",1)</f>
        <v>1</v>
      </c>
      <c r="K13" s="311">
        <v>2</v>
      </c>
      <c r="L13" s="425"/>
      <c r="M13" s="425"/>
      <c r="N13" s="425"/>
      <c r="O13" s="424"/>
      <c r="P13" s="425"/>
      <c r="Q13" s="328" t="str">
        <f>_xlfn.TEXTJOIN(" ",TRUE,Tabla135[[#This Row],[Actividad - Acción ¿Qué?
Inicia con verbo]],Tabla135[[#This Row],[Complemento
(Observaciones o desviaciones)]])</f>
        <v/>
      </c>
      <c r="R13" s="424"/>
      <c r="S13" s="327" t="str">
        <f>_xlfn.XLOOKUP(Tabla135[[#This Row],[Tipo de control]],Tabla7[Tipo de control],Tabla7[Peso],"",1)</f>
        <v/>
      </c>
      <c r="T13" s="290" t="str">
        <f>_xlfn.XLOOKUP(Tabla135[[#This Row],[Tipo de control]],Tabla7[Tipo de control],Tabla7[Afectación matriz],"",1)</f>
        <v/>
      </c>
      <c r="U13" s="424"/>
      <c r="V13" s="327" t="str">
        <f>_xlfn.XLOOKUP(Tabla135[[#This Row],[Implementación]],Tabla11[Implementación],Tabla11[Peso],"",1)</f>
        <v/>
      </c>
      <c r="W13" s="424"/>
      <c r="X13" s="424"/>
      <c r="Y13" s="424"/>
      <c r="Z13" s="424"/>
      <c r="AA13" s="310" t="str">
        <f>IFERROR(Tabla135[[#This Row],[Peso del control]]+Tabla135[[#This Row],[Peso de la implementación]],"")</f>
        <v/>
      </c>
      <c r="AB13" s="310" t="str" cm="1">
        <f t="array" ref="AB13">IFERROR(IF(Tabla135[[#This Row],[Registro diligenciado]]=TRUE,_xlfn.IFS(AND(Tabla135[[#This Row],[No. de Control]]=1,Tabla135[[#This Row],[Desplazamiento en la Matriz]]="Probabilidad"),D13-(D13*Tabla135[[#This Row],[Valor del control]]),AND(Tabla135[[#This Row],[No. de Control]]&gt;1,Tabla135[[#This Row],[Desplazamiento en la Matriz]]="Probabilidad"),AB12-(AB12*Tabla135[[#This Row],[Valor del control]]),AND(Tabla135[[#This Row],[No. de Control]]=1,Tabla135[[#This Row],[Desplazamiento en la Matriz]]="Impacto"),D13,AND(Tabla135[[#This Row],[No. de Control]]&gt;1,Tabla135[[#This Row],[Desplazamiento en la Matriz]]="Impacto"),AB12),""),"")</f>
        <v/>
      </c>
      <c r="AC13" s="310" t="str" cm="1">
        <f t="array" ref="AC13">IFERROR(IF(Tabla135[[#This Row],[Registro diligenciado]]=TRUE,_xlfn.IFS(AND(Tabla135[[#This Row],[No. de Control]]=1,Tabla135[[#This Row],[Desplazamiento en la Matriz]]="Impacto"),E13-(E13*Tabla135[[#This Row],[Valor del control]]),AND(Tabla135[[#This Row],[No. de Control]]&gt;1,Tabla135[[#This Row],[Desplazamiento en la Matriz]]="Impacto"),AC12-(AC12*Tabla135[[#This Row],[Valor del control]]),AND(Tabla135[[#This Row],[No. de Control]]=1,Tabla135[[#This Row],[Desplazamiento en la Matriz]]="Probabilidad"),E13,AND(Tabla135[[#This Row],[No. de Control]]&gt;1,Tabla135[[#This Row],[Desplazamiento en la Matriz]]="Probabilidad"),AC12),""),"")</f>
        <v/>
      </c>
      <c r="AD13" s="310">
        <f>IFERROR(_xlfn.MINIFS(Tabla135[Probabilidad residual],Tabla135[Id Riesgo],Tabla135[[#This Row],[Id Riesgo]]),"")</f>
        <v>0.48</v>
      </c>
      <c r="AE13" s="310">
        <f>IFERROR(_xlfn.MINIFS(Tabla135[Impacto residual],Tabla135[Id Riesgo],Tabla135[[#This Row],[Id Riesgo]]),"")</f>
        <v>1</v>
      </c>
      <c r="AF13" s="310" t="str" cm="1">
        <f t="array" ref="AF1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3" s="310" t="str" cm="1">
        <f t="array" ref="AG1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 s="213"/>
      <c r="AJ13" s="727">
        <f>_xlfn.MINIFS(Tabla135[Probabilidad residual],Tabla135[Id Riesgo],Tabla135[[#This Row],[Id Riesgo]])</f>
        <v>0.48</v>
      </c>
      <c r="AK13" s="727">
        <f>_xlfn.MINIFS(Tabla135[Impacto residual],Tabla135[Id Riesgo],Tabla135[[#This Row],[Id Riesgo]])</f>
        <v>1</v>
      </c>
      <c r="AL13" s="727"/>
      <c r="AM13" s="727"/>
      <c r="AN13" s="213"/>
      <c r="AO13" s="213"/>
      <c r="AP13" s="213"/>
      <c r="AQ13" s="213"/>
      <c r="AR13" s="213"/>
      <c r="AS13" s="213"/>
      <c r="AT13" s="213"/>
      <c r="AU13" s="213"/>
      <c r="AV13" s="213"/>
      <c r="AW13" s="213"/>
      <c r="AX13" s="213"/>
      <c r="AY13" s="213"/>
    </row>
    <row r="14" spans="1:51" ht="111.9" hidden="1" x14ac:dyDescent="0.4">
      <c r="A14" s="735"/>
      <c r="B14" s="736" t="str">
        <f>Tabla135[[#This Row],[Riesgo]]</f>
        <v>Posibilidad de afectación Legal, Reputacional, Operativa por Fraude interno, Soborno entrante, Conflicto de Intereses debido a Afectacion lega, Reputacional, Operativa  por fraude interno, Soborno entrante, Conflcito de intereses por la existencia  de decisiones  desviadas en el proceso  agrario debido  a intereses políticos, económicos</v>
      </c>
      <c r="C14" s="742" t="b">
        <f>Tabla135[[#This Row],[Identificado en paso 1 y 2?]]</f>
        <v>1</v>
      </c>
      <c r="D14" s="727">
        <f>_xlfn.XLOOKUP(Tabla135[[#This Row],[Id Riesgo]],Tabla13[Id Riesgo],Tabla13[Probabilidad],"",1)</f>
        <v>0.8</v>
      </c>
      <c r="E14" s="727">
        <f>IF(C14=TRUE,_xlfn.XLOOKUP(Tabla135[[#This Row],[Id Riesgo]],Tabla13[Id Riesgo],Tabla13[Porcentaje Impacto],"",1),"")</f>
        <v>1</v>
      </c>
      <c r="F14" s="290" t="str">
        <f t="shared" si="0"/>
        <v>RC1</v>
      </c>
      <c r="G14" s="415" t="b">
        <f>_xlfn.XLOOKUP(F14,Tabla13[Id Riesgo],Tabla13[Registro diligenciado],FALSE,1)</f>
        <v>1</v>
      </c>
      <c r="H14" s="290" t="str">
        <f>IF(G14,_xlfn.XLOOKUP(F14,Tabla6[Id Riesgo],Tabla6[DESCRIPCIÓN DEL RIESGO],FALSE,1),"")</f>
        <v>Posibilidad de afectación Legal, Reputacional, Operativa por Fraude interno, Soborno entrante, Conflicto de Intereses debido a Afectacion lega, Reputacional, Operativa  por fraude interno, Soborno entrante, Conflcito de intereses por la existencia  de decisiones  desviadas en el proceso  agrario debido  a intereses políticos, económicos</v>
      </c>
      <c r="I14" s="327">
        <f>_xlfn.XLOOKUP(Tabla135[[#This Row],[Id Riesgo]],Tabla13[Id Riesgo],Tabla13[Probabilidad])</f>
        <v>0.8</v>
      </c>
      <c r="J14" s="327">
        <f>_xlfn.XLOOKUP(Tabla135[[#This Row],[Id Riesgo]],Tabla13[Id Riesgo],Tabla13[Porcentaje Impacto],"",1)</f>
        <v>1</v>
      </c>
      <c r="K14" s="311">
        <v>3</v>
      </c>
      <c r="L14" s="425"/>
      <c r="M14" s="425"/>
      <c r="N14" s="425"/>
      <c r="O14" s="424"/>
      <c r="P14" s="425"/>
      <c r="Q14" s="328" t="str">
        <f>_xlfn.TEXTJOIN(" ",TRUE,Tabla135[[#This Row],[Actividad - Acción ¿Qué?
Inicia con verbo]],Tabla135[[#This Row],[Complemento
(Observaciones o desviaciones)]])</f>
        <v/>
      </c>
      <c r="R14" s="424"/>
      <c r="S14" s="327" t="str">
        <f>_xlfn.XLOOKUP(Tabla135[[#This Row],[Tipo de control]],Tabla7[Tipo de control],Tabla7[Peso],"",1)</f>
        <v/>
      </c>
      <c r="T14" s="290" t="str">
        <f>_xlfn.XLOOKUP(Tabla135[[#This Row],[Tipo de control]],Tabla7[Tipo de control],Tabla7[Afectación matriz],"",1)</f>
        <v/>
      </c>
      <c r="U14" s="424"/>
      <c r="V14" s="327" t="str">
        <f>_xlfn.XLOOKUP(Tabla135[[#This Row],[Implementación]],Tabla11[Implementación],Tabla11[Peso],"",1)</f>
        <v/>
      </c>
      <c r="W14" s="424"/>
      <c r="X14" s="424"/>
      <c r="Y14" s="424"/>
      <c r="Z14" s="424"/>
      <c r="AA14" s="310" t="str">
        <f>IFERROR(Tabla135[[#This Row],[Peso del control]]+Tabla135[[#This Row],[Peso de la implementación]],"")</f>
        <v/>
      </c>
      <c r="AB14" s="310" t="str" cm="1">
        <f t="array" ref="AB14">IFERROR(IF(Tabla135[[#This Row],[Registro diligenciado]]=TRUE,_xlfn.IFS(AND(Tabla135[[#This Row],[No. de Control]]=1,Tabla135[[#This Row],[Desplazamiento en la Matriz]]="Probabilidad"),D14-(D14*Tabla135[[#This Row],[Valor del control]]),AND(Tabla135[[#This Row],[No. de Control]]&gt;1,Tabla135[[#This Row],[Desplazamiento en la Matriz]]="Probabilidad"),AB13-(AB13*Tabla135[[#This Row],[Valor del control]]),AND(Tabla135[[#This Row],[No. de Control]]=1,Tabla135[[#This Row],[Desplazamiento en la Matriz]]="Impacto"),D14,AND(Tabla135[[#This Row],[No. de Control]]&gt;1,Tabla135[[#This Row],[Desplazamiento en la Matriz]]="Impacto"),AB13),""),"")</f>
        <v/>
      </c>
      <c r="AC14" s="310" t="str" cm="1">
        <f t="array" ref="AC14">IFERROR(IF(Tabla135[[#This Row],[Registro diligenciado]]=TRUE,_xlfn.IFS(AND(Tabla135[[#This Row],[No. de Control]]=1,Tabla135[[#This Row],[Desplazamiento en la Matriz]]="Impacto"),E14-(E14*Tabla135[[#This Row],[Valor del control]]),AND(Tabla135[[#This Row],[No. de Control]]&gt;1,Tabla135[[#This Row],[Desplazamiento en la Matriz]]="Impacto"),AC13-(AC13*Tabla135[[#This Row],[Valor del control]]),AND(Tabla135[[#This Row],[No. de Control]]=1,Tabla135[[#This Row],[Desplazamiento en la Matriz]]="Probabilidad"),E14,AND(Tabla135[[#This Row],[No. de Control]]&gt;1,Tabla135[[#This Row],[Desplazamiento en la Matriz]]="Probabilidad"),AC13),""),"")</f>
        <v/>
      </c>
      <c r="AD14" s="310">
        <f>IFERROR(_xlfn.MINIFS(Tabla135[Probabilidad residual],Tabla135[Id Riesgo],Tabla135[[#This Row],[Id Riesgo]]),"")</f>
        <v>0.48</v>
      </c>
      <c r="AE14" s="310">
        <f>IFERROR(_xlfn.MINIFS(Tabla135[Impacto residual],Tabla135[Id Riesgo],Tabla135[[#This Row],[Id Riesgo]]),"")</f>
        <v>1</v>
      </c>
      <c r="AF14" s="310" t="str" cm="1">
        <f t="array" ref="AF1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4" s="310" t="str" cm="1">
        <f t="array" ref="AG1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 s="213"/>
      <c r="AJ14" s="727">
        <f>_xlfn.MINIFS(Tabla135[Probabilidad residual],Tabla135[Id Riesgo],Tabla135[[#This Row],[Id Riesgo]])</f>
        <v>0.48</v>
      </c>
      <c r="AK14" s="727">
        <f>_xlfn.MINIFS(Tabla135[Impacto residual],Tabla135[Id Riesgo],Tabla135[[#This Row],[Id Riesgo]])</f>
        <v>1</v>
      </c>
      <c r="AL14" s="727"/>
      <c r="AM14" s="727"/>
      <c r="AN14" s="213"/>
      <c r="AO14" s="213"/>
      <c r="AP14" s="213"/>
      <c r="AQ14" s="213"/>
      <c r="AR14" s="213"/>
      <c r="AS14" s="213"/>
      <c r="AT14" s="213"/>
      <c r="AU14" s="213"/>
      <c r="AV14" s="213"/>
      <c r="AW14" s="213"/>
      <c r="AX14" s="213"/>
      <c r="AY14" s="213"/>
    </row>
    <row r="15" spans="1:51" ht="111.9" hidden="1" x14ac:dyDescent="0.4">
      <c r="A15" s="735"/>
      <c r="B15" s="736" t="str">
        <f>Tabla135[[#This Row],[Riesgo]]</f>
        <v>Posibilidad de afectación Legal, Reputacional, Operativa por Fraude interno, Soborno entrante, Conflicto de Intereses debido a Afectacion lega, Reputacional, Operativa  por fraude interno, Soborno entrante, Conflcito de intereses por la existencia  de decisiones  desviadas en el proceso  agrario debido  a intereses políticos, económicos</v>
      </c>
      <c r="C15" s="742" t="b">
        <f>Tabla135[[#This Row],[Identificado en paso 1 y 2?]]</f>
        <v>1</v>
      </c>
      <c r="D15" s="727">
        <f>_xlfn.XLOOKUP(Tabla135[[#This Row],[Id Riesgo]],Tabla13[Id Riesgo],Tabla13[Probabilidad],"",1)</f>
        <v>0.8</v>
      </c>
      <c r="E15" s="727">
        <f>IF(C15=TRUE,_xlfn.XLOOKUP(Tabla135[[#This Row],[Id Riesgo]],Tabla13[Id Riesgo],Tabla13[Porcentaje Impacto],"",1),"")</f>
        <v>1</v>
      </c>
      <c r="F15" s="290" t="str">
        <f t="shared" si="0"/>
        <v>RC1</v>
      </c>
      <c r="G15" s="415" t="b">
        <f>_xlfn.XLOOKUP(F15,Tabla13[Id Riesgo],Tabla13[Registro diligenciado],FALSE,1)</f>
        <v>1</v>
      </c>
      <c r="H15" s="290" t="str">
        <f>IF(G15,_xlfn.XLOOKUP(F15,Tabla6[Id Riesgo],Tabla6[DESCRIPCIÓN DEL RIESGO],FALSE,1),"")</f>
        <v>Posibilidad de afectación Legal, Reputacional, Operativa por Fraude interno, Soborno entrante, Conflicto de Intereses debido a Afectacion lega, Reputacional, Operativa  por fraude interno, Soborno entrante, Conflcito de intereses por la existencia  de decisiones  desviadas en el proceso  agrario debido  a intereses políticos, económicos</v>
      </c>
      <c r="I15" s="327">
        <f>_xlfn.XLOOKUP(Tabla135[[#This Row],[Id Riesgo]],Tabla13[Id Riesgo],Tabla13[Probabilidad])</f>
        <v>0.8</v>
      </c>
      <c r="J15" s="327">
        <f>_xlfn.XLOOKUP(Tabla135[[#This Row],[Id Riesgo]],Tabla13[Id Riesgo],Tabla13[Porcentaje Impacto],"",1)</f>
        <v>1</v>
      </c>
      <c r="K15" s="311">
        <v>4</v>
      </c>
      <c r="L15" s="425"/>
      <c r="M15" s="425"/>
      <c r="N15" s="425"/>
      <c r="O15" s="424"/>
      <c r="P15" s="425"/>
      <c r="Q15" s="328" t="str">
        <f>_xlfn.TEXTJOIN(" ",TRUE,Tabla135[[#This Row],[Actividad - Acción ¿Qué?
Inicia con verbo]],Tabla135[[#This Row],[Complemento
(Observaciones o desviaciones)]])</f>
        <v/>
      </c>
      <c r="R15" s="424"/>
      <c r="S15" s="327" t="str">
        <f>_xlfn.XLOOKUP(Tabla135[[#This Row],[Tipo de control]],Tabla7[Tipo de control],Tabla7[Peso],"",1)</f>
        <v/>
      </c>
      <c r="T15" s="290" t="str">
        <f>_xlfn.XLOOKUP(Tabla135[[#This Row],[Tipo de control]],Tabla7[Tipo de control],Tabla7[Afectación matriz],"",1)</f>
        <v/>
      </c>
      <c r="U15" s="424"/>
      <c r="V15" s="327" t="str">
        <f>_xlfn.XLOOKUP(Tabla135[[#This Row],[Implementación]],Tabla11[Implementación],Tabla11[Peso],"",1)</f>
        <v/>
      </c>
      <c r="W15" s="424"/>
      <c r="X15" s="424"/>
      <c r="Y15" s="424"/>
      <c r="Z15" s="424"/>
      <c r="AA15" s="310" t="str">
        <f>IFERROR(Tabla135[[#This Row],[Peso del control]]+Tabla135[[#This Row],[Peso de la implementación]],"")</f>
        <v/>
      </c>
      <c r="AB15" s="310" t="str" cm="1">
        <f t="array" ref="AB15">IFERROR(IF(Tabla135[[#This Row],[Registro diligenciado]]=TRUE,_xlfn.IFS(AND(Tabla135[[#This Row],[No. de Control]]=1,Tabla135[[#This Row],[Desplazamiento en la Matriz]]="Probabilidad"),D15-(D15*Tabla135[[#This Row],[Valor del control]]),AND(Tabla135[[#This Row],[No. de Control]]&gt;1,Tabla135[[#This Row],[Desplazamiento en la Matriz]]="Probabilidad"),AB14-(AB14*Tabla135[[#This Row],[Valor del control]]),AND(Tabla135[[#This Row],[No. de Control]]=1,Tabla135[[#This Row],[Desplazamiento en la Matriz]]="Impacto"),D15,AND(Tabla135[[#This Row],[No. de Control]]&gt;1,Tabla135[[#This Row],[Desplazamiento en la Matriz]]="Impacto"),AB14),""),"")</f>
        <v/>
      </c>
      <c r="AC15" s="310" t="str" cm="1">
        <f t="array" ref="AC15">IFERROR(IF(Tabla135[[#This Row],[Registro diligenciado]]=TRUE,_xlfn.IFS(AND(Tabla135[[#This Row],[No. de Control]]=1,Tabla135[[#This Row],[Desplazamiento en la Matriz]]="Impacto"),E15-(E15*Tabla135[[#This Row],[Valor del control]]),AND(Tabla135[[#This Row],[No. de Control]]&gt;1,Tabla135[[#This Row],[Desplazamiento en la Matriz]]="Impacto"),AC14-(AC14*Tabla135[[#This Row],[Valor del control]]),AND(Tabla135[[#This Row],[No. de Control]]=1,Tabla135[[#This Row],[Desplazamiento en la Matriz]]="Probabilidad"),E15,AND(Tabla135[[#This Row],[No. de Control]]&gt;1,Tabla135[[#This Row],[Desplazamiento en la Matriz]]="Probabilidad"),AC14),""),"")</f>
        <v/>
      </c>
      <c r="AD15" s="310">
        <f>IFERROR(_xlfn.MINIFS(Tabla135[Probabilidad residual],Tabla135[Id Riesgo],Tabla135[[#This Row],[Id Riesgo]]),"")</f>
        <v>0.48</v>
      </c>
      <c r="AE15" s="310">
        <f>IFERROR(_xlfn.MINIFS(Tabla135[Impacto residual],Tabla135[Id Riesgo],Tabla135[[#This Row],[Id Riesgo]]),"")</f>
        <v>1</v>
      </c>
      <c r="AF15" s="310" t="str" cm="1">
        <f t="array" ref="AF1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5" s="310" t="str" cm="1">
        <f t="array" ref="AG1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 s="213"/>
      <c r="AJ15" s="727">
        <f>_xlfn.MINIFS(Tabla135[Probabilidad residual],Tabla135[Id Riesgo],Tabla135[[#This Row],[Id Riesgo]])</f>
        <v>0.48</v>
      </c>
      <c r="AK15" s="727">
        <f>_xlfn.MINIFS(Tabla135[Impacto residual],Tabla135[Id Riesgo],Tabla135[[#This Row],[Id Riesgo]])</f>
        <v>1</v>
      </c>
      <c r="AL15" s="727"/>
      <c r="AM15" s="727"/>
      <c r="AN15" s="213"/>
      <c r="AO15" s="213"/>
      <c r="AP15" s="213"/>
      <c r="AQ15" s="213"/>
      <c r="AR15" s="213"/>
      <c r="AS15" s="213"/>
      <c r="AT15" s="213"/>
      <c r="AU15" s="213"/>
      <c r="AV15" s="213"/>
      <c r="AW15" s="213"/>
      <c r="AX15" s="213"/>
      <c r="AY15" s="213"/>
    </row>
    <row r="16" spans="1:51" ht="111.9" hidden="1" x14ac:dyDescent="0.4">
      <c r="A16" s="735"/>
      <c r="B16" s="736" t="str">
        <f>Tabla135[[#This Row],[Riesgo]]</f>
        <v>Posibilidad de afectación Legal, Reputacional, Operativa por Fraude interno, Soborno entrante, Conflicto de Intereses debido a Afectacion lega, Reputacional, Operativa  por fraude interno, Soborno entrante, Conflcito de intereses por la existencia  de decisiones  desviadas en el proceso  agrario debido  a intereses políticos, económicos</v>
      </c>
      <c r="C16" s="742" t="b">
        <f>Tabla135[[#This Row],[Identificado en paso 1 y 2?]]</f>
        <v>1</v>
      </c>
      <c r="D16" s="727">
        <f>_xlfn.XLOOKUP(Tabla135[[#This Row],[Id Riesgo]],Tabla13[Id Riesgo],Tabla13[Probabilidad],"",1)</f>
        <v>0.8</v>
      </c>
      <c r="E16" s="727">
        <f>IF(C16=TRUE,_xlfn.XLOOKUP(Tabla135[[#This Row],[Id Riesgo]],Tabla13[Id Riesgo],Tabla13[Porcentaje Impacto],"",1),"")</f>
        <v>1</v>
      </c>
      <c r="F16" s="290" t="str">
        <f t="shared" si="0"/>
        <v>RC1</v>
      </c>
      <c r="G16" s="415" t="b">
        <f>_xlfn.XLOOKUP(F16,Tabla13[Id Riesgo],Tabla13[Registro diligenciado],FALSE,1)</f>
        <v>1</v>
      </c>
      <c r="H16" s="290" t="str">
        <f>IF(G16,_xlfn.XLOOKUP(F16,Tabla6[Id Riesgo],Tabla6[DESCRIPCIÓN DEL RIESGO],FALSE,1),"")</f>
        <v>Posibilidad de afectación Legal, Reputacional, Operativa por Fraude interno, Soborno entrante, Conflicto de Intereses debido a Afectacion lega, Reputacional, Operativa  por fraude interno, Soborno entrante, Conflcito de intereses por la existencia  de decisiones  desviadas en el proceso  agrario debido  a intereses políticos, económicos</v>
      </c>
      <c r="I16" s="327">
        <f>_xlfn.XLOOKUP(Tabla135[[#This Row],[Id Riesgo]],Tabla13[Id Riesgo],Tabla13[Probabilidad])</f>
        <v>0.8</v>
      </c>
      <c r="J16" s="327">
        <f>_xlfn.XLOOKUP(Tabla135[[#This Row],[Id Riesgo]],Tabla13[Id Riesgo],Tabla13[Porcentaje Impacto],"",1)</f>
        <v>1</v>
      </c>
      <c r="K16" s="311">
        <v>5</v>
      </c>
      <c r="L16" s="425"/>
      <c r="M16" s="425"/>
      <c r="N16" s="425"/>
      <c r="O16" s="424"/>
      <c r="P16" s="425"/>
      <c r="Q16" s="328" t="str">
        <f>_xlfn.TEXTJOIN(" ",TRUE,Tabla135[[#This Row],[Actividad - Acción ¿Qué?
Inicia con verbo]],Tabla135[[#This Row],[Complemento
(Observaciones o desviaciones)]])</f>
        <v/>
      </c>
      <c r="R16" s="424"/>
      <c r="S16" s="327" t="str">
        <f>_xlfn.XLOOKUP(Tabla135[[#This Row],[Tipo de control]],Tabla7[Tipo de control],Tabla7[Peso],"",1)</f>
        <v/>
      </c>
      <c r="T16" s="290" t="str">
        <f>_xlfn.XLOOKUP(Tabla135[[#This Row],[Tipo de control]],Tabla7[Tipo de control],Tabla7[Afectación matriz],"",1)</f>
        <v/>
      </c>
      <c r="U16" s="424"/>
      <c r="V16" s="327" t="str">
        <f>_xlfn.XLOOKUP(Tabla135[[#This Row],[Implementación]],Tabla11[Implementación],Tabla11[Peso],"",1)</f>
        <v/>
      </c>
      <c r="W16" s="424"/>
      <c r="X16" s="424"/>
      <c r="Y16" s="424"/>
      <c r="Z16" s="424"/>
      <c r="AA16" s="310" t="str">
        <f>IFERROR(Tabla135[[#This Row],[Peso del control]]+Tabla135[[#This Row],[Peso de la implementación]],"")</f>
        <v/>
      </c>
      <c r="AB16" s="310" t="str" cm="1">
        <f t="array" ref="AB16">IFERROR(IF(Tabla135[[#This Row],[Registro diligenciado]]=TRUE,_xlfn.IFS(AND(Tabla135[[#This Row],[No. de Control]]=1,Tabla135[[#This Row],[Desplazamiento en la Matriz]]="Probabilidad"),D16-(D16*Tabla135[[#This Row],[Valor del control]]),AND(Tabla135[[#This Row],[No. de Control]]&gt;1,Tabla135[[#This Row],[Desplazamiento en la Matriz]]="Probabilidad"),AB15-(AB15*Tabla135[[#This Row],[Valor del control]]),AND(Tabla135[[#This Row],[No. de Control]]=1,Tabla135[[#This Row],[Desplazamiento en la Matriz]]="Impacto"),D16,AND(Tabla135[[#This Row],[No. de Control]]&gt;1,Tabla135[[#This Row],[Desplazamiento en la Matriz]]="Impacto"),AB15),""),"")</f>
        <v/>
      </c>
      <c r="AC16" s="310" t="str" cm="1">
        <f t="array" ref="AC16">IFERROR(IF(Tabla135[[#This Row],[Registro diligenciado]]=TRUE,_xlfn.IFS(AND(Tabla135[[#This Row],[No. de Control]]=1,Tabla135[[#This Row],[Desplazamiento en la Matriz]]="Impacto"),E16-(E16*Tabla135[[#This Row],[Valor del control]]),AND(Tabla135[[#This Row],[No. de Control]]&gt;1,Tabla135[[#This Row],[Desplazamiento en la Matriz]]="Impacto"),AC15-(AC15*Tabla135[[#This Row],[Valor del control]]),AND(Tabla135[[#This Row],[No. de Control]]=1,Tabla135[[#This Row],[Desplazamiento en la Matriz]]="Probabilidad"),E16,AND(Tabla135[[#This Row],[No. de Control]]&gt;1,Tabla135[[#This Row],[Desplazamiento en la Matriz]]="Probabilidad"),AC15),""),"")</f>
        <v/>
      </c>
      <c r="AD16" s="310">
        <f>IFERROR(_xlfn.MINIFS(Tabla135[Probabilidad residual],Tabla135[Id Riesgo],Tabla135[[#This Row],[Id Riesgo]]),"")</f>
        <v>0.48</v>
      </c>
      <c r="AE16" s="310">
        <f>IFERROR(_xlfn.MINIFS(Tabla135[Impacto residual],Tabla135[Id Riesgo],Tabla135[[#This Row],[Id Riesgo]]),"")</f>
        <v>1</v>
      </c>
      <c r="AF16" s="310" t="str" cm="1">
        <f t="array" ref="AF1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6" s="310" t="str" cm="1">
        <f t="array" ref="AG1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6" s="213"/>
      <c r="AJ16" s="727">
        <f>_xlfn.MINIFS(Tabla135[Probabilidad residual],Tabla135[Id Riesgo],Tabla135[[#This Row],[Id Riesgo]])</f>
        <v>0.48</v>
      </c>
      <c r="AK16" s="727">
        <f>_xlfn.MINIFS(Tabla135[Impacto residual],Tabla135[Id Riesgo],Tabla135[[#This Row],[Id Riesgo]])</f>
        <v>1</v>
      </c>
      <c r="AL16" s="727"/>
      <c r="AM16" s="727"/>
      <c r="AN16" s="213"/>
      <c r="AO16" s="213"/>
      <c r="AP16" s="213"/>
      <c r="AQ16" s="213"/>
      <c r="AR16" s="213"/>
      <c r="AS16" s="213"/>
      <c r="AT16" s="213"/>
      <c r="AU16" s="213"/>
      <c r="AV16" s="213"/>
      <c r="AW16" s="213"/>
      <c r="AX16" s="213"/>
      <c r="AY16" s="213"/>
    </row>
    <row r="17" spans="1:51" ht="111.9" hidden="1" x14ac:dyDescent="0.4">
      <c r="A17" s="735"/>
      <c r="B17" s="736" t="str">
        <f>Tabla135[[#This Row],[Riesgo]]</f>
        <v>Posibilidad de afectación Legal, Reputacional, Operativa por Fraude interno, Soborno entrante, Conflicto de Intereses debido a Afectacion lega, Reputacional, Operativa  por fraude interno, Soborno entrante, Conflcito de intereses por la existencia  de decisiones  desviadas en el proceso  agrario debido  a intereses políticos, económicos</v>
      </c>
      <c r="C17" s="742" t="b">
        <f>Tabla135[[#This Row],[Identificado en paso 1 y 2?]]</f>
        <v>1</v>
      </c>
      <c r="D17" s="727">
        <f>_xlfn.XLOOKUP(Tabla135[[#This Row],[Id Riesgo]],Tabla13[Id Riesgo],Tabla13[Probabilidad],"",1)</f>
        <v>0.8</v>
      </c>
      <c r="E17" s="727">
        <f>IF(C17=TRUE,_xlfn.XLOOKUP(Tabla135[[#This Row],[Id Riesgo]],Tabla13[Id Riesgo],Tabla13[Porcentaje Impacto],"",1),"")</f>
        <v>1</v>
      </c>
      <c r="F17" s="290" t="str">
        <f t="shared" si="0"/>
        <v>RC1</v>
      </c>
      <c r="G17" s="415" t="b">
        <f>_xlfn.XLOOKUP(F17,Tabla13[Id Riesgo],Tabla13[Registro diligenciado],FALSE,1)</f>
        <v>1</v>
      </c>
      <c r="H17" s="290" t="str">
        <f>IF(G17,_xlfn.XLOOKUP(F17,Tabla6[Id Riesgo],Tabla6[DESCRIPCIÓN DEL RIESGO],FALSE,1),"")</f>
        <v>Posibilidad de afectación Legal, Reputacional, Operativa por Fraude interno, Soborno entrante, Conflicto de Intereses debido a Afectacion lega, Reputacional, Operativa  por fraude interno, Soborno entrante, Conflcito de intereses por la existencia  de decisiones  desviadas en el proceso  agrario debido  a intereses políticos, económicos</v>
      </c>
      <c r="I17" s="327">
        <f>_xlfn.XLOOKUP(Tabla135[[#This Row],[Id Riesgo]],Tabla13[Id Riesgo],Tabla13[Probabilidad])</f>
        <v>0.8</v>
      </c>
      <c r="J17" s="327">
        <f>_xlfn.XLOOKUP(Tabla135[[#This Row],[Id Riesgo]],Tabla13[Id Riesgo],Tabla13[Porcentaje Impacto],"",1)</f>
        <v>1</v>
      </c>
      <c r="K17" s="311">
        <v>6</v>
      </c>
      <c r="L17" s="425"/>
      <c r="M17" s="425"/>
      <c r="N17" s="425"/>
      <c r="O17" s="424"/>
      <c r="P17" s="425"/>
      <c r="Q17" s="328" t="str">
        <f>_xlfn.TEXTJOIN(" ",TRUE,Tabla135[[#This Row],[Actividad - Acción ¿Qué?
Inicia con verbo]],Tabla135[[#This Row],[Complemento
(Observaciones o desviaciones)]])</f>
        <v/>
      </c>
      <c r="R17" s="424"/>
      <c r="S17" s="327" t="str">
        <f>_xlfn.XLOOKUP(Tabla135[[#This Row],[Tipo de control]],Tabla7[Tipo de control],Tabla7[Peso],"",1)</f>
        <v/>
      </c>
      <c r="T17" s="290" t="str">
        <f>_xlfn.XLOOKUP(Tabla135[[#This Row],[Tipo de control]],Tabla7[Tipo de control],Tabla7[Afectación matriz],"",1)</f>
        <v/>
      </c>
      <c r="U17" s="424"/>
      <c r="V17" s="327" t="str">
        <f>_xlfn.XLOOKUP(Tabla135[[#This Row],[Implementación]],Tabla11[Implementación],Tabla11[Peso],"",1)</f>
        <v/>
      </c>
      <c r="W17" s="424"/>
      <c r="X17" s="424"/>
      <c r="Y17" s="424"/>
      <c r="Z17" s="424"/>
      <c r="AA17" s="310" t="str">
        <f>IFERROR(Tabla135[[#This Row],[Peso del control]]+Tabla135[[#This Row],[Peso de la implementación]],"")</f>
        <v/>
      </c>
      <c r="AB17" s="310" t="str" cm="1">
        <f t="array" ref="AB17">IFERROR(IF(Tabla135[[#This Row],[Registro diligenciado]]=TRUE,_xlfn.IFS(AND(Tabla135[[#This Row],[No. de Control]]=1,Tabla135[[#This Row],[Desplazamiento en la Matriz]]="Probabilidad"),D17-(D17*Tabla135[[#This Row],[Valor del control]]),AND(Tabla135[[#This Row],[No. de Control]]&gt;1,Tabla135[[#This Row],[Desplazamiento en la Matriz]]="Probabilidad"),AB16-(AB16*Tabla135[[#This Row],[Valor del control]]),AND(Tabla135[[#This Row],[No. de Control]]=1,Tabla135[[#This Row],[Desplazamiento en la Matriz]]="Impacto"),D17,AND(Tabla135[[#This Row],[No. de Control]]&gt;1,Tabla135[[#This Row],[Desplazamiento en la Matriz]]="Impacto"),AB16),""),"")</f>
        <v/>
      </c>
      <c r="AC17" s="310" t="str" cm="1">
        <f t="array" ref="AC17">IFERROR(IF(Tabla135[[#This Row],[Registro diligenciado]]=TRUE,_xlfn.IFS(AND(Tabla135[[#This Row],[No. de Control]]=1,Tabla135[[#This Row],[Desplazamiento en la Matriz]]="Impacto"),E17-(E17*Tabla135[[#This Row],[Valor del control]]),AND(Tabla135[[#This Row],[No. de Control]]&gt;1,Tabla135[[#This Row],[Desplazamiento en la Matriz]]="Impacto"),AC16-(AC16*Tabla135[[#This Row],[Valor del control]]),AND(Tabla135[[#This Row],[No. de Control]]=1,Tabla135[[#This Row],[Desplazamiento en la Matriz]]="Probabilidad"),E17,AND(Tabla135[[#This Row],[No. de Control]]&gt;1,Tabla135[[#This Row],[Desplazamiento en la Matriz]]="Probabilidad"),AC16),""),"")</f>
        <v/>
      </c>
      <c r="AD17" s="310">
        <f>IFERROR(_xlfn.MINIFS(Tabla135[Probabilidad residual],Tabla135[Id Riesgo],Tabla135[[#This Row],[Id Riesgo]]),"")</f>
        <v>0.48</v>
      </c>
      <c r="AE17" s="310">
        <f>IFERROR(_xlfn.MINIFS(Tabla135[Impacto residual],Tabla135[Id Riesgo],Tabla135[[#This Row],[Id Riesgo]]),"")</f>
        <v>1</v>
      </c>
      <c r="AF17" s="310" t="str" cm="1">
        <f t="array" ref="AF1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7" s="310" t="str" cm="1">
        <f t="array" ref="AG1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7" s="213"/>
      <c r="AJ17" s="727">
        <f>_xlfn.MINIFS(Tabla135[Probabilidad residual],Tabla135[Id Riesgo],Tabla135[[#This Row],[Id Riesgo]])</f>
        <v>0.48</v>
      </c>
      <c r="AK17" s="727">
        <f>_xlfn.MINIFS(Tabla135[Impacto residual],Tabla135[Id Riesgo],Tabla135[[#This Row],[Id Riesgo]])</f>
        <v>1</v>
      </c>
      <c r="AL17" s="727"/>
      <c r="AM17" s="727"/>
      <c r="AN17" s="213"/>
      <c r="AO17" s="213"/>
      <c r="AP17" s="213"/>
      <c r="AQ17" s="213"/>
      <c r="AR17" s="213"/>
      <c r="AS17" s="213"/>
      <c r="AT17" s="213"/>
      <c r="AU17" s="213"/>
      <c r="AV17" s="213"/>
      <c r="AW17" s="213"/>
      <c r="AX17" s="213"/>
      <c r="AY17" s="213"/>
    </row>
    <row r="18" spans="1:51" ht="111.9" hidden="1" x14ac:dyDescent="0.4">
      <c r="A18" s="735"/>
      <c r="B18" s="736" t="str">
        <f>Tabla135[[#This Row],[Riesgo]]</f>
        <v>Posibilidad de afectación Legal, Reputacional, Operativa por Fraude interno, Soborno entrante, Conflicto de Intereses debido a Afectacion lega, Reputacional, Operativa  por fraude interno, Soborno entrante, Conflcito de intereses por la existencia  de decisiones  desviadas en el proceso  agrario debido  a intereses políticos, económicos</v>
      </c>
      <c r="C18" s="742" t="b">
        <f>Tabla135[[#This Row],[Identificado en paso 1 y 2?]]</f>
        <v>1</v>
      </c>
      <c r="D18" s="727">
        <f>_xlfn.XLOOKUP(Tabla135[[#This Row],[Id Riesgo]],Tabla13[Id Riesgo],Tabla13[Probabilidad],"",1)</f>
        <v>0.8</v>
      </c>
      <c r="E18" s="727">
        <f>IF(C18=TRUE,_xlfn.XLOOKUP(Tabla135[[#This Row],[Id Riesgo]],Tabla13[Id Riesgo],Tabla13[Porcentaje Impacto],"",1),"")</f>
        <v>1</v>
      </c>
      <c r="F18" s="290" t="str">
        <f t="shared" si="0"/>
        <v>RC1</v>
      </c>
      <c r="G18" s="415" t="b">
        <f>_xlfn.XLOOKUP(F18,Tabla13[Id Riesgo],Tabla13[Registro diligenciado],FALSE,1)</f>
        <v>1</v>
      </c>
      <c r="H18" s="290" t="str">
        <f>IF(G18,_xlfn.XLOOKUP(F18,Tabla6[Id Riesgo],Tabla6[DESCRIPCIÓN DEL RIESGO],FALSE,1),"")</f>
        <v>Posibilidad de afectación Legal, Reputacional, Operativa por Fraude interno, Soborno entrante, Conflicto de Intereses debido a Afectacion lega, Reputacional, Operativa  por fraude interno, Soborno entrante, Conflcito de intereses por la existencia  de decisiones  desviadas en el proceso  agrario debido  a intereses políticos, económicos</v>
      </c>
      <c r="I18" s="327">
        <f>_xlfn.XLOOKUP(Tabla135[[#This Row],[Id Riesgo]],Tabla13[Id Riesgo],Tabla13[Probabilidad])</f>
        <v>0.8</v>
      </c>
      <c r="J18" s="327">
        <f>_xlfn.XLOOKUP(Tabla135[[#This Row],[Id Riesgo]],Tabla13[Id Riesgo],Tabla13[Porcentaje Impacto],"",1)</f>
        <v>1</v>
      </c>
      <c r="K18" s="311">
        <v>7</v>
      </c>
      <c r="L18" s="425"/>
      <c r="M18" s="425"/>
      <c r="N18" s="425"/>
      <c r="O18" s="424"/>
      <c r="P18" s="425"/>
      <c r="Q18" s="328" t="str">
        <f>_xlfn.TEXTJOIN(" ",TRUE,Tabla135[[#This Row],[Actividad - Acción ¿Qué?
Inicia con verbo]],Tabla135[[#This Row],[Complemento
(Observaciones o desviaciones)]])</f>
        <v/>
      </c>
      <c r="R18" s="424"/>
      <c r="S18" s="327" t="str">
        <f>_xlfn.XLOOKUP(Tabla135[[#This Row],[Tipo de control]],Tabla7[Tipo de control],Tabla7[Peso],"",1)</f>
        <v/>
      </c>
      <c r="T18" s="290" t="str">
        <f>_xlfn.XLOOKUP(Tabla135[[#This Row],[Tipo de control]],Tabla7[Tipo de control],Tabla7[Afectación matriz],"",1)</f>
        <v/>
      </c>
      <c r="U18" s="424"/>
      <c r="V18" s="327" t="str">
        <f>_xlfn.XLOOKUP(Tabla135[[#This Row],[Implementación]],Tabla11[Implementación],Tabla11[Peso],"",1)</f>
        <v/>
      </c>
      <c r="W18" s="424"/>
      <c r="X18" s="424"/>
      <c r="Y18" s="424"/>
      <c r="Z18" s="424"/>
      <c r="AA18" s="310" t="str">
        <f>IFERROR(Tabla135[[#This Row],[Peso del control]]+Tabla135[[#This Row],[Peso de la implementación]],"")</f>
        <v/>
      </c>
      <c r="AB18" s="310" t="str" cm="1">
        <f t="array" ref="AB18">IFERROR(IF(Tabla135[[#This Row],[Registro diligenciado]]=TRUE,_xlfn.IFS(AND(Tabla135[[#This Row],[No. de Control]]=1,Tabla135[[#This Row],[Desplazamiento en la Matriz]]="Probabilidad"),D18-(D18*Tabla135[[#This Row],[Valor del control]]),AND(Tabla135[[#This Row],[No. de Control]]&gt;1,Tabla135[[#This Row],[Desplazamiento en la Matriz]]="Probabilidad"),AB17-(AB17*Tabla135[[#This Row],[Valor del control]]),AND(Tabla135[[#This Row],[No. de Control]]=1,Tabla135[[#This Row],[Desplazamiento en la Matriz]]="Impacto"),D18,AND(Tabla135[[#This Row],[No. de Control]]&gt;1,Tabla135[[#This Row],[Desplazamiento en la Matriz]]="Impacto"),AB17),""),"")</f>
        <v/>
      </c>
      <c r="AC18" s="310" t="str" cm="1">
        <f t="array" ref="AC18">IFERROR(IF(Tabla135[[#This Row],[Registro diligenciado]]=TRUE,_xlfn.IFS(AND(Tabla135[[#This Row],[No. de Control]]=1,Tabla135[[#This Row],[Desplazamiento en la Matriz]]="Impacto"),E18-(E18*Tabla135[[#This Row],[Valor del control]]),AND(Tabla135[[#This Row],[No. de Control]]&gt;1,Tabla135[[#This Row],[Desplazamiento en la Matriz]]="Impacto"),AC17-(AC17*Tabla135[[#This Row],[Valor del control]]),AND(Tabla135[[#This Row],[No. de Control]]=1,Tabla135[[#This Row],[Desplazamiento en la Matriz]]="Probabilidad"),E18,AND(Tabla135[[#This Row],[No. de Control]]&gt;1,Tabla135[[#This Row],[Desplazamiento en la Matriz]]="Probabilidad"),AC17),""),"")</f>
        <v/>
      </c>
      <c r="AD18" s="310">
        <f>IFERROR(_xlfn.MINIFS(Tabla135[Probabilidad residual],Tabla135[Id Riesgo],Tabla135[[#This Row],[Id Riesgo]]),"")</f>
        <v>0.48</v>
      </c>
      <c r="AE18" s="310">
        <f>IFERROR(_xlfn.MINIFS(Tabla135[Impacto residual],Tabla135[Id Riesgo],Tabla135[[#This Row],[Id Riesgo]]),"")</f>
        <v>1</v>
      </c>
      <c r="AF18" s="310" t="str" cm="1">
        <f t="array" ref="AF1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8" s="310" t="str" cm="1">
        <f t="array" ref="AG1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8" s="213"/>
      <c r="AJ18" s="727">
        <f>_xlfn.MINIFS(Tabla135[Probabilidad residual],Tabla135[Id Riesgo],Tabla135[[#This Row],[Id Riesgo]])</f>
        <v>0.48</v>
      </c>
      <c r="AK18" s="727">
        <f>_xlfn.MINIFS(Tabla135[Impacto residual],Tabla135[Id Riesgo],Tabla135[[#This Row],[Id Riesgo]])</f>
        <v>1</v>
      </c>
      <c r="AL18" s="727"/>
      <c r="AM18" s="727"/>
      <c r="AN18" s="213"/>
      <c r="AO18" s="213"/>
      <c r="AP18" s="213"/>
      <c r="AQ18" s="213"/>
      <c r="AR18" s="213"/>
      <c r="AS18" s="213"/>
      <c r="AT18" s="213"/>
      <c r="AU18" s="213"/>
      <c r="AV18" s="213"/>
      <c r="AW18" s="213"/>
      <c r="AX18" s="213"/>
      <c r="AY18" s="213"/>
    </row>
    <row r="19" spans="1:51" ht="111.9" hidden="1" x14ac:dyDescent="0.4">
      <c r="A19" s="735"/>
      <c r="B19" s="736" t="str">
        <f>Tabla135[[#This Row],[Riesgo]]</f>
        <v>Posibilidad de afectación Legal, Reputacional, Operativa por Fraude interno, Soborno entrante, Conflicto de Intereses debido a Afectacion lega, Reputacional, Operativa  por fraude interno, Soborno entrante, Conflcito de intereses por la existencia  de decisiones  desviadas en el proceso  agrario debido  a intereses políticos, económicos</v>
      </c>
      <c r="C19" s="742" t="b">
        <f>Tabla135[[#This Row],[Identificado en paso 1 y 2?]]</f>
        <v>1</v>
      </c>
      <c r="D19" s="727">
        <f>_xlfn.XLOOKUP(Tabla135[[#This Row],[Id Riesgo]],Tabla13[Id Riesgo],Tabla13[Probabilidad],"",1)</f>
        <v>0.8</v>
      </c>
      <c r="E19" s="727">
        <f>IF(C19=TRUE,_xlfn.XLOOKUP(Tabla135[[#This Row],[Id Riesgo]],Tabla13[Id Riesgo],Tabla13[Porcentaje Impacto],"",1),"")</f>
        <v>1</v>
      </c>
      <c r="F19" s="290" t="str">
        <f t="shared" si="0"/>
        <v>RC1</v>
      </c>
      <c r="G19" s="415" t="b">
        <f>_xlfn.XLOOKUP(F19,Tabla13[Id Riesgo],Tabla13[Registro diligenciado],FALSE,1)</f>
        <v>1</v>
      </c>
      <c r="H19" s="290" t="str">
        <f>IF(G19,_xlfn.XLOOKUP(F19,Tabla6[Id Riesgo],Tabla6[DESCRIPCIÓN DEL RIESGO],FALSE,1),"")</f>
        <v>Posibilidad de afectación Legal, Reputacional, Operativa por Fraude interno, Soborno entrante, Conflicto de Intereses debido a Afectacion lega, Reputacional, Operativa  por fraude interno, Soborno entrante, Conflcito de intereses por la existencia  de decisiones  desviadas en el proceso  agrario debido  a intereses políticos, económicos</v>
      </c>
      <c r="I19" s="327">
        <f>_xlfn.XLOOKUP(Tabla135[[#This Row],[Id Riesgo]],Tabla13[Id Riesgo],Tabla13[Probabilidad])</f>
        <v>0.8</v>
      </c>
      <c r="J19" s="327">
        <f>_xlfn.XLOOKUP(Tabla135[[#This Row],[Id Riesgo]],Tabla13[Id Riesgo],Tabla13[Porcentaje Impacto],"",1)</f>
        <v>1</v>
      </c>
      <c r="K19" s="311">
        <v>8</v>
      </c>
      <c r="L19" s="425"/>
      <c r="M19" s="425"/>
      <c r="N19" s="425"/>
      <c r="O19" s="424"/>
      <c r="P19" s="425"/>
      <c r="Q19" s="328" t="str">
        <f>_xlfn.TEXTJOIN(" ",TRUE,Tabla135[[#This Row],[Actividad - Acción ¿Qué?
Inicia con verbo]],Tabla135[[#This Row],[Complemento
(Observaciones o desviaciones)]])</f>
        <v/>
      </c>
      <c r="R19" s="424"/>
      <c r="S19" s="327" t="str">
        <f>_xlfn.XLOOKUP(Tabla135[[#This Row],[Tipo de control]],Tabla7[Tipo de control],Tabla7[Peso],"",1)</f>
        <v/>
      </c>
      <c r="T19" s="290" t="str">
        <f>_xlfn.XLOOKUP(Tabla135[[#This Row],[Tipo de control]],Tabla7[Tipo de control],Tabla7[Afectación matriz],"",1)</f>
        <v/>
      </c>
      <c r="U19" s="424"/>
      <c r="V19" s="327" t="str">
        <f>_xlfn.XLOOKUP(Tabla135[[#This Row],[Implementación]],Tabla11[Implementación],Tabla11[Peso],"",1)</f>
        <v/>
      </c>
      <c r="W19" s="424"/>
      <c r="X19" s="424"/>
      <c r="Y19" s="424"/>
      <c r="Z19" s="424"/>
      <c r="AA19" s="310" t="str">
        <f>IFERROR(Tabla135[[#This Row],[Peso del control]]+Tabla135[[#This Row],[Peso de la implementación]],"")</f>
        <v/>
      </c>
      <c r="AB19" s="310" t="str" cm="1">
        <f t="array" ref="AB19">IFERROR(IF(Tabla135[[#This Row],[Registro diligenciado]]=TRUE,_xlfn.IFS(AND(Tabla135[[#This Row],[No. de Control]]=1,Tabla135[[#This Row],[Desplazamiento en la Matriz]]="Probabilidad"),D19-(D19*Tabla135[[#This Row],[Valor del control]]),AND(Tabla135[[#This Row],[No. de Control]]&gt;1,Tabla135[[#This Row],[Desplazamiento en la Matriz]]="Probabilidad"),AB18-(AB18*Tabla135[[#This Row],[Valor del control]]),AND(Tabla135[[#This Row],[No. de Control]]=1,Tabla135[[#This Row],[Desplazamiento en la Matriz]]="Impacto"),D19,AND(Tabla135[[#This Row],[No. de Control]]&gt;1,Tabla135[[#This Row],[Desplazamiento en la Matriz]]="Impacto"),AB18),""),"")</f>
        <v/>
      </c>
      <c r="AC19" s="310" t="str" cm="1">
        <f t="array" ref="AC19">IFERROR(IF(Tabla135[[#This Row],[Registro diligenciado]]=TRUE,_xlfn.IFS(AND(Tabla135[[#This Row],[No. de Control]]=1,Tabla135[[#This Row],[Desplazamiento en la Matriz]]="Impacto"),E19-(E19*Tabla135[[#This Row],[Valor del control]]),AND(Tabla135[[#This Row],[No. de Control]]&gt;1,Tabla135[[#This Row],[Desplazamiento en la Matriz]]="Impacto"),AC18-(AC18*Tabla135[[#This Row],[Valor del control]]),AND(Tabla135[[#This Row],[No. de Control]]=1,Tabla135[[#This Row],[Desplazamiento en la Matriz]]="Probabilidad"),E19,AND(Tabla135[[#This Row],[No. de Control]]&gt;1,Tabla135[[#This Row],[Desplazamiento en la Matriz]]="Probabilidad"),AC18),""),"")</f>
        <v/>
      </c>
      <c r="AD19" s="310">
        <f>IFERROR(_xlfn.MINIFS(Tabla135[Probabilidad residual],Tabla135[Id Riesgo],Tabla135[[#This Row],[Id Riesgo]]),"")</f>
        <v>0.48</v>
      </c>
      <c r="AE19" s="310">
        <f>IFERROR(_xlfn.MINIFS(Tabla135[Impacto residual],Tabla135[Id Riesgo],Tabla135[[#This Row],[Id Riesgo]]),"")</f>
        <v>1</v>
      </c>
      <c r="AF19" s="310" t="str" cm="1">
        <f t="array" ref="AF1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9" s="310" t="str" cm="1">
        <f t="array" ref="AG1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9" s="213"/>
      <c r="AJ19" s="727">
        <f>_xlfn.MINIFS(Tabla135[Probabilidad residual],Tabla135[Id Riesgo],Tabla135[[#This Row],[Id Riesgo]])</f>
        <v>0.48</v>
      </c>
      <c r="AK19" s="727">
        <f>_xlfn.MINIFS(Tabla135[Impacto residual],Tabla135[Id Riesgo],Tabla135[[#This Row],[Id Riesgo]])</f>
        <v>1</v>
      </c>
      <c r="AL19" s="727"/>
      <c r="AM19" s="727"/>
      <c r="AN19" s="213"/>
      <c r="AO19" s="213"/>
      <c r="AP19" s="213"/>
      <c r="AQ19" s="213"/>
      <c r="AR19" s="213"/>
      <c r="AS19" s="213"/>
      <c r="AT19" s="213"/>
      <c r="AU19" s="213"/>
      <c r="AV19" s="213"/>
      <c r="AW19" s="213"/>
      <c r="AX19" s="213"/>
      <c r="AY19" s="213"/>
    </row>
    <row r="20" spans="1:51" ht="111.9" hidden="1" x14ac:dyDescent="0.4">
      <c r="A20" s="735"/>
      <c r="B20" s="736" t="str">
        <f>Tabla135[[#This Row],[Riesgo]]</f>
        <v>Posibilidad de afectación Legal, Reputacional, Operativa por Fraude interno, Soborno entrante, Conflicto de Intereses debido a Afectacion lega, Reputacional, Operativa  por fraude interno, Soborno entrante, Conflcito de intereses por la existencia  de decisiones  desviadas en el proceso  agrario debido  a intereses políticos, económicos</v>
      </c>
      <c r="C20" s="742" t="b">
        <f>Tabla135[[#This Row],[Identificado en paso 1 y 2?]]</f>
        <v>1</v>
      </c>
      <c r="D20" s="727">
        <f>_xlfn.XLOOKUP(Tabla135[[#This Row],[Id Riesgo]],Tabla13[Id Riesgo],Tabla13[Probabilidad],"",1)</f>
        <v>0.8</v>
      </c>
      <c r="E20" s="727">
        <f>IF(C20=TRUE,_xlfn.XLOOKUP(Tabla135[[#This Row],[Id Riesgo]],Tabla13[Id Riesgo],Tabla13[Porcentaje Impacto],"",1),"")</f>
        <v>1</v>
      </c>
      <c r="F20" s="290" t="str">
        <f t="shared" si="0"/>
        <v>RC1</v>
      </c>
      <c r="G20" s="415" t="b">
        <f>_xlfn.XLOOKUP(F20,Tabla13[Id Riesgo],Tabla13[Registro diligenciado],FALSE,1)</f>
        <v>1</v>
      </c>
      <c r="H20" s="290" t="str">
        <f>IF(G20,_xlfn.XLOOKUP(F20,Tabla6[Id Riesgo],Tabla6[DESCRIPCIÓN DEL RIESGO],FALSE,1),"")</f>
        <v>Posibilidad de afectación Legal, Reputacional, Operativa por Fraude interno, Soborno entrante, Conflicto de Intereses debido a Afectacion lega, Reputacional, Operativa  por fraude interno, Soborno entrante, Conflcito de intereses por la existencia  de decisiones  desviadas en el proceso  agrario debido  a intereses políticos, económicos</v>
      </c>
      <c r="I20" s="327">
        <f>_xlfn.XLOOKUP(Tabla135[[#This Row],[Id Riesgo]],Tabla13[Id Riesgo],Tabla13[Probabilidad])</f>
        <v>0.8</v>
      </c>
      <c r="J20" s="327">
        <f>_xlfn.XLOOKUP(Tabla135[[#This Row],[Id Riesgo]],Tabla13[Id Riesgo],Tabla13[Porcentaje Impacto],"",1)</f>
        <v>1</v>
      </c>
      <c r="K20" s="311">
        <v>9</v>
      </c>
      <c r="L20" s="425"/>
      <c r="M20" s="425"/>
      <c r="N20" s="425"/>
      <c r="O20" s="424"/>
      <c r="P20" s="425"/>
      <c r="Q20" s="328" t="str">
        <f>_xlfn.TEXTJOIN(" ",TRUE,Tabla135[[#This Row],[Actividad - Acción ¿Qué?
Inicia con verbo]],Tabla135[[#This Row],[Complemento
(Observaciones o desviaciones)]])</f>
        <v/>
      </c>
      <c r="R20" s="424"/>
      <c r="S20" s="327" t="str">
        <f>_xlfn.XLOOKUP(Tabla135[[#This Row],[Tipo de control]],Tabla7[Tipo de control],Tabla7[Peso],"",1)</f>
        <v/>
      </c>
      <c r="T20" s="290" t="str">
        <f>_xlfn.XLOOKUP(Tabla135[[#This Row],[Tipo de control]],Tabla7[Tipo de control],Tabla7[Afectación matriz],"",1)</f>
        <v/>
      </c>
      <c r="U20" s="424"/>
      <c r="V20" s="327" t="str">
        <f>_xlfn.XLOOKUP(Tabla135[[#This Row],[Implementación]],Tabla11[Implementación],Tabla11[Peso],"",1)</f>
        <v/>
      </c>
      <c r="W20" s="424"/>
      <c r="X20" s="424"/>
      <c r="Y20" s="424"/>
      <c r="Z20" s="424"/>
      <c r="AA20" s="310" t="str">
        <f>IFERROR(Tabla135[[#This Row],[Peso del control]]+Tabla135[[#This Row],[Peso de la implementación]],"")</f>
        <v/>
      </c>
      <c r="AB20" s="310" t="str" cm="1">
        <f t="array" ref="AB20">IFERROR(IF(Tabla135[[#This Row],[Registro diligenciado]]=TRUE,_xlfn.IFS(AND(Tabla135[[#This Row],[No. de Control]]=1,Tabla135[[#This Row],[Desplazamiento en la Matriz]]="Probabilidad"),D20-(D20*Tabla135[[#This Row],[Valor del control]]),AND(Tabla135[[#This Row],[No. de Control]]&gt;1,Tabla135[[#This Row],[Desplazamiento en la Matriz]]="Probabilidad"),AB19-(AB19*Tabla135[[#This Row],[Valor del control]]),AND(Tabla135[[#This Row],[No. de Control]]=1,Tabla135[[#This Row],[Desplazamiento en la Matriz]]="Impacto"),D20,AND(Tabla135[[#This Row],[No. de Control]]&gt;1,Tabla135[[#This Row],[Desplazamiento en la Matriz]]="Impacto"),AB19),""),"")</f>
        <v/>
      </c>
      <c r="AC20" s="310" t="str" cm="1">
        <f t="array" ref="AC20">IFERROR(IF(Tabla135[[#This Row],[Registro diligenciado]]=TRUE,_xlfn.IFS(AND(Tabla135[[#This Row],[No. de Control]]=1,Tabla135[[#This Row],[Desplazamiento en la Matriz]]="Impacto"),E20-(E20*Tabla135[[#This Row],[Valor del control]]),AND(Tabla135[[#This Row],[No. de Control]]&gt;1,Tabla135[[#This Row],[Desplazamiento en la Matriz]]="Impacto"),AC19-(AC19*Tabla135[[#This Row],[Valor del control]]),AND(Tabla135[[#This Row],[No. de Control]]=1,Tabla135[[#This Row],[Desplazamiento en la Matriz]]="Probabilidad"),E20,AND(Tabla135[[#This Row],[No. de Control]]&gt;1,Tabla135[[#This Row],[Desplazamiento en la Matriz]]="Probabilidad"),AC19),""),"")</f>
        <v/>
      </c>
      <c r="AD20" s="310">
        <f>IFERROR(_xlfn.MINIFS(Tabla135[Probabilidad residual],Tabla135[Id Riesgo],Tabla135[[#This Row],[Id Riesgo]]),"")</f>
        <v>0.48</v>
      </c>
      <c r="AE20" s="310">
        <f>IFERROR(_xlfn.MINIFS(Tabla135[Impacto residual],Tabla135[Id Riesgo],Tabla135[[#This Row],[Id Riesgo]]),"")</f>
        <v>1</v>
      </c>
      <c r="AF20" s="310" t="str" cm="1">
        <f t="array" ref="AF2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20" s="310" t="str" cm="1">
        <f t="array" ref="AG2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2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0" s="213"/>
      <c r="AJ20" s="727">
        <f>_xlfn.MINIFS(Tabla135[Probabilidad residual],Tabla135[Id Riesgo],Tabla135[[#This Row],[Id Riesgo]])</f>
        <v>0.48</v>
      </c>
      <c r="AK20" s="727">
        <f>_xlfn.MINIFS(Tabla135[Impacto residual],Tabla135[Id Riesgo],Tabla135[[#This Row],[Id Riesgo]])</f>
        <v>1</v>
      </c>
      <c r="AL20" s="727"/>
      <c r="AM20" s="727"/>
      <c r="AN20" s="213"/>
      <c r="AO20" s="213"/>
      <c r="AP20" s="213"/>
      <c r="AQ20" s="213"/>
      <c r="AR20" s="213"/>
      <c r="AS20" s="213"/>
      <c r="AT20" s="213"/>
      <c r="AU20" s="213"/>
      <c r="AV20" s="213"/>
      <c r="AW20" s="213"/>
      <c r="AX20" s="213"/>
      <c r="AY20" s="213"/>
    </row>
    <row r="21" spans="1:51" ht="111.9" hidden="1" x14ac:dyDescent="0.4">
      <c r="A21" s="735"/>
      <c r="B21" s="736" t="str">
        <f>Tabla135[[#This Row],[Riesgo]]</f>
        <v>Posibilidad de afectación Legal, Reputacional, Operativa por Fraude interno, Soborno entrante, Conflicto de Intereses debido a Afectacion lega, Reputacional, Operativa  por fraude interno, Soborno entrante, Conflcito de intereses por la existencia  de decisiones  desviadas en el proceso  agrario debido  a intereses políticos, económicos</v>
      </c>
      <c r="C21" s="742" t="b">
        <f>Tabla135[[#This Row],[Identificado en paso 1 y 2?]]</f>
        <v>1</v>
      </c>
      <c r="D21" s="727">
        <f>_xlfn.XLOOKUP(Tabla135[[#This Row],[Id Riesgo]],Tabla13[Id Riesgo],Tabla13[Probabilidad],"",1)</f>
        <v>0.8</v>
      </c>
      <c r="E21" s="727">
        <f>IF(C21=TRUE,_xlfn.XLOOKUP(Tabla135[[#This Row],[Id Riesgo]],Tabla13[Id Riesgo],Tabla13[Porcentaje Impacto],"",1),"")</f>
        <v>1</v>
      </c>
      <c r="F21" s="290" t="str">
        <f t="shared" si="0"/>
        <v>RC1</v>
      </c>
      <c r="G21" s="415" t="b">
        <f>_xlfn.XLOOKUP(F21,Tabla13[Id Riesgo],Tabla13[Registro diligenciado],FALSE,1)</f>
        <v>1</v>
      </c>
      <c r="H21" s="290" t="str">
        <f>IF(G21,_xlfn.XLOOKUP(F21,Tabla6[Id Riesgo],Tabla6[DESCRIPCIÓN DEL RIESGO],FALSE,1),"")</f>
        <v>Posibilidad de afectación Legal, Reputacional, Operativa por Fraude interno, Soborno entrante, Conflicto de Intereses debido a Afectacion lega, Reputacional, Operativa  por fraude interno, Soborno entrante, Conflcito de intereses por la existencia  de decisiones  desviadas en el proceso  agrario debido  a intereses políticos, económicos</v>
      </c>
      <c r="I21" s="327">
        <f>_xlfn.XLOOKUP(Tabla135[[#This Row],[Id Riesgo]],Tabla13[Id Riesgo],Tabla13[Probabilidad])</f>
        <v>0.8</v>
      </c>
      <c r="J21" s="327">
        <f>_xlfn.XLOOKUP(Tabla135[[#This Row],[Id Riesgo]],Tabla13[Id Riesgo],Tabla13[Porcentaje Impacto],"",1)</f>
        <v>1</v>
      </c>
      <c r="K21" s="311">
        <v>10</v>
      </c>
      <c r="L21" s="425"/>
      <c r="M21" s="425"/>
      <c r="N21" s="425"/>
      <c r="O21" s="424"/>
      <c r="P21" s="425"/>
      <c r="Q21" s="328" t="str">
        <f>_xlfn.TEXTJOIN(" ",TRUE,Tabla135[[#This Row],[Actividad - Acción ¿Qué?
Inicia con verbo]],Tabla135[[#This Row],[Complemento
(Observaciones o desviaciones)]])</f>
        <v/>
      </c>
      <c r="R21" s="424"/>
      <c r="S21" s="327" t="str">
        <f>_xlfn.XLOOKUP(Tabla135[[#This Row],[Tipo de control]],Tabla7[Tipo de control],Tabla7[Peso],"",1)</f>
        <v/>
      </c>
      <c r="T21" s="290" t="str">
        <f>_xlfn.XLOOKUP(Tabla135[[#This Row],[Tipo de control]],Tabla7[Tipo de control],Tabla7[Afectación matriz],"",1)</f>
        <v/>
      </c>
      <c r="U21" s="424"/>
      <c r="V21" s="327" t="str">
        <f>_xlfn.XLOOKUP(Tabla135[[#This Row],[Implementación]],Tabla11[Implementación],Tabla11[Peso],"",1)</f>
        <v/>
      </c>
      <c r="W21" s="424"/>
      <c r="X21" s="424"/>
      <c r="Y21" s="424"/>
      <c r="Z21" s="424"/>
      <c r="AA21" s="310" t="str">
        <f>IFERROR(Tabla135[[#This Row],[Peso del control]]+Tabla135[[#This Row],[Peso de la implementación]],"")</f>
        <v/>
      </c>
      <c r="AB21" s="310" t="str" cm="1">
        <f t="array" ref="AB21">IFERROR(IF(Tabla135[[#This Row],[Registro diligenciado]]=TRUE,_xlfn.IFS(AND(Tabla135[[#This Row],[No. de Control]]=1,Tabla135[[#This Row],[Desplazamiento en la Matriz]]="Probabilidad"),D21-(D21*Tabla135[[#This Row],[Valor del control]]),AND(Tabla135[[#This Row],[No. de Control]]&gt;1,Tabla135[[#This Row],[Desplazamiento en la Matriz]]="Probabilidad"),AB20-(AB20*Tabla135[[#This Row],[Valor del control]]),AND(Tabla135[[#This Row],[No. de Control]]=1,Tabla135[[#This Row],[Desplazamiento en la Matriz]]="Impacto"),D21,AND(Tabla135[[#This Row],[No. de Control]]&gt;1,Tabla135[[#This Row],[Desplazamiento en la Matriz]]="Impacto"),AB20),""),"")</f>
        <v/>
      </c>
      <c r="AC21" s="310" t="str" cm="1">
        <f t="array" ref="AC21">IFERROR(IF(Tabla135[[#This Row],[Registro diligenciado]]=TRUE,_xlfn.IFS(AND(Tabla135[[#This Row],[No. de Control]]=1,Tabla135[[#This Row],[Desplazamiento en la Matriz]]="Impacto"),E21-(E21*Tabla135[[#This Row],[Valor del control]]),AND(Tabla135[[#This Row],[No. de Control]]&gt;1,Tabla135[[#This Row],[Desplazamiento en la Matriz]]="Impacto"),AC20-(AC20*Tabla135[[#This Row],[Valor del control]]),AND(Tabla135[[#This Row],[No. de Control]]=1,Tabla135[[#This Row],[Desplazamiento en la Matriz]]="Probabilidad"),E21,AND(Tabla135[[#This Row],[No. de Control]]&gt;1,Tabla135[[#This Row],[Desplazamiento en la Matriz]]="Probabilidad"),AC20),""),"")</f>
        <v/>
      </c>
      <c r="AD21" s="310">
        <f>IFERROR(_xlfn.MINIFS(Tabla135[Probabilidad residual],Tabla135[Id Riesgo],Tabla135[[#This Row],[Id Riesgo]]),"")</f>
        <v>0.48</v>
      </c>
      <c r="AE21" s="310">
        <f>IFERROR(_xlfn.MINIFS(Tabla135[Impacto residual],Tabla135[Id Riesgo],Tabla135[[#This Row],[Id Riesgo]]),"")</f>
        <v>1</v>
      </c>
      <c r="AF21" s="310" t="str" cm="1">
        <f t="array" ref="AF2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21" s="310" t="str" cm="1">
        <f t="array" ref="AG2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2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1" s="213"/>
      <c r="AJ21" s="727">
        <f>_xlfn.MINIFS(Tabla135[Probabilidad residual],Tabla135[Id Riesgo],Tabla135[[#This Row],[Id Riesgo]])</f>
        <v>0.48</v>
      </c>
      <c r="AK21" s="727">
        <f>_xlfn.MINIFS(Tabla135[Impacto residual],Tabla135[Id Riesgo],Tabla135[[#This Row],[Id Riesgo]])</f>
        <v>1</v>
      </c>
      <c r="AL21" s="727"/>
      <c r="AM21" s="727"/>
      <c r="AN21" s="213"/>
      <c r="AO21" s="213"/>
      <c r="AP21" s="213"/>
      <c r="AQ21" s="213"/>
      <c r="AR21" s="213"/>
      <c r="AS21" s="213"/>
      <c r="AT21" s="213"/>
      <c r="AU21" s="213"/>
      <c r="AV21" s="213"/>
      <c r="AW21" s="213"/>
      <c r="AX21" s="213"/>
      <c r="AY21" s="213"/>
    </row>
    <row r="22" spans="1:51" ht="247.5" customHeight="1" x14ac:dyDescent="0.4">
      <c r="A22" s="735" t="str">
        <f>Tabla135[[#This Row],[Id Riesgo]]</f>
        <v>RC2</v>
      </c>
      <c r="B22" s="736" t="str">
        <f>Tabla135[[#This Row],[Riesgo]]</f>
        <v xml:space="preserve">Posibilidad de afectación Legal, Reputacional, Operativa por Fraude interno, Soborno entrante, Conflicto de Intereses debido a Afectación Legal, Reputacional, Operativa por Fraude interno, Soborno entrante, Conflicto de Intereses debido a la existencia de retrasos u omisiones en la adopción de decisiones administrativas del proceso agrario, no atribuibles a causas técnicas o  procedimentales plenamente identificadas. </v>
      </c>
      <c r="C22" s="742" t="b">
        <f>Tabla135[[#This Row],[Identificado en paso 1 y 2?]]</f>
        <v>1</v>
      </c>
      <c r="D22" s="727">
        <f>_xlfn.XLOOKUP(Tabla135[[#This Row],[Id Riesgo]],Tabla13[Id Riesgo],Tabla13[Probabilidad],"",1)</f>
        <v>0.8</v>
      </c>
      <c r="E22" s="727">
        <f>IF(C22=TRUE,_xlfn.XLOOKUP(Tabla135[[#This Row],[Id Riesgo]],Tabla13[Id Riesgo],Tabla13[Porcentaje Impacto],"",1),"")</f>
        <v>1</v>
      </c>
      <c r="F22" s="290" t="s">
        <v>96</v>
      </c>
      <c r="G22" s="415" t="b">
        <f>_xlfn.XLOOKUP(F22,Tabla13[Id Riesgo],Tabla13[Registro diligenciado],FALSE,1)</f>
        <v>1</v>
      </c>
      <c r="H22" s="290" t="str">
        <f>IF(G22,_xlfn.XLOOKUP(F22,Tabla6[Id Riesgo],Tabla6[DESCRIPCIÓN DEL RIESGO],FALSE,1),"")</f>
        <v xml:space="preserve">Posibilidad de afectación Legal, Reputacional, Operativa por Fraude interno, Soborno entrante, Conflicto de Intereses debido a Afectación Legal, Reputacional, Operativa por Fraude interno, Soborno entrante, Conflicto de Intereses debido a la existencia de retrasos u omisiones en la adopción de decisiones administrativas del proceso agrario, no atribuibles a causas técnicas o  procedimentales plenamente identificadas. </v>
      </c>
      <c r="I22" s="327">
        <f>_xlfn.XLOOKUP(Tabla135[[#This Row],[Id Riesgo]],Tabla13[Id Riesgo],Tabla13[Probabilidad])</f>
        <v>0.8</v>
      </c>
      <c r="J22" s="327">
        <f>_xlfn.XLOOKUP(Tabla135[[#This Row],[Id Riesgo]],Tabla13[Id Riesgo],Tabla13[Porcentaje Impacto],"",1)</f>
        <v>1</v>
      </c>
      <c r="K22" s="311">
        <v>1</v>
      </c>
      <c r="L22" s="314" t="s">
        <v>411</v>
      </c>
      <c r="M22" s="314" t="s">
        <v>433</v>
      </c>
      <c r="N22" s="314"/>
      <c r="O22" s="295" t="s">
        <v>819</v>
      </c>
      <c r="P22" s="314" t="s">
        <v>820</v>
      </c>
      <c r="Q22" s="328" t="str">
        <f>_xlfn.TEXTJOIN(" ",TRUE,Tabla135[[#This Row],[Actividad - Acción ¿Qué?
Inicia con verbo]],Tabla135[[#This Row],[Complemento
(Observaciones o desviaciones)]])</f>
        <v>Verificar que las actuaciones administrativas proyectadas sean suscritas por parte de los funcionarios competentes de la Subdirección de procesos agrarios y de seguridad jurídica con el objetivo de garantizar avances de acuerdo con la normatividad vigente.</v>
      </c>
      <c r="R22" s="295" t="s">
        <v>531</v>
      </c>
      <c r="S22" s="327">
        <f>_xlfn.XLOOKUP(Tabla135[[#This Row],[Tipo de control]],Tabla7[Tipo de control],Tabla7[Peso],"",1)</f>
        <v>0.15</v>
      </c>
      <c r="T22" s="290" t="str">
        <f>_xlfn.XLOOKUP(Tabla135[[#This Row],[Tipo de control]],Tabla7[Tipo de control],Tabla7[Afectación matriz],"",1)</f>
        <v>Probabilidad</v>
      </c>
      <c r="U22" s="295" t="s">
        <v>503</v>
      </c>
      <c r="V22" s="327">
        <f>_xlfn.XLOOKUP(Tabla135[[#This Row],[Implementación]],Tabla11[Implementación],Tabla11[Peso],"",1)</f>
        <v>0.15</v>
      </c>
      <c r="W22" s="295" t="s">
        <v>529</v>
      </c>
      <c r="X22" s="295" t="s">
        <v>497</v>
      </c>
      <c r="Y22" s="295" t="s">
        <v>766</v>
      </c>
      <c r="Z22" s="295" t="s">
        <v>508</v>
      </c>
      <c r="AA22" s="310">
        <f>IFERROR(Tabla135[[#This Row],[Peso del control]]+Tabla135[[#This Row],[Peso de la implementación]],"")</f>
        <v>0.3</v>
      </c>
      <c r="AB22" s="310" cm="1">
        <f t="array" ref="AB22">IFERROR(IF(Tabla135[[#This Row],[Registro diligenciado]]=TRUE,_xlfn.IFS(AND(Tabla135[[#This Row],[No. de Control]]=1,Tabla135[[#This Row],[Desplazamiento en la Matriz]]="Probabilidad"),D22-(D22*Tabla135[[#This Row],[Valor del control]]),AND(Tabla135[[#This Row],[No. de Control]]&gt;1,Tabla135[[#This Row],[Desplazamiento en la Matriz]]="Probabilidad"),AB21-(AB21*Tabla135[[#This Row],[Valor del control]]),AND(Tabla135[[#This Row],[No. de Control]]=1,Tabla135[[#This Row],[Desplazamiento en la Matriz]]="Impacto"),D22,AND(Tabla135[[#This Row],[No. de Control]]&gt;1,Tabla135[[#This Row],[Desplazamiento en la Matriz]]="Impacto"),AB21),""),"")</f>
        <v>0.56000000000000005</v>
      </c>
      <c r="AC22" s="310" cm="1">
        <f t="array" ref="AC22">IFERROR(IF(Tabla135[[#This Row],[Registro diligenciado]]=TRUE,_xlfn.IFS(AND(Tabla135[[#This Row],[No. de Control]]=1,Tabla135[[#This Row],[Desplazamiento en la Matriz]]="Impacto"),E22-(E22*Tabla135[[#This Row],[Valor del control]]),AND(Tabla135[[#This Row],[No. de Control]]&gt;1,Tabla135[[#This Row],[Desplazamiento en la Matriz]]="Impacto"),AC21-(AC21*Tabla135[[#This Row],[Valor del control]]),AND(Tabla135[[#This Row],[No. de Control]]=1,Tabla135[[#This Row],[Desplazamiento en la Matriz]]="Probabilidad"),E22,AND(Tabla135[[#This Row],[No. de Control]]&gt;1,Tabla135[[#This Row],[Desplazamiento en la Matriz]]="Probabilidad"),AC21),""),"")</f>
        <v>1</v>
      </c>
      <c r="AD22" s="310">
        <f>IFERROR(_xlfn.MINIFS(Tabla135[Probabilidad residual],Tabla135[Id Riesgo],Tabla135[[#This Row],[Id Riesgo]]),"")</f>
        <v>0.56000000000000005</v>
      </c>
      <c r="AE22" s="310">
        <f>IFERROR(_xlfn.MINIFS(Tabla135[Impacto residual],Tabla135[Id Riesgo],Tabla135[[#This Row],[Id Riesgo]]),"")</f>
        <v>1</v>
      </c>
      <c r="AF22" s="310" t="str" cm="1">
        <f t="array" ref="AF2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22" s="310" t="str" cm="1">
        <f t="array" ref="AG2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2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22" s="213"/>
      <c r="AJ22" s="727">
        <f>_xlfn.MINIFS(Tabla135[Probabilidad residual],Tabla135[Id Riesgo],Tabla135[[#This Row],[Id Riesgo]])</f>
        <v>0.56000000000000005</v>
      </c>
      <c r="AK22" s="727">
        <f>_xlfn.MINIFS(Tabla135[Impacto residual],Tabla135[Id Riesgo],Tabla135[[#This Row],[Id Riesgo]])</f>
        <v>1</v>
      </c>
      <c r="AL22" s="727" t="str" cm="1">
        <f t="array" ref="AL22">IFERROR(_xlfn.IFS(AND(AJ22&gt;=CONFIGURACIÓN!$BF$6,AJ22&lt;=CONFIGURACIÓN!$BG$6),CONFIGURACIÓN!$BE$6,AND(AJ22&gt;=CONFIGURACIÓN!$BF$7,AJ22&lt;=CONFIGURACIÓN!$BG$7),CONFIGURACIÓN!$BE$7,AND(AJ22&gt;=CONFIGURACIÓN!$BF$8,AJ22&lt;=CONFIGURACIÓN!$BG$8),CONFIGURACIÓN!$BE$8,AND(AJ22&gt;=CONFIGURACIÓN!$BF$9,AJ22&lt;=CONFIGURACIÓN!$BG$9),CONFIGURACIÓN!$BE$9,AND(AJ22&gt;=CONFIGURACIÓN!$BF$10,AJ22&lt;=CONFIGURACIÓN!$BG$10),CONFIGURACIÓN!$BE$10),"")</f>
        <v>Media</v>
      </c>
      <c r="AM22" s="727" t="str" cm="1">
        <f t="array" ref="AM22">IFERROR(_xlfn.IFS(AND(AK22&gt;=CONFIGURACIÓN!$BJ$6,AK22&lt;=CONFIGURACIÓN!$BK$6),CONFIGURACIÓN!$BI$6,AND(AK22&gt;=CONFIGURACIÓN!$BJ$7,AK22&lt;=CONFIGURACIÓN!$BK$7),CONFIGURACIÓN!$BI$7,AND(AK22&gt;=CONFIGURACIÓN!$BJ$8,AK22&lt;=CONFIGURACIÓN!$BK$8),CONFIGURACIÓN!$BI$8,AND(AK22&gt;=CONFIGURACIÓN!$BJ$9,AK22&lt;=CONFIGURACIÓN!$BK$9),CONFIGURACIÓN!$BI$9,AND(AK22&gt;=CONFIGURACIÓN!$BJ$10,AK22&lt;=CONFIGURACIÓN!$BK$10),CONFIGURACIÓN!$BI$10),"")</f>
        <v>Castastrófico</v>
      </c>
      <c r="AN22" s="213"/>
      <c r="AO22" s="213"/>
      <c r="AP22" s="213"/>
      <c r="AQ22" s="213"/>
      <c r="AR22" s="213"/>
      <c r="AS22" s="213"/>
      <c r="AT22" s="213"/>
      <c r="AU22" s="213"/>
      <c r="AV22" s="213"/>
      <c r="AW22" s="213"/>
      <c r="AX22" s="213"/>
      <c r="AY22" s="213"/>
    </row>
    <row r="23" spans="1:51" ht="136.75" hidden="1" x14ac:dyDescent="0.4">
      <c r="A23" s="735" t="str">
        <f>Tabla135[[#This Row],[Id Riesgo]]</f>
        <v>RC2</v>
      </c>
      <c r="B23" s="736" t="str">
        <f>Tabla135[[#This Row],[Riesgo]]</f>
        <v xml:space="preserve">Posibilidad de afectación Legal, Reputacional, Operativa por Fraude interno, Soborno entrante, Conflicto de Intereses debido a Afectación Legal, Reputacional, Operativa por Fraude interno, Soborno entrante, Conflicto de Intereses debido a la existencia de retrasos u omisiones en la adopción de decisiones administrativas del proceso agrario, no atribuibles a causas técnicas o  procedimentales plenamente identificadas. </v>
      </c>
      <c r="C23" s="742" t="b">
        <f>Tabla135[[#This Row],[Identificado en paso 1 y 2?]]</f>
        <v>1</v>
      </c>
      <c r="D23" s="727">
        <f>_xlfn.XLOOKUP(Tabla135[[#This Row],[Id Riesgo]],Tabla13[Id Riesgo],Tabla13[Probabilidad],"",1)</f>
        <v>0.8</v>
      </c>
      <c r="E23" s="727">
        <f>IF(C23=TRUE,_xlfn.XLOOKUP(Tabla135[[#This Row],[Id Riesgo]],Tabla13[Id Riesgo],Tabla13[Porcentaje Impacto],"",1),"")</f>
        <v>1</v>
      </c>
      <c r="F23" s="290" t="str">
        <f t="shared" ref="F23:F31" si="1">F22</f>
        <v>RC2</v>
      </c>
      <c r="G23" s="415" t="b">
        <f>_xlfn.XLOOKUP(F23,Tabla13[Id Riesgo],Tabla13[Registro diligenciado],FALSE,1)</f>
        <v>1</v>
      </c>
      <c r="H23" s="290" t="str">
        <f>IF(G23,_xlfn.XLOOKUP(F23,Tabla6[Id Riesgo],Tabla6[DESCRIPCIÓN DEL RIESGO],FALSE,1),"")</f>
        <v xml:space="preserve">Posibilidad de afectación Legal, Reputacional, Operativa por Fraude interno, Soborno entrante, Conflicto de Intereses debido a Afectación Legal, Reputacional, Operativa por Fraude interno, Soborno entrante, Conflicto de Intereses debido a la existencia de retrasos u omisiones en la adopción de decisiones administrativas del proceso agrario, no atribuibles a causas técnicas o  procedimentales plenamente identificadas. </v>
      </c>
      <c r="I23" s="327">
        <f>_xlfn.XLOOKUP(Tabla135[[#This Row],[Id Riesgo]],Tabla13[Id Riesgo],Tabla13[Probabilidad])</f>
        <v>0.8</v>
      </c>
      <c r="J23" s="327">
        <f>_xlfn.XLOOKUP(Tabla135[[#This Row],[Id Riesgo]],Tabla13[Id Riesgo],Tabla13[Porcentaje Impacto],"",1)</f>
        <v>1</v>
      </c>
      <c r="K23" s="311">
        <v>2</v>
      </c>
      <c r="L23" s="314"/>
      <c r="M23" s="314"/>
      <c r="N23" s="314"/>
      <c r="O23" s="295"/>
      <c r="P23" s="314"/>
      <c r="Q23" s="328" t="str">
        <f>_xlfn.TEXTJOIN(" ",TRUE,Tabla135[[#This Row],[Actividad - Acción ¿Qué?
Inicia con verbo]],Tabla135[[#This Row],[Complemento
(Observaciones o desviaciones)]])</f>
        <v/>
      </c>
      <c r="R23" s="295"/>
      <c r="S23" s="327" t="str">
        <f>_xlfn.XLOOKUP(Tabla135[[#This Row],[Tipo de control]],Tabla7[Tipo de control],Tabla7[Peso],"",1)</f>
        <v/>
      </c>
      <c r="T23" s="290" t="str">
        <f>_xlfn.XLOOKUP(Tabla135[[#This Row],[Tipo de control]],Tabla7[Tipo de control],Tabla7[Afectación matriz],"",1)</f>
        <v/>
      </c>
      <c r="U23" s="295"/>
      <c r="V23" s="327" t="str">
        <f>_xlfn.XLOOKUP(Tabla135[[#This Row],[Implementación]],Tabla11[Implementación],Tabla11[Peso],"",1)</f>
        <v/>
      </c>
      <c r="W23" s="295"/>
      <c r="X23" s="295"/>
      <c r="Y23" s="295"/>
      <c r="Z23" s="295"/>
      <c r="AA23" s="310" t="str">
        <f>IFERROR(Tabla135[[#This Row],[Peso del control]]+Tabla135[[#This Row],[Peso de la implementación]],"")</f>
        <v/>
      </c>
      <c r="AB23" s="310" t="str" cm="1">
        <f t="array" ref="AB23">IFERROR(IF(Tabla135[[#This Row],[Registro diligenciado]]=TRUE,_xlfn.IFS(AND(Tabla135[[#This Row],[No. de Control]]=1,Tabla135[[#This Row],[Desplazamiento en la Matriz]]="Probabilidad"),D23-(D23*Tabla135[[#This Row],[Valor del control]]),AND(Tabla135[[#This Row],[No. de Control]]&gt;1,Tabla135[[#This Row],[Desplazamiento en la Matriz]]="Probabilidad"),AB22-(AB22*Tabla135[[#This Row],[Valor del control]]),AND(Tabla135[[#This Row],[No. de Control]]=1,Tabla135[[#This Row],[Desplazamiento en la Matriz]]="Impacto"),D23,AND(Tabla135[[#This Row],[No. de Control]]&gt;1,Tabla135[[#This Row],[Desplazamiento en la Matriz]]="Impacto"),AB22),""),"")</f>
        <v/>
      </c>
      <c r="AC23" s="310" t="str" cm="1">
        <f t="array" ref="AC23">IFERROR(IF(Tabla135[[#This Row],[Registro diligenciado]]=TRUE,_xlfn.IFS(AND(Tabla135[[#This Row],[No. de Control]]=1,Tabla135[[#This Row],[Desplazamiento en la Matriz]]="Impacto"),E23-(E23*Tabla135[[#This Row],[Valor del control]]),AND(Tabla135[[#This Row],[No. de Control]]&gt;1,Tabla135[[#This Row],[Desplazamiento en la Matriz]]="Impacto"),AC22-(AC22*Tabla135[[#This Row],[Valor del control]]),AND(Tabla135[[#This Row],[No. de Control]]=1,Tabla135[[#This Row],[Desplazamiento en la Matriz]]="Probabilidad"),E23,AND(Tabla135[[#This Row],[No. de Control]]&gt;1,Tabla135[[#This Row],[Desplazamiento en la Matriz]]="Probabilidad"),AC22),""),"")</f>
        <v/>
      </c>
      <c r="AD23" s="310">
        <f>IFERROR(_xlfn.MINIFS(Tabla135[Probabilidad residual],Tabla135[Id Riesgo],Tabla135[[#This Row],[Id Riesgo]]),"")</f>
        <v>0.56000000000000005</v>
      </c>
      <c r="AE23" s="310">
        <f>IFERROR(_xlfn.MINIFS(Tabla135[Impacto residual],Tabla135[Id Riesgo],Tabla135[[#This Row],[Id Riesgo]]),"")</f>
        <v>1</v>
      </c>
      <c r="AF23" s="310" t="str" cm="1">
        <f t="array" ref="AF2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23" s="310" t="str" cm="1">
        <f t="array" ref="AG2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2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3" s="213"/>
      <c r="AJ23" s="727">
        <f>_xlfn.MINIFS(Tabla135[Probabilidad residual],Tabla135[Id Riesgo],Tabla135[[#This Row],[Id Riesgo]])</f>
        <v>0.56000000000000005</v>
      </c>
      <c r="AK23" s="727">
        <f>_xlfn.MINIFS(Tabla135[Impacto residual],Tabla135[Id Riesgo],Tabla135[[#This Row],[Id Riesgo]])</f>
        <v>1</v>
      </c>
      <c r="AL23" s="727"/>
      <c r="AM23" s="727"/>
      <c r="AN23" s="213"/>
      <c r="AO23" s="213"/>
      <c r="AP23" s="213"/>
      <c r="AQ23" s="213"/>
      <c r="AR23" s="213"/>
      <c r="AS23" s="213"/>
      <c r="AT23" s="213"/>
      <c r="AU23" s="213"/>
      <c r="AV23" s="213"/>
      <c r="AW23" s="213"/>
      <c r="AX23" s="213"/>
      <c r="AY23" s="213"/>
    </row>
    <row r="24" spans="1:51" ht="136.75" hidden="1" x14ac:dyDescent="0.4">
      <c r="A24" s="735" t="str">
        <f>Tabla135[[#This Row],[Id Riesgo]]</f>
        <v>RC2</v>
      </c>
      <c r="B24" s="736" t="str">
        <f>Tabla135[[#This Row],[Riesgo]]</f>
        <v xml:space="preserve">Posibilidad de afectación Legal, Reputacional, Operativa por Fraude interno, Soborno entrante, Conflicto de Intereses debido a Afectación Legal, Reputacional, Operativa por Fraude interno, Soborno entrante, Conflicto de Intereses debido a la existencia de retrasos u omisiones en la adopción de decisiones administrativas del proceso agrario, no atribuibles a causas técnicas o  procedimentales plenamente identificadas. </v>
      </c>
      <c r="C24" s="742" t="b">
        <f>Tabla135[[#This Row],[Identificado en paso 1 y 2?]]</f>
        <v>1</v>
      </c>
      <c r="D24" s="727">
        <f>_xlfn.XLOOKUP(Tabla135[[#This Row],[Id Riesgo]],Tabla13[Id Riesgo],Tabla13[Probabilidad],"",1)</f>
        <v>0.8</v>
      </c>
      <c r="E24" s="727">
        <f>IF(C24=TRUE,_xlfn.XLOOKUP(Tabla135[[#This Row],[Id Riesgo]],Tabla13[Id Riesgo],Tabla13[Porcentaje Impacto],"",1),"")</f>
        <v>1</v>
      </c>
      <c r="F24" s="290" t="str">
        <f t="shared" si="1"/>
        <v>RC2</v>
      </c>
      <c r="G24" s="415" t="b">
        <f>_xlfn.XLOOKUP(F24,Tabla13[Id Riesgo],Tabla13[Registro diligenciado],FALSE,1)</f>
        <v>1</v>
      </c>
      <c r="H24" s="290" t="str">
        <f>IF(G24,_xlfn.XLOOKUP(F24,Tabla6[Id Riesgo],Tabla6[DESCRIPCIÓN DEL RIESGO],FALSE,1),"")</f>
        <v xml:space="preserve">Posibilidad de afectación Legal, Reputacional, Operativa por Fraude interno, Soborno entrante, Conflicto de Intereses debido a Afectación Legal, Reputacional, Operativa por Fraude interno, Soborno entrante, Conflicto de Intereses debido a la existencia de retrasos u omisiones en la adopción de decisiones administrativas del proceso agrario, no atribuibles a causas técnicas o  procedimentales plenamente identificadas. </v>
      </c>
      <c r="I24" s="327">
        <f>_xlfn.XLOOKUP(Tabla135[[#This Row],[Id Riesgo]],Tabla13[Id Riesgo],Tabla13[Probabilidad])</f>
        <v>0.8</v>
      </c>
      <c r="J24" s="327">
        <f>_xlfn.XLOOKUP(Tabla135[[#This Row],[Id Riesgo]],Tabla13[Id Riesgo],Tabla13[Porcentaje Impacto],"",1)</f>
        <v>1</v>
      </c>
      <c r="K24" s="311">
        <v>3</v>
      </c>
      <c r="L24" s="314"/>
      <c r="M24" s="314"/>
      <c r="N24" s="314"/>
      <c r="O24" s="295"/>
      <c r="P24" s="314"/>
      <c r="Q24" s="328" t="str">
        <f>_xlfn.TEXTJOIN(" ",TRUE,Tabla135[[#This Row],[Actividad - Acción ¿Qué?
Inicia con verbo]],Tabla135[[#This Row],[Complemento
(Observaciones o desviaciones)]])</f>
        <v/>
      </c>
      <c r="R24" s="295"/>
      <c r="S24" s="327" t="str">
        <f>_xlfn.XLOOKUP(Tabla135[[#This Row],[Tipo de control]],Tabla7[Tipo de control],Tabla7[Peso],"",1)</f>
        <v/>
      </c>
      <c r="T24" s="290" t="str">
        <f>_xlfn.XLOOKUP(Tabla135[[#This Row],[Tipo de control]],Tabla7[Tipo de control],Tabla7[Afectación matriz],"",1)</f>
        <v/>
      </c>
      <c r="U24" s="295"/>
      <c r="V24" s="327" t="str">
        <f>_xlfn.XLOOKUP(Tabla135[[#This Row],[Implementación]],Tabla11[Implementación],Tabla11[Peso],"",1)</f>
        <v/>
      </c>
      <c r="W24" s="295"/>
      <c r="X24" s="295"/>
      <c r="Y24" s="295"/>
      <c r="Z24" s="295"/>
      <c r="AA24" s="310" t="str">
        <f>IFERROR(Tabla135[[#This Row],[Peso del control]]+Tabla135[[#This Row],[Peso de la implementación]],"")</f>
        <v/>
      </c>
      <c r="AB24" s="310" t="str" cm="1">
        <f t="array" ref="AB24">IFERROR(IF(Tabla135[[#This Row],[Registro diligenciado]]=TRUE,_xlfn.IFS(AND(Tabla135[[#This Row],[No. de Control]]=1,Tabla135[[#This Row],[Desplazamiento en la Matriz]]="Probabilidad"),D24-(D24*Tabla135[[#This Row],[Valor del control]]),AND(Tabla135[[#This Row],[No. de Control]]&gt;1,Tabla135[[#This Row],[Desplazamiento en la Matriz]]="Probabilidad"),AB23-(AB23*Tabla135[[#This Row],[Valor del control]]),AND(Tabla135[[#This Row],[No. de Control]]=1,Tabla135[[#This Row],[Desplazamiento en la Matriz]]="Impacto"),D24,AND(Tabla135[[#This Row],[No. de Control]]&gt;1,Tabla135[[#This Row],[Desplazamiento en la Matriz]]="Impacto"),AB23),""),"")</f>
        <v/>
      </c>
      <c r="AC24" s="310" t="str" cm="1">
        <f t="array" ref="AC24">IFERROR(IF(Tabla135[[#This Row],[Registro diligenciado]]=TRUE,_xlfn.IFS(AND(Tabla135[[#This Row],[No. de Control]]=1,Tabla135[[#This Row],[Desplazamiento en la Matriz]]="Impacto"),E24-(E24*Tabla135[[#This Row],[Valor del control]]),AND(Tabla135[[#This Row],[No. de Control]]&gt;1,Tabla135[[#This Row],[Desplazamiento en la Matriz]]="Impacto"),AC23-(AC23*Tabla135[[#This Row],[Valor del control]]),AND(Tabla135[[#This Row],[No. de Control]]=1,Tabla135[[#This Row],[Desplazamiento en la Matriz]]="Probabilidad"),E24,AND(Tabla135[[#This Row],[No. de Control]]&gt;1,Tabla135[[#This Row],[Desplazamiento en la Matriz]]="Probabilidad"),AC23),""),"")</f>
        <v/>
      </c>
      <c r="AD24" s="310">
        <f>IFERROR(_xlfn.MINIFS(Tabla135[Probabilidad residual],Tabla135[Id Riesgo],Tabla135[[#This Row],[Id Riesgo]]),"")</f>
        <v>0.56000000000000005</v>
      </c>
      <c r="AE24" s="310">
        <f>IFERROR(_xlfn.MINIFS(Tabla135[Impacto residual],Tabla135[Id Riesgo],Tabla135[[#This Row],[Id Riesgo]]),"")</f>
        <v>1</v>
      </c>
      <c r="AF24" s="310" t="str" cm="1">
        <f t="array" ref="AF2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24" s="310" t="str" cm="1">
        <f t="array" ref="AG2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2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4" s="213"/>
      <c r="AJ24" s="727">
        <f>_xlfn.MINIFS(Tabla135[Probabilidad residual],Tabla135[Id Riesgo],Tabla135[[#This Row],[Id Riesgo]])</f>
        <v>0.56000000000000005</v>
      </c>
      <c r="AK24" s="727">
        <f>_xlfn.MINIFS(Tabla135[Impacto residual],Tabla135[Id Riesgo],Tabla135[[#This Row],[Id Riesgo]])</f>
        <v>1</v>
      </c>
      <c r="AL24" s="727"/>
      <c r="AM24" s="727"/>
      <c r="AN24" s="213"/>
      <c r="AO24" s="213"/>
      <c r="AP24" s="213"/>
      <c r="AQ24" s="213"/>
      <c r="AR24" s="213"/>
      <c r="AS24" s="213"/>
      <c r="AT24" s="213"/>
      <c r="AU24" s="213"/>
      <c r="AV24" s="213"/>
      <c r="AW24" s="213"/>
      <c r="AX24" s="213"/>
      <c r="AY24" s="213"/>
    </row>
    <row r="25" spans="1:51" ht="136.75" hidden="1" x14ac:dyDescent="0.4">
      <c r="A25" s="735" t="str">
        <f>Tabla135[[#This Row],[Id Riesgo]]</f>
        <v>RC2</v>
      </c>
      <c r="B25" s="736" t="str">
        <f>Tabla135[[#This Row],[Riesgo]]</f>
        <v xml:space="preserve">Posibilidad de afectación Legal, Reputacional, Operativa por Fraude interno, Soborno entrante, Conflicto de Intereses debido a Afectación Legal, Reputacional, Operativa por Fraude interno, Soborno entrante, Conflicto de Intereses debido a la existencia de retrasos u omisiones en la adopción de decisiones administrativas del proceso agrario, no atribuibles a causas técnicas o  procedimentales plenamente identificadas. </v>
      </c>
      <c r="C25" s="742" t="b">
        <f>Tabla135[[#This Row],[Identificado en paso 1 y 2?]]</f>
        <v>1</v>
      </c>
      <c r="D25" s="727">
        <f>_xlfn.XLOOKUP(Tabla135[[#This Row],[Id Riesgo]],Tabla13[Id Riesgo],Tabla13[Probabilidad],"",1)</f>
        <v>0.8</v>
      </c>
      <c r="E25" s="727">
        <f>IF(C25=TRUE,_xlfn.XLOOKUP(Tabla135[[#This Row],[Id Riesgo]],Tabla13[Id Riesgo],Tabla13[Porcentaje Impacto],"",1),"")</f>
        <v>1</v>
      </c>
      <c r="F25" s="290" t="str">
        <f t="shared" si="1"/>
        <v>RC2</v>
      </c>
      <c r="G25" s="415" t="b">
        <f>_xlfn.XLOOKUP(F25,Tabla13[Id Riesgo],Tabla13[Registro diligenciado],FALSE,1)</f>
        <v>1</v>
      </c>
      <c r="H25" s="290" t="str">
        <f>IF(G25,_xlfn.XLOOKUP(F25,Tabla6[Id Riesgo],Tabla6[DESCRIPCIÓN DEL RIESGO],FALSE,1),"")</f>
        <v xml:space="preserve">Posibilidad de afectación Legal, Reputacional, Operativa por Fraude interno, Soborno entrante, Conflicto de Intereses debido a Afectación Legal, Reputacional, Operativa por Fraude interno, Soborno entrante, Conflicto de Intereses debido a la existencia de retrasos u omisiones en la adopción de decisiones administrativas del proceso agrario, no atribuibles a causas técnicas o  procedimentales plenamente identificadas. </v>
      </c>
      <c r="I25" s="327">
        <f>_xlfn.XLOOKUP(Tabla135[[#This Row],[Id Riesgo]],Tabla13[Id Riesgo],Tabla13[Probabilidad])</f>
        <v>0.8</v>
      </c>
      <c r="J25" s="327">
        <f>_xlfn.XLOOKUP(Tabla135[[#This Row],[Id Riesgo]],Tabla13[Id Riesgo],Tabla13[Porcentaje Impacto],"",1)</f>
        <v>1</v>
      </c>
      <c r="K25" s="311">
        <v>4</v>
      </c>
      <c r="L25" s="314"/>
      <c r="M25" s="314"/>
      <c r="N25" s="314"/>
      <c r="O25" s="295"/>
      <c r="P25" s="314"/>
      <c r="Q25" s="328" t="str">
        <f>_xlfn.TEXTJOIN(" ",TRUE,Tabla135[[#This Row],[Actividad - Acción ¿Qué?
Inicia con verbo]],Tabla135[[#This Row],[Complemento
(Observaciones o desviaciones)]])</f>
        <v/>
      </c>
      <c r="R25" s="295"/>
      <c r="S25" s="327" t="str">
        <f>_xlfn.XLOOKUP(Tabla135[[#This Row],[Tipo de control]],Tabla7[Tipo de control],Tabla7[Peso],"",1)</f>
        <v/>
      </c>
      <c r="T25" s="290" t="str">
        <f>_xlfn.XLOOKUP(Tabla135[[#This Row],[Tipo de control]],Tabla7[Tipo de control],Tabla7[Afectación matriz],"",1)</f>
        <v/>
      </c>
      <c r="U25" s="295"/>
      <c r="V25" s="327" t="str">
        <f>_xlfn.XLOOKUP(Tabla135[[#This Row],[Implementación]],Tabla11[Implementación],Tabla11[Peso],"",1)</f>
        <v/>
      </c>
      <c r="W25" s="295"/>
      <c r="X25" s="295"/>
      <c r="Y25" s="295"/>
      <c r="Z25" s="295"/>
      <c r="AA25" s="310" t="str">
        <f>IFERROR(Tabla135[[#This Row],[Peso del control]]+Tabla135[[#This Row],[Peso de la implementación]],"")</f>
        <v/>
      </c>
      <c r="AB25" s="310" t="str" cm="1">
        <f t="array" ref="AB25">IFERROR(IF(Tabla135[[#This Row],[Registro diligenciado]]=TRUE,_xlfn.IFS(AND(Tabla135[[#This Row],[No. de Control]]=1,Tabla135[[#This Row],[Desplazamiento en la Matriz]]="Probabilidad"),D25-(D25*Tabla135[[#This Row],[Valor del control]]),AND(Tabla135[[#This Row],[No. de Control]]&gt;1,Tabla135[[#This Row],[Desplazamiento en la Matriz]]="Probabilidad"),AB24-(AB24*Tabla135[[#This Row],[Valor del control]]),AND(Tabla135[[#This Row],[No. de Control]]=1,Tabla135[[#This Row],[Desplazamiento en la Matriz]]="Impacto"),D25,AND(Tabla135[[#This Row],[No. de Control]]&gt;1,Tabla135[[#This Row],[Desplazamiento en la Matriz]]="Impacto"),AB24),""),"")</f>
        <v/>
      </c>
      <c r="AC25" s="310" t="str" cm="1">
        <f t="array" ref="AC25">IFERROR(IF(Tabla135[[#This Row],[Registro diligenciado]]=TRUE,_xlfn.IFS(AND(Tabla135[[#This Row],[No. de Control]]=1,Tabla135[[#This Row],[Desplazamiento en la Matriz]]="Impacto"),E25-(E25*Tabla135[[#This Row],[Valor del control]]),AND(Tabla135[[#This Row],[No. de Control]]&gt;1,Tabla135[[#This Row],[Desplazamiento en la Matriz]]="Impacto"),AC24-(AC24*Tabla135[[#This Row],[Valor del control]]),AND(Tabla135[[#This Row],[No. de Control]]=1,Tabla135[[#This Row],[Desplazamiento en la Matriz]]="Probabilidad"),E25,AND(Tabla135[[#This Row],[No. de Control]]&gt;1,Tabla135[[#This Row],[Desplazamiento en la Matriz]]="Probabilidad"),AC24),""),"")</f>
        <v/>
      </c>
      <c r="AD25" s="310">
        <f>IFERROR(_xlfn.MINIFS(Tabla135[Probabilidad residual],Tabla135[Id Riesgo],Tabla135[[#This Row],[Id Riesgo]]),"")</f>
        <v>0.56000000000000005</v>
      </c>
      <c r="AE25" s="310">
        <f>IFERROR(_xlfn.MINIFS(Tabla135[Impacto residual],Tabla135[Id Riesgo],Tabla135[[#This Row],[Id Riesgo]]),"")</f>
        <v>1</v>
      </c>
      <c r="AF25" s="310" t="str" cm="1">
        <f t="array" ref="AF2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25" s="310" t="str" cm="1">
        <f t="array" ref="AG2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2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5" s="213"/>
      <c r="AJ25" s="727">
        <f>_xlfn.MINIFS(Tabla135[Probabilidad residual],Tabla135[Id Riesgo],Tabla135[[#This Row],[Id Riesgo]])</f>
        <v>0.56000000000000005</v>
      </c>
      <c r="AK25" s="727">
        <f>_xlfn.MINIFS(Tabla135[Impacto residual],Tabla135[Id Riesgo],Tabla135[[#This Row],[Id Riesgo]])</f>
        <v>1</v>
      </c>
      <c r="AL25" s="727"/>
      <c r="AM25" s="727"/>
      <c r="AN25" s="213"/>
      <c r="AO25" s="213"/>
      <c r="AP25" s="213"/>
      <c r="AQ25" s="213"/>
      <c r="AR25" s="213"/>
      <c r="AS25" s="213"/>
      <c r="AT25" s="213"/>
      <c r="AU25" s="213"/>
      <c r="AV25" s="213"/>
      <c r="AW25" s="213"/>
      <c r="AX25" s="213"/>
      <c r="AY25" s="213"/>
    </row>
    <row r="26" spans="1:51" ht="136.75" hidden="1" x14ac:dyDescent="0.4">
      <c r="A26" s="735" t="str">
        <f>Tabla135[[#This Row],[Id Riesgo]]</f>
        <v>RC2</v>
      </c>
      <c r="B26" s="736" t="str">
        <f>Tabla135[[#This Row],[Riesgo]]</f>
        <v xml:space="preserve">Posibilidad de afectación Legal, Reputacional, Operativa por Fraude interno, Soborno entrante, Conflicto de Intereses debido a Afectación Legal, Reputacional, Operativa por Fraude interno, Soborno entrante, Conflicto de Intereses debido a la existencia de retrasos u omisiones en la adopción de decisiones administrativas del proceso agrario, no atribuibles a causas técnicas o  procedimentales plenamente identificadas. </v>
      </c>
      <c r="C26" s="742" t="b">
        <f>Tabla135[[#This Row],[Identificado en paso 1 y 2?]]</f>
        <v>1</v>
      </c>
      <c r="D26" s="727">
        <f>_xlfn.XLOOKUP(Tabla135[[#This Row],[Id Riesgo]],Tabla13[Id Riesgo],Tabla13[Probabilidad],"",1)</f>
        <v>0.8</v>
      </c>
      <c r="E26" s="727">
        <f>IF(C26=TRUE,_xlfn.XLOOKUP(Tabla135[[#This Row],[Id Riesgo]],Tabla13[Id Riesgo],Tabla13[Porcentaje Impacto],"",1),"")</f>
        <v>1</v>
      </c>
      <c r="F26" s="290" t="str">
        <f t="shared" si="1"/>
        <v>RC2</v>
      </c>
      <c r="G26" s="415" t="b">
        <f>_xlfn.XLOOKUP(F26,Tabla13[Id Riesgo],Tabla13[Registro diligenciado],FALSE,1)</f>
        <v>1</v>
      </c>
      <c r="H26" s="290" t="str">
        <f>IF(G26,_xlfn.XLOOKUP(F26,Tabla6[Id Riesgo],Tabla6[DESCRIPCIÓN DEL RIESGO],FALSE,1),"")</f>
        <v xml:space="preserve">Posibilidad de afectación Legal, Reputacional, Operativa por Fraude interno, Soborno entrante, Conflicto de Intereses debido a Afectación Legal, Reputacional, Operativa por Fraude interno, Soborno entrante, Conflicto de Intereses debido a la existencia de retrasos u omisiones en la adopción de decisiones administrativas del proceso agrario, no atribuibles a causas técnicas o  procedimentales plenamente identificadas. </v>
      </c>
      <c r="I26" s="327">
        <f>_xlfn.XLOOKUP(Tabla135[[#This Row],[Id Riesgo]],Tabla13[Id Riesgo],Tabla13[Probabilidad])</f>
        <v>0.8</v>
      </c>
      <c r="J26" s="327">
        <f>_xlfn.XLOOKUP(Tabla135[[#This Row],[Id Riesgo]],Tabla13[Id Riesgo],Tabla13[Porcentaje Impacto],"",1)</f>
        <v>1</v>
      </c>
      <c r="K26" s="311">
        <v>5</v>
      </c>
      <c r="L26" s="314"/>
      <c r="M26" s="314"/>
      <c r="N26" s="314"/>
      <c r="O26" s="295"/>
      <c r="P26" s="314"/>
      <c r="Q26" s="328" t="str">
        <f>_xlfn.TEXTJOIN(" ",TRUE,Tabla135[[#This Row],[Actividad - Acción ¿Qué?
Inicia con verbo]],Tabla135[[#This Row],[Complemento
(Observaciones o desviaciones)]])</f>
        <v/>
      </c>
      <c r="R26" s="295"/>
      <c r="S26" s="327" t="str">
        <f>_xlfn.XLOOKUP(Tabla135[[#This Row],[Tipo de control]],Tabla7[Tipo de control],Tabla7[Peso],"",1)</f>
        <v/>
      </c>
      <c r="T26" s="290" t="str">
        <f>_xlfn.XLOOKUP(Tabla135[[#This Row],[Tipo de control]],Tabla7[Tipo de control],Tabla7[Afectación matriz],"",1)</f>
        <v/>
      </c>
      <c r="U26" s="295"/>
      <c r="V26" s="327" t="str">
        <f>_xlfn.XLOOKUP(Tabla135[[#This Row],[Implementación]],Tabla11[Implementación],Tabla11[Peso],"",1)</f>
        <v/>
      </c>
      <c r="W26" s="295"/>
      <c r="X26" s="295"/>
      <c r="Y26" s="295"/>
      <c r="Z26" s="295"/>
      <c r="AA26" s="310" t="str">
        <f>IFERROR(Tabla135[[#This Row],[Peso del control]]+Tabla135[[#This Row],[Peso de la implementación]],"")</f>
        <v/>
      </c>
      <c r="AB26" s="310" t="str" cm="1">
        <f t="array" ref="AB26">IFERROR(IF(Tabla135[[#This Row],[Registro diligenciado]]=TRUE,_xlfn.IFS(AND(Tabla135[[#This Row],[No. de Control]]=1,Tabla135[[#This Row],[Desplazamiento en la Matriz]]="Probabilidad"),D26-(D26*Tabla135[[#This Row],[Valor del control]]),AND(Tabla135[[#This Row],[No. de Control]]&gt;1,Tabla135[[#This Row],[Desplazamiento en la Matriz]]="Probabilidad"),AB25-(AB25*Tabla135[[#This Row],[Valor del control]]),AND(Tabla135[[#This Row],[No. de Control]]=1,Tabla135[[#This Row],[Desplazamiento en la Matriz]]="Impacto"),D26,AND(Tabla135[[#This Row],[No. de Control]]&gt;1,Tabla135[[#This Row],[Desplazamiento en la Matriz]]="Impacto"),AB25),""),"")</f>
        <v/>
      </c>
      <c r="AC26" s="310" t="str" cm="1">
        <f t="array" ref="AC26">IFERROR(IF(Tabla135[[#This Row],[Registro diligenciado]]=TRUE,_xlfn.IFS(AND(Tabla135[[#This Row],[No. de Control]]=1,Tabla135[[#This Row],[Desplazamiento en la Matriz]]="Impacto"),E26-(E26*Tabla135[[#This Row],[Valor del control]]),AND(Tabla135[[#This Row],[No. de Control]]&gt;1,Tabla135[[#This Row],[Desplazamiento en la Matriz]]="Impacto"),AC25-(AC25*Tabla135[[#This Row],[Valor del control]]),AND(Tabla135[[#This Row],[No. de Control]]=1,Tabla135[[#This Row],[Desplazamiento en la Matriz]]="Probabilidad"),E26,AND(Tabla135[[#This Row],[No. de Control]]&gt;1,Tabla135[[#This Row],[Desplazamiento en la Matriz]]="Probabilidad"),AC25),""),"")</f>
        <v/>
      </c>
      <c r="AD26" s="310">
        <f>IFERROR(_xlfn.MINIFS(Tabla135[Probabilidad residual],Tabla135[Id Riesgo],Tabla135[[#This Row],[Id Riesgo]]),"")</f>
        <v>0.56000000000000005</v>
      </c>
      <c r="AE26" s="310">
        <f>IFERROR(_xlfn.MINIFS(Tabla135[Impacto residual],Tabla135[Id Riesgo],Tabla135[[#This Row],[Id Riesgo]]),"")</f>
        <v>1</v>
      </c>
      <c r="AF26" s="310" t="str" cm="1">
        <f t="array" ref="AF2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26" s="310" t="str" cm="1">
        <f t="array" ref="AG2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2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6" s="213"/>
      <c r="AJ26" s="727">
        <f>_xlfn.MINIFS(Tabla135[Probabilidad residual],Tabla135[Id Riesgo],Tabla135[[#This Row],[Id Riesgo]])</f>
        <v>0.56000000000000005</v>
      </c>
      <c r="AK26" s="727">
        <f>_xlfn.MINIFS(Tabla135[Impacto residual],Tabla135[Id Riesgo],Tabla135[[#This Row],[Id Riesgo]])</f>
        <v>1</v>
      </c>
      <c r="AL26" s="727"/>
      <c r="AM26" s="727"/>
      <c r="AN26" s="213"/>
      <c r="AO26" s="213"/>
      <c r="AP26" s="213"/>
      <c r="AQ26" s="213"/>
      <c r="AR26" s="213"/>
      <c r="AS26" s="213"/>
      <c r="AT26" s="213"/>
      <c r="AU26" s="213"/>
      <c r="AV26" s="213"/>
      <c r="AW26" s="213"/>
      <c r="AX26" s="213"/>
      <c r="AY26" s="213"/>
    </row>
    <row r="27" spans="1:51" ht="136.75" hidden="1" x14ac:dyDescent="0.4">
      <c r="A27" s="735" t="str">
        <f>Tabla135[[#This Row],[Id Riesgo]]</f>
        <v>RC2</v>
      </c>
      <c r="B27" s="736" t="str">
        <f>Tabla135[[#This Row],[Riesgo]]</f>
        <v xml:space="preserve">Posibilidad de afectación Legal, Reputacional, Operativa por Fraude interno, Soborno entrante, Conflicto de Intereses debido a Afectación Legal, Reputacional, Operativa por Fraude interno, Soborno entrante, Conflicto de Intereses debido a la existencia de retrasos u omisiones en la adopción de decisiones administrativas del proceso agrario, no atribuibles a causas técnicas o  procedimentales plenamente identificadas. </v>
      </c>
      <c r="C27" s="742" t="b">
        <f>Tabla135[[#This Row],[Identificado en paso 1 y 2?]]</f>
        <v>1</v>
      </c>
      <c r="D27" s="727">
        <f>_xlfn.XLOOKUP(Tabla135[[#This Row],[Id Riesgo]],Tabla13[Id Riesgo],Tabla13[Probabilidad],"",1)</f>
        <v>0.8</v>
      </c>
      <c r="E27" s="727">
        <f>IF(C27=TRUE,_xlfn.XLOOKUP(Tabla135[[#This Row],[Id Riesgo]],Tabla13[Id Riesgo],Tabla13[Porcentaje Impacto],"",1),"")</f>
        <v>1</v>
      </c>
      <c r="F27" s="290" t="str">
        <f t="shared" si="1"/>
        <v>RC2</v>
      </c>
      <c r="G27" s="415" t="b">
        <f>_xlfn.XLOOKUP(F27,Tabla13[Id Riesgo],Tabla13[Registro diligenciado],FALSE,1)</f>
        <v>1</v>
      </c>
      <c r="H27" s="290" t="str">
        <f>IF(G27,_xlfn.XLOOKUP(F27,Tabla6[Id Riesgo],Tabla6[DESCRIPCIÓN DEL RIESGO],FALSE,1),"")</f>
        <v xml:space="preserve">Posibilidad de afectación Legal, Reputacional, Operativa por Fraude interno, Soborno entrante, Conflicto de Intereses debido a Afectación Legal, Reputacional, Operativa por Fraude interno, Soborno entrante, Conflicto de Intereses debido a la existencia de retrasos u omisiones en la adopción de decisiones administrativas del proceso agrario, no atribuibles a causas técnicas o  procedimentales plenamente identificadas. </v>
      </c>
      <c r="I27" s="327">
        <f>_xlfn.XLOOKUP(Tabla135[[#This Row],[Id Riesgo]],Tabla13[Id Riesgo],Tabla13[Probabilidad])</f>
        <v>0.8</v>
      </c>
      <c r="J27" s="327">
        <f>_xlfn.XLOOKUP(Tabla135[[#This Row],[Id Riesgo]],Tabla13[Id Riesgo],Tabla13[Porcentaje Impacto],"",1)</f>
        <v>1</v>
      </c>
      <c r="K27" s="311">
        <v>6</v>
      </c>
      <c r="L27" s="314"/>
      <c r="M27" s="314"/>
      <c r="N27" s="314"/>
      <c r="O27" s="295"/>
      <c r="P27" s="314"/>
      <c r="Q27" s="328" t="str">
        <f>_xlfn.TEXTJOIN(" ",TRUE,Tabla135[[#This Row],[Actividad - Acción ¿Qué?
Inicia con verbo]],Tabla135[[#This Row],[Complemento
(Observaciones o desviaciones)]])</f>
        <v/>
      </c>
      <c r="R27" s="295"/>
      <c r="S27" s="327" t="str">
        <f>_xlfn.XLOOKUP(Tabla135[[#This Row],[Tipo de control]],Tabla7[Tipo de control],Tabla7[Peso],"",1)</f>
        <v/>
      </c>
      <c r="T27" s="290" t="str">
        <f>_xlfn.XLOOKUP(Tabla135[[#This Row],[Tipo de control]],Tabla7[Tipo de control],Tabla7[Afectación matriz],"",1)</f>
        <v/>
      </c>
      <c r="U27" s="295"/>
      <c r="V27" s="327" t="str">
        <f>_xlfn.XLOOKUP(Tabla135[[#This Row],[Implementación]],Tabla11[Implementación],Tabla11[Peso],"",1)</f>
        <v/>
      </c>
      <c r="W27" s="295"/>
      <c r="X27" s="295"/>
      <c r="Y27" s="295"/>
      <c r="Z27" s="295"/>
      <c r="AA27" s="310" t="str">
        <f>IFERROR(Tabla135[[#This Row],[Peso del control]]+Tabla135[[#This Row],[Peso de la implementación]],"")</f>
        <v/>
      </c>
      <c r="AB27" s="310" t="str" cm="1">
        <f t="array" ref="AB27">IFERROR(IF(Tabla135[[#This Row],[Registro diligenciado]]=TRUE,_xlfn.IFS(AND(Tabla135[[#This Row],[No. de Control]]=1,Tabla135[[#This Row],[Desplazamiento en la Matriz]]="Probabilidad"),D27-(D27*Tabla135[[#This Row],[Valor del control]]),AND(Tabla135[[#This Row],[No. de Control]]&gt;1,Tabla135[[#This Row],[Desplazamiento en la Matriz]]="Probabilidad"),AB26-(AB26*Tabla135[[#This Row],[Valor del control]]),AND(Tabla135[[#This Row],[No. de Control]]=1,Tabla135[[#This Row],[Desplazamiento en la Matriz]]="Impacto"),D27,AND(Tabla135[[#This Row],[No. de Control]]&gt;1,Tabla135[[#This Row],[Desplazamiento en la Matriz]]="Impacto"),AB26),""),"")</f>
        <v/>
      </c>
      <c r="AC27" s="310" t="str" cm="1">
        <f t="array" ref="AC27">IFERROR(IF(Tabla135[[#This Row],[Registro diligenciado]]=TRUE,_xlfn.IFS(AND(Tabla135[[#This Row],[No. de Control]]=1,Tabla135[[#This Row],[Desplazamiento en la Matriz]]="Impacto"),E27-(E27*Tabla135[[#This Row],[Valor del control]]),AND(Tabla135[[#This Row],[No. de Control]]&gt;1,Tabla135[[#This Row],[Desplazamiento en la Matriz]]="Impacto"),AC26-(AC26*Tabla135[[#This Row],[Valor del control]]),AND(Tabla135[[#This Row],[No. de Control]]=1,Tabla135[[#This Row],[Desplazamiento en la Matriz]]="Probabilidad"),E27,AND(Tabla135[[#This Row],[No. de Control]]&gt;1,Tabla135[[#This Row],[Desplazamiento en la Matriz]]="Probabilidad"),AC26),""),"")</f>
        <v/>
      </c>
      <c r="AD27" s="310">
        <f>IFERROR(_xlfn.MINIFS(Tabla135[Probabilidad residual],Tabla135[Id Riesgo],Tabla135[[#This Row],[Id Riesgo]]),"")</f>
        <v>0.56000000000000005</v>
      </c>
      <c r="AE27" s="310">
        <f>IFERROR(_xlfn.MINIFS(Tabla135[Impacto residual],Tabla135[Id Riesgo],Tabla135[[#This Row],[Id Riesgo]]),"")</f>
        <v>1</v>
      </c>
      <c r="AF27" s="310" t="str" cm="1">
        <f t="array" ref="AF2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27" s="310" t="str" cm="1">
        <f t="array" ref="AG2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2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7" s="213"/>
      <c r="AJ27" s="727">
        <f>_xlfn.MINIFS(Tabla135[Probabilidad residual],Tabla135[Id Riesgo],Tabla135[[#This Row],[Id Riesgo]])</f>
        <v>0.56000000000000005</v>
      </c>
      <c r="AK27" s="727">
        <f>_xlfn.MINIFS(Tabla135[Impacto residual],Tabla135[Id Riesgo],Tabla135[[#This Row],[Id Riesgo]])</f>
        <v>1</v>
      </c>
      <c r="AL27" s="727"/>
      <c r="AM27" s="727"/>
      <c r="AN27" s="213"/>
      <c r="AO27" s="213"/>
      <c r="AP27" s="213"/>
      <c r="AQ27" s="213"/>
      <c r="AR27" s="213"/>
      <c r="AS27" s="213"/>
      <c r="AT27" s="213"/>
      <c r="AU27" s="213"/>
      <c r="AV27" s="213"/>
      <c r="AW27" s="213"/>
      <c r="AX27" s="213"/>
      <c r="AY27" s="213"/>
    </row>
    <row r="28" spans="1:51" ht="136.75" hidden="1" x14ac:dyDescent="0.4">
      <c r="A28" s="735" t="str">
        <f>Tabla135[[#This Row],[Id Riesgo]]</f>
        <v>RC2</v>
      </c>
      <c r="B28" s="736" t="str">
        <f>Tabla135[[#This Row],[Riesgo]]</f>
        <v xml:space="preserve">Posibilidad de afectación Legal, Reputacional, Operativa por Fraude interno, Soborno entrante, Conflicto de Intereses debido a Afectación Legal, Reputacional, Operativa por Fraude interno, Soborno entrante, Conflicto de Intereses debido a la existencia de retrasos u omisiones en la adopción de decisiones administrativas del proceso agrario, no atribuibles a causas técnicas o  procedimentales plenamente identificadas. </v>
      </c>
      <c r="C28" s="742" t="b">
        <f>Tabla135[[#This Row],[Identificado en paso 1 y 2?]]</f>
        <v>1</v>
      </c>
      <c r="D28" s="727">
        <f>_xlfn.XLOOKUP(Tabla135[[#This Row],[Id Riesgo]],Tabla13[Id Riesgo],Tabla13[Probabilidad],"",1)</f>
        <v>0.8</v>
      </c>
      <c r="E28" s="727">
        <f>IF(C28=TRUE,_xlfn.XLOOKUP(Tabla135[[#This Row],[Id Riesgo]],Tabla13[Id Riesgo],Tabla13[Porcentaje Impacto],"",1),"")</f>
        <v>1</v>
      </c>
      <c r="F28" s="290" t="str">
        <f t="shared" si="1"/>
        <v>RC2</v>
      </c>
      <c r="G28" s="415" t="b">
        <f>_xlfn.XLOOKUP(F28,Tabla13[Id Riesgo],Tabla13[Registro diligenciado],FALSE,1)</f>
        <v>1</v>
      </c>
      <c r="H28" s="290" t="str">
        <f>IF(G28,_xlfn.XLOOKUP(F28,Tabla6[Id Riesgo],Tabla6[DESCRIPCIÓN DEL RIESGO],FALSE,1),"")</f>
        <v xml:space="preserve">Posibilidad de afectación Legal, Reputacional, Operativa por Fraude interno, Soborno entrante, Conflicto de Intereses debido a Afectación Legal, Reputacional, Operativa por Fraude interno, Soborno entrante, Conflicto de Intereses debido a la existencia de retrasos u omisiones en la adopción de decisiones administrativas del proceso agrario, no atribuibles a causas técnicas o  procedimentales plenamente identificadas. </v>
      </c>
      <c r="I28" s="327">
        <f>_xlfn.XLOOKUP(Tabla135[[#This Row],[Id Riesgo]],Tabla13[Id Riesgo],Tabla13[Probabilidad])</f>
        <v>0.8</v>
      </c>
      <c r="J28" s="327">
        <f>_xlfn.XLOOKUP(Tabla135[[#This Row],[Id Riesgo]],Tabla13[Id Riesgo],Tabla13[Porcentaje Impacto],"",1)</f>
        <v>1</v>
      </c>
      <c r="K28" s="311">
        <v>7</v>
      </c>
      <c r="L28" s="314"/>
      <c r="M28" s="314"/>
      <c r="N28" s="314"/>
      <c r="O28" s="295"/>
      <c r="P28" s="314"/>
      <c r="Q28" s="328" t="str">
        <f>_xlfn.TEXTJOIN(" ",TRUE,Tabla135[[#This Row],[Actividad - Acción ¿Qué?
Inicia con verbo]],Tabla135[[#This Row],[Complemento
(Observaciones o desviaciones)]])</f>
        <v/>
      </c>
      <c r="R28" s="295"/>
      <c r="S28" s="327" t="str">
        <f>_xlfn.XLOOKUP(Tabla135[[#This Row],[Tipo de control]],Tabla7[Tipo de control],Tabla7[Peso],"",1)</f>
        <v/>
      </c>
      <c r="T28" s="290" t="str">
        <f>_xlfn.XLOOKUP(Tabla135[[#This Row],[Tipo de control]],Tabla7[Tipo de control],Tabla7[Afectación matriz],"",1)</f>
        <v/>
      </c>
      <c r="U28" s="295"/>
      <c r="V28" s="327" t="str">
        <f>_xlfn.XLOOKUP(Tabla135[[#This Row],[Implementación]],Tabla11[Implementación],Tabla11[Peso],"",1)</f>
        <v/>
      </c>
      <c r="W28" s="295"/>
      <c r="X28" s="295"/>
      <c r="Y28" s="295"/>
      <c r="Z28" s="295"/>
      <c r="AA28" s="310" t="str">
        <f>IFERROR(Tabla135[[#This Row],[Peso del control]]+Tabla135[[#This Row],[Peso de la implementación]],"")</f>
        <v/>
      </c>
      <c r="AB28" s="310" t="str" cm="1">
        <f t="array" ref="AB28">IFERROR(IF(Tabla135[[#This Row],[Registro diligenciado]]=TRUE,_xlfn.IFS(AND(Tabla135[[#This Row],[No. de Control]]=1,Tabla135[[#This Row],[Desplazamiento en la Matriz]]="Probabilidad"),D28-(D28*Tabla135[[#This Row],[Valor del control]]),AND(Tabla135[[#This Row],[No. de Control]]&gt;1,Tabla135[[#This Row],[Desplazamiento en la Matriz]]="Probabilidad"),AB27-(AB27*Tabla135[[#This Row],[Valor del control]]),AND(Tabla135[[#This Row],[No. de Control]]=1,Tabla135[[#This Row],[Desplazamiento en la Matriz]]="Impacto"),D28,AND(Tabla135[[#This Row],[No. de Control]]&gt;1,Tabla135[[#This Row],[Desplazamiento en la Matriz]]="Impacto"),AB27),""),"")</f>
        <v/>
      </c>
      <c r="AC28" s="310" t="str" cm="1">
        <f t="array" ref="AC28">IFERROR(IF(Tabla135[[#This Row],[Registro diligenciado]]=TRUE,_xlfn.IFS(AND(Tabla135[[#This Row],[No. de Control]]=1,Tabla135[[#This Row],[Desplazamiento en la Matriz]]="Impacto"),E28-(E28*Tabla135[[#This Row],[Valor del control]]),AND(Tabla135[[#This Row],[No. de Control]]&gt;1,Tabla135[[#This Row],[Desplazamiento en la Matriz]]="Impacto"),AC27-(AC27*Tabla135[[#This Row],[Valor del control]]),AND(Tabla135[[#This Row],[No. de Control]]=1,Tabla135[[#This Row],[Desplazamiento en la Matriz]]="Probabilidad"),E28,AND(Tabla135[[#This Row],[No. de Control]]&gt;1,Tabla135[[#This Row],[Desplazamiento en la Matriz]]="Probabilidad"),AC27),""),"")</f>
        <v/>
      </c>
      <c r="AD28" s="310">
        <f>IFERROR(_xlfn.MINIFS(Tabla135[Probabilidad residual],Tabla135[Id Riesgo],Tabla135[[#This Row],[Id Riesgo]]),"")</f>
        <v>0.56000000000000005</v>
      </c>
      <c r="AE28" s="310">
        <f>IFERROR(_xlfn.MINIFS(Tabla135[Impacto residual],Tabla135[Id Riesgo],Tabla135[[#This Row],[Id Riesgo]]),"")</f>
        <v>1</v>
      </c>
      <c r="AF28" s="310" t="str" cm="1">
        <f t="array" ref="AF2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28" s="310" t="str" cm="1">
        <f t="array" ref="AG2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2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8" s="213"/>
      <c r="AJ28" s="727">
        <f>_xlfn.MINIFS(Tabla135[Probabilidad residual],Tabla135[Id Riesgo],Tabla135[[#This Row],[Id Riesgo]])</f>
        <v>0.56000000000000005</v>
      </c>
      <c r="AK28" s="727">
        <f>_xlfn.MINIFS(Tabla135[Impacto residual],Tabla135[Id Riesgo],Tabla135[[#This Row],[Id Riesgo]])</f>
        <v>1</v>
      </c>
      <c r="AL28" s="727"/>
      <c r="AM28" s="727"/>
      <c r="AN28" s="213"/>
      <c r="AO28" s="213"/>
      <c r="AP28" s="213"/>
      <c r="AQ28" s="213"/>
      <c r="AR28" s="213"/>
      <c r="AS28" s="213"/>
      <c r="AT28" s="213"/>
      <c r="AU28" s="213"/>
      <c r="AV28" s="213"/>
      <c r="AW28" s="213"/>
      <c r="AX28" s="213"/>
      <c r="AY28" s="213"/>
    </row>
    <row r="29" spans="1:51" ht="136.75" hidden="1" x14ac:dyDescent="0.4">
      <c r="A29" s="735" t="str">
        <f>Tabla135[[#This Row],[Id Riesgo]]</f>
        <v>RC2</v>
      </c>
      <c r="B29" s="736" t="str">
        <f>Tabla135[[#This Row],[Riesgo]]</f>
        <v xml:space="preserve">Posibilidad de afectación Legal, Reputacional, Operativa por Fraude interno, Soborno entrante, Conflicto de Intereses debido a Afectación Legal, Reputacional, Operativa por Fraude interno, Soborno entrante, Conflicto de Intereses debido a la existencia de retrasos u omisiones en la adopción de decisiones administrativas del proceso agrario, no atribuibles a causas técnicas o  procedimentales plenamente identificadas. </v>
      </c>
      <c r="C29" s="742" t="b">
        <f>Tabla135[[#This Row],[Identificado en paso 1 y 2?]]</f>
        <v>1</v>
      </c>
      <c r="D29" s="727">
        <f>_xlfn.XLOOKUP(Tabla135[[#This Row],[Id Riesgo]],Tabla13[Id Riesgo],Tabla13[Probabilidad],"",1)</f>
        <v>0.8</v>
      </c>
      <c r="E29" s="727">
        <f>IF(C29=TRUE,_xlfn.XLOOKUP(Tabla135[[#This Row],[Id Riesgo]],Tabla13[Id Riesgo],Tabla13[Porcentaje Impacto],"",1),"")</f>
        <v>1</v>
      </c>
      <c r="F29" s="290" t="str">
        <f t="shared" si="1"/>
        <v>RC2</v>
      </c>
      <c r="G29" s="415" t="b">
        <f>_xlfn.XLOOKUP(F29,Tabla13[Id Riesgo],Tabla13[Registro diligenciado],FALSE,1)</f>
        <v>1</v>
      </c>
      <c r="H29" s="290" t="str">
        <f>IF(G29,_xlfn.XLOOKUP(F29,Tabla6[Id Riesgo],Tabla6[DESCRIPCIÓN DEL RIESGO],FALSE,1),"")</f>
        <v xml:space="preserve">Posibilidad de afectación Legal, Reputacional, Operativa por Fraude interno, Soborno entrante, Conflicto de Intereses debido a Afectación Legal, Reputacional, Operativa por Fraude interno, Soborno entrante, Conflicto de Intereses debido a la existencia de retrasos u omisiones en la adopción de decisiones administrativas del proceso agrario, no atribuibles a causas técnicas o  procedimentales plenamente identificadas. </v>
      </c>
      <c r="I29" s="327">
        <f>_xlfn.XLOOKUP(Tabla135[[#This Row],[Id Riesgo]],Tabla13[Id Riesgo],Tabla13[Probabilidad])</f>
        <v>0.8</v>
      </c>
      <c r="J29" s="327">
        <f>_xlfn.XLOOKUP(Tabla135[[#This Row],[Id Riesgo]],Tabla13[Id Riesgo],Tabla13[Porcentaje Impacto],"",1)</f>
        <v>1</v>
      </c>
      <c r="K29" s="311">
        <v>8</v>
      </c>
      <c r="L29" s="314"/>
      <c r="M29" s="314"/>
      <c r="N29" s="314"/>
      <c r="O29" s="295"/>
      <c r="P29" s="314"/>
      <c r="Q29" s="328" t="str">
        <f>_xlfn.TEXTJOIN(" ",TRUE,Tabla135[[#This Row],[Actividad - Acción ¿Qué?
Inicia con verbo]],Tabla135[[#This Row],[Complemento
(Observaciones o desviaciones)]])</f>
        <v/>
      </c>
      <c r="R29" s="295"/>
      <c r="S29" s="327" t="str">
        <f>_xlfn.XLOOKUP(Tabla135[[#This Row],[Tipo de control]],Tabla7[Tipo de control],Tabla7[Peso],"",1)</f>
        <v/>
      </c>
      <c r="T29" s="290" t="str">
        <f>_xlfn.XLOOKUP(Tabla135[[#This Row],[Tipo de control]],Tabla7[Tipo de control],Tabla7[Afectación matriz],"",1)</f>
        <v/>
      </c>
      <c r="U29" s="295"/>
      <c r="V29" s="327" t="str">
        <f>_xlfn.XLOOKUP(Tabla135[[#This Row],[Implementación]],Tabla11[Implementación],Tabla11[Peso],"",1)</f>
        <v/>
      </c>
      <c r="W29" s="295"/>
      <c r="X29" s="295"/>
      <c r="Y29" s="295"/>
      <c r="Z29" s="295"/>
      <c r="AA29" s="310" t="str">
        <f>IFERROR(Tabla135[[#This Row],[Peso del control]]+Tabla135[[#This Row],[Peso de la implementación]],"")</f>
        <v/>
      </c>
      <c r="AB29" s="310" t="str" cm="1">
        <f t="array" ref="AB29">IFERROR(IF(Tabla135[[#This Row],[Registro diligenciado]]=TRUE,_xlfn.IFS(AND(Tabla135[[#This Row],[No. de Control]]=1,Tabla135[[#This Row],[Desplazamiento en la Matriz]]="Probabilidad"),D29-(D29*Tabla135[[#This Row],[Valor del control]]),AND(Tabla135[[#This Row],[No. de Control]]&gt;1,Tabla135[[#This Row],[Desplazamiento en la Matriz]]="Probabilidad"),AB28-(AB28*Tabla135[[#This Row],[Valor del control]]),AND(Tabla135[[#This Row],[No. de Control]]=1,Tabla135[[#This Row],[Desplazamiento en la Matriz]]="Impacto"),D29,AND(Tabla135[[#This Row],[No. de Control]]&gt;1,Tabla135[[#This Row],[Desplazamiento en la Matriz]]="Impacto"),AB28),""),"")</f>
        <v/>
      </c>
      <c r="AC29" s="310" t="str" cm="1">
        <f t="array" ref="AC29">IFERROR(IF(Tabla135[[#This Row],[Registro diligenciado]]=TRUE,_xlfn.IFS(AND(Tabla135[[#This Row],[No. de Control]]=1,Tabla135[[#This Row],[Desplazamiento en la Matriz]]="Impacto"),E29-(E29*Tabla135[[#This Row],[Valor del control]]),AND(Tabla135[[#This Row],[No. de Control]]&gt;1,Tabla135[[#This Row],[Desplazamiento en la Matriz]]="Impacto"),AC28-(AC28*Tabla135[[#This Row],[Valor del control]]),AND(Tabla135[[#This Row],[No. de Control]]=1,Tabla135[[#This Row],[Desplazamiento en la Matriz]]="Probabilidad"),E29,AND(Tabla135[[#This Row],[No. de Control]]&gt;1,Tabla135[[#This Row],[Desplazamiento en la Matriz]]="Probabilidad"),AC28),""),"")</f>
        <v/>
      </c>
      <c r="AD29" s="310">
        <f>IFERROR(_xlfn.MINIFS(Tabla135[Probabilidad residual],Tabla135[Id Riesgo],Tabla135[[#This Row],[Id Riesgo]]),"")</f>
        <v>0.56000000000000005</v>
      </c>
      <c r="AE29" s="310">
        <f>IFERROR(_xlfn.MINIFS(Tabla135[Impacto residual],Tabla135[Id Riesgo],Tabla135[[#This Row],[Id Riesgo]]),"")</f>
        <v>1</v>
      </c>
      <c r="AF29" s="310" t="str" cm="1">
        <f t="array" ref="AF2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29" s="310" t="str" cm="1">
        <f t="array" ref="AG2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2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9" s="213"/>
      <c r="AJ29" s="727">
        <f>_xlfn.MINIFS(Tabla135[Probabilidad residual],Tabla135[Id Riesgo],Tabla135[[#This Row],[Id Riesgo]])</f>
        <v>0.56000000000000005</v>
      </c>
      <c r="AK29" s="727">
        <f>_xlfn.MINIFS(Tabla135[Impacto residual],Tabla135[Id Riesgo],Tabla135[[#This Row],[Id Riesgo]])</f>
        <v>1</v>
      </c>
      <c r="AL29" s="727"/>
      <c r="AM29" s="727"/>
      <c r="AN29" s="213"/>
      <c r="AO29" s="213"/>
      <c r="AP29" s="213"/>
      <c r="AQ29" s="213"/>
      <c r="AR29" s="213"/>
      <c r="AS29" s="213"/>
      <c r="AT29" s="213"/>
      <c r="AU29" s="213"/>
      <c r="AV29" s="213"/>
      <c r="AW29" s="213"/>
      <c r="AX29" s="213"/>
      <c r="AY29" s="213"/>
    </row>
    <row r="30" spans="1:51" ht="136.75" hidden="1" x14ac:dyDescent="0.4">
      <c r="A30" s="735" t="str">
        <f>Tabla135[[#This Row],[Id Riesgo]]</f>
        <v>RC2</v>
      </c>
      <c r="B30" s="736" t="str">
        <f>Tabla135[[#This Row],[Riesgo]]</f>
        <v xml:space="preserve">Posibilidad de afectación Legal, Reputacional, Operativa por Fraude interno, Soborno entrante, Conflicto de Intereses debido a Afectación Legal, Reputacional, Operativa por Fraude interno, Soborno entrante, Conflicto de Intereses debido a la existencia de retrasos u omisiones en la adopción de decisiones administrativas del proceso agrario, no atribuibles a causas técnicas o  procedimentales plenamente identificadas. </v>
      </c>
      <c r="C30" s="742" t="b">
        <f>Tabla135[[#This Row],[Identificado en paso 1 y 2?]]</f>
        <v>1</v>
      </c>
      <c r="D30" s="727">
        <f>_xlfn.XLOOKUP(Tabla135[[#This Row],[Id Riesgo]],Tabla13[Id Riesgo],Tabla13[Probabilidad],"",1)</f>
        <v>0.8</v>
      </c>
      <c r="E30" s="727">
        <f>IF(C30=TRUE,_xlfn.XLOOKUP(Tabla135[[#This Row],[Id Riesgo]],Tabla13[Id Riesgo],Tabla13[Porcentaje Impacto],"",1),"")</f>
        <v>1</v>
      </c>
      <c r="F30" s="290" t="str">
        <f t="shared" si="1"/>
        <v>RC2</v>
      </c>
      <c r="G30" s="415" t="b">
        <f>_xlfn.XLOOKUP(F30,Tabla13[Id Riesgo],Tabla13[Registro diligenciado],FALSE,1)</f>
        <v>1</v>
      </c>
      <c r="H30" s="290" t="str">
        <f>IF(G30,_xlfn.XLOOKUP(F30,Tabla6[Id Riesgo],Tabla6[DESCRIPCIÓN DEL RIESGO],FALSE,1),"")</f>
        <v xml:space="preserve">Posibilidad de afectación Legal, Reputacional, Operativa por Fraude interno, Soborno entrante, Conflicto de Intereses debido a Afectación Legal, Reputacional, Operativa por Fraude interno, Soborno entrante, Conflicto de Intereses debido a la existencia de retrasos u omisiones en la adopción de decisiones administrativas del proceso agrario, no atribuibles a causas técnicas o  procedimentales plenamente identificadas. </v>
      </c>
      <c r="I30" s="327">
        <f>_xlfn.XLOOKUP(Tabla135[[#This Row],[Id Riesgo]],Tabla13[Id Riesgo],Tabla13[Probabilidad])</f>
        <v>0.8</v>
      </c>
      <c r="J30" s="327">
        <f>_xlfn.XLOOKUP(Tabla135[[#This Row],[Id Riesgo]],Tabla13[Id Riesgo],Tabla13[Porcentaje Impacto],"",1)</f>
        <v>1</v>
      </c>
      <c r="K30" s="311">
        <v>9</v>
      </c>
      <c r="L30" s="314"/>
      <c r="M30" s="314"/>
      <c r="N30" s="314"/>
      <c r="O30" s="295"/>
      <c r="P30" s="314"/>
      <c r="Q30" s="328" t="str">
        <f>_xlfn.TEXTJOIN(" ",TRUE,Tabla135[[#This Row],[Actividad - Acción ¿Qué?
Inicia con verbo]],Tabla135[[#This Row],[Complemento
(Observaciones o desviaciones)]])</f>
        <v/>
      </c>
      <c r="R30" s="295"/>
      <c r="S30" s="327" t="str">
        <f>_xlfn.XLOOKUP(Tabla135[[#This Row],[Tipo de control]],Tabla7[Tipo de control],Tabla7[Peso],"",1)</f>
        <v/>
      </c>
      <c r="T30" s="290" t="str">
        <f>_xlfn.XLOOKUP(Tabla135[[#This Row],[Tipo de control]],Tabla7[Tipo de control],Tabla7[Afectación matriz],"",1)</f>
        <v/>
      </c>
      <c r="U30" s="295"/>
      <c r="V30" s="327" t="str">
        <f>_xlfn.XLOOKUP(Tabla135[[#This Row],[Implementación]],Tabla11[Implementación],Tabla11[Peso],"",1)</f>
        <v/>
      </c>
      <c r="W30" s="295"/>
      <c r="X30" s="295"/>
      <c r="Y30" s="295"/>
      <c r="Z30" s="295"/>
      <c r="AA30" s="310" t="str">
        <f>IFERROR(Tabla135[[#This Row],[Peso del control]]+Tabla135[[#This Row],[Peso de la implementación]],"")</f>
        <v/>
      </c>
      <c r="AB30" s="310" t="str" cm="1">
        <f t="array" ref="AB30">IFERROR(IF(Tabla135[[#This Row],[Registro diligenciado]]=TRUE,_xlfn.IFS(AND(Tabla135[[#This Row],[No. de Control]]=1,Tabla135[[#This Row],[Desplazamiento en la Matriz]]="Probabilidad"),D30-(D30*Tabla135[[#This Row],[Valor del control]]),AND(Tabla135[[#This Row],[No. de Control]]&gt;1,Tabla135[[#This Row],[Desplazamiento en la Matriz]]="Probabilidad"),AB29-(AB29*Tabla135[[#This Row],[Valor del control]]),AND(Tabla135[[#This Row],[No. de Control]]=1,Tabla135[[#This Row],[Desplazamiento en la Matriz]]="Impacto"),D30,AND(Tabla135[[#This Row],[No. de Control]]&gt;1,Tabla135[[#This Row],[Desplazamiento en la Matriz]]="Impacto"),AB29),""),"")</f>
        <v/>
      </c>
      <c r="AC30" s="310" t="str" cm="1">
        <f t="array" ref="AC30">IFERROR(IF(Tabla135[[#This Row],[Registro diligenciado]]=TRUE,_xlfn.IFS(AND(Tabla135[[#This Row],[No. de Control]]=1,Tabla135[[#This Row],[Desplazamiento en la Matriz]]="Impacto"),E30-(E30*Tabla135[[#This Row],[Valor del control]]),AND(Tabla135[[#This Row],[No. de Control]]&gt;1,Tabla135[[#This Row],[Desplazamiento en la Matriz]]="Impacto"),AC29-(AC29*Tabla135[[#This Row],[Valor del control]]),AND(Tabla135[[#This Row],[No. de Control]]=1,Tabla135[[#This Row],[Desplazamiento en la Matriz]]="Probabilidad"),E30,AND(Tabla135[[#This Row],[No. de Control]]&gt;1,Tabla135[[#This Row],[Desplazamiento en la Matriz]]="Probabilidad"),AC29),""),"")</f>
        <v/>
      </c>
      <c r="AD30" s="310">
        <f>IFERROR(_xlfn.MINIFS(Tabla135[Probabilidad residual],Tabla135[Id Riesgo],Tabla135[[#This Row],[Id Riesgo]]),"")</f>
        <v>0.56000000000000005</v>
      </c>
      <c r="AE30" s="310">
        <f>IFERROR(_xlfn.MINIFS(Tabla135[Impacto residual],Tabla135[Id Riesgo],Tabla135[[#This Row],[Id Riesgo]]),"")</f>
        <v>1</v>
      </c>
      <c r="AF30" s="310" t="str" cm="1">
        <f t="array" ref="AF3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30" s="310" t="str" cm="1">
        <f t="array" ref="AG3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3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0" s="213"/>
      <c r="AJ30" s="727">
        <f>_xlfn.MINIFS(Tabla135[Probabilidad residual],Tabla135[Id Riesgo],Tabla135[[#This Row],[Id Riesgo]])</f>
        <v>0.56000000000000005</v>
      </c>
      <c r="AK30" s="727">
        <f>_xlfn.MINIFS(Tabla135[Impacto residual],Tabla135[Id Riesgo],Tabla135[[#This Row],[Id Riesgo]])</f>
        <v>1</v>
      </c>
      <c r="AL30" s="727"/>
      <c r="AM30" s="727"/>
      <c r="AN30" s="213"/>
      <c r="AO30" s="213"/>
      <c r="AP30" s="213"/>
      <c r="AQ30" s="213"/>
      <c r="AR30" s="213"/>
      <c r="AS30" s="213"/>
      <c r="AT30" s="213"/>
      <c r="AU30" s="213"/>
      <c r="AV30" s="213"/>
      <c r="AW30" s="213"/>
      <c r="AX30" s="213"/>
      <c r="AY30" s="213"/>
    </row>
    <row r="31" spans="1:51" ht="136.75" hidden="1" x14ac:dyDescent="0.4">
      <c r="A31" s="735" t="str">
        <f>Tabla135[[#This Row],[Id Riesgo]]</f>
        <v>RC2</v>
      </c>
      <c r="B31" s="736" t="str">
        <f>Tabla135[[#This Row],[Riesgo]]</f>
        <v xml:space="preserve">Posibilidad de afectación Legal, Reputacional, Operativa por Fraude interno, Soborno entrante, Conflicto de Intereses debido a Afectación Legal, Reputacional, Operativa por Fraude interno, Soborno entrante, Conflicto de Intereses debido a la existencia de retrasos u omisiones en la adopción de decisiones administrativas del proceso agrario, no atribuibles a causas técnicas o  procedimentales plenamente identificadas. </v>
      </c>
      <c r="C31" s="742" t="b">
        <f>Tabla135[[#This Row],[Identificado en paso 1 y 2?]]</f>
        <v>1</v>
      </c>
      <c r="D31" s="727">
        <f>_xlfn.XLOOKUP(Tabla135[[#This Row],[Id Riesgo]],Tabla13[Id Riesgo],Tabla13[Probabilidad],"",1)</f>
        <v>0.8</v>
      </c>
      <c r="E31" s="727">
        <f>IF(C31=TRUE,_xlfn.XLOOKUP(Tabla135[[#This Row],[Id Riesgo]],Tabla13[Id Riesgo],Tabla13[Porcentaje Impacto],"",1),"")</f>
        <v>1</v>
      </c>
      <c r="F31" s="290" t="str">
        <f t="shared" si="1"/>
        <v>RC2</v>
      </c>
      <c r="G31" s="415" t="b">
        <f>_xlfn.XLOOKUP(F31,Tabla13[Id Riesgo],Tabla13[Registro diligenciado],FALSE,1)</f>
        <v>1</v>
      </c>
      <c r="H31" s="290" t="str">
        <f>IF(G31,_xlfn.XLOOKUP(F31,Tabla6[Id Riesgo],Tabla6[DESCRIPCIÓN DEL RIESGO],FALSE,1),"")</f>
        <v xml:space="preserve">Posibilidad de afectación Legal, Reputacional, Operativa por Fraude interno, Soborno entrante, Conflicto de Intereses debido a Afectación Legal, Reputacional, Operativa por Fraude interno, Soborno entrante, Conflicto de Intereses debido a la existencia de retrasos u omisiones en la adopción de decisiones administrativas del proceso agrario, no atribuibles a causas técnicas o  procedimentales plenamente identificadas. </v>
      </c>
      <c r="I31" s="327">
        <f>_xlfn.XLOOKUP(Tabla135[[#This Row],[Id Riesgo]],Tabla13[Id Riesgo],Tabla13[Probabilidad])</f>
        <v>0.8</v>
      </c>
      <c r="J31" s="327">
        <f>_xlfn.XLOOKUP(Tabla135[[#This Row],[Id Riesgo]],Tabla13[Id Riesgo],Tabla13[Porcentaje Impacto],"",1)</f>
        <v>1</v>
      </c>
      <c r="K31" s="311">
        <v>10</v>
      </c>
      <c r="L31" s="314"/>
      <c r="M31" s="314"/>
      <c r="N31" s="314"/>
      <c r="O31" s="295"/>
      <c r="P31" s="314"/>
      <c r="Q31" s="328" t="str">
        <f>_xlfn.TEXTJOIN(" ",TRUE,Tabla135[[#This Row],[Actividad - Acción ¿Qué?
Inicia con verbo]],Tabla135[[#This Row],[Complemento
(Observaciones o desviaciones)]])</f>
        <v/>
      </c>
      <c r="R31" s="295"/>
      <c r="S31" s="327" t="str">
        <f>_xlfn.XLOOKUP(Tabla135[[#This Row],[Tipo de control]],Tabla7[Tipo de control],Tabla7[Peso],"",1)</f>
        <v/>
      </c>
      <c r="T31" s="290" t="str">
        <f>_xlfn.XLOOKUP(Tabla135[[#This Row],[Tipo de control]],Tabla7[Tipo de control],Tabla7[Afectación matriz],"",1)</f>
        <v/>
      </c>
      <c r="U31" s="295"/>
      <c r="V31" s="327" t="str">
        <f>_xlfn.XLOOKUP(Tabla135[[#This Row],[Implementación]],Tabla11[Implementación],Tabla11[Peso],"",1)</f>
        <v/>
      </c>
      <c r="W31" s="295"/>
      <c r="X31" s="295"/>
      <c r="Y31" s="295"/>
      <c r="Z31" s="295"/>
      <c r="AA31" s="310" t="str">
        <f>IFERROR(Tabla135[[#This Row],[Peso del control]]+Tabla135[[#This Row],[Peso de la implementación]],"")</f>
        <v/>
      </c>
      <c r="AB31" s="310" t="str" cm="1">
        <f t="array" ref="AB31">IFERROR(IF(Tabla135[[#This Row],[Registro diligenciado]]=TRUE,_xlfn.IFS(AND(Tabla135[[#This Row],[No. de Control]]=1,Tabla135[[#This Row],[Desplazamiento en la Matriz]]="Probabilidad"),D31-(D31*Tabla135[[#This Row],[Valor del control]]),AND(Tabla135[[#This Row],[No. de Control]]&gt;1,Tabla135[[#This Row],[Desplazamiento en la Matriz]]="Probabilidad"),AB30-(AB30*Tabla135[[#This Row],[Valor del control]]),AND(Tabla135[[#This Row],[No. de Control]]=1,Tabla135[[#This Row],[Desplazamiento en la Matriz]]="Impacto"),D31,AND(Tabla135[[#This Row],[No. de Control]]&gt;1,Tabla135[[#This Row],[Desplazamiento en la Matriz]]="Impacto"),AB30),""),"")</f>
        <v/>
      </c>
      <c r="AC31" s="310" t="str" cm="1">
        <f t="array" ref="AC31">IFERROR(IF(Tabla135[[#This Row],[Registro diligenciado]]=TRUE,_xlfn.IFS(AND(Tabla135[[#This Row],[No. de Control]]=1,Tabla135[[#This Row],[Desplazamiento en la Matriz]]="Impacto"),E31-(E31*Tabla135[[#This Row],[Valor del control]]),AND(Tabla135[[#This Row],[No. de Control]]&gt;1,Tabla135[[#This Row],[Desplazamiento en la Matriz]]="Impacto"),AC30-(AC30*Tabla135[[#This Row],[Valor del control]]),AND(Tabla135[[#This Row],[No. de Control]]=1,Tabla135[[#This Row],[Desplazamiento en la Matriz]]="Probabilidad"),E31,AND(Tabla135[[#This Row],[No. de Control]]&gt;1,Tabla135[[#This Row],[Desplazamiento en la Matriz]]="Probabilidad"),AC30),""),"")</f>
        <v/>
      </c>
      <c r="AD31" s="310">
        <f>IFERROR(_xlfn.MINIFS(Tabla135[Probabilidad residual],Tabla135[Id Riesgo],Tabla135[[#This Row],[Id Riesgo]]),"")</f>
        <v>0.56000000000000005</v>
      </c>
      <c r="AE31" s="310">
        <f>IFERROR(_xlfn.MINIFS(Tabla135[Impacto residual],Tabla135[Id Riesgo],Tabla135[[#This Row],[Id Riesgo]]),"")</f>
        <v>1</v>
      </c>
      <c r="AF31" s="310" t="str" cm="1">
        <f t="array" ref="AF3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31" s="310" t="str" cm="1">
        <f t="array" ref="AG3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3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1" s="213"/>
      <c r="AJ31" s="727">
        <f>_xlfn.MINIFS(Tabla135[Probabilidad residual],Tabla135[Id Riesgo],Tabla135[[#This Row],[Id Riesgo]])</f>
        <v>0.56000000000000005</v>
      </c>
      <c r="AK31" s="727">
        <f>_xlfn.MINIFS(Tabla135[Impacto residual],Tabla135[Id Riesgo],Tabla135[[#This Row],[Id Riesgo]])</f>
        <v>1</v>
      </c>
      <c r="AL31" s="727"/>
      <c r="AM31" s="727"/>
      <c r="AN31" s="213"/>
      <c r="AO31" s="213"/>
      <c r="AP31" s="213"/>
      <c r="AQ31" s="213"/>
      <c r="AR31" s="213"/>
      <c r="AS31" s="213"/>
      <c r="AT31" s="213"/>
      <c r="AU31" s="213"/>
      <c r="AV31" s="213"/>
      <c r="AW31" s="213"/>
      <c r="AX31" s="213"/>
      <c r="AY31" s="213"/>
    </row>
    <row r="32" spans="1:51" ht="217.5" customHeight="1" x14ac:dyDescent="0.4">
      <c r="A32" s="735" t="str">
        <f>Tabla135[[#This Row],[Id Riesgo]]</f>
        <v>RC3</v>
      </c>
      <c r="B32" s="736" t="str">
        <f>Tabla135[[#This Row],[Riesgo]]</f>
        <v xml:space="preserve">Posibilidad de afectación Legal, Reputacional, Operativa por Fraude interno, Soborno entrante, Conflicto de Intereses debido a Afectación Legal, Reputacional, Operativa por Fraude interno, Soborno entrante, Conflicto de Intereses por la existencia de decisiones desviadas en el proceso del procedimiento de formalización de la propiedad privada rural debido a intereses políticos, 
económicos. </v>
      </c>
      <c r="C32" s="742" t="b">
        <f>Tabla135[[#This Row],[Identificado en paso 1 y 2?]]</f>
        <v>1</v>
      </c>
      <c r="D32" s="727">
        <f>_xlfn.XLOOKUP(Tabla135[[#This Row],[Id Riesgo]],Tabla13[Id Riesgo],Tabla13[Probabilidad],"",1)</f>
        <v>0.8</v>
      </c>
      <c r="E32" s="727">
        <f>IF(C32=TRUE,_xlfn.XLOOKUP(Tabla135[[#This Row],[Id Riesgo]],Tabla13[Id Riesgo],Tabla13[Porcentaje Impacto],"",1),"")</f>
        <v>1</v>
      </c>
      <c r="F32" s="290" t="s">
        <v>97</v>
      </c>
      <c r="G32" s="415" t="b">
        <f>_xlfn.XLOOKUP(F32,Tabla13[Id Riesgo],Tabla13[Registro diligenciado],FALSE,1)</f>
        <v>1</v>
      </c>
      <c r="H32" s="290" t="str">
        <f>IF(G32,_xlfn.XLOOKUP(F32,Tabla6[Id Riesgo],Tabla6[DESCRIPCIÓN DEL RIESGO],FALSE,1),"")</f>
        <v xml:space="preserve">Posibilidad de afectación Legal, Reputacional, Operativa por Fraude interno, Soborno entrante, Conflicto de Intereses debido a Afectación Legal, Reputacional, Operativa por Fraude interno, Soborno entrante, Conflicto de Intereses por la existencia de decisiones desviadas en el proceso del procedimiento de formalización de la propiedad privada rural debido a intereses políticos, 
económicos. </v>
      </c>
      <c r="I32" s="327">
        <f>_xlfn.XLOOKUP(Tabla135[[#This Row],[Id Riesgo]],Tabla13[Id Riesgo],Tabla13[Probabilidad])</f>
        <v>0.8</v>
      </c>
      <c r="J32" s="327">
        <f>_xlfn.XLOOKUP(Tabla135[[#This Row],[Id Riesgo]],Tabla13[Id Riesgo],Tabla13[Porcentaje Impacto],"",1)</f>
        <v>1</v>
      </c>
      <c r="K32" s="311">
        <v>1</v>
      </c>
      <c r="L32" s="314" t="s">
        <v>424</v>
      </c>
      <c r="M32" s="314" t="s">
        <v>433</v>
      </c>
      <c r="N32" s="314"/>
      <c r="O32" s="295" t="s">
        <v>821</v>
      </c>
      <c r="P32" s="314" t="s">
        <v>822</v>
      </c>
      <c r="Q32" s="328" t="str">
        <f>_xlfn.TEXTJOIN(" ",TRUE,Tabla135[[#This Row],[Actividad - Acción ¿Qué?
Inicia con verbo]],Tabla135[[#This Row],[Complemento
(Observaciones o desviaciones)]])</f>
        <v>Verificar que el proyecto de acto administrativo que formaliza la propiedad privada rural, cumpla con los criterios técnicos y jurídicos que sustentan la decisión, antes de ser suscrito por parte de los funcionarios competentes con el fin de garantizar que la actuación administrativa concuerde con los elementos probatorios y documentos complementarios que hacen parte del expediente de acuerdo con la normatividad vigente.</v>
      </c>
      <c r="R32" s="295" t="s">
        <v>530</v>
      </c>
      <c r="S32" s="327">
        <f>_xlfn.XLOOKUP(Tabla135[[#This Row],[Tipo de control]],Tabla7[Tipo de control],Tabla7[Peso],"",1)</f>
        <v>0.25</v>
      </c>
      <c r="T32" s="290" t="str">
        <f>_xlfn.XLOOKUP(Tabla135[[#This Row],[Tipo de control]],Tabla7[Tipo de control],Tabla7[Afectación matriz],"",1)</f>
        <v>Probabilidad</v>
      </c>
      <c r="U32" s="295" t="s">
        <v>503</v>
      </c>
      <c r="V32" s="327">
        <f>_xlfn.XLOOKUP(Tabla135[[#This Row],[Implementación]],Tabla11[Implementación],Tabla11[Peso],"",1)</f>
        <v>0.15</v>
      </c>
      <c r="W32" s="295" t="s">
        <v>529</v>
      </c>
      <c r="X32" s="295" t="s">
        <v>493</v>
      </c>
      <c r="Y32" s="295" t="s">
        <v>766</v>
      </c>
      <c r="Z32" s="295" t="s">
        <v>508</v>
      </c>
      <c r="AA32" s="310">
        <f>IFERROR(Tabla135[[#This Row],[Peso del control]]+Tabla135[[#This Row],[Peso de la implementación]],"")</f>
        <v>0.4</v>
      </c>
      <c r="AB32" s="310" cm="1">
        <f t="array" ref="AB32">IFERROR(IF(Tabla135[[#This Row],[Registro diligenciado]]=TRUE,_xlfn.IFS(AND(Tabla135[[#This Row],[No. de Control]]=1,Tabla135[[#This Row],[Desplazamiento en la Matriz]]="Probabilidad"),D32-(D32*Tabla135[[#This Row],[Valor del control]]),AND(Tabla135[[#This Row],[No. de Control]]&gt;1,Tabla135[[#This Row],[Desplazamiento en la Matriz]]="Probabilidad"),AB31-(AB31*Tabla135[[#This Row],[Valor del control]]),AND(Tabla135[[#This Row],[No. de Control]]=1,Tabla135[[#This Row],[Desplazamiento en la Matriz]]="Impacto"),D32,AND(Tabla135[[#This Row],[No. de Control]]&gt;1,Tabla135[[#This Row],[Desplazamiento en la Matriz]]="Impacto"),AB31),""),"")</f>
        <v>0.48</v>
      </c>
      <c r="AC32" s="310" cm="1">
        <f t="array" ref="AC32">IFERROR(IF(Tabla135[[#This Row],[Registro diligenciado]]=TRUE,_xlfn.IFS(AND(Tabla135[[#This Row],[No. de Control]]=1,Tabla135[[#This Row],[Desplazamiento en la Matriz]]="Impacto"),E32-(E32*Tabla135[[#This Row],[Valor del control]]),AND(Tabla135[[#This Row],[No. de Control]]&gt;1,Tabla135[[#This Row],[Desplazamiento en la Matriz]]="Impacto"),AC31-(AC31*Tabla135[[#This Row],[Valor del control]]),AND(Tabla135[[#This Row],[No. de Control]]=1,Tabla135[[#This Row],[Desplazamiento en la Matriz]]="Probabilidad"),E32,AND(Tabla135[[#This Row],[No. de Control]]&gt;1,Tabla135[[#This Row],[Desplazamiento en la Matriz]]="Probabilidad"),AC31),""),"")</f>
        <v>1</v>
      </c>
      <c r="AD32" s="310">
        <f>IFERROR(_xlfn.MINIFS(Tabla135[Probabilidad residual],Tabla135[Id Riesgo],Tabla135[[#This Row],[Id Riesgo]]),"")</f>
        <v>0.48</v>
      </c>
      <c r="AE32" s="310">
        <f>IFERROR(_xlfn.MINIFS(Tabla135[Impacto residual],Tabla135[Id Riesgo],Tabla135[[#This Row],[Id Riesgo]]),"")</f>
        <v>1</v>
      </c>
      <c r="AF32" s="310" t="str" cm="1">
        <f t="array" ref="AF3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32" s="310" t="str" cm="1">
        <f t="array" ref="AG3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3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32" s="213"/>
      <c r="AJ32" s="727">
        <f>_xlfn.MINIFS(Tabla135[Probabilidad residual],Tabla135[Id Riesgo],Tabla135[[#This Row],[Id Riesgo]])</f>
        <v>0.48</v>
      </c>
      <c r="AK32" s="727">
        <f>_xlfn.MINIFS(Tabla135[Impacto residual],Tabla135[Id Riesgo],Tabla135[[#This Row],[Id Riesgo]])</f>
        <v>1</v>
      </c>
      <c r="AL32" s="727" t="str" cm="1">
        <f t="array" ref="AL32">IFERROR(_xlfn.IFS(AND(AJ32&gt;=CONFIGURACIÓN!$BF$6,AJ32&lt;=CONFIGURACIÓN!$BG$6),CONFIGURACIÓN!$BE$6,AND(AJ32&gt;=CONFIGURACIÓN!$BF$7,AJ32&lt;=CONFIGURACIÓN!$BG$7),CONFIGURACIÓN!$BE$7,AND(AJ32&gt;=CONFIGURACIÓN!$BF$8,AJ32&lt;=CONFIGURACIÓN!$BG$8),CONFIGURACIÓN!$BE$8,AND(AJ32&gt;=CONFIGURACIÓN!$BF$9,AJ32&lt;=CONFIGURACIÓN!$BG$9),CONFIGURACIÓN!$BE$9,AND(AJ32&gt;=CONFIGURACIÓN!$BF$10,AJ32&lt;=CONFIGURACIÓN!$BG$10),CONFIGURACIÓN!$BE$10),"")</f>
        <v>Media</v>
      </c>
      <c r="AM32" s="727" t="str" cm="1">
        <f t="array" ref="AM32">IFERROR(_xlfn.IFS(AND(AK32&gt;=CONFIGURACIÓN!$BJ$6,AK32&lt;=CONFIGURACIÓN!$BK$6),CONFIGURACIÓN!$BI$6,AND(AK32&gt;=CONFIGURACIÓN!$BJ$7,AK32&lt;=CONFIGURACIÓN!$BK$7),CONFIGURACIÓN!$BI$7,AND(AK32&gt;=CONFIGURACIÓN!$BJ$8,AK32&lt;=CONFIGURACIÓN!$BK$8),CONFIGURACIÓN!$BI$8,AND(AK32&gt;=CONFIGURACIÓN!$BJ$9,AK32&lt;=CONFIGURACIÓN!$BK$9),CONFIGURACIÓN!$BI$9,AND(AK32&gt;=CONFIGURACIÓN!$BJ$10,AK32&lt;=CONFIGURACIÓN!$BK$10),CONFIGURACIÓN!$BI$10),"")</f>
        <v>Castastrófico</v>
      </c>
      <c r="AN32" s="213"/>
      <c r="AO32" s="213"/>
      <c r="AP32" s="213"/>
      <c r="AQ32" s="213"/>
      <c r="AR32" s="213"/>
      <c r="AS32" s="213"/>
      <c r="AT32" s="213"/>
      <c r="AU32" s="213"/>
      <c r="AV32" s="213"/>
      <c r="AW32" s="213"/>
      <c r="AX32" s="213"/>
      <c r="AY32" s="213"/>
    </row>
    <row r="33" spans="1:51" ht="136.75" hidden="1" x14ac:dyDescent="0.4">
      <c r="A33" s="735" t="str">
        <f>Tabla135[[#This Row],[Id Riesgo]]</f>
        <v>RC3</v>
      </c>
      <c r="B33" s="736" t="str">
        <f>Tabla135[[#This Row],[Riesgo]]</f>
        <v xml:space="preserve">Posibilidad de afectación Legal, Reputacional, Operativa por Fraude interno, Soborno entrante, Conflicto de Intereses debido a Afectación Legal, Reputacional, Operativa por Fraude interno, Soborno entrante, Conflicto de Intereses por la existencia de decisiones desviadas en el proceso del procedimiento de formalización de la propiedad privada rural debido a intereses políticos, 
económicos. </v>
      </c>
      <c r="C33" s="742" t="b">
        <f>Tabla135[[#This Row],[Identificado en paso 1 y 2?]]</f>
        <v>1</v>
      </c>
      <c r="D33" s="727">
        <f>_xlfn.XLOOKUP(Tabla135[[#This Row],[Id Riesgo]],Tabla13[Id Riesgo],Tabla13[Probabilidad],"",1)</f>
        <v>0.8</v>
      </c>
      <c r="E33" s="727">
        <f>IF(C33=TRUE,_xlfn.XLOOKUP(Tabla135[[#This Row],[Id Riesgo]],Tabla13[Id Riesgo],Tabla13[Porcentaje Impacto],"",1),"")</f>
        <v>1</v>
      </c>
      <c r="F33" s="290" t="str">
        <f t="shared" ref="F33:F41" si="2">F32</f>
        <v>RC3</v>
      </c>
      <c r="G33" s="415" t="b">
        <f>_xlfn.XLOOKUP(F33,Tabla13[Id Riesgo],Tabla13[Registro diligenciado],FALSE,1)</f>
        <v>1</v>
      </c>
      <c r="H33" s="290" t="str">
        <f>IF(G33,_xlfn.XLOOKUP(F33,Tabla6[Id Riesgo],Tabla6[DESCRIPCIÓN DEL RIESGO],FALSE,1),"")</f>
        <v xml:space="preserve">Posibilidad de afectación Legal, Reputacional, Operativa por Fraude interno, Soborno entrante, Conflicto de Intereses debido a Afectación Legal, Reputacional, Operativa por Fraude interno, Soborno entrante, Conflicto de Intereses por la existencia de decisiones desviadas en el proceso del procedimiento de formalización de la propiedad privada rural debido a intereses políticos, 
económicos. </v>
      </c>
      <c r="I33" s="327">
        <f>_xlfn.XLOOKUP(Tabla135[[#This Row],[Id Riesgo]],Tabla13[Id Riesgo],Tabla13[Probabilidad])</f>
        <v>0.8</v>
      </c>
      <c r="J33" s="327">
        <f>_xlfn.XLOOKUP(Tabla135[[#This Row],[Id Riesgo]],Tabla13[Id Riesgo],Tabla13[Porcentaje Impacto],"",1)</f>
        <v>1</v>
      </c>
      <c r="K33" s="311">
        <v>2</v>
      </c>
      <c r="L33" s="314"/>
      <c r="M33" s="314"/>
      <c r="N33" s="314"/>
      <c r="O33" s="295"/>
      <c r="P33" s="314"/>
      <c r="Q33" s="328" t="str">
        <f>_xlfn.TEXTJOIN(" ",TRUE,Tabla135[[#This Row],[Actividad - Acción ¿Qué?
Inicia con verbo]],Tabla135[[#This Row],[Complemento
(Observaciones o desviaciones)]])</f>
        <v/>
      </c>
      <c r="R33" s="295"/>
      <c r="S33" s="327" t="str">
        <f>_xlfn.XLOOKUP(Tabla135[[#This Row],[Tipo de control]],Tabla7[Tipo de control],Tabla7[Peso],"",1)</f>
        <v/>
      </c>
      <c r="T33" s="290" t="str">
        <f>_xlfn.XLOOKUP(Tabla135[[#This Row],[Tipo de control]],Tabla7[Tipo de control],Tabla7[Afectación matriz],"",1)</f>
        <v/>
      </c>
      <c r="U33" s="295"/>
      <c r="V33" s="327" t="str">
        <f>_xlfn.XLOOKUP(Tabla135[[#This Row],[Implementación]],Tabla11[Implementación],Tabla11[Peso],"",1)</f>
        <v/>
      </c>
      <c r="W33" s="295"/>
      <c r="X33" s="295"/>
      <c r="Y33" s="295"/>
      <c r="Z33" s="295"/>
      <c r="AA33" s="310" t="str">
        <f>IFERROR(Tabla135[[#This Row],[Peso del control]]+Tabla135[[#This Row],[Peso de la implementación]],"")</f>
        <v/>
      </c>
      <c r="AB33" s="310" t="str" cm="1">
        <f t="array" ref="AB33">IFERROR(IF(Tabla135[[#This Row],[Registro diligenciado]]=TRUE,_xlfn.IFS(AND(Tabla135[[#This Row],[No. de Control]]=1,Tabla135[[#This Row],[Desplazamiento en la Matriz]]="Probabilidad"),D33-(D33*Tabla135[[#This Row],[Valor del control]]),AND(Tabla135[[#This Row],[No. de Control]]&gt;1,Tabla135[[#This Row],[Desplazamiento en la Matriz]]="Probabilidad"),AB32-(AB32*Tabla135[[#This Row],[Valor del control]]),AND(Tabla135[[#This Row],[No. de Control]]=1,Tabla135[[#This Row],[Desplazamiento en la Matriz]]="Impacto"),D33,AND(Tabla135[[#This Row],[No. de Control]]&gt;1,Tabla135[[#This Row],[Desplazamiento en la Matriz]]="Impacto"),AB32),""),"")</f>
        <v/>
      </c>
      <c r="AC33" s="310" t="str" cm="1">
        <f t="array" ref="AC33">IFERROR(IF(Tabla135[[#This Row],[Registro diligenciado]]=TRUE,_xlfn.IFS(AND(Tabla135[[#This Row],[No. de Control]]=1,Tabla135[[#This Row],[Desplazamiento en la Matriz]]="Impacto"),E33-(E33*Tabla135[[#This Row],[Valor del control]]),AND(Tabla135[[#This Row],[No. de Control]]&gt;1,Tabla135[[#This Row],[Desplazamiento en la Matriz]]="Impacto"),AC32-(AC32*Tabla135[[#This Row],[Valor del control]]),AND(Tabla135[[#This Row],[No. de Control]]=1,Tabla135[[#This Row],[Desplazamiento en la Matriz]]="Probabilidad"),E33,AND(Tabla135[[#This Row],[No. de Control]]&gt;1,Tabla135[[#This Row],[Desplazamiento en la Matriz]]="Probabilidad"),AC32),""),"")</f>
        <v/>
      </c>
      <c r="AD33" s="310">
        <f>IFERROR(_xlfn.MINIFS(Tabla135[Probabilidad residual],Tabla135[Id Riesgo],Tabla135[[#This Row],[Id Riesgo]]),"")</f>
        <v>0.48</v>
      </c>
      <c r="AE33" s="310">
        <f>IFERROR(_xlfn.MINIFS(Tabla135[Impacto residual],Tabla135[Id Riesgo],Tabla135[[#This Row],[Id Riesgo]]),"")</f>
        <v>1</v>
      </c>
      <c r="AF33" s="310" t="str" cm="1">
        <f t="array" ref="AF3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33" s="310" t="str" cm="1">
        <f t="array" ref="AG3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3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3" s="213"/>
      <c r="AJ33" s="727">
        <f>_xlfn.MINIFS(Tabla135[Probabilidad residual],Tabla135[Id Riesgo],Tabla135[[#This Row],[Id Riesgo]])</f>
        <v>0.48</v>
      </c>
      <c r="AK33" s="727">
        <f>_xlfn.MINIFS(Tabla135[Impacto residual],Tabla135[Id Riesgo],Tabla135[[#This Row],[Id Riesgo]])</f>
        <v>1</v>
      </c>
      <c r="AL33" s="727"/>
      <c r="AM33" s="727"/>
      <c r="AN33" s="213"/>
      <c r="AO33" s="213"/>
      <c r="AP33" s="213"/>
      <c r="AQ33" s="213"/>
      <c r="AR33" s="213"/>
      <c r="AS33" s="213"/>
      <c r="AT33" s="213"/>
      <c r="AU33" s="213"/>
      <c r="AV33" s="213"/>
      <c r="AW33" s="213"/>
      <c r="AX33" s="213"/>
      <c r="AY33" s="213"/>
    </row>
    <row r="34" spans="1:51" ht="136.75" hidden="1" x14ac:dyDescent="0.4">
      <c r="A34" s="735" t="str">
        <f>Tabla135[[#This Row],[Id Riesgo]]</f>
        <v>RC3</v>
      </c>
      <c r="B34" s="736" t="str">
        <f>Tabla135[[#This Row],[Riesgo]]</f>
        <v xml:space="preserve">Posibilidad de afectación Legal, Reputacional, Operativa por Fraude interno, Soborno entrante, Conflicto de Intereses debido a Afectación Legal, Reputacional, Operativa por Fraude interno, Soborno entrante, Conflicto de Intereses por la existencia de decisiones desviadas en el proceso del procedimiento de formalización de la propiedad privada rural debido a intereses políticos, 
económicos. </v>
      </c>
      <c r="C34" s="742" t="b">
        <f>Tabla135[[#This Row],[Identificado en paso 1 y 2?]]</f>
        <v>1</v>
      </c>
      <c r="D34" s="727">
        <f>_xlfn.XLOOKUP(Tabla135[[#This Row],[Id Riesgo]],Tabla13[Id Riesgo],Tabla13[Probabilidad],"",1)</f>
        <v>0.8</v>
      </c>
      <c r="E34" s="727">
        <f>IF(C34=TRUE,_xlfn.XLOOKUP(Tabla135[[#This Row],[Id Riesgo]],Tabla13[Id Riesgo],Tabla13[Porcentaje Impacto],"",1),"")</f>
        <v>1</v>
      </c>
      <c r="F34" s="290" t="str">
        <f t="shared" si="2"/>
        <v>RC3</v>
      </c>
      <c r="G34" s="415" t="b">
        <f>_xlfn.XLOOKUP(F34,Tabla13[Id Riesgo],Tabla13[Registro diligenciado],FALSE,1)</f>
        <v>1</v>
      </c>
      <c r="H34" s="290" t="str">
        <f>IF(G34,_xlfn.XLOOKUP(F34,Tabla6[Id Riesgo],Tabla6[DESCRIPCIÓN DEL RIESGO],FALSE,1),"")</f>
        <v xml:space="preserve">Posibilidad de afectación Legal, Reputacional, Operativa por Fraude interno, Soborno entrante, Conflicto de Intereses debido a Afectación Legal, Reputacional, Operativa por Fraude interno, Soborno entrante, Conflicto de Intereses por la existencia de decisiones desviadas en el proceso del procedimiento de formalización de la propiedad privada rural debido a intereses políticos, 
económicos. </v>
      </c>
      <c r="I34" s="327">
        <f>_xlfn.XLOOKUP(Tabla135[[#This Row],[Id Riesgo]],Tabla13[Id Riesgo],Tabla13[Probabilidad])</f>
        <v>0.8</v>
      </c>
      <c r="J34" s="327">
        <f>_xlfn.XLOOKUP(Tabla135[[#This Row],[Id Riesgo]],Tabla13[Id Riesgo],Tabla13[Porcentaje Impacto],"",1)</f>
        <v>1</v>
      </c>
      <c r="K34" s="311">
        <v>3</v>
      </c>
      <c r="L34" s="314"/>
      <c r="M34" s="314"/>
      <c r="N34" s="314"/>
      <c r="O34" s="295"/>
      <c r="P34" s="314"/>
      <c r="Q34" s="328" t="str">
        <f>_xlfn.TEXTJOIN(" ",TRUE,Tabla135[[#This Row],[Actividad - Acción ¿Qué?
Inicia con verbo]],Tabla135[[#This Row],[Complemento
(Observaciones o desviaciones)]])</f>
        <v/>
      </c>
      <c r="R34" s="295"/>
      <c r="S34" s="327" t="str">
        <f>_xlfn.XLOOKUP(Tabla135[[#This Row],[Tipo de control]],Tabla7[Tipo de control],Tabla7[Peso],"",1)</f>
        <v/>
      </c>
      <c r="T34" s="290" t="str">
        <f>_xlfn.XLOOKUP(Tabla135[[#This Row],[Tipo de control]],Tabla7[Tipo de control],Tabla7[Afectación matriz],"",1)</f>
        <v/>
      </c>
      <c r="U34" s="295"/>
      <c r="V34" s="327" t="str">
        <f>_xlfn.XLOOKUP(Tabla135[[#This Row],[Implementación]],Tabla11[Implementación],Tabla11[Peso],"",1)</f>
        <v/>
      </c>
      <c r="W34" s="295"/>
      <c r="X34" s="295"/>
      <c r="Y34" s="295"/>
      <c r="Z34" s="295"/>
      <c r="AA34" s="310" t="str">
        <f>IFERROR(Tabla135[[#This Row],[Peso del control]]+Tabla135[[#This Row],[Peso de la implementación]],"")</f>
        <v/>
      </c>
      <c r="AB34" s="310" t="str" cm="1">
        <f t="array" ref="AB34">IFERROR(IF(Tabla135[[#This Row],[Registro diligenciado]]=TRUE,_xlfn.IFS(AND(Tabla135[[#This Row],[No. de Control]]=1,Tabla135[[#This Row],[Desplazamiento en la Matriz]]="Probabilidad"),D34-(D34*Tabla135[[#This Row],[Valor del control]]),AND(Tabla135[[#This Row],[No. de Control]]&gt;1,Tabla135[[#This Row],[Desplazamiento en la Matriz]]="Probabilidad"),AB33-(AB33*Tabla135[[#This Row],[Valor del control]]),AND(Tabla135[[#This Row],[No. de Control]]=1,Tabla135[[#This Row],[Desplazamiento en la Matriz]]="Impacto"),D34,AND(Tabla135[[#This Row],[No. de Control]]&gt;1,Tabla135[[#This Row],[Desplazamiento en la Matriz]]="Impacto"),AB33),""),"")</f>
        <v/>
      </c>
      <c r="AC34" s="310" t="str" cm="1">
        <f t="array" ref="AC34">IFERROR(IF(Tabla135[[#This Row],[Registro diligenciado]]=TRUE,_xlfn.IFS(AND(Tabla135[[#This Row],[No. de Control]]=1,Tabla135[[#This Row],[Desplazamiento en la Matriz]]="Impacto"),E34-(E34*Tabla135[[#This Row],[Valor del control]]),AND(Tabla135[[#This Row],[No. de Control]]&gt;1,Tabla135[[#This Row],[Desplazamiento en la Matriz]]="Impacto"),AC33-(AC33*Tabla135[[#This Row],[Valor del control]]),AND(Tabla135[[#This Row],[No. de Control]]=1,Tabla135[[#This Row],[Desplazamiento en la Matriz]]="Probabilidad"),E34,AND(Tabla135[[#This Row],[No. de Control]]&gt;1,Tabla135[[#This Row],[Desplazamiento en la Matriz]]="Probabilidad"),AC33),""),"")</f>
        <v/>
      </c>
      <c r="AD34" s="310">
        <f>IFERROR(_xlfn.MINIFS(Tabla135[Probabilidad residual],Tabla135[Id Riesgo],Tabla135[[#This Row],[Id Riesgo]]),"")</f>
        <v>0.48</v>
      </c>
      <c r="AE34" s="310">
        <f>IFERROR(_xlfn.MINIFS(Tabla135[Impacto residual],Tabla135[Id Riesgo],Tabla135[[#This Row],[Id Riesgo]]),"")</f>
        <v>1</v>
      </c>
      <c r="AF34" s="310" t="str" cm="1">
        <f t="array" ref="AF3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34" s="310" t="str" cm="1">
        <f t="array" ref="AG3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3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4" s="213"/>
      <c r="AJ34" s="727">
        <f>_xlfn.MINIFS(Tabla135[Probabilidad residual],Tabla135[Id Riesgo],Tabla135[[#This Row],[Id Riesgo]])</f>
        <v>0.48</v>
      </c>
      <c r="AK34" s="727">
        <f>_xlfn.MINIFS(Tabla135[Impacto residual],Tabla135[Id Riesgo],Tabla135[[#This Row],[Id Riesgo]])</f>
        <v>1</v>
      </c>
      <c r="AL34" s="727"/>
      <c r="AM34" s="727"/>
      <c r="AN34" s="213"/>
      <c r="AO34" s="213"/>
      <c r="AP34" s="213"/>
      <c r="AQ34" s="213"/>
      <c r="AR34" s="213"/>
      <c r="AS34" s="213"/>
      <c r="AT34" s="213"/>
      <c r="AU34" s="213"/>
      <c r="AV34" s="213"/>
      <c r="AW34" s="213"/>
      <c r="AX34" s="213"/>
      <c r="AY34" s="213"/>
    </row>
    <row r="35" spans="1:51" ht="136.75" hidden="1" x14ac:dyDescent="0.4">
      <c r="A35" s="735" t="str">
        <f>Tabla135[[#This Row],[Id Riesgo]]</f>
        <v>RC3</v>
      </c>
      <c r="B35" s="736" t="str">
        <f>Tabla135[[#This Row],[Riesgo]]</f>
        <v xml:space="preserve">Posibilidad de afectación Legal, Reputacional, Operativa por Fraude interno, Soborno entrante, Conflicto de Intereses debido a Afectación Legal, Reputacional, Operativa por Fraude interno, Soborno entrante, Conflicto de Intereses por la existencia de decisiones desviadas en el proceso del procedimiento de formalización de la propiedad privada rural debido a intereses políticos, 
económicos. </v>
      </c>
      <c r="C35" s="742" t="b">
        <f>Tabla135[[#This Row],[Identificado en paso 1 y 2?]]</f>
        <v>1</v>
      </c>
      <c r="D35" s="727">
        <f>_xlfn.XLOOKUP(Tabla135[[#This Row],[Id Riesgo]],Tabla13[Id Riesgo],Tabla13[Probabilidad],"",1)</f>
        <v>0.8</v>
      </c>
      <c r="E35" s="727">
        <f>IF(C35=TRUE,_xlfn.XLOOKUP(Tabla135[[#This Row],[Id Riesgo]],Tabla13[Id Riesgo],Tabla13[Porcentaje Impacto],"",1),"")</f>
        <v>1</v>
      </c>
      <c r="F35" s="290" t="str">
        <f t="shared" si="2"/>
        <v>RC3</v>
      </c>
      <c r="G35" s="415" t="b">
        <f>_xlfn.XLOOKUP(F35,Tabla13[Id Riesgo],Tabla13[Registro diligenciado],FALSE,1)</f>
        <v>1</v>
      </c>
      <c r="H35" s="290" t="str">
        <f>IF(G35,_xlfn.XLOOKUP(F35,Tabla6[Id Riesgo],Tabla6[DESCRIPCIÓN DEL RIESGO],FALSE,1),"")</f>
        <v xml:space="preserve">Posibilidad de afectación Legal, Reputacional, Operativa por Fraude interno, Soborno entrante, Conflicto de Intereses debido a Afectación Legal, Reputacional, Operativa por Fraude interno, Soborno entrante, Conflicto de Intereses por la existencia de decisiones desviadas en el proceso del procedimiento de formalización de la propiedad privada rural debido a intereses políticos, 
económicos. </v>
      </c>
      <c r="I35" s="327">
        <f>_xlfn.XLOOKUP(Tabla135[[#This Row],[Id Riesgo]],Tabla13[Id Riesgo],Tabla13[Probabilidad])</f>
        <v>0.8</v>
      </c>
      <c r="J35" s="327">
        <f>_xlfn.XLOOKUP(Tabla135[[#This Row],[Id Riesgo]],Tabla13[Id Riesgo],Tabla13[Porcentaje Impacto],"",1)</f>
        <v>1</v>
      </c>
      <c r="K35" s="311">
        <v>4</v>
      </c>
      <c r="L35" s="314"/>
      <c r="M35" s="314"/>
      <c r="N35" s="314"/>
      <c r="O35" s="295"/>
      <c r="P35" s="314"/>
      <c r="Q35" s="328" t="str">
        <f>_xlfn.TEXTJOIN(" ",TRUE,Tabla135[[#This Row],[Actividad - Acción ¿Qué?
Inicia con verbo]],Tabla135[[#This Row],[Complemento
(Observaciones o desviaciones)]])</f>
        <v/>
      </c>
      <c r="R35" s="295"/>
      <c r="S35" s="327" t="str">
        <f>_xlfn.XLOOKUP(Tabla135[[#This Row],[Tipo de control]],Tabla7[Tipo de control],Tabla7[Peso],"",1)</f>
        <v/>
      </c>
      <c r="T35" s="290" t="str">
        <f>_xlfn.XLOOKUP(Tabla135[[#This Row],[Tipo de control]],Tabla7[Tipo de control],Tabla7[Afectación matriz],"",1)</f>
        <v/>
      </c>
      <c r="U35" s="295"/>
      <c r="V35" s="327" t="str">
        <f>_xlfn.XLOOKUP(Tabla135[[#This Row],[Implementación]],Tabla11[Implementación],Tabla11[Peso],"",1)</f>
        <v/>
      </c>
      <c r="W35" s="295"/>
      <c r="X35" s="295"/>
      <c r="Y35" s="295"/>
      <c r="Z35" s="295"/>
      <c r="AA35" s="310" t="str">
        <f>IFERROR(Tabla135[[#This Row],[Peso del control]]+Tabla135[[#This Row],[Peso de la implementación]],"")</f>
        <v/>
      </c>
      <c r="AB35" s="310" t="str" cm="1">
        <f t="array" ref="AB35">IFERROR(IF(Tabla135[[#This Row],[Registro diligenciado]]=TRUE,_xlfn.IFS(AND(Tabla135[[#This Row],[No. de Control]]=1,Tabla135[[#This Row],[Desplazamiento en la Matriz]]="Probabilidad"),D35-(D35*Tabla135[[#This Row],[Valor del control]]),AND(Tabla135[[#This Row],[No. de Control]]&gt;1,Tabla135[[#This Row],[Desplazamiento en la Matriz]]="Probabilidad"),AB34-(AB34*Tabla135[[#This Row],[Valor del control]]),AND(Tabla135[[#This Row],[No. de Control]]=1,Tabla135[[#This Row],[Desplazamiento en la Matriz]]="Impacto"),D35,AND(Tabla135[[#This Row],[No. de Control]]&gt;1,Tabla135[[#This Row],[Desplazamiento en la Matriz]]="Impacto"),AB34),""),"")</f>
        <v/>
      </c>
      <c r="AC35" s="310" t="str" cm="1">
        <f t="array" ref="AC35">IFERROR(IF(Tabla135[[#This Row],[Registro diligenciado]]=TRUE,_xlfn.IFS(AND(Tabla135[[#This Row],[No. de Control]]=1,Tabla135[[#This Row],[Desplazamiento en la Matriz]]="Impacto"),E35-(E35*Tabla135[[#This Row],[Valor del control]]),AND(Tabla135[[#This Row],[No. de Control]]&gt;1,Tabla135[[#This Row],[Desplazamiento en la Matriz]]="Impacto"),AC34-(AC34*Tabla135[[#This Row],[Valor del control]]),AND(Tabla135[[#This Row],[No. de Control]]=1,Tabla135[[#This Row],[Desplazamiento en la Matriz]]="Probabilidad"),E35,AND(Tabla135[[#This Row],[No. de Control]]&gt;1,Tabla135[[#This Row],[Desplazamiento en la Matriz]]="Probabilidad"),AC34),""),"")</f>
        <v/>
      </c>
      <c r="AD35" s="310">
        <f>IFERROR(_xlfn.MINIFS(Tabla135[Probabilidad residual],Tabla135[Id Riesgo],Tabla135[[#This Row],[Id Riesgo]]),"")</f>
        <v>0.48</v>
      </c>
      <c r="AE35" s="310">
        <f>IFERROR(_xlfn.MINIFS(Tabla135[Impacto residual],Tabla135[Id Riesgo],Tabla135[[#This Row],[Id Riesgo]]),"")</f>
        <v>1</v>
      </c>
      <c r="AF35" s="310" t="str" cm="1">
        <f t="array" ref="AF3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35" s="310" t="str" cm="1">
        <f t="array" ref="AG3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3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5" s="213"/>
      <c r="AJ35" s="727">
        <f>_xlfn.MINIFS(Tabla135[Probabilidad residual],Tabla135[Id Riesgo],Tabla135[[#This Row],[Id Riesgo]])</f>
        <v>0.48</v>
      </c>
      <c r="AK35" s="727">
        <f>_xlfn.MINIFS(Tabla135[Impacto residual],Tabla135[Id Riesgo],Tabla135[[#This Row],[Id Riesgo]])</f>
        <v>1</v>
      </c>
      <c r="AL35" s="727"/>
      <c r="AM35" s="727"/>
      <c r="AN35" s="213"/>
      <c r="AO35" s="213"/>
      <c r="AP35" s="213"/>
      <c r="AQ35" s="213"/>
      <c r="AR35" s="213"/>
      <c r="AS35" s="213"/>
      <c r="AT35" s="213"/>
      <c r="AU35" s="213"/>
      <c r="AV35" s="213"/>
      <c r="AW35" s="213"/>
      <c r="AX35" s="213"/>
      <c r="AY35" s="213"/>
    </row>
    <row r="36" spans="1:51" ht="136.75" hidden="1" x14ac:dyDescent="0.4">
      <c r="A36" s="735" t="str">
        <f>Tabla135[[#This Row],[Id Riesgo]]</f>
        <v>RC3</v>
      </c>
      <c r="B36" s="736" t="str">
        <f>Tabla135[[#This Row],[Riesgo]]</f>
        <v xml:space="preserve">Posibilidad de afectación Legal, Reputacional, Operativa por Fraude interno, Soborno entrante, Conflicto de Intereses debido a Afectación Legal, Reputacional, Operativa por Fraude interno, Soborno entrante, Conflicto de Intereses por la existencia de decisiones desviadas en el proceso del procedimiento de formalización de la propiedad privada rural debido a intereses políticos, 
económicos. </v>
      </c>
      <c r="C36" s="742" t="b">
        <f>Tabla135[[#This Row],[Identificado en paso 1 y 2?]]</f>
        <v>1</v>
      </c>
      <c r="D36" s="727">
        <f>_xlfn.XLOOKUP(Tabla135[[#This Row],[Id Riesgo]],Tabla13[Id Riesgo],Tabla13[Probabilidad],"",1)</f>
        <v>0.8</v>
      </c>
      <c r="E36" s="727">
        <f>IF(C36=TRUE,_xlfn.XLOOKUP(Tabla135[[#This Row],[Id Riesgo]],Tabla13[Id Riesgo],Tabla13[Porcentaje Impacto],"",1),"")</f>
        <v>1</v>
      </c>
      <c r="F36" s="290" t="str">
        <f t="shared" si="2"/>
        <v>RC3</v>
      </c>
      <c r="G36" s="415" t="b">
        <f>_xlfn.XLOOKUP(F36,Tabla13[Id Riesgo],Tabla13[Registro diligenciado],FALSE,1)</f>
        <v>1</v>
      </c>
      <c r="H36" s="290" t="str">
        <f>IF(G36,_xlfn.XLOOKUP(F36,Tabla6[Id Riesgo],Tabla6[DESCRIPCIÓN DEL RIESGO],FALSE,1),"")</f>
        <v xml:space="preserve">Posibilidad de afectación Legal, Reputacional, Operativa por Fraude interno, Soborno entrante, Conflicto de Intereses debido a Afectación Legal, Reputacional, Operativa por Fraude interno, Soborno entrante, Conflicto de Intereses por la existencia de decisiones desviadas en el proceso del procedimiento de formalización de la propiedad privada rural debido a intereses políticos, 
económicos. </v>
      </c>
      <c r="I36" s="327">
        <f>_xlfn.XLOOKUP(Tabla135[[#This Row],[Id Riesgo]],Tabla13[Id Riesgo],Tabla13[Probabilidad])</f>
        <v>0.8</v>
      </c>
      <c r="J36" s="327">
        <f>_xlfn.XLOOKUP(Tabla135[[#This Row],[Id Riesgo]],Tabla13[Id Riesgo],Tabla13[Porcentaje Impacto],"",1)</f>
        <v>1</v>
      </c>
      <c r="K36" s="311">
        <v>5</v>
      </c>
      <c r="L36" s="314"/>
      <c r="M36" s="314"/>
      <c r="N36" s="314"/>
      <c r="O36" s="295"/>
      <c r="P36" s="314"/>
      <c r="Q36" s="328" t="str">
        <f>_xlfn.TEXTJOIN(" ",TRUE,Tabla135[[#This Row],[Actividad - Acción ¿Qué?
Inicia con verbo]],Tabla135[[#This Row],[Complemento
(Observaciones o desviaciones)]])</f>
        <v/>
      </c>
      <c r="R36" s="295"/>
      <c r="S36" s="327" t="str">
        <f>_xlfn.XLOOKUP(Tabla135[[#This Row],[Tipo de control]],Tabla7[Tipo de control],Tabla7[Peso],"",1)</f>
        <v/>
      </c>
      <c r="T36" s="290" t="str">
        <f>_xlfn.XLOOKUP(Tabla135[[#This Row],[Tipo de control]],Tabla7[Tipo de control],Tabla7[Afectación matriz],"",1)</f>
        <v/>
      </c>
      <c r="U36" s="295"/>
      <c r="V36" s="327" t="str">
        <f>_xlfn.XLOOKUP(Tabla135[[#This Row],[Implementación]],Tabla11[Implementación],Tabla11[Peso],"",1)</f>
        <v/>
      </c>
      <c r="W36" s="295"/>
      <c r="X36" s="295"/>
      <c r="Y36" s="295"/>
      <c r="Z36" s="295"/>
      <c r="AA36" s="310" t="str">
        <f>IFERROR(Tabla135[[#This Row],[Peso del control]]+Tabla135[[#This Row],[Peso de la implementación]],"")</f>
        <v/>
      </c>
      <c r="AB36" s="310" t="str" cm="1">
        <f t="array" ref="AB36">IFERROR(IF(Tabla135[[#This Row],[Registro diligenciado]]=TRUE,_xlfn.IFS(AND(Tabla135[[#This Row],[No. de Control]]=1,Tabla135[[#This Row],[Desplazamiento en la Matriz]]="Probabilidad"),D36-(D36*Tabla135[[#This Row],[Valor del control]]),AND(Tabla135[[#This Row],[No. de Control]]&gt;1,Tabla135[[#This Row],[Desplazamiento en la Matriz]]="Probabilidad"),AB35-(AB35*Tabla135[[#This Row],[Valor del control]]),AND(Tabla135[[#This Row],[No. de Control]]=1,Tabla135[[#This Row],[Desplazamiento en la Matriz]]="Impacto"),D36,AND(Tabla135[[#This Row],[No. de Control]]&gt;1,Tabla135[[#This Row],[Desplazamiento en la Matriz]]="Impacto"),AB35),""),"")</f>
        <v/>
      </c>
      <c r="AC36" s="310" t="str" cm="1">
        <f t="array" ref="AC36">IFERROR(IF(Tabla135[[#This Row],[Registro diligenciado]]=TRUE,_xlfn.IFS(AND(Tabla135[[#This Row],[No. de Control]]=1,Tabla135[[#This Row],[Desplazamiento en la Matriz]]="Impacto"),E36-(E36*Tabla135[[#This Row],[Valor del control]]),AND(Tabla135[[#This Row],[No. de Control]]&gt;1,Tabla135[[#This Row],[Desplazamiento en la Matriz]]="Impacto"),AC35-(AC35*Tabla135[[#This Row],[Valor del control]]),AND(Tabla135[[#This Row],[No. de Control]]=1,Tabla135[[#This Row],[Desplazamiento en la Matriz]]="Probabilidad"),E36,AND(Tabla135[[#This Row],[No. de Control]]&gt;1,Tabla135[[#This Row],[Desplazamiento en la Matriz]]="Probabilidad"),AC35),""),"")</f>
        <v/>
      </c>
      <c r="AD36" s="310">
        <f>IFERROR(_xlfn.MINIFS(Tabla135[Probabilidad residual],Tabla135[Id Riesgo],Tabla135[[#This Row],[Id Riesgo]]),"")</f>
        <v>0.48</v>
      </c>
      <c r="AE36" s="310">
        <f>IFERROR(_xlfn.MINIFS(Tabla135[Impacto residual],Tabla135[Id Riesgo],Tabla135[[#This Row],[Id Riesgo]]),"")</f>
        <v>1</v>
      </c>
      <c r="AF36" s="310" t="str" cm="1">
        <f t="array" ref="AF3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36" s="310" t="str" cm="1">
        <f t="array" ref="AG3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3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6" s="213"/>
      <c r="AJ36" s="727">
        <f>_xlfn.MINIFS(Tabla135[Probabilidad residual],Tabla135[Id Riesgo],Tabla135[[#This Row],[Id Riesgo]])</f>
        <v>0.48</v>
      </c>
      <c r="AK36" s="727">
        <f>_xlfn.MINIFS(Tabla135[Impacto residual],Tabla135[Id Riesgo],Tabla135[[#This Row],[Id Riesgo]])</f>
        <v>1</v>
      </c>
      <c r="AL36" s="727"/>
      <c r="AM36" s="727"/>
      <c r="AN36" s="213"/>
      <c r="AO36" s="213"/>
      <c r="AP36" s="213"/>
      <c r="AQ36" s="213"/>
      <c r="AR36" s="213"/>
      <c r="AS36" s="213"/>
      <c r="AT36" s="213"/>
      <c r="AU36" s="213"/>
      <c r="AV36" s="213"/>
      <c r="AW36" s="213"/>
      <c r="AX36" s="213"/>
      <c r="AY36" s="213"/>
    </row>
    <row r="37" spans="1:51" ht="136.75" hidden="1" x14ac:dyDescent="0.4">
      <c r="A37" s="735" t="str">
        <f>Tabla135[[#This Row],[Id Riesgo]]</f>
        <v>RC3</v>
      </c>
      <c r="B37" s="736" t="str">
        <f>Tabla135[[#This Row],[Riesgo]]</f>
        <v xml:space="preserve">Posibilidad de afectación Legal, Reputacional, Operativa por Fraude interno, Soborno entrante, Conflicto de Intereses debido a Afectación Legal, Reputacional, Operativa por Fraude interno, Soborno entrante, Conflicto de Intereses por la existencia de decisiones desviadas en el proceso del procedimiento de formalización de la propiedad privada rural debido a intereses políticos, 
económicos. </v>
      </c>
      <c r="C37" s="742" t="b">
        <f>Tabla135[[#This Row],[Identificado en paso 1 y 2?]]</f>
        <v>1</v>
      </c>
      <c r="D37" s="727">
        <f>_xlfn.XLOOKUP(Tabla135[[#This Row],[Id Riesgo]],Tabla13[Id Riesgo],Tabla13[Probabilidad],"",1)</f>
        <v>0.8</v>
      </c>
      <c r="E37" s="727">
        <f>IF(C37=TRUE,_xlfn.XLOOKUP(Tabla135[[#This Row],[Id Riesgo]],Tabla13[Id Riesgo],Tabla13[Porcentaje Impacto],"",1),"")</f>
        <v>1</v>
      </c>
      <c r="F37" s="290" t="str">
        <f t="shared" si="2"/>
        <v>RC3</v>
      </c>
      <c r="G37" s="415" t="b">
        <f>_xlfn.XLOOKUP(F37,Tabla13[Id Riesgo],Tabla13[Registro diligenciado],FALSE,1)</f>
        <v>1</v>
      </c>
      <c r="H37" s="290" t="str">
        <f>IF(G37,_xlfn.XLOOKUP(F37,Tabla6[Id Riesgo],Tabla6[DESCRIPCIÓN DEL RIESGO],FALSE,1),"")</f>
        <v xml:space="preserve">Posibilidad de afectación Legal, Reputacional, Operativa por Fraude interno, Soborno entrante, Conflicto de Intereses debido a Afectación Legal, Reputacional, Operativa por Fraude interno, Soborno entrante, Conflicto de Intereses por la existencia de decisiones desviadas en el proceso del procedimiento de formalización de la propiedad privada rural debido a intereses políticos, 
económicos. </v>
      </c>
      <c r="I37" s="327">
        <f>_xlfn.XLOOKUP(Tabla135[[#This Row],[Id Riesgo]],Tabla13[Id Riesgo],Tabla13[Probabilidad])</f>
        <v>0.8</v>
      </c>
      <c r="J37" s="327">
        <f>_xlfn.XLOOKUP(Tabla135[[#This Row],[Id Riesgo]],Tabla13[Id Riesgo],Tabla13[Porcentaje Impacto],"",1)</f>
        <v>1</v>
      </c>
      <c r="K37" s="311">
        <v>6</v>
      </c>
      <c r="L37" s="314"/>
      <c r="M37" s="314"/>
      <c r="N37" s="314"/>
      <c r="O37" s="295"/>
      <c r="P37" s="314"/>
      <c r="Q37" s="328" t="str">
        <f>_xlfn.TEXTJOIN(" ",TRUE,Tabla135[[#This Row],[Actividad - Acción ¿Qué?
Inicia con verbo]],Tabla135[[#This Row],[Complemento
(Observaciones o desviaciones)]])</f>
        <v/>
      </c>
      <c r="R37" s="295"/>
      <c r="S37" s="327" t="str">
        <f>_xlfn.XLOOKUP(Tabla135[[#This Row],[Tipo de control]],Tabla7[Tipo de control],Tabla7[Peso],"",1)</f>
        <v/>
      </c>
      <c r="T37" s="290" t="str">
        <f>_xlfn.XLOOKUP(Tabla135[[#This Row],[Tipo de control]],Tabla7[Tipo de control],Tabla7[Afectación matriz],"",1)</f>
        <v/>
      </c>
      <c r="U37" s="295"/>
      <c r="V37" s="327" t="str">
        <f>_xlfn.XLOOKUP(Tabla135[[#This Row],[Implementación]],Tabla11[Implementación],Tabla11[Peso],"",1)</f>
        <v/>
      </c>
      <c r="W37" s="295"/>
      <c r="X37" s="295"/>
      <c r="Y37" s="295"/>
      <c r="Z37" s="295"/>
      <c r="AA37" s="310" t="str">
        <f>IFERROR(Tabla135[[#This Row],[Peso del control]]+Tabla135[[#This Row],[Peso de la implementación]],"")</f>
        <v/>
      </c>
      <c r="AB37" s="310" t="str" cm="1">
        <f t="array" ref="AB37">IFERROR(IF(Tabla135[[#This Row],[Registro diligenciado]]=TRUE,_xlfn.IFS(AND(Tabla135[[#This Row],[No. de Control]]=1,Tabla135[[#This Row],[Desplazamiento en la Matriz]]="Probabilidad"),D37-(D37*Tabla135[[#This Row],[Valor del control]]),AND(Tabla135[[#This Row],[No. de Control]]&gt;1,Tabla135[[#This Row],[Desplazamiento en la Matriz]]="Probabilidad"),AB36-(AB36*Tabla135[[#This Row],[Valor del control]]),AND(Tabla135[[#This Row],[No. de Control]]=1,Tabla135[[#This Row],[Desplazamiento en la Matriz]]="Impacto"),D37,AND(Tabla135[[#This Row],[No. de Control]]&gt;1,Tabla135[[#This Row],[Desplazamiento en la Matriz]]="Impacto"),AB36),""),"")</f>
        <v/>
      </c>
      <c r="AC37" s="310" t="str" cm="1">
        <f t="array" ref="AC37">IFERROR(IF(Tabla135[[#This Row],[Registro diligenciado]]=TRUE,_xlfn.IFS(AND(Tabla135[[#This Row],[No. de Control]]=1,Tabla135[[#This Row],[Desplazamiento en la Matriz]]="Impacto"),E37-(E37*Tabla135[[#This Row],[Valor del control]]),AND(Tabla135[[#This Row],[No. de Control]]&gt;1,Tabla135[[#This Row],[Desplazamiento en la Matriz]]="Impacto"),AC36-(AC36*Tabla135[[#This Row],[Valor del control]]),AND(Tabla135[[#This Row],[No. de Control]]=1,Tabla135[[#This Row],[Desplazamiento en la Matriz]]="Probabilidad"),E37,AND(Tabla135[[#This Row],[No. de Control]]&gt;1,Tabla135[[#This Row],[Desplazamiento en la Matriz]]="Probabilidad"),AC36),""),"")</f>
        <v/>
      </c>
      <c r="AD37" s="310">
        <f>IFERROR(_xlfn.MINIFS(Tabla135[Probabilidad residual],Tabla135[Id Riesgo],Tabla135[[#This Row],[Id Riesgo]]),"")</f>
        <v>0.48</v>
      </c>
      <c r="AE37" s="310">
        <f>IFERROR(_xlfn.MINIFS(Tabla135[Impacto residual],Tabla135[Id Riesgo],Tabla135[[#This Row],[Id Riesgo]]),"")</f>
        <v>1</v>
      </c>
      <c r="AF37" s="310" t="str" cm="1">
        <f t="array" ref="AF3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37" s="310" t="str" cm="1">
        <f t="array" ref="AG3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3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7" s="213"/>
      <c r="AJ37" s="727">
        <f>_xlfn.MINIFS(Tabla135[Probabilidad residual],Tabla135[Id Riesgo],Tabla135[[#This Row],[Id Riesgo]])</f>
        <v>0.48</v>
      </c>
      <c r="AK37" s="727">
        <f>_xlfn.MINIFS(Tabla135[Impacto residual],Tabla135[Id Riesgo],Tabla135[[#This Row],[Id Riesgo]])</f>
        <v>1</v>
      </c>
      <c r="AL37" s="727"/>
      <c r="AM37" s="727"/>
      <c r="AN37" s="213"/>
      <c r="AO37" s="213"/>
      <c r="AP37" s="213"/>
      <c r="AQ37" s="213"/>
      <c r="AR37" s="213"/>
      <c r="AS37" s="213"/>
      <c r="AT37" s="213"/>
      <c r="AU37" s="213"/>
      <c r="AV37" s="213"/>
      <c r="AW37" s="213"/>
      <c r="AX37" s="213"/>
      <c r="AY37" s="213"/>
    </row>
    <row r="38" spans="1:51" ht="136.75" hidden="1" x14ac:dyDescent="0.4">
      <c r="A38" s="735" t="str">
        <f>Tabla135[[#This Row],[Id Riesgo]]</f>
        <v>RC3</v>
      </c>
      <c r="B38" s="736" t="str">
        <f>Tabla135[[#This Row],[Riesgo]]</f>
        <v xml:space="preserve">Posibilidad de afectación Legal, Reputacional, Operativa por Fraude interno, Soborno entrante, Conflicto de Intereses debido a Afectación Legal, Reputacional, Operativa por Fraude interno, Soborno entrante, Conflicto de Intereses por la existencia de decisiones desviadas en el proceso del procedimiento de formalización de la propiedad privada rural debido a intereses políticos, 
económicos. </v>
      </c>
      <c r="C38" s="742" t="b">
        <f>Tabla135[[#This Row],[Identificado en paso 1 y 2?]]</f>
        <v>1</v>
      </c>
      <c r="D38" s="727">
        <f>_xlfn.XLOOKUP(Tabla135[[#This Row],[Id Riesgo]],Tabla13[Id Riesgo],Tabla13[Probabilidad],"",1)</f>
        <v>0.8</v>
      </c>
      <c r="E38" s="727">
        <f>IF(C38=TRUE,_xlfn.XLOOKUP(Tabla135[[#This Row],[Id Riesgo]],Tabla13[Id Riesgo],Tabla13[Porcentaje Impacto],"",1),"")</f>
        <v>1</v>
      </c>
      <c r="F38" s="290" t="str">
        <f t="shared" si="2"/>
        <v>RC3</v>
      </c>
      <c r="G38" s="415" t="b">
        <f>_xlfn.XLOOKUP(F38,Tabla13[Id Riesgo],Tabla13[Registro diligenciado],FALSE,1)</f>
        <v>1</v>
      </c>
      <c r="H38" s="290" t="str">
        <f>IF(G38,_xlfn.XLOOKUP(F38,Tabla6[Id Riesgo],Tabla6[DESCRIPCIÓN DEL RIESGO],FALSE,1),"")</f>
        <v xml:space="preserve">Posibilidad de afectación Legal, Reputacional, Operativa por Fraude interno, Soborno entrante, Conflicto de Intereses debido a Afectación Legal, Reputacional, Operativa por Fraude interno, Soborno entrante, Conflicto de Intereses por la existencia de decisiones desviadas en el proceso del procedimiento de formalización de la propiedad privada rural debido a intereses políticos, 
económicos. </v>
      </c>
      <c r="I38" s="327">
        <f>_xlfn.XLOOKUP(Tabla135[[#This Row],[Id Riesgo]],Tabla13[Id Riesgo],Tabla13[Probabilidad])</f>
        <v>0.8</v>
      </c>
      <c r="J38" s="327">
        <f>_xlfn.XLOOKUP(Tabla135[[#This Row],[Id Riesgo]],Tabla13[Id Riesgo],Tabla13[Porcentaje Impacto],"",1)</f>
        <v>1</v>
      </c>
      <c r="K38" s="311">
        <v>7</v>
      </c>
      <c r="L38" s="314"/>
      <c r="M38" s="314"/>
      <c r="N38" s="314"/>
      <c r="O38" s="295"/>
      <c r="P38" s="314"/>
      <c r="Q38" s="328" t="str">
        <f>_xlfn.TEXTJOIN(" ",TRUE,Tabla135[[#This Row],[Actividad - Acción ¿Qué?
Inicia con verbo]],Tabla135[[#This Row],[Complemento
(Observaciones o desviaciones)]])</f>
        <v/>
      </c>
      <c r="R38" s="295"/>
      <c r="S38" s="327" t="str">
        <f>_xlfn.XLOOKUP(Tabla135[[#This Row],[Tipo de control]],Tabla7[Tipo de control],Tabla7[Peso],"",1)</f>
        <v/>
      </c>
      <c r="T38" s="290" t="str">
        <f>_xlfn.XLOOKUP(Tabla135[[#This Row],[Tipo de control]],Tabla7[Tipo de control],Tabla7[Afectación matriz],"",1)</f>
        <v/>
      </c>
      <c r="U38" s="295"/>
      <c r="V38" s="327" t="str">
        <f>_xlfn.XLOOKUP(Tabla135[[#This Row],[Implementación]],Tabla11[Implementación],Tabla11[Peso],"",1)</f>
        <v/>
      </c>
      <c r="W38" s="295"/>
      <c r="X38" s="295"/>
      <c r="Y38" s="295"/>
      <c r="Z38" s="295"/>
      <c r="AA38" s="310" t="str">
        <f>IFERROR(Tabla135[[#This Row],[Peso del control]]+Tabla135[[#This Row],[Peso de la implementación]],"")</f>
        <v/>
      </c>
      <c r="AB38" s="310" t="str" cm="1">
        <f t="array" ref="AB38">IFERROR(IF(Tabla135[[#This Row],[Registro diligenciado]]=TRUE,_xlfn.IFS(AND(Tabla135[[#This Row],[No. de Control]]=1,Tabla135[[#This Row],[Desplazamiento en la Matriz]]="Probabilidad"),D38-(D38*Tabla135[[#This Row],[Valor del control]]),AND(Tabla135[[#This Row],[No. de Control]]&gt;1,Tabla135[[#This Row],[Desplazamiento en la Matriz]]="Probabilidad"),AB37-(AB37*Tabla135[[#This Row],[Valor del control]]),AND(Tabla135[[#This Row],[No. de Control]]=1,Tabla135[[#This Row],[Desplazamiento en la Matriz]]="Impacto"),D38,AND(Tabla135[[#This Row],[No. de Control]]&gt;1,Tabla135[[#This Row],[Desplazamiento en la Matriz]]="Impacto"),AB37),""),"")</f>
        <v/>
      </c>
      <c r="AC38" s="310" t="str" cm="1">
        <f t="array" ref="AC38">IFERROR(IF(Tabla135[[#This Row],[Registro diligenciado]]=TRUE,_xlfn.IFS(AND(Tabla135[[#This Row],[No. de Control]]=1,Tabla135[[#This Row],[Desplazamiento en la Matriz]]="Impacto"),E38-(E38*Tabla135[[#This Row],[Valor del control]]),AND(Tabla135[[#This Row],[No. de Control]]&gt;1,Tabla135[[#This Row],[Desplazamiento en la Matriz]]="Impacto"),AC37-(AC37*Tabla135[[#This Row],[Valor del control]]),AND(Tabla135[[#This Row],[No. de Control]]=1,Tabla135[[#This Row],[Desplazamiento en la Matriz]]="Probabilidad"),E38,AND(Tabla135[[#This Row],[No. de Control]]&gt;1,Tabla135[[#This Row],[Desplazamiento en la Matriz]]="Probabilidad"),AC37),""),"")</f>
        <v/>
      </c>
      <c r="AD38" s="310">
        <f>IFERROR(_xlfn.MINIFS(Tabla135[Probabilidad residual],Tabla135[Id Riesgo],Tabla135[[#This Row],[Id Riesgo]]),"")</f>
        <v>0.48</v>
      </c>
      <c r="AE38" s="310">
        <f>IFERROR(_xlfn.MINIFS(Tabla135[Impacto residual],Tabla135[Id Riesgo],Tabla135[[#This Row],[Id Riesgo]]),"")</f>
        <v>1</v>
      </c>
      <c r="AF38" s="310" t="str" cm="1">
        <f t="array" ref="AF3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38" s="310" t="str" cm="1">
        <f t="array" ref="AG3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3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8" s="213"/>
      <c r="AJ38" s="727">
        <f>_xlfn.MINIFS(Tabla135[Probabilidad residual],Tabla135[Id Riesgo],Tabla135[[#This Row],[Id Riesgo]])</f>
        <v>0.48</v>
      </c>
      <c r="AK38" s="727">
        <f>_xlfn.MINIFS(Tabla135[Impacto residual],Tabla135[Id Riesgo],Tabla135[[#This Row],[Id Riesgo]])</f>
        <v>1</v>
      </c>
      <c r="AL38" s="727"/>
      <c r="AM38" s="727"/>
      <c r="AN38" s="213"/>
      <c r="AO38" s="213"/>
      <c r="AP38" s="213"/>
      <c r="AQ38" s="213"/>
      <c r="AR38" s="213"/>
      <c r="AS38" s="213"/>
      <c r="AT38" s="213"/>
      <c r="AU38" s="213"/>
      <c r="AV38" s="213"/>
      <c r="AW38" s="213"/>
      <c r="AX38" s="213"/>
      <c r="AY38" s="213"/>
    </row>
    <row r="39" spans="1:51" ht="136.75" hidden="1" x14ac:dyDescent="0.4">
      <c r="A39" s="735" t="str">
        <f>Tabla135[[#This Row],[Id Riesgo]]</f>
        <v>RC3</v>
      </c>
      <c r="B39" s="736" t="str">
        <f>Tabla135[[#This Row],[Riesgo]]</f>
        <v xml:space="preserve">Posibilidad de afectación Legal, Reputacional, Operativa por Fraude interno, Soborno entrante, Conflicto de Intereses debido a Afectación Legal, Reputacional, Operativa por Fraude interno, Soborno entrante, Conflicto de Intereses por la existencia de decisiones desviadas en el proceso del procedimiento de formalización de la propiedad privada rural debido a intereses políticos, 
económicos. </v>
      </c>
      <c r="C39" s="742" t="b">
        <f>Tabla135[[#This Row],[Identificado en paso 1 y 2?]]</f>
        <v>1</v>
      </c>
      <c r="D39" s="727">
        <f>_xlfn.XLOOKUP(Tabla135[[#This Row],[Id Riesgo]],Tabla13[Id Riesgo],Tabla13[Probabilidad],"",1)</f>
        <v>0.8</v>
      </c>
      <c r="E39" s="727">
        <f>IF(C39=TRUE,_xlfn.XLOOKUP(Tabla135[[#This Row],[Id Riesgo]],Tabla13[Id Riesgo],Tabla13[Porcentaje Impacto],"",1),"")</f>
        <v>1</v>
      </c>
      <c r="F39" s="290" t="str">
        <f t="shared" si="2"/>
        <v>RC3</v>
      </c>
      <c r="G39" s="415" t="b">
        <f>_xlfn.XLOOKUP(F39,Tabla13[Id Riesgo],Tabla13[Registro diligenciado],FALSE,1)</f>
        <v>1</v>
      </c>
      <c r="H39" s="290" t="str">
        <f>IF(G39,_xlfn.XLOOKUP(F39,Tabla6[Id Riesgo],Tabla6[DESCRIPCIÓN DEL RIESGO],FALSE,1),"")</f>
        <v xml:space="preserve">Posibilidad de afectación Legal, Reputacional, Operativa por Fraude interno, Soborno entrante, Conflicto de Intereses debido a Afectación Legal, Reputacional, Operativa por Fraude interno, Soborno entrante, Conflicto de Intereses por la existencia de decisiones desviadas en el proceso del procedimiento de formalización de la propiedad privada rural debido a intereses políticos, 
económicos. </v>
      </c>
      <c r="I39" s="327">
        <f>_xlfn.XLOOKUP(Tabla135[[#This Row],[Id Riesgo]],Tabla13[Id Riesgo],Tabla13[Probabilidad])</f>
        <v>0.8</v>
      </c>
      <c r="J39" s="327">
        <f>_xlfn.XLOOKUP(Tabla135[[#This Row],[Id Riesgo]],Tabla13[Id Riesgo],Tabla13[Porcentaje Impacto],"",1)</f>
        <v>1</v>
      </c>
      <c r="K39" s="311">
        <v>8</v>
      </c>
      <c r="L39" s="314"/>
      <c r="M39" s="314"/>
      <c r="N39" s="314"/>
      <c r="O39" s="295"/>
      <c r="P39" s="314"/>
      <c r="Q39" s="328" t="str">
        <f>_xlfn.TEXTJOIN(" ",TRUE,Tabla135[[#This Row],[Actividad - Acción ¿Qué?
Inicia con verbo]],Tabla135[[#This Row],[Complemento
(Observaciones o desviaciones)]])</f>
        <v/>
      </c>
      <c r="R39" s="295"/>
      <c r="S39" s="327" t="str">
        <f>_xlfn.XLOOKUP(Tabla135[[#This Row],[Tipo de control]],Tabla7[Tipo de control],Tabla7[Peso],"",1)</f>
        <v/>
      </c>
      <c r="T39" s="290" t="str">
        <f>_xlfn.XLOOKUP(Tabla135[[#This Row],[Tipo de control]],Tabla7[Tipo de control],Tabla7[Afectación matriz],"",1)</f>
        <v/>
      </c>
      <c r="U39" s="295"/>
      <c r="V39" s="327" t="str">
        <f>_xlfn.XLOOKUP(Tabla135[[#This Row],[Implementación]],Tabla11[Implementación],Tabla11[Peso],"",1)</f>
        <v/>
      </c>
      <c r="W39" s="295"/>
      <c r="X39" s="295"/>
      <c r="Y39" s="295"/>
      <c r="Z39" s="295"/>
      <c r="AA39" s="310" t="str">
        <f>IFERROR(Tabla135[[#This Row],[Peso del control]]+Tabla135[[#This Row],[Peso de la implementación]],"")</f>
        <v/>
      </c>
      <c r="AB39" s="310" t="str" cm="1">
        <f t="array" ref="AB39">IFERROR(IF(Tabla135[[#This Row],[Registro diligenciado]]=TRUE,_xlfn.IFS(AND(Tabla135[[#This Row],[No. de Control]]=1,Tabla135[[#This Row],[Desplazamiento en la Matriz]]="Probabilidad"),D39-(D39*Tabla135[[#This Row],[Valor del control]]),AND(Tabla135[[#This Row],[No. de Control]]&gt;1,Tabla135[[#This Row],[Desplazamiento en la Matriz]]="Probabilidad"),AB38-(AB38*Tabla135[[#This Row],[Valor del control]]),AND(Tabla135[[#This Row],[No. de Control]]=1,Tabla135[[#This Row],[Desplazamiento en la Matriz]]="Impacto"),D39,AND(Tabla135[[#This Row],[No. de Control]]&gt;1,Tabla135[[#This Row],[Desplazamiento en la Matriz]]="Impacto"),AB38),""),"")</f>
        <v/>
      </c>
      <c r="AC39" s="310" t="str" cm="1">
        <f t="array" ref="AC39">IFERROR(IF(Tabla135[[#This Row],[Registro diligenciado]]=TRUE,_xlfn.IFS(AND(Tabla135[[#This Row],[No. de Control]]=1,Tabla135[[#This Row],[Desplazamiento en la Matriz]]="Impacto"),E39-(E39*Tabla135[[#This Row],[Valor del control]]),AND(Tabla135[[#This Row],[No. de Control]]&gt;1,Tabla135[[#This Row],[Desplazamiento en la Matriz]]="Impacto"),AC38-(AC38*Tabla135[[#This Row],[Valor del control]]),AND(Tabla135[[#This Row],[No. de Control]]=1,Tabla135[[#This Row],[Desplazamiento en la Matriz]]="Probabilidad"),E39,AND(Tabla135[[#This Row],[No. de Control]]&gt;1,Tabla135[[#This Row],[Desplazamiento en la Matriz]]="Probabilidad"),AC38),""),"")</f>
        <v/>
      </c>
      <c r="AD39" s="310">
        <f>IFERROR(_xlfn.MINIFS(Tabla135[Probabilidad residual],Tabla135[Id Riesgo],Tabla135[[#This Row],[Id Riesgo]]),"")</f>
        <v>0.48</v>
      </c>
      <c r="AE39" s="310">
        <f>IFERROR(_xlfn.MINIFS(Tabla135[Impacto residual],Tabla135[Id Riesgo],Tabla135[[#This Row],[Id Riesgo]]),"")</f>
        <v>1</v>
      </c>
      <c r="AF39" s="310" t="str" cm="1">
        <f t="array" ref="AF3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39" s="310" t="str" cm="1">
        <f t="array" ref="AG3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3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9" s="213"/>
      <c r="AJ39" s="727">
        <f>_xlfn.MINIFS(Tabla135[Probabilidad residual],Tabla135[Id Riesgo],Tabla135[[#This Row],[Id Riesgo]])</f>
        <v>0.48</v>
      </c>
      <c r="AK39" s="727">
        <f>_xlfn.MINIFS(Tabla135[Impacto residual],Tabla135[Id Riesgo],Tabla135[[#This Row],[Id Riesgo]])</f>
        <v>1</v>
      </c>
      <c r="AL39" s="727"/>
      <c r="AM39" s="727"/>
      <c r="AN39" s="213"/>
      <c r="AO39" s="213"/>
      <c r="AP39" s="213"/>
      <c r="AQ39" s="213"/>
      <c r="AR39" s="213"/>
      <c r="AS39" s="213"/>
      <c r="AT39" s="213"/>
      <c r="AU39" s="213"/>
      <c r="AV39" s="213"/>
      <c r="AW39" s="213"/>
      <c r="AX39" s="213"/>
      <c r="AY39" s="213"/>
    </row>
    <row r="40" spans="1:51" ht="136.75" hidden="1" x14ac:dyDescent="0.4">
      <c r="A40" s="735" t="str">
        <f>Tabla135[[#This Row],[Id Riesgo]]</f>
        <v>RC3</v>
      </c>
      <c r="B40" s="736" t="str">
        <f>Tabla135[[#This Row],[Riesgo]]</f>
        <v xml:space="preserve">Posibilidad de afectación Legal, Reputacional, Operativa por Fraude interno, Soborno entrante, Conflicto de Intereses debido a Afectación Legal, Reputacional, Operativa por Fraude interno, Soborno entrante, Conflicto de Intereses por la existencia de decisiones desviadas en el proceso del procedimiento de formalización de la propiedad privada rural debido a intereses políticos, 
económicos. </v>
      </c>
      <c r="C40" s="742" t="b">
        <f>Tabla135[[#This Row],[Identificado en paso 1 y 2?]]</f>
        <v>1</v>
      </c>
      <c r="D40" s="727">
        <f>_xlfn.XLOOKUP(Tabla135[[#This Row],[Id Riesgo]],Tabla13[Id Riesgo],Tabla13[Probabilidad],"",1)</f>
        <v>0.8</v>
      </c>
      <c r="E40" s="727">
        <f>IF(C40=TRUE,_xlfn.XLOOKUP(Tabla135[[#This Row],[Id Riesgo]],Tabla13[Id Riesgo],Tabla13[Porcentaje Impacto],"",1),"")</f>
        <v>1</v>
      </c>
      <c r="F40" s="290" t="str">
        <f t="shared" si="2"/>
        <v>RC3</v>
      </c>
      <c r="G40" s="415" t="b">
        <f>_xlfn.XLOOKUP(F40,Tabla13[Id Riesgo],Tabla13[Registro diligenciado],FALSE,1)</f>
        <v>1</v>
      </c>
      <c r="H40" s="290" t="str">
        <f>IF(G40,_xlfn.XLOOKUP(F40,Tabla6[Id Riesgo],Tabla6[DESCRIPCIÓN DEL RIESGO],FALSE,1),"")</f>
        <v xml:space="preserve">Posibilidad de afectación Legal, Reputacional, Operativa por Fraude interno, Soborno entrante, Conflicto de Intereses debido a Afectación Legal, Reputacional, Operativa por Fraude interno, Soborno entrante, Conflicto de Intereses por la existencia de decisiones desviadas en el proceso del procedimiento de formalización de la propiedad privada rural debido a intereses políticos, 
económicos. </v>
      </c>
      <c r="I40" s="327">
        <f>_xlfn.XLOOKUP(Tabla135[[#This Row],[Id Riesgo]],Tabla13[Id Riesgo],Tabla13[Probabilidad])</f>
        <v>0.8</v>
      </c>
      <c r="J40" s="327">
        <f>_xlfn.XLOOKUP(Tabla135[[#This Row],[Id Riesgo]],Tabla13[Id Riesgo],Tabla13[Porcentaje Impacto],"",1)</f>
        <v>1</v>
      </c>
      <c r="K40" s="311">
        <v>9</v>
      </c>
      <c r="L40" s="314"/>
      <c r="M40" s="314"/>
      <c r="N40" s="314"/>
      <c r="O40" s="295"/>
      <c r="P40" s="314"/>
      <c r="Q40" s="328" t="str">
        <f>_xlfn.TEXTJOIN(" ",TRUE,Tabla135[[#This Row],[Actividad - Acción ¿Qué?
Inicia con verbo]],Tabla135[[#This Row],[Complemento
(Observaciones o desviaciones)]])</f>
        <v/>
      </c>
      <c r="R40" s="295"/>
      <c r="S40" s="327" t="str">
        <f>_xlfn.XLOOKUP(Tabla135[[#This Row],[Tipo de control]],Tabla7[Tipo de control],Tabla7[Peso],"",1)</f>
        <v/>
      </c>
      <c r="T40" s="290" t="str">
        <f>_xlfn.XLOOKUP(Tabla135[[#This Row],[Tipo de control]],Tabla7[Tipo de control],Tabla7[Afectación matriz],"",1)</f>
        <v/>
      </c>
      <c r="U40" s="295"/>
      <c r="V40" s="327" t="str">
        <f>_xlfn.XLOOKUP(Tabla135[[#This Row],[Implementación]],Tabla11[Implementación],Tabla11[Peso],"",1)</f>
        <v/>
      </c>
      <c r="W40" s="295"/>
      <c r="X40" s="295"/>
      <c r="Y40" s="295"/>
      <c r="Z40" s="295"/>
      <c r="AA40" s="310" t="str">
        <f>IFERROR(Tabla135[[#This Row],[Peso del control]]+Tabla135[[#This Row],[Peso de la implementación]],"")</f>
        <v/>
      </c>
      <c r="AB40" s="310" t="str" cm="1">
        <f t="array" ref="AB40">IFERROR(IF(Tabla135[[#This Row],[Registro diligenciado]]=TRUE,_xlfn.IFS(AND(Tabla135[[#This Row],[No. de Control]]=1,Tabla135[[#This Row],[Desplazamiento en la Matriz]]="Probabilidad"),D40-(D40*Tabla135[[#This Row],[Valor del control]]),AND(Tabla135[[#This Row],[No. de Control]]&gt;1,Tabla135[[#This Row],[Desplazamiento en la Matriz]]="Probabilidad"),AB39-(AB39*Tabla135[[#This Row],[Valor del control]]),AND(Tabla135[[#This Row],[No. de Control]]=1,Tabla135[[#This Row],[Desplazamiento en la Matriz]]="Impacto"),D40,AND(Tabla135[[#This Row],[No. de Control]]&gt;1,Tabla135[[#This Row],[Desplazamiento en la Matriz]]="Impacto"),AB39),""),"")</f>
        <v/>
      </c>
      <c r="AC40" s="310" t="str" cm="1">
        <f t="array" ref="AC40">IFERROR(IF(Tabla135[[#This Row],[Registro diligenciado]]=TRUE,_xlfn.IFS(AND(Tabla135[[#This Row],[No. de Control]]=1,Tabla135[[#This Row],[Desplazamiento en la Matriz]]="Impacto"),E40-(E40*Tabla135[[#This Row],[Valor del control]]),AND(Tabla135[[#This Row],[No. de Control]]&gt;1,Tabla135[[#This Row],[Desplazamiento en la Matriz]]="Impacto"),AC39-(AC39*Tabla135[[#This Row],[Valor del control]]),AND(Tabla135[[#This Row],[No. de Control]]=1,Tabla135[[#This Row],[Desplazamiento en la Matriz]]="Probabilidad"),E40,AND(Tabla135[[#This Row],[No. de Control]]&gt;1,Tabla135[[#This Row],[Desplazamiento en la Matriz]]="Probabilidad"),AC39),""),"")</f>
        <v/>
      </c>
      <c r="AD40" s="310">
        <f>IFERROR(_xlfn.MINIFS(Tabla135[Probabilidad residual],Tabla135[Id Riesgo],Tabla135[[#This Row],[Id Riesgo]]),"")</f>
        <v>0.48</v>
      </c>
      <c r="AE40" s="310">
        <f>IFERROR(_xlfn.MINIFS(Tabla135[Impacto residual],Tabla135[Id Riesgo],Tabla135[[#This Row],[Id Riesgo]]),"")</f>
        <v>1</v>
      </c>
      <c r="AF40" s="310" t="str" cm="1">
        <f t="array" ref="AF4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40" s="310" t="str" cm="1">
        <f t="array" ref="AG4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4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0" s="213"/>
      <c r="AJ40" s="727">
        <f>_xlfn.MINIFS(Tabla135[Probabilidad residual],Tabla135[Id Riesgo],Tabla135[[#This Row],[Id Riesgo]])</f>
        <v>0.48</v>
      </c>
      <c r="AK40" s="727">
        <f>_xlfn.MINIFS(Tabla135[Impacto residual],Tabla135[Id Riesgo],Tabla135[[#This Row],[Id Riesgo]])</f>
        <v>1</v>
      </c>
      <c r="AL40" s="727"/>
      <c r="AM40" s="727"/>
      <c r="AN40" s="213"/>
      <c r="AO40" s="213"/>
      <c r="AP40" s="213"/>
      <c r="AQ40" s="213"/>
      <c r="AR40" s="213"/>
      <c r="AS40" s="213"/>
      <c r="AT40" s="213"/>
      <c r="AU40" s="213"/>
      <c r="AV40" s="213"/>
      <c r="AW40" s="213"/>
      <c r="AX40" s="213"/>
      <c r="AY40" s="213"/>
    </row>
    <row r="41" spans="1:51" ht="136.75" hidden="1" x14ac:dyDescent="0.4">
      <c r="A41" s="735" t="str">
        <f>Tabla135[[#This Row],[Id Riesgo]]</f>
        <v>RC3</v>
      </c>
      <c r="B41" s="736" t="str">
        <f>Tabla135[[#This Row],[Riesgo]]</f>
        <v xml:space="preserve">Posibilidad de afectación Legal, Reputacional, Operativa por Fraude interno, Soborno entrante, Conflicto de Intereses debido a Afectación Legal, Reputacional, Operativa por Fraude interno, Soborno entrante, Conflicto de Intereses por la existencia de decisiones desviadas en el proceso del procedimiento de formalización de la propiedad privada rural debido a intereses políticos, 
económicos. </v>
      </c>
      <c r="C41" s="742" t="b">
        <f>Tabla135[[#This Row],[Identificado en paso 1 y 2?]]</f>
        <v>1</v>
      </c>
      <c r="D41" s="727">
        <f>_xlfn.XLOOKUP(Tabla135[[#This Row],[Id Riesgo]],Tabla13[Id Riesgo],Tabla13[Probabilidad],"",1)</f>
        <v>0.8</v>
      </c>
      <c r="E41" s="727">
        <f>IF(C41=TRUE,_xlfn.XLOOKUP(Tabla135[[#This Row],[Id Riesgo]],Tabla13[Id Riesgo],Tabla13[Porcentaje Impacto],"",1),"")</f>
        <v>1</v>
      </c>
      <c r="F41" s="290" t="str">
        <f t="shared" si="2"/>
        <v>RC3</v>
      </c>
      <c r="G41" s="415" t="b">
        <f>_xlfn.XLOOKUP(F41,Tabla13[Id Riesgo],Tabla13[Registro diligenciado],FALSE,1)</f>
        <v>1</v>
      </c>
      <c r="H41" s="290" t="str">
        <f>IF(G41,_xlfn.XLOOKUP(F41,Tabla6[Id Riesgo],Tabla6[DESCRIPCIÓN DEL RIESGO],FALSE,1),"")</f>
        <v xml:space="preserve">Posibilidad de afectación Legal, Reputacional, Operativa por Fraude interno, Soborno entrante, Conflicto de Intereses debido a Afectación Legal, Reputacional, Operativa por Fraude interno, Soborno entrante, Conflicto de Intereses por la existencia de decisiones desviadas en el proceso del procedimiento de formalización de la propiedad privada rural debido a intereses políticos, 
económicos. </v>
      </c>
      <c r="I41" s="327">
        <f>_xlfn.XLOOKUP(Tabla135[[#This Row],[Id Riesgo]],Tabla13[Id Riesgo],Tabla13[Probabilidad])</f>
        <v>0.8</v>
      </c>
      <c r="J41" s="327">
        <f>_xlfn.XLOOKUP(Tabla135[[#This Row],[Id Riesgo]],Tabla13[Id Riesgo],Tabla13[Porcentaje Impacto],"",1)</f>
        <v>1</v>
      </c>
      <c r="K41" s="311">
        <v>10</v>
      </c>
      <c r="L41" s="314"/>
      <c r="M41" s="314"/>
      <c r="N41" s="314"/>
      <c r="O41" s="295"/>
      <c r="P41" s="314"/>
      <c r="Q41" s="328" t="str">
        <f>_xlfn.TEXTJOIN(" ",TRUE,Tabla135[[#This Row],[Actividad - Acción ¿Qué?
Inicia con verbo]],Tabla135[[#This Row],[Complemento
(Observaciones o desviaciones)]])</f>
        <v/>
      </c>
      <c r="R41" s="295"/>
      <c r="S41" s="327" t="str">
        <f>_xlfn.XLOOKUP(Tabla135[[#This Row],[Tipo de control]],Tabla7[Tipo de control],Tabla7[Peso],"",1)</f>
        <v/>
      </c>
      <c r="T41" s="290" t="str">
        <f>_xlfn.XLOOKUP(Tabla135[[#This Row],[Tipo de control]],Tabla7[Tipo de control],Tabla7[Afectación matriz],"",1)</f>
        <v/>
      </c>
      <c r="U41" s="295"/>
      <c r="V41" s="327" t="str">
        <f>_xlfn.XLOOKUP(Tabla135[[#This Row],[Implementación]],Tabla11[Implementación],Tabla11[Peso],"",1)</f>
        <v/>
      </c>
      <c r="W41" s="295"/>
      <c r="X41" s="295"/>
      <c r="Y41" s="295"/>
      <c r="Z41" s="295"/>
      <c r="AA41" s="310" t="str">
        <f>IFERROR(Tabla135[[#This Row],[Peso del control]]+Tabla135[[#This Row],[Peso de la implementación]],"")</f>
        <v/>
      </c>
      <c r="AB41" s="310" t="str" cm="1">
        <f t="array" ref="AB41">IFERROR(IF(Tabla135[[#This Row],[Registro diligenciado]]=TRUE,_xlfn.IFS(AND(Tabla135[[#This Row],[No. de Control]]=1,Tabla135[[#This Row],[Desplazamiento en la Matriz]]="Probabilidad"),D41-(D41*Tabla135[[#This Row],[Valor del control]]),AND(Tabla135[[#This Row],[No. de Control]]&gt;1,Tabla135[[#This Row],[Desplazamiento en la Matriz]]="Probabilidad"),AB40-(AB40*Tabla135[[#This Row],[Valor del control]]),AND(Tabla135[[#This Row],[No. de Control]]=1,Tabla135[[#This Row],[Desplazamiento en la Matriz]]="Impacto"),D41,AND(Tabla135[[#This Row],[No. de Control]]&gt;1,Tabla135[[#This Row],[Desplazamiento en la Matriz]]="Impacto"),AB40),""),"")</f>
        <v/>
      </c>
      <c r="AC41" s="310" t="str" cm="1">
        <f t="array" ref="AC41">IFERROR(IF(Tabla135[[#This Row],[Registro diligenciado]]=TRUE,_xlfn.IFS(AND(Tabla135[[#This Row],[No. de Control]]=1,Tabla135[[#This Row],[Desplazamiento en la Matriz]]="Impacto"),E41-(E41*Tabla135[[#This Row],[Valor del control]]),AND(Tabla135[[#This Row],[No. de Control]]&gt;1,Tabla135[[#This Row],[Desplazamiento en la Matriz]]="Impacto"),AC40-(AC40*Tabla135[[#This Row],[Valor del control]]),AND(Tabla135[[#This Row],[No. de Control]]=1,Tabla135[[#This Row],[Desplazamiento en la Matriz]]="Probabilidad"),E41,AND(Tabla135[[#This Row],[No. de Control]]&gt;1,Tabla135[[#This Row],[Desplazamiento en la Matriz]]="Probabilidad"),AC40),""),"")</f>
        <v/>
      </c>
      <c r="AD41" s="310">
        <f>IFERROR(_xlfn.MINIFS(Tabla135[Probabilidad residual],Tabla135[Id Riesgo],Tabla135[[#This Row],[Id Riesgo]]),"")</f>
        <v>0.48</v>
      </c>
      <c r="AE41" s="310">
        <f>IFERROR(_xlfn.MINIFS(Tabla135[Impacto residual],Tabla135[Id Riesgo],Tabla135[[#This Row],[Id Riesgo]]),"")</f>
        <v>1</v>
      </c>
      <c r="AF41" s="310" t="str" cm="1">
        <f t="array" ref="AF4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41" s="310" t="str" cm="1">
        <f t="array" ref="AG4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4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1" s="213"/>
      <c r="AJ41" s="727">
        <f>_xlfn.MINIFS(Tabla135[Probabilidad residual],Tabla135[Id Riesgo],Tabla135[[#This Row],[Id Riesgo]])</f>
        <v>0.48</v>
      </c>
      <c r="AK41" s="727">
        <f>_xlfn.MINIFS(Tabla135[Impacto residual],Tabla135[Id Riesgo],Tabla135[[#This Row],[Id Riesgo]])</f>
        <v>1</v>
      </c>
      <c r="AL41" s="727"/>
      <c r="AM41" s="727"/>
      <c r="AN41" s="213"/>
      <c r="AO41" s="213"/>
      <c r="AP41" s="213"/>
      <c r="AQ41" s="213"/>
      <c r="AR41" s="213"/>
      <c r="AS41" s="213"/>
      <c r="AT41" s="213"/>
      <c r="AU41" s="213"/>
      <c r="AV41" s="213"/>
      <c r="AW41" s="213"/>
      <c r="AX41" s="213"/>
      <c r="AY41" s="213"/>
    </row>
    <row r="42" spans="1:51" ht="207" customHeight="1" x14ac:dyDescent="0.4">
      <c r="A42" s="735" t="str">
        <f>Tabla135[[#This Row],[Id Riesgo]]</f>
        <v>RC4</v>
      </c>
      <c r="B42" s="736" t="str">
        <f>Tabla135[[#This Row],[Riesgo]]</f>
        <v>Posibilidad de afectación Legal, Reputacional, Operativa por Fraude, interno, Soborno entrante, Conflicto de Intereses debido a Afectación Legal, Reputacional, Operativa por Fraude interno, Soborno entrante, Conflicto de Intereses por la existencia de decisiones desviadas en materia de la formalización de la propiedad privada rural debido a intereses políticos, económicos.</v>
      </c>
      <c r="C42" s="742" t="b">
        <f>Tabla135[[#This Row],[Identificado en paso 1 y 2?]]</f>
        <v>1</v>
      </c>
      <c r="D42" s="727">
        <f>_xlfn.XLOOKUP(Tabla135[[#This Row],[Id Riesgo]],Tabla13[Id Riesgo],Tabla13[Probabilidad],"",1)</f>
        <v>0.8</v>
      </c>
      <c r="E42" s="727">
        <f>IF(C42=TRUE,_xlfn.XLOOKUP(Tabla135[[#This Row],[Id Riesgo]],Tabla13[Id Riesgo],Tabla13[Porcentaje Impacto],"",1),"")</f>
        <v>1</v>
      </c>
      <c r="F42" s="290" t="s">
        <v>98</v>
      </c>
      <c r="G42" s="415" t="b">
        <f>_xlfn.XLOOKUP(F42,Tabla13[Id Riesgo],Tabla13[Registro diligenciado],FALSE,1)</f>
        <v>1</v>
      </c>
      <c r="H42" s="290" t="str">
        <f>IF(G42,_xlfn.XLOOKUP(F42,Tabla6[Id Riesgo],Tabla6[DESCRIPCIÓN DEL RIESGO],FALSE,1),"")</f>
        <v>Posibilidad de afectación Legal, Reputacional, Operativa por Fraude, interno, Soborno entrante, Conflicto de Intereses debido a Afectación Legal, Reputacional, Operativa por Fraude interno, Soborno entrante, Conflicto de Intereses por la existencia de decisiones desviadas en materia de la formalización de la propiedad privada rural debido a intereses políticos, económicos.</v>
      </c>
      <c r="I42" s="327">
        <f>_xlfn.XLOOKUP(Tabla135[[#This Row],[Id Riesgo]],Tabla13[Id Riesgo],Tabla13[Probabilidad])</f>
        <v>0.8</v>
      </c>
      <c r="J42" s="327">
        <f>_xlfn.XLOOKUP(Tabla135[[#This Row],[Id Riesgo]],Tabla13[Id Riesgo],Tabla13[Porcentaje Impacto],"",1)</f>
        <v>1</v>
      </c>
      <c r="K42" s="311">
        <v>1</v>
      </c>
      <c r="L42" s="314" t="s">
        <v>424</v>
      </c>
      <c r="M42" s="314" t="s">
        <v>433</v>
      </c>
      <c r="N42" s="314"/>
      <c r="O42" s="295" t="s">
        <v>823</v>
      </c>
      <c r="P42" s="314" t="s">
        <v>820</v>
      </c>
      <c r="Q42" s="328" t="str">
        <f>_xlfn.TEXTJOIN(" ",TRUE,Tabla135[[#This Row],[Actividad - Acción ¿Qué?
Inicia con verbo]],Tabla135[[#This Row],[Complemento
(Observaciones o desviaciones)]])</f>
        <v>Verificar que las actuaciones administrativas proyectadas sean suscritas. con el objetivo de garantizar avances de acuerdo con la normatividad vigente.</v>
      </c>
      <c r="R42" s="295" t="s">
        <v>531</v>
      </c>
      <c r="S42" s="327">
        <f>_xlfn.XLOOKUP(Tabla135[[#This Row],[Tipo de control]],Tabla7[Tipo de control],Tabla7[Peso],"",1)</f>
        <v>0.15</v>
      </c>
      <c r="T42" s="290" t="str">
        <f>_xlfn.XLOOKUP(Tabla135[[#This Row],[Tipo de control]],Tabla7[Tipo de control],Tabla7[Afectación matriz],"",1)</f>
        <v>Probabilidad</v>
      </c>
      <c r="U42" s="295" t="s">
        <v>503</v>
      </c>
      <c r="V42" s="327">
        <f>_xlfn.XLOOKUP(Tabla135[[#This Row],[Implementación]],Tabla11[Implementación],Tabla11[Peso],"",1)</f>
        <v>0.15</v>
      </c>
      <c r="W42" s="295" t="s">
        <v>529</v>
      </c>
      <c r="X42" s="295" t="s">
        <v>497</v>
      </c>
      <c r="Y42" s="295" t="s">
        <v>766</v>
      </c>
      <c r="Z42" s="295" t="s">
        <v>508</v>
      </c>
      <c r="AA42" s="310">
        <f>IFERROR(Tabla135[[#This Row],[Peso del control]]+Tabla135[[#This Row],[Peso de la implementación]],"")</f>
        <v>0.3</v>
      </c>
      <c r="AB42" s="310" cm="1">
        <f t="array" ref="AB42">IFERROR(IF(Tabla135[[#This Row],[Registro diligenciado]]=TRUE,_xlfn.IFS(AND(Tabla135[[#This Row],[No. de Control]]=1,Tabla135[[#This Row],[Desplazamiento en la Matriz]]="Probabilidad"),D42-(D42*Tabla135[[#This Row],[Valor del control]]),AND(Tabla135[[#This Row],[No. de Control]]&gt;1,Tabla135[[#This Row],[Desplazamiento en la Matriz]]="Probabilidad"),AB41-(AB41*Tabla135[[#This Row],[Valor del control]]),AND(Tabla135[[#This Row],[No. de Control]]=1,Tabla135[[#This Row],[Desplazamiento en la Matriz]]="Impacto"),D42,AND(Tabla135[[#This Row],[No. de Control]]&gt;1,Tabla135[[#This Row],[Desplazamiento en la Matriz]]="Impacto"),AB41),""),"")</f>
        <v>0.56000000000000005</v>
      </c>
      <c r="AC42" s="310" cm="1">
        <f t="array" ref="AC42">IFERROR(IF(Tabla135[[#This Row],[Registro diligenciado]]=TRUE,_xlfn.IFS(AND(Tabla135[[#This Row],[No. de Control]]=1,Tabla135[[#This Row],[Desplazamiento en la Matriz]]="Impacto"),E42-(E42*Tabla135[[#This Row],[Valor del control]]),AND(Tabla135[[#This Row],[No. de Control]]&gt;1,Tabla135[[#This Row],[Desplazamiento en la Matriz]]="Impacto"),AC41-(AC41*Tabla135[[#This Row],[Valor del control]]),AND(Tabla135[[#This Row],[No. de Control]]=1,Tabla135[[#This Row],[Desplazamiento en la Matriz]]="Probabilidad"),E42,AND(Tabla135[[#This Row],[No. de Control]]&gt;1,Tabla135[[#This Row],[Desplazamiento en la Matriz]]="Probabilidad"),AC41),""),"")</f>
        <v>1</v>
      </c>
      <c r="AD42" s="310">
        <f>IFERROR(_xlfn.MINIFS(Tabla135[Probabilidad residual],Tabla135[Id Riesgo],Tabla135[[#This Row],[Id Riesgo]]),"")</f>
        <v>0.56000000000000005</v>
      </c>
      <c r="AE42" s="310">
        <f>IFERROR(_xlfn.MINIFS(Tabla135[Impacto residual],Tabla135[Id Riesgo],Tabla135[[#This Row],[Id Riesgo]]),"")</f>
        <v>1</v>
      </c>
      <c r="AF42" s="310" t="str" cm="1">
        <f t="array" ref="AF4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42" s="310" t="str" cm="1">
        <f t="array" ref="AG4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4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42" s="213"/>
      <c r="AJ42" s="727">
        <f>_xlfn.MINIFS(Tabla135[Probabilidad residual],Tabla135[Id Riesgo],Tabla135[[#This Row],[Id Riesgo]])</f>
        <v>0.56000000000000005</v>
      </c>
      <c r="AK42" s="727">
        <f>_xlfn.MINIFS(Tabla135[Impacto residual],Tabla135[Id Riesgo],Tabla135[[#This Row],[Id Riesgo]])</f>
        <v>1</v>
      </c>
      <c r="AL42" s="727" t="str" cm="1">
        <f t="array" ref="AL42">IFERROR(_xlfn.IFS(AND(AJ42&gt;=CONFIGURACIÓN!$BF$6,AJ42&lt;=CONFIGURACIÓN!$BG$6),CONFIGURACIÓN!$BE$6,AND(AJ42&gt;=CONFIGURACIÓN!$BF$7,AJ42&lt;=CONFIGURACIÓN!$BG$7),CONFIGURACIÓN!$BE$7,AND(AJ42&gt;=CONFIGURACIÓN!$BF$8,AJ42&lt;=CONFIGURACIÓN!$BG$8),CONFIGURACIÓN!$BE$8,AND(AJ42&gt;=CONFIGURACIÓN!$BF$9,AJ42&lt;=CONFIGURACIÓN!$BG$9),CONFIGURACIÓN!$BE$9,AND(AJ42&gt;=CONFIGURACIÓN!$BF$10,AJ42&lt;=CONFIGURACIÓN!$BG$10),CONFIGURACIÓN!$BE$10),"")</f>
        <v>Media</v>
      </c>
      <c r="AM42" s="727" t="str" cm="1">
        <f t="array" ref="AM42">IFERROR(_xlfn.IFS(AND(AK42&gt;=CONFIGURACIÓN!$BJ$6,AK42&lt;=CONFIGURACIÓN!$BK$6),CONFIGURACIÓN!$BI$6,AND(AK42&gt;=CONFIGURACIÓN!$BJ$7,AK42&lt;=CONFIGURACIÓN!$BK$7),CONFIGURACIÓN!$BI$7,AND(AK42&gt;=CONFIGURACIÓN!$BJ$8,AK42&lt;=CONFIGURACIÓN!$BK$8),CONFIGURACIÓN!$BI$8,AND(AK42&gt;=CONFIGURACIÓN!$BJ$9,AK42&lt;=CONFIGURACIÓN!$BK$9),CONFIGURACIÓN!$BI$9,AND(AK42&gt;=CONFIGURACIÓN!$BJ$10,AK42&lt;=CONFIGURACIÓN!$BK$10),CONFIGURACIÓN!$BI$10),"")</f>
        <v>Castastrófico</v>
      </c>
      <c r="AN42" s="213"/>
      <c r="AO42" s="213"/>
      <c r="AP42" s="213"/>
      <c r="AQ42" s="213"/>
      <c r="AR42" s="213"/>
      <c r="AS42" s="213"/>
      <c r="AT42" s="213"/>
      <c r="AU42" s="213"/>
      <c r="AV42" s="213"/>
      <c r="AW42" s="213"/>
      <c r="AX42" s="213"/>
      <c r="AY42" s="213"/>
    </row>
    <row r="43" spans="1:51" ht="124.3" hidden="1" x14ac:dyDescent="0.4">
      <c r="A43" s="735" t="str">
        <f>Tabla135[[#This Row],[Id Riesgo]]</f>
        <v>RC4</v>
      </c>
      <c r="B43" s="736" t="str">
        <f>Tabla135[[#This Row],[Riesgo]]</f>
        <v>Posibilidad de afectación Legal, Reputacional, Operativa por Fraude, interno, Soborno entrante, Conflicto de Intereses debido a Afectación Legal, Reputacional, Operativa por Fraude interno, Soborno entrante, Conflicto de Intereses por la existencia de decisiones desviadas en materia de la formalización de la propiedad privada rural debido a intereses políticos, económicos.</v>
      </c>
      <c r="C43" s="742" t="b">
        <f>Tabla135[[#This Row],[Identificado en paso 1 y 2?]]</f>
        <v>1</v>
      </c>
      <c r="D43" s="727">
        <f>_xlfn.XLOOKUP(Tabla135[[#This Row],[Id Riesgo]],Tabla13[Id Riesgo],Tabla13[Probabilidad],"",1)</f>
        <v>0.8</v>
      </c>
      <c r="E43" s="727">
        <f>IF(C43=TRUE,_xlfn.XLOOKUP(Tabla135[[#This Row],[Id Riesgo]],Tabla13[Id Riesgo],Tabla13[Porcentaje Impacto],"",1),"")</f>
        <v>1</v>
      </c>
      <c r="F43" s="290" t="str">
        <f t="shared" ref="F43:F51" si="3">F42</f>
        <v>RC4</v>
      </c>
      <c r="G43" s="415" t="b">
        <f>_xlfn.XLOOKUP(F43,Tabla13[Id Riesgo],Tabla13[Registro diligenciado],FALSE,1)</f>
        <v>1</v>
      </c>
      <c r="H43" s="290" t="str">
        <f>IF(G43,_xlfn.XLOOKUP(F43,Tabla6[Id Riesgo],Tabla6[DESCRIPCIÓN DEL RIESGO],FALSE,1),"")</f>
        <v>Posibilidad de afectación Legal, Reputacional, Operativa por Fraude, interno, Soborno entrante, Conflicto de Intereses debido a Afectación Legal, Reputacional, Operativa por Fraude interno, Soborno entrante, Conflicto de Intereses por la existencia de decisiones desviadas en materia de la formalización de la propiedad privada rural debido a intereses políticos, económicos.</v>
      </c>
      <c r="I43" s="327">
        <f>_xlfn.XLOOKUP(Tabla135[[#This Row],[Id Riesgo]],Tabla13[Id Riesgo],Tabla13[Probabilidad])</f>
        <v>0.8</v>
      </c>
      <c r="J43" s="327">
        <f>_xlfn.XLOOKUP(Tabla135[[#This Row],[Id Riesgo]],Tabla13[Id Riesgo],Tabla13[Porcentaje Impacto],"",1)</f>
        <v>1</v>
      </c>
      <c r="K43" s="311">
        <v>2</v>
      </c>
      <c r="L43" s="314"/>
      <c r="M43" s="314"/>
      <c r="N43" s="314"/>
      <c r="O43" s="295"/>
      <c r="P43" s="314"/>
      <c r="Q43" s="328" t="str">
        <f>_xlfn.TEXTJOIN(" ",TRUE,Tabla135[[#This Row],[Actividad - Acción ¿Qué?
Inicia con verbo]],Tabla135[[#This Row],[Complemento
(Observaciones o desviaciones)]])</f>
        <v/>
      </c>
      <c r="R43" s="295"/>
      <c r="S43" s="327" t="str">
        <f>_xlfn.XLOOKUP(Tabla135[[#This Row],[Tipo de control]],Tabla7[Tipo de control],Tabla7[Peso],"",1)</f>
        <v/>
      </c>
      <c r="T43" s="290" t="str">
        <f>_xlfn.XLOOKUP(Tabla135[[#This Row],[Tipo de control]],Tabla7[Tipo de control],Tabla7[Afectación matriz],"",1)</f>
        <v/>
      </c>
      <c r="U43" s="295"/>
      <c r="V43" s="327" t="str">
        <f>_xlfn.XLOOKUP(Tabla135[[#This Row],[Implementación]],Tabla11[Implementación],Tabla11[Peso],"",1)</f>
        <v/>
      </c>
      <c r="W43" s="295"/>
      <c r="X43" s="295"/>
      <c r="Y43" s="295"/>
      <c r="Z43" s="295"/>
      <c r="AA43" s="310" t="str">
        <f>IFERROR(Tabla135[[#This Row],[Peso del control]]+Tabla135[[#This Row],[Peso de la implementación]],"")</f>
        <v/>
      </c>
      <c r="AB43" s="310" t="str" cm="1">
        <f t="array" ref="AB43">IFERROR(IF(Tabla135[[#This Row],[Registro diligenciado]]=TRUE,_xlfn.IFS(AND(Tabla135[[#This Row],[No. de Control]]=1,Tabla135[[#This Row],[Desplazamiento en la Matriz]]="Probabilidad"),D43-(D43*Tabla135[[#This Row],[Valor del control]]),AND(Tabla135[[#This Row],[No. de Control]]&gt;1,Tabla135[[#This Row],[Desplazamiento en la Matriz]]="Probabilidad"),AB42-(AB42*Tabla135[[#This Row],[Valor del control]]),AND(Tabla135[[#This Row],[No. de Control]]=1,Tabla135[[#This Row],[Desplazamiento en la Matriz]]="Impacto"),D43,AND(Tabla135[[#This Row],[No. de Control]]&gt;1,Tabla135[[#This Row],[Desplazamiento en la Matriz]]="Impacto"),AB42),""),"")</f>
        <v/>
      </c>
      <c r="AC43" s="310" t="str" cm="1">
        <f t="array" ref="AC43">IFERROR(IF(Tabla135[[#This Row],[Registro diligenciado]]=TRUE,_xlfn.IFS(AND(Tabla135[[#This Row],[No. de Control]]=1,Tabla135[[#This Row],[Desplazamiento en la Matriz]]="Impacto"),E43-(E43*Tabla135[[#This Row],[Valor del control]]),AND(Tabla135[[#This Row],[No. de Control]]&gt;1,Tabla135[[#This Row],[Desplazamiento en la Matriz]]="Impacto"),AC42-(AC42*Tabla135[[#This Row],[Valor del control]]),AND(Tabla135[[#This Row],[No. de Control]]=1,Tabla135[[#This Row],[Desplazamiento en la Matriz]]="Probabilidad"),E43,AND(Tabla135[[#This Row],[No. de Control]]&gt;1,Tabla135[[#This Row],[Desplazamiento en la Matriz]]="Probabilidad"),AC42),""),"")</f>
        <v/>
      </c>
      <c r="AD43" s="310">
        <f>IFERROR(_xlfn.MINIFS(Tabla135[Probabilidad residual],Tabla135[Id Riesgo],Tabla135[[#This Row],[Id Riesgo]]),"")</f>
        <v>0.56000000000000005</v>
      </c>
      <c r="AE43" s="310">
        <f>IFERROR(_xlfn.MINIFS(Tabla135[Impacto residual],Tabla135[Id Riesgo],Tabla135[[#This Row],[Id Riesgo]]),"")</f>
        <v>1</v>
      </c>
      <c r="AF43" s="310" t="str" cm="1">
        <f t="array" ref="AF4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43" s="310" t="str" cm="1">
        <f t="array" ref="AG4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4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3" s="213"/>
      <c r="AJ43" s="727">
        <f>_xlfn.MINIFS(Tabla135[Probabilidad residual],Tabla135[Id Riesgo],Tabla135[[#This Row],[Id Riesgo]])</f>
        <v>0.56000000000000005</v>
      </c>
      <c r="AK43" s="727">
        <f>_xlfn.MINIFS(Tabla135[Impacto residual],Tabla135[Id Riesgo],Tabla135[[#This Row],[Id Riesgo]])</f>
        <v>1</v>
      </c>
      <c r="AL43" s="727"/>
      <c r="AM43" s="727"/>
      <c r="AN43" s="213"/>
      <c r="AO43" s="213"/>
      <c r="AP43" s="213"/>
      <c r="AQ43" s="213"/>
      <c r="AR43" s="213"/>
      <c r="AS43" s="213"/>
      <c r="AT43" s="213"/>
      <c r="AU43" s="213"/>
      <c r="AV43" s="213"/>
      <c r="AW43" s="213"/>
      <c r="AX43" s="213"/>
      <c r="AY43" s="213"/>
    </row>
    <row r="44" spans="1:51" ht="124.3" hidden="1" x14ac:dyDescent="0.4">
      <c r="A44" s="735" t="str">
        <f>Tabla135[[#This Row],[Id Riesgo]]</f>
        <v>RC4</v>
      </c>
      <c r="B44" s="736" t="str">
        <f>Tabla135[[#This Row],[Riesgo]]</f>
        <v>Posibilidad de afectación Legal, Reputacional, Operativa por Fraude, interno, Soborno entrante, Conflicto de Intereses debido a Afectación Legal, Reputacional, Operativa por Fraude interno, Soborno entrante, Conflicto de Intereses por la existencia de decisiones desviadas en materia de la formalización de la propiedad privada rural debido a intereses políticos, económicos.</v>
      </c>
      <c r="C44" s="742" t="b">
        <f>Tabla135[[#This Row],[Identificado en paso 1 y 2?]]</f>
        <v>1</v>
      </c>
      <c r="D44" s="727">
        <f>_xlfn.XLOOKUP(Tabla135[[#This Row],[Id Riesgo]],Tabla13[Id Riesgo],Tabla13[Probabilidad],"",1)</f>
        <v>0.8</v>
      </c>
      <c r="E44" s="727">
        <f>IF(C44=TRUE,_xlfn.XLOOKUP(Tabla135[[#This Row],[Id Riesgo]],Tabla13[Id Riesgo],Tabla13[Porcentaje Impacto],"",1),"")</f>
        <v>1</v>
      </c>
      <c r="F44" s="290" t="str">
        <f t="shared" si="3"/>
        <v>RC4</v>
      </c>
      <c r="G44" s="415" t="b">
        <f>_xlfn.XLOOKUP(F44,Tabla13[Id Riesgo],Tabla13[Registro diligenciado],FALSE,1)</f>
        <v>1</v>
      </c>
      <c r="H44" s="290" t="str">
        <f>IF(G44,_xlfn.XLOOKUP(F44,Tabla6[Id Riesgo],Tabla6[DESCRIPCIÓN DEL RIESGO],FALSE,1),"")</f>
        <v>Posibilidad de afectación Legal, Reputacional, Operativa por Fraude, interno, Soborno entrante, Conflicto de Intereses debido a Afectación Legal, Reputacional, Operativa por Fraude interno, Soborno entrante, Conflicto de Intereses por la existencia de decisiones desviadas en materia de la formalización de la propiedad privada rural debido a intereses políticos, económicos.</v>
      </c>
      <c r="I44" s="327">
        <f>_xlfn.XLOOKUP(Tabla135[[#This Row],[Id Riesgo]],Tabla13[Id Riesgo],Tabla13[Probabilidad])</f>
        <v>0.8</v>
      </c>
      <c r="J44" s="327">
        <f>_xlfn.XLOOKUP(Tabla135[[#This Row],[Id Riesgo]],Tabla13[Id Riesgo],Tabla13[Porcentaje Impacto],"",1)</f>
        <v>1</v>
      </c>
      <c r="K44" s="311">
        <v>3</v>
      </c>
      <c r="L44" s="314"/>
      <c r="M44" s="314"/>
      <c r="N44" s="314"/>
      <c r="O44" s="295"/>
      <c r="P44" s="314"/>
      <c r="Q44" s="328" t="str">
        <f>_xlfn.TEXTJOIN(" ",TRUE,Tabla135[[#This Row],[Actividad - Acción ¿Qué?
Inicia con verbo]],Tabla135[[#This Row],[Complemento
(Observaciones o desviaciones)]])</f>
        <v/>
      </c>
      <c r="R44" s="295"/>
      <c r="S44" s="327" t="str">
        <f>_xlfn.XLOOKUP(Tabla135[[#This Row],[Tipo de control]],Tabla7[Tipo de control],Tabla7[Peso],"",1)</f>
        <v/>
      </c>
      <c r="T44" s="290" t="str">
        <f>_xlfn.XLOOKUP(Tabla135[[#This Row],[Tipo de control]],Tabla7[Tipo de control],Tabla7[Afectación matriz],"",1)</f>
        <v/>
      </c>
      <c r="U44" s="295"/>
      <c r="V44" s="327" t="str">
        <f>_xlfn.XLOOKUP(Tabla135[[#This Row],[Implementación]],Tabla11[Implementación],Tabla11[Peso],"",1)</f>
        <v/>
      </c>
      <c r="W44" s="295"/>
      <c r="X44" s="295"/>
      <c r="Y44" s="295"/>
      <c r="Z44" s="295"/>
      <c r="AA44" s="310" t="str">
        <f>IFERROR(Tabla135[[#This Row],[Peso del control]]+Tabla135[[#This Row],[Peso de la implementación]],"")</f>
        <v/>
      </c>
      <c r="AB44" s="310" t="str" cm="1">
        <f t="array" ref="AB44">IFERROR(IF(Tabla135[[#This Row],[Registro diligenciado]]=TRUE,_xlfn.IFS(AND(Tabla135[[#This Row],[No. de Control]]=1,Tabla135[[#This Row],[Desplazamiento en la Matriz]]="Probabilidad"),D44-(D44*Tabla135[[#This Row],[Valor del control]]),AND(Tabla135[[#This Row],[No. de Control]]&gt;1,Tabla135[[#This Row],[Desplazamiento en la Matriz]]="Probabilidad"),AB43-(AB43*Tabla135[[#This Row],[Valor del control]]),AND(Tabla135[[#This Row],[No. de Control]]=1,Tabla135[[#This Row],[Desplazamiento en la Matriz]]="Impacto"),D44,AND(Tabla135[[#This Row],[No. de Control]]&gt;1,Tabla135[[#This Row],[Desplazamiento en la Matriz]]="Impacto"),AB43),""),"")</f>
        <v/>
      </c>
      <c r="AC44" s="310" t="str" cm="1">
        <f t="array" ref="AC44">IFERROR(IF(Tabla135[[#This Row],[Registro diligenciado]]=TRUE,_xlfn.IFS(AND(Tabla135[[#This Row],[No. de Control]]=1,Tabla135[[#This Row],[Desplazamiento en la Matriz]]="Impacto"),E44-(E44*Tabla135[[#This Row],[Valor del control]]),AND(Tabla135[[#This Row],[No. de Control]]&gt;1,Tabla135[[#This Row],[Desplazamiento en la Matriz]]="Impacto"),AC43-(AC43*Tabla135[[#This Row],[Valor del control]]),AND(Tabla135[[#This Row],[No. de Control]]=1,Tabla135[[#This Row],[Desplazamiento en la Matriz]]="Probabilidad"),E44,AND(Tabla135[[#This Row],[No. de Control]]&gt;1,Tabla135[[#This Row],[Desplazamiento en la Matriz]]="Probabilidad"),AC43),""),"")</f>
        <v/>
      </c>
      <c r="AD44" s="310">
        <f>IFERROR(_xlfn.MINIFS(Tabla135[Probabilidad residual],Tabla135[Id Riesgo],Tabla135[[#This Row],[Id Riesgo]]),"")</f>
        <v>0.56000000000000005</v>
      </c>
      <c r="AE44" s="310">
        <f>IFERROR(_xlfn.MINIFS(Tabla135[Impacto residual],Tabla135[Id Riesgo],Tabla135[[#This Row],[Id Riesgo]]),"")</f>
        <v>1</v>
      </c>
      <c r="AF44" s="310" t="str" cm="1">
        <f t="array" ref="AF4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44" s="310" t="str" cm="1">
        <f t="array" ref="AG4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4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4" s="213"/>
      <c r="AJ44" s="727">
        <f>_xlfn.MINIFS(Tabla135[Probabilidad residual],Tabla135[Id Riesgo],Tabla135[[#This Row],[Id Riesgo]])</f>
        <v>0.56000000000000005</v>
      </c>
      <c r="AK44" s="727">
        <f>_xlfn.MINIFS(Tabla135[Impacto residual],Tabla135[Id Riesgo],Tabla135[[#This Row],[Id Riesgo]])</f>
        <v>1</v>
      </c>
      <c r="AL44" s="727"/>
      <c r="AM44" s="727"/>
      <c r="AN44" s="213"/>
      <c r="AO44" s="213"/>
      <c r="AP44" s="213"/>
      <c r="AQ44" s="213"/>
      <c r="AR44" s="213"/>
      <c r="AS44" s="213"/>
      <c r="AT44" s="213"/>
      <c r="AU44" s="213"/>
      <c r="AV44" s="213"/>
      <c r="AW44" s="213"/>
      <c r="AX44" s="213"/>
      <c r="AY44" s="213"/>
    </row>
    <row r="45" spans="1:51" ht="124.3" hidden="1" x14ac:dyDescent="0.4">
      <c r="A45" s="735" t="str">
        <f>Tabla135[[#This Row],[Id Riesgo]]</f>
        <v>RC4</v>
      </c>
      <c r="B45" s="736" t="str">
        <f>Tabla135[[#This Row],[Riesgo]]</f>
        <v>Posibilidad de afectación Legal, Reputacional, Operativa por Fraude, interno, Soborno entrante, Conflicto de Intereses debido a Afectación Legal, Reputacional, Operativa por Fraude interno, Soborno entrante, Conflicto de Intereses por la existencia de decisiones desviadas en materia de la formalización de la propiedad privada rural debido a intereses políticos, económicos.</v>
      </c>
      <c r="C45" s="742" t="b">
        <f>Tabla135[[#This Row],[Identificado en paso 1 y 2?]]</f>
        <v>1</v>
      </c>
      <c r="D45" s="727">
        <f>_xlfn.XLOOKUP(Tabla135[[#This Row],[Id Riesgo]],Tabla13[Id Riesgo],Tabla13[Probabilidad],"",1)</f>
        <v>0.8</v>
      </c>
      <c r="E45" s="727">
        <f>IF(C45=TRUE,_xlfn.XLOOKUP(Tabla135[[#This Row],[Id Riesgo]],Tabla13[Id Riesgo],Tabla13[Porcentaje Impacto],"",1),"")</f>
        <v>1</v>
      </c>
      <c r="F45" s="290" t="str">
        <f t="shared" si="3"/>
        <v>RC4</v>
      </c>
      <c r="G45" s="415" t="b">
        <f>_xlfn.XLOOKUP(F45,Tabla13[Id Riesgo],Tabla13[Registro diligenciado],FALSE,1)</f>
        <v>1</v>
      </c>
      <c r="H45" s="290" t="str">
        <f>IF(G45,_xlfn.XLOOKUP(F45,Tabla6[Id Riesgo],Tabla6[DESCRIPCIÓN DEL RIESGO],FALSE,1),"")</f>
        <v>Posibilidad de afectación Legal, Reputacional, Operativa por Fraude, interno, Soborno entrante, Conflicto de Intereses debido a Afectación Legal, Reputacional, Operativa por Fraude interno, Soborno entrante, Conflicto de Intereses por la existencia de decisiones desviadas en materia de la formalización de la propiedad privada rural debido a intereses políticos, económicos.</v>
      </c>
      <c r="I45" s="327">
        <f>_xlfn.XLOOKUP(Tabla135[[#This Row],[Id Riesgo]],Tabla13[Id Riesgo],Tabla13[Probabilidad])</f>
        <v>0.8</v>
      </c>
      <c r="J45" s="327">
        <f>_xlfn.XLOOKUP(Tabla135[[#This Row],[Id Riesgo]],Tabla13[Id Riesgo],Tabla13[Porcentaje Impacto],"",1)</f>
        <v>1</v>
      </c>
      <c r="K45" s="311">
        <v>4</v>
      </c>
      <c r="L45" s="314"/>
      <c r="M45" s="314"/>
      <c r="N45" s="314"/>
      <c r="O45" s="295"/>
      <c r="P45" s="314"/>
      <c r="Q45" s="328" t="str">
        <f>_xlfn.TEXTJOIN(" ",TRUE,Tabla135[[#This Row],[Actividad - Acción ¿Qué?
Inicia con verbo]],Tabla135[[#This Row],[Complemento
(Observaciones o desviaciones)]])</f>
        <v/>
      </c>
      <c r="R45" s="295"/>
      <c r="S45" s="327" t="str">
        <f>_xlfn.XLOOKUP(Tabla135[[#This Row],[Tipo de control]],Tabla7[Tipo de control],Tabla7[Peso],"",1)</f>
        <v/>
      </c>
      <c r="T45" s="290" t="str">
        <f>_xlfn.XLOOKUP(Tabla135[[#This Row],[Tipo de control]],Tabla7[Tipo de control],Tabla7[Afectación matriz],"",1)</f>
        <v/>
      </c>
      <c r="U45" s="295"/>
      <c r="V45" s="327" t="str">
        <f>_xlfn.XLOOKUP(Tabla135[[#This Row],[Implementación]],Tabla11[Implementación],Tabla11[Peso],"",1)</f>
        <v/>
      </c>
      <c r="W45" s="295"/>
      <c r="X45" s="295"/>
      <c r="Y45" s="295"/>
      <c r="Z45" s="295"/>
      <c r="AA45" s="310" t="str">
        <f>IFERROR(Tabla135[[#This Row],[Peso del control]]+Tabla135[[#This Row],[Peso de la implementación]],"")</f>
        <v/>
      </c>
      <c r="AB45" s="310" t="str" cm="1">
        <f t="array" ref="AB45">IFERROR(IF(Tabla135[[#This Row],[Registro diligenciado]]=TRUE,_xlfn.IFS(AND(Tabla135[[#This Row],[No. de Control]]=1,Tabla135[[#This Row],[Desplazamiento en la Matriz]]="Probabilidad"),D45-(D45*Tabla135[[#This Row],[Valor del control]]),AND(Tabla135[[#This Row],[No. de Control]]&gt;1,Tabla135[[#This Row],[Desplazamiento en la Matriz]]="Probabilidad"),AB44-(AB44*Tabla135[[#This Row],[Valor del control]]),AND(Tabla135[[#This Row],[No. de Control]]=1,Tabla135[[#This Row],[Desplazamiento en la Matriz]]="Impacto"),D45,AND(Tabla135[[#This Row],[No. de Control]]&gt;1,Tabla135[[#This Row],[Desplazamiento en la Matriz]]="Impacto"),AB44),""),"")</f>
        <v/>
      </c>
      <c r="AC45" s="310" t="str" cm="1">
        <f t="array" ref="AC45">IFERROR(IF(Tabla135[[#This Row],[Registro diligenciado]]=TRUE,_xlfn.IFS(AND(Tabla135[[#This Row],[No. de Control]]=1,Tabla135[[#This Row],[Desplazamiento en la Matriz]]="Impacto"),E45-(E45*Tabla135[[#This Row],[Valor del control]]),AND(Tabla135[[#This Row],[No. de Control]]&gt;1,Tabla135[[#This Row],[Desplazamiento en la Matriz]]="Impacto"),AC44-(AC44*Tabla135[[#This Row],[Valor del control]]),AND(Tabla135[[#This Row],[No. de Control]]=1,Tabla135[[#This Row],[Desplazamiento en la Matriz]]="Probabilidad"),E45,AND(Tabla135[[#This Row],[No. de Control]]&gt;1,Tabla135[[#This Row],[Desplazamiento en la Matriz]]="Probabilidad"),AC44),""),"")</f>
        <v/>
      </c>
      <c r="AD45" s="310">
        <f>IFERROR(_xlfn.MINIFS(Tabla135[Probabilidad residual],Tabla135[Id Riesgo],Tabla135[[#This Row],[Id Riesgo]]),"")</f>
        <v>0.56000000000000005</v>
      </c>
      <c r="AE45" s="310">
        <f>IFERROR(_xlfn.MINIFS(Tabla135[Impacto residual],Tabla135[Id Riesgo],Tabla135[[#This Row],[Id Riesgo]]),"")</f>
        <v>1</v>
      </c>
      <c r="AF45" s="310" t="str" cm="1">
        <f t="array" ref="AF4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45" s="310" t="str" cm="1">
        <f t="array" ref="AG4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4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5" s="213"/>
      <c r="AJ45" s="727">
        <f>_xlfn.MINIFS(Tabla135[Probabilidad residual],Tabla135[Id Riesgo],Tabla135[[#This Row],[Id Riesgo]])</f>
        <v>0.56000000000000005</v>
      </c>
      <c r="AK45" s="727">
        <f>_xlfn.MINIFS(Tabla135[Impacto residual],Tabla135[Id Riesgo],Tabla135[[#This Row],[Id Riesgo]])</f>
        <v>1</v>
      </c>
      <c r="AL45" s="727"/>
      <c r="AM45" s="727"/>
      <c r="AN45" s="213"/>
      <c r="AO45" s="213"/>
      <c r="AP45" s="213"/>
      <c r="AQ45" s="213"/>
      <c r="AR45" s="213"/>
      <c r="AS45" s="213"/>
      <c r="AT45" s="213"/>
      <c r="AU45" s="213"/>
      <c r="AV45" s="213"/>
      <c r="AW45" s="213"/>
      <c r="AX45" s="213"/>
      <c r="AY45" s="213"/>
    </row>
    <row r="46" spans="1:51" ht="124.3" hidden="1" x14ac:dyDescent="0.4">
      <c r="A46" s="735" t="str">
        <f>Tabla135[[#This Row],[Id Riesgo]]</f>
        <v>RC4</v>
      </c>
      <c r="B46" s="736" t="str">
        <f>Tabla135[[#This Row],[Riesgo]]</f>
        <v>Posibilidad de afectación Legal, Reputacional, Operativa por Fraude, interno, Soborno entrante, Conflicto de Intereses debido a Afectación Legal, Reputacional, Operativa por Fraude interno, Soborno entrante, Conflicto de Intereses por la existencia de decisiones desviadas en materia de la formalización de la propiedad privada rural debido a intereses políticos, económicos.</v>
      </c>
      <c r="C46" s="742" t="b">
        <f>Tabla135[[#This Row],[Identificado en paso 1 y 2?]]</f>
        <v>1</v>
      </c>
      <c r="D46" s="727">
        <f>_xlfn.XLOOKUP(Tabla135[[#This Row],[Id Riesgo]],Tabla13[Id Riesgo],Tabla13[Probabilidad],"",1)</f>
        <v>0.8</v>
      </c>
      <c r="E46" s="727">
        <f>IF(C46=TRUE,_xlfn.XLOOKUP(Tabla135[[#This Row],[Id Riesgo]],Tabla13[Id Riesgo],Tabla13[Porcentaje Impacto],"",1),"")</f>
        <v>1</v>
      </c>
      <c r="F46" s="290" t="str">
        <f t="shared" si="3"/>
        <v>RC4</v>
      </c>
      <c r="G46" s="415" t="b">
        <f>_xlfn.XLOOKUP(F46,Tabla13[Id Riesgo],Tabla13[Registro diligenciado],FALSE,1)</f>
        <v>1</v>
      </c>
      <c r="H46" s="290" t="str">
        <f>IF(G46,_xlfn.XLOOKUP(F46,Tabla6[Id Riesgo],Tabla6[DESCRIPCIÓN DEL RIESGO],FALSE,1),"")</f>
        <v>Posibilidad de afectación Legal, Reputacional, Operativa por Fraude, interno, Soborno entrante, Conflicto de Intereses debido a Afectación Legal, Reputacional, Operativa por Fraude interno, Soborno entrante, Conflicto de Intereses por la existencia de decisiones desviadas en materia de la formalización de la propiedad privada rural debido a intereses políticos, económicos.</v>
      </c>
      <c r="I46" s="327">
        <f>_xlfn.XLOOKUP(Tabla135[[#This Row],[Id Riesgo]],Tabla13[Id Riesgo],Tabla13[Probabilidad])</f>
        <v>0.8</v>
      </c>
      <c r="J46" s="327">
        <f>_xlfn.XLOOKUP(Tabla135[[#This Row],[Id Riesgo]],Tabla13[Id Riesgo],Tabla13[Porcentaje Impacto],"",1)</f>
        <v>1</v>
      </c>
      <c r="K46" s="311">
        <v>5</v>
      </c>
      <c r="L46" s="314"/>
      <c r="M46" s="314"/>
      <c r="N46" s="314"/>
      <c r="O46" s="295"/>
      <c r="P46" s="314"/>
      <c r="Q46" s="328" t="str">
        <f>_xlfn.TEXTJOIN(" ",TRUE,Tabla135[[#This Row],[Actividad - Acción ¿Qué?
Inicia con verbo]],Tabla135[[#This Row],[Complemento
(Observaciones o desviaciones)]])</f>
        <v/>
      </c>
      <c r="R46" s="295"/>
      <c r="S46" s="327" t="str">
        <f>_xlfn.XLOOKUP(Tabla135[[#This Row],[Tipo de control]],Tabla7[Tipo de control],Tabla7[Peso],"",1)</f>
        <v/>
      </c>
      <c r="T46" s="290" t="str">
        <f>_xlfn.XLOOKUP(Tabla135[[#This Row],[Tipo de control]],Tabla7[Tipo de control],Tabla7[Afectación matriz],"",1)</f>
        <v/>
      </c>
      <c r="U46" s="295"/>
      <c r="V46" s="327" t="str">
        <f>_xlfn.XLOOKUP(Tabla135[[#This Row],[Implementación]],Tabla11[Implementación],Tabla11[Peso],"",1)</f>
        <v/>
      </c>
      <c r="W46" s="295"/>
      <c r="X46" s="295"/>
      <c r="Y46" s="295"/>
      <c r="Z46" s="295"/>
      <c r="AA46" s="310" t="str">
        <f>IFERROR(Tabla135[[#This Row],[Peso del control]]+Tabla135[[#This Row],[Peso de la implementación]],"")</f>
        <v/>
      </c>
      <c r="AB46" s="310" t="str" cm="1">
        <f t="array" ref="AB46">IFERROR(IF(Tabla135[[#This Row],[Registro diligenciado]]=TRUE,_xlfn.IFS(AND(Tabla135[[#This Row],[No. de Control]]=1,Tabla135[[#This Row],[Desplazamiento en la Matriz]]="Probabilidad"),D46-(D46*Tabla135[[#This Row],[Valor del control]]),AND(Tabla135[[#This Row],[No. de Control]]&gt;1,Tabla135[[#This Row],[Desplazamiento en la Matriz]]="Probabilidad"),AB45-(AB45*Tabla135[[#This Row],[Valor del control]]),AND(Tabla135[[#This Row],[No. de Control]]=1,Tabla135[[#This Row],[Desplazamiento en la Matriz]]="Impacto"),D46,AND(Tabla135[[#This Row],[No. de Control]]&gt;1,Tabla135[[#This Row],[Desplazamiento en la Matriz]]="Impacto"),AB45),""),"")</f>
        <v/>
      </c>
      <c r="AC46" s="310" t="str" cm="1">
        <f t="array" ref="AC46">IFERROR(IF(Tabla135[[#This Row],[Registro diligenciado]]=TRUE,_xlfn.IFS(AND(Tabla135[[#This Row],[No. de Control]]=1,Tabla135[[#This Row],[Desplazamiento en la Matriz]]="Impacto"),E46-(E46*Tabla135[[#This Row],[Valor del control]]),AND(Tabla135[[#This Row],[No. de Control]]&gt;1,Tabla135[[#This Row],[Desplazamiento en la Matriz]]="Impacto"),AC45-(AC45*Tabla135[[#This Row],[Valor del control]]),AND(Tabla135[[#This Row],[No. de Control]]=1,Tabla135[[#This Row],[Desplazamiento en la Matriz]]="Probabilidad"),E46,AND(Tabla135[[#This Row],[No. de Control]]&gt;1,Tabla135[[#This Row],[Desplazamiento en la Matriz]]="Probabilidad"),AC45),""),"")</f>
        <v/>
      </c>
      <c r="AD46" s="310">
        <f>IFERROR(_xlfn.MINIFS(Tabla135[Probabilidad residual],Tabla135[Id Riesgo],Tabla135[[#This Row],[Id Riesgo]]),"")</f>
        <v>0.56000000000000005</v>
      </c>
      <c r="AE46" s="310">
        <f>IFERROR(_xlfn.MINIFS(Tabla135[Impacto residual],Tabla135[Id Riesgo],Tabla135[[#This Row],[Id Riesgo]]),"")</f>
        <v>1</v>
      </c>
      <c r="AF46" s="310" t="str" cm="1">
        <f t="array" ref="AF4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46" s="310" t="str" cm="1">
        <f t="array" ref="AG4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4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6" s="213"/>
      <c r="AJ46" s="727">
        <f>_xlfn.MINIFS(Tabla135[Probabilidad residual],Tabla135[Id Riesgo],Tabla135[[#This Row],[Id Riesgo]])</f>
        <v>0.56000000000000005</v>
      </c>
      <c r="AK46" s="727">
        <f>_xlfn.MINIFS(Tabla135[Impacto residual],Tabla135[Id Riesgo],Tabla135[[#This Row],[Id Riesgo]])</f>
        <v>1</v>
      </c>
      <c r="AL46" s="727"/>
      <c r="AM46" s="727"/>
      <c r="AN46" s="213"/>
      <c r="AO46" s="213"/>
      <c r="AP46" s="213"/>
      <c r="AQ46" s="213"/>
      <c r="AR46" s="213"/>
      <c r="AS46" s="213"/>
      <c r="AT46" s="213"/>
      <c r="AU46" s="213"/>
      <c r="AV46" s="213"/>
      <c r="AW46" s="213"/>
      <c r="AX46" s="213"/>
      <c r="AY46" s="213"/>
    </row>
    <row r="47" spans="1:51" ht="124.3" hidden="1" x14ac:dyDescent="0.4">
      <c r="A47" s="735" t="str">
        <f>Tabla135[[#This Row],[Id Riesgo]]</f>
        <v>RC4</v>
      </c>
      <c r="B47" s="736" t="str">
        <f>Tabla135[[#This Row],[Riesgo]]</f>
        <v>Posibilidad de afectación Legal, Reputacional, Operativa por Fraude, interno, Soborno entrante, Conflicto de Intereses debido a Afectación Legal, Reputacional, Operativa por Fraude interno, Soborno entrante, Conflicto de Intereses por la existencia de decisiones desviadas en materia de la formalización de la propiedad privada rural debido a intereses políticos, económicos.</v>
      </c>
      <c r="C47" s="742" t="b">
        <f>Tabla135[[#This Row],[Identificado en paso 1 y 2?]]</f>
        <v>1</v>
      </c>
      <c r="D47" s="727">
        <f>_xlfn.XLOOKUP(Tabla135[[#This Row],[Id Riesgo]],Tabla13[Id Riesgo],Tabla13[Probabilidad],"",1)</f>
        <v>0.8</v>
      </c>
      <c r="E47" s="727">
        <f>IF(C47=TRUE,_xlfn.XLOOKUP(Tabla135[[#This Row],[Id Riesgo]],Tabla13[Id Riesgo],Tabla13[Porcentaje Impacto],"",1),"")</f>
        <v>1</v>
      </c>
      <c r="F47" s="290" t="str">
        <f t="shared" si="3"/>
        <v>RC4</v>
      </c>
      <c r="G47" s="415" t="b">
        <f>_xlfn.XLOOKUP(F47,Tabla13[Id Riesgo],Tabla13[Registro diligenciado],FALSE,1)</f>
        <v>1</v>
      </c>
      <c r="H47" s="290" t="str">
        <f>IF(G47,_xlfn.XLOOKUP(F47,Tabla6[Id Riesgo],Tabla6[DESCRIPCIÓN DEL RIESGO],FALSE,1),"")</f>
        <v>Posibilidad de afectación Legal, Reputacional, Operativa por Fraude, interno, Soborno entrante, Conflicto de Intereses debido a Afectación Legal, Reputacional, Operativa por Fraude interno, Soborno entrante, Conflicto de Intereses por la existencia de decisiones desviadas en materia de la formalización de la propiedad privada rural debido a intereses políticos, económicos.</v>
      </c>
      <c r="I47" s="327">
        <f>_xlfn.XLOOKUP(Tabla135[[#This Row],[Id Riesgo]],Tabla13[Id Riesgo],Tabla13[Probabilidad])</f>
        <v>0.8</v>
      </c>
      <c r="J47" s="327">
        <f>_xlfn.XLOOKUP(Tabla135[[#This Row],[Id Riesgo]],Tabla13[Id Riesgo],Tabla13[Porcentaje Impacto],"",1)</f>
        <v>1</v>
      </c>
      <c r="K47" s="311">
        <v>6</v>
      </c>
      <c r="L47" s="314"/>
      <c r="M47" s="314"/>
      <c r="N47" s="314"/>
      <c r="O47" s="295"/>
      <c r="P47" s="314"/>
      <c r="Q47" s="328" t="str">
        <f>_xlfn.TEXTJOIN(" ",TRUE,Tabla135[[#This Row],[Actividad - Acción ¿Qué?
Inicia con verbo]],Tabla135[[#This Row],[Complemento
(Observaciones o desviaciones)]])</f>
        <v/>
      </c>
      <c r="R47" s="295"/>
      <c r="S47" s="327" t="str">
        <f>_xlfn.XLOOKUP(Tabla135[[#This Row],[Tipo de control]],Tabla7[Tipo de control],Tabla7[Peso],"",1)</f>
        <v/>
      </c>
      <c r="T47" s="290" t="str">
        <f>_xlfn.XLOOKUP(Tabla135[[#This Row],[Tipo de control]],Tabla7[Tipo de control],Tabla7[Afectación matriz],"",1)</f>
        <v/>
      </c>
      <c r="U47" s="295"/>
      <c r="V47" s="327" t="str">
        <f>_xlfn.XLOOKUP(Tabla135[[#This Row],[Implementación]],Tabla11[Implementación],Tabla11[Peso],"",1)</f>
        <v/>
      </c>
      <c r="W47" s="295"/>
      <c r="X47" s="295"/>
      <c r="Y47" s="295"/>
      <c r="Z47" s="295"/>
      <c r="AA47" s="310" t="str">
        <f>IFERROR(Tabla135[[#This Row],[Peso del control]]+Tabla135[[#This Row],[Peso de la implementación]],"")</f>
        <v/>
      </c>
      <c r="AB47" s="310" t="str" cm="1">
        <f t="array" ref="AB47">IFERROR(IF(Tabla135[[#This Row],[Registro diligenciado]]=TRUE,_xlfn.IFS(AND(Tabla135[[#This Row],[No. de Control]]=1,Tabla135[[#This Row],[Desplazamiento en la Matriz]]="Probabilidad"),D47-(D47*Tabla135[[#This Row],[Valor del control]]),AND(Tabla135[[#This Row],[No. de Control]]&gt;1,Tabla135[[#This Row],[Desplazamiento en la Matriz]]="Probabilidad"),AB46-(AB46*Tabla135[[#This Row],[Valor del control]]),AND(Tabla135[[#This Row],[No. de Control]]=1,Tabla135[[#This Row],[Desplazamiento en la Matriz]]="Impacto"),D47,AND(Tabla135[[#This Row],[No. de Control]]&gt;1,Tabla135[[#This Row],[Desplazamiento en la Matriz]]="Impacto"),AB46),""),"")</f>
        <v/>
      </c>
      <c r="AC47" s="310" t="str" cm="1">
        <f t="array" ref="AC47">IFERROR(IF(Tabla135[[#This Row],[Registro diligenciado]]=TRUE,_xlfn.IFS(AND(Tabla135[[#This Row],[No. de Control]]=1,Tabla135[[#This Row],[Desplazamiento en la Matriz]]="Impacto"),E47-(E47*Tabla135[[#This Row],[Valor del control]]),AND(Tabla135[[#This Row],[No. de Control]]&gt;1,Tabla135[[#This Row],[Desplazamiento en la Matriz]]="Impacto"),AC46-(AC46*Tabla135[[#This Row],[Valor del control]]),AND(Tabla135[[#This Row],[No. de Control]]=1,Tabla135[[#This Row],[Desplazamiento en la Matriz]]="Probabilidad"),E47,AND(Tabla135[[#This Row],[No. de Control]]&gt;1,Tabla135[[#This Row],[Desplazamiento en la Matriz]]="Probabilidad"),AC46),""),"")</f>
        <v/>
      </c>
      <c r="AD47" s="310">
        <f>IFERROR(_xlfn.MINIFS(Tabla135[Probabilidad residual],Tabla135[Id Riesgo],Tabla135[[#This Row],[Id Riesgo]]),"")</f>
        <v>0.56000000000000005</v>
      </c>
      <c r="AE47" s="310">
        <f>IFERROR(_xlfn.MINIFS(Tabla135[Impacto residual],Tabla135[Id Riesgo],Tabla135[[#This Row],[Id Riesgo]]),"")</f>
        <v>1</v>
      </c>
      <c r="AF47" s="310" t="str" cm="1">
        <f t="array" ref="AF4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47" s="310" t="str" cm="1">
        <f t="array" ref="AG4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4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7" s="213"/>
      <c r="AJ47" s="727">
        <f>_xlfn.MINIFS(Tabla135[Probabilidad residual],Tabla135[Id Riesgo],Tabla135[[#This Row],[Id Riesgo]])</f>
        <v>0.56000000000000005</v>
      </c>
      <c r="AK47" s="727">
        <f>_xlfn.MINIFS(Tabla135[Impacto residual],Tabla135[Id Riesgo],Tabla135[[#This Row],[Id Riesgo]])</f>
        <v>1</v>
      </c>
      <c r="AL47" s="727"/>
      <c r="AM47" s="727"/>
      <c r="AN47" s="213"/>
      <c r="AO47" s="213"/>
      <c r="AP47" s="213"/>
      <c r="AQ47" s="213"/>
      <c r="AR47" s="213"/>
      <c r="AS47" s="213"/>
      <c r="AT47" s="213"/>
      <c r="AU47" s="213"/>
      <c r="AV47" s="213"/>
      <c r="AW47" s="213"/>
      <c r="AX47" s="213"/>
      <c r="AY47" s="213"/>
    </row>
    <row r="48" spans="1:51" ht="124.3" hidden="1" x14ac:dyDescent="0.4">
      <c r="A48" s="735" t="str">
        <f>Tabla135[[#This Row],[Id Riesgo]]</f>
        <v>RC4</v>
      </c>
      <c r="B48" s="736" t="str">
        <f>Tabla135[[#This Row],[Riesgo]]</f>
        <v>Posibilidad de afectación Legal, Reputacional, Operativa por Fraude, interno, Soborno entrante, Conflicto de Intereses debido a Afectación Legal, Reputacional, Operativa por Fraude interno, Soborno entrante, Conflicto de Intereses por la existencia de decisiones desviadas en materia de la formalización de la propiedad privada rural debido a intereses políticos, económicos.</v>
      </c>
      <c r="C48" s="742" t="b">
        <f>Tabla135[[#This Row],[Identificado en paso 1 y 2?]]</f>
        <v>1</v>
      </c>
      <c r="D48" s="727">
        <f>_xlfn.XLOOKUP(Tabla135[[#This Row],[Id Riesgo]],Tabla13[Id Riesgo],Tabla13[Probabilidad],"",1)</f>
        <v>0.8</v>
      </c>
      <c r="E48" s="727">
        <f>IF(C48=TRUE,_xlfn.XLOOKUP(Tabla135[[#This Row],[Id Riesgo]],Tabla13[Id Riesgo],Tabla13[Porcentaje Impacto],"",1),"")</f>
        <v>1</v>
      </c>
      <c r="F48" s="290" t="str">
        <f t="shared" si="3"/>
        <v>RC4</v>
      </c>
      <c r="G48" s="415" t="b">
        <f>_xlfn.XLOOKUP(F48,Tabla13[Id Riesgo],Tabla13[Registro diligenciado],FALSE,1)</f>
        <v>1</v>
      </c>
      <c r="H48" s="290" t="str">
        <f>IF(G48,_xlfn.XLOOKUP(F48,Tabla6[Id Riesgo],Tabla6[DESCRIPCIÓN DEL RIESGO],FALSE,1),"")</f>
        <v>Posibilidad de afectación Legal, Reputacional, Operativa por Fraude, interno, Soborno entrante, Conflicto de Intereses debido a Afectación Legal, Reputacional, Operativa por Fraude interno, Soborno entrante, Conflicto de Intereses por la existencia de decisiones desviadas en materia de la formalización de la propiedad privada rural debido a intereses políticos, económicos.</v>
      </c>
      <c r="I48" s="327">
        <f>_xlfn.XLOOKUP(Tabla135[[#This Row],[Id Riesgo]],Tabla13[Id Riesgo],Tabla13[Probabilidad])</f>
        <v>0.8</v>
      </c>
      <c r="J48" s="327">
        <f>_xlfn.XLOOKUP(Tabla135[[#This Row],[Id Riesgo]],Tabla13[Id Riesgo],Tabla13[Porcentaje Impacto],"",1)</f>
        <v>1</v>
      </c>
      <c r="K48" s="311">
        <v>7</v>
      </c>
      <c r="L48" s="314"/>
      <c r="M48" s="314"/>
      <c r="N48" s="314"/>
      <c r="O48" s="295"/>
      <c r="P48" s="314"/>
      <c r="Q48" s="328" t="str">
        <f>_xlfn.TEXTJOIN(" ",TRUE,Tabla135[[#This Row],[Actividad - Acción ¿Qué?
Inicia con verbo]],Tabla135[[#This Row],[Complemento
(Observaciones o desviaciones)]])</f>
        <v/>
      </c>
      <c r="R48" s="295"/>
      <c r="S48" s="327" t="str">
        <f>_xlfn.XLOOKUP(Tabla135[[#This Row],[Tipo de control]],Tabla7[Tipo de control],Tabla7[Peso],"",1)</f>
        <v/>
      </c>
      <c r="T48" s="290" t="str">
        <f>_xlfn.XLOOKUP(Tabla135[[#This Row],[Tipo de control]],Tabla7[Tipo de control],Tabla7[Afectación matriz],"",1)</f>
        <v/>
      </c>
      <c r="U48" s="295"/>
      <c r="V48" s="327" t="str">
        <f>_xlfn.XLOOKUP(Tabla135[[#This Row],[Implementación]],Tabla11[Implementación],Tabla11[Peso],"",1)</f>
        <v/>
      </c>
      <c r="W48" s="295"/>
      <c r="X48" s="295"/>
      <c r="Y48" s="295"/>
      <c r="Z48" s="295"/>
      <c r="AA48" s="310" t="str">
        <f>IFERROR(Tabla135[[#This Row],[Peso del control]]+Tabla135[[#This Row],[Peso de la implementación]],"")</f>
        <v/>
      </c>
      <c r="AB48" s="310" t="str" cm="1">
        <f t="array" ref="AB48">IFERROR(IF(Tabla135[[#This Row],[Registro diligenciado]]=TRUE,_xlfn.IFS(AND(Tabla135[[#This Row],[No. de Control]]=1,Tabla135[[#This Row],[Desplazamiento en la Matriz]]="Probabilidad"),D48-(D48*Tabla135[[#This Row],[Valor del control]]),AND(Tabla135[[#This Row],[No. de Control]]&gt;1,Tabla135[[#This Row],[Desplazamiento en la Matriz]]="Probabilidad"),AB47-(AB47*Tabla135[[#This Row],[Valor del control]]),AND(Tabla135[[#This Row],[No. de Control]]=1,Tabla135[[#This Row],[Desplazamiento en la Matriz]]="Impacto"),D48,AND(Tabla135[[#This Row],[No. de Control]]&gt;1,Tabla135[[#This Row],[Desplazamiento en la Matriz]]="Impacto"),AB47),""),"")</f>
        <v/>
      </c>
      <c r="AC48" s="310" t="str" cm="1">
        <f t="array" ref="AC48">IFERROR(IF(Tabla135[[#This Row],[Registro diligenciado]]=TRUE,_xlfn.IFS(AND(Tabla135[[#This Row],[No. de Control]]=1,Tabla135[[#This Row],[Desplazamiento en la Matriz]]="Impacto"),E48-(E48*Tabla135[[#This Row],[Valor del control]]),AND(Tabla135[[#This Row],[No. de Control]]&gt;1,Tabla135[[#This Row],[Desplazamiento en la Matriz]]="Impacto"),AC47-(AC47*Tabla135[[#This Row],[Valor del control]]),AND(Tabla135[[#This Row],[No. de Control]]=1,Tabla135[[#This Row],[Desplazamiento en la Matriz]]="Probabilidad"),E48,AND(Tabla135[[#This Row],[No. de Control]]&gt;1,Tabla135[[#This Row],[Desplazamiento en la Matriz]]="Probabilidad"),AC47),""),"")</f>
        <v/>
      </c>
      <c r="AD48" s="310">
        <f>IFERROR(_xlfn.MINIFS(Tabla135[Probabilidad residual],Tabla135[Id Riesgo],Tabla135[[#This Row],[Id Riesgo]]),"")</f>
        <v>0.56000000000000005</v>
      </c>
      <c r="AE48" s="310">
        <f>IFERROR(_xlfn.MINIFS(Tabla135[Impacto residual],Tabla135[Id Riesgo],Tabla135[[#This Row],[Id Riesgo]]),"")</f>
        <v>1</v>
      </c>
      <c r="AF48" s="310" t="str" cm="1">
        <f t="array" ref="AF4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48" s="310" t="str" cm="1">
        <f t="array" ref="AG4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4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8" s="213"/>
      <c r="AJ48" s="727">
        <f>_xlfn.MINIFS(Tabla135[Probabilidad residual],Tabla135[Id Riesgo],Tabla135[[#This Row],[Id Riesgo]])</f>
        <v>0.56000000000000005</v>
      </c>
      <c r="AK48" s="727">
        <f>_xlfn.MINIFS(Tabla135[Impacto residual],Tabla135[Id Riesgo],Tabla135[[#This Row],[Id Riesgo]])</f>
        <v>1</v>
      </c>
      <c r="AL48" s="727"/>
      <c r="AM48" s="727"/>
      <c r="AN48" s="213"/>
      <c r="AO48" s="213"/>
      <c r="AP48" s="213"/>
      <c r="AQ48" s="213"/>
      <c r="AR48" s="213"/>
      <c r="AS48" s="213"/>
      <c r="AT48" s="213"/>
      <c r="AU48" s="213"/>
      <c r="AV48" s="213"/>
      <c r="AW48" s="213"/>
      <c r="AX48" s="213"/>
      <c r="AY48" s="213"/>
    </row>
    <row r="49" spans="1:51" ht="124.3" hidden="1" x14ac:dyDescent="0.4">
      <c r="A49" s="735" t="str">
        <f>Tabla135[[#This Row],[Id Riesgo]]</f>
        <v>RC4</v>
      </c>
      <c r="B49" s="736" t="str">
        <f>Tabla135[[#This Row],[Riesgo]]</f>
        <v>Posibilidad de afectación Legal, Reputacional, Operativa por Fraude, interno, Soborno entrante, Conflicto de Intereses debido a Afectación Legal, Reputacional, Operativa por Fraude interno, Soborno entrante, Conflicto de Intereses por la existencia de decisiones desviadas en materia de la formalización de la propiedad privada rural debido a intereses políticos, económicos.</v>
      </c>
      <c r="C49" s="742" t="b">
        <f>Tabla135[[#This Row],[Identificado en paso 1 y 2?]]</f>
        <v>1</v>
      </c>
      <c r="D49" s="727">
        <f>_xlfn.XLOOKUP(Tabla135[[#This Row],[Id Riesgo]],Tabla13[Id Riesgo],Tabla13[Probabilidad],"",1)</f>
        <v>0.8</v>
      </c>
      <c r="E49" s="727">
        <f>IF(C49=TRUE,_xlfn.XLOOKUP(Tabla135[[#This Row],[Id Riesgo]],Tabla13[Id Riesgo],Tabla13[Porcentaje Impacto],"",1),"")</f>
        <v>1</v>
      </c>
      <c r="F49" s="290" t="str">
        <f t="shared" si="3"/>
        <v>RC4</v>
      </c>
      <c r="G49" s="415" t="b">
        <f>_xlfn.XLOOKUP(F49,Tabla13[Id Riesgo],Tabla13[Registro diligenciado],FALSE,1)</f>
        <v>1</v>
      </c>
      <c r="H49" s="290" t="str">
        <f>IF(G49,_xlfn.XLOOKUP(F49,Tabla6[Id Riesgo],Tabla6[DESCRIPCIÓN DEL RIESGO],FALSE,1),"")</f>
        <v>Posibilidad de afectación Legal, Reputacional, Operativa por Fraude, interno, Soborno entrante, Conflicto de Intereses debido a Afectación Legal, Reputacional, Operativa por Fraude interno, Soborno entrante, Conflicto de Intereses por la existencia de decisiones desviadas en materia de la formalización de la propiedad privada rural debido a intereses políticos, económicos.</v>
      </c>
      <c r="I49" s="327">
        <f>_xlfn.XLOOKUP(Tabla135[[#This Row],[Id Riesgo]],Tabla13[Id Riesgo],Tabla13[Probabilidad])</f>
        <v>0.8</v>
      </c>
      <c r="J49" s="327">
        <f>_xlfn.XLOOKUP(Tabla135[[#This Row],[Id Riesgo]],Tabla13[Id Riesgo],Tabla13[Porcentaje Impacto],"",1)</f>
        <v>1</v>
      </c>
      <c r="K49" s="311">
        <v>8</v>
      </c>
      <c r="L49" s="314"/>
      <c r="M49" s="314"/>
      <c r="N49" s="314"/>
      <c r="O49" s="295"/>
      <c r="P49" s="314"/>
      <c r="Q49" s="328" t="str">
        <f>_xlfn.TEXTJOIN(" ",TRUE,Tabla135[[#This Row],[Actividad - Acción ¿Qué?
Inicia con verbo]],Tabla135[[#This Row],[Complemento
(Observaciones o desviaciones)]])</f>
        <v/>
      </c>
      <c r="R49" s="295"/>
      <c r="S49" s="327" t="str">
        <f>_xlfn.XLOOKUP(Tabla135[[#This Row],[Tipo de control]],Tabla7[Tipo de control],Tabla7[Peso],"",1)</f>
        <v/>
      </c>
      <c r="T49" s="290" t="str">
        <f>_xlfn.XLOOKUP(Tabla135[[#This Row],[Tipo de control]],Tabla7[Tipo de control],Tabla7[Afectación matriz],"",1)</f>
        <v/>
      </c>
      <c r="U49" s="295"/>
      <c r="V49" s="327" t="str">
        <f>_xlfn.XLOOKUP(Tabla135[[#This Row],[Implementación]],Tabla11[Implementación],Tabla11[Peso],"",1)</f>
        <v/>
      </c>
      <c r="W49" s="295"/>
      <c r="X49" s="295"/>
      <c r="Y49" s="295"/>
      <c r="Z49" s="295"/>
      <c r="AA49" s="310" t="str">
        <f>IFERROR(Tabla135[[#This Row],[Peso del control]]+Tabla135[[#This Row],[Peso de la implementación]],"")</f>
        <v/>
      </c>
      <c r="AB49" s="310" t="str" cm="1">
        <f t="array" ref="AB49">IFERROR(IF(Tabla135[[#This Row],[Registro diligenciado]]=TRUE,_xlfn.IFS(AND(Tabla135[[#This Row],[No. de Control]]=1,Tabla135[[#This Row],[Desplazamiento en la Matriz]]="Probabilidad"),D49-(D49*Tabla135[[#This Row],[Valor del control]]),AND(Tabla135[[#This Row],[No. de Control]]&gt;1,Tabla135[[#This Row],[Desplazamiento en la Matriz]]="Probabilidad"),AB48-(AB48*Tabla135[[#This Row],[Valor del control]]),AND(Tabla135[[#This Row],[No. de Control]]=1,Tabla135[[#This Row],[Desplazamiento en la Matriz]]="Impacto"),D49,AND(Tabla135[[#This Row],[No. de Control]]&gt;1,Tabla135[[#This Row],[Desplazamiento en la Matriz]]="Impacto"),AB48),""),"")</f>
        <v/>
      </c>
      <c r="AC49" s="310" t="str" cm="1">
        <f t="array" ref="AC49">IFERROR(IF(Tabla135[[#This Row],[Registro diligenciado]]=TRUE,_xlfn.IFS(AND(Tabla135[[#This Row],[No. de Control]]=1,Tabla135[[#This Row],[Desplazamiento en la Matriz]]="Impacto"),E49-(E49*Tabla135[[#This Row],[Valor del control]]),AND(Tabla135[[#This Row],[No. de Control]]&gt;1,Tabla135[[#This Row],[Desplazamiento en la Matriz]]="Impacto"),AC48-(AC48*Tabla135[[#This Row],[Valor del control]]),AND(Tabla135[[#This Row],[No. de Control]]=1,Tabla135[[#This Row],[Desplazamiento en la Matriz]]="Probabilidad"),E49,AND(Tabla135[[#This Row],[No. de Control]]&gt;1,Tabla135[[#This Row],[Desplazamiento en la Matriz]]="Probabilidad"),AC48),""),"")</f>
        <v/>
      </c>
      <c r="AD49" s="310">
        <f>IFERROR(_xlfn.MINIFS(Tabla135[Probabilidad residual],Tabla135[Id Riesgo],Tabla135[[#This Row],[Id Riesgo]]),"")</f>
        <v>0.56000000000000005</v>
      </c>
      <c r="AE49" s="310">
        <f>IFERROR(_xlfn.MINIFS(Tabla135[Impacto residual],Tabla135[Id Riesgo],Tabla135[[#This Row],[Id Riesgo]]),"")</f>
        <v>1</v>
      </c>
      <c r="AF49" s="310" t="str" cm="1">
        <f t="array" ref="AF4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49" s="310" t="str" cm="1">
        <f t="array" ref="AG4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4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9" s="213"/>
      <c r="AJ49" s="727">
        <f>_xlfn.MINIFS(Tabla135[Probabilidad residual],Tabla135[Id Riesgo],Tabla135[[#This Row],[Id Riesgo]])</f>
        <v>0.56000000000000005</v>
      </c>
      <c r="AK49" s="727">
        <f>_xlfn.MINIFS(Tabla135[Impacto residual],Tabla135[Id Riesgo],Tabla135[[#This Row],[Id Riesgo]])</f>
        <v>1</v>
      </c>
      <c r="AL49" s="727"/>
      <c r="AM49" s="727"/>
      <c r="AN49" s="213"/>
      <c r="AO49" s="213"/>
      <c r="AP49" s="213"/>
      <c r="AQ49" s="213"/>
      <c r="AR49" s="213"/>
      <c r="AS49" s="213"/>
      <c r="AT49" s="213"/>
      <c r="AU49" s="213"/>
      <c r="AV49" s="213"/>
      <c r="AW49" s="213"/>
      <c r="AX49" s="213"/>
      <c r="AY49" s="213"/>
    </row>
    <row r="50" spans="1:51" ht="124.3" hidden="1" x14ac:dyDescent="0.4">
      <c r="A50" s="735" t="str">
        <f>Tabla135[[#This Row],[Id Riesgo]]</f>
        <v>RC4</v>
      </c>
      <c r="B50" s="736" t="str">
        <f>Tabla135[[#This Row],[Riesgo]]</f>
        <v>Posibilidad de afectación Legal, Reputacional, Operativa por Fraude, interno, Soborno entrante, Conflicto de Intereses debido a Afectación Legal, Reputacional, Operativa por Fraude interno, Soborno entrante, Conflicto de Intereses por la existencia de decisiones desviadas en materia de la formalización de la propiedad privada rural debido a intereses políticos, económicos.</v>
      </c>
      <c r="C50" s="742" t="b">
        <f>Tabla135[[#This Row],[Identificado en paso 1 y 2?]]</f>
        <v>1</v>
      </c>
      <c r="D50" s="727">
        <f>_xlfn.XLOOKUP(Tabla135[[#This Row],[Id Riesgo]],Tabla13[Id Riesgo],Tabla13[Probabilidad],"",1)</f>
        <v>0.8</v>
      </c>
      <c r="E50" s="727">
        <f>IF(C50=TRUE,_xlfn.XLOOKUP(Tabla135[[#This Row],[Id Riesgo]],Tabla13[Id Riesgo],Tabla13[Porcentaje Impacto],"",1),"")</f>
        <v>1</v>
      </c>
      <c r="F50" s="290" t="str">
        <f t="shared" si="3"/>
        <v>RC4</v>
      </c>
      <c r="G50" s="415" t="b">
        <f>_xlfn.XLOOKUP(F50,Tabla13[Id Riesgo],Tabla13[Registro diligenciado],FALSE,1)</f>
        <v>1</v>
      </c>
      <c r="H50" s="290" t="str">
        <f>IF(G50,_xlfn.XLOOKUP(F50,Tabla6[Id Riesgo],Tabla6[DESCRIPCIÓN DEL RIESGO],FALSE,1),"")</f>
        <v>Posibilidad de afectación Legal, Reputacional, Operativa por Fraude, interno, Soborno entrante, Conflicto de Intereses debido a Afectación Legal, Reputacional, Operativa por Fraude interno, Soborno entrante, Conflicto de Intereses por la existencia de decisiones desviadas en materia de la formalización de la propiedad privada rural debido a intereses políticos, económicos.</v>
      </c>
      <c r="I50" s="327">
        <f>_xlfn.XLOOKUP(Tabla135[[#This Row],[Id Riesgo]],Tabla13[Id Riesgo],Tabla13[Probabilidad])</f>
        <v>0.8</v>
      </c>
      <c r="J50" s="327">
        <f>_xlfn.XLOOKUP(Tabla135[[#This Row],[Id Riesgo]],Tabla13[Id Riesgo],Tabla13[Porcentaje Impacto],"",1)</f>
        <v>1</v>
      </c>
      <c r="K50" s="311">
        <v>9</v>
      </c>
      <c r="L50" s="314"/>
      <c r="M50" s="314"/>
      <c r="N50" s="314"/>
      <c r="O50" s="295"/>
      <c r="P50" s="314"/>
      <c r="Q50" s="328" t="str">
        <f>_xlfn.TEXTJOIN(" ",TRUE,Tabla135[[#This Row],[Actividad - Acción ¿Qué?
Inicia con verbo]],Tabla135[[#This Row],[Complemento
(Observaciones o desviaciones)]])</f>
        <v/>
      </c>
      <c r="R50" s="295"/>
      <c r="S50" s="327" t="str">
        <f>_xlfn.XLOOKUP(Tabla135[[#This Row],[Tipo de control]],Tabla7[Tipo de control],Tabla7[Peso],"",1)</f>
        <v/>
      </c>
      <c r="T50" s="290" t="str">
        <f>_xlfn.XLOOKUP(Tabla135[[#This Row],[Tipo de control]],Tabla7[Tipo de control],Tabla7[Afectación matriz],"",1)</f>
        <v/>
      </c>
      <c r="U50" s="295"/>
      <c r="V50" s="327" t="str">
        <f>_xlfn.XLOOKUP(Tabla135[[#This Row],[Implementación]],Tabla11[Implementación],Tabla11[Peso],"",1)</f>
        <v/>
      </c>
      <c r="W50" s="295"/>
      <c r="X50" s="295"/>
      <c r="Y50" s="295"/>
      <c r="Z50" s="295"/>
      <c r="AA50" s="310" t="str">
        <f>IFERROR(Tabla135[[#This Row],[Peso del control]]+Tabla135[[#This Row],[Peso de la implementación]],"")</f>
        <v/>
      </c>
      <c r="AB50" s="310" t="str" cm="1">
        <f t="array" ref="AB50">IFERROR(IF(Tabla135[[#This Row],[Registro diligenciado]]=TRUE,_xlfn.IFS(AND(Tabla135[[#This Row],[No. de Control]]=1,Tabla135[[#This Row],[Desplazamiento en la Matriz]]="Probabilidad"),D50-(D50*Tabla135[[#This Row],[Valor del control]]),AND(Tabla135[[#This Row],[No. de Control]]&gt;1,Tabla135[[#This Row],[Desplazamiento en la Matriz]]="Probabilidad"),AB49-(AB49*Tabla135[[#This Row],[Valor del control]]),AND(Tabla135[[#This Row],[No. de Control]]=1,Tabla135[[#This Row],[Desplazamiento en la Matriz]]="Impacto"),D50,AND(Tabla135[[#This Row],[No. de Control]]&gt;1,Tabla135[[#This Row],[Desplazamiento en la Matriz]]="Impacto"),AB49),""),"")</f>
        <v/>
      </c>
      <c r="AC50" s="310" t="str" cm="1">
        <f t="array" ref="AC50">IFERROR(IF(Tabla135[[#This Row],[Registro diligenciado]]=TRUE,_xlfn.IFS(AND(Tabla135[[#This Row],[No. de Control]]=1,Tabla135[[#This Row],[Desplazamiento en la Matriz]]="Impacto"),E50-(E50*Tabla135[[#This Row],[Valor del control]]),AND(Tabla135[[#This Row],[No. de Control]]&gt;1,Tabla135[[#This Row],[Desplazamiento en la Matriz]]="Impacto"),AC49-(AC49*Tabla135[[#This Row],[Valor del control]]),AND(Tabla135[[#This Row],[No. de Control]]=1,Tabla135[[#This Row],[Desplazamiento en la Matriz]]="Probabilidad"),E50,AND(Tabla135[[#This Row],[No. de Control]]&gt;1,Tabla135[[#This Row],[Desplazamiento en la Matriz]]="Probabilidad"),AC49),""),"")</f>
        <v/>
      </c>
      <c r="AD50" s="310">
        <f>IFERROR(_xlfn.MINIFS(Tabla135[Probabilidad residual],Tabla135[Id Riesgo],Tabla135[[#This Row],[Id Riesgo]]),"")</f>
        <v>0.56000000000000005</v>
      </c>
      <c r="AE50" s="310">
        <f>IFERROR(_xlfn.MINIFS(Tabla135[Impacto residual],Tabla135[Id Riesgo],Tabla135[[#This Row],[Id Riesgo]]),"")</f>
        <v>1</v>
      </c>
      <c r="AF50" s="310" t="str" cm="1">
        <f t="array" ref="AF5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50" s="310" t="str" cm="1">
        <f t="array" ref="AG5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5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0" s="213"/>
      <c r="AJ50" s="727">
        <f>_xlfn.MINIFS(Tabla135[Probabilidad residual],Tabla135[Id Riesgo],Tabla135[[#This Row],[Id Riesgo]])</f>
        <v>0.56000000000000005</v>
      </c>
      <c r="AK50" s="727">
        <f>_xlfn.MINIFS(Tabla135[Impacto residual],Tabla135[Id Riesgo],Tabla135[[#This Row],[Id Riesgo]])</f>
        <v>1</v>
      </c>
      <c r="AL50" s="727"/>
      <c r="AM50" s="727"/>
      <c r="AN50" s="213"/>
      <c r="AO50" s="213"/>
      <c r="AP50" s="213"/>
      <c r="AQ50" s="213"/>
      <c r="AR50" s="213"/>
      <c r="AS50" s="213"/>
      <c r="AT50" s="213"/>
      <c r="AU50" s="213"/>
      <c r="AV50" s="213"/>
      <c r="AW50" s="213"/>
      <c r="AX50" s="213"/>
      <c r="AY50" s="213"/>
    </row>
    <row r="51" spans="1:51" ht="124.3" hidden="1" x14ac:dyDescent="0.4">
      <c r="A51" s="735" t="str">
        <f>Tabla135[[#This Row],[Id Riesgo]]</f>
        <v>RC4</v>
      </c>
      <c r="B51" s="736" t="str">
        <f>Tabla135[[#This Row],[Riesgo]]</f>
        <v>Posibilidad de afectación Legal, Reputacional, Operativa por Fraude, interno, Soborno entrante, Conflicto de Intereses debido a Afectación Legal, Reputacional, Operativa por Fraude interno, Soborno entrante, Conflicto de Intereses por la existencia de decisiones desviadas en materia de la formalización de la propiedad privada rural debido a intereses políticos, económicos.</v>
      </c>
      <c r="C51" s="742" t="b">
        <f>Tabla135[[#This Row],[Identificado en paso 1 y 2?]]</f>
        <v>1</v>
      </c>
      <c r="D51" s="727">
        <f>_xlfn.XLOOKUP(Tabla135[[#This Row],[Id Riesgo]],Tabla13[Id Riesgo],Tabla13[Probabilidad],"",1)</f>
        <v>0.8</v>
      </c>
      <c r="E51" s="727">
        <f>IF(C51=TRUE,_xlfn.XLOOKUP(Tabla135[[#This Row],[Id Riesgo]],Tabla13[Id Riesgo],Tabla13[Porcentaje Impacto],"",1),"")</f>
        <v>1</v>
      </c>
      <c r="F51" s="290" t="str">
        <f t="shared" si="3"/>
        <v>RC4</v>
      </c>
      <c r="G51" s="415" t="b">
        <f>_xlfn.XLOOKUP(F51,Tabla13[Id Riesgo],Tabla13[Registro diligenciado],FALSE,1)</f>
        <v>1</v>
      </c>
      <c r="H51" s="290" t="str">
        <f>IF(G51,_xlfn.XLOOKUP(F51,Tabla6[Id Riesgo],Tabla6[DESCRIPCIÓN DEL RIESGO],FALSE,1),"")</f>
        <v>Posibilidad de afectación Legal, Reputacional, Operativa por Fraude, interno, Soborno entrante, Conflicto de Intereses debido a Afectación Legal, Reputacional, Operativa por Fraude interno, Soborno entrante, Conflicto de Intereses por la existencia de decisiones desviadas en materia de la formalización de la propiedad privada rural debido a intereses políticos, económicos.</v>
      </c>
      <c r="I51" s="327">
        <f>_xlfn.XLOOKUP(Tabla135[[#This Row],[Id Riesgo]],Tabla13[Id Riesgo],Tabla13[Probabilidad])</f>
        <v>0.8</v>
      </c>
      <c r="J51" s="327">
        <f>_xlfn.XLOOKUP(Tabla135[[#This Row],[Id Riesgo]],Tabla13[Id Riesgo],Tabla13[Porcentaje Impacto],"",1)</f>
        <v>1</v>
      </c>
      <c r="K51" s="311">
        <v>10</v>
      </c>
      <c r="L51" s="314"/>
      <c r="M51" s="314"/>
      <c r="N51" s="314"/>
      <c r="O51" s="295"/>
      <c r="P51" s="314"/>
      <c r="Q51" s="328" t="str">
        <f>_xlfn.TEXTJOIN(" ",TRUE,Tabla135[[#This Row],[Actividad - Acción ¿Qué?
Inicia con verbo]],Tabla135[[#This Row],[Complemento
(Observaciones o desviaciones)]])</f>
        <v/>
      </c>
      <c r="R51" s="295"/>
      <c r="S51" s="327" t="str">
        <f>_xlfn.XLOOKUP(Tabla135[[#This Row],[Tipo de control]],Tabla7[Tipo de control],Tabla7[Peso],"",1)</f>
        <v/>
      </c>
      <c r="T51" s="290" t="str">
        <f>_xlfn.XLOOKUP(Tabla135[[#This Row],[Tipo de control]],Tabla7[Tipo de control],Tabla7[Afectación matriz],"",1)</f>
        <v/>
      </c>
      <c r="U51" s="295"/>
      <c r="V51" s="327" t="str">
        <f>_xlfn.XLOOKUP(Tabla135[[#This Row],[Implementación]],Tabla11[Implementación],Tabla11[Peso],"",1)</f>
        <v/>
      </c>
      <c r="W51" s="295"/>
      <c r="X51" s="295"/>
      <c r="Y51" s="295"/>
      <c r="Z51" s="295"/>
      <c r="AA51" s="310" t="str">
        <f>IFERROR(Tabla135[[#This Row],[Peso del control]]+Tabla135[[#This Row],[Peso de la implementación]],"")</f>
        <v/>
      </c>
      <c r="AB51" s="310" t="str" cm="1">
        <f t="array" ref="AB51">IFERROR(IF(Tabla135[[#This Row],[Registro diligenciado]]=TRUE,_xlfn.IFS(AND(Tabla135[[#This Row],[No. de Control]]=1,Tabla135[[#This Row],[Desplazamiento en la Matriz]]="Probabilidad"),D51-(D51*Tabla135[[#This Row],[Valor del control]]),AND(Tabla135[[#This Row],[No. de Control]]&gt;1,Tabla135[[#This Row],[Desplazamiento en la Matriz]]="Probabilidad"),AB50-(AB50*Tabla135[[#This Row],[Valor del control]]),AND(Tabla135[[#This Row],[No. de Control]]=1,Tabla135[[#This Row],[Desplazamiento en la Matriz]]="Impacto"),D51,AND(Tabla135[[#This Row],[No. de Control]]&gt;1,Tabla135[[#This Row],[Desplazamiento en la Matriz]]="Impacto"),AB50),""),"")</f>
        <v/>
      </c>
      <c r="AC51" s="310" t="str" cm="1">
        <f t="array" ref="AC51">IFERROR(IF(Tabla135[[#This Row],[Registro diligenciado]]=TRUE,_xlfn.IFS(AND(Tabla135[[#This Row],[No. de Control]]=1,Tabla135[[#This Row],[Desplazamiento en la Matriz]]="Impacto"),E51-(E51*Tabla135[[#This Row],[Valor del control]]),AND(Tabla135[[#This Row],[No. de Control]]&gt;1,Tabla135[[#This Row],[Desplazamiento en la Matriz]]="Impacto"),AC50-(AC50*Tabla135[[#This Row],[Valor del control]]),AND(Tabla135[[#This Row],[No. de Control]]=1,Tabla135[[#This Row],[Desplazamiento en la Matriz]]="Probabilidad"),E51,AND(Tabla135[[#This Row],[No. de Control]]&gt;1,Tabla135[[#This Row],[Desplazamiento en la Matriz]]="Probabilidad"),AC50),""),"")</f>
        <v/>
      </c>
      <c r="AD51" s="310">
        <f>IFERROR(_xlfn.MINIFS(Tabla135[Probabilidad residual],Tabla135[Id Riesgo],Tabla135[[#This Row],[Id Riesgo]]),"")</f>
        <v>0.56000000000000005</v>
      </c>
      <c r="AE51" s="310">
        <f>IFERROR(_xlfn.MINIFS(Tabla135[Impacto residual],Tabla135[Id Riesgo],Tabla135[[#This Row],[Id Riesgo]]),"")</f>
        <v>1</v>
      </c>
      <c r="AF51" s="310" t="str" cm="1">
        <f t="array" ref="AF5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51" s="310" t="str" cm="1">
        <f t="array" ref="AG5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5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1" s="213"/>
      <c r="AJ51" s="727">
        <f>_xlfn.MINIFS(Tabla135[Probabilidad residual],Tabla135[Id Riesgo],Tabla135[[#This Row],[Id Riesgo]])</f>
        <v>0.56000000000000005</v>
      </c>
      <c r="AK51" s="727">
        <f>_xlfn.MINIFS(Tabla135[Impacto residual],Tabla135[Id Riesgo],Tabla135[[#This Row],[Id Riesgo]])</f>
        <v>1</v>
      </c>
      <c r="AL51" s="727"/>
      <c r="AM51" s="727"/>
      <c r="AN51" s="213"/>
      <c r="AO51" s="213"/>
      <c r="AP51" s="213"/>
      <c r="AQ51" s="213"/>
      <c r="AR51" s="213"/>
      <c r="AS51" s="213"/>
      <c r="AT51" s="213"/>
      <c r="AU51" s="213"/>
      <c r="AV51" s="213"/>
      <c r="AW51" s="213"/>
      <c r="AX51" s="213"/>
      <c r="AY51" s="213"/>
    </row>
    <row r="52" spans="1:51" ht="136.75" x14ac:dyDescent="0.4">
      <c r="A52" s="735" t="str">
        <f>Tabla135[[#This Row],[Id Riesgo]]</f>
        <v>RC5</v>
      </c>
      <c r="B52" s="736" t="str">
        <f>Tabla135[[#This Row],[Riesgo]]</f>
        <v>Posibilidad de afectación Legal por Soborno entrante, Conflicto de Intereses, Corrupción debido a Posibilidad de ocurrencia de hechos de concusión o cohecho en las actuaciones administrativas de procesos agrarios o formalización de la propiedad privada rural realizadas por la Dirección de Gestión Jurídica de Tierras, sus subdirecciones adscritas y las Unidades de Gestión Territorial con funciones delegadas.</v>
      </c>
      <c r="C52" s="742" t="b">
        <f>Tabla135[[#This Row],[Identificado en paso 1 y 2?]]</f>
        <v>1</v>
      </c>
      <c r="D52" s="727">
        <f>_xlfn.XLOOKUP(Tabla135[[#This Row],[Id Riesgo]],Tabla13[Id Riesgo],Tabla13[Probabilidad],"",1)</f>
        <v>0.6</v>
      </c>
      <c r="E52" s="727">
        <f>IF(C52=TRUE,_xlfn.XLOOKUP(Tabla135[[#This Row],[Id Riesgo]],Tabla13[Id Riesgo],Tabla13[Porcentaje Impacto],"",1),"")</f>
        <v>1</v>
      </c>
      <c r="F52" s="290" t="s">
        <v>136</v>
      </c>
      <c r="G52" s="415" t="b">
        <f>_xlfn.XLOOKUP(F52,Tabla13[Id Riesgo],Tabla13[Registro diligenciado],FALSE,1)</f>
        <v>1</v>
      </c>
      <c r="H52" s="290" t="str">
        <f>IF(G52,_xlfn.XLOOKUP(F52,Tabla6[Id Riesgo],Tabla6[DESCRIPCIÓN DEL RIESGO],FALSE,1),"")</f>
        <v>Posibilidad de afectación Legal por Soborno entrante, Conflicto de Intereses, Corrupción debido a Posibilidad de ocurrencia de hechos de concusión o cohecho en las actuaciones administrativas de procesos agrarios o formalización de la propiedad privada rural realizadas por la Dirección de Gestión Jurídica de Tierras, sus subdirecciones adscritas y las Unidades de Gestión Territorial con funciones delegadas.</v>
      </c>
      <c r="I52" s="327">
        <f>_xlfn.XLOOKUP(Tabla135[[#This Row],[Id Riesgo]],Tabla13[Id Riesgo],Tabla13[Probabilidad])</f>
        <v>0.6</v>
      </c>
      <c r="J52" s="327">
        <f>_xlfn.XLOOKUP(Tabla135[[#This Row],[Id Riesgo]],Tabla13[Id Riesgo],Tabla13[Porcentaje Impacto],"",1)</f>
        <v>1</v>
      </c>
      <c r="K52" s="311">
        <v>1</v>
      </c>
      <c r="L52" s="314" t="s">
        <v>423</v>
      </c>
      <c r="M52" s="314" t="s">
        <v>433</v>
      </c>
      <c r="N52" s="314" t="s">
        <v>466</v>
      </c>
      <c r="O52" s="295" t="s">
        <v>836</v>
      </c>
      <c r="P52" s="314" t="s">
        <v>837</v>
      </c>
      <c r="Q52" s="328" t="str">
        <f>_xlfn.TEXTJOIN(" ",TRUE,Tabla135[[#This Row],[Actividad - Acción ¿Qué?
Inicia con verbo]],Tabla135[[#This Row],[Complemento
(Observaciones o desviaciones)]])</f>
        <v>Crear un entorno administrativo que no solo prevenga la corrupción, sino que también favorezca la legalidad, la justicia y la equidad en los procesos agrarios y de formalización de la propiedad.  Se realiza mediante el establecimiento de procedimientos claros y transparentes, la implementación de auditorías y monitoreo continuo, el fortalecimiento de canales de denuncia con garantías de protección, y la aplicación de acciones correctivas y sanciones.</v>
      </c>
      <c r="R52" s="295" t="s">
        <v>530</v>
      </c>
      <c r="S52" s="327">
        <f>_xlfn.XLOOKUP(Tabla135[[#This Row],[Tipo de control]],Tabla7[Tipo de control],Tabla7[Peso],"",1)</f>
        <v>0.25</v>
      </c>
      <c r="T52" s="290" t="str">
        <f>_xlfn.XLOOKUP(Tabla135[[#This Row],[Tipo de control]],Tabla7[Tipo de control],Tabla7[Afectación matriz],"",1)</f>
        <v>Probabilidad</v>
      </c>
      <c r="U52" s="295" t="s">
        <v>503</v>
      </c>
      <c r="V52" s="327">
        <f>_xlfn.XLOOKUP(Tabla135[[#This Row],[Implementación]],Tabla11[Implementación],Tabla11[Peso],"",1)</f>
        <v>0.15</v>
      </c>
      <c r="W52" s="295" t="s">
        <v>502</v>
      </c>
      <c r="X52" s="295" t="s">
        <v>497</v>
      </c>
      <c r="Y52" s="295" t="s">
        <v>506</v>
      </c>
      <c r="Z52" s="295" t="s">
        <v>510</v>
      </c>
      <c r="AA52" s="310">
        <f>IFERROR(Tabla135[[#This Row],[Peso del control]]+Tabla135[[#This Row],[Peso de la implementación]],"")</f>
        <v>0.4</v>
      </c>
      <c r="AB52" s="310" cm="1">
        <f t="array" ref="AB52">IFERROR(IF(Tabla135[[#This Row],[Registro diligenciado]]=TRUE,_xlfn.IFS(AND(Tabla135[[#This Row],[No. de Control]]=1,Tabla135[[#This Row],[Desplazamiento en la Matriz]]="Probabilidad"),D52-(D52*Tabla135[[#This Row],[Valor del control]]),AND(Tabla135[[#This Row],[No. de Control]]&gt;1,Tabla135[[#This Row],[Desplazamiento en la Matriz]]="Probabilidad"),AB51-(AB51*Tabla135[[#This Row],[Valor del control]]),AND(Tabla135[[#This Row],[No. de Control]]=1,Tabla135[[#This Row],[Desplazamiento en la Matriz]]="Impacto"),D52,AND(Tabla135[[#This Row],[No. de Control]]&gt;1,Tabla135[[#This Row],[Desplazamiento en la Matriz]]="Impacto"),AB51),""),"")</f>
        <v>0.36</v>
      </c>
      <c r="AC52" s="310" cm="1">
        <f t="array" ref="AC52">IFERROR(IF(Tabla135[[#This Row],[Registro diligenciado]]=TRUE,_xlfn.IFS(AND(Tabla135[[#This Row],[No. de Control]]=1,Tabla135[[#This Row],[Desplazamiento en la Matriz]]="Impacto"),E52-(E52*Tabla135[[#This Row],[Valor del control]]),AND(Tabla135[[#This Row],[No. de Control]]&gt;1,Tabla135[[#This Row],[Desplazamiento en la Matriz]]="Impacto"),AC51-(AC51*Tabla135[[#This Row],[Valor del control]]),AND(Tabla135[[#This Row],[No. de Control]]=1,Tabla135[[#This Row],[Desplazamiento en la Matriz]]="Probabilidad"),E52,AND(Tabla135[[#This Row],[No. de Control]]&gt;1,Tabla135[[#This Row],[Desplazamiento en la Matriz]]="Probabilidad"),AC51),""),"")</f>
        <v>1</v>
      </c>
      <c r="AD52" s="310">
        <f>IFERROR(_xlfn.MINIFS(Tabla135[Probabilidad residual],Tabla135[Id Riesgo],Tabla135[[#This Row],[Id Riesgo]]),"")</f>
        <v>0.36</v>
      </c>
      <c r="AE52" s="310">
        <f>IFERROR(_xlfn.MINIFS(Tabla135[Impacto residual],Tabla135[Id Riesgo],Tabla135[[#This Row],[Id Riesgo]]),"")</f>
        <v>1</v>
      </c>
      <c r="AF52" s="310" t="str" cm="1">
        <f t="array" ref="AF5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52" s="310" t="str" cm="1">
        <f t="array" ref="AG5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5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52" s="213"/>
      <c r="AJ52" s="727">
        <f>_xlfn.MINIFS(Tabla135[Probabilidad residual],Tabla135[Id Riesgo],Tabla135[[#This Row],[Id Riesgo]])</f>
        <v>0.36</v>
      </c>
      <c r="AK52" s="727">
        <f>_xlfn.MINIFS(Tabla135[Impacto residual],Tabla135[Id Riesgo],Tabla135[[#This Row],[Id Riesgo]])</f>
        <v>1</v>
      </c>
      <c r="AL52" s="727" t="str" cm="1">
        <f t="array" ref="AL52">IFERROR(_xlfn.IFS(AND(AJ52&gt;=CONFIGURACIÓN!$BF$6,AJ52&lt;=CONFIGURACIÓN!$BG$6),CONFIGURACIÓN!$BE$6,AND(AJ52&gt;=CONFIGURACIÓN!$BF$7,AJ52&lt;=CONFIGURACIÓN!$BG$7),CONFIGURACIÓN!$BE$7,AND(AJ52&gt;=CONFIGURACIÓN!$BF$8,AJ52&lt;=CONFIGURACIÓN!$BG$8),CONFIGURACIÓN!$BE$8,AND(AJ52&gt;=CONFIGURACIÓN!$BF$9,AJ52&lt;=CONFIGURACIÓN!$BG$9),CONFIGURACIÓN!$BE$9,AND(AJ52&gt;=CONFIGURACIÓN!$BF$10,AJ52&lt;=CONFIGURACIÓN!$BG$10),CONFIGURACIÓN!$BE$10),"")</f>
        <v>Baja</v>
      </c>
      <c r="AM52" s="727" t="str" cm="1">
        <f t="array" ref="AM52">IFERROR(_xlfn.IFS(AND(AK52&gt;=CONFIGURACIÓN!$BJ$6,AK52&lt;=CONFIGURACIÓN!$BK$6),CONFIGURACIÓN!$BI$6,AND(AK52&gt;=CONFIGURACIÓN!$BJ$7,AK52&lt;=CONFIGURACIÓN!$BK$7),CONFIGURACIÓN!$BI$7,AND(AK52&gt;=CONFIGURACIÓN!$BJ$8,AK52&lt;=CONFIGURACIÓN!$BK$8),CONFIGURACIÓN!$BI$8,AND(AK52&gt;=CONFIGURACIÓN!$BJ$9,AK52&lt;=CONFIGURACIÓN!$BK$9),CONFIGURACIÓN!$BI$9,AND(AK52&gt;=CONFIGURACIÓN!$BJ$10,AK52&lt;=CONFIGURACIÓN!$BK$10),CONFIGURACIÓN!$BI$10),"")</f>
        <v>Castastrófico</v>
      </c>
      <c r="AN52" s="213"/>
      <c r="AO52" s="213"/>
      <c r="AP52" s="213"/>
      <c r="AQ52" s="213"/>
      <c r="AR52" s="213"/>
      <c r="AS52" s="213"/>
      <c r="AT52" s="213"/>
      <c r="AU52" s="213"/>
      <c r="AV52" s="213"/>
      <c r="AW52" s="213"/>
      <c r="AX52" s="213"/>
      <c r="AY52" s="213"/>
    </row>
    <row r="53" spans="1:51" ht="136.75" hidden="1" x14ac:dyDescent="0.4">
      <c r="A53" s="735" t="str">
        <f>Tabla135[[#This Row],[Id Riesgo]]</f>
        <v>RC5</v>
      </c>
      <c r="B53" s="736" t="str">
        <f>Tabla135[[#This Row],[Riesgo]]</f>
        <v>Posibilidad de afectación Legal por Soborno entrante, Conflicto de Intereses, Corrupción debido a Posibilidad de ocurrencia de hechos de concusión o cohecho en las actuaciones administrativas de procesos agrarios o formalización de la propiedad privada rural realizadas por la Dirección de Gestión Jurídica de Tierras, sus subdirecciones adscritas y las Unidades de Gestión Territorial con funciones delegadas.</v>
      </c>
      <c r="C53" s="742" t="b">
        <f>Tabla135[[#This Row],[Identificado en paso 1 y 2?]]</f>
        <v>1</v>
      </c>
      <c r="D53" s="727">
        <f>_xlfn.XLOOKUP(Tabla135[[#This Row],[Id Riesgo]],Tabla13[Id Riesgo],Tabla13[Probabilidad],"",1)</f>
        <v>0.6</v>
      </c>
      <c r="E53" s="727">
        <f>IF(C53=TRUE,_xlfn.XLOOKUP(Tabla135[[#This Row],[Id Riesgo]],Tabla13[Id Riesgo],Tabla13[Porcentaje Impacto],"",1),"")</f>
        <v>1</v>
      </c>
      <c r="F53" s="290" t="str">
        <f t="shared" ref="F53:F61" si="4">F52</f>
        <v>RC5</v>
      </c>
      <c r="G53" s="415" t="b">
        <f>_xlfn.XLOOKUP(F53,Tabla13[Id Riesgo],Tabla13[Registro diligenciado],FALSE,1)</f>
        <v>1</v>
      </c>
      <c r="H53" s="290" t="str">
        <f>IF(G53,_xlfn.XLOOKUP(F53,Tabla6[Id Riesgo],Tabla6[DESCRIPCIÓN DEL RIESGO],FALSE,1),"")</f>
        <v>Posibilidad de afectación Legal por Soborno entrante, Conflicto de Intereses, Corrupción debido a Posibilidad de ocurrencia de hechos de concusión o cohecho en las actuaciones administrativas de procesos agrarios o formalización de la propiedad privada rural realizadas por la Dirección de Gestión Jurídica de Tierras, sus subdirecciones adscritas y las Unidades de Gestión Territorial con funciones delegadas.</v>
      </c>
      <c r="I53" s="327">
        <f>_xlfn.XLOOKUP(Tabla135[[#This Row],[Id Riesgo]],Tabla13[Id Riesgo],Tabla13[Probabilidad])</f>
        <v>0.6</v>
      </c>
      <c r="J53" s="327">
        <f>_xlfn.XLOOKUP(Tabla135[[#This Row],[Id Riesgo]],Tabla13[Id Riesgo],Tabla13[Porcentaje Impacto],"",1)</f>
        <v>1</v>
      </c>
      <c r="K53" s="311">
        <v>2</v>
      </c>
      <c r="L53" s="314"/>
      <c r="M53" s="314"/>
      <c r="N53" s="314"/>
      <c r="O53" s="295"/>
      <c r="P53" s="314"/>
      <c r="Q53" s="328" t="str">
        <f>_xlfn.TEXTJOIN(" ",TRUE,Tabla135[[#This Row],[Actividad - Acción ¿Qué?
Inicia con verbo]],Tabla135[[#This Row],[Complemento
(Observaciones o desviaciones)]])</f>
        <v/>
      </c>
      <c r="R53" s="295"/>
      <c r="S53" s="327" t="str">
        <f>_xlfn.XLOOKUP(Tabla135[[#This Row],[Tipo de control]],Tabla7[Tipo de control],Tabla7[Peso],"",1)</f>
        <v/>
      </c>
      <c r="T53" s="290" t="str">
        <f>_xlfn.XLOOKUP(Tabla135[[#This Row],[Tipo de control]],Tabla7[Tipo de control],Tabla7[Afectación matriz],"",1)</f>
        <v/>
      </c>
      <c r="U53" s="295"/>
      <c r="V53" s="327" t="str">
        <f>_xlfn.XLOOKUP(Tabla135[[#This Row],[Implementación]],Tabla11[Implementación],Tabla11[Peso],"",1)</f>
        <v/>
      </c>
      <c r="W53" s="295"/>
      <c r="X53" s="295"/>
      <c r="Y53" s="295"/>
      <c r="Z53" s="295"/>
      <c r="AA53" s="310" t="str">
        <f>IFERROR(Tabla135[[#This Row],[Peso del control]]+Tabla135[[#This Row],[Peso de la implementación]],"")</f>
        <v/>
      </c>
      <c r="AB53" s="310" t="str" cm="1">
        <f t="array" ref="AB53">IFERROR(IF(Tabla135[[#This Row],[Registro diligenciado]]=TRUE,_xlfn.IFS(AND(Tabla135[[#This Row],[No. de Control]]=1,Tabla135[[#This Row],[Desplazamiento en la Matriz]]="Probabilidad"),D53-(D53*Tabla135[[#This Row],[Valor del control]]),AND(Tabla135[[#This Row],[No. de Control]]&gt;1,Tabla135[[#This Row],[Desplazamiento en la Matriz]]="Probabilidad"),AB52-(AB52*Tabla135[[#This Row],[Valor del control]]),AND(Tabla135[[#This Row],[No. de Control]]=1,Tabla135[[#This Row],[Desplazamiento en la Matriz]]="Impacto"),D53,AND(Tabla135[[#This Row],[No. de Control]]&gt;1,Tabla135[[#This Row],[Desplazamiento en la Matriz]]="Impacto"),AB52),""),"")</f>
        <v/>
      </c>
      <c r="AC53" s="310" t="str" cm="1">
        <f t="array" ref="AC53">IFERROR(IF(Tabla135[[#This Row],[Registro diligenciado]]=TRUE,_xlfn.IFS(AND(Tabla135[[#This Row],[No. de Control]]=1,Tabla135[[#This Row],[Desplazamiento en la Matriz]]="Impacto"),E53-(E53*Tabla135[[#This Row],[Valor del control]]),AND(Tabla135[[#This Row],[No. de Control]]&gt;1,Tabla135[[#This Row],[Desplazamiento en la Matriz]]="Impacto"),AC52-(AC52*Tabla135[[#This Row],[Valor del control]]),AND(Tabla135[[#This Row],[No. de Control]]=1,Tabla135[[#This Row],[Desplazamiento en la Matriz]]="Probabilidad"),E53,AND(Tabla135[[#This Row],[No. de Control]]&gt;1,Tabla135[[#This Row],[Desplazamiento en la Matriz]]="Probabilidad"),AC52),""),"")</f>
        <v/>
      </c>
      <c r="AD53" s="310">
        <f>IFERROR(_xlfn.MINIFS(Tabla135[Probabilidad residual],Tabla135[Id Riesgo],Tabla135[[#This Row],[Id Riesgo]]),"")</f>
        <v>0.36</v>
      </c>
      <c r="AE53" s="310">
        <f>IFERROR(_xlfn.MINIFS(Tabla135[Impacto residual],Tabla135[Id Riesgo],Tabla135[[#This Row],[Id Riesgo]]),"")</f>
        <v>1</v>
      </c>
      <c r="AF53" s="310" t="str" cm="1">
        <f t="array" ref="AF5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53" s="310" t="str" cm="1">
        <f t="array" ref="AG5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5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3" s="213"/>
      <c r="AJ53" s="727">
        <f>_xlfn.MINIFS(Tabla135[Probabilidad residual],Tabla135[Id Riesgo],Tabla135[[#This Row],[Id Riesgo]])</f>
        <v>0.36</v>
      </c>
      <c r="AK53" s="727">
        <f>_xlfn.MINIFS(Tabla135[Impacto residual],Tabla135[Id Riesgo],Tabla135[[#This Row],[Id Riesgo]])</f>
        <v>1</v>
      </c>
      <c r="AL53" s="727"/>
      <c r="AM53" s="727"/>
      <c r="AN53" s="213"/>
      <c r="AO53" s="213"/>
      <c r="AP53" s="213"/>
      <c r="AQ53" s="213"/>
      <c r="AR53" s="213"/>
      <c r="AS53" s="213"/>
      <c r="AT53" s="213"/>
      <c r="AU53" s="213"/>
      <c r="AV53" s="213"/>
      <c r="AW53" s="213"/>
      <c r="AX53" s="213"/>
      <c r="AY53" s="213"/>
    </row>
    <row r="54" spans="1:51" ht="136.75" hidden="1" x14ac:dyDescent="0.4">
      <c r="A54" s="735" t="str">
        <f>Tabla135[[#This Row],[Id Riesgo]]</f>
        <v>RC5</v>
      </c>
      <c r="B54" s="736" t="str">
        <f>Tabla135[[#This Row],[Riesgo]]</f>
        <v>Posibilidad de afectación Legal por Soborno entrante, Conflicto de Intereses, Corrupción debido a Posibilidad de ocurrencia de hechos de concusión o cohecho en las actuaciones administrativas de procesos agrarios o formalización de la propiedad privada rural realizadas por la Dirección de Gestión Jurídica de Tierras, sus subdirecciones adscritas y las Unidades de Gestión Territorial con funciones delegadas.</v>
      </c>
      <c r="C54" s="742" t="b">
        <f>Tabla135[[#This Row],[Identificado en paso 1 y 2?]]</f>
        <v>1</v>
      </c>
      <c r="D54" s="727">
        <f>_xlfn.XLOOKUP(Tabla135[[#This Row],[Id Riesgo]],Tabla13[Id Riesgo],Tabla13[Probabilidad],"",1)</f>
        <v>0.6</v>
      </c>
      <c r="E54" s="727">
        <f>IF(C54=TRUE,_xlfn.XLOOKUP(Tabla135[[#This Row],[Id Riesgo]],Tabla13[Id Riesgo],Tabla13[Porcentaje Impacto],"",1),"")</f>
        <v>1</v>
      </c>
      <c r="F54" s="290" t="str">
        <f t="shared" si="4"/>
        <v>RC5</v>
      </c>
      <c r="G54" s="415" t="b">
        <f>_xlfn.XLOOKUP(F54,Tabla13[Id Riesgo],Tabla13[Registro diligenciado],FALSE,1)</f>
        <v>1</v>
      </c>
      <c r="H54" s="290" t="str">
        <f>IF(G54,_xlfn.XLOOKUP(F54,Tabla6[Id Riesgo],Tabla6[DESCRIPCIÓN DEL RIESGO],FALSE,1),"")</f>
        <v>Posibilidad de afectación Legal por Soborno entrante, Conflicto de Intereses, Corrupción debido a Posibilidad de ocurrencia de hechos de concusión o cohecho en las actuaciones administrativas de procesos agrarios o formalización de la propiedad privada rural realizadas por la Dirección de Gestión Jurídica de Tierras, sus subdirecciones adscritas y las Unidades de Gestión Territorial con funciones delegadas.</v>
      </c>
      <c r="I54" s="327">
        <f>_xlfn.XLOOKUP(Tabla135[[#This Row],[Id Riesgo]],Tabla13[Id Riesgo],Tabla13[Probabilidad])</f>
        <v>0.6</v>
      </c>
      <c r="J54" s="327">
        <f>_xlfn.XLOOKUP(Tabla135[[#This Row],[Id Riesgo]],Tabla13[Id Riesgo],Tabla13[Porcentaje Impacto],"",1)</f>
        <v>1</v>
      </c>
      <c r="K54" s="311">
        <v>3</v>
      </c>
      <c r="L54" s="314"/>
      <c r="M54" s="314"/>
      <c r="N54" s="314"/>
      <c r="O54" s="295"/>
      <c r="P54" s="314"/>
      <c r="Q54" s="328" t="str">
        <f>_xlfn.TEXTJOIN(" ",TRUE,Tabla135[[#This Row],[Actividad - Acción ¿Qué?
Inicia con verbo]],Tabla135[[#This Row],[Complemento
(Observaciones o desviaciones)]])</f>
        <v/>
      </c>
      <c r="R54" s="295"/>
      <c r="S54" s="327" t="str">
        <f>_xlfn.XLOOKUP(Tabla135[[#This Row],[Tipo de control]],Tabla7[Tipo de control],Tabla7[Peso],"",1)</f>
        <v/>
      </c>
      <c r="T54" s="290" t="str">
        <f>_xlfn.XLOOKUP(Tabla135[[#This Row],[Tipo de control]],Tabla7[Tipo de control],Tabla7[Afectación matriz],"",1)</f>
        <v/>
      </c>
      <c r="U54" s="295"/>
      <c r="V54" s="327" t="str">
        <f>_xlfn.XLOOKUP(Tabla135[[#This Row],[Implementación]],Tabla11[Implementación],Tabla11[Peso],"",1)</f>
        <v/>
      </c>
      <c r="W54" s="295"/>
      <c r="X54" s="295"/>
      <c r="Y54" s="295"/>
      <c r="Z54" s="295"/>
      <c r="AA54" s="310" t="str">
        <f>IFERROR(Tabla135[[#This Row],[Peso del control]]+Tabla135[[#This Row],[Peso de la implementación]],"")</f>
        <v/>
      </c>
      <c r="AB54" s="310" t="str" cm="1">
        <f t="array" ref="AB54">IFERROR(IF(Tabla135[[#This Row],[Registro diligenciado]]=TRUE,_xlfn.IFS(AND(Tabla135[[#This Row],[No. de Control]]=1,Tabla135[[#This Row],[Desplazamiento en la Matriz]]="Probabilidad"),D54-(D54*Tabla135[[#This Row],[Valor del control]]),AND(Tabla135[[#This Row],[No. de Control]]&gt;1,Tabla135[[#This Row],[Desplazamiento en la Matriz]]="Probabilidad"),AB53-(AB53*Tabla135[[#This Row],[Valor del control]]),AND(Tabla135[[#This Row],[No. de Control]]=1,Tabla135[[#This Row],[Desplazamiento en la Matriz]]="Impacto"),D54,AND(Tabla135[[#This Row],[No. de Control]]&gt;1,Tabla135[[#This Row],[Desplazamiento en la Matriz]]="Impacto"),AB53),""),"")</f>
        <v/>
      </c>
      <c r="AC54" s="310" t="str" cm="1">
        <f t="array" ref="AC54">IFERROR(IF(Tabla135[[#This Row],[Registro diligenciado]]=TRUE,_xlfn.IFS(AND(Tabla135[[#This Row],[No. de Control]]=1,Tabla135[[#This Row],[Desplazamiento en la Matriz]]="Impacto"),E54-(E54*Tabla135[[#This Row],[Valor del control]]),AND(Tabla135[[#This Row],[No. de Control]]&gt;1,Tabla135[[#This Row],[Desplazamiento en la Matriz]]="Impacto"),AC53-(AC53*Tabla135[[#This Row],[Valor del control]]),AND(Tabla135[[#This Row],[No. de Control]]=1,Tabla135[[#This Row],[Desplazamiento en la Matriz]]="Probabilidad"),E54,AND(Tabla135[[#This Row],[No. de Control]]&gt;1,Tabla135[[#This Row],[Desplazamiento en la Matriz]]="Probabilidad"),AC53),""),"")</f>
        <v/>
      </c>
      <c r="AD54" s="310">
        <f>IFERROR(_xlfn.MINIFS(Tabla135[Probabilidad residual],Tabla135[Id Riesgo],Tabla135[[#This Row],[Id Riesgo]]),"")</f>
        <v>0.36</v>
      </c>
      <c r="AE54" s="310">
        <f>IFERROR(_xlfn.MINIFS(Tabla135[Impacto residual],Tabla135[Id Riesgo],Tabla135[[#This Row],[Id Riesgo]]),"")</f>
        <v>1</v>
      </c>
      <c r="AF54" s="310" t="str" cm="1">
        <f t="array" ref="AF5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54" s="310" t="str" cm="1">
        <f t="array" ref="AG5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5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4" s="213"/>
      <c r="AJ54" s="727">
        <f>_xlfn.MINIFS(Tabla135[Probabilidad residual],Tabla135[Id Riesgo],Tabla135[[#This Row],[Id Riesgo]])</f>
        <v>0.36</v>
      </c>
      <c r="AK54" s="727">
        <f>_xlfn.MINIFS(Tabla135[Impacto residual],Tabla135[Id Riesgo],Tabla135[[#This Row],[Id Riesgo]])</f>
        <v>1</v>
      </c>
      <c r="AL54" s="727"/>
      <c r="AM54" s="727"/>
      <c r="AN54" s="213"/>
      <c r="AO54" s="213"/>
      <c r="AP54" s="213"/>
      <c r="AQ54" s="213"/>
      <c r="AR54" s="213"/>
      <c r="AS54" s="213"/>
      <c r="AT54" s="213"/>
      <c r="AU54" s="213"/>
      <c r="AV54" s="213"/>
      <c r="AW54" s="213"/>
      <c r="AX54" s="213"/>
      <c r="AY54" s="213"/>
    </row>
    <row r="55" spans="1:51" ht="136.75" hidden="1" x14ac:dyDescent="0.4">
      <c r="A55" s="735" t="str">
        <f>Tabla135[[#This Row],[Id Riesgo]]</f>
        <v>RC5</v>
      </c>
      <c r="B55" s="736" t="str">
        <f>Tabla135[[#This Row],[Riesgo]]</f>
        <v>Posibilidad de afectación Legal por Soborno entrante, Conflicto de Intereses, Corrupción debido a Posibilidad de ocurrencia de hechos de concusión o cohecho en las actuaciones administrativas de procesos agrarios o formalización de la propiedad privada rural realizadas por la Dirección de Gestión Jurídica de Tierras, sus subdirecciones adscritas y las Unidades de Gestión Territorial con funciones delegadas.</v>
      </c>
      <c r="C55" s="742" t="b">
        <f>Tabla135[[#This Row],[Identificado en paso 1 y 2?]]</f>
        <v>1</v>
      </c>
      <c r="D55" s="727">
        <f>_xlfn.XLOOKUP(Tabla135[[#This Row],[Id Riesgo]],Tabla13[Id Riesgo],Tabla13[Probabilidad],"",1)</f>
        <v>0.6</v>
      </c>
      <c r="E55" s="727">
        <f>IF(C55=TRUE,_xlfn.XLOOKUP(Tabla135[[#This Row],[Id Riesgo]],Tabla13[Id Riesgo],Tabla13[Porcentaje Impacto],"",1),"")</f>
        <v>1</v>
      </c>
      <c r="F55" s="290" t="str">
        <f t="shared" si="4"/>
        <v>RC5</v>
      </c>
      <c r="G55" s="415" t="b">
        <f>_xlfn.XLOOKUP(F55,Tabla13[Id Riesgo],Tabla13[Registro diligenciado],FALSE,1)</f>
        <v>1</v>
      </c>
      <c r="H55" s="290" t="str">
        <f>IF(G55,_xlfn.XLOOKUP(F55,Tabla6[Id Riesgo],Tabla6[DESCRIPCIÓN DEL RIESGO],FALSE,1),"")</f>
        <v>Posibilidad de afectación Legal por Soborno entrante, Conflicto de Intereses, Corrupción debido a Posibilidad de ocurrencia de hechos de concusión o cohecho en las actuaciones administrativas de procesos agrarios o formalización de la propiedad privada rural realizadas por la Dirección de Gestión Jurídica de Tierras, sus subdirecciones adscritas y las Unidades de Gestión Territorial con funciones delegadas.</v>
      </c>
      <c r="I55" s="327">
        <f>_xlfn.XLOOKUP(Tabla135[[#This Row],[Id Riesgo]],Tabla13[Id Riesgo],Tabla13[Probabilidad])</f>
        <v>0.6</v>
      </c>
      <c r="J55" s="327">
        <f>_xlfn.XLOOKUP(Tabla135[[#This Row],[Id Riesgo]],Tabla13[Id Riesgo],Tabla13[Porcentaje Impacto],"",1)</f>
        <v>1</v>
      </c>
      <c r="K55" s="311">
        <v>4</v>
      </c>
      <c r="L55" s="314"/>
      <c r="M55" s="314"/>
      <c r="N55" s="314"/>
      <c r="O55" s="295"/>
      <c r="P55" s="314"/>
      <c r="Q55" s="328" t="str">
        <f>_xlfn.TEXTJOIN(" ",TRUE,Tabla135[[#This Row],[Actividad - Acción ¿Qué?
Inicia con verbo]],Tabla135[[#This Row],[Complemento
(Observaciones o desviaciones)]])</f>
        <v/>
      </c>
      <c r="R55" s="295"/>
      <c r="S55" s="327" t="str">
        <f>_xlfn.XLOOKUP(Tabla135[[#This Row],[Tipo de control]],Tabla7[Tipo de control],Tabla7[Peso],"",1)</f>
        <v/>
      </c>
      <c r="T55" s="290" t="str">
        <f>_xlfn.XLOOKUP(Tabla135[[#This Row],[Tipo de control]],Tabla7[Tipo de control],Tabla7[Afectación matriz],"",1)</f>
        <v/>
      </c>
      <c r="U55" s="295"/>
      <c r="V55" s="327" t="str">
        <f>_xlfn.XLOOKUP(Tabla135[[#This Row],[Implementación]],Tabla11[Implementación],Tabla11[Peso],"",1)</f>
        <v/>
      </c>
      <c r="W55" s="295"/>
      <c r="X55" s="295"/>
      <c r="Y55" s="295"/>
      <c r="Z55" s="295"/>
      <c r="AA55" s="310" t="str">
        <f>IFERROR(Tabla135[[#This Row],[Peso del control]]+Tabla135[[#This Row],[Peso de la implementación]],"")</f>
        <v/>
      </c>
      <c r="AB55" s="310" t="str" cm="1">
        <f t="array" ref="AB55">IFERROR(IF(Tabla135[[#This Row],[Registro diligenciado]]=TRUE,_xlfn.IFS(AND(Tabla135[[#This Row],[No. de Control]]=1,Tabla135[[#This Row],[Desplazamiento en la Matriz]]="Probabilidad"),D55-(D55*Tabla135[[#This Row],[Valor del control]]),AND(Tabla135[[#This Row],[No. de Control]]&gt;1,Tabla135[[#This Row],[Desplazamiento en la Matriz]]="Probabilidad"),AB54-(AB54*Tabla135[[#This Row],[Valor del control]]),AND(Tabla135[[#This Row],[No. de Control]]=1,Tabla135[[#This Row],[Desplazamiento en la Matriz]]="Impacto"),D55,AND(Tabla135[[#This Row],[No. de Control]]&gt;1,Tabla135[[#This Row],[Desplazamiento en la Matriz]]="Impacto"),AB54),""),"")</f>
        <v/>
      </c>
      <c r="AC55" s="310" t="str" cm="1">
        <f t="array" ref="AC55">IFERROR(IF(Tabla135[[#This Row],[Registro diligenciado]]=TRUE,_xlfn.IFS(AND(Tabla135[[#This Row],[No. de Control]]=1,Tabla135[[#This Row],[Desplazamiento en la Matriz]]="Impacto"),E55-(E55*Tabla135[[#This Row],[Valor del control]]),AND(Tabla135[[#This Row],[No. de Control]]&gt;1,Tabla135[[#This Row],[Desplazamiento en la Matriz]]="Impacto"),AC54-(AC54*Tabla135[[#This Row],[Valor del control]]),AND(Tabla135[[#This Row],[No. de Control]]=1,Tabla135[[#This Row],[Desplazamiento en la Matriz]]="Probabilidad"),E55,AND(Tabla135[[#This Row],[No. de Control]]&gt;1,Tabla135[[#This Row],[Desplazamiento en la Matriz]]="Probabilidad"),AC54),""),"")</f>
        <v/>
      </c>
      <c r="AD55" s="310">
        <f>IFERROR(_xlfn.MINIFS(Tabla135[Probabilidad residual],Tabla135[Id Riesgo],Tabla135[[#This Row],[Id Riesgo]]),"")</f>
        <v>0.36</v>
      </c>
      <c r="AE55" s="310">
        <f>IFERROR(_xlfn.MINIFS(Tabla135[Impacto residual],Tabla135[Id Riesgo],Tabla135[[#This Row],[Id Riesgo]]),"")</f>
        <v>1</v>
      </c>
      <c r="AF55" s="310" t="str" cm="1">
        <f t="array" ref="AF5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55" s="310" t="str" cm="1">
        <f t="array" ref="AG5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5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5" s="213"/>
      <c r="AJ55" s="727">
        <f>_xlfn.MINIFS(Tabla135[Probabilidad residual],Tabla135[Id Riesgo],Tabla135[[#This Row],[Id Riesgo]])</f>
        <v>0.36</v>
      </c>
      <c r="AK55" s="727">
        <f>_xlfn.MINIFS(Tabla135[Impacto residual],Tabla135[Id Riesgo],Tabla135[[#This Row],[Id Riesgo]])</f>
        <v>1</v>
      </c>
      <c r="AL55" s="727"/>
      <c r="AM55" s="727"/>
      <c r="AN55" s="213"/>
      <c r="AO55" s="213"/>
      <c r="AP55" s="213"/>
      <c r="AQ55" s="213"/>
      <c r="AR55" s="213"/>
      <c r="AS55" s="213"/>
      <c r="AT55" s="213"/>
      <c r="AU55" s="213"/>
      <c r="AV55" s="213"/>
      <c r="AW55" s="213"/>
      <c r="AX55" s="213"/>
      <c r="AY55" s="213"/>
    </row>
    <row r="56" spans="1:51" ht="136.75" hidden="1" x14ac:dyDescent="0.4">
      <c r="A56" s="735" t="str">
        <f>Tabla135[[#This Row],[Id Riesgo]]</f>
        <v>RC5</v>
      </c>
      <c r="B56" s="736" t="str">
        <f>Tabla135[[#This Row],[Riesgo]]</f>
        <v>Posibilidad de afectación Legal por Soborno entrante, Conflicto de Intereses, Corrupción debido a Posibilidad de ocurrencia de hechos de concusión o cohecho en las actuaciones administrativas de procesos agrarios o formalización de la propiedad privada rural realizadas por la Dirección de Gestión Jurídica de Tierras, sus subdirecciones adscritas y las Unidades de Gestión Territorial con funciones delegadas.</v>
      </c>
      <c r="C56" s="742" t="b">
        <f>Tabla135[[#This Row],[Identificado en paso 1 y 2?]]</f>
        <v>1</v>
      </c>
      <c r="D56" s="727">
        <f>_xlfn.XLOOKUP(Tabla135[[#This Row],[Id Riesgo]],Tabla13[Id Riesgo],Tabla13[Probabilidad],"",1)</f>
        <v>0.6</v>
      </c>
      <c r="E56" s="727">
        <f>IF(C56=TRUE,_xlfn.XLOOKUP(Tabla135[[#This Row],[Id Riesgo]],Tabla13[Id Riesgo],Tabla13[Porcentaje Impacto],"",1),"")</f>
        <v>1</v>
      </c>
      <c r="F56" s="290" t="str">
        <f t="shared" si="4"/>
        <v>RC5</v>
      </c>
      <c r="G56" s="415" t="b">
        <f>_xlfn.XLOOKUP(F56,Tabla13[Id Riesgo],Tabla13[Registro diligenciado],FALSE,1)</f>
        <v>1</v>
      </c>
      <c r="H56" s="290" t="str">
        <f>IF(G56,_xlfn.XLOOKUP(F56,Tabla6[Id Riesgo],Tabla6[DESCRIPCIÓN DEL RIESGO],FALSE,1),"")</f>
        <v>Posibilidad de afectación Legal por Soborno entrante, Conflicto de Intereses, Corrupción debido a Posibilidad de ocurrencia de hechos de concusión o cohecho en las actuaciones administrativas de procesos agrarios o formalización de la propiedad privada rural realizadas por la Dirección de Gestión Jurídica de Tierras, sus subdirecciones adscritas y las Unidades de Gestión Territorial con funciones delegadas.</v>
      </c>
      <c r="I56" s="327">
        <f>_xlfn.XLOOKUP(Tabla135[[#This Row],[Id Riesgo]],Tabla13[Id Riesgo],Tabla13[Probabilidad])</f>
        <v>0.6</v>
      </c>
      <c r="J56" s="327">
        <f>_xlfn.XLOOKUP(Tabla135[[#This Row],[Id Riesgo]],Tabla13[Id Riesgo],Tabla13[Porcentaje Impacto],"",1)</f>
        <v>1</v>
      </c>
      <c r="K56" s="311">
        <v>5</v>
      </c>
      <c r="L56" s="314"/>
      <c r="M56" s="314"/>
      <c r="N56" s="314"/>
      <c r="O56" s="295"/>
      <c r="P56" s="314"/>
      <c r="Q56" s="328" t="str">
        <f>_xlfn.TEXTJOIN(" ",TRUE,Tabla135[[#This Row],[Actividad - Acción ¿Qué?
Inicia con verbo]],Tabla135[[#This Row],[Complemento
(Observaciones o desviaciones)]])</f>
        <v/>
      </c>
      <c r="R56" s="295"/>
      <c r="S56" s="327" t="str">
        <f>_xlfn.XLOOKUP(Tabla135[[#This Row],[Tipo de control]],Tabla7[Tipo de control],Tabla7[Peso],"",1)</f>
        <v/>
      </c>
      <c r="T56" s="290" t="str">
        <f>_xlfn.XLOOKUP(Tabla135[[#This Row],[Tipo de control]],Tabla7[Tipo de control],Tabla7[Afectación matriz],"",1)</f>
        <v/>
      </c>
      <c r="U56" s="295"/>
      <c r="V56" s="327" t="str">
        <f>_xlfn.XLOOKUP(Tabla135[[#This Row],[Implementación]],Tabla11[Implementación],Tabla11[Peso],"",1)</f>
        <v/>
      </c>
      <c r="W56" s="295"/>
      <c r="X56" s="295"/>
      <c r="Y56" s="295"/>
      <c r="Z56" s="295"/>
      <c r="AA56" s="310" t="str">
        <f>IFERROR(Tabla135[[#This Row],[Peso del control]]+Tabla135[[#This Row],[Peso de la implementación]],"")</f>
        <v/>
      </c>
      <c r="AB56" s="310" t="str" cm="1">
        <f t="array" ref="AB56">IFERROR(IF(Tabla135[[#This Row],[Registro diligenciado]]=TRUE,_xlfn.IFS(AND(Tabla135[[#This Row],[No. de Control]]=1,Tabla135[[#This Row],[Desplazamiento en la Matriz]]="Probabilidad"),D56-(D56*Tabla135[[#This Row],[Valor del control]]),AND(Tabla135[[#This Row],[No. de Control]]&gt;1,Tabla135[[#This Row],[Desplazamiento en la Matriz]]="Probabilidad"),AB55-(AB55*Tabla135[[#This Row],[Valor del control]]),AND(Tabla135[[#This Row],[No. de Control]]=1,Tabla135[[#This Row],[Desplazamiento en la Matriz]]="Impacto"),D56,AND(Tabla135[[#This Row],[No. de Control]]&gt;1,Tabla135[[#This Row],[Desplazamiento en la Matriz]]="Impacto"),AB55),""),"")</f>
        <v/>
      </c>
      <c r="AC56" s="310" t="str" cm="1">
        <f t="array" ref="AC56">IFERROR(IF(Tabla135[[#This Row],[Registro diligenciado]]=TRUE,_xlfn.IFS(AND(Tabla135[[#This Row],[No. de Control]]=1,Tabla135[[#This Row],[Desplazamiento en la Matriz]]="Impacto"),E56-(E56*Tabla135[[#This Row],[Valor del control]]),AND(Tabla135[[#This Row],[No. de Control]]&gt;1,Tabla135[[#This Row],[Desplazamiento en la Matriz]]="Impacto"),AC55-(AC55*Tabla135[[#This Row],[Valor del control]]),AND(Tabla135[[#This Row],[No. de Control]]=1,Tabla135[[#This Row],[Desplazamiento en la Matriz]]="Probabilidad"),E56,AND(Tabla135[[#This Row],[No. de Control]]&gt;1,Tabla135[[#This Row],[Desplazamiento en la Matriz]]="Probabilidad"),AC55),""),"")</f>
        <v/>
      </c>
      <c r="AD56" s="310">
        <f>IFERROR(_xlfn.MINIFS(Tabla135[Probabilidad residual],Tabla135[Id Riesgo],Tabla135[[#This Row],[Id Riesgo]]),"")</f>
        <v>0.36</v>
      </c>
      <c r="AE56" s="310">
        <f>IFERROR(_xlfn.MINIFS(Tabla135[Impacto residual],Tabla135[Id Riesgo],Tabla135[[#This Row],[Id Riesgo]]),"")</f>
        <v>1</v>
      </c>
      <c r="AF56" s="310" t="str" cm="1">
        <f t="array" ref="AF5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56" s="310" t="str" cm="1">
        <f t="array" ref="AG5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5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6" s="213"/>
      <c r="AJ56" s="727">
        <f>_xlfn.MINIFS(Tabla135[Probabilidad residual],Tabla135[Id Riesgo],Tabla135[[#This Row],[Id Riesgo]])</f>
        <v>0.36</v>
      </c>
      <c r="AK56" s="727">
        <f>_xlfn.MINIFS(Tabla135[Impacto residual],Tabla135[Id Riesgo],Tabla135[[#This Row],[Id Riesgo]])</f>
        <v>1</v>
      </c>
      <c r="AL56" s="727"/>
      <c r="AM56" s="727"/>
      <c r="AN56" s="213"/>
      <c r="AO56" s="213"/>
      <c r="AP56" s="213"/>
      <c r="AQ56" s="213"/>
      <c r="AR56" s="213"/>
      <c r="AS56" s="213"/>
      <c r="AT56" s="213"/>
      <c r="AU56" s="213"/>
      <c r="AV56" s="213"/>
      <c r="AW56" s="213"/>
      <c r="AX56" s="213"/>
      <c r="AY56" s="213"/>
    </row>
    <row r="57" spans="1:51" ht="136.75" hidden="1" x14ac:dyDescent="0.4">
      <c r="A57" s="735" t="str">
        <f>Tabla135[[#This Row],[Id Riesgo]]</f>
        <v>RC5</v>
      </c>
      <c r="B57" s="736" t="str">
        <f>Tabla135[[#This Row],[Riesgo]]</f>
        <v>Posibilidad de afectación Legal por Soborno entrante, Conflicto de Intereses, Corrupción debido a Posibilidad de ocurrencia de hechos de concusión o cohecho en las actuaciones administrativas de procesos agrarios o formalización de la propiedad privada rural realizadas por la Dirección de Gestión Jurídica de Tierras, sus subdirecciones adscritas y las Unidades de Gestión Territorial con funciones delegadas.</v>
      </c>
      <c r="C57" s="742" t="b">
        <f>Tabla135[[#This Row],[Identificado en paso 1 y 2?]]</f>
        <v>1</v>
      </c>
      <c r="D57" s="727">
        <f>_xlfn.XLOOKUP(Tabla135[[#This Row],[Id Riesgo]],Tabla13[Id Riesgo],Tabla13[Probabilidad],"",1)</f>
        <v>0.6</v>
      </c>
      <c r="E57" s="727">
        <f>IF(C57=TRUE,_xlfn.XLOOKUP(Tabla135[[#This Row],[Id Riesgo]],Tabla13[Id Riesgo],Tabla13[Porcentaje Impacto],"",1),"")</f>
        <v>1</v>
      </c>
      <c r="F57" s="290" t="str">
        <f t="shared" si="4"/>
        <v>RC5</v>
      </c>
      <c r="G57" s="415" t="b">
        <f>_xlfn.XLOOKUP(F57,Tabla13[Id Riesgo],Tabla13[Registro diligenciado],FALSE,1)</f>
        <v>1</v>
      </c>
      <c r="H57" s="290" t="str">
        <f>IF(G57,_xlfn.XLOOKUP(F57,Tabla6[Id Riesgo],Tabla6[DESCRIPCIÓN DEL RIESGO],FALSE,1),"")</f>
        <v>Posibilidad de afectación Legal por Soborno entrante, Conflicto de Intereses, Corrupción debido a Posibilidad de ocurrencia de hechos de concusión o cohecho en las actuaciones administrativas de procesos agrarios o formalización de la propiedad privada rural realizadas por la Dirección de Gestión Jurídica de Tierras, sus subdirecciones adscritas y las Unidades de Gestión Territorial con funciones delegadas.</v>
      </c>
      <c r="I57" s="327">
        <f>_xlfn.XLOOKUP(Tabla135[[#This Row],[Id Riesgo]],Tabla13[Id Riesgo],Tabla13[Probabilidad])</f>
        <v>0.6</v>
      </c>
      <c r="J57" s="327">
        <f>_xlfn.XLOOKUP(Tabla135[[#This Row],[Id Riesgo]],Tabla13[Id Riesgo],Tabla13[Porcentaje Impacto],"",1)</f>
        <v>1</v>
      </c>
      <c r="K57" s="311">
        <v>6</v>
      </c>
      <c r="L57" s="314"/>
      <c r="M57" s="314"/>
      <c r="N57" s="314"/>
      <c r="O57" s="295"/>
      <c r="P57" s="314"/>
      <c r="Q57" s="328" t="str">
        <f>_xlfn.TEXTJOIN(" ",TRUE,Tabla135[[#This Row],[Actividad - Acción ¿Qué?
Inicia con verbo]],Tabla135[[#This Row],[Complemento
(Observaciones o desviaciones)]])</f>
        <v/>
      </c>
      <c r="R57" s="295"/>
      <c r="S57" s="327" t="str">
        <f>_xlfn.XLOOKUP(Tabla135[[#This Row],[Tipo de control]],Tabla7[Tipo de control],Tabla7[Peso],"",1)</f>
        <v/>
      </c>
      <c r="T57" s="290" t="str">
        <f>_xlfn.XLOOKUP(Tabla135[[#This Row],[Tipo de control]],Tabla7[Tipo de control],Tabla7[Afectación matriz],"",1)</f>
        <v/>
      </c>
      <c r="U57" s="295"/>
      <c r="V57" s="327" t="str">
        <f>_xlfn.XLOOKUP(Tabla135[[#This Row],[Implementación]],Tabla11[Implementación],Tabla11[Peso],"",1)</f>
        <v/>
      </c>
      <c r="W57" s="295"/>
      <c r="X57" s="295"/>
      <c r="Y57" s="295"/>
      <c r="Z57" s="295"/>
      <c r="AA57" s="310" t="str">
        <f>IFERROR(Tabla135[[#This Row],[Peso del control]]+Tabla135[[#This Row],[Peso de la implementación]],"")</f>
        <v/>
      </c>
      <c r="AB57" s="310" t="str" cm="1">
        <f t="array" ref="AB57">IFERROR(IF(Tabla135[[#This Row],[Registro diligenciado]]=TRUE,_xlfn.IFS(AND(Tabla135[[#This Row],[No. de Control]]=1,Tabla135[[#This Row],[Desplazamiento en la Matriz]]="Probabilidad"),D57-(D57*Tabla135[[#This Row],[Valor del control]]),AND(Tabla135[[#This Row],[No. de Control]]&gt;1,Tabla135[[#This Row],[Desplazamiento en la Matriz]]="Probabilidad"),AB56-(AB56*Tabla135[[#This Row],[Valor del control]]),AND(Tabla135[[#This Row],[No. de Control]]=1,Tabla135[[#This Row],[Desplazamiento en la Matriz]]="Impacto"),D57,AND(Tabla135[[#This Row],[No. de Control]]&gt;1,Tabla135[[#This Row],[Desplazamiento en la Matriz]]="Impacto"),AB56),""),"")</f>
        <v/>
      </c>
      <c r="AC57" s="310" t="str" cm="1">
        <f t="array" ref="AC57">IFERROR(IF(Tabla135[[#This Row],[Registro diligenciado]]=TRUE,_xlfn.IFS(AND(Tabla135[[#This Row],[No. de Control]]=1,Tabla135[[#This Row],[Desplazamiento en la Matriz]]="Impacto"),E57-(E57*Tabla135[[#This Row],[Valor del control]]),AND(Tabla135[[#This Row],[No. de Control]]&gt;1,Tabla135[[#This Row],[Desplazamiento en la Matriz]]="Impacto"),AC56-(AC56*Tabla135[[#This Row],[Valor del control]]),AND(Tabla135[[#This Row],[No. de Control]]=1,Tabla135[[#This Row],[Desplazamiento en la Matriz]]="Probabilidad"),E57,AND(Tabla135[[#This Row],[No. de Control]]&gt;1,Tabla135[[#This Row],[Desplazamiento en la Matriz]]="Probabilidad"),AC56),""),"")</f>
        <v/>
      </c>
      <c r="AD57" s="310">
        <f>IFERROR(_xlfn.MINIFS(Tabla135[Probabilidad residual],Tabla135[Id Riesgo],Tabla135[[#This Row],[Id Riesgo]]),"")</f>
        <v>0.36</v>
      </c>
      <c r="AE57" s="310">
        <f>IFERROR(_xlfn.MINIFS(Tabla135[Impacto residual],Tabla135[Id Riesgo],Tabla135[[#This Row],[Id Riesgo]]),"")</f>
        <v>1</v>
      </c>
      <c r="AF57" s="310" t="str" cm="1">
        <f t="array" ref="AF5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57" s="310" t="str" cm="1">
        <f t="array" ref="AG5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5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7" s="213"/>
      <c r="AJ57" s="727">
        <f>_xlfn.MINIFS(Tabla135[Probabilidad residual],Tabla135[Id Riesgo],Tabla135[[#This Row],[Id Riesgo]])</f>
        <v>0.36</v>
      </c>
      <c r="AK57" s="727">
        <f>_xlfn.MINIFS(Tabla135[Impacto residual],Tabla135[Id Riesgo],Tabla135[[#This Row],[Id Riesgo]])</f>
        <v>1</v>
      </c>
      <c r="AL57" s="727"/>
      <c r="AM57" s="727"/>
      <c r="AN57" s="213"/>
      <c r="AO57" s="213"/>
      <c r="AP57" s="213"/>
      <c r="AQ57" s="213"/>
      <c r="AR57" s="213"/>
      <c r="AS57" s="213"/>
      <c r="AT57" s="213"/>
      <c r="AU57" s="213"/>
      <c r="AV57" s="213"/>
      <c r="AW57" s="213"/>
      <c r="AX57" s="213"/>
      <c r="AY57" s="213"/>
    </row>
    <row r="58" spans="1:51" ht="136.75" hidden="1" x14ac:dyDescent="0.4">
      <c r="A58" s="735" t="str">
        <f>Tabla135[[#This Row],[Id Riesgo]]</f>
        <v>RC5</v>
      </c>
      <c r="B58" s="736" t="str">
        <f>Tabla135[[#This Row],[Riesgo]]</f>
        <v>Posibilidad de afectación Legal por Soborno entrante, Conflicto de Intereses, Corrupción debido a Posibilidad de ocurrencia de hechos de concusión o cohecho en las actuaciones administrativas de procesos agrarios o formalización de la propiedad privada rural realizadas por la Dirección de Gestión Jurídica de Tierras, sus subdirecciones adscritas y las Unidades de Gestión Territorial con funciones delegadas.</v>
      </c>
      <c r="C58" s="742" t="b">
        <f>Tabla135[[#This Row],[Identificado en paso 1 y 2?]]</f>
        <v>1</v>
      </c>
      <c r="D58" s="727">
        <f>_xlfn.XLOOKUP(Tabla135[[#This Row],[Id Riesgo]],Tabla13[Id Riesgo],Tabla13[Probabilidad],"",1)</f>
        <v>0.6</v>
      </c>
      <c r="E58" s="727">
        <f>IF(C58=TRUE,_xlfn.XLOOKUP(Tabla135[[#This Row],[Id Riesgo]],Tabla13[Id Riesgo],Tabla13[Porcentaje Impacto],"",1),"")</f>
        <v>1</v>
      </c>
      <c r="F58" s="290" t="str">
        <f t="shared" si="4"/>
        <v>RC5</v>
      </c>
      <c r="G58" s="415" t="b">
        <f>_xlfn.XLOOKUP(F58,Tabla13[Id Riesgo],Tabla13[Registro diligenciado],FALSE,1)</f>
        <v>1</v>
      </c>
      <c r="H58" s="290" t="str">
        <f>IF(G58,_xlfn.XLOOKUP(F58,Tabla6[Id Riesgo],Tabla6[DESCRIPCIÓN DEL RIESGO],FALSE,1),"")</f>
        <v>Posibilidad de afectación Legal por Soborno entrante, Conflicto de Intereses, Corrupción debido a Posibilidad de ocurrencia de hechos de concusión o cohecho en las actuaciones administrativas de procesos agrarios o formalización de la propiedad privada rural realizadas por la Dirección de Gestión Jurídica de Tierras, sus subdirecciones adscritas y las Unidades de Gestión Territorial con funciones delegadas.</v>
      </c>
      <c r="I58" s="327">
        <f>_xlfn.XLOOKUP(Tabla135[[#This Row],[Id Riesgo]],Tabla13[Id Riesgo],Tabla13[Probabilidad])</f>
        <v>0.6</v>
      </c>
      <c r="J58" s="327">
        <f>_xlfn.XLOOKUP(Tabla135[[#This Row],[Id Riesgo]],Tabla13[Id Riesgo],Tabla13[Porcentaje Impacto],"",1)</f>
        <v>1</v>
      </c>
      <c r="K58" s="311">
        <v>7</v>
      </c>
      <c r="L58" s="314"/>
      <c r="M58" s="314"/>
      <c r="N58" s="314"/>
      <c r="O58" s="295"/>
      <c r="P58" s="314"/>
      <c r="Q58" s="328" t="str">
        <f>_xlfn.TEXTJOIN(" ",TRUE,Tabla135[[#This Row],[Actividad - Acción ¿Qué?
Inicia con verbo]],Tabla135[[#This Row],[Complemento
(Observaciones o desviaciones)]])</f>
        <v/>
      </c>
      <c r="R58" s="295"/>
      <c r="S58" s="327" t="str">
        <f>_xlfn.XLOOKUP(Tabla135[[#This Row],[Tipo de control]],Tabla7[Tipo de control],Tabla7[Peso],"",1)</f>
        <v/>
      </c>
      <c r="T58" s="290" t="str">
        <f>_xlfn.XLOOKUP(Tabla135[[#This Row],[Tipo de control]],Tabla7[Tipo de control],Tabla7[Afectación matriz],"",1)</f>
        <v/>
      </c>
      <c r="U58" s="295"/>
      <c r="V58" s="327" t="str">
        <f>_xlfn.XLOOKUP(Tabla135[[#This Row],[Implementación]],Tabla11[Implementación],Tabla11[Peso],"",1)</f>
        <v/>
      </c>
      <c r="W58" s="295"/>
      <c r="X58" s="295"/>
      <c r="Y58" s="295"/>
      <c r="Z58" s="295"/>
      <c r="AA58" s="310" t="str">
        <f>IFERROR(Tabla135[[#This Row],[Peso del control]]+Tabla135[[#This Row],[Peso de la implementación]],"")</f>
        <v/>
      </c>
      <c r="AB58" s="310" t="str" cm="1">
        <f t="array" ref="AB58">IFERROR(IF(Tabla135[[#This Row],[Registro diligenciado]]=TRUE,_xlfn.IFS(AND(Tabla135[[#This Row],[No. de Control]]=1,Tabla135[[#This Row],[Desplazamiento en la Matriz]]="Probabilidad"),D58-(D58*Tabla135[[#This Row],[Valor del control]]),AND(Tabla135[[#This Row],[No. de Control]]&gt;1,Tabla135[[#This Row],[Desplazamiento en la Matriz]]="Probabilidad"),AB57-(AB57*Tabla135[[#This Row],[Valor del control]]),AND(Tabla135[[#This Row],[No. de Control]]=1,Tabla135[[#This Row],[Desplazamiento en la Matriz]]="Impacto"),D58,AND(Tabla135[[#This Row],[No. de Control]]&gt;1,Tabla135[[#This Row],[Desplazamiento en la Matriz]]="Impacto"),AB57),""),"")</f>
        <v/>
      </c>
      <c r="AC58" s="310" t="str" cm="1">
        <f t="array" ref="AC58">IFERROR(IF(Tabla135[[#This Row],[Registro diligenciado]]=TRUE,_xlfn.IFS(AND(Tabla135[[#This Row],[No. de Control]]=1,Tabla135[[#This Row],[Desplazamiento en la Matriz]]="Impacto"),E58-(E58*Tabla135[[#This Row],[Valor del control]]),AND(Tabla135[[#This Row],[No. de Control]]&gt;1,Tabla135[[#This Row],[Desplazamiento en la Matriz]]="Impacto"),AC57-(AC57*Tabla135[[#This Row],[Valor del control]]),AND(Tabla135[[#This Row],[No. de Control]]=1,Tabla135[[#This Row],[Desplazamiento en la Matriz]]="Probabilidad"),E58,AND(Tabla135[[#This Row],[No. de Control]]&gt;1,Tabla135[[#This Row],[Desplazamiento en la Matriz]]="Probabilidad"),AC57),""),"")</f>
        <v/>
      </c>
      <c r="AD58" s="310">
        <f>IFERROR(_xlfn.MINIFS(Tabla135[Probabilidad residual],Tabla135[Id Riesgo],Tabla135[[#This Row],[Id Riesgo]]),"")</f>
        <v>0.36</v>
      </c>
      <c r="AE58" s="310">
        <f>IFERROR(_xlfn.MINIFS(Tabla135[Impacto residual],Tabla135[Id Riesgo],Tabla135[[#This Row],[Id Riesgo]]),"")</f>
        <v>1</v>
      </c>
      <c r="AF58" s="310" t="str" cm="1">
        <f t="array" ref="AF5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58" s="310" t="str" cm="1">
        <f t="array" ref="AG5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5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8" s="213"/>
      <c r="AJ58" s="727">
        <f>_xlfn.MINIFS(Tabla135[Probabilidad residual],Tabla135[Id Riesgo],Tabla135[[#This Row],[Id Riesgo]])</f>
        <v>0.36</v>
      </c>
      <c r="AK58" s="727">
        <f>_xlfn.MINIFS(Tabla135[Impacto residual],Tabla135[Id Riesgo],Tabla135[[#This Row],[Id Riesgo]])</f>
        <v>1</v>
      </c>
      <c r="AL58" s="727"/>
      <c r="AM58" s="727"/>
      <c r="AN58" s="213"/>
      <c r="AO58" s="213"/>
      <c r="AP58" s="213"/>
      <c r="AQ58" s="213"/>
      <c r="AR58" s="213"/>
      <c r="AS58" s="213"/>
      <c r="AT58" s="213"/>
      <c r="AU58" s="213"/>
      <c r="AV58" s="213"/>
      <c r="AW58" s="213"/>
      <c r="AX58" s="213"/>
      <c r="AY58" s="213"/>
    </row>
    <row r="59" spans="1:51" ht="136.75" hidden="1" x14ac:dyDescent="0.4">
      <c r="A59" s="735" t="str">
        <f>Tabla135[[#This Row],[Id Riesgo]]</f>
        <v>RC5</v>
      </c>
      <c r="B59" s="736" t="str">
        <f>Tabla135[[#This Row],[Riesgo]]</f>
        <v>Posibilidad de afectación Legal por Soborno entrante, Conflicto de Intereses, Corrupción debido a Posibilidad de ocurrencia de hechos de concusión o cohecho en las actuaciones administrativas de procesos agrarios o formalización de la propiedad privada rural realizadas por la Dirección de Gestión Jurídica de Tierras, sus subdirecciones adscritas y las Unidades de Gestión Territorial con funciones delegadas.</v>
      </c>
      <c r="C59" s="742" t="b">
        <f>Tabla135[[#This Row],[Identificado en paso 1 y 2?]]</f>
        <v>1</v>
      </c>
      <c r="D59" s="727">
        <f>_xlfn.XLOOKUP(Tabla135[[#This Row],[Id Riesgo]],Tabla13[Id Riesgo],Tabla13[Probabilidad],"",1)</f>
        <v>0.6</v>
      </c>
      <c r="E59" s="727">
        <f>IF(C59=TRUE,_xlfn.XLOOKUP(Tabla135[[#This Row],[Id Riesgo]],Tabla13[Id Riesgo],Tabla13[Porcentaje Impacto],"",1),"")</f>
        <v>1</v>
      </c>
      <c r="F59" s="290" t="str">
        <f t="shared" si="4"/>
        <v>RC5</v>
      </c>
      <c r="G59" s="415" t="b">
        <f>_xlfn.XLOOKUP(F59,Tabla13[Id Riesgo],Tabla13[Registro diligenciado],FALSE,1)</f>
        <v>1</v>
      </c>
      <c r="H59" s="290" t="str">
        <f>IF(G59,_xlfn.XLOOKUP(F59,Tabla6[Id Riesgo],Tabla6[DESCRIPCIÓN DEL RIESGO],FALSE,1),"")</f>
        <v>Posibilidad de afectación Legal por Soborno entrante, Conflicto de Intereses, Corrupción debido a Posibilidad de ocurrencia de hechos de concusión o cohecho en las actuaciones administrativas de procesos agrarios o formalización de la propiedad privada rural realizadas por la Dirección de Gestión Jurídica de Tierras, sus subdirecciones adscritas y las Unidades de Gestión Territorial con funciones delegadas.</v>
      </c>
      <c r="I59" s="327">
        <f>_xlfn.XLOOKUP(Tabla135[[#This Row],[Id Riesgo]],Tabla13[Id Riesgo],Tabla13[Probabilidad])</f>
        <v>0.6</v>
      </c>
      <c r="J59" s="327">
        <f>_xlfn.XLOOKUP(Tabla135[[#This Row],[Id Riesgo]],Tabla13[Id Riesgo],Tabla13[Porcentaje Impacto],"",1)</f>
        <v>1</v>
      </c>
      <c r="K59" s="311">
        <v>8</v>
      </c>
      <c r="L59" s="314"/>
      <c r="M59" s="314"/>
      <c r="N59" s="314"/>
      <c r="O59" s="295"/>
      <c r="P59" s="314"/>
      <c r="Q59" s="328" t="str">
        <f>_xlfn.TEXTJOIN(" ",TRUE,Tabla135[[#This Row],[Actividad - Acción ¿Qué?
Inicia con verbo]],Tabla135[[#This Row],[Complemento
(Observaciones o desviaciones)]])</f>
        <v/>
      </c>
      <c r="R59" s="295"/>
      <c r="S59" s="327" t="str">
        <f>_xlfn.XLOOKUP(Tabla135[[#This Row],[Tipo de control]],Tabla7[Tipo de control],Tabla7[Peso],"",1)</f>
        <v/>
      </c>
      <c r="T59" s="290" t="str">
        <f>_xlfn.XLOOKUP(Tabla135[[#This Row],[Tipo de control]],Tabla7[Tipo de control],Tabla7[Afectación matriz],"",1)</f>
        <v/>
      </c>
      <c r="U59" s="295"/>
      <c r="V59" s="327" t="str">
        <f>_xlfn.XLOOKUP(Tabla135[[#This Row],[Implementación]],Tabla11[Implementación],Tabla11[Peso],"",1)</f>
        <v/>
      </c>
      <c r="W59" s="295"/>
      <c r="X59" s="295"/>
      <c r="Y59" s="295"/>
      <c r="Z59" s="295"/>
      <c r="AA59" s="310" t="str">
        <f>IFERROR(Tabla135[[#This Row],[Peso del control]]+Tabla135[[#This Row],[Peso de la implementación]],"")</f>
        <v/>
      </c>
      <c r="AB59" s="310" t="str" cm="1">
        <f t="array" ref="AB59">IFERROR(IF(Tabla135[[#This Row],[Registro diligenciado]]=TRUE,_xlfn.IFS(AND(Tabla135[[#This Row],[No. de Control]]=1,Tabla135[[#This Row],[Desplazamiento en la Matriz]]="Probabilidad"),D59-(D59*Tabla135[[#This Row],[Valor del control]]),AND(Tabla135[[#This Row],[No. de Control]]&gt;1,Tabla135[[#This Row],[Desplazamiento en la Matriz]]="Probabilidad"),AB58-(AB58*Tabla135[[#This Row],[Valor del control]]),AND(Tabla135[[#This Row],[No. de Control]]=1,Tabla135[[#This Row],[Desplazamiento en la Matriz]]="Impacto"),D59,AND(Tabla135[[#This Row],[No. de Control]]&gt;1,Tabla135[[#This Row],[Desplazamiento en la Matriz]]="Impacto"),AB58),""),"")</f>
        <v/>
      </c>
      <c r="AC59" s="310" t="str" cm="1">
        <f t="array" ref="AC59">IFERROR(IF(Tabla135[[#This Row],[Registro diligenciado]]=TRUE,_xlfn.IFS(AND(Tabla135[[#This Row],[No. de Control]]=1,Tabla135[[#This Row],[Desplazamiento en la Matriz]]="Impacto"),E59-(E59*Tabla135[[#This Row],[Valor del control]]),AND(Tabla135[[#This Row],[No. de Control]]&gt;1,Tabla135[[#This Row],[Desplazamiento en la Matriz]]="Impacto"),AC58-(AC58*Tabla135[[#This Row],[Valor del control]]),AND(Tabla135[[#This Row],[No. de Control]]=1,Tabla135[[#This Row],[Desplazamiento en la Matriz]]="Probabilidad"),E59,AND(Tabla135[[#This Row],[No. de Control]]&gt;1,Tabla135[[#This Row],[Desplazamiento en la Matriz]]="Probabilidad"),AC58),""),"")</f>
        <v/>
      </c>
      <c r="AD59" s="310">
        <f>IFERROR(_xlfn.MINIFS(Tabla135[Probabilidad residual],Tabla135[Id Riesgo],Tabla135[[#This Row],[Id Riesgo]]),"")</f>
        <v>0.36</v>
      </c>
      <c r="AE59" s="310">
        <f>IFERROR(_xlfn.MINIFS(Tabla135[Impacto residual],Tabla135[Id Riesgo],Tabla135[[#This Row],[Id Riesgo]]),"")</f>
        <v>1</v>
      </c>
      <c r="AF59" s="310" t="str" cm="1">
        <f t="array" ref="AF5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59" s="310" t="str" cm="1">
        <f t="array" ref="AG5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5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9" s="213"/>
      <c r="AJ59" s="727">
        <f>_xlfn.MINIFS(Tabla135[Probabilidad residual],Tabla135[Id Riesgo],Tabla135[[#This Row],[Id Riesgo]])</f>
        <v>0.36</v>
      </c>
      <c r="AK59" s="727">
        <f>_xlfn.MINIFS(Tabla135[Impacto residual],Tabla135[Id Riesgo],Tabla135[[#This Row],[Id Riesgo]])</f>
        <v>1</v>
      </c>
      <c r="AL59" s="727"/>
      <c r="AM59" s="727"/>
      <c r="AN59" s="213"/>
      <c r="AO59" s="213"/>
      <c r="AP59" s="213"/>
      <c r="AQ59" s="213"/>
      <c r="AR59" s="213"/>
      <c r="AS59" s="213"/>
      <c r="AT59" s="213"/>
      <c r="AU59" s="213"/>
      <c r="AV59" s="213"/>
      <c r="AW59" s="213"/>
      <c r="AX59" s="213"/>
      <c r="AY59" s="213"/>
    </row>
    <row r="60" spans="1:51" ht="136.75" hidden="1" x14ac:dyDescent="0.4">
      <c r="A60" s="735" t="str">
        <f>Tabla135[[#This Row],[Id Riesgo]]</f>
        <v>RC5</v>
      </c>
      <c r="B60" s="736" t="str">
        <f>Tabla135[[#This Row],[Riesgo]]</f>
        <v>Posibilidad de afectación Legal por Soborno entrante, Conflicto de Intereses, Corrupción debido a Posibilidad de ocurrencia de hechos de concusión o cohecho en las actuaciones administrativas de procesos agrarios o formalización de la propiedad privada rural realizadas por la Dirección de Gestión Jurídica de Tierras, sus subdirecciones adscritas y las Unidades de Gestión Territorial con funciones delegadas.</v>
      </c>
      <c r="C60" s="742" t="b">
        <f>Tabla135[[#This Row],[Identificado en paso 1 y 2?]]</f>
        <v>1</v>
      </c>
      <c r="D60" s="727">
        <f>_xlfn.XLOOKUP(Tabla135[[#This Row],[Id Riesgo]],Tabla13[Id Riesgo],Tabla13[Probabilidad],"",1)</f>
        <v>0.6</v>
      </c>
      <c r="E60" s="727">
        <f>IF(C60=TRUE,_xlfn.XLOOKUP(Tabla135[[#This Row],[Id Riesgo]],Tabla13[Id Riesgo],Tabla13[Porcentaje Impacto],"",1),"")</f>
        <v>1</v>
      </c>
      <c r="F60" s="290" t="str">
        <f t="shared" si="4"/>
        <v>RC5</v>
      </c>
      <c r="G60" s="415" t="b">
        <f>_xlfn.XLOOKUP(F60,Tabla13[Id Riesgo],Tabla13[Registro diligenciado],FALSE,1)</f>
        <v>1</v>
      </c>
      <c r="H60" s="290" t="str">
        <f>IF(G60,_xlfn.XLOOKUP(F60,Tabla6[Id Riesgo],Tabla6[DESCRIPCIÓN DEL RIESGO],FALSE,1),"")</f>
        <v>Posibilidad de afectación Legal por Soborno entrante, Conflicto de Intereses, Corrupción debido a Posibilidad de ocurrencia de hechos de concusión o cohecho en las actuaciones administrativas de procesos agrarios o formalización de la propiedad privada rural realizadas por la Dirección de Gestión Jurídica de Tierras, sus subdirecciones adscritas y las Unidades de Gestión Territorial con funciones delegadas.</v>
      </c>
      <c r="I60" s="327">
        <f>_xlfn.XLOOKUP(Tabla135[[#This Row],[Id Riesgo]],Tabla13[Id Riesgo],Tabla13[Probabilidad])</f>
        <v>0.6</v>
      </c>
      <c r="J60" s="327">
        <f>_xlfn.XLOOKUP(Tabla135[[#This Row],[Id Riesgo]],Tabla13[Id Riesgo],Tabla13[Porcentaje Impacto],"",1)</f>
        <v>1</v>
      </c>
      <c r="K60" s="311">
        <v>9</v>
      </c>
      <c r="L60" s="314"/>
      <c r="M60" s="314"/>
      <c r="N60" s="314"/>
      <c r="O60" s="295"/>
      <c r="P60" s="314"/>
      <c r="Q60" s="328" t="str">
        <f>_xlfn.TEXTJOIN(" ",TRUE,Tabla135[[#This Row],[Actividad - Acción ¿Qué?
Inicia con verbo]],Tabla135[[#This Row],[Complemento
(Observaciones o desviaciones)]])</f>
        <v/>
      </c>
      <c r="R60" s="295"/>
      <c r="S60" s="327" t="str">
        <f>_xlfn.XLOOKUP(Tabla135[[#This Row],[Tipo de control]],Tabla7[Tipo de control],Tabla7[Peso],"",1)</f>
        <v/>
      </c>
      <c r="T60" s="290" t="str">
        <f>_xlfn.XLOOKUP(Tabla135[[#This Row],[Tipo de control]],Tabla7[Tipo de control],Tabla7[Afectación matriz],"",1)</f>
        <v/>
      </c>
      <c r="U60" s="295"/>
      <c r="V60" s="327" t="str">
        <f>_xlfn.XLOOKUP(Tabla135[[#This Row],[Implementación]],Tabla11[Implementación],Tabla11[Peso],"",1)</f>
        <v/>
      </c>
      <c r="W60" s="295"/>
      <c r="X60" s="295"/>
      <c r="Y60" s="295"/>
      <c r="Z60" s="295"/>
      <c r="AA60" s="310" t="str">
        <f>IFERROR(Tabla135[[#This Row],[Peso del control]]+Tabla135[[#This Row],[Peso de la implementación]],"")</f>
        <v/>
      </c>
      <c r="AB60" s="310" t="str" cm="1">
        <f t="array" ref="AB60">IFERROR(IF(Tabla135[[#This Row],[Registro diligenciado]]=TRUE,_xlfn.IFS(AND(Tabla135[[#This Row],[No. de Control]]=1,Tabla135[[#This Row],[Desplazamiento en la Matriz]]="Probabilidad"),D60-(D60*Tabla135[[#This Row],[Valor del control]]),AND(Tabla135[[#This Row],[No. de Control]]&gt;1,Tabla135[[#This Row],[Desplazamiento en la Matriz]]="Probabilidad"),AB59-(AB59*Tabla135[[#This Row],[Valor del control]]),AND(Tabla135[[#This Row],[No. de Control]]=1,Tabla135[[#This Row],[Desplazamiento en la Matriz]]="Impacto"),D60,AND(Tabla135[[#This Row],[No. de Control]]&gt;1,Tabla135[[#This Row],[Desplazamiento en la Matriz]]="Impacto"),AB59),""),"")</f>
        <v/>
      </c>
      <c r="AC60" s="310" t="str" cm="1">
        <f t="array" ref="AC60">IFERROR(IF(Tabla135[[#This Row],[Registro diligenciado]]=TRUE,_xlfn.IFS(AND(Tabla135[[#This Row],[No. de Control]]=1,Tabla135[[#This Row],[Desplazamiento en la Matriz]]="Impacto"),E60-(E60*Tabla135[[#This Row],[Valor del control]]),AND(Tabla135[[#This Row],[No. de Control]]&gt;1,Tabla135[[#This Row],[Desplazamiento en la Matriz]]="Impacto"),AC59-(AC59*Tabla135[[#This Row],[Valor del control]]),AND(Tabla135[[#This Row],[No. de Control]]=1,Tabla135[[#This Row],[Desplazamiento en la Matriz]]="Probabilidad"),E60,AND(Tabla135[[#This Row],[No. de Control]]&gt;1,Tabla135[[#This Row],[Desplazamiento en la Matriz]]="Probabilidad"),AC59),""),"")</f>
        <v/>
      </c>
      <c r="AD60" s="310">
        <f>IFERROR(_xlfn.MINIFS(Tabla135[Probabilidad residual],Tabla135[Id Riesgo],Tabla135[[#This Row],[Id Riesgo]]),"")</f>
        <v>0.36</v>
      </c>
      <c r="AE60" s="310">
        <f>IFERROR(_xlfn.MINIFS(Tabla135[Impacto residual],Tabla135[Id Riesgo],Tabla135[[#This Row],[Id Riesgo]]),"")</f>
        <v>1</v>
      </c>
      <c r="AF60" s="310" t="str" cm="1">
        <f t="array" ref="AF6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60" s="310" t="str" cm="1">
        <f t="array" ref="AG6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6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0" s="213"/>
      <c r="AJ60" s="727">
        <f>_xlfn.MINIFS(Tabla135[Probabilidad residual],Tabla135[Id Riesgo],Tabla135[[#This Row],[Id Riesgo]])</f>
        <v>0.36</v>
      </c>
      <c r="AK60" s="727">
        <f>_xlfn.MINIFS(Tabla135[Impacto residual],Tabla135[Id Riesgo],Tabla135[[#This Row],[Id Riesgo]])</f>
        <v>1</v>
      </c>
      <c r="AL60" s="727"/>
      <c r="AM60" s="727"/>
      <c r="AN60" s="213"/>
      <c r="AO60" s="213"/>
      <c r="AP60" s="213"/>
      <c r="AQ60" s="213"/>
      <c r="AR60" s="213"/>
      <c r="AS60" s="213"/>
      <c r="AT60" s="213"/>
      <c r="AU60" s="213"/>
      <c r="AV60" s="213"/>
      <c r="AW60" s="213"/>
      <c r="AX60" s="213"/>
      <c r="AY60" s="213"/>
    </row>
    <row r="61" spans="1:51" ht="136.75" hidden="1" x14ac:dyDescent="0.4">
      <c r="A61" s="735" t="str">
        <f>Tabla135[[#This Row],[Id Riesgo]]</f>
        <v>RC5</v>
      </c>
      <c r="B61" s="736" t="str">
        <f>Tabla135[[#This Row],[Riesgo]]</f>
        <v>Posibilidad de afectación Legal por Soborno entrante, Conflicto de Intereses, Corrupción debido a Posibilidad de ocurrencia de hechos de concusión o cohecho en las actuaciones administrativas de procesos agrarios o formalización de la propiedad privada rural realizadas por la Dirección de Gestión Jurídica de Tierras, sus subdirecciones adscritas y las Unidades de Gestión Territorial con funciones delegadas.</v>
      </c>
      <c r="C61" s="742" t="b">
        <f>Tabla135[[#This Row],[Identificado en paso 1 y 2?]]</f>
        <v>1</v>
      </c>
      <c r="D61" s="727">
        <f>_xlfn.XLOOKUP(Tabla135[[#This Row],[Id Riesgo]],Tabla13[Id Riesgo],Tabla13[Probabilidad],"",1)</f>
        <v>0.6</v>
      </c>
      <c r="E61" s="727">
        <f>IF(C61=TRUE,_xlfn.XLOOKUP(Tabla135[[#This Row],[Id Riesgo]],Tabla13[Id Riesgo],Tabla13[Porcentaje Impacto],"",1),"")</f>
        <v>1</v>
      </c>
      <c r="F61" s="290" t="str">
        <f t="shared" si="4"/>
        <v>RC5</v>
      </c>
      <c r="G61" s="415" t="b">
        <f>_xlfn.XLOOKUP(F61,Tabla13[Id Riesgo],Tabla13[Registro diligenciado],FALSE,1)</f>
        <v>1</v>
      </c>
      <c r="H61" s="290" t="str">
        <f>IF(G61,_xlfn.XLOOKUP(F61,Tabla6[Id Riesgo],Tabla6[DESCRIPCIÓN DEL RIESGO],FALSE,1),"")</f>
        <v>Posibilidad de afectación Legal por Soborno entrante, Conflicto de Intereses, Corrupción debido a Posibilidad de ocurrencia de hechos de concusión o cohecho en las actuaciones administrativas de procesos agrarios o formalización de la propiedad privada rural realizadas por la Dirección de Gestión Jurídica de Tierras, sus subdirecciones adscritas y las Unidades de Gestión Territorial con funciones delegadas.</v>
      </c>
      <c r="I61" s="327">
        <f>_xlfn.XLOOKUP(Tabla135[[#This Row],[Id Riesgo]],Tabla13[Id Riesgo],Tabla13[Probabilidad])</f>
        <v>0.6</v>
      </c>
      <c r="J61" s="327">
        <f>_xlfn.XLOOKUP(Tabla135[[#This Row],[Id Riesgo]],Tabla13[Id Riesgo],Tabla13[Porcentaje Impacto],"",1)</f>
        <v>1</v>
      </c>
      <c r="K61" s="311">
        <v>10</v>
      </c>
      <c r="L61" s="314"/>
      <c r="M61" s="314"/>
      <c r="N61" s="314"/>
      <c r="O61" s="295"/>
      <c r="P61" s="314"/>
      <c r="Q61" s="328" t="str">
        <f>_xlfn.TEXTJOIN(" ",TRUE,Tabla135[[#This Row],[Actividad - Acción ¿Qué?
Inicia con verbo]],Tabla135[[#This Row],[Complemento
(Observaciones o desviaciones)]])</f>
        <v/>
      </c>
      <c r="R61" s="295"/>
      <c r="S61" s="327" t="str">
        <f>_xlfn.XLOOKUP(Tabla135[[#This Row],[Tipo de control]],Tabla7[Tipo de control],Tabla7[Peso],"",1)</f>
        <v/>
      </c>
      <c r="T61" s="290" t="str">
        <f>_xlfn.XLOOKUP(Tabla135[[#This Row],[Tipo de control]],Tabla7[Tipo de control],Tabla7[Afectación matriz],"",1)</f>
        <v/>
      </c>
      <c r="U61" s="295"/>
      <c r="V61" s="327" t="str">
        <f>_xlfn.XLOOKUP(Tabla135[[#This Row],[Implementación]],Tabla11[Implementación],Tabla11[Peso],"",1)</f>
        <v/>
      </c>
      <c r="W61" s="295"/>
      <c r="X61" s="295"/>
      <c r="Y61" s="295"/>
      <c r="Z61" s="295"/>
      <c r="AA61" s="310" t="str">
        <f>IFERROR(Tabla135[[#This Row],[Peso del control]]+Tabla135[[#This Row],[Peso de la implementación]],"")</f>
        <v/>
      </c>
      <c r="AB61" s="310" t="str" cm="1">
        <f t="array" ref="AB61">IFERROR(IF(Tabla135[[#This Row],[Registro diligenciado]]=TRUE,_xlfn.IFS(AND(Tabla135[[#This Row],[No. de Control]]=1,Tabla135[[#This Row],[Desplazamiento en la Matriz]]="Probabilidad"),D61-(D61*Tabla135[[#This Row],[Valor del control]]),AND(Tabla135[[#This Row],[No. de Control]]&gt;1,Tabla135[[#This Row],[Desplazamiento en la Matriz]]="Probabilidad"),AB60-(AB60*Tabla135[[#This Row],[Valor del control]]),AND(Tabla135[[#This Row],[No. de Control]]=1,Tabla135[[#This Row],[Desplazamiento en la Matriz]]="Impacto"),D61,AND(Tabla135[[#This Row],[No. de Control]]&gt;1,Tabla135[[#This Row],[Desplazamiento en la Matriz]]="Impacto"),AB60),""),"")</f>
        <v/>
      </c>
      <c r="AC61" s="310" t="str" cm="1">
        <f t="array" ref="AC61">IFERROR(IF(Tabla135[[#This Row],[Registro diligenciado]]=TRUE,_xlfn.IFS(AND(Tabla135[[#This Row],[No. de Control]]=1,Tabla135[[#This Row],[Desplazamiento en la Matriz]]="Impacto"),E61-(E61*Tabla135[[#This Row],[Valor del control]]),AND(Tabla135[[#This Row],[No. de Control]]&gt;1,Tabla135[[#This Row],[Desplazamiento en la Matriz]]="Impacto"),AC60-(AC60*Tabla135[[#This Row],[Valor del control]]),AND(Tabla135[[#This Row],[No. de Control]]=1,Tabla135[[#This Row],[Desplazamiento en la Matriz]]="Probabilidad"),E61,AND(Tabla135[[#This Row],[No. de Control]]&gt;1,Tabla135[[#This Row],[Desplazamiento en la Matriz]]="Probabilidad"),AC60),""),"")</f>
        <v/>
      </c>
      <c r="AD61" s="310">
        <f>IFERROR(_xlfn.MINIFS(Tabla135[Probabilidad residual],Tabla135[Id Riesgo],Tabla135[[#This Row],[Id Riesgo]]),"")</f>
        <v>0.36</v>
      </c>
      <c r="AE61" s="310">
        <f>IFERROR(_xlfn.MINIFS(Tabla135[Impacto residual],Tabla135[Id Riesgo],Tabla135[[#This Row],[Id Riesgo]]),"")</f>
        <v>1</v>
      </c>
      <c r="AF61" s="310" t="str" cm="1">
        <f t="array" ref="AF6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61" s="310" t="str" cm="1">
        <f t="array" ref="AG6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6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1" s="213"/>
      <c r="AJ61" s="727">
        <f>_xlfn.MINIFS(Tabla135[Probabilidad residual],Tabla135[Id Riesgo],Tabla135[[#This Row],[Id Riesgo]])</f>
        <v>0.36</v>
      </c>
      <c r="AK61" s="727">
        <f>_xlfn.MINIFS(Tabla135[Impacto residual],Tabla135[Id Riesgo],Tabla135[[#This Row],[Id Riesgo]])</f>
        <v>1</v>
      </c>
      <c r="AL61" s="727"/>
      <c r="AM61" s="727"/>
      <c r="AN61" s="213"/>
      <c r="AO61" s="213"/>
      <c r="AP61" s="213"/>
      <c r="AQ61" s="213"/>
      <c r="AR61" s="213"/>
      <c r="AS61" s="213"/>
      <c r="AT61" s="213"/>
      <c r="AU61" s="213"/>
      <c r="AV61" s="213"/>
      <c r="AW61" s="213"/>
      <c r="AX61" s="213"/>
      <c r="AY61" s="213"/>
    </row>
    <row r="62" spans="1:51" ht="141" customHeight="1" x14ac:dyDescent="0.4">
      <c r="A62" s="735" t="str">
        <f>Tabla135[[#This Row],[Id Riesgo]]</f>
        <v>RC6</v>
      </c>
      <c r="B62" s="736" t="str">
        <f>Tabla135[[#This Row],[Riesgo]]</f>
        <v>Posibilidad de afectación Legal por Soborno entrante, Corrupción debido a Posibilidad de ocurrencia de hechos de prevaricato en las actuaciones administrativas de procesos agrarios o formalización de la propiedad privada rural realizadas por la Dirección de Gestión Jurídica, sus subdirecciones adscritas y las Unidades de Gestión Territorial con estas funciones delegadas.</v>
      </c>
      <c r="C62" s="742" t="b">
        <f>Tabla135[[#This Row],[Identificado en paso 1 y 2?]]</f>
        <v>1</v>
      </c>
      <c r="D62" s="727">
        <f>_xlfn.XLOOKUP(Tabla135[[#This Row],[Id Riesgo]],Tabla13[Id Riesgo],Tabla13[Probabilidad],"",1)</f>
        <v>0.4</v>
      </c>
      <c r="E62" s="727">
        <f>IF(C62=TRUE,_xlfn.XLOOKUP(Tabla135[[#This Row],[Id Riesgo]],Tabla13[Id Riesgo],Tabla13[Porcentaje Impacto],"",1),"")</f>
        <v>1</v>
      </c>
      <c r="F62" s="290" t="s">
        <v>137</v>
      </c>
      <c r="G62" s="415" t="b">
        <f>_xlfn.XLOOKUP(F62,Tabla13[Id Riesgo],Tabla13[Registro diligenciado],FALSE,1)</f>
        <v>1</v>
      </c>
      <c r="H62" s="290" t="str">
        <f>IF(G62,_xlfn.XLOOKUP(F62,Tabla6[Id Riesgo],Tabla6[DESCRIPCIÓN DEL RIESGO],FALSE,1),"")</f>
        <v>Posibilidad de afectación Legal por Soborno entrante, Corrupción debido a Posibilidad de ocurrencia de hechos de prevaricato en las actuaciones administrativas de procesos agrarios o formalización de la propiedad privada rural realizadas por la Dirección de Gestión Jurídica, sus subdirecciones adscritas y las Unidades de Gestión Territorial con estas funciones delegadas.</v>
      </c>
      <c r="I62" s="327">
        <f>_xlfn.XLOOKUP(Tabla135[[#This Row],[Id Riesgo]],Tabla13[Id Riesgo],Tabla13[Probabilidad])</f>
        <v>0.4</v>
      </c>
      <c r="J62" s="327">
        <f>_xlfn.XLOOKUP(Tabla135[[#This Row],[Id Riesgo]],Tabla13[Id Riesgo],Tabla13[Porcentaje Impacto],"",1)</f>
        <v>1</v>
      </c>
      <c r="K62" s="311">
        <v>1</v>
      </c>
      <c r="L62" s="314" t="s">
        <v>411</v>
      </c>
      <c r="M62" s="314" t="s">
        <v>433</v>
      </c>
      <c r="N62" s="314" t="s">
        <v>466</v>
      </c>
      <c r="O62" s="295" t="s">
        <v>838</v>
      </c>
      <c r="P62" s="314" t="s">
        <v>839</v>
      </c>
      <c r="Q62" s="328" t="str">
        <f>_xlfn.TEXTJOIN(" ",TRUE,Tabla135[[#This Row],[Actividad - Acción ¿Qué?
Inicia con verbo]],Tabla135[[#This Row],[Complemento
(Observaciones o desviaciones)]])</f>
        <v>Crear un marco en el que todas las decisiones administrativas en los procesos agrarios y de formalización de la propiedad estén alineadas con la legalidad, evitando la ocurrencia de prevaricato y promoviendo un entorno de justicia y equidad tanto para los funcionarios como para los ciudadanos involucrados en estos procesos. Se realiza mediante Fortalecimiento de Procedimientos Legales Estandarizados,Implementación de Auditorías y Supervisión Externa,Acciones Correctivas y Sanciones en Caso de Prevaricato.</v>
      </c>
      <c r="R62" s="295" t="s">
        <v>530</v>
      </c>
      <c r="S62" s="327">
        <f>_xlfn.XLOOKUP(Tabla135[[#This Row],[Tipo de control]],Tabla7[Tipo de control],Tabla7[Peso],"",1)</f>
        <v>0.25</v>
      </c>
      <c r="T62" s="290" t="str">
        <f>_xlfn.XLOOKUP(Tabla135[[#This Row],[Tipo de control]],Tabla7[Tipo de control],Tabla7[Afectación matriz],"",1)</f>
        <v>Probabilidad</v>
      </c>
      <c r="U62" s="295" t="s">
        <v>503</v>
      </c>
      <c r="V62" s="327">
        <f>_xlfn.XLOOKUP(Tabla135[[#This Row],[Implementación]],Tabla11[Implementación],Tabla11[Peso],"",1)</f>
        <v>0.15</v>
      </c>
      <c r="W62" s="295" t="s">
        <v>502</v>
      </c>
      <c r="X62" s="295" t="s">
        <v>497</v>
      </c>
      <c r="Y62" s="295" t="s">
        <v>506</v>
      </c>
      <c r="Z62" s="295" t="s">
        <v>510</v>
      </c>
      <c r="AA62" s="310">
        <f>IFERROR(Tabla135[[#This Row],[Peso del control]]+Tabla135[[#This Row],[Peso de la implementación]],"")</f>
        <v>0.4</v>
      </c>
      <c r="AB62" s="310" cm="1">
        <f t="array" ref="AB62">IFERROR(IF(Tabla135[[#This Row],[Registro diligenciado]]=TRUE,_xlfn.IFS(AND(Tabla135[[#This Row],[No. de Control]]=1,Tabla135[[#This Row],[Desplazamiento en la Matriz]]="Probabilidad"),D62-(D62*Tabla135[[#This Row],[Valor del control]]),AND(Tabla135[[#This Row],[No. de Control]]&gt;1,Tabla135[[#This Row],[Desplazamiento en la Matriz]]="Probabilidad"),AB61-(AB61*Tabla135[[#This Row],[Valor del control]]),AND(Tabla135[[#This Row],[No. de Control]]=1,Tabla135[[#This Row],[Desplazamiento en la Matriz]]="Impacto"),D62,AND(Tabla135[[#This Row],[No. de Control]]&gt;1,Tabla135[[#This Row],[Desplazamiento en la Matriz]]="Impacto"),AB61),""),"")</f>
        <v>0.24</v>
      </c>
      <c r="AC62" s="310" cm="1">
        <f t="array" ref="AC62">IFERROR(IF(Tabla135[[#This Row],[Registro diligenciado]]=TRUE,_xlfn.IFS(AND(Tabla135[[#This Row],[No. de Control]]=1,Tabla135[[#This Row],[Desplazamiento en la Matriz]]="Impacto"),E62-(E62*Tabla135[[#This Row],[Valor del control]]),AND(Tabla135[[#This Row],[No. de Control]]&gt;1,Tabla135[[#This Row],[Desplazamiento en la Matriz]]="Impacto"),AC61-(AC61*Tabla135[[#This Row],[Valor del control]]),AND(Tabla135[[#This Row],[No. de Control]]=1,Tabla135[[#This Row],[Desplazamiento en la Matriz]]="Probabilidad"),E62,AND(Tabla135[[#This Row],[No. de Control]]&gt;1,Tabla135[[#This Row],[Desplazamiento en la Matriz]]="Probabilidad"),AC61),""),"")</f>
        <v>1</v>
      </c>
      <c r="AD62" s="310">
        <f>IFERROR(_xlfn.MINIFS(Tabla135[Probabilidad residual],Tabla135[Id Riesgo],Tabla135[[#This Row],[Id Riesgo]]),"")</f>
        <v>0.24</v>
      </c>
      <c r="AE62" s="310">
        <f>IFERROR(_xlfn.MINIFS(Tabla135[Impacto residual],Tabla135[Id Riesgo],Tabla135[[#This Row],[Id Riesgo]]),"")</f>
        <v>1</v>
      </c>
      <c r="AF62" s="310" t="str" cm="1">
        <f t="array" ref="AF6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62" s="310" t="str" cm="1">
        <f t="array" ref="AG6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6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62" s="213"/>
      <c r="AJ62" s="727">
        <f>_xlfn.MINIFS(Tabla135[Probabilidad residual],Tabla135[Id Riesgo],Tabla135[[#This Row],[Id Riesgo]])</f>
        <v>0.24</v>
      </c>
      <c r="AK62" s="727">
        <f>_xlfn.MINIFS(Tabla135[Impacto residual],Tabla135[Id Riesgo],Tabla135[[#This Row],[Id Riesgo]])</f>
        <v>1</v>
      </c>
      <c r="AL62" s="727" t="str" cm="1">
        <f t="array" ref="AL62">IFERROR(_xlfn.IFS(AND(AJ62&gt;=CONFIGURACIÓN!$BF$6,AJ62&lt;=CONFIGURACIÓN!$BG$6),CONFIGURACIÓN!$BE$6,AND(AJ62&gt;=CONFIGURACIÓN!$BF$7,AJ62&lt;=CONFIGURACIÓN!$BG$7),CONFIGURACIÓN!$BE$7,AND(AJ62&gt;=CONFIGURACIÓN!$BF$8,AJ62&lt;=CONFIGURACIÓN!$BG$8),CONFIGURACIÓN!$BE$8,AND(AJ62&gt;=CONFIGURACIÓN!$BF$9,AJ62&lt;=CONFIGURACIÓN!$BG$9),CONFIGURACIÓN!$BE$9,AND(AJ62&gt;=CONFIGURACIÓN!$BF$10,AJ62&lt;=CONFIGURACIÓN!$BG$10),CONFIGURACIÓN!$BE$10),"")</f>
        <v>Baja</v>
      </c>
      <c r="AM62" s="727" t="str" cm="1">
        <f t="array" ref="AM62">IFERROR(_xlfn.IFS(AND(AK62&gt;=CONFIGURACIÓN!$BJ$6,AK62&lt;=CONFIGURACIÓN!$BK$6),CONFIGURACIÓN!$BI$6,AND(AK62&gt;=CONFIGURACIÓN!$BJ$7,AK62&lt;=CONFIGURACIÓN!$BK$7),CONFIGURACIÓN!$BI$7,AND(AK62&gt;=CONFIGURACIÓN!$BJ$8,AK62&lt;=CONFIGURACIÓN!$BK$8),CONFIGURACIÓN!$BI$8,AND(AK62&gt;=CONFIGURACIÓN!$BJ$9,AK62&lt;=CONFIGURACIÓN!$BK$9),CONFIGURACIÓN!$BI$9,AND(AK62&gt;=CONFIGURACIÓN!$BJ$10,AK62&lt;=CONFIGURACIÓN!$BK$10),CONFIGURACIÓN!$BI$10),"")</f>
        <v>Castastrófico</v>
      </c>
      <c r="AN62" s="213"/>
      <c r="AO62" s="213"/>
      <c r="AP62" s="213"/>
      <c r="AQ62" s="213"/>
      <c r="AR62" s="213"/>
      <c r="AS62" s="213"/>
      <c r="AT62" s="213"/>
      <c r="AU62" s="213"/>
      <c r="AV62" s="213"/>
      <c r="AW62" s="213"/>
      <c r="AX62" s="213"/>
      <c r="AY62" s="213"/>
    </row>
    <row r="63" spans="1:51" ht="124.3" hidden="1" x14ac:dyDescent="0.4">
      <c r="A63" s="735" t="str">
        <f>Tabla135[[#This Row],[Id Riesgo]]</f>
        <v>RC6</v>
      </c>
      <c r="B63" s="736" t="str">
        <f>Tabla135[[#This Row],[Riesgo]]</f>
        <v>Posibilidad de afectación Legal por Soborno entrante, Corrupción debido a Posibilidad de ocurrencia de hechos de prevaricato en las actuaciones administrativas de procesos agrarios o formalización de la propiedad privada rural realizadas por la Dirección de Gestión Jurídica, sus subdirecciones adscritas y las Unidades de Gestión Territorial con estas funciones delegadas.</v>
      </c>
      <c r="C63" s="742" t="b">
        <f>Tabla135[[#This Row],[Identificado en paso 1 y 2?]]</f>
        <v>1</v>
      </c>
      <c r="D63" s="727">
        <f>_xlfn.XLOOKUP(Tabla135[[#This Row],[Id Riesgo]],Tabla13[Id Riesgo],Tabla13[Probabilidad],"",1)</f>
        <v>0.4</v>
      </c>
      <c r="E63" s="727">
        <f>IF(C63=TRUE,_xlfn.XLOOKUP(Tabla135[[#This Row],[Id Riesgo]],Tabla13[Id Riesgo],Tabla13[Porcentaje Impacto],"",1),"")</f>
        <v>1</v>
      </c>
      <c r="F63" s="290" t="str">
        <f t="shared" ref="F63:F71" si="5">F62</f>
        <v>RC6</v>
      </c>
      <c r="G63" s="415" t="b">
        <f>_xlfn.XLOOKUP(F63,Tabla13[Id Riesgo],Tabla13[Registro diligenciado],FALSE,1)</f>
        <v>1</v>
      </c>
      <c r="H63" s="290" t="str">
        <f>IF(G63,_xlfn.XLOOKUP(F63,Tabla6[Id Riesgo],Tabla6[DESCRIPCIÓN DEL RIESGO],FALSE,1),"")</f>
        <v>Posibilidad de afectación Legal por Soborno entrante, Corrupción debido a Posibilidad de ocurrencia de hechos de prevaricato en las actuaciones administrativas de procesos agrarios o formalización de la propiedad privada rural realizadas por la Dirección de Gestión Jurídica, sus subdirecciones adscritas y las Unidades de Gestión Territorial con estas funciones delegadas.</v>
      </c>
      <c r="I63" s="327">
        <f>_xlfn.XLOOKUP(Tabla135[[#This Row],[Id Riesgo]],Tabla13[Id Riesgo],Tabla13[Probabilidad])</f>
        <v>0.4</v>
      </c>
      <c r="J63" s="327">
        <f>_xlfn.XLOOKUP(Tabla135[[#This Row],[Id Riesgo]],Tabla13[Id Riesgo],Tabla13[Porcentaje Impacto],"",1)</f>
        <v>1</v>
      </c>
      <c r="K63" s="311">
        <v>2</v>
      </c>
      <c r="L63" s="314"/>
      <c r="M63" s="314"/>
      <c r="N63" s="314"/>
      <c r="O63" s="295"/>
      <c r="P63" s="314"/>
      <c r="Q63" s="328" t="str">
        <f>_xlfn.TEXTJOIN(" ",TRUE,Tabla135[[#This Row],[Actividad - Acción ¿Qué?
Inicia con verbo]],Tabla135[[#This Row],[Complemento
(Observaciones o desviaciones)]])</f>
        <v/>
      </c>
      <c r="R63" s="295"/>
      <c r="S63" s="327" t="str">
        <f>_xlfn.XLOOKUP(Tabla135[[#This Row],[Tipo de control]],Tabla7[Tipo de control],Tabla7[Peso],"",1)</f>
        <v/>
      </c>
      <c r="T63" s="290" t="str">
        <f>_xlfn.XLOOKUP(Tabla135[[#This Row],[Tipo de control]],Tabla7[Tipo de control],Tabla7[Afectación matriz],"",1)</f>
        <v/>
      </c>
      <c r="U63" s="295"/>
      <c r="V63" s="327" t="str">
        <f>_xlfn.XLOOKUP(Tabla135[[#This Row],[Implementación]],Tabla11[Implementación],Tabla11[Peso],"",1)</f>
        <v/>
      </c>
      <c r="W63" s="295"/>
      <c r="X63" s="295"/>
      <c r="Y63" s="295"/>
      <c r="Z63" s="295"/>
      <c r="AA63" s="310" t="str">
        <f>IFERROR(Tabla135[[#This Row],[Peso del control]]+Tabla135[[#This Row],[Peso de la implementación]],"")</f>
        <v/>
      </c>
      <c r="AB63" s="310" t="str" cm="1">
        <f t="array" ref="AB63">IFERROR(IF(Tabla135[[#This Row],[Registro diligenciado]]=TRUE,_xlfn.IFS(AND(Tabla135[[#This Row],[No. de Control]]=1,Tabla135[[#This Row],[Desplazamiento en la Matriz]]="Probabilidad"),D63-(D63*Tabla135[[#This Row],[Valor del control]]),AND(Tabla135[[#This Row],[No. de Control]]&gt;1,Tabla135[[#This Row],[Desplazamiento en la Matriz]]="Probabilidad"),AB62-(AB62*Tabla135[[#This Row],[Valor del control]]),AND(Tabla135[[#This Row],[No. de Control]]=1,Tabla135[[#This Row],[Desplazamiento en la Matriz]]="Impacto"),D63,AND(Tabla135[[#This Row],[No. de Control]]&gt;1,Tabla135[[#This Row],[Desplazamiento en la Matriz]]="Impacto"),AB62),""),"")</f>
        <v/>
      </c>
      <c r="AC63" s="310" t="str" cm="1">
        <f t="array" ref="AC63">IFERROR(IF(Tabla135[[#This Row],[Registro diligenciado]]=TRUE,_xlfn.IFS(AND(Tabla135[[#This Row],[No. de Control]]=1,Tabla135[[#This Row],[Desplazamiento en la Matriz]]="Impacto"),E63-(E63*Tabla135[[#This Row],[Valor del control]]),AND(Tabla135[[#This Row],[No. de Control]]&gt;1,Tabla135[[#This Row],[Desplazamiento en la Matriz]]="Impacto"),AC62-(AC62*Tabla135[[#This Row],[Valor del control]]),AND(Tabla135[[#This Row],[No. de Control]]=1,Tabla135[[#This Row],[Desplazamiento en la Matriz]]="Probabilidad"),E63,AND(Tabla135[[#This Row],[No. de Control]]&gt;1,Tabla135[[#This Row],[Desplazamiento en la Matriz]]="Probabilidad"),AC62),""),"")</f>
        <v/>
      </c>
      <c r="AD63" s="310">
        <f>IFERROR(_xlfn.MINIFS(Tabla135[Probabilidad residual],Tabla135[Id Riesgo],Tabla135[[#This Row],[Id Riesgo]]),"")</f>
        <v>0.24</v>
      </c>
      <c r="AE63" s="310">
        <f>IFERROR(_xlfn.MINIFS(Tabla135[Impacto residual],Tabla135[Id Riesgo],Tabla135[[#This Row],[Id Riesgo]]),"")</f>
        <v>1</v>
      </c>
      <c r="AF63" s="310" t="str" cm="1">
        <f t="array" ref="AF6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63" s="310" t="str" cm="1">
        <f t="array" ref="AG6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6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3" s="213"/>
      <c r="AJ63" s="727">
        <f>_xlfn.MINIFS(Tabla135[Probabilidad residual],Tabla135[Id Riesgo],Tabla135[[#This Row],[Id Riesgo]])</f>
        <v>0.24</v>
      </c>
      <c r="AK63" s="727">
        <f>_xlfn.MINIFS(Tabla135[Impacto residual],Tabla135[Id Riesgo],Tabla135[[#This Row],[Id Riesgo]])</f>
        <v>1</v>
      </c>
      <c r="AL63" s="727"/>
      <c r="AM63" s="727"/>
      <c r="AN63" s="213"/>
      <c r="AO63" s="213"/>
      <c r="AP63" s="213"/>
      <c r="AQ63" s="213"/>
      <c r="AR63" s="213"/>
      <c r="AS63" s="213"/>
      <c r="AT63" s="213"/>
      <c r="AU63" s="213"/>
      <c r="AV63" s="213"/>
      <c r="AW63" s="213"/>
      <c r="AX63" s="213"/>
      <c r="AY63" s="213"/>
    </row>
    <row r="64" spans="1:51" ht="124.3" hidden="1" x14ac:dyDescent="0.4">
      <c r="A64" s="735" t="str">
        <f>Tabla135[[#This Row],[Id Riesgo]]</f>
        <v>RC6</v>
      </c>
      <c r="B64" s="736" t="str">
        <f>Tabla135[[#This Row],[Riesgo]]</f>
        <v>Posibilidad de afectación Legal por Soborno entrante, Corrupción debido a Posibilidad de ocurrencia de hechos de prevaricato en las actuaciones administrativas de procesos agrarios o formalización de la propiedad privada rural realizadas por la Dirección de Gestión Jurídica, sus subdirecciones adscritas y las Unidades de Gestión Territorial con estas funciones delegadas.</v>
      </c>
      <c r="C64" s="742" t="b">
        <f>Tabla135[[#This Row],[Identificado en paso 1 y 2?]]</f>
        <v>1</v>
      </c>
      <c r="D64" s="727">
        <f>_xlfn.XLOOKUP(Tabla135[[#This Row],[Id Riesgo]],Tabla13[Id Riesgo],Tabla13[Probabilidad],"",1)</f>
        <v>0.4</v>
      </c>
      <c r="E64" s="727">
        <f>IF(C64=TRUE,_xlfn.XLOOKUP(Tabla135[[#This Row],[Id Riesgo]],Tabla13[Id Riesgo],Tabla13[Porcentaje Impacto],"",1),"")</f>
        <v>1</v>
      </c>
      <c r="F64" s="290" t="str">
        <f t="shared" si="5"/>
        <v>RC6</v>
      </c>
      <c r="G64" s="415" t="b">
        <f>_xlfn.XLOOKUP(F64,Tabla13[Id Riesgo],Tabla13[Registro diligenciado],FALSE,1)</f>
        <v>1</v>
      </c>
      <c r="H64" s="290" t="str">
        <f>IF(G64,_xlfn.XLOOKUP(F64,Tabla6[Id Riesgo],Tabla6[DESCRIPCIÓN DEL RIESGO],FALSE,1),"")</f>
        <v>Posibilidad de afectación Legal por Soborno entrante, Corrupción debido a Posibilidad de ocurrencia de hechos de prevaricato en las actuaciones administrativas de procesos agrarios o formalización de la propiedad privada rural realizadas por la Dirección de Gestión Jurídica, sus subdirecciones adscritas y las Unidades de Gestión Territorial con estas funciones delegadas.</v>
      </c>
      <c r="I64" s="327">
        <f>_xlfn.XLOOKUP(Tabla135[[#This Row],[Id Riesgo]],Tabla13[Id Riesgo],Tabla13[Probabilidad])</f>
        <v>0.4</v>
      </c>
      <c r="J64" s="327">
        <f>_xlfn.XLOOKUP(Tabla135[[#This Row],[Id Riesgo]],Tabla13[Id Riesgo],Tabla13[Porcentaje Impacto],"",1)</f>
        <v>1</v>
      </c>
      <c r="K64" s="311">
        <v>3</v>
      </c>
      <c r="L64" s="314"/>
      <c r="M64" s="314"/>
      <c r="N64" s="314"/>
      <c r="O64" s="295"/>
      <c r="P64" s="314"/>
      <c r="Q64" s="328" t="str">
        <f>_xlfn.TEXTJOIN(" ",TRUE,Tabla135[[#This Row],[Actividad - Acción ¿Qué?
Inicia con verbo]],Tabla135[[#This Row],[Complemento
(Observaciones o desviaciones)]])</f>
        <v/>
      </c>
      <c r="R64" s="295"/>
      <c r="S64" s="327" t="str">
        <f>_xlfn.XLOOKUP(Tabla135[[#This Row],[Tipo de control]],Tabla7[Tipo de control],Tabla7[Peso],"",1)</f>
        <v/>
      </c>
      <c r="T64" s="290" t="str">
        <f>_xlfn.XLOOKUP(Tabla135[[#This Row],[Tipo de control]],Tabla7[Tipo de control],Tabla7[Afectación matriz],"",1)</f>
        <v/>
      </c>
      <c r="U64" s="295"/>
      <c r="V64" s="327" t="str">
        <f>_xlfn.XLOOKUP(Tabla135[[#This Row],[Implementación]],Tabla11[Implementación],Tabla11[Peso],"",1)</f>
        <v/>
      </c>
      <c r="W64" s="295"/>
      <c r="X64" s="295"/>
      <c r="Y64" s="295"/>
      <c r="Z64" s="295"/>
      <c r="AA64" s="310" t="str">
        <f>IFERROR(Tabla135[[#This Row],[Peso del control]]+Tabla135[[#This Row],[Peso de la implementación]],"")</f>
        <v/>
      </c>
      <c r="AB64" s="310" t="str" cm="1">
        <f t="array" ref="AB64">IFERROR(IF(Tabla135[[#This Row],[Registro diligenciado]]=TRUE,_xlfn.IFS(AND(Tabla135[[#This Row],[No. de Control]]=1,Tabla135[[#This Row],[Desplazamiento en la Matriz]]="Probabilidad"),D64-(D64*Tabla135[[#This Row],[Valor del control]]),AND(Tabla135[[#This Row],[No. de Control]]&gt;1,Tabla135[[#This Row],[Desplazamiento en la Matriz]]="Probabilidad"),AB63-(AB63*Tabla135[[#This Row],[Valor del control]]),AND(Tabla135[[#This Row],[No. de Control]]=1,Tabla135[[#This Row],[Desplazamiento en la Matriz]]="Impacto"),D64,AND(Tabla135[[#This Row],[No. de Control]]&gt;1,Tabla135[[#This Row],[Desplazamiento en la Matriz]]="Impacto"),AB63),""),"")</f>
        <v/>
      </c>
      <c r="AC64" s="310" t="str" cm="1">
        <f t="array" ref="AC64">IFERROR(IF(Tabla135[[#This Row],[Registro diligenciado]]=TRUE,_xlfn.IFS(AND(Tabla135[[#This Row],[No. de Control]]=1,Tabla135[[#This Row],[Desplazamiento en la Matriz]]="Impacto"),E64-(E64*Tabla135[[#This Row],[Valor del control]]),AND(Tabla135[[#This Row],[No. de Control]]&gt;1,Tabla135[[#This Row],[Desplazamiento en la Matriz]]="Impacto"),AC63-(AC63*Tabla135[[#This Row],[Valor del control]]),AND(Tabla135[[#This Row],[No. de Control]]=1,Tabla135[[#This Row],[Desplazamiento en la Matriz]]="Probabilidad"),E64,AND(Tabla135[[#This Row],[No. de Control]]&gt;1,Tabla135[[#This Row],[Desplazamiento en la Matriz]]="Probabilidad"),AC63),""),"")</f>
        <v/>
      </c>
      <c r="AD64" s="310">
        <f>IFERROR(_xlfn.MINIFS(Tabla135[Probabilidad residual],Tabla135[Id Riesgo],Tabla135[[#This Row],[Id Riesgo]]),"")</f>
        <v>0.24</v>
      </c>
      <c r="AE64" s="310">
        <f>IFERROR(_xlfn.MINIFS(Tabla135[Impacto residual],Tabla135[Id Riesgo],Tabla135[[#This Row],[Id Riesgo]]),"")</f>
        <v>1</v>
      </c>
      <c r="AF64" s="310" t="str" cm="1">
        <f t="array" ref="AF6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64" s="310" t="str" cm="1">
        <f t="array" ref="AG6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6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4" s="213"/>
      <c r="AJ64" s="727">
        <f>_xlfn.MINIFS(Tabla135[Probabilidad residual],Tabla135[Id Riesgo],Tabla135[[#This Row],[Id Riesgo]])</f>
        <v>0.24</v>
      </c>
      <c r="AK64" s="727">
        <f>_xlfn.MINIFS(Tabla135[Impacto residual],Tabla135[Id Riesgo],Tabla135[[#This Row],[Id Riesgo]])</f>
        <v>1</v>
      </c>
      <c r="AL64" s="727"/>
      <c r="AM64" s="727"/>
      <c r="AN64" s="213"/>
      <c r="AO64" s="213"/>
      <c r="AP64" s="213"/>
      <c r="AQ64" s="213"/>
      <c r="AR64" s="213"/>
      <c r="AS64" s="213"/>
      <c r="AT64" s="213"/>
      <c r="AU64" s="213"/>
      <c r="AV64" s="213"/>
      <c r="AW64" s="213"/>
      <c r="AX64" s="213"/>
      <c r="AY64" s="213"/>
    </row>
    <row r="65" spans="1:51" ht="124.3" hidden="1" x14ac:dyDescent="0.4">
      <c r="A65" s="735" t="str">
        <f>Tabla135[[#This Row],[Id Riesgo]]</f>
        <v>RC6</v>
      </c>
      <c r="B65" s="736" t="str">
        <f>Tabla135[[#This Row],[Riesgo]]</f>
        <v>Posibilidad de afectación Legal por Soborno entrante, Corrupción debido a Posibilidad de ocurrencia de hechos de prevaricato en las actuaciones administrativas de procesos agrarios o formalización de la propiedad privada rural realizadas por la Dirección de Gestión Jurídica, sus subdirecciones adscritas y las Unidades de Gestión Territorial con estas funciones delegadas.</v>
      </c>
      <c r="C65" s="742" t="b">
        <f>Tabla135[[#This Row],[Identificado en paso 1 y 2?]]</f>
        <v>1</v>
      </c>
      <c r="D65" s="727">
        <f>_xlfn.XLOOKUP(Tabla135[[#This Row],[Id Riesgo]],Tabla13[Id Riesgo],Tabla13[Probabilidad],"",1)</f>
        <v>0.4</v>
      </c>
      <c r="E65" s="727">
        <f>IF(C65=TRUE,_xlfn.XLOOKUP(Tabla135[[#This Row],[Id Riesgo]],Tabla13[Id Riesgo],Tabla13[Porcentaje Impacto],"",1),"")</f>
        <v>1</v>
      </c>
      <c r="F65" s="290" t="str">
        <f t="shared" si="5"/>
        <v>RC6</v>
      </c>
      <c r="G65" s="415" t="b">
        <f>_xlfn.XLOOKUP(F65,Tabla13[Id Riesgo],Tabla13[Registro diligenciado],FALSE,1)</f>
        <v>1</v>
      </c>
      <c r="H65" s="290" t="str">
        <f>IF(G65,_xlfn.XLOOKUP(F65,Tabla6[Id Riesgo],Tabla6[DESCRIPCIÓN DEL RIESGO],FALSE,1),"")</f>
        <v>Posibilidad de afectación Legal por Soborno entrante, Corrupción debido a Posibilidad de ocurrencia de hechos de prevaricato en las actuaciones administrativas de procesos agrarios o formalización de la propiedad privada rural realizadas por la Dirección de Gestión Jurídica, sus subdirecciones adscritas y las Unidades de Gestión Territorial con estas funciones delegadas.</v>
      </c>
      <c r="I65" s="327">
        <f>_xlfn.XLOOKUP(Tabla135[[#This Row],[Id Riesgo]],Tabla13[Id Riesgo],Tabla13[Probabilidad])</f>
        <v>0.4</v>
      </c>
      <c r="J65" s="327">
        <f>_xlfn.XLOOKUP(Tabla135[[#This Row],[Id Riesgo]],Tabla13[Id Riesgo],Tabla13[Porcentaje Impacto],"",1)</f>
        <v>1</v>
      </c>
      <c r="K65" s="311">
        <v>4</v>
      </c>
      <c r="L65" s="314"/>
      <c r="M65" s="314"/>
      <c r="N65" s="314"/>
      <c r="O65" s="295"/>
      <c r="P65" s="314"/>
      <c r="Q65" s="328" t="str">
        <f>_xlfn.TEXTJOIN(" ",TRUE,Tabla135[[#This Row],[Actividad - Acción ¿Qué?
Inicia con verbo]],Tabla135[[#This Row],[Complemento
(Observaciones o desviaciones)]])</f>
        <v/>
      </c>
      <c r="R65" s="295"/>
      <c r="S65" s="327" t="str">
        <f>_xlfn.XLOOKUP(Tabla135[[#This Row],[Tipo de control]],Tabla7[Tipo de control],Tabla7[Peso],"",1)</f>
        <v/>
      </c>
      <c r="T65" s="290" t="str">
        <f>_xlfn.XLOOKUP(Tabla135[[#This Row],[Tipo de control]],Tabla7[Tipo de control],Tabla7[Afectación matriz],"",1)</f>
        <v/>
      </c>
      <c r="U65" s="295"/>
      <c r="V65" s="327" t="str">
        <f>_xlfn.XLOOKUP(Tabla135[[#This Row],[Implementación]],Tabla11[Implementación],Tabla11[Peso],"",1)</f>
        <v/>
      </c>
      <c r="W65" s="295"/>
      <c r="X65" s="295"/>
      <c r="Y65" s="295"/>
      <c r="Z65" s="295"/>
      <c r="AA65" s="310" t="str">
        <f>IFERROR(Tabla135[[#This Row],[Peso del control]]+Tabla135[[#This Row],[Peso de la implementación]],"")</f>
        <v/>
      </c>
      <c r="AB65" s="310" t="str" cm="1">
        <f t="array" ref="AB65">IFERROR(IF(Tabla135[[#This Row],[Registro diligenciado]]=TRUE,_xlfn.IFS(AND(Tabla135[[#This Row],[No. de Control]]=1,Tabla135[[#This Row],[Desplazamiento en la Matriz]]="Probabilidad"),D65-(D65*Tabla135[[#This Row],[Valor del control]]),AND(Tabla135[[#This Row],[No. de Control]]&gt;1,Tabla135[[#This Row],[Desplazamiento en la Matriz]]="Probabilidad"),AB64-(AB64*Tabla135[[#This Row],[Valor del control]]),AND(Tabla135[[#This Row],[No. de Control]]=1,Tabla135[[#This Row],[Desplazamiento en la Matriz]]="Impacto"),D65,AND(Tabla135[[#This Row],[No. de Control]]&gt;1,Tabla135[[#This Row],[Desplazamiento en la Matriz]]="Impacto"),AB64),""),"")</f>
        <v/>
      </c>
      <c r="AC65" s="310" t="str" cm="1">
        <f t="array" ref="AC65">IFERROR(IF(Tabla135[[#This Row],[Registro diligenciado]]=TRUE,_xlfn.IFS(AND(Tabla135[[#This Row],[No. de Control]]=1,Tabla135[[#This Row],[Desplazamiento en la Matriz]]="Impacto"),E65-(E65*Tabla135[[#This Row],[Valor del control]]),AND(Tabla135[[#This Row],[No. de Control]]&gt;1,Tabla135[[#This Row],[Desplazamiento en la Matriz]]="Impacto"),AC64-(AC64*Tabla135[[#This Row],[Valor del control]]),AND(Tabla135[[#This Row],[No. de Control]]=1,Tabla135[[#This Row],[Desplazamiento en la Matriz]]="Probabilidad"),E65,AND(Tabla135[[#This Row],[No. de Control]]&gt;1,Tabla135[[#This Row],[Desplazamiento en la Matriz]]="Probabilidad"),AC64),""),"")</f>
        <v/>
      </c>
      <c r="AD65" s="310">
        <f>IFERROR(_xlfn.MINIFS(Tabla135[Probabilidad residual],Tabla135[Id Riesgo],Tabla135[[#This Row],[Id Riesgo]]),"")</f>
        <v>0.24</v>
      </c>
      <c r="AE65" s="310">
        <f>IFERROR(_xlfn.MINIFS(Tabla135[Impacto residual],Tabla135[Id Riesgo],Tabla135[[#This Row],[Id Riesgo]]),"")</f>
        <v>1</v>
      </c>
      <c r="AF65" s="310" t="str" cm="1">
        <f t="array" ref="AF6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65" s="310" t="str" cm="1">
        <f t="array" ref="AG6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6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5" s="213"/>
      <c r="AJ65" s="727">
        <f>_xlfn.MINIFS(Tabla135[Probabilidad residual],Tabla135[Id Riesgo],Tabla135[[#This Row],[Id Riesgo]])</f>
        <v>0.24</v>
      </c>
      <c r="AK65" s="727">
        <f>_xlfn.MINIFS(Tabla135[Impacto residual],Tabla135[Id Riesgo],Tabla135[[#This Row],[Id Riesgo]])</f>
        <v>1</v>
      </c>
      <c r="AL65" s="727"/>
      <c r="AM65" s="727"/>
      <c r="AN65" s="213"/>
      <c r="AO65" s="213"/>
      <c r="AP65" s="213"/>
      <c r="AQ65" s="213"/>
      <c r="AR65" s="213"/>
      <c r="AS65" s="213"/>
      <c r="AT65" s="213"/>
      <c r="AU65" s="213"/>
      <c r="AV65" s="213"/>
      <c r="AW65" s="213"/>
      <c r="AX65" s="213"/>
      <c r="AY65" s="213"/>
    </row>
    <row r="66" spans="1:51" ht="124.3" hidden="1" x14ac:dyDescent="0.4">
      <c r="A66" s="735" t="str">
        <f>Tabla135[[#This Row],[Id Riesgo]]</f>
        <v>RC6</v>
      </c>
      <c r="B66" s="736" t="str">
        <f>Tabla135[[#This Row],[Riesgo]]</f>
        <v>Posibilidad de afectación Legal por Soborno entrante, Corrupción debido a Posibilidad de ocurrencia de hechos de prevaricato en las actuaciones administrativas de procesos agrarios o formalización de la propiedad privada rural realizadas por la Dirección de Gestión Jurídica, sus subdirecciones adscritas y las Unidades de Gestión Territorial con estas funciones delegadas.</v>
      </c>
      <c r="C66" s="742" t="b">
        <f>Tabla135[[#This Row],[Identificado en paso 1 y 2?]]</f>
        <v>1</v>
      </c>
      <c r="D66" s="727">
        <f>_xlfn.XLOOKUP(Tabla135[[#This Row],[Id Riesgo]],Tabla13[Id Riesgo],Tabla13[Probabilidad],"",1)</f>
        <v>0.4</v>
      </c>
      <c r="E66" s="727">
        <f>IF(C66=TRUE,_xlfn.XLOOKUP(Tabla135[[#This Row],[Id Riesgo]],Tabla13[Id Riesgo],Tabla13[Porcentaje Impacto],"",1),"")</f>
        <v>1</v>
      </c>
      <c r="F66" s="290" t="str">
        <f t="shared" si="5"/>
        <v>RC6</v>
      </c>
      <c r="G66" s="415" t="b">
        <f>_xlfn.XLOOKUP(F66,Tabla13[Id Riesgo],Tabla13[Registro diligenciado],FALSE,1)</f>
        <v>1</v>
      </c>
      <c r="H66" s="290" t="str">
        <f>IF(G66,_xlfn.XLOOKUP(F66,Tabla6[Id Riesgo],Tabla6[DESCRIPCIÓN DEL RIESGO],FALSE,1),"")</f>
        <v>Posibilidad de afectación Legal por Soborno entrante, Corrupción debido a Posibilidad de ocurrencia de hechos de prevaricato en las actuaciones administrativas de procesos agrarios o formalización de la propiedad privada rural realizadas por la Dirección de Gestión Jurídica, sus subdirecciones adscritas y las Unidades de Gestión Territorial con estas funciones delegadas.</v>
      </c>
      <c r="I66" s="327">
        <f>_xlfn.XLOOKUP(Tabla135[[#This Row],[Id Riesgo]],Tabla13[Id Riesgo],Tabla13[Probabilidad])</f>
        <v>0.4</v>
      </c>
      <c r="J66" s="327">
        <f>_xlfn.XLOOKUP(Tabla135[[#This Row],[Id Riesgo]],Tabla13[Id Riesgo],Tabla13[Porcentaje Impacto],"",1)</f>
        <v>1</v>
      </c>
      <c r="K66" s="311">
        <v>5</v>
      </c>
      <c r="L66" s="314"/>
      <c r="M66" s="314"/>
      <c r="N66" s="314"/>
      <c r="O66" s="295"/>
      <c r="P66" s="314"/>
      <c r="Q66" s="328" t="str">
        <f>_xlfn.TEXTJOIN(" ",TRUE,Tabla135[[#This Row],[Actividad - Acción ¿Qué?
Inicia con verbo]],Tabla135[[#This Row],[Complemento
(Observaciones o desviaciones)]])</f>
        <v/>
      </c>
      <c r="R66" s="295"/>
      <c r="S66" s="327" t="str">
        <f>_xlfn.XLOOKUP(Tabla135[[#This Row],[Tipo de control]],Tabla7[Tipo de control],Tabla7[Peso],"",1)</f>
        <v/>
      </c>
      <c r="T66" s="290" t="str">
        <f>_xlfn.XLOOKUP(Tabla135[[#This Row],[Tipo de control]],Tabla7[Tipo de control],Tabla7[Afectación matriz],"",1)</f>
        <v/>
      </c>
      <c r="U66" s="295"/>
      <c r="V66" s="327" t="str">
        <f>_xlfn.XLOOKUP(Tabla135[[#This Row],[Implementación]],Tabla11[Implementación],Tabla11[Peso],"",1)</f>
        <v/>
      </c>
      <c r="W66" s="295"/>
      <c r="X66" s="295"/>
      <c r="Y66" s="295"/>
      <c r="Z66" s="295"/>
      <c r="AA66" s="310" t="str">
        <f>IFERROR(Tabla135[[#This Row],[Peso del control]]+Tabla135[[#This Row],[Peso de la implementación]],"")</f>
        <v/>
      </c>
      <c r="AB66" s="310" t="str" cm="1">
        <f t="array" ref="AB66">IFERROR(IF(Tabla135[[#This Row],[Registro diligenciado]]=TRUE,_xlfn.IFS(AND(Tabla135[[#This Row],[No. de Control]]=1,Tabla135[[#This Row],[Desplazamiento en la Matriz]]="Probabilidad"),D66-(D66*Tabla135[[#This Row],[Valor del control]]),AND(Tabla135[[#This Row],[No. de Control]]&gt;1,Tabla135[[#This Row],[Desplazamiento en la Matriz]]="Probabilidad"),AB65-(AB65*Tabla135[[#This Row],[Valor del control]]),AND(Tabla135[[#This Row],[No. de Control]]=1,Tabla135[[#This Row],[Desplazamiento en la Matriz]]="Impacto"),D66,AND(Tabla135[[#This Row],[No. de Control]]&gt;1,Tabla135[[#This Row],[Desplazamiento en la Matriz]]="Impacto"),AB65),""),"")</f>
        <v/>
      </c>
      <c r="AC66" s="310" t="str" cm="1">
        <f t="array" ref="AC66">IFERROR(IF(Tabla135[[#This Row],[Registro diligenciado]]=TRUE,_xlfn.IFS(AND(Tabla135[[#This Row],[No. de Control]]=1,Tabla135[[#This Row],[Desplazamiento en la Matriz]]="Impacto"),E66-(E66*Tabla135[[#This Row],[Valor del control]]),AND(Tabla135[[#This Row],[No. de Control]]&gt;1,Tabla135[[#This Row],[Desplazamiento en la Matriz]]="Impacto"),AC65-(AC65*Tabla135[[#This Row],[Valor del control]]),AND(Tabla135[[#This Row],[No. de Control]]=1,Tabla135[[#This Row],[Desplazamiento en la Matriz]]="Probabilidad"),E66,AND(Tabla135[[#This Row],[No. de Control]]&gt;1,Tabla135[[#This Row],[Desplazamiento en la Matriz]]="Probabilidad"),AC65),""),"")</f>
        <v/>
      </c>
      <c r="AD66" s="310">
        <f>IFERROR(_xlfn.MINIFS(Tabla135[Probabilidad residual],Tabla135[Id Riesgo],Tabla135[[#This Row],[Id Riesgo]]),"")</f>
        <v>0.24</v>
      </c>
      <c r="AE66" s="310">
        <f>IFERROR(_xlfn.MINIFS(Tabla135[Impacto residual],Tabla135[Id Riesgo],Tabla135[[#This Row],[Id Riesgo]]),"")</f>
        <v>1</v>
      </c>
      <c r="AF66" s="310" t="str" cm="1">
        <f t="array" ref="AF6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66" s="310" t="str" cm="1">
        <f t="array" ref="AG6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6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6" s="213"/>
      <c r="AJ66" s="727">
        <f>_xlfn.MINIFS(Tabla135[Probabilidad residual],Tabla135[Id Riesgo],Tabla135[[#This Row],[Id Riesgo]])</f>
        <v>0.24</v>
      </c>
      <c r="AK66" s="727">
        <f>_xlfn.MINIFS(Tabla135[Impacto residual],Tabla135[Id Riesgo],Tabla135[[#This Row],[Id Riesgo]])</f>
        <v>1</v>
      </c>
      <c r="AL66" s="727"/>
      <c r="AM66" s="727"/>
      <c r="AN66" s="213"/>
      <c r="AO66" s="213"/>
      <c r="AP66" s="213"/>
      <c r="AQ66" s="213"/>
      <c r="AR66" s="213"/>
      <c r="AS66" s="213"/>
      <c r="AT66" s="213"/>
      <c r="AU66" s="213"/>
      <c r="AV66" s="213"/>
      <c r="AW66" s="213"/>
      <c r="AX66" s="213"/>
      <c r="AY66" s="213"/>
    </row>
    <row r="67" spans="1:51" ht="124.3" hidden="1" x14ac:dyDescent="0.4">
      <c r="A67" s="735" t="str">
        <f>Tabla135[[#This Row],[Id Riesgo]]</f>
        <v>RC6</v>
      </c>
      <c r="B67" s="736" t="str">
        <f>Tabla135[[#This Row],[Riesgo]]</f>
        <v>Posibilidad de afectación Legal por Soborno entrante, Corrupción debido a Posibilidad de ocurrencia de hechos de prevaricato en las actuaciones administrativas de procesos agrarios o formalización de la propiedad privada rural realizadas por la Dirección de Gestión Jurídica, sus subdirecciones adscritas y las Unidades de Gestión Territorial con estas funciones delegadas.</v>
      </c>
      <c r="C67" s="742" t="b">
        <f>Tabla135[[#This Row],[Identificado en paso 1 y 2?]]</f>
        <v>1</v>
      </c>
      <c r="D67" s="727">
        <f>_xlfn.XLOOKUP(Tabla135[[#This Row],[Id Riesgo]],Tabla13[Id Riesgo],Tabla13[Probabilidad],"",1)</f>
        <v>0.4</v>
      </c>
      <c r="E67" s="727">
        <f>IF(C67=TRUE,_xlfn.XLOOKUP(Tabla135[[#This Row],[Id Riesgo]],Tabla13[Id Riesgo],Tabla13[Porcentaje Impacto],"",1),"")</f>
        <v>1</v>
      </c>
      <c r="F67" s="290" t="str">
        <f t="shared" si="5"/>
        <v>RC6</v>
      </c>
      <c r="G67" s="415" t="b">
        <f>_xlfn.XLOOKUP(F67,Tabla13[Id Riesgo],Tabla13[Registro diligenciado],FALSE,1)</f>
        <v>1</v>
      </c>
      <c r="H67" s="290" t="str">
        <f>IF(G67,_xlfn.XLOOKUP(F67,Tabla6[Id Riesgo],Tabla6[DESCRIPCIÓN DEL RIESGO],FALSE,1),"")</f>
        <v>Posibilidad de afectación Legal por Soborno entrante, Corrupción debido a Posibilidad de ocurrencia de hechos de prevaricato en las actuaciones administrativas de procesos agrarios o formalización de la propiedad privada rural realizadas por la Dirección de Gestión Jurídica, sus subdirecciones adscritas y las Unidades de Gestión Territorial con estas funciones delegadas.</v>
      </c>
      <c r="I67" s="327">
        <f>_xlfn.XLOOKUP(Tabla135[[#This Row],[Id Riesgo]],Tabla13[Id Riesgo],Tabla13[Probabilidad])</f>
        <v>0.4</v>
      </c>
      <c r="J67" s="327">
        <f>_xlfn.XLOOKUP(Tabla135[[#This Row],[Id Riesgo]],Tabla13[Id Riesgo],Tabla13[Porcentaje Impacto],"",1)</f>
        <v>1</v>
      </c>
      <c r="K67" s="311">
        <v>6</v>
      </c>
      <c r="L67" s="314"/>
      <c r="M67" s="314"/>
      <c r="N67" s="314"/>
      <c r="O67" s="295"/>
      <c r="P67" s="314"/>
      <c r="Q67" s="328" t="str">
        <f>_xlfn.TEXTJOIN(" ",TRUE,Tabla135[[#This Row],[Actividad - Acción ¿Qué?
Inicia con verbo]],Tabla135[[#This Row],[Complemento
(Observaciones o desviaciones)]])</f>
        <v/>
      </c>
      <c r="R67" s="295"/>
      <c r="S67" s="327" t="str">
        <f>_xlfn.XLOOKUP(Tabla135[[#This Row],[Tipo de control]],Tabla7[Tipo de control],Tabla7[Peso],"",1)</f>
        <v/>
      </c>
      <c r="T67" s="290" t="str">
        <f>_xlfn.XLOOKUP(Tabla135[[#This Row],[Tipo de control]],Tabla7[Tipo de control],Tabla7[Afectación matriz],"",1)</f>
        <v/>
      </c>
      <c r="U67" s="295"/>
      <c r="V67" s="327" t="str">
        <f>_xlfn.XLOOKUP(Tabla135[[#This Row],[Implementación]],Tabla11[Implementación],Tabla11[Peso],"",1)</f>
        <v/>
      </c>
      <c r="W67" s="295"/>
      <c r="X67" s="295"/>
      <c r="Y67" s="295"/>
      <c r="Z67" s="295"/>
      <c r="AA67" s="310" t="str">
        <f>IFERROR(Tabla135[[#This Row],[Peso del control]]+Tabla135[[#This Row],[Peso de la implementación]],"")</f>
        <v/>
      </c>
      <c r="AB67" s="310" t="str" cm="1">
        <f t="array" ref="AB67">IFERROR(IF(Tabla135[[#This Row],[Registro diligenciado]]=TRUE,_xlfn.IFS(AND(Tabla135[[#This Row],[No. de Control]]=1,Tabla135[[#This Row],[Desplazamiento en la Matriz]]="Probabilidad"),D67-(D67*Tabla135[[#This Row],[Valor del control]]),AND(Tabla135[[#This Row],[No. de Control]]&gt;1,Tabla135[[#This Row],[Desplazamiento en la Matriz]]="Probabilidad"),AB66-(AB66*Tabla135[[#This Row],[Valor del control]]),AND(Tabla135[[#This Row],[No. de Control]]=1,Tabla135[[#This Row],[Desplazamiento en la Matriz]]="Impacto"),D67,AND(Tabla135[[#This Row],[No. de Control]]&gt;1,Tabla135[[#This Row],[Desplazamiento en la Matriz]]="Impacto"),AB66),""),"")</f>
        <v/>
      </c>
      <c r="AC67" s="310" t="str" cm="1">
        <f t="array" ref="AC67">IFERROR(IF(Tabla135[[#This Row],[Registro diligenciado]]=TRUE,_xlfn.IFS(AND(Tabla135[[#This Row],[No. de Control]]=1,Tabla135[[#This Row],[Desplazamiento en la Matriz]]="Impacto"),E67-(E67*Tabla135[[#This Row],[Valor del control]]),AND(Tabla135[[#This Row],[No. de Control]]&gt;1,Tabla135[[#This Row],[Desplazamiento en la Matriz]]="Impacto"),AC66-(AC66*Tabla135[[#This Row],[Valor del control]]),AND(Tabla135[[#This Row],[No. de Control]]=1,Tabla135[[#This Row],[Desplazamiento en la Matriz]]="Probabilidad"),E67,AND(Tabla135[[#This Row],[No. de Control]]&gt;1,Tabla135[[#This Row],[Desplazamiento en la Matriz]]="Probabilidad"),AC66),""),"")</f>
        <v/>
      </c>
      <c r="AD67" s="310">
        <f>IFERROR(_xlfn.MINIFS(Tabla135[Probabilidad residual],Tabla135[Id Riesgo],Tabla135[[#This Row],[Id Riesgo]]),"")</f>
        <v>0.24</v>
      </c>
      <c r="AE67" s="310">
        <f>IFERROR(_xlfn.MINIFS(Tabla135[Impacto residual],Tabla135[Id Riesgo],Tabla135[[#This Row],[Id Riesgo]]),"")</f>
        <v>1</v>
      </c>
      <c r="AF67" s="310" t="str" cm="1">
        <f t="array" ref="AF6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67" s="310" t="str" cm="1">
        <f t="array" ref="AG6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6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7" s="213"/>
      <c r="AJ67" s="727">
        <f>_xlfn.MINIFS(Tabla135[Probabilidad residual],Tabla135[Id Riesgo],Tabla135[[#This Row],[Id Riesgo]])</f>
        <v>0.24</v>
      </c>
      <c r="AK67" s="727">
        <f>_xlfn.MINIFS(Tabla135[Impacto residual],Tabla135[Id Riesgo],Tabla135[[#This Row],[Id Riesgo]])</f>
        <v>1</v>
      </c>
      <c r="AL67" s="727"/>
      <c r="AM67" s="727"/>
      <c r="AN67" s="213"/>
      <c r="AO67" s="213"/>
      <c r="AP67" s="213"/>
      <c r="AQ67" s="213"/>
      <c r="AR67" s="213"/>
      <c r="AS67" s="213"/>
      <c r="AT67" s="213"/>
      <c r="AU67" s="213"/>
      <c r="AV67" s="213"/>
      <c r="AW67" s="213"/>
      <c r="AX67" s="213"/>
      <c r="AY67" s="213"/>
    </row>
    <row r="68" spans="1:51" ht="124.3" hidden="1" x14ac:dyDescent="0.4">
      <c r="A68" s="735" t="str">
        <f>Tabla135[[#This Row],[Id Riesgo]]</f>
        <v>RC6</v>
      </c>
      <c r="B68" s="736" t="str">
        <f>Tabla135[[#This Row],[Riesgo]]</f>
        <v>Posibilidad de afectación Legal por Soborno entrante, Corrupción debido a Posibilidad de ocurrencia de hechos de prevaricato en las actuaciones administrativas de procesos agrarios o formalización de la propiedad privada rural realizadas por la Dirección de Gestión Jurídica, sus subdirecciones adscritas y las Unidades de Gestión Territorial con estas funciones delegadas.</v>
      </c>
      <c r="C68" s="742" t="b">
        <f>Tabla135[[#This Row],[Identificado en paso 1 y 2?]]</f>
        <v>1</v>
      </c>
      <c r="D68" s="727">
        <f>_xlfn.XLOOKUP(Tabla135[[#This Row],[Id Riesgo]],Tabla13[Id Riesgo],Tabla13[Probabilidad],"",1)</f>
        <v>0.4</v>
      </c>
      <c r="E68" s="727">
        <f>IF(C68=TRUE,_xlfn.XLOOKUP(Tabla135[[#This Row],[Id Riesgo]],Tabla13[Id Riesgo],Tabla13[Porcentaje Impacto],"",1),"")</f>
        <v>1</v>
      </c>
      <c r="F68" s="290" t="str">
        <f t="shared" si="5"/>
        <v>RC6</v>
      </c>
      <c r="G68" s="415" t="b">
        <f>_xlfn.XLOOKUP(F68,Tabla13[Id Riesgo],Tabla13[Registro diligenciado],FALSE,1)</f>
        <v>1</v>
      </c>
      <c r="H68" s="290" t="str">
        <f>IF(G68,_xlfn.XLOOKUP(F68,Tabla6[Id Riesgo],Tabla6[DESCRIPCIÓN DEL RIESGO],FALSE,1),"")</f>
        <v>Posibilidad de afectación Legal por Soborno entrante, Corrupción debido a Posibilidad de ocurrencia de hechos de prevaricato en las actuaciones administrativas de procesos agrarios o formalización de la propiedad privada rural realizadas por la Dirección de Gestión Jurídica, sus subdirecciones adscritas y las Unidades de Gestión Territorial con estas funciones delegadas.</v>
      </c>
      <c r="I68" s="327">
        <f>_xlfn.XLOOKUP(Tabla135[[#This Row],[Id Riesgo]],Tabla13[Id Riesgo],Tabla13[Probabilidad])</f>
        <v>0.4</v>
      </c>
      <c r="J68" s="327">
        <f>_xlfn.XLOOKUP(Tabla135[[#This Row],[Id Riesgo]],Tabla13[Id Riesgo],Tabla13[Porcentaje Impacto],"",1)</f>
        <v>1</v>
      </c>
      <c r="K68" s="311">
        <v>7</v>
      </c>
      <c r="L68" s="314"/>
      <c r="M68" s="314"/>
      <c r="N68" s="314"/>
      <c r="O68" s="295"/>
      <c r="P68" s="314"/>
      <c r="Q68" s="328" t="str">
        <f>_xlfn.TEXTJOIN(" ",TRUE,Tabla135[[#This Row],[Actividad - Acción ¿Qué?
Inicia con verbo]],Tabla135[[#This Row],[Complemento
(Observaciones o desviaciones)]])</f>
        <v/>
      </c>
      <c r="R68" s="295"/>
      <c r="S68" s="327" t="str">
        <f>_xlfn.XLOOKUP(Tabla135[[#This Row],[Tipo de control]],Tabla7[Tipo de control],Tabla7[Peso],"",1)</f>
        <v/>
      </c>
      <c r="T68" s="290" t="str">
        <f>_xlfn.XLOOKUP(Tabla135[[#This Row],[Tipo de control]],Tabla7[Tipo de control],Tabla7[Afectación matriz],"",1)</f>
        <v/>
      </c>
      <c r="U68" s="295"/>
      <c r="V68" s="327" t="str">
        <f>_xlfn.XLOOKUP(Tabla135[[#This Row],[Implementación]],Tabla11[Implementación],Tabla11[Peso],"",1)</f>
        <v/>
      </c>
      <c r="W68" s="295"/>
      <c r="X68" s="295"/>
      <c r="Y68" s="295"/>
      <c r="Z68" s="295"/>
      <c r="AA68" s="310" t="str">
        <f>IFERROR(Tabla135[[#This Row],[Peso del control]]+Tabla135[[#This Row],[Peso de la implementación]],"")</f>
        <v/>
      </c>
      <c r="AB68" s="310" t="str" cm="1">
        <f t="array" ref="AB68">IFERROR(IF(Tabla135[[#This Row],[Registro diligenciado]]=TRUE,_xlfn.IFS(AND(Tabla135[[#This Row],[No. de Control]]=1,Tabla135[[#This Row],[Desplazamiento en la Matriz]]="Probabilidad"),D68-(D68*Tabla135[[#This Row],[Valor del control]]),AND(Tabla135[[#This Row],[No. de Control]]&gt;1,Tabla135[[#This Row],[Desplazamiento en la Matriz]]="Probabilidad"),AB67-(AB67*Tabla135[[#This Row],[Valor del control]]),AND(Tabla135[[#This Row],[No. de Control]]=1,Tabla135[[#This Row],[Desplazamiento en la Matriz]]="Impacto"),D68,AND(Tabla135[[#This Row],[No. de Control]]&gt;1,Tabla135[[#This Row],[Desplazamiento en la Matriz]]="Impacto"),AB67),""),"")</f>
        <v/>
      </c>
      <c r="AC68" s="310" t="str" cm="1">
        <f t="array" ref="AC68">IFERROR(IF(Tabla135[[#This Row],[Registro diligenciado]]=TRUE,_xlfn.IFS(AND(Tabla135[[#This Row],[No. de Control]]=1,Tabla135[[#This Row],[Desplazamiento en la Matriz]]="Impacto"),E68-(E68*Tabla135[[#This Row],[Valor del control]]),AND(Tabla135[[#This Row],[No. de Control]]&gt;1,Tabla135[[#This Row],[Desplazamiento en la Matriz]]="Impacto"),AC67-(AC67*Tabla135[[#This Row],[Valor del control]]),AND(Tabla135[[#This Row],[No. de Control]]=1,Tabla135[[#This Row],[Desplazamiento en la Matriz]]="Probabilidad"),E68,AND(Tabla135[[#This Row],[No. de Control]]&gt;1,Tabla135[[#This Row],[Desplazamiento en la Matriz]]="Probabilidad"),AC67),""),"")</f>
        <v/>
      </c>
      <c r="AD68" s="310">
        <f>IFERROR(_xlfn.MINIFS(Tabla135[Probabilidad residual],Tabla135[Id Riesgo],Tabla135[[#This Row],[Id Riesgo]]),"")</f>
        <v>0.24</v>
      </c>
      <c r="AE68" s="310">
        <f>IFERROR(_xlfn.MINIFS(Tabla135[Impacto residual],Tabla135[Id Riesgo],Tabla135[[#This Row],[Id Riesgo]]),"")</f>
        <v>1</v>
      </c>
      <c r="AF68" s="310" t="str" cm="1">
        <f t="array" ref="AF6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68" s="310" t="str" cm="1">
        <f t="array" ref="AG6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6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8" s="213"/>
      <c r="AJ68" s="727">
        <f>_xlfn.MINIFS(Tabla135[Probabilidad residual],Tabla135[Id Riesgo],Tabla135[[#This Row],[Id Riesgo]])</f>
        <v>0.24</v>
      </c>
      <c r="AK68" s="727">
        <f>_xlfn.MINIFS(Tabla135[Impacto residual],Tabla135[Id Riesgo],Tabla135[[#This Row],[Id Riesgo]])</f>
        <v>1</v>
      </c>
      <c r="AL68" s="727"/>
      <c r="AM68" s="727"/>
      <c r="AN68" s="213"/>
      <c r="AO68" s="213"/>
      <c r="AP68" s="213"/>
      <c r="AQ68" s="213"/>
      <c r="AR68" s="213"/>
      <c r="AS68" s="213"/>
      <c r="AT68" s="213"/>
      <c r="AU68" s="213"/>
      <c r="AV68" s="213"/>
      <c r="AW68" s="213"/>
      <c r="AX68" s="213"/>
      <c r="AY68" s="213"/>
    </row>
    <row r="69" spans="1:51" ht="124.3" hidden="1" x14ac:dyDescent="0.4">
      <c r="A69" s="735" t="str">
        <f>Tabla135[[#This Row],[Id Riesgo]]</f>
        <v>RC6</v>
      </c>
      <c r="B69" s="736" t="str">
        <f>Tabla135[[#This Row],[Riesgo]]</f>
        <v>Posibilidad de afectación Legal por Soborno entrante, Corrupción debido a Posibilidad de ocurrencia de hechos de prevaricato en las actuaciones administrativas de procesos agrarios o formalización de la propiedad privada rural realizadas por la Dirección de Gestión Jurídica, sus subdirecciones adscritas y las Unidades de Gestión Territorial con estas funciones delegadas.</v>
      </c>
      <c r="C69" s="742" t="b">
        <f>Tabla135[[#This Row],[Identificado en paso 1 y 2?]]</f>
        <v>1</v>
      </c>
      <c r="D69" s="727">
        <f>_xlfn.XLOOKUP(Tabla135[[#This Row],[Id Riesgo]],Tabla13[Id Riesgo],Tabla13[Probabilidad],"",1)</f>
        <v>0.4</v>
      </c>
      <c r="E69" s="727">
        <f>IF(C69=TRUE,_xlfn.XLOOKUP(Tabla135[[#This Row],[Id Riesgo]],Tabla13[Id Riesgo],Tabla13[Porcentaje Impacto],"",1),"")</f>
        <v>1</v>
      </c>
      <c r="F69" s="290" t="str">
        <f t="shared" si="5"/>
        <v>RC6</v>
      </c>
      <c r="G69" s="415" t="b">
        <f>_xlfn.XLOOKUP(F69,Tabla13[Id Riesgo],Tabla13[Registro diligenciado],FALSE,1)</f>
        <v>1</v>
      </c>
      <c r="H69" s="290" t="str">
        <f>IF(G69,_xlfn.XLOOKUP(F69,Tabla6[Id Riesgo],Tabla6[DESCRIPCIÓN DEL RIESGO],FALSE,1),"")</f>
        <v>Posibilidad de afectación Legal por Soborno entrante, Corrupción debido a Posibilidad de ocurrencia de hechos de prevaricato en las actuaciones administrativas de procesos agrarios o formalización de la propiedad privada rural realizadas por la Dirección de Gestión Jurídica, sus subdirecciones adscritas y las Unidades de Gestión Territorial con estas funciones delegadas.</v>
      </c>
      <c r="I69" s="327">
        <f>_xlfn.XLOOKUP(Tabla135[[#This Row],[Id Riesgo]],Tabla13[Id Riesgo],Tabla13[Probabilidad])</f>
        <v>0.4</v>
      </c>
      <c r="J69" s="327">
        <f>_xlfn.XLOOKUP(Tabla135[[#This Row],[Id Riesgo]],Tabla13[Id Riesgo],Tabla13[Porcentaje Impacto],"",1)</f>
        <v>1</v>
      </c>
      <c r="K69" s="311">
        <v>8</v>
      </c>
      <c r="L69" s="314"/>
      <c r="M69" s="314"/>
      <c r="N69" s="314"/>
      <c r="O69" s="295"/>
      <c r="P69" s="314"/>
      <c r="Q69" s="328" t="str">
        <f>_xlfn.TEXTJOIN(" ",TRUE,Tabla135[[#This Row],[Actividad - Acción ¿Qué?
Inicia con verbo]],Tabla135[[#This Row],[Complemento
(Observaciones o desviaciones)]])</f>
        <v/>
      </c>
      <c r="R69" s="295"/>
      <c r="S69" s="327" t="str">
        <f>_xlfn.XLOOKUP(Tabla135[[#This Row],[Tipo de control]],Tabla7[Tipo de control],Tabla7[Peso],"",1)</f>
        <v/>
      </c>
      <c r="T69" s="290" t="str">
        <f>_xlfn.XLOOKUP(Tabla135[[#This Row],[Tipo de control]],Tabla7[Tipo de control],Tabla7[Afectación matriz],"",1)</f>
        <v/>
      </c>
      <c r="U69" s="295"/>
      <c r="V69" s="327" t="str">
        <f>_xlfn.XLOOKUP(Tabla135[[#This Row],[Implementación]],Tabla11[Implementación],Tabla11[Peso],"",1)</f>
        <v/>
      </c>
      <c r="W69" s="295"/>
      <c r="X69" s="295"/>
      <c r="Y69" s="295"/>
      <c r="Z69" s="295"/>
      <c r="AA69" s="310" t="str">
        <f>IFERROR(Tabla135[[#This Row],[Peso del control]]+Tabla135[[#This Row],[Peso de la implementación]],"")</f>
        <v/>
      </c>
      <c r="AB69" s="310" t="str" cm="1">
        <f t="array" ref="AB69">IFERROR(IF(Tabla135[[#This Row],[Registro diligenciado]]=TRUE,_xlfn.IFS(AND(Tabla135[[#This Row],[No. de Control]]=1,Tabla135[[#This Row],[Desplazamiento en la Matriz]]="Probabilidad"),D69-(D69*Tabla135[[#This Row],[Valor del control]]),AND(Tabla135[[#This Row],[No. de Control]]&gt;1,Tabla135[[#This Row],[Desplazamiento en la Matriz]]="Probabilidad"),AB68-(AB68*Tabla135[[#This Row],[Valor del control]]),AND(Tabla135[[#This Row],[No. de Control]]=1,Tabla135[[#This Row],[Desplazamiento en la Matriz]]="Impacto"),D69,AND(Tabla135[[#This Row],[No. de Control]]&gt;1,Tabla135[[#This Row],[Desplazamiento en la Matriz]]="Impacto"),AB68),""),"")</f>
        <v/>
      </c>
      <c r="AC69" s="310" t="str" cm="1">
        <f t="array" ref="AC69">IFERROR(IF(Tabla135[[#This Row],[Registro diligenciado]]=TRUE,_xlfn.IFS(AND(Tabla135[[#This Row],[No. de Control]]=1,Tabla135[[#This Row],[Desplazamiento en la Matriz]]="Impacto"),E69-(E69*Tabla135[[#This Row],[Valor del control]]),AND(Tabla135[[#This Row],[No. de Control]]&gt;1,Tabla135[[#This Row],[Desplazamiento en la Matriz]]="Impacto"),AC68-(AC68*Tabla135[[#This Row],[Valor del control]]),AND(Tabla135[[#This Row],[No. de Control]]=1,Tabla135[[#This Row],[Desplazamiento en la Matriz]]="Probabilidad"),E69,AND(Tabla135[[#This Row],[No. de Control]]&gt;1,Tabla135[[#This Row],[Desplazamiento en la Matriz]]="Probabilidad"),AC68),""),"")</f>
        <v/>
      </c>
      <c r="AD69" s="310">
        <f>IFERROR(_xlfn.MINIFS(Tabla135[Probabilidad residual],Tabla135[Id Riesgo],Tabla135[[#This Row],[Id Riesgo]]),"")</f>
        <v>0.24</v>
      </c>
      <c r="AE69" s="310">
        <f>IFERROR(_xlfn.MINIFS(Tabla135[Impacto residual],Tabla135[Id Riesgo],Tabla135[[#This Row],[Id Riesgo]]),"")</f>
        <v>1</v>
      </c>
      <c r="AF69" s="310" t="str" cm="1">
        <f t="array" ref="AF6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69" s="310" t="str" cm="1">
        <f t="array" ref="AG6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6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9" s="213"/>
      <c r="AJ69" s="727">
        <f>_xlfn.MINIFS(Tabla135[Probabilidad residual],Tabla135[Id Riesgo],Tabla135[[#This Row],[Id Riesgo]])</f>
        <v>0.24</v>
      </c>
      <c r="AK69" s="727">
        <f>_xlfn.MINIFS(Tabla135[Impacto residual],Tabla135[Id Riesgo],Tabla135[[#This Row],[Id Riesgo]])</f>
        <v>1</v>
      </c>
      <c r="AL69" s="727"/>
      <c r="AM69" s="727"/>
      <c r="AN69" s="213"/>
      <c r="AO69" s="213"/>
      <c r="AP69" s="213"/>
      <c r="AQ69" s="213"/>
      <c r="AR69" s="213"/>
      <c r="AS69" s="213"/>
      <c r="AT69" s="213"/>
      <c r="AU69" s="213"/>
      <c r="AV69" s="213"/>
      <c r="AW69" s="213"/>
      <c r="AX69" s="213"/>
      <c r="AY69" s="213"/>
    </row>
    <row r="70" spans="1:51" ht="124.3" hidden="1" x14ac:dyDescent="0.4">
      <c r="A70" s="735" t="str">
        <f>Tabla135[[#This Row],[Id Riesgo]]</f>
        <v>RC6</v>
      </c>
      <c r="B70" s="736" t="str">
        <f>Tabla135[[#This Row],[Riesgo]]</f>
        <v>Posibilidad de afectación Legal por Soborno entrante, Corrupción debido a Posibilidad de ocurrencia de hechos de prevaricato en las actuaciones administrativas de procesos agrarios o formalización de la propiedad privada rural realizadas por la Dirección de Gestión Jurídica, sus subdirecciones adscritas y las Unidades de Gestión Territorial con estas funciones delegadas.</v>
      </c>
      <c r="C70" s="742" t="b">
        <f>Tabla135[[#This Row],[Identificado en paso 1 y 2?]]</f>
        <v>1</v>
      </c>
      <c r="D70" s="727">
        <f>_xlfn.XLOOKUP(Tabla135[[#This Row],[Id Riesgo]],Tabla13[Id Riesgo],Tabla13[Probabilidad],"",1)</f>
        <v>0.4</v>
      </c>
      <c r="E70" s="727">
        <f>IF(C70=TRUE,_xlfn.XLOOKUP(Tabla135[[#This Row],[Id Riesgo]],Tabla13[Id Riesgo],Tabla13[Porcentaje Impacto],"",1),"")</f>
        <v>1</v>
      </c>
      <c r="F70" s="290" t="str">
        <f t="shared" si="5"/>
        <v>RC6</v>
      </c>
      <c r="G70" s="415" t="b">
        <f>_xlfn.XLOOKUP(F70,Tabla13[Id Riesgo],Tabla13[Registro diligenciado],FALSE,1)</f>
        <v>1</v>
      </c>
      <c r="H70" s="290" t="str">
        <f>IF(G70,_xlfn.XLOOKUP(F70,Tabla6[Id Riesgo],Tabla6[DESCRIPCIÓN DEL RIESGO],FALSE,1),"")</f>
        <v>Posibilidad de afectación Legal por Soborno entrante, Corrupción debido a Posibilidad de ocurrencia de hechos de prevaricato en las actuaciones administrativas de procesos agrarios o formalización de la propiedad privada rural realizadas por la Dirección de Gestión Jurídica, sus subdirecciones adscritas y las Unidades de Gestión Territorial con estas funciones delegadas.</v>
      </c>
      <c r="I70" s="327">
        <f>_xlfn.XLOOKUP(Tabla135[[#This Row],[Id Riesgo]],Tabla13[Id Riesgo],Tabla13[Probabilidad])</f>
        <v>0.4</v>
      </c>
      <c r="J70" s="327">
        <f>_xlfn.XLOOKUP(Tabla135[[#This Row],[Id Riesgo]],Tabla13[Id Riesgo],Tabla13[Porcentaje Impacto],"",1)</f>
        <v>1</v>
      </c>
      <c r="K70" s="311">
        <v>9</v>
      </c>
      <c r="L70" s="314"/>
      <c r="M70" s="314"/>
      <c r="N70" s="314"/>
      <c r="O70" s="295"/>
      <c r="P70" s="314"/>
      <c r="Q70" s="328" t="str">
        <f>_xlfn.TEXTJOIN(" ",TRUE,Tabla135[[#This Row],[Actividad - Acción ¿Qué?
Inicia con verbo]],Tabla135[[#This Row],[Complemento
(Observaciones o desviaciones)]])</f>
        <v/>
      </c>
      <c r="R70" s="295"/>
      <c r="S70" s="327" t="str">
        <f>_xlfn.XLOOKUP(Tabla135[[#This Row],[Tipo de control]],Tabla7[Tipo de control],Tabla7[Peso],"",1)</f>
        <v/>
      </c>
      <c r="T70" s="290" t="str">
        <f>_xlfn.XLOOKUP(Tabla135[[#This Row],[Tipo de control]],Tabla7[Tipo de control],Tabla7[Afectación matriz],"",1)</f>
        <v/>
      </c>
      <c r="U70" s="295"/>
      <c r="V70" s="327" t="str">
        <f>_xlfn.XLOOKUP(Tabla135[[#This Row],[Implementación]],Tabla11[Implementación],Tabla11[Peso],"",1)</f>
        <v/>
      </c>
      <c r="W70" s="295"/>
      <c r="X70" s="295"/>
      <c r="Y70" s="295"/>
      <c r="Z70" s="295"/>
      <c r="AA70" s="310" t="str">
        <f>IFERROR(Tabla135[[#This Row],[Peso del control]]+Tabla135[[#This Row],[Peso de la implementación]],"")</f>
        <v/>
      </c>
      <c r="AB70" s="310" t="str" cm="1">
        <f t="array" ref="AB70">IFERROR(IF(Tabla135[[#This Row],[Registro diligenciado]]=TRUE,_xlfn.IFS(AND(Tabla135[[#This Row],[No. de Control]]=1,Tabla135[[#This Row],[Desplazamiento en la Matriz]]="Probabilidad"),D70-(D70*Tabla135[[#This Row],[Valor del control]]),AND(Tabla135[[#This Row],[No. de Control]]&gt;1,Tabla135[[#This Row],[Desplazamiento en la Matriz]]="Probabilidad"),AB69-(AB69*Tabla135[[#This Row],[Valor del control]]),AND(Tabla135[[#This Row],[No. de Control]]=1,Tabla135[[#This Row],[Desplazamiento en la Matriz]]="Impacto"),D70,AND(Tabla135[[#This Row],[No. de Control]]&gt;1,Tabla135[[#This Row],[Desplazamiento en la Matriz]]="Impacto"),AB69),""),"")</f>
        <v/>
      </c>
      <c r="AC70" s="310" t="str" cm="1">
        <f t="array" ref="AC70">IFERROR(IF(Tabla135[[#This Row],[Registro diligenciado]]=TRUE,_xlfn.IFS(AND(Tabla135[[#This Row],[No. de Control]]=1,Tabla135[[#This Row],[Desplazamiento en la Matriz]]="Impacto"),E70-(E70*Tabla135[[#This Row],[Valor del control]]),AND(Tabla135[[#This Row],[No. de Control]]&gt;1,Tabla135[[#This Row],[Desplazamiento en la Matriz]]="Impacto"),AC69-(AC69*Tabla135[[#This Row],[Valor del control]]),AND(Tabla135[[#This Row],[No. de Control]]=1,Tabla135[[#This Row],[Desplazamiento en la Matriz]]="Probabilidad"),E70,AND(Tabla135[[#This Row],[No. de Control]]&gt;1,Tabla135[[#This Row],[Desplazamiento en la Matriz]]="Probabilidad"),AC69),""),"")</f>
        <v/>
      </c>
      <c r="AD70" s="310">
        <f>IFERROR(_xlfn.MINIFS(Tabla135[Probabilidad residual],Tabla135[Id Riesgo],Tabla135[[#This Row],[Id Riesgo]]),"")</f>
        <v>0.24</v>
      </c>
      <c r="AE70" s="310">
        <f>IFERROR(_xlfn.MINIFS(Tabla135[Impacto residual],Tabla135[Id Riesgo],Tabla135[[#This Row],[Id Riesgo]]),"")</f>
        <v>1</v>
      </c>
      <c r="AF70" s="310" t="str" cm="1">
        <f t="array" ref="AF7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70" s="310" t="str" cm="1">
        <f t="array" ref="AG7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7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0" s="213"/>
      <c r="AJ70" s="727">
        <f>_xlfn.MINIFS(Tabla135[Probabilidad residual],Tabla135[Id Riesgo],Tabla135[[#This Row],[Id Riesgo]])</f>
        <v>0.24</v>
      </c>
      <c r="AK70" s="727">
        <f>_xlfn.MINIFS(Tabla135[Impacto residual],Tabla135[Id Riesgo],Tabla135[[#This Row],[Id Riesgo]])</f>
        <v>1</v>
      </c>
      <c r="AL70" s="727"/>
      <c r="AM70" s="727"/>
      <c r="AN70" s="213"/>
      <c r="AO70" s="213"/>
      <c r="AP70" s="213"/>
      <c r="AQ70" s="213"/>
      <c r="AR70" s="213"/>
      <c r="AS70" s="213"/>
      <c r="AT70" s="213"/>
      <c r="AU70" s="213"/>
      <c r="AV70" s="213"/>
      <c r="AW70" s="213"/>
      <c r="AX70" s="213"/>
      <c r="AY70" s="213"/>
    </row>
    <row r="71" spans="1:51" ht="124.3" hidden="1" x14ac:dyDescent="0.4">
      <c r="A71" s="735" t="str">
        <f>Tabla135[[#This Row],[Id Riesgo]]</f>
        <v>RC6</v>
      </c>
      <c r="B71" s="736" t="str">
        <f>Tabla135[[#This Row],[Riesgo]]</f>
        <v>Posibilidad de afectación Legal por Soborno entrante, Corrupción debido a Posibilidad de ocurrencia de hechos de prevaricato en las actuaciones administrativas de procesos agrarios o formalización de la propiedad privada rural realizadas por la Dirección de Gestión Jurídica, sus subdirecciones adscritas y las Unidades de Gestión Territorial con estas funciones delegadas.</v>
      </c>
      <c r="C71" s="742" t="b">
        <f>Tabla135[[#This Row],[Identificado en paso 1 y 2?]]</f>
        <v>1</v>
      </c>
      <c r="D71" s="727">
        <f>_xlfn.XLOOKUP(Tabla135[[#This Row],[Id Riesgo]],Tabla13[Id Riesgo],Tabla13[Probabilidad],"",1)</f>
        <v>0.4</v>
      </c>
      <c r="E71" s="727">
        <f>IF(C71=TRUE,_xlfn.XLOOKUP(Tabla135[[#This Row],[Id Riesgo]],Tabla13[Id Riesgo],Tabla13[Porcentaje Impacto],"",1),"")</f>
        <v>1</v>
      </c>
      <c r="F71" s="290" t="str">
        <f t="shared" si="5"/>
        <v>RC6</v>
      </c>
      <c r="G71" s="415" t="b">
        <f>_xlfn.XLOOKUP(F71,Tabla13[Id Riesgo],Tabla13[Registro diligenciado],FALSE,1)</f>
        <v>1</v>
      </c>
      <c r="H71" s="290" t="str">
        <f>IF(G71,_xlfn.XLOOKUP(F71,Tabla6[Id Riesgo],Tabla6[DESCRIPCIÓN DEL RIESGO],FALSE,1),"")</f>
        <v>Posibilidad de afectación Legal por Soborno entrante, Corrupción debido a Posibilidad de ocurrencia de hechos de prevaricato en las actuaciones administrativas de procesos agrarios o formalización de la propiedad privada rural realizadas por la Dirección de Gestión Jurídica, sus subdirecciones adscritas y las Unidades de Gestión Territorial con estas funciones delegadas.</v>
      </c>
      <c r="I71" s="327">
        <f>_xlfn.XLOOKUP(Tabla135[[#This Row],[Id Riesgo]],Tabla13[Id Riesgo],Tabla13[Probabilidad])</f>
        <v>0.4</v>
      </c>
      <c r="J71" s="327">
        <f>_xlfn.XLOOKUP(Tabla135[[#This Row],[Id Riesgo]],Tabla13[Id Riesgo],Tabla13[Porcentaje Impacto],"",1)</f>
        <v>1</v>
      </c>
      <c r="K71" s="311">
        <v>10</v>
      </c>
      <c r="L71" s="314"/>
      <c r="M71" s="314"/>
      <c r="N71" s="314"/>
      <c r="O71" s="295"/>
      <c r="P71" s="314"/>
      <c r="Q71" s="328" t="str">
        <f>_xlfn.TEXTJOIN(" ",TRUE,Tabla135[[#This Row],[Actividad - Acción ¿Qué?
Inicia con verbo]],Tabla135[[#This Row],[Complemento
(Observaciones o desviaciones)]])</f>
        <v/>
      </c>
      <c r="R71" s="295"/>
      <c r="S71" s="327" t="str">
        <f>_xlfn.XLOOKUP(Tabla135[[#This Row],[Tipo de control]],Tabla7[Tipo de control],Tabla7[Peso],"",1)</f>
        <v/>
      </c>
      <c r="T71" s="290" t="str">
        <f>_xlfn.XLOOKUP(Tabla135[[#This Row],[Tipo de control]],Tabla7[Tipo de control],Tabla7[Afectación matriz],"",1)</f>
        <v/>
      </c>
      <c r="U71" s="295"/>
      <c r="V71" s="327" t="str">
        <f>_xlfn.XLOOKUP(Tabla135[[#This Row],[Implementación]],Tabla11[Implementación],Tabla11[Peso],"",1)</f>
        <v/>
      </c>
      <c r="W71" s="295"/>
      <c r="X71" s="295"/>
      <c r="Y71" s="295"/>
      <c r="Z71" s="295"/>
      <c r="AA71" s="310" t="str">
        <f>IFERROR(Tabla135[[#This Row],[Peso del control]]+Tabla135[[#This Row],[Peso de la implementación]],"")</f>
        <v/>
      </c>
      <c r="AB71" s="310" t="str" cm="1">
        <f t="array" ref="AB71">IFERROR(IF(Tabla135[[#This Row],[Registro diligenciado]]=TRUE,_xlfn.IFS(AND(Tabla135[[#This Row],[No. de Control]]=1,Tabla135[[#This Row],[Desplazamiento en la Matriz]]="Probabilidad"),D71-(D71*Tabla135[[#This Row],[Valor del control]]),AND(Tabla135[[#This Row],[No. de Control]]&gt;1,Tabla135[[#This Row],[Desplazamiento en la Matriz]]="Probabilidad"),AB70-(AB70*Tabla135[[#This Row],[Valor del control]]),AND(Tabla135[[#This Row],[No. de Control]]=1,Tabla135[[#This Row],[Desplazamiento en la Matriz]]="Impacto"),D71,AND(Tabla135[[#This Row],[No. de Control]]&gt;1,Tabla135[[#This Row],[Desplazamiento en la Matriz]]="Impacto"),AB70),""),"")</f>
        <v/>
      </c>
      <c r="AC71" s="310" t="str" cm="1">
        <f t="array" ref="AC71">IFERROR(IF(Tabla135[[#This Row],[Registro diligenciado]]=TRUE,_xlfn.IFS(AND(Tabla135[[#This Row],[No. de Control]]=1,Tabla135[[#This Row],[Desplazamiento en la Matriz]]="Impacto"),E71-(E71*Tabla135[[#This Row],[Valor del control]]),AND(Tabla135[[#This Row],[No. de Control]]&gt;1,Tabla135[[#This Row],[Desplazamiento en la Matriz]]="Impacto"),AC70-(AC70*Tabla135[[#This Row],[Valor del control]]),AND(Tabla135[[#This Row],[No. de Control]]=1,Tabla135[[#This Row],[Desplazamiento en la Matriz]]="Probabilidad"),E71,AND(Tabla135[[#This Row],[No. de Control]]&gt;1,Tabla135[[#This Row],[Desplazamiento en la Matriz]]="Probabilidad"),AC70),""),"")</f>
        <v/>
      </c>
      <c r="AD71" s="310">
        <f>IFERROR(_xlfn.MINIFS(Tabla135[Probabilidad residual],Tabla135[Id Riesgo],Tabla135[[#This Row],[Id Riesgo]]),"")</f>
        <v>0.24</v>
      </c>
      <c r="AE71" s="310">
        <f>IFERROR(_xlfn.MINIFS(Tabla135[Impacto residual],Tabla135[Id Riesgo],Tabla135[[#This Row],[Id Riesgo]]),"")</f>
        <v>1</v>
      </c>
      <c r="AF71" s="310" t="str" cm="1">
        <f t="array" ref="AF7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71" s="310" t="str" cm="1">
        <f t="array" ref="AG7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7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1" s="213"/>
      <c r="AJ71" s="727">
        <f>_xlfn.MINIFS(Tabla135[Probabilidad residual],Tabla135[Id Riesgo],Tabla135[[#This Row],[Id Riesgo]])</f>
        <v>0.24</v>
      </c>
      <c r="AK71" s="727">
        <f>_xlfn.MINIFS(Tabla135[Impacto residual],Tabla135[Id Riesgo],Tabla135[[#This Row],[Id Riesgo]])</f>
        <v>1</v>
      </c>
      <c r="AL71" s="727"/>
      <c r="AM71" s="727"/>
      <c r="AN71" s="213"/>
      <c r="AO71" s="213"/>
      <c r="AP71" s="213"/>
      <c r="AQ71" s="213"/>
      <c r="AR71" s="213"/>
      <c r="AS71" s="213"/>
      <c r="AT71" s="213"/>
      <c r="AU71" s="213"/>
      <c r="AV71" s="213"/>
      <c r="AW71" s="213"/>
      <c r="AX71" s="213"/>
      <c r="AY71" s="213"/>
    </row>
    <row r="72" spans="1:51" ht="114" customHeight="1" x14ac:dyDescent="0.4">
      <c r="A72" s="735" t="str">
        <f>Tabla135[[#This Row],[Id Riesgo]]</f>
        <v>RC7</v>
      </c>
      <c r="B72" s="736" t="str">
        <f>Tabla135[[#This Row],[Riesgo]]</f>
        <v xml:space="preserve">Posibilidad de afectación Legal por Conflicto de Intereses debido a Dificultad  en la identificación de los verdaderos sujetos beneficiarios de los procesos de formalización de la propiedad, lo que puede generar asignaciones indebidas y conflictos sobre la titularidad del predio. </v>
      </c>
      <c r="C72" s="742" t="b">
        <f>Tabla135[[#This Row],[Identificado en paso 1 y 2?]]</f>
        <v>1</v>
      </c>
      <c r="D72" s="727">
        <f>_xlfn.XLOOKUP(Tabla135[[#This Row],[Id Riesgo]],Tabla13[Id Riesgo],Tabla13[Probabilidad],"",1)</f>
        <v>0.4</v>
      </c>
      <c r="E72" s="727">
        <f>IF(C72=TRUE,_xlfn.XLOOKUP(Tabla135[[#This Row],[Id Riesgo]],Tabla13[Id Riesgo],Tabla13[Porcentaje Impacto],"",1),"")</f>
        <v>1</v>
      </c>
      <c r="F72" s="290" t="s">
        <v>138</v>
      </c>
      <c r="G72" s="415" t="b">
        <f>_xlfn.XLOOKUP(F72,Tabla13[Id Riesgo],Tabla13[Registro diligenciado],FALSE,1)</f>
        <v>1</v>
      </c>
      <c r="H72" s="290" t="str">
        <f>IF(G72,_xlfn.XLOOKUP(F72,Tabla6[Id Riesgo],Tabla6[DESCRIPCIÓN DEL RIESGO],FALSE,1),"")</f>
        <v xml:space="preserve">Posibilidad de afectación Legal por Conflicto de Intereses debido a Dificultad  en la identificación de los verdaderos sujetos beneficiarios de los procesos de formalización de la propiedad, lo que puede generar asignaciones indebidas y conflictos sobre la titularidad del predio. </v>
      </c>
      <c r="I72" s="327">
        <f>_xlfn.XLOOKUP(Tabla135[[#This Row],[Id Riesgo]],Tabla13[Id Riesgo],Tabla13[Probabilidad])</f>
        <v>0.4</v>
      </c>
      <c r="J72" s="327">
        <f>_xlfn.XLOOKUP(Tabla135[[#This Row],[Id Riesgo]],Tabla13[Id Riesgo],Tabla13[Porcentaje Impacto],"",1)</f>
        <v>1</v>
      </c>
      <c r="K72" s="311">
        <v>1</v>
      </c>
      <c r="L72" s="314" t="s">
        <v>762</v>
      </c>
      <c r="M72" s="314" t="s">
        <v>433</v>
      </c>
      <c r="N72" s="314" t="s">
        <v>483</v>
      </c>
      <c r="O72" s="295" t="s">
        <v>844</v>
      </c>
      <c r="P72" s="314" t="s">
        <v>845</v>
      </c>
      <c r="Q72" s="328" t="str">
        <f>_xlfn.TEXTJOIN(" ",TRUE,Tabla135[[#This Row],[Actividad - Acción ¿Qué?
Inicia con verbo]],Tabla135[[#This Row],[Complemento
(Observaciones o desviaciones)]])</f>
        <v>Verificar y validar la información de los solicitantes en los procesos de formalización de la propiedad, mediante el cruce de datos con las bases institucionales e interinstitucionales y apoyo comunitario con las Juntas de Accción Comunal. Se deberá realizar con cada solicitud, contando con el apoyo comunitario especialmente cuando se presenten inconsistencias, información incompleta o conflictos de ocupación sobre los predios.</v>
      </c>
      <c r="R72" s="295" t="s">
        <v>531</v>
      </c>
      <c r="S72" s="327">
        <f>_xlfn.XLOOKUP(Tabla135[[#This Row],[Tipo de control]],Tabla7[Tipo de control],Tabla7[Peso],"",1)</f>
        <v>0.15</v>
      </c>
      <c r="T72" s="290" t="str">
        <f>_xlfn.XLOOKUP(Tabla135[[#This Row],[Tipo de control]],Tabla7[Tipo de control],Tabla7[Afectación matriz],"",1)</f>
        <v>Probabilidad</v>
      </c>
      <c r="U72" s="295" t="s">
        <v>536</v>
      </c>
      <c r="V72" s="327">
        <f>_xlfn.XLOOKUP(Tabla135[[#This Row],[Implementación]],Tabla11[Implementación],Tabla11[Peso],"",1)</f>
        <v>0.25</v>
      </c>
      <c r="W72" s="295" t="s">
        <v>528</v>
      </c>
      <c r="X72" s="295" t="s">
        <v>497</v>
      </c>
      <c r="Y72" s="295" t="s">
        <v>506</v>
      </c>
      <c r="Z72" s="295" t="s">
        <v>508</v>
      </c>
      <c r="AA72" s="310">
        <f>IFERROR(Tabla135[[#This Row],[Peso del control]]+Tabla135[[#This Row],[Peso de la implementación]],"")</f>
        <v>0.4</v>
      </c>
      <c r="AB72" s="310" cm="1">
        <f t="array" ref="AB72">IFERROR(IF(Tabla135[[#This Row],[Registro diligenciado]]=TRUE,_xlfn.IFS(AND(Tabla135[[#This Row],[No. de Control]]=1,Tabla135[[#This Row],[Desplazamiento en la Matriz]]="Probabilidad"),D72-(D72*Tabla135[[#This Row],[Valor del control]]),AND(Tabla135[[#This Row],[No. de Control]]&gt;1,Tabla135[[#This Row],[Desplazamiento en la Matriz]]="Probabilidad"),AB71-(AB71*Tabla135[[#This Row],[Valor del control]]),AND(Tabla135[[#This Row],[No. de Control]]=1,Tabla135[[#This Row],[Desplazamiento en la Matriz]]="Impacto"),D72,AND(Tabla135[[#This Row],[No. de Control]]&gt;1,Tabla135[[#This Row],[Desplazamiento en la Matriz]]="Impacto"),AB71),""),"")</f>
        <v>0.24</v>
      </c>
      <c r="AC72" s="310" cm="1">
        <f t="array" ref="AC72">IFERROR(IF(Tabla135[[#This Row],[Registro diligenciado]]=TRUE,_xlfn.IFS(AND(Tabla135[[#This Row],[No. de Control]]=1,Tabla135[[#This Row],[Desplazamiento en la Matriz]]="Impacto"),E72-(E72*Tabla135[[#This Row],[Valor del control]]),AND(Tabla135[[#This Row],[No. de Control]]&gt;1,Tabla135[[#This Row],[Desplazamiento en la Matriz]]="Impacto"),AC71-(AC71*Tabla135[[#This Row],[Valor del control]]),AND(Tabla135[[#This Row],[No. de Control]]=1,Tabla135[[#This Row],[Desplazamiento en la Matriz]]="Probabilidad"),E72,AND(Tabla135[[#This Row],[No. de Control]]&gt;1,Tabla135[[#This Row],[Desplazamiento en la Matriz]]="Probabilidad"),AC71),""),"")</f>
        <v>1</v>
      </c>
      <c r="AD72" s="310">
        <f>IFERROR(_xlfn.MINIFS(Tabla135[Probabilidad residual],Tabla135[Id Riesgo],Tabla135[[#This Row],[Id Riesgo]]),"")</f>
        <v>0.24</v>
      </c>
      <c r="AE72" s="310">
        <f>IFERROR(_xlfn.MINIFS(Tabla135[Impacto residual],Tabla135[Id Riesgo],Tabla135[[#This Row],[Id Riesgo]]),"")</f>
        <v>1</v>
      </c>
      <c r="AF72" s="310" t="str" cm="1">
        <f t="array" ref="AF7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72" s="310" t="str" cm="1">
        <f t="array" ref="AG7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7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72" s="213"/>
      <c r="AJ72" s="727">
        <f>_xlfn.MINIFS(Tabla135[Probabilidad residual],Tabla135[Id Riesgo],Tabla135[[#This Row],[Id Riesgo]])</f>
        <v>0.24</v>
      </c>
      <c r="AK72" s="727">
        <f>_xlfn.MINIFS(Tabla135[Impacto residual],Tabla135[Id Riesgo],Tabla135[[#This Row],[Id Riesgo]])</f>
        <v>1</v>
      </c>
      <c r="AL72" s="727" t="str" cm="1">
        <f t="array" ref="AL72">IFERROR(_xlfn.IFS(AND(AJ72&gt;=CONFIGURACIÓN!$BF$6,AJ72&lt;=CONFIGURACIÓN!$BG$6),CONFIGURACIÓN!$BE$6,AND(AJ72&gt;=CONFIGURACIÓN!$BF$7,AJ72&lt;=CONFIGURACIÓN!$BG$7),CONFIGURACIÓN!$BE$7,AND(AJ72&gt;=CONFIGURACIÓN!$BF$8,AJ72&lt;=CONFIGURACIÓN!$BG$8),CONFIGURACIÓN!$BE$8,AND(AJ72&gt;=CONFIGURACIÓN!$BF$9,AJ72&lt;=CONFIGURACIÓN!$BG$9),CONFIGURACIÓN!$BE$9,AND(AJ72&gt;=CONFIGURACIÓN!$BF$10,AJ72&lt;=CONFIGURACIÓN!$BG$10),CONFIGURACIÓN!$BE$10),"")</f>
        <v>Baja</v>
      </c>
      <c r="AM72" s="727" t="str" cm="1">
        <f t="array" ref="AM72">IFERROR(_xlfn.IFS(AND(AK72&gt;=CONFIGURACIÓN!$BJ$6,AK72&lt;=CONFIGURACIÓN!$BK$6),CONFIGURACIÓN!$BI$6,AND(AK72&gt;=CONFIGURACIÓN!$BJ$7,AK72&lt;=CONFIGURACIÓN!$BK$7),CONFIGURACIÓN!$BI$7,AND(AK72&gt;=CONFIGURACIÓN!$BJ$8,AK72&lt;=CONFIGURACIÓN!$BK$8),CONFIGURACIÓN!$BI$8,AND(AK72&gt;=CONFIGURACIÓN!$BJ$9,AK72&lt;=CONFIGURACIÓN!$BK$9),CONFIGURACIÓN!$BI$9,AND(AK72&gt;=CONFIGURACIÓN!$BJ$10,AK72&lt;=CONFIGURACIÓN!$BK$10),CONFIGURACIÓN!$BI$10),"")</f>
        <v>Castastrófico</v>
      </c>
      <c r="AN72" s="213"/>
      <c r="AO72" s="213"/>
      <c r="AP72" s="213"/>
      <c r="AQ72" s="213"/>
      <c r="AR72" s="213"/>
      <c r="AS72" s="213"/>
      <c r="AT72" s="213"/>
      <c r="AU72" s="213"/>
      <c r="AV72" s="213"/>
      <c r="AW72" s="213"/>
      <c r="AX72" s="213"/>
      <c r="AY72" s="213"/>
    </row>
    <row r="73" spans="1:51" ht="87" hidden="1" x14ac:dyDescent="0.4">
      <c r="A73" s="735" t="str">
        <f>Tabla135[[#This Row],[Id Riesgo]]</f>
        <v>RC7</v>
      </c>
      <c r="B73" s="736" t="str">
        <f>Tabla135[[#This Row],[Riesgo]]</f>
        <v xml:space="preserve">Posibilidad de afectación Legal por Conflicto de Intereses debido a Dificultad  en la identificación de los verdaderos sujetos beneficiarios de los procesos de formalización de la propiedad, lo que puede generar asignaciones indebidas y conflictos sobre la titularidad del predio. </v>
      </c>
      <c r="C73" s="742" t="b">
        <f>Tabla135[[#This Row],[Identificado en paso 1 y 2?]]</f>
        <v>1</v>
      </c>
      <c r="D73" s="727">
        <f>_xlfn.XLOOKUP(Tabla135[[#This Row],[Id Riesgo]],Tabla13[Id Riesgo],Tabla13[Probabilidad],"",1)</f>
        <v>0.4</v>
      </c>
      <c r="E73" s="727">
        <f>IF(C73=TRUE,_xlfn.XLOOKUP(Tabla135[[#This Row],[Id Riesgo]],Tabla13[Id Riesgo],Tabla13[Porcentaje Impacto],"",1),"")</f>
        <v>1</v>
      </c>
      <c r="F73" s="290" t="str">
        <f t="shared" ref="F73:F81" si="6">F72</f>
        <v>RC7</v>
      </c>
      <c r="G73" s="415" t="b">
        <f>_xlfn.XLOOKUP(F73,Tabla13[Id Riesgo],Tabla13[Registro diligenciado],FALSE,1)</f>
        <v>1</v>
      </c>
      <c r="H73" s="290" t="str">
        <f>IF(G73,_xlfn.XLOOKUP(F73,Tabla6[Id Riesgo],Tabla6[DESCRIPCIÓN DEL RIESGO],FALSE,1),"")</f>
        <v xml:space="preserve">Posibilidad de afectación Legal por Conflicto de Intereses debido a Dificultad  en la identificación de los verdaderos sujetos beneficiarios de los procesos de formalización de la propiedad, lo que puede generar asignaciones indebidas y conflictos sobre la titularidad del predio. </v>
      </c>
      <c r="I73" s="327">
        <f>_xlfn.XLOOKUP(Tabla135[[#This Row],[Id Riesgo]],Tabla13[Id Riesgo],Tabla13[Probabilidad])</f>
        <v>0.4</v>
      </c>
      <c r="J73" s="327">
        <f>_xlfn.XLOOKUP(Tabla135[[#This Row],[Id Riesgo]],Tabla13[Id Riesgo],Tabla13[Porcentaje Impacto],"",1)</f>
        <v>1</v>
      </c>
      <c r="K73" s="311">
        <v>2</v>
      </c>
      <c r="L73" s="314"/>
      <c r="M73" s="314"/>
      <c r="N73" s="314"/>
      <c r="O73" s="295"/>
      <c r="P73" s="314"/>
      <c r="Q73" s="328" t="str">
        <f>_xlfn.TEXTJOIN(" ",TRUE,Tabla135[[#This Row],[Actividad - Acción ¿Qué?
Inicia con verbo]],Tabla135[[#This Row],[Complemento
(Observaciones o desviaciones)]])</f>
        <v/>
      </c>
      <c r="R73" s="295"/>
      <c r="S73" s="327" t="str">
        <f>_xlfn.XLOOKUP(Tabla135[[#This Row],[Tipo de control]],Tabla7[Tipo de control],Tabla7[Peso],"",1)</f>
        <v/>
      </c>
      <c r="T73" s="290" t="str">
        <f>_xlfn.XLOOKUP(Tabla135[[#This Row],[Tipo de control]],Tabla7[Tipo de control],Tabla7[Afectación matriz],"",1)</f>
        <v/>
      </c>
      <c r="U73" s="295"/>
      <c r="V73" s="327" t="str">
        <f>_xlfn.XLOOKUP(Tabla135[[#This Row],[Implementación]],Tabla11[Implementación],Tabla11[Peso],"",1)</f>
        <v/>
      </c>
      <c r="W73" s="295"/>
      <c r="X73" s="295"/>
      <c r="Y73" s="295"/>
      <c r="Z73" s="295"/>
      <c r="AA73" s="310" t="str">
        <f>IFERROR(Tabla135[[#This Row],[Peso del control]]+Tabla135[[#This Row],[Peso de la implementación]],"")</f>
        <v/>
      </c>
      <c r="AB73" s="310" t="str" cm="1">
        <f t="array" ref="AB73">IFERROR(IF(Tabla135[[#This Row],[Registro diligenciado]]=TRUE,_xlfn.IFS(AND(Tabla135[[#This Row],[No. de Control]]=1,Tabla135[[#This Row],[Desplazamiento en la Matriz]]="Probabilidad"),D73-(D73*Tabla135[[#This Row],[Valor del control]]),AND(Tabla135[[#This Row],[No. de Control]]&gt;1,Tabla135[[#This Row],[Desplazamiento en la Matriz]]="Probabilidad"),AB72-(AB72*Tabla135[[#This Row],[Valor del control]]),AND(Tabla135[[#This Row],[No. de Control]]=1,Tabla135[[#This Row],[Desplazamiento en la Matriz]]="Impacto"),D73,AND(Tabla135[[#This Row],[No. de Control]]&gt;1,Tabla135[[#This Row],[Desplazamiento en la Matriz]]="Impacto"),AB72),""),"")</f>
        <v/>
      </c>
      <c r="AC73" s="310" t="str" cm="1">
        <f t="array" ref="AC73">IFERROR(IF(Tabla135[[#This Row],[Registro diligenciado]]=TRUE,_xlfn.IFS(AND(Tabla135[[#This Row],[No. de Control]]=1,Tabla135[[#This Row],[Desplazamiento en la Matriz]]="Impacto"),E73-(E73*Tabla135[[#This Row],[Valor del control]]),AND(Tabla135[[#This Row],[No. de Control]]&gt;1,Tabla135[[#This Row],[Desplazamiento en la Matriz]]="Impacto"),AC72-(AC72*Tabla135[[#This Row],[Valor del control]]),AND(Tabla135[[#This Row],[No. de Control]]=1,Tabla135[[#This Row],[Desplazamiento en la Matriz]]="Probabilidad"),E73,AND(Tabla135[[#This Row],[No. de Control]]&gt;1,Tabla135[[#This Row],[Desplazamiento en la Matriz]]="Probabilidad"),AC72),""),"")</f>
        <v/>
      </c>
      <c r="AD73" s="310">
        <f>IFERROR(_xlfn.MINIFS(Tabla135[Probabilidad residual],Tabla135[Id Riesgo],Tabla135[[#This Row],[Id Riesgo]]),"")</f>
        <v>0.24</v>
      </c>
      <c r="AE73" s="310">
        <f>IFERROR(_xlfn.MINIFS(Tabla135[Impacto residual],Tabla135[Id Riesgo],Tabla135[[#This Row],[Id Riesgo]]),"")</f>
        <v>1</v>
      </c>
      <c r="AF73" s="310" t="str" cm="1">
        <f t="array" ref="AF7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73" s="310" t="str" cm="1">
        <f t="array" ref="AG7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7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3" s="213"/>
      <c r="AJ73" s="727">
        <f>_xlfn.MINIFS(Tabla135[Probabilidad residual],Tabla135[Id Riesgo],Tabla135[[#This Row],[Id Riesgo]])</f>
        <v>0.24</v>
      </c>
      <c r="AK73" s="727">
        <f>_xlfn.MINIFS(Tabla135[Impacto residual],Tabla135[Id Riesgo],Tabla135[[#This Row],[Id Riesgo]])</f>
        <v>1</v>
      </c>
      <c r="AL73" s="727"/>
      <c r="AM73" s="727"/>
      <c r="AN73" s="213"/>
      <c r="AO73" s="213"/>
      <c r="AP73" s="213"/>
      <c r="AQ73" s="213"/>
      <c r="AR73" s="213"/>
      <c r="AS73" s="213"/>
      <c r="AT73" s="213"/>
      <c r="AU73" s="213"/>
      <c r="AV73" s="213"/>
      <c r="AW73" s="213"/>
      <c r="AX73" s="213"/>
      <c r="AY73" s="213"/>
    </row>
    <row r="74" spans="1:51" ht="87" hidden="1" x14ac:dyDescent="0.4">
      <c r="A74" s="735" t="str">
        <f>Tabla135[[#This Row],[Id Riesgo]]</f>
        <v>RC7</v>
      </c>
      <c r="B74" s="736" t="str">
        <f>Tabla135[[#This Row],[Riesgo]]</f>
        <v xml:space="preserve">Posibilidad de afectación Legal por Conflicto de Intereses debido a Dificultad  en la identificación de los verdaderos sujetos beneficiarios de los procesos de formalización de la propiedad, lo que puede generar asignaciones indebidas y conflictos sobre la titularidad del predio. </v>
      </c>
      <c r="C74" s="742" t="b">
        <f>Tabla135[[#This Row],[Identificado en paso 1 y 2?]]</f>
        <v>1</v>
      </c>
      <c r="D74" s="727">
        <f>_xlfn.XLOOKUP(Tabla135[[#This Row],[Id Riesgo]],Tabla13[Id Riesgo],Tabla13[Probabilidad],"",1)</f>
        <v>0.4</v>
      </c>
      <c r="E74" s="727">
        <f>IF(C74=TRUE,_xlfn.XLOOKUP(Tabla135[[#This Row],[Id Riesgo]],Tabla13[Id Riesgo],Tabla13[Porcentaje Impacto],"",1),"")</f>
        <v>1</v>
      </c>
      <c r="F74" s="290" t="str">
        <f t="shared" si="6"/>
        <v>RC7</v>
      </c>
      <c r="G74" s="415" t="b">
        <f>_xlfn.XLOOKUP(F74,Tabla13[Id Riesgo],Tabla13[Registro diligenciado],FALSE,1)</f>
        <v>1</v>
      </c>
      <c r="H74" s="290" t="str">
        <f>IF(G74,_xlfn.XLOOKUP(F74,Tabla6[Id Riesgo],Tabla6[DESCRIPCIÓN DEL RIESGO],FALSE,1),"")</f>
        <v xml:space="preserve">Posibilidad de afectación Legal por Conflicto de Intereses debido a Dificultad  en la identificación de los verdaderos sujetos beneficiarios de los procesos de formalización de la propiedad, lo que puede generar asignaciones indebidas y conflictos sobre la titularidad del predio. </v>
      </c>
      <c r="I74" s="327">
        <f>_xlfn.XLOOKUP(Tabla135[[#This Row],[Id Riesgo]],Tabla13[Id Riesgo],Tabla13[Probabilidad])</f>
        <v>0.4</v>
      </c>
      <c r="J74" s="327">
        <f>_xlfn.XLOOKUP(Tabla135[[#This Row],[Id Riesgo]],Tabla13[Id Riesgo],Tabla13[Porcentaje Impacto],"",1)</f>
        <v>1</v>
      </c>
      <c r="K74" s="311">
        <v>3</v>
      </c>
      <c r="L74" s="314"/>
      <c r="M74" s="314"/>
      <c r="N74" s="314"/>
      <c r="O74" s="295"/>
      <c r="P74" s="314"/>
      <c r="Q74" s="328" t="str">
        <f>_xlfn.TEXTJOIN(" ",TRUE,Tabla135[[#This Row],[Actividad - Acción ¿Qué?
Inicia con verbo]],Tabla135[[#This Row],[Complemento
(Observaciones o desviaciones)]])</f>
        <v/>
      </c>
      <c r="R74" s="295"/>
      <c r="S74" s="327" t="str">
        <f>_xlfn.XLOOKUP(Tabla135[[#This Row],[Tipo de control]],Tabla7[Tipo de control],Tabla7[Peso],"",1)</f>
        <v/>
      </c>
      <c r="T74" s="290" t="str">
        <f>_xlfn.XLOOKUP(Tabla135[[#This Row],[Tipo de control]],Tabla7[Tipo de control],Tabla7[Afectación matriz],"",1)</f>
        <v/>
      </c>
      <c r="U74" s="295"/>
      <c r="V74" s="327" t="str">
        <f>_xlfn.XLOOKUP(Tabla135[[#This Row],[Implementación]],Tabla11[Implementación],Tabla11[Peso],"",1)</f>
        <v/>
      </c>
      <c r="W74" s="295"/>
      <c r="X74" s="295"/>
      <c r="Y74" s="295"/>
      <c r="Z74" s="295"/>
      <c r="AA74" s="310" t="str">
        <f>IFERROR(Tabla135[[#This Row],[Peso del control]]+Tabla135[[#This Row],[Peso de la implementación]],"")</f>
        <v/>
      </c>
      <c r="AB74" s="310" t="str" cm="1">
        <f t="array" ref="AB74">IFERROR(IF(Tabla135[[#This Row],[Registro diligenciado]]=TRUE,_xlfn.IFS(AND(Tabla135[[#This Row],[No. de Control]]=1,Tabla135[[#This Row],[Desplazamiento en la Matriz]]="Probabilidad"),D74-(D74*Tabla135[[#This Row],[Valor del control]]),AND(Tabla135[[#This Row],[No. de Control]]&gt;1,Tabla135[[#This Row],[Desplazamiento en la Matriz]]="Probabilidad"),AB73-(AB73*Tabla135[[#This Row],[Valor del control]]),AND(Tabla135[[#This Row],[No. de Control]]=1,Tabla135[[#This Row],[Desplazamiento en la Matriz]]="Impacto"),D74,AND(Tabla135[[#This Row],[No. de Control]]&gt;1,Tabla135[[#This Row],[Desplazamiento en la Matriz]]="Impacto"),AB73),""),"")</f>
        <v/>
      </c>
      <c r="AC74" s="310" t="str" cm="1">
        <f t="array" ref="AC74">IFERROR(IF(Tabla135[[#This Row],[Registro diligenciado]]=TRUE,_xlfn.IFS(AND(Tabla135[[#This Row],[No. de Control]]=1,Tabla135[[#This Row],[Desplazamiento en la Matriz]]="Impacto"),E74-(E74*Tabla135[[#This Row],[Valor del control]]),AND(Tabla135[[#This Row],[No. de Control]]&gt;1,Tabla135[[#This Row],[Desplazamiento en la Matriz]]="Impacto"),AC73-(AC73*Tabla135[[#This Row],[Valor del control]]),AND(Tabla135[[#This Row],[No. de Control]]=1,Tabla135[[#This Row],[Desplazamiento en la Matriz]]="Probabilidad"),E74,AND(Tabla135[[#This Row],[No. de Control]]&gt;1,Tabla135[[#This Row],[Desplazamiento en la Matriz]]="Probabilidad"),AC73),""),"")</f>
        <v/>
      </c>
      <c r="AD74" s="310">
        <f>IFERROR(_xlfn.MINIFS(Tabla135[Probabilidad residual],Tabla135[Id Riesgo],Tabla135[[#This Row],[Id Riesgo]]),"")</f>
        <v>0.24</v>
      </c>
      <c r="AE74" s="310">
        <f>IFERROR(_xlfn.MINIFS(Tabla135[Impacto residual],Tabla135[Id Riesgo],Tabla135[[#This Row],[Id Riesgo]]),"")</f>
        <v>1</v>
      </c>
      <c r="AF74" s="310" t="str" cm="1">
        <f t="array" ref="AF7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74" s="310" t="str" cm="1">
        <f t="array" ref="AG7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7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4" s="213"/>
      <c r="AJ74" s="727">
        <f>_xlfn.MINIFS(Tabla135[Probabilidad residual],Tabla135[Id Riesgo],Tabla135[[#This Row],[Id Riesgo]])</f>
        <v>0.24</v>
      </c>
      <c r="AK74" s="727">
        <f>_xlfn.MINIFS(Tabla135[Impacto residual],Tabla135[Id Riesgo],Tabla135[[#This Row],[Id Riesgo]])</f>
        <v>1</v>
      </c>
      <c r="AL74" s="727"/>
      <c r="AM74" s="727"/>
      <c r="AN74" s="213"/>
      <c r="AO74" s="213"/>
      <c r="AP74" s="213"/>
      <c r="AQ74" s="213"/>
      <c r="AR74" s="213"/>
      <c r="AS74" s="213"/>
      <c r="AT74" s="213"/>
      <c r="AU74" s="213"/>
      <c r="AV74" s="213"/>
      <c r="AW74" s="213"/>
      <c r="AX74" s="213"/>
      <c r="AY74" s="213"/>
    </row>
    <row r="75" spans="1:51" ht="87" hidden="1" x14ac:dyDescent="0.4">
      <c r="A75" s="735" t="str">
        <f>Tabla135[[#This Row],[Id Riesgo]]</f>
        <v>RC7</v>
      </c>
      <c r="B75" s="736" t="str">
        <f>Tabla135[[#This Row],[Riesgo]]</f>
        <v xml:space="preserve">Posibilidad de afectación Legal por Conflicto de Intereses debido a Dificultad  en la identificación de los verdaderos sujetos beneficiarios de los procesos de formalización de la propiedad, lo que puede generar asignaciones indebidas y conflictos sobre la titularidad del predio. </v>
      </c>
      <c r="C75" s="742" t="b">
        <f>Tabla135[[#This Row],[Identificado en paso 1 y 2?]]</f>
        <v>1</v>
      </c>
      <c r="D75" s="727">
        <f>_xlfn.XLOOKUP(Tabla135[[#This Row],[Id Riesgo]],Tabla13[Id Riesgo],Tabla13[Probabilidad],"",1)</f>
        <v>0.4</v>
      </c>
      <c r="E75" s="727">
        <f>IF(C75=TRUE,_xlfn.XLOOKUP(Tabla135[[#This Row],[Id Riesgo]],Tabla13[Id Riesgo],Tabla13[Porcentaje Impacto],"",1),"")</f>
        <v>1</v>
      </c>
      <c r="F75" s="290" t="str">
        <f t="shared" si="6"/>
        <v>RC7</v>
      </c>
      <c r="G75" s="415" t="b">
        <f>_xlfn.XLOOKUP(F75,Tabla13[Id Riesgo],Tabla13[Registro diligenciado],FALSE,1)</f>
        <v>1</v>
      </c>
      <c r="H75" s="290" t="str">
        <f>IF(G75,_xlfn.XLOOKUP(F75,Tabla6[Id Riesgo],Tabla6[DESCRIPCIÓN DEL RIESGO],FALSE,1),"")</f>
        <v xml:space="preserve">Posibilidad de afectación Legal por Conflicto de Intereses debido a Dificultad  en la identificación de los verdaderos sujetos beneficiarios de los procesos de formalización de la propiedad, lo que puede generar asignaciones indebidas y conflictos sobre la titularidad del predio. </v>
      </c>
      <c r="I75" s="327">
        <f>_xlfn.XLOOKUP(Tabla135[[#This Row],[Id Riesgo]],Tabla13[Id Riesgo],Tabla13[Probabilidad])</f>
        <v>0.4</v>
      </c>
      <c r="J75" s="327">
        <f>_xlfn.XLOOKUP(Tabla135[[#This Row],[Id Riesgo]],Tabla13[Id Riesgo],Tabla13[Porcentaje Impacto],"",1)</f>
        <v>1</v>
      </c>
      <c r="K75" s="311">
        <v>4</v>
      </c>
      <c r="L75" s="314"/>
      <c r="M75" s="314"/>
      <c r="N75" s="314"/>
      <c r="O75" s="295"/>
      <c r="P75" s="314"/>
      <c r="Q75" s="328" t="str">
        <f>_xlfn.TEXTJOIN(" ",TRUE,Tabla135[[#This Row],[Actividad - Acción ¿Qué?
Inicia con verbo]],Tabla135[[#This Row],[Complemento
(Observaciones o desviaciones)]])</f>
        <v/>
      </c>
      <c r="R75" s="295"/>
      <c r="S75" s="327" t="str">
        <f>_xlfn.XLOOKUP(Tabla135[[#This Row],[Tipo de control]],Tabla7[Tipo de control],Tabla7[Peso],"",1)</f>
        <v/>
      </c>
      <c r="T75" s="290" t="str">
        <f>_xlfn.XLOOKUP(Tabla135[[#This Row],[Tipo de control]],Tabla7[Tipo de control],Tabla7[Afectación matriz],"",1)</f>
        <v/>
      </c>
      <c r="U75" s="295"/>
      <c r="V75" s="327" t="str">
        <f>_xlfn.XLOOKUP(Tabla135[[#This Row],[Implementación]],Tabla11[Implementación],Tabla11[Peso],"",1)</f>
        <v/>
      </c>
      <c r="W75" s="295"/>
      <c r="X75" s="295"/>
      <c r="Y75" s="295"/>
      <c r="Z75" s="295"/>
      <c r="AA75" s="310" t="str">
        <f>IFERROR(Tabla135[[#This Row],[Peso del control]]+Tabla135[[#This Row],[Peso de la implementación]],"")</f>
        <v/>
      </c>
      <c r="AB75" s="310" t="str" cm="1">
        <f t="array" ref="AB75">IFERROR(IF(Tabla135[[#This Row],[Registro diligenciado]]=TRUE,_xlfn.IFS(AND(Tabla135[[#This Row],[No. de Control]]=1,Tabla135[[#This Row],[Desplazamiento en la Matriz]]="Probabilidad"),D75-(D75*Tabla135[[#This Row],[Valor del control]]),AND(Tabla135[[#This Row],[No. de Control]]&gt;1,Tabla135[[#This Row],[Desplazamiento en la Matriz]]="Probabilidad"),AB74-(AB74*Tabla135[[#This Row],[Valor del control]]),AND(Tabla135[[#This Row],[No. de Control]]=1,Tabla135[[#This Row],[Desplazamiento en la Matriz]]="Impacto"),D75,AND(Tabla135[[#This Row],[No. de Control]]&gt;1,Tabla135[[#This Row],[Desplazamiento en la Matriz]]="Impacto"),AB74),""),"")</f>
        <v/>
      </c>
      <c r="AC75" s="310" t="str" cm="1">
        <f t="array" ref="AC75">IFERROR(IF(Tabla135[[#This Row],[Registro diligenciado]]=TRUE,_xlfn.IFS(AND(Tabla135[[#This Row],[No. de Control]]=1,Tabla135[[#This Row],[Desplazamiento en la Matriz]]="Impacto"),E75-(E75*Tabla135[[#This Row],[Valor del control]]),AND(Tabla135[[#This Row],[No. de Control]]&gt;1,Tabla135[[#This Row],[Desplazamiento en la Matriz]]="Impacto"),AC74-(AC74*Tabla135[[#This Row],[Valor del control]]),AND(Tabla135[[#This Row],[No. de Control]]=1,Tabla135[[#This Row],[Desplazamiento en la Matriz]]="Probabilidad"),E75,AND(Tabla135[[#This Row],[No. de Control]]&gt;1,Tabla135[[#This Row],[Desplazamiento en la Matriz]]="Probabilidad"),AC74),""),"")</f>
        <v/>
      </c>
      <c r="AD75" s="310">
        <f>IFERROR(_xlfn.MINIFS(Tabla135[Probabilidad residual],Tabla135[Id Riesgo],Tabla135[[#This Row],[Id Riesgo]]),"")</f>
        <v>0.24</v>
      </c>
      <c r="AE75" s="310">
        <f>IFERROR(_xlfn.MINIFS(Tabla135[Impacto residual],Tabla135[Id Riesgo],Tabla135[[#This Row],[Id Riesgo]]),"")</f>
        <v>1</v>
      </c>
      <c r="AF75" s="310" t="str" cm="1">
        <f t="array" ref="AF7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75" s="310" t="str" cm="1">
        <f t="array" ref="AG7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7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5" s="213"/>
      <c r="AJ75" s="727">
        <f>_xlfn.MINIFS(Tabla135[Probabilidad residual],Tabla135[Id Riesgo],Tabla135[[#This Row],[Id Riesgo]])</f>
        <v>0.24</v>
      </c>
      <c r="AK75" s="727">
        <f>_xlfn.MINIFS(Tabla135[Impacto residual],Tabla135[Id Riesgo],Tabla135[[#This Row],[Id Riesgo]])</f>
        <v>1</v>
      </c>
      <c r="AL75" s="727"/>
      <c r="AM75" s="727"/>
      <c r="AN75" s="213"/>
      <c r="AO75" s="213"/>
      <c r="AP75" s="213"/>
      <c r="AQ75" s="213"/>
      <c r="AR75" s="213"/>
      <c r="AS75" s="213"/>
      <c r="AT75" s="213"/>
      <c r="AU75" s="213"/>
      <c r="AV75" s="213"/>
      <c r="AW75" s="213"/>
      <c r="AX75" s="213"/>
      <c r="AY75" s="213"/>
    </row>
    <row r="76" spans="1:51" ht="87" hidden="1" x14ac:dyDescent="0.4">
      <c r="A76" s="735" t="str">
        <f>Tabla135[[#This Row],[Id Riesgo]]</f>
        <v>RC7</v>
      </c>
      <c r="B76" s="736" t="str">
        <f>Tabla135[[#This Row],[Riesgo]]</f>
        <v xml:space="preserve">Posibilidad de afectación Legal por Conflicto de Intereses debido a Dificultad  en la identificación de los verdaderos sujetos beneficiarios de los procesos de formalización de la propiedad, lo que puede generar asignaciones indebidas y conflictos sobre la titularidad del predio. </v>
      </c>
      <c r="C76" s="742" t="b">
        <f>Tabla135[[#This Row],[Identificado en paso 1 y 2?]]</f>
        <v>1</v>
      </c>
      <c r="D76" s="727">
        <f>_xlfn.XLOOKUP(Tabla135[[#This Row],[Id Riesgo]],Tabla13[Id Riesgo],Tabla13[Probabilidad],"",1)</f>
        <v>0.4</v>
      </c>
      <c r="E76" s="727">
        <f>IF(C76=TRUE,_xlfn.XLOOKUP(Tabla135[[#This Row],[Id Riesgo]],Tabla13[Id Riesgo],Tabla13[Porcentaje Impacto],"",1),"")</f>
        <v>1</v>
      </c>
      <c r="F76" s="290" t="str">
        <f t="shared" si="6"/>
        <v>RC7</v>
      </c>
      <c r="G76" s="415" t="b">
        <f>_xlfn.XLOOKUP(F76,Tabla13[Id Riesgo],Tabla13[Registro diligenciado],FALSE,1)</f>
        <v>1</v>
      </c>
      <c r="H76" s="290" t="str">
        <f>IF(G76,_xlfn.XLOOKUP(F76,Tabla6[Id Riesgo],Tabla6[DESCRIPCIÓN DEL RIESGO],FALSE,1),"")</f>
        <v xml:space="preserve">Posibilidad de afectación Legal por Conflicto de Intereses debido a Dificultad  en la identificación de los verdaderos sujetos beneficiarios de los procesos de formalización de la propiedad, lo que puede generar asignaciones indebidas y conflictos sobre la titularidad del predio. </v>
      </c>
      <c r="I76" s="327">
        <f>_xlfn.XLOOKUP(Tabla135[[#This Row],[Id Riesgo]],Tabla13[Id Riesgo],Tabla13[Probabilidad])</f>
        <v>0.4</v>
      </c>
      <c r="J76" s="327">
        <f>_xlfn.XLOOKUP(Tabla135[[#This Row],[Id Riesgo]],Tabla13[Id Riesgo],Tabla13[Porcentaje Impacto],"",1)</f>
        <v>1</v>
      </c>
      <c r="K76" s="311">
        <v>5</v>
      </c>
      <c r="L76" s="314"/>
      <c r="M76" s="314"/>
      <c r="N76" s="314"/>
      <c r="O76" s="295"/>
      <c r="P76" s="314"/>
      <c r="Q76" s="328" t="str">
        <f>_xlfn.TEXTJOIN(" ",TRUE,Tabla135[[#This Row],[Actividad - Acción ¿Qué?
Inicia con verbo]],Tabla135[[#This Row],[Complemento
(Observaciones o desviaciones)]])</f>
        <v/>
      </c>
      <c r="R76" s="295"/>
      <c r="S76" s="327" t="str">
        <f>_xlfn.XLOOKUP(Tabla135[[#This Row],[Tipo de control]],Tabla7[Tipo de control],Tabla7[Peso],"",1)</f>
        <v/>
      </c>
      <c r="T76" s="290" t="str">
        <f>_xlfn.XLOOKUP(Tabla135[[#This Row],[Tipo de control]],Tabla7[Tipo de control],Tabla7[Afectación matriz],"",1)</f>
        <v/>
      </c>
      <c r="U76" s="295"/>
      <c r="V76" s="327" t="str">
        <f>_xlfn.XLOOKUP(Tabla135[[#This Row],[Implementación]],Tabla11[Implementación],Tabla11[Peso],"",1)</f>
        <v/>
      </c>
      <c r="W76" s="295"/>
      <c r="X76" s="295"/>
      <c r="Y76" s="295"/>
      <c r="Z76" s="295"/>
      <c r="AA76" s="310" t="str">
        <f>IFERROR(Tabla135[[#This Row],[Peso del control]]+Tabla135[[#This Row],[Peso de la implementación]],"")</f>
        <v/>
      </c>
      <c r="AB76" s="310" t="str" cm="1">
        <f t="array" ref="AB76">IFERROR(IF(Tabla135[[#This Row],[Registro diligenciado]]=TRUE,_xlfn.IFS(AND(Tabla135[[#This Row],[No. de Control]]=1,Tabla135[[#This Row],[Desplazamiento en la Matriz]]="Probabilidad"),D76-(D76*Tabla135[[#This Row],[Valor del control]]),AND(Tabla135[[#This Row],[No. de Control]]&gt;1,Tabla135[[#This Row],[Desplazamiento en la Matriz]]="Probabilidad"),AB75-(AB75*Tabla135[[#This Row],[Valor del control]]),AND(Tabla135[[#This Row],[No. de Control]]=1,Tabla135[[#This Row],[Desplazamiento en la Matriz]]="Impacto"),D76,AND(Tabla135[[#This Row],[No. de Control]]&gt;1,Tabla135[[#This Row],[Desplazamiento en la Matriz]]="Impacto"),AB75),""),"")</f>
        <v/>
      </c>
      <c r="AC76" s="310" t="str" cm="1">
        <f t="array" ref="AC76">IFERROR(IF(Tabla135[[#This Row],[Registro diligenciado]]=TRUE,_xlfn.IFS(AND(Tabla135[[#This Row],[No. de Control]]=1,Tabla135[[#This Row],[Desplazamiento en la Matriz]]="Impacto"),E76-(E76*Tabla135[[#This Row],[Valor del control]]),AND(Tabla135[[#This Row],[No. de Control]]&gt;1,Tabla135[[#This Row],[Desplazamiento en la Matriz]]="Impacto"),AC75-(AC75*Tabla135[[#This Row],[Valor del control]]),AND(Tabla135[[#This Row],[No. de Control]]=1,Tabla135[[#This Row],[Desplazamiento en la Matriz]]="Probabilidad"),E76,AND(Tabla135[[#This Row],[No. de Control]]&gt;1,Tabla135[[#This Row],[Desplazamiento en la Matriz]]="Probabilidad"),AC75),""),"")</f>
        <v/>
      </c>
      <c r="AD76" s="310">
        <f>IFERROR(_xlfn.MINIFS(Tabla135[Probabilidad residual],Tabla135[Id Riesgo],Tabla135[[#This Row],[Id Riesgo]]),"")</f>
        <v>0.24</v>
      </c>
      <c r="AE76" s="310">
        <f>IFERROR(_xlfn.MINIFS(Tabla135[Impacto residual],Tabla135[Id Riesgo],Tabla135[[#This Row],[Id Riesgo]]),"")</f>
        <v>1</v>
      </c>
      <c r="AF76" s="310" t="str" cm="1">
        <f t="array" ref="AF7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76" s="310" t="str" cm="1">
        <f t="array" ref="AG7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7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6" s="213"/>
      <c r="AJ76" s="727">
        <f>_xlfn.MINIFS(Tabla135[Probabilidad residual],Tabla135[Id Riesgo],Tabla135[[#This Row],[Id Riesgo]])</f>
        <v>0.24</v>
      </c>
      <c r="AK76" s="727">
        <f>_xlfn.MINIFS(Tabla135[Impacto residual],Tabla135[Id Riesgo],Tabla135[[#This Row],[Id Riesgo]])</f>
        <v>1</v>
      </c>
      <c r="AL76" s="727"/>
      <c r="AM76" s="727"/>
      <c r="AN76" s="213"/>
      <c r="AO76" s="213"/>
      <c r="AP76" s="213"/>
      <c r="AQ76" s="213"/>
      <c r="AR76" s="213"/>
      <c r="AS76" s="213"/>
      <c r="AT76" s="213"/>
      <c r="AU76" s="213"/>
      <c r="AV76" s="213"/>
      <c r="AW76" s="213"/>
      <c r="AX76" s="213"/>
      <c r="AY76" s="213"/>
    </row>
    <row r="77" spans="1:51" ht="87" hidden="1" x14ac:dyDescent="0.4">
      <c r="A77" s="735" t="str">
        <f>Tabla135[[#This Row],[Id Riesgo]]</f>
        <v>RC7</v>
      </c>
      <c r="B77" s="736" t="str">
        <f>Tabla135[[#This Row],[Riesgo]]</f>
        <v xml:space="preserve">Posibilidad de afectación Legal por Conflicto de Intereses debido a Dificultad  en la identificación de los verdaderos sujetos beneficiarios de los procesos de formalización de la propiedad, lo que puede generar asignaciones indebidas y conflictos sobre la titularidad del predio. </v>
      </c>
      <c r="C77" s="742" t="b">
        <f>Tabla135[[#This Row],[Identificado en paso 1 y 2?]]</f>
        <v>1</v>
      </c>
      <c r="D77" s="727">
        <f>_xlfn.XLOOKUP(Tabla135[[#This Row],[Id Riesgo]],Tabla13[Id Riesgo],Tabla13[Probabilidad],"",1)</f>
        <v>0.4</v>
      </c>
      <c r="E77" s="727">
        <f>IF(C77=TRUE,_xlfn.XLOOKUP(Tabla135[[#This Row],[Id Riesgo]],Tabla13[Id Riesgo],Tabla13[Porcentaje Impacto],"",1),"")</f>
        <v>1</v>
      </c>
      <c r="F77" s="290" t="str">
        <f t="shared" si="6"/>
        <v>RC7</v>
      </c>
      <c r="G77" s="415" t="b">
        <f>_xlfn.XLOOKUP(F77,Tabla13[Id Riesgo],Tabla13[Registro diligenciado],FALSE,1)</f>
        <v>1</v>
      </c>
      <c r="H77" s="290" t="str">
        <f>IF(G77,_xlfn.XLOOKUP(F77,Tabla6[Id Riesgo],Tabla6[DESCRIPCIÓN DEL RIESGO],FALSE,1),"")</f>
        <v xml:space="preserve">Posibilidad de afectación Legal por Conflicto de Intereses debido a Dificultad  en la identificación de los verdaderos sujetos beneficiarios de los procesos de formalización de la propiedad, lo que puede generar asignaciones indebidas y conflictos sobre la titularidad del predio. </v>
      </c>
      <c r="I77" s="327">
        <f>_xlfn.XLOOKUP(Tabla135[[#This Row],[Id Riesgo]],Tabla13[Id Riesgo],Tabla13[Probabilidad])</f>
        <v>0.4</v>
      </c>
      <c r="J77" s="327">
        <f>_xlfn.XLOOKUP(Tabla135[[#This Row],[Id Riesgo]],Tabla13[Id Riesgo],Tabla13[Porcentaje Impacto],"",1)</f>
        <v>1</v>
      </c>
      <c r="K77" s="311">
        <v>6</v>
      </c>
      <c r="L77" s="314"/>
      <c r="M77" s="314"/>
      <c r="N77" s="314"/>
      <c r="O77" s="295"/>
      <c r="P77" s="314"/>
      <c r="Q77" s="328" t="str">
        <f>_xlfn.TEXTJOIN(" ",TRUE,Tabla135[[#This Row],[Actividad - Acción ¿Qué?
Inicia con verbo]],Tabla135[[#This Row],[Complemento
(Observaciones o desviaciones)]])</f>
        <v/>
      </c>
      <c r="R77" s="295"/>
      <c r="S77" s="327" t="str">
        <f>_xlfn.XLOOKUP(Tabla135[[#This Row],[Tipo de control]],Tabla7[Tipo de control],Tabla7[Peso],"",1)</f>
        <v/>
      </c>
      <c r="T77" s="290" t="str">
        <f>_xlfn.XLOOKUP(Tabla135[[#This Row],[Tipo de control]],Tabla7[Tipo de control],Tabla7[Afectación matriz],"",1)</f>
        <v/>
      </c>
      <c r="U77" s="295"/>
      <c r="V77" s="327" t="str">
        <f>_xlfn.XLOOKUP(Tabla135[[#This Row],[Implementación]],Tabla11[Implementación],Tabla11[Peso],"",1)</f>
        <v/>
      </c>
      <c r="W77" s="295"/>
      <c r="X77" s="295"/>
      <c r="Y77" s="295"/>
      <c r="Z77" s="295"/>
      <c r="AA77" s="310" t="str">
        <f>IFERROR(Tabla135[[#This Row],[Peso del control]]+Tabla135[[#This Row],[Peso de la implementación]],"")</f>
        <v/>
      </c>
      <c r="AB77" s="310" t="str" cm="1">
        <f t="array" ref="AB77">IFERROR(IF(Tabla135[[#This Row],[Registro diligenciado]]=TRUE,_xlfn.IFS(AND(Tabla135[[#This Row],[No. de Control]]=1,Tabla135[[#This Row],[Desplazamiento en la Matriz]]="Probabilidad"),D77-(D77*Tabla135[[#This Row],[Valor del control]]),AND(Tabla135[[#This Row],[No. de Control]]&gt;1,Tabla135[[#This Row],[Desplazamiento en la Matriz]]="Probabilidad"),AB76-(AB76*Tabla135[[#This Row],[Valor del control]]),AND(Tabla135[[#This Row],[No. de Control]]=1,Tabla135[[#This Row],[Desplazamiento en la Matriz]]="Impacto"),D77,AND(Tabla135[[#This Row],[No. de Control]]&gt;1,Tabla135[[#This Row],[Desplazamiento en la Matriz]]="Impacto"),AB76),""),"")</f>
        <v/>
      </c>
      <c r="AC77" s="310" t="str" cm="1">
        <f t="array" ref="AC77">IFERROR(IF(Tabla135[[#This Row],[Registro diligenciado]]=TRUE,_xlfn.IFS(AND(Tabla135[[#This Row],[No. de Control]]=1,Tabla135[[#This Row],[Desplazamiento en la Matriz]]="Impacto"),E77-(E77*Tabla135[[#This Row],[Valor del control]]),AND(Tabla135[[#This Row],[No. de Control]]&gt;1,Tabla135[[#This Row],[Desplazamiento en la Matriz]]="Impacto"),AC76-(AC76*Tabla135[[#This Row],[Valor del control]]),AND(Tabla135[[#This Row],[No. de Control]]=1,Tabla135[[#This Row],[Desplazamiento en la Matriz]]="Probabilidad"),E77,AND(Tabla135[[#This Row],[No. de Control]]&gt;1,Tabla135[[#This Row],[Desplazamiento en la Matriz]]="Probabilidad"),AC76),""),"")</f>
        <v/>
      </c>
      <c r="AD77" s="310">
        <f>IFERROR(_xlfn.MINIFS(Tabla135[Probabilidad residual],Tabla135[Id Riesgo],Tabla135[[#This Row],[Id Riesgo]]),"")</f>
        <v>0.24</v>
      </c>
      <c r="AE77" s="310">
        <f>IFERROR(_xlfn.MINIFS(Tabla135[Impacto residual],Tabla135[Id Riesgo],Tabla135[[#This Row],[Id Riesgo]]),"")</f>
        <v>1</v>
      </c>
      <c r="AF77" s="310" t="str" cm="1">
        <f t="array" ref="AF7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77" s="310" t="str" cm="1">
        <f t="array" ref="AG7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7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7" s="213"/>
      <c r="AJ77" s="727">
        <f>_xlfn.MINIFS(Tabla135[Probabilidad residual],Tabla135[Id Riesgo],Tabla135[[#This Row],[Id Riesgo]])</f>
        <v>0.24</v>
      </c>
      <c r="AK77" s="727">
        <f>_xlfn.MINIFS(Tabla135[Impacto residual],Tabla135[Id Riesgo],Tabla135[[#This Row],[Id Riesgo]])</f>
        <v>1</v>
      </c>
      <c r="AL77" s="727"/>
      <c r="AM77" s="727"/>
      <c r="AN77" s="213"/>
      <c r="AO77" s="213"/>
      <c r="AP77" s="213"/>
      <c r="AQ77" s="213"/>
      <c r="AR77" s="213"/>
      <c r="AS77" s="213"/>
      <c r="AT77" s="213"/>
      <c r="AU77" s="213"/>
      <c r="AV77" s="213"/>
      <c r="AW77" s="213"/>
      <c r="AX77" s="213"/>
      <c r="AY77" s="213"/>
    </row>
    <row r="78" spans="1:51" ht="87" hidden="1" x14ac:dyDescent="0.4">
      <c r="A78" s="735" t="str">
        <f>Tabla135[[#This Row],[Id Riesgo]]</f>
        <v>RC7</v>
      </c>
      <c r="B78" s="736" t="str">
        <f>Tabla135[[#This Row],[Riesgo]]</f>
        <v xml:space="preserve">Posibilidad de afectación Legal por Conflicto de Intereses debido a Dificultad  en la identificación de los verdaderos sujetos beneficiarios de los procesos de formalización de la propiedad, lo que puede generar asignaciones indebidas y conflictos sobre la titularidad del predio. </v>
      </c>
      <c r="C78" s="742" t="b">
        <f>Tabla135[[#This Row],[Identificado en paso 1 y 2?]]</f>
        <v>1</v>
      </c>
      <c r="D78" s="727">
        <f>_xlfn.XLOOKUP(Tabla135[[#This Row],[Id Riesgo]],Tabla13[Id Riesgo],Tabla13[Probabilidad],"",1)</f>
        <v>0.4</v>
      </c>
      <c r="E78" s="727">
        <f>IF(C78=TRUE,_xlfn.XLOOKUP(Tabla135[[#This Row],[Id Riesgo]],Tabla13[Id Riesgo],Tabla13[Porcentaje Impacto],"",1),"")</f>
        <v>1</v>
      </c>
      <c r="F78" s="290" t="str">
        <f t="shared" si="6"/>
        <v>RC7</v>
      </c>
      <c r="G78" s="415" t="b">
        <f>_xlfn.XLOOKUP(F78,Tabla13[Id Riesgo],Tabla13[Registro diligenciado],FALSE,1)</f>
        <v>1</v>
      </c>
      <c r="H78" s="290" t="str">
        <f>IF(G78,_xlfn.XLOOKUP(F78,Tabla6[Id Riesgo],Tabla6[DESCRIPCIÓN DEL RIESGO],FALSE,1),"")</f>
        <v xml:space="preserve">Posibilidad de afectación Legal por Conflicto de Intereses debido a Dificultad  en la identificación de los verdaderos sujetos beneficiarios de los procesos de formalización de la propiedad, lo que puede generar asignaciones indebidas y conflictos sobre la titularidad del predio. </v>
      </c>
      <c r="I78" s="327">
        <f>_xlfn.XLOOKUP(Tabla135[[#This Row],[Id Riesgo]],Tabla13[Id Riesgo],Tabla13[Probabilidad])</f>
        <v>0.4</v>
      </c>
      <c r="J78" s="327">
        <f>_xlfn.XLOOKUP(Tabla135[[#This Row],[Id Riesgo]],Tabla13[Id Riesgo],Tabla13[Porcentaje Impacto],"",1)</f>
        <v>1</v>
      </c>
      <c r="K78" s="311">
        <v>7</v>
      </c>
      <c r="L78" s="314"/>
      <c r="M78" s="314"/>
      <c r="N78" s="314"/>
      <c r="O78" s="295"/>
      <c r="P78" s="314"/>
      <c r="Q78" s="328" t="str">
        <f>_xlfn.TEXTJOIN(" ",TRUE,Tabla135[[#This Row],[Actividad - Acción ¿Qué?
Inicia con verbo]],Tabla135[[#This Row],[Complemento
(Observaciones o desviaciones)]])</f>
        <v/>
      </c>
      <c r="R78" s="295"/>
      <c r="S78" s="327" t="str">
        <f>_xlfn.XLOOKUP(Tabla135[[#This Row],[Tipo de control]],Tabla7[Tipo de control],Tabla7[Peso],"",1)</f>
        <v/>
      </c>
      <c r="T78" s="290" t="str">
        <f>_xlfn.XLOOKUP(Tabla135[[#This Row],[Tipo de control]],Tabla7[Tipo de control],Tabla7[Afectación matriz],"",1)</f>
        <v/>
      </c>
      <c r="U78" s="295"/>
      <c r="V78" s="327" t="str">
        <f>_xlfn.XLOOKUP(Tabla135[[#This Row],[Implementación]],Tabla11[Implementación],Tabla11[Peso],"",1)</f>
        <v/>
      </c>
      <c r="W78" s="295"/>
      <c r="X78" s="295"/>
      <c r="Y78" s="295"/>
      <c r="Z78" s="295"/>
      <c r="AA78" s="310" t="str">
        <f>IFERROR(Tabla135[[#This Row],[Peso del control]]+Tabla135[[#This Row],[Peso de la implementación]],"")</f>
        <v/>
      </c>
      <c r="AB78" s="310" t="str" cm="1">
        <f t="array" ref="AB78">IFERROR(IF(Tabla135[[#This Row],[Registro diligenciado]]=TRUE,_xlfn.IFS(AND(Tabla135[[#This Row],[No. de Control]]=1,Tabla135[[#This Row],[Desplazamiento en la Matriz]]="Probabilidad"),D78-(D78*Tabla135[[#This Row],[Valor del control]]),AND(Tabla135[[#This Row],[No. de Control]]&gt;1,Tabla135[[#This Row],[Desplazamiento en la Matriz]]="Probabilidad"),AB77-(AB77*Tabla135[[#This Row],[Valor del control]]),AND(Tabla135[[#This Row],[No. de Control]]=1,Tabla135[[#This Row],[Desplazamiento en la Matriz]]="Impacto"),D78,AND(Tabla135[[#This Row],[No. de Control]]&gt;1,Tabla135[[#This Row],[Desplazamiento en la Matriz]]="Impacto"),AB77),""),"")</f>
        <v/>
      </c>
      <c r="AC78" s="310" t="str" cm="1">
        <f t="array" ref="AC78">IFERROR(IF(Tabla135[[#This Row],[Registro diligenciado]]=TRUE,_xlfn.IFS(AND(Tabla135[[#This Row],[No. de Control]]=1,Tabla135[[#This Row],[Desplazamiento en la Matriz]]="Impacto"),E78-(E78*Tabla135[[#This Row],[Valor del control]]),AND(Tabla135[[#This Row],[No. de Control]]&gt;1,Tabla135[[#This Row],[Desplazamiento en la Matriz]]="Impacto"),AC77-(AC77*Tabla135[[#This Row],[Valor del control]]),AND(Tabla135[[#This Row],[No. de Control]]=1,Tabla135[[#This Row],[Desplazamiento en la Matriz]]="Probabilidad"),E78,AND(Tabla135[[#This Row],[No. de Control]]&gt;1,Tabla135[[#This Row],[Desplazamiento en la Matriz]]="Probabilidad"),AC77),""),"")</f>
        <v/>
      </c>
      <c r="AD78" s="310">
        <f>IFERROR(_xlfn.MINIFS(Tabla135[Probabilidad residual],Tabla135[Id Riesgo],Tabla135[[#This Row],[Id Riesgo]]),"")</f>
        <v>0.24</v>
      </c>
      <c r="AE78" s="310">
        <f>IFERROR(_xlfn.MINIFS(Tabla135[Impacto residual],Tabla135[Id Riesgo],Tabla135[[#This Row],[Id Riesgo]]),"")</f>
        <v>1</v>
      </c>
      <c r="AF78" s="310" t="str" cm="1">
        <f t="array" ref="AF7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78" s="310" t="str" cm="1">
        <f t="array" ref="AG7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7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8" s="213"/>
      <c r="AJ78" s="727">
        <f>_xlfn.MINIFS(Tabla135[Probabilidad residual],Tabla135[Id Riesgo],Tabla135[[#This Row],[Id Riesgo]])</f>
        <v>0.24</v>
      </c>
      <c r="AK78" s="727">
        <f>_xlfn.MINIFS(Tabla135[Impacto residual],Tabla135[Id Riesgo],Tabla135[[#This Row],[Id Riesgo]])</f>
        <v>1</v>
      </c>
      <c r="AL78" s="727"/>
      <c r="AM78" s="727"/>
      <c r="AN78" s="213"/>
      <c r="AO78" s="213"/>
      <c r="AP78" s="213"/>
      <c r="AQ78" s="213"/>
      <c r="AR78" s="213"/>
      <c r="AS78" s="213"/>
      <c r="AT78" s="213"/>
      <c r="AU78" s="213"/>
      <c r="AV78" s="213"/>
      <c r="AW78" s="213"/>
      <c r="AX78" s="213"/>
      <c r="AY78" s="213"/>
    </row>
    <row r="79" spans="1:51" ht="87" hidden="1" x14ac:dyDescent="0.4">
      <c r="A79" s="735" t="str">
        <f>Tabla135[[#This Row],[Id Riesgo]]</f>
        <v>RC7</v>
      </c>
      <c r="B79" s="736" t="str">
        <f>Tabla135[[#This Row],[Riesgo]]</f>
        <v xml:space="preserve">Posibilidad de afectación Legal por Conflicto de Intereses debido a Dificultad  en la identificación de los verdaderos sujetos beneficiarios de los procesos de formalización de la propiedad, lo que puede generar asignaciones indebidas y conflictos sobre la titularidad del predio. </v>
      </c>
      <c r="C79" s="742" t="b">
        <f>Tabla135[[#This Row],[Identificado en paso 1 y 2?]]</f>
        <v>1</v>
      </c>
      <c r="D79" s="727">
        <f>_xlfn.XLOOKUP(Tabla135[[#This Row],[Id Riesgo]],Tabla13[Id Riesgo],Tabla13[Probabilidad],"",1)</f>
        <v>0.4</v>
      </c>
      <c r="E79" s="727">
        <f>IF(C79=TRUE,_xlfn.XLOOKUP(Tabla135[[#This Row],[Id Riesgo]],Tabla13[Id Riesgo],Tabla13[Porcentaje Impacto],"",1),"")</f>
        <v>1</v>
      </c>
      <c r="F79" s="290" t="str">
        <f t="shared" si="6"/>
        <v>RC7</v>
      </c>
      <c r="G79" s="415" t="b">
        <f>_xlfn.XLOOKUP(F79,Tabla13[Id Riesgo],Tabla13[Registro diligenciado],FALSE,1)</f>
        <v>1</v>
      </c>
      <c r="H79" s="290" t="str">
        <f>IF(G79,_xlfn.XLOOKUP(F79,Tabla6[Id Riesgo],Tabla6[DESCRIPCIÓN DEL RIESGO],FALSE,1),"")</f>
        <v xml:space="preserve">Posibilidad de afectación Legal por Conflicto de Intereses debido a Dificultad  en la identificación de los verdaderos sujetos beneficiarios de los procesos de formalización de la propiedad, lo que puede generar asignaciones indebidas y conflictos sobre la titularidad del predio. </v>
      </c>
      <c r="I79" s="327">
        <f>_xlfn.XLOOKUP(Tabla135[[#This Row],[Id Riesgo]],Tabla13[Id Riesgo],Tabla13[Probabilidad])</f>
        <v>0.4</v>
      </c>
      <c r="J79" s="327">
        <f>_xlfn.XLOOKUP(Tabla135[[#This Row],[Id Riesgo]],Tabla13[Id Riesgo],Tabla13[Porcentaje Impacto],"",1)</f>
        <v>1</v>
      </c>
      <c r="K79" s="311">
        <v>8</v>
      </c>
      <c r="L79" s="314"/>
      <c r="M79" s="314"/>
      <c r="N79" s="314"/>
      <c r="O79" s="295"/>
      <c r="P79" s="314"/>
      <c r="Q79" s="328" t="str">
        <f>_xlfn.TEXTJOIN(" ",TRUE,Tabla135[[#This Row],[Actividad - Acción ¿Qué?
Inicia con verbo]],Tabla135[[#This Row],[Complemento
(Observaciones o desviaciones)]])</f>
        <v/>
      </c>
      <c r="R79" s="295"/>
      <c r="S79" s="327" t="str">
        <f>_xlfn.XLOOKUP(Tabla135[[#This Row],[Tipo de control]],Tabla7[Tipo de control],Tabla7[Peso],"",1)</f>
        <v/>
      </c>
      <c r="T79" s="290" t="str">
        <f>_xlfn.XLOOKUP(Tabla135[[#This Row],[Tipo de control]],Tabla7[Tipo de control],Tabla7[Afectación matriz],"",1)</f>
        <v/>
      </c>
      <c r="U79" s="295"/>
      <c r="V79" s="327" t="str">
        <f>_xlfn.XLOOKUP(Tabla135[[#This Row],[Implementación]],Tabla11[Implementación],Tabla11[Peso],"",1)</f>
        <v/>
      </c>
      <c r="W79" s="295"/>
      <c r="X79" s="295"/>
      <c r="Y79" s="295"/>
      <c r="Z79" s="295"/>
      <c r="AA79" s="310" t="str">
        <f>IFERROR(Tabla135[[#This Row],[Peso del control]]+Tabla135[[#This Row],[Peso de la implementación]],"")</f>
        <v/>
      </c>
      <c r="AB79" s="310" t="str" cm="1">
        <f t="array" ref="AB79">IFERROR(IF(Tabla135[[#This Row],[Registro diligenciado]]=TRUE,_xlfn.IFS(AND(Tabla135[[#This Row],[No. de Control]]=1,Tabla135[[#This Row],[Desplazamiento en la Matriz]]="Probabilidad"),D79-(D79*Tabla135[[#This Row],[Valor del control]]),AND(Tabla135[[#This Row],[No. de Control]]&gt;1,Tabla135[[#This Row],[Desplazamiento en la Matriz]]="Probabilidad"),AB78-(AB78*Tabla135[[#This Row],[Valor del control]]),AND(Tabla135[[#This Row],[No. de Control]]=1,Tabla135[[#This Row],[Desplazamiento en la Matriz]]="Impacto"),D79,AND(Tabla135[[#This Row],[No. de Control]]&gt;1,Tabla135[[#This Row],[Desplazamiento en la Matriz]]="Impacto"),AB78),""),"")</f>
        <v/>
      </c>
      <c r="AC79" s="310" t="str" cm="1">
        <f t="array" ref="AC79">IFERROR(IF(Tabla135[[#This Row],[Registro diligenciado]]=TRUE,_xlfn.IFS(AND(Tabla135[[#This Row],[No. de Control]]=1,Tabla135[[#This Row],[Desplazamiento en la Matriz]]="Impacto"),E79-(E79*Tabla135[[#This Row],[Valor del control]]),AND(Tabla135[[#This Row],[No. de Control]]&gt;1,Tabla135[[#This Row],[Desplazamiento en la Matriz]]="Impacto"),AC78-(AC78*Tabla135[[#This Row],[Valor del control]]),AND(Tabla135[[#This Row],[No. de Control]]=1,Tabla135[[#This Row],[Desplazamiento en la Matriz]]="Probabilidad"),E79,AND(Tabla135[[#This Row],[No. de Control]]&gt;1,Tabla135[[#This Row],[Desplazamiento en la Matriz]]="Probabilidad"),AC78),""),"")</f>
        <v/>
      </c>
      <c r="AD79" s="310">
        <f>IFERROR(_xlfn.MINIFS(Tabla135[Probabilidad residual],Tabla135[Id Riesgo],Tabla135[[#This Row],[Id Riesgo]]),"")</f>
        <v>0.24</v>
      </c>
      <c r="AE79" s="310">
        <f>IFERROR(_xlfn.MINIFS(Tabla135[Impacto residual],Tabla135[Id Riesgo],Tabla135[[#This Row],[Id Riesgo]]),"")</f>
        <v>1</v>
      </c>
      <c r="AF79" s="310" t="str" cm="1">
        <f t="array" ref="AF7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79" s="310" t="str" cm="1">
        <f t="array" ref="AG7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7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9" s="213"/>
      <c r="AJ79" s="727">
        <f>_xlfn.MINIFS(Tabla135[Probabilidad residual],Tabla135[Id Riesgo],Tabla135[[#This Row],[Id Riesgo]])</f>
        <v>0.24</v>
      </c>
      <c r="AK79" s="727">
        <f>_xlfn.MINIFS(Tabla135[Impacto residual],Tabla135[Id Riesgo],Tabla135[[#This Row],[Id Riesgo]])</f>
        <v>1</v>
      </c>
      <c r="AL79" s="727"/>
      <c r="AM79" s="727"/>
      <c r="AN79" s="213"/>
      <c r="AO79" s="213"/>
      <c r="AP79" s="213"/>
      <c r="AQ79" s="213"/>
      <c r="AR79" s="213"/>
      <c r="AS79" s="213"/>
      <c r="AT79" s="213"/>
      <c r="AU79" s="213"/>
      <c r="AV79" s="213"/>
      <c r="AW79" s="213"/>
      <c r="AX79" s="213"/>
      <c r="AY79" s="213"/>
    </row>
    <row r="80" spans="1:51" ht="87" hidden="1" x14ac:dyDescent="0.4">
      <c r="A80" s="735" t="str">
        <f>Tabla135[[#This Row],[Id Riesgo]]</f>
        <v>RC7</v>
      </c>
      <c r="B80" s="736" t="str">
        <f>Tabla135[[#This Row],[Riesgo]]</f>
        <v xml:space="preserve">Posibilidad de afectación Legal por Conflicto de Intereses debido a Dificultad  en la identificación de los verdaderos sujetos beneficiarios de los procesos de formalización de la propiedad, lo que puede generar asignaciones indebidas y conflictos sobre la titularidad del predio. </v>
      </c>
      <c r="C80" s="742" t="b">
        <f>Tabla135[[#This Row],[Identificado en paso 1 y 2?]]</f>
        <v>1</v>
      </c>
      <c r="D80" s="727">
        <f>_xlfn.XLOOKUP(Tabla135[[#This Row],[Id Riesgo]],Tabla13[Id Riesgo],Tabla13[Probabilidad],"",1)</f>
        <v>0.4</v>
      </c>
      <c r="E80" s="727">
        <f>IF(C80=TRUE,_xlfn.XLOOKUP(Tabla135[[#This Row],[Id Riesgo]],Tabla13[Id Riesgo],Tabla13[Porcentaje Impacto],"",1),"")</f>
        <v>1</v>
      </c>
      <c r="F80" s="290" t="str">
        <f t="shared" si="6"/>
        <v>RC7</v>
      </c>
      <c r="G80" s="415" t="b">
        <f>_xlfn.XLOOKUP(F80,Tabla13[Id Riesgo],Tabla13[Registro diligenciado],FALSE,1)</f>
        <v>1</v>
      </c>
      <c r="H80" s="290" t="str">
        <f>IF(G80,_xlfn.XLOOKUP(F80,Tabla6[Id Riesgo],Tabla6[DESCRIPCIÓN DEL RIESGO],FALSE,1),"")</f>
        <v xml:space="preserve">Posibilidad de afectación Legal por Conflicto de Intereses debido a Dificultad  en la identificación de los verdaderos sujetos beneficiarios de los procesos de formalización de la propiedad, lo que puede generar asignaciones indebidas y conflictos sobre la titularidad del predio. </v>
      </c>
      <c r="I80" s="327">
        <f>_xlfn.XLOOKUP(Tabla135[[#This Row],[Id Riesgo]],Tabla13[Id Riesgo],Tabla13[Probabilidad])</f>
        <v>0.4</v>
      </c>
      <c r="J80" s="327">
        <f>_xlfn.XLOOKUP(Tabla135[[#This Row],[Id Riesgo]],Tabla13[Id Riesgo],Tabla13[Porcentaje Impacto],"",1)</f>
        <v>1</v>
      </c>
      <c r="K80" s="311">
        <v>9</v>
      </c>
      <c r="L80" s="314"/>
      <c r="M80" s="314"/>
      <c r="N80" s="314"/>
      <c r="O80" s="295"/>
      <c r="P80" s="314"/>
      <c r="Q80" s="328" t="str">
        <f>_xlfn.TEXTJOIN(" ",TRUE,Tabla135[[#This Row],[Actividad - Acción ¿Qué?
Inicia con verbo]],Tabla135[[#This Row],[Complemento
(Observaciones o desviaciones)]])</f>
        <v/>
      </c>
      <c r="R80" s="295"/>
      <c r="S80" s="327" t="str">
        <f>_xlfn.XLOOKUP(Tabla135[[#This Row],[Tipo de control]],Tabla7[Tipo de control],Tabla7[Peso],"",1)</f>
        <v/>
      </c>
      <c r="T80" s="290" t="str">
        <f>_xlfn.XLOOKUP(Tabla135[[#This Row],[Tipo de control]],Tabla7[Tipo de control],Tabla7[Afectación matriz],"",1)</f>
        <v/>
      </c>
      <c r="U80" s="295"/>
      <c r="V80" s="327" t="str">
        <f>_xlfn.XLOOKUP(Tabla135[[#This Row],[Implementación]],Tabla11[Implementación],Tabla11[Peso],"",1)</f>
        <v/>
      </c>
      <c r="W80" s="295"/>
      <c r="X80" s="295"/>
      <c r="Y80" s="295"/>
      <c r="Z80" s="295"/>
      <c r="AA80" s="310" t="str">
        <f>IFERROR(Tabla135[[#This Row],[Peso del control]]+Tabla135[[#This Row],[Peso de la implementación]],"")</f>
        <v/>
      </c>
      <c r="AB80" s="310" t="str" cm="1">
        <f t="array" ref="AB80">IFERROR(IF(Tabla135[[#This Row],[Registro diligenciado]]=TRUE,_xlfn.IFS(AND(Tabla135[[#This Row],[No. de Control]]=1,Tabla135[[#This Row],[Desplazamiento en la Matriz]]="Probabilidad"),D80-(D80*Tabla135[[#This Row],[Valor del control]]),AND(Tabla135[[#This Row],[No. de Control]]&gt;1,Tabla135[[#This Row],[Desplazamiento en la Matriz]]="Probabilidad"),AB79-(AB79*Tabla135[[#This Row],[Valor del control]]),AND(Tabla135[[#This Row],[No. de Control]]=1,Tabla135[[#This Row],[Desplazamiento en la Matriz]]="Impacto"),D80,AND(Tabla135[[#This Row],[No. de Control]]&gt;1,Tabla135[[#This Row],[Desplazamiento en la Matriz]]="Impacto"),AB79),""),"")</f>
        <v/>
      </c>
      <c r="AC80" s="310" t="str" cm="1">
        <f t="array" ref="AC80">IFERROR(IF(Tabla135[[#This Row],[Registro diligenciado]]=TRUE,_xlfn.IFS(AND(Tabla135[[#This Row],[No. de Control]]=1,Tabla135[[#This Row],[Desplazamiento en la Matriz]]="Impacto"),E80-(E80*Tabla135[[#This Row],[Valor del control]]),AND(Tabla135[[#This Row],[No. de Control]]&gt;1,Tabla135[[#This Row],[Desplazamiento en la Matriz]]="Impacto"),AC79-(AC79*Tabla135[[#This Row],[Valor del control]]),AND(Tabla135[[#This Row],[No. de Control]]=1,Tabla135[[#This Row],[Desplazamiento en la Matriz]]="Probabilidad"),E80,AND(Tabla135[[#This Row],[No. de Control]]&gt;1,Tabla135[[#This Row],[Desplazamiento en la Matriz]]="Probabilidad"),AC79),""),"")</f>
        <v/>
      </c>
      <c r="AD80" s="310">
        <f>IFERROR(_xlfn.MINIFS(Tabla135[Probabilidad residual],Tabla135[Id Riesgo],Tabla135[[#This Row],[Id Riesgo]]),"")</f>
        <v>0.24</v>
      </c>
      <c r="AE80" s="310">
        <f>IFERROR(_xlfn.MINIFS(Tabla135[Impacto residual],Tabla135[Id Riesgo],Tabla135[[#This Row],[Id Riesgo]]),"")</f>
        <v>1</v>
      </c>
      <c r="AF80" s="310" t="str" cm="1">
        <f t="array" ref="AF8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80" s="310" t="str" cm="1">
        <f t="array" ref="AG8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8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0" s="213"/>
      <c r="AJ80" s="727">
        <f>_xlfn.MINIFS(Tabla135[Probabilidad residual],Tabla135[Id Riesgo],Tabla135[[#This Row],[Id Riesgo]])</f>
        <v>0.24</v>
      </c>
      <c r="AK80" s="727">
        <f>_xlfn.MINIFS(Tabla135[Impacto residual],Tabla135[Id Riesgo],Tabla135[[#This Row],[Id Riesgo]])</f>
        <v>1</v>
      </c>
      <c r="AL80" s="727"/>
      <c r="AM80" s="727"/>
      <c r="AN80" s="213"/>
      <c r="AO80" s="213"/>
      <c r="AP80" s="213"/>
      <c r="AQ80" s="213"/>
      <c r="AR80" s="213"/>
      <c r="AS80" s="213"/>
      <c r="AT80" s="213"/>
      <c r="AU80" s="213"/>
      <c r="AV80" s="213"/>
      <c r="AW80" s="213"/>
      <c r="AX80" s="213"/>
      <c r="AY80" s="213"/>
    </row>
    <row r="81" spans="1:51" ht="87" hidden="1" x14ac:dyDescent="0.4">
      <c r="A81" s="735" t="str">
        <f>Tabla135[[#This Row],[Id Riesgo]]</f>
        <v>RC7</v>
      </c>
      <c r="B81" s="736" t="str">
        <f>Tabla135[[#This Row],[Riesgo]]</f>
        <v xml:space="preserve">Posibilidad de afectación Legal por Conflicto de Intereses debido a Dificultad  en la identificación de los verdaderos sujetos beneficiarios de los procesos de formalización de la propiedad, lo que puede generar asignaciones indebidas y conflictos sobre la titularidad del predio. </v>
      </c>
      <c r="C81" s="742" t="b">
        <f>Tabla135[[#This Row],[Identificado en paso 1 y 2?]]</f>
        <v>1</v>
      </c>
      <c r="D81" s="727">
        <f>_xlfn.XLOOKUP(Tabla135[[#This Row],[Id Riesgo]],Tabla13[Id Riesgo],Tabla13[Probabilidad],"",1)</f>
        <v>0.4</v>
      </c>
      <c r="E81" s="727">
        <f>IF(C81=TRUE,_xlfn.XLOOKUP(Tabla135[[#This Row],[Id Riesgo]],Tabla13[Id Riesgo],Tabla13[Porcentaje Impacto],"",1),"")</f>
        <v>1</v>
      </c>
      <c r="F81" s="290" t="str">
        <f t="shared" si="6"/>
        <v>RC7</v>
      </c>
      <c r="G81" s="415" t="b">
        <f>_xlfn.XLOOKUP(F81,Tabla13[Id Riesgo],Tabla13[Registro diligenciado],FALSE,1)</f>
        <v>1</v>
      </c>
      <c r="H81" s="290" t="str">
        <f>IF(G81,_xlfn.XLOOKUP(F81,Tabla6[Id Riesgo],Tabla6[DESCRIPCIÓN DEL RIESGO],FALSE,1),"")</f>
        <v xml:space="preserve">Posibilidad de afectación Legal por Conflicto de Intereses debido a Dificultad  en la identificación de los verdaderos sujetos beneficiarios de los procesos de formalización de la propiedad, lo que puede generar asignaciones indebidas y conflictos sobre la titularidad del predio. </v>
      </c>
      <c r="I81" s="327">
        <f>_xlfn.XLOOKUP(Tabla135[[#This Row],[Id Riesgo]],Tabla13[Id Riesgo],Tabla13[Probabilidad])</f>
        <v>0.4</v>
      </c>
      <c r="J81" s="327">
        <f>_xlfn.XLOOKUP(Tabla135[[#This Row],[Id Riesgo]],Tabla13[Id Riesgo],Tabla13[Porcentaje Impacto],"",1)</f>
        <v>1</v>
      </c>
      <c r="K81" s="311">
        <v>10</v>
      </c>
      <c r="L81" s="314"/>
      <c r="M81" s="314"/>
      <c r="N81" s="314"/>
      <c r="O81" s="295"/>
      <c r="P81" s="314"/>
      <c r="Q81" s="328" t="str">
        <f>_xlfn.TEXTJOIN(" ",TRUE,Tabla135[[#This Row],[Actividad - Acción ¿Qué?
Inicia con verbo]],Tabla135[[#This Row],[Complemento
(Observaciones o desviaciones)]])</f>
        <v/>
      </c>
      <c r="R81" s="295"/>
      <c r="S81" s="327" t="str">
        <f>_xlfn.XLOOKUP(Tabla135[[#This Row],[Tipo de control]],Tabla7[Tipo de control],Tabla7[Peso],"",1)</f>
        <v/>
      </c>
      <c r="T81" s="290" t="str">
        <f>_xlfn.XLOOKUP(Tabla135[[#This Row],[Tipo de control]],Tabla7[Tipo de control],Tabla7[Afectación matriz],"",1)</f>
        <v/>
      </c>
      <c r="U81" s="295"/>
      <c r="V81" s="327" t="str">
        <f>_xlfn.XLOOKUP(Tabla135[[#This Row],[Implementación]],Tabla11[Implementación],Tabla11[Peso],"",1)</f>
        <v/>
      </c>
      <c r="W81" s="295"/>
      <c r="X81" s="295"/>
      <c r="Y81" s="295"/>
      <c r="Z81" s="295"/>
      <c r="AA81" s="310" t="str">
        <f>IFERROR(Tabla135[[#This Row],[Peso del control]]+Tabla135[[#This Row],[Peso de la implementación]],"")</f>
        <v/>
      </c>
      <c r="AB81" s="310" t="str" cm="1">
        <f t="array" ref="AB81">IFERROR(IF(Tabla135[[#This Row],[Registro diligenciado]]=TRUE,_xlfn.IFS(AND(Tabla135[[#This Row],[No. de Control]]=1,Tabla135[[#This Row],[Desplazamiento en la Matriz]]="Probabilidad"),D81-(D81*Tabla135[[#This Row],[Valor del control]]),AND(Tabla135[[#This Row],[No. de Control]]&gt;1,Tabla135[[#This Row],[Desplazamiento en la Matriz]]="Probabilidad"),AB80-(AB80*Tabla135[[#This Row],[Valor del control]]),AND(Tabla135[[#This Row],[No. de Control]]=1,Tabla135[[#This Row],[Desplazamiento en la Matriz]]="Impacto"),D81,AND(Tabla135[[#This Row],[No. de Control]]&gt;1,Tabla135[[#This Row],[Desplazamiento en la Matriz]]="Impacto"),AB80),""),"")</f>
        <v/>
      </c>
      <c r="AC81" s="310" t="str" cm="1">
        <f t="array" ref="AC81">IFERROR(IF(Tabla135[[#This Row],[Registro diligenciado]]=TRUE,_xlfn.IFS(AND(Tabla135[[#This Row],[No. de Control]]=1,Tabla135[[#This Row],[Desplazamiento en la Matriz]]="Impacto"),E81-(E81*Tabla135[[#This Row],[Valor del control]]),AND(Tabla135[[#This Row],[No. de Control]]&gt;1,Tabla135[[#This Row],[Desplazamiento en la Matriz]]="Impacto"),AC80-(AC80*Tabla135[[#This Row],[Valor del control]]),AND(Tabla135[[#This Row],[No. de Control]]=1,Tabla135[[#This Row],[Desplazamiento en la Matriz]]="Probabilidad"),E81,AND(Tabla135[[#This Row],[No. de Control]]&gt;1,Tabla135[[#This Row],[Desplazamiento en la Matriz]]="Probabilidad"),AC80),""),"")</f>
        <v/>
      </c>
      <c r="AD81" s="310">
        <f>IFERROR(_xlfn.MINIFS(Tabla135[Probabilidad residual],Tabla135[Id Riesgo],Tabla135[[#This Row],[Id Riesgo]]),"")</f>
        <v>0.24</v>
      </c>
      <c r="AE81" s="310">
        <f>IFERROR(_xlfn.MINIFS(Tabla135[Impacto residual],Tabla135[Id Riesgo],Tabla135[[#This Row],[Id Riesgo]]),"")</f>
        <v>1</v>
      </c>
      <c r="AF81" s="310" t="str" cm="1">
        <f t="array" ref="AF8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81" s="310" t="str" cm="1">
        <f t="array" ref="AG8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8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1" s="213"/>
      <c r="AJ81" s="727">
        <f>_xlfn.MINIFS(Tabla135[Probabilidad residual],Tabla135[Id Riesgo],Tabla135[[#This Row],[Id Riesgo]])</f>
        <v>0.24</v>
      </c>
      <c r="AK81" s="727">
        <f>_xlfn.MINIFS(Tabla135[Impacto residual],Tabla135[Id Riesgo],Tabla135[[#This Row],[Id Riesgo]])</f>
        <v>1</v>
      </c>
      <c r="AL81" s="727"/>
      <c r="AM81" s="727"/>
      <c r="AN81" s="213"/>
      <c r="AO81" s="213"/>
      <c r="AP81" s="213"/>
      <c r="AQ81" s="213"/>
      <c r="AR81" s="213"/>
      <c r="AS81" s="213"/>
      <c r="AT81" s="213"/>
      <c r="AU81" s="213"/>
      <c r="AV81" s="213"/>
      <c r="AW81" s="213"/>
      <c r="AX81" s="213"/>
      <c r="AY81" s="213"/>
    </row>
    <row r="82" spans="1:51" ht="124.3" x14ac:dyDescent="0.4">
      <c r="A82" s="735" t="str">
        <f>Tabla135[[#This Row],[Id Riesgo]]</f>
        <v>RC8</v>
      </c>
      <c r="B82" s="736" t="str">
        <f>Tabla135[[#This Row],[Riesgo]]</f>
        <v>Posibilidad de afectación Legal, Reputacional, Operativa por Fraude interno debido a omisiones, informes inexactos o descripciones incorrectas durante la recolección y análisis de la información física y jurídica para la implementación de los Planes de Ordenamiento Social de la Propiedad Rural (POSPR) en los municipios programados para beneficio personal o de terceros.</v>
      </c>
      <c r="C82" s="742" t="b">
        <f>Tabla135[[#This Row],[Identificado en paso 1 y 2?]]</f>
        <v>1</v>
      </c>
      <c r="D82" s="727">
        <f>_xlfn.XLOOKUP(Tabla135[[#This Row],[Id Riesgo]],Tabla13[Id Riesgo],Tabla13[Probabilidad],"",1)</f>
        <v>0.6</v>
      </c>
      <c r="E82" s="727">
        <f>IF(C82=TRUE,_xlfn.XLOOKUP(Tabla135[[#This Row],[Id Riesgo]],Tabla13[Id Riesgo],Tabla13[Porcentaje Impacto],"",1),"")</f>
        <v>0.8</v>
      </c>
      <c r="F82" s="290" t="s">
        <v>139</v>
      </c>
      <c r="G82" s="415" t="b">
        <f>_xlfn.XLOOKUP(F82,Tabla13[Id Riesgo],Tabla13[Registro diligenciado],FALSE,1)</f>
        <v>1</v>
      </c>
      <c r="H82" s="290" t="str">
        <f>IF(G82,_xlfn.XLOOKUP(F82,Tabla6[Id Riesgo],Tabla6[DESCRIPCIÓN DEL RIESGO],FALSE,1),"")</f>
        <v>Posibilidad de afectación Legal, Reputacional, Operativa por Fraude interno debido a omisiones, informes inexactos o descripciones incorrectas durante la recolección y análisis de la información física y jurídica para la implementación de los Planes de Ordenamiento Social de la Propiedad Rural (POSPR) en los municipios programados para beneficio personal o de terceros.</v>
      </c>
      <c r="I82" s="327">
        <f>_xlfn.XLOOKUP(Tabla135[[#This Row],[Id Riesgo]],Tabla13[Id Riesgo],Tabla13[Probabilidad])</f>
        <v>0.6</v>
      </c>
      <c r="J82" s="327">
        <f>_xlfn.XLOOKUP(Tabla135[[#This Row],[Id Riesgo]],Tabla13[Id Riesgo],Tabla13[Porcentaje Impacto],"",1)</f>
        <v>0.8</v>
      </c>
      <c r="K82" s="311">
        <v>1</v>
      </c>
      <c r="L82" s="314" t="s">
        <v>422</v>
      </c>
      <c r="M82" s="314" t="s">
        <v>441</v>
      </c>
      <c r="N82" s="314" t="s">
        <v>479</v>
      </c>
      <c r="O82" s="295" t="s">
        <v>855</v>
      </c>
      <c r="P82" s="314" t="s">
        <v>856</v>
      </c>
      <c r="Q82" s="328" t="str">
        <f>_xlfn.TEXTJOIN(" ",TRUE,Tabla135[[#This Row],[Actividad - Acción ¿Qué?
Inicia con verbo]],Tabla135[[#This Row],[Complemento
(Observaciones o desviaciones)]])</f>
        <v>Realizar espacios de socialización y articulación con la comunidades en la implementación de los POSPR en el marco de la  cultura de la veeduría  y  rendición de cuentas  para presentar o socializar en los municipios programados a nivel institucional y/o comunitario la intervención en el marco de la implementación de POSPR,  incluyendo la difusión de mensajes claves anticorrupción fortaleciendo la vigilancia ciudadana.</v>
      </c>
      <c r="R82" s="295" t="s">
        <v>530</v>
      </c>
      <c r="S82" s="327">
        <f>_xlfn.XLOOKUP(Tabla135[[#This Row],[Tipo de control]],Tabla7[Tipo de control],Tabla7[Peso],"",1)</f>
        <v>0.25</v>
      </c>
      <c r="T82" s="290" t="str">
        <f>_xlfn.XLOOKUP(Tabla135[[#This Row],[Tipo de control]],Tabla7[Tipo de control],Tabla7[Afectación matriz],"",1)</f>
        <v>Probabilidad</v>
      </c>
      <c r="U82" s="295" t="s">
        <v>503</v>
      </c>
      <c r="V82" s="327">
        <f>_xlfn.XLOOKUP(Tabla135[[#This Row],[Implementación]],Tabla11[Implementación],Tabla11[Peso],"",1)</f>
        <v>0.15</v>
      </c>
      <c r="W82" s="295" t="s">
        <v>502</v>
      </c>
      <c r="X82" s="295" t="s">
        <v>497</v>
      </c>
      <c r="Y82" s="295" t="s">
        <v>766</v>
      </c>
      <c r="Z82" s="295" t="s">
        <v>508</v>
      </c>
      <c r="AA82" s="310">
        <f>IFERROR(Tabla135[[#This Row],[Peso del control]]+Tabla135[[#This Row],[Peso de la implementación]],"")</f>
        <v>0.4</v>
      </c>
      <c r="AB82" s="310" cm="1">
        <f t="array" ref="AB82">IFERROR(IF(Tabla135[[#This Row],[Registro diligenciado]]=TRUE,_xlfn.IFS(AND(Tabla135[[#This Row],[No. de Control]]=1,Tabla135[[#This Row],[Desplazamiento en la Matriz]]="Probabilidad"),D82-(D82*Tabla135[[#This Row],[Valor del control]]),AND(Tabla135[[#This Row],[No. de Control]]&gt;1,Tabla135[[#This Row],[Desplazamiento en la Matriz]]="Probabilidad"),AB81-(AB81*Tabla135[[#This Row],[Valor del control]]),AND(Tabla135[[#This Row],[No. de Control]]=1,Tabla135[[#This Row],[Desplazamiento en la Matriz]]="Impacto"),D82,AND(Tabla135[[#This Row],[No. de Control]]&gt;1,Tabla135[[#This Row],[Desplazamiento en la Matriz]]="Impacto"),AB81),""),"")</f>
        <v>0.36</v>
      </c>
      <c r="AC82" s="310" cm="1">
        <f t="array" ref="AC82">IFERROR(IF(Tabla135[[#This Row],[Registro diligenciado]]=TRUE,_xlfn.IFS(AND(Tabla135[[#This Row],[No. de Control]]=1,Tabla135[[#This Row],[Desplazamiento en la Matriz]]="Impacto"),E82-(E82*Tabla135[[#This Row],[Valor del control]]),AND(Tabla135[[#This Row],[No. de Control]]&gt;1,Tabla135[[#This Row],[Desplazamiento en la Matriz]]="Impacto"),AC81-(AC81*Tabla135[[#This Row],[Valor del control]]),AND(Tabla135[[#This Row],[No. de Control]]=1,Tabla135[[#This Row],[Desplazamiento en la Matriz]]="Probabilidad"),E82,AND(Tabla135[[#This Row],[No. de Control]]&gt;1,Tabla135[[#This Row],[Desplazamiento en la Matriz]]="Probabilidad"),AC81),""),"")</f>
        <v>0.8</v>
      </c>
      <c r="AD82" s="310">
        <f>IFERROR(_xlfn.MINIFS(Tabla135[Probabilidad residual],Tabla135[Id Riesgo],Tabla135[[#This Row],[Id Riesgo]]),"")</f>
        <v>0.216</v>
      </c>
      <c r="AE82" s="310">
        <f>IFERROR(_xlfn.MINIFS(Tabla135[Impacto residual],Tabla135[Id Riesgo],Tabla135[[#This Row],[Id Riesgo]]),"")</f>
        <v>0.8</v>
      </c>
      <c r="AF82" s="310" t="str" cm="1">
        <f t="array" ref="AF8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82" s="310" t="str" cm="1">
        <f t="array" ref="AG8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8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82" s="213"/>
      <c r="AJ82" s="727">
        <f>_xlfn.MINIFS(Tabla135[Probabilidad residual],Tabla135[Id Riesgo],Tabla135[[#This Row],[Id Riesgo]])</f>
        <v>0.216</v>
      </c>
      <c r="AK82" s="727">
        <f>_xlfn.MINIFS(Tabla135[Impacto residual],Tabla135[Id Riesgo],Tabla135[[#This Row],[Id Riesgo]])</f>
        <v>0.8</v>
      </c>
      <c r="AL82" s="727" t="str" cm="1">
        <f t="array" ref="AL82">IFERROR(_xlfn.IFS(AND(AJ82&gt;=CONFIGURACIÓN!$BF$6,AJ82&lt;=CONFIGURACIÓN!$BG$6),CONFIGURACIÓN!$BE$6,AND(AJ82&gt;=CONFIGURACIÓN!$BF$7,AJ82&lt;=CONFIGURACIÓN!$BG$7),CONFIGURACIÓN!$BE$7,AND(AJ82&gt;=CONFIGURACIÓN!$BF$8,AJ82&lt;=CONFIGURACIÓN!$BG$8),CONFIGURACIÓN!$BE$8,AND(AJ82&gt;=CONFIGURACIÓN!$BF$9,AJ82&lt;=CONFIGURACIÓN!$BG$9),CONFIGURACIÓN!$BE$9,AND(AJ82&gt;=CONFIGURACIÓN!$BF$10,AJ82&lt;=CONFIGURACIÓN!$BG$10),CONFIGURACIÓN!$BE$10),"")</f>
        <v>Baja</v>
      </c>
      <c r="AM82" s="727" t="str" cm="1">
        <f t="array" ref="AM82">IFERROR(_xlfn.IFS(AND(AK82&gt;=CONFIGURACIÓN!$BJ$6,AK82&lt;=CONFIGURACIÓN!$BK$6),CONFIGURACIÓN!$BI$6,AND(AK82&gt;=CONFIGURACIÓN!$BJ$7,AK82&lt;=CONFIGURACIÓN!$BK$7),CONFIGURACIÓN!$BI$7,AND(AK82&gt;=CONFIGURACIÓN!$BJ$8,AK82&lt;=CONFIGURACIÓN!$BK$8),CONFIGURACIÓN!$BI$8,AND(AK82&gt;=CONFIGURACIÓN!$BJ$9,AK82&lt;=CONFIGURACIÓN!$BK$9),CONFIGURACIÓN!$BI$9,AND(AK82&gt;=CONFIGURACIÓN!$BJ$10,AK82&lt;=CONFIGURACIÓN!$BK$10),CONFIGURACIÓN!$BI$10),"")</f>
        <v>Mayor</v>
      </c>
      <c r="AN82" s="213"/>
      <c r="AO82" s="213"/>
      <c r="AP82" s="213"/>
      <c r="AQ82" s="213"/>
      <c r="AR82" s="213"/>
      <c r="AS82" s="213"/>
      <c r="AT82" s="213"/>
      <c r="AU82" s="213"/>
      <c r="AV82" s="213"/>
      <c r="AW82" s="213"/>
      <c r="AX82" s="213"/>
      <c r="AY82" s="213"/>
    </row>
    <row r="83" spans="1:51" ht="124.3" x14ac:dyDescent="0.4">
      <c r="A83" s="735" t="str">
        <f>Tabla135[[#This Row],[Id Riesgo]]</f>
        <v>RC8</v>
      </c>
      <c r="B83" s="736" t="str">
        <f>Tabla135[[#This Row],[Riesgo]]</f>
        <v>Posibilidad de afectación Legal, Reputacional, Operativa por Fraude interno debido a omisiones, informes inexactos o descripciones incorrectas durante la recolección y análisis de la información física y jurídica para la implementación de los Planes de Ordenamiento Social de la Propiedad Rural (POSPR) en los municipios programados para beneficio personal o de terceros.</v>
      </c>
      <c r="C83" s="742" t="b">
        <f>Tabla135[[#This Row],[Identificado en paso 1 y 2?]]</f>
        <v>1</v>
      </c>
      <c r="D83" s="727">
        <f>_xlfn.XLOOKUP(Tabla135[[#This Row],[Id Riesgo]],Tabla13[Id Riesgo],Tabla13[Probabilidad],"",1)</f>
        <v>0.6</v>
      </c>
      <c r="E83" s="727">
        <f>IF(C83=TRUE,_xlfn.XLOOKUP(Tabla135[[#This Row],[Id Riesgo]],Tabla13[Id Riesgo],Tabla13[Porcentaje Impacto],"",1),"")</f>
        <v>0.8</v>
      </c>
      <c r="F83" s="290" t="str">
        <f t="shared" ref="F83:F91" si="7">F82</f>
        <v>RC8</v>
      </c>
      <c r="G83" s="415" t="b">
        <f>_xlfn.XLOOKUP(F83,Tabla13[Id Riesgo],Tabla13[Registro diligenciado],FALSE,1)</f>
        <v>1</v>
      </c>
      <c r="H83" s="290" t="str">
        <f>IF(G83,_xlfn.XLOOKUP(F83,Tabla6[Id Riesgo],Tabla6[DESCRIPCIÓN DEL RIESGO],FALSE,1),"")</f>
        <v>Posibilidad de afectación Legal, Reputacional, Operativa por Fraude interno debido a omisiones, informes inexactos o descripciones incorrectas durante la recolección y análisis de la información física y jurídica para la implementación de los Planes de Ordenamiento Social de la Propiedad Rural (POSPR) en los municipios programados para beneficio personal o de terceros.</v>
      </c>
      <c r="I83" s="327">
        <f>_xlfn.XLOOKUP(Tabla135[[#This Row],[Id Riesgo]],Tabla13[Id Riesgo],Tabla13[Probabilidad])</f>
        <v>0.6</v>
      </c>
      <c r="J83" s="327">
        <f>_xlfn.XLOOKUP(Tabla135[[#This Row],[Id Riesgo]],Tabla13[Id Riesgo],Tabla13[Porcentaje Impacto],"",1)</f>
        <v>0.8</v>
      </c>
      <c r="K83" s="311">
        <v>2</v>
      </c>
      <c r="L83" s="314" t="s">
        <v>422</v>
      </c>
      <c r="M83" s="314" t="s">
        <v>439</v>
      </c>
      <c r="N83" s="314" t="s">
        <v>479</v>
      </c>
      <c r="O83" s="295" t="s">
        <v>857</v>
      </c>
      <c r="P83" s="314" t="s">
        <v>858</v>
      </c>
      <c r="Q83" s="328" t="str">
        <f>_xlfn.TEXTJOIN(" ",TRUE,Tabla135[[#This Row],[Actividad - Acción ¿Qué?
Inicia con verbo]],Tabla135[[#This Row],[Complemento
(Observaciones o desviaciones)]])</f>
        <v>Validar la calidad de la información de los predios objeto de ordenamiento social de la propiedad  para asegurar el adecuado levantamiento de la información física y jurídica de los predios levantados durante el barrido predial en las unidades de intervención en los municipios programados</v>
      </c>
      <c r="R83" s="295" t="s">
        <v>531</v>
      </c>
      <c r="S83" s="327">
        <f>_xlfn.XLOOKUP(Tabla135[[#This Row],[Tipo de control]],Tabla7[Tipo de control],Tabla7[Peso],"",1)</f>
        <v>0.15</v>
      </c>
      <c r="T83" s="290" t="str">
        <f>_xlfn.XLOOKUP(Tabla135[[#This Row],[Tipo de control]],Tabla7[Tipo de control],Tabla7[Afectación matriz],"",1)</f>
        <v>Probabilidad</v>
      </c>
      <c r="U83" s="295" t="s">
        <v>536</v>
      </c>
      <c r="V83" s="327">
        <f>_xlfn.XLOOKUP(Tabla135[[#This Row],[Implementación]],Tabla11[Implementación],Tabla11[Peso],"",1)</f>
        <v>0.25</v>
      </c>
      <c r="W83" s="295" t="s">
        <v>502</v>
      </c>
      <c r="X83" s="295" t="s">
        <v>497</v>
      </c>
      <c r="Y83" s="295" t="s">
        <v>506</v>
      </c>
      <c r="Z83" s="295" t="s">
        <v>508</v>
      </c>
      <c r="AA83" s="310">
        <f>IFERROR(Tabla135[[#This Row],[Peso del control]]+Tabla135[[#This Row],[Peso de la implementación]],"")</f>
        <v>0.4</v>
      </c>
      <c r="AB83" s="310" cm="1">
        <f t="array" ref="AB83">IFERROR(IF(Tabla135[[#This Row],[Registro diligenciado]]=TRUE,_xlfn.IFS(AND(Tabla135[[#This Row],[No. de Control]]=1,Tabla135[[#This Row],[Desplazamiento en la Matriz]]="Probabilidad"),D83-(D83*Tabla135[[#This Row],[Valor del control]]),AND(Tabla135[[#This Row],[No. de Control]]&gt;1,Tabla135[[#This Row],[Desplazamiento en la Matriz]]="Probabilidad"),AB82-(AB82*Tabla135[[#This Row],[Valor del control]]),AND(Tabla135[[#This Row],[No. de Control]]=1,Tabla135[[#This Row],[Desplazamiento en la Matriz]]="Impacto"),D83,AND(Tabla135[[#This Row],[No. de Control]]&gt;1,Tabla135[[#This Row],[Desplazamiento en la Matriz]]="Impacto"),AB82),""),"")</f>
        <v>0.216</v>
      </c>
      <c r="AC83" s="310" cm="1">
        <f t="array" ref="AC83">IFERROR(IF(Tabla135[[#This Row],[Registro diligenciado]]=TRUE,_xlfn.IFS(AND(Tabla135[[#This Row],[No. de Control]]=1,Tabla135[[#This Row],[Desplazamiento en la Matriz]]="Impacto"),E83-(E83*Tabla135[[#This Row],[Valor del control]]),AND(Tabla135[[#This Row],[No. de Control]]&gt;1,Tabla135[[#This Row],[Desplazamiento en la Matriz]]="Impacto"),AC82-(AC82*Tabla135[[#This Row],[Valor del control]]),AND(Tabla135[[#This Row],[No. de Control]]=1,Tabla135[[#This Row],[Desplazamiento en la Matriz]]="Probabilidad"),E83,AND(Tabla135[[#This Row],[No. de Control]]&gt;1,Tabla135[[#This Row],[Desplazamiento en la Matriz]]="Probabilidad"),AC82),""),"")</f>
        <v>0.8</v>
      </c>
      <c r="AD83" s="310">
        <f>IFERROR(_xlfn.MINIFS(Tabla135[Probabilidad residual],Tabla135[Id Riesgo],Tabla135[[#This Row],[Id Riesgo]]),"")</f>
        <v>0.216</v>
      </c>
      <c r="AE83" s="310">
        <f>IFERROR(_xlfn.MINIFS(Tabla135[Impacto residual],Tabla135[Id Riesgo],Tabla135[[#This Row],[Id Riesgo]]),"")</f>
        <v>0.8</v>
      </c>
      <c r="AF83" s="310" t="str" cm="1">
        <f t="array" ref="AF8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83" s="310" t="str" cm="1">
        <f t="array" ref="AG8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8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83" s="213"/>
      <c r="AJ83" s="727">
        <f>_xlfn.MINIFS(Tabla135[Probabilidad residual],Tabla135[Id Riesgo],Tabla135[[#This Row],[Id Riesgo]])</f>
        <v>0.216</v>
      </c>
      <c r="AK83" s="727">
        <f>_xlfn.MINIFS(Tabla135[Impacto residual],Tabla135[Id Riesgo],Tabla135[[#This Row],[Id Riesgo]])</f>
        <v>0.8</v>
      </c>
      <c r="AL83" s="727"/>
      <c r="AM83" s="727"/>
      <c r="AN83" s="213"/>
      <c r="AO83" s="213"/>
      <c r="AP83" s="213"/>
      <c r="AQ83" s="213"/>
      <c r="AR83" s="213"/>
      <c r="AS83" s="213"/>
      <c r="AT83" s="213"/>
      <c r="AU83" s="213"/>
      <c r="AV83" s="213"/>
      <c r="AW83" s="213"/>
      <c r="AX83" s="213"/>
      <c r="AY83" s="213"/>
    </row>
    <row r="84" spans="1:51" ht="124.3" hidden="1" x14ac:dyDescent="0.4">
      <c r="A84" s="735" t="str">
        <f>Tabla135[[#This Row],[Id Riesgo]]</f>
        <v>RC8</v>
      </c>
      <c r="B84" s="736" t="str">
        <f>Tabla135[[#This Row],[Riesgo]]</f>
        <v>Posibilidad de afectación Legal, Reputacional, Operativa por Fraude interno debido a omisiones, informes inexactos o descripciones incorrectas durante la recolección y análisis de la información física y jurídica para la implementación de los Planes de Ordenamiento Social de la Propiedad Rural (POSPR) en los municipios programados para beneficio personal o de terceros.</v>
      </c>
      <c r="C84" s="742" t="b">
        <f>Tabla135[[#This Row],[Identificado en paso 1 y 2?]]</f>
        <v>1</v>
      </c>
      <c r="D84" s="727">
        <f>_xlfn.XLOOKUP(Tabla135[[#This Row],[Id Riesgo]],Tabla13[Id Riesgo],Tabla13[Probabilidad],"",1)</f>
        <v>0.6</v>
      </c>
      <c r="E84" s="727">
        <f>IF(C84=TRUE,_xlfn.XLOOKUP(Tabla135[[#This Row],[Id Riesgo]],Tabla13[Id Riesgo],Tabla13[Porcentaje Impacto],"",1),"")</f>
        <v>0.8</v>
      </c>
      <c r="F84" s="290" t="str">
        <f t="shared" si="7"/>
        <v>RC8</v>
      </c>
      <c r="G84" s="415" t="b">
        <f>_xlfn.XLOOKUP(F84,Tabla13[Id Riesgo],Tabla13[Registro diligenciado],FALSE,1)</f>
        <v>1</v>
      </c>
      <c r="H84" s="290" t="str">
        <f>IF(G84,_xlfn.XLOOKUP(F84,Tabla6[Id Riesgo],Tabla6[DESCRIPCIÓN DEL RIESGO],FALSE,1),"")</f>
        <v>Posibilidad de afectación Legal, Reputacional, Operativa por Fraude interno debido a omisiones, informes inexactos o descripciones incorrectas durante la recolección y análisis de la información física y jurídica para la implementación de los Planes de Ordenamiento Social de la Propiedad Rural (POSPR) en los municipios programados para beneficio personal o de terceros.</v>
      </c>
      <c r="I84" s="327">
        <f>_xlfn.XLOOKUP(Tabla135[[#This Row],[Id Riesgo]],Tabla13[Id Riesgo],Tabla13[Probabilidad])</f>
        <v>0.6</v>
      </c>
      <c r="J84" s="327">
        <f>_xlfn.XLOOKUP(Tabla135[[#This Row],[Id Riesgo]],Tabla13[Id Riesgo],Tabla13[Porcentaje Impacto],"",1)</f>
        <v>0.8</v>
      </c>
      <c r="K84" s="311">
        <v>3</v>
      </c>
      <c r="L84" s="314"/>
      <c r="M84" s="314"/>
      <c r="N84" s="314"/>
      <c r="O84" s="295"/>
      <c r="P84" s="314"/>
      <c r="Q84" s="328" t="str">
        <f>_xlfn.TEXTJOIN(" ",TRUE,Tabla135[[#This Row],[Actividad - Acción ¿Qué?
Inicia con verbo]],Tabla135[[#This Row],[Complemento
(Observaciones o desviaciones)]])</f>
        <v/>
      </c>
      <c r="R84" s="295"/>
      <c r="S84" s="327" t="str">
        <f>_xlfn.XLOOKUP(Tabla135[[#This Row],[Tipo de control]],Tabla7[Tipo de control],Tabla7[Peso],"",1)</f>
        <v/>
      </c>
      <c r="T84" s="290" t="str">
        <f>_xlfn.XLOOKUP(Tabla135[[#This Row],[Tipo de control]],Tabla7[Tipo de control],Tabla7[Afectación matriz],"",1)</f>
        <v/>
      </c>
      <c r="U84" s="295"/>
      <c r="V84" s="327" t="str">
        <f>_xlfn.XLOOKUP(Tabla135[[#This Row],[Implementación]],Tabla11[Implementación],Tabla11[Peso],"",1)</f>
        <v/>
      </c>
      <c r="W84" s="295"/>
      <c r="X84" s="295"/>
      <c r="Y84" s="295"/>
      <c r="Z84" s="295"/>
      <c r="AA84" s="310" t="str">
        <f>IFERROR(Tabla135[[#This Row],[Peso del control]]+Tabla135[[#This Row],[Peso de la implementación]],"")</f>
        <v/>
      </c>
      <c r="AB84" s="310" t="str" cm="1">
        <f t="array" ref="AB84">IFERROR(IF(Tabla135[[#This Row],[Registro diligenciado]]=TRUE,_xlfn.IFS(AND(Tabla135[[#This Row],[No. de Control]]=1,Tabla135[[#This Row],[Desplazamiento en la Matriz]]="Probabilidad"),D84-(D84*Tabla135[[#This Row],[Valor del control]]),AND(Tabla135[[#This Row],[No. de Control]]&gt;1,Tabla135[[#This Row],[Desplazamiento en la Matriz]]="Probabilidad"),AB83-(AB83*Tabla135[[#This Row],[Valor del control]]),AND(Tabla135[[#This Row],[No. de Control]]=1,Tabla135[[#This Row],[Desplazamiento en la Matriz]]="Impacto"),D84,AND(Tabla135[[#This Row],[No. de Control]]&gt;1,Tabla135[[#This Row],[Desplazamiento en la Matriz]]="Impacto"),AB83),""),"")</f>
        <v/>
      </c>
      <c r="AC84" s="310" t="str" cm="1">
        <f t="array" ref="AC84">IFERROR(IF(Tabla135[[#This Row],[Registro diligenciado]]=TRUE,_xlfn.IFS(AND(Tabla135[[#This Row],[No. de Control]]=1,Tabla135[[#This Row],[Desplazamiento en la Matriz]]="Impacto"),E84-(E84*Tabla135[[#This Row],[Valor del control]]),AND(Tabla135[[#This Row],[No. de Control]]&gt;1,Tabla135[[#This Row],[Desplazamiento en la Matriz]]="Impacto"),AC83-(AC83*Tabla135[[#This Row],[Valor del control]]),AND(Tabla135[[#This Row],[No. de Control]]=1,Tabla135[[#This Row],[Desplazamiento en la Matriz]]="Probabilidad"),E84,AND(Tabla135[[#This Row],[No. de Control]]&gt;1,Tabla135[[#This Row],[Desplazamiento en la Matriz]]="Probabilidad"),AC83),""),"")</f>
        <v/>
      </c>
      <c r="AD84" s="310">
        <f>IFERROR(_xlfn.MINIFS(Tabla135[Probabilidad residual],Tabla135[Id Riesgo],Tabla135[[#This Row],[Id Riesgo]]),"")</f>
        <v>0.216</v>
      </c>
      <c r="AE84" s="310">
        <f>IFERROR(_xlfn.MINIFS(Tabla135[Impacto residual],Tabla135[Id Riesgo],Tabla135[[#This Row],[Id Riesgo]]),"")</f>
        <v>0.8</v>
      </c>
      <c r="AF84" s="310" t="str" cm="1">
        <f t="array" ref="AF8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84" s="310" t="str" cm="1">
        <f t="array" ref="AG8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8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4" s="213"/>
      <c r="AJ84" s="727">
        <f>_xlfn.MINIFS(Tabla135[Probabilidad residual],Tabla135[Id Riesgo],Tabla135[[#This Row],[Id Riesgo]])</f>
        <v>0.216</v>
      </c>
      <c r="AK84" s="727">
        <f>_xlfn.MINIFS(Tabla135[Impacto residual],Tabla135[Id Riesgo],Tabla135[[#This Row],[Id Riesgo]])</f>
        <v>0.8</v>
      </c>
      <c r="AL84" s="727"/>
      <c r="AM84" s="727"/>
      <c r="AN84" s="213"/>
      <c r="AO84" s="213"/>
      <c r="AP84" s="213"/>
      <c r="AQ84" s="213"/>
      <c r="AR84" s="213"/>
      <c r="AS84" s="213"/>
      <c r="AT84" s="213"/>
      <c r="AU84" s="213"/>
      <c r="AV84" s="213"/>
      <c r="AW84" s="213"/>
      <c r="AX84" s="213"/>
      <c r="AY84" s="213"/>
    </row>
    <row r="85" spans="1:51" ht="124.3" hidden="1" x14ac:dyDescent="0.4">
      <c r="A85" s="735" t="str">
        <f>Tabla135[[#This Row],[Id Riesgo]]</f>
        <v>RC8</v>
      </c>
      <c r="B85" s="736" t="str">
        <f>Tabla135[[#This Row],[Riesgo]]</f>
        <v>Posibilidad de afectación Legal, Reputacional, Operativa por Fraude interno debido a omisiones, informes inexactos o descripciones incorrectas durante la recolección y análisis de la información física y jurídica para la implementación de los Planes de Ordenamiento Social de la Propiedad Rural (POSPR) en los municipios programados para beneficio personal o de terceros.</v>
      </c>
      <c r="C85" s="742" t="b">
        <f>Tabla135[[#This Row],[Identificado en paso 1 y 2?]]</f>
        <v>1</v>
      </c>
      <c r="D85" s="727">
        <f>_xlfn.XLOOKUP(Tabla135[[#This Row],[Id Riesgo]],Tabla13[Id Riesgo],Tabla13[Probabilidad],"",1)</f>
        <v>0.6</v>
      </c>
      <c r="E85" s="727">
        <f>IF(C85=TRUE,_xlfn.XLOOKUP(Tabla135[[#This Row],[Id Riesgo]],Tabla13[Id Riesgo],Tabla13[Porcentaje Impacto],"",1),"")</f>
        <v>0.8</v>
      </c>
      <c r="F85" s="290" t="str">
        <f t="shared" si="7"/>
        <v>RC8</v>
      </c>
      <c r="G85" s="415" t="b">
        <f>_xlfn.XLOOKUP(F85,Tabla13[Id Riesgo],Tabla13[Registro diligenciado],FALSE,1)</f>
        <v>1</v>
      </c>
      <c r="H85" s="290" t="str">
        <f>IF(G85,_xlfn.XLOOKUP(F85,Tabla6[Id Riesgo],Tabla6[DESCRIPCIÓN DEL RIESGO],FALSE,1),"")</f>
        <v>Posibilidad de afectación Legal, Reputacional, Operativa por Fraude interno debido a omisiones, informes inexactos o descripciones incorrectas durante la recolección y análisis de la información física y jurídica para la implementación de los Planes de Ordenamiento Social de la Propiedad Rural (POSPR) en los municipios programados para beneficio personal o de terceros.</v>
      </c>
      <c r="I85" s="327">
        <f>_xlfn.XLOOKUP(Tabla135[[#This Row],[Id Riesgo]],Tabla13[Id Riesgo],Tabla13[Probabilidad])</f>
        <v>0.6</v>
      </c>
      <c r="J85" s="327">
        <f>_xlfn.XLOOKUP(Tabla135[[#This Row],[Id Riesgo]],Tabla13[Id Riesgo],Tabla13[Porcentaje Impacto],"",1)</f>
        <v>0.8</v>
      </c>
      <c r="K85" s="311">
        <v>4</v>
      </c>
      <c r="L85" s="314"/>
      <c r="M85" s="314"/>
      <c r="N85" s="314"/>
      <c r="O85" s="295"/>
      <c r="P85" s="314"/>
      <c r="Q85" s="328" t="str">
        <f>_xlfn.TEXTJOIN(" ",TRUE,Tabla135[[#This Row],[Actividad - Acción ¿Qué?
Inicia con verbo]],Tabla135[[#This Row],[Complemento
(Observaciones o desviaciones)]])</f>
        <v/>
      </c>
      <c r="R85" s="295"/>
      <c r="S85" s="327" t="str">
        <f>_xlfn.XLOOKUP(Tabla135[[#This Row],[Tipo de control]],Tabla7[Tipo de control],Tabla7[Peso],"",1)</f>
        <v/>
      </c>
      <c r="T85" s="290" t="str">
        <f>_xlfn.XLOOKUP(Tabla135[[#This Row],[Tipo de control]],Tabla7[Tipo de control],Tabla7[Afectación matriz],"",1)</f>
        <v/>
      </c>
      <c r="U85" s="295"/>
      <c r="V85" s="327" t="str">
        <f>_xlfn.XLOOKUP(Tabla135[[#This Row],[Implementación]],Tabla11[Implementación],Tabla11[Peso],"",1)</f>
        <v/>
      </c>
      <c r="W85" s="295"/>
      <c r="X85" s="295"/>
      <c r="Y85" s="295"/>
      <c r="Z85" s="295"/>
      <c r="AA85" s="310" t="str">
        <f>IFERROR(Tabla135[[#This Row],[Peso del control]]+Tabla135[[#This Row],[Peso de la implementación]],"")</f>
        <v/>
      </c>
      <c r="AB85" s="310" t="str" cm="1">
        <f t="array" ref="AB85">IFERROR(IF(Tabla135[[#This Row],[Registro diligenciado]]=TRUE,_xlfn.IFS(AND(Tabla135[[#This Row],[No. de Control]]=1,Tabla135[[#This Row],[Desplazamiento en la Matriz]]="Probabilidad"),D85-(D85*Tabla135[[#This Row],[Valor del control]]),AND(Tabla135[[#This Row],[No. de Control]]&gt;1,Tabla135[[#This Row],[Desplazamiento en la Matriz]]="Probabilidad"),AB84-(AB84*Tabla135[[#This Row],[Valor del control]]),AND(Tabla135[[#This Row],[No. de Control]]=1,Tabla135[[#This Row],[Desplazamiento en la Matriz]]="Impacto"),D85,AND(Tabla135[[#This Row],[No. de Control]]&gt;1,Tabla135[[#This Row],[Desplazamiento en la Matriz]]="Impacto"),AB84),""),"")</f>
        <v/>
      </c>
      <c r="AC85" s="310" t="str" cm="1">
        <f t="array" ref="AC85">IFERROR(IF(Tabla135[[#This Row],[Registro diligenciado]]=TRUE,_xlfn.IFS(AND(Tabla135[[#This Row],[No. de Control]]=1,Tabla135[[#This Row],[Desplazamiento en la Matriz]]="Impacto"),E85-(E85*Tabla135[[#This Row],[Valor del control]]),AND(Tabla135[[#This Row],[No. de Control]]&gt;1,Tabla135[[#This Row],[Desplazamiento en la Matriz]]="Impacto"),AC84-(AC84*Tabla135[[#This Row],[Valor del control]]),AND(Tabla135[[#This Row],[No. de Control]]=1,Tabla135[[#This Row],[Desplazamiento en la Matriz]]="Probabilidad"),E85,AND(Tabla135[[#This Row],[No. de Control]]&gt;1,Tabla135[[#This Row],[Desplazamiento en la Matriz]]="Probabilidad"),AC84),""),"")</f>
        <v/>
      </c>
      <c r="AD85" s="310">
        <f>IFERROR(_xlfn.MINIFS(Tabla135[Probabilidad residual],Tabla135[Id Riesgo],Tabla135[[#This Row],[Id Riesgo]]),"")</f>
        <v>0.216</v>
      </c>
      <c r="AE85" s="310">
        <f>IFERROR(_xlfn.MINIFS(Tabla135[Impacto residual],Tabla135[Id Riesgo],Tabla135[[#This Row],[Id Riesgo]]),"")</f>
        <v>0.8</v>
      </c>
      <c r="AF85" s="310" t="str" cm="1">
        <f t="array" ref="AF8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85" s="310" t="str" cm="1">
        <f t="array" ref="AG8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8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5" s="213"/>
      <c r="AJ85" s="727">
        <f>_xlfn.MINIFS(Tabla135[Probabilidad residual],Tabla135[Id Riesgo],Tabla135[[#This Row],[Id Riesgo]])</f>
        <v>0.216</v>
      </c>
      <c r="AK85" s="727">
        <f>_xlfn.MINIFS(Tabla135[Impacto residual],Tabla135[Id Riesgo],Tabla135[[#This Row],[Id Riesgo]])</f>
        <v>0.8</v>
      </c>
      <c r="AL85" s="727"/>
      <c r="AM85" s="727"/>
      <c r="AN85" s="213"/>
      <c r="AO85" s="213"/>
      <c r="AP85" s="213"/>
      <c r="AQ85" s="213"/>
      <c r="AR85" s="213"/>
      <c r="AS85" s="213"/>
      <c r="AT85" s="213"/>
      <c r="AU85" s="213"/>
      <c r="AV85" s="213"/>
      <c r="AW85" s="213"/>
      <c r="AX85" s="213"/>
      <c r="AY85" s="213"/>
    </row>
    <row r="86" spans="1:51" ht="124.3" hidden="1" x14ac:dyDescent="0.4">
      <c r="A86" s="735" t="str">
        <f>Tabla135[[#This Row],[Id Riesgo]]</f>
        <v>RC8</v>
      </c>
      <c r="B86" s="736" t="str">
        <f>Tabla135[[#This Row],[Riesgo]]</f>
        <v>Posibilidad de afectación Legal, Reputacional, Operativa por Fraude interno debido a omisiones, informes inexactos o descripciones incorrectas durante la recolección y análisis de la información física y jurídica para la implementación de los Planes de Ordenamiento Social de la Propiedad Rural (POSPR) en los municipios programados para beneficio personal o de terceros.</v>
      </c>
      <c r="C86" s="742" t="b">
        <f>Tabla135[[#This Row],[Identificado en paso 1 y 2?]]</f>
        <v>1</v>
      </c>
      <c r="D86" s="727">
        <f>_xlfn.XLOOKUP(Tabla135[[#This Row],[Id Riesgo]],Tabla13[Id Riesgo],Tabla13[Probabilidad],"",1)</f>
        <v>0.6</v>
      </c>
      <c r="E86" s="727">
        <f>IF(C86=TRUE,_xlfn.XLOOKUP(Tabla135[[#This Row],[Id Riesgo]],Tabla13[Id Riesgo],Tabla13[Porcentaje Impacto],"",1),"")</f>
        <v>0.8</v>
      </c>
      <c r="F86" s="290" t="str">
        <f t="shared" si="7"/>
        <v>RC8</v>
      </c>
      <c r="G86" s="415" t="b">
        <f>_xlfn.XLOOKUP(F86,Tabla13[Id Riesgo],Tabla13[Registro diligenciado],FALSE,1)</f>
        <v>1</v>
      </c>
      <c r="H86" s="290" t="str">
        <f>IF(G86,_xlfn.XLOOKUP(F86,Tabla6[Id Riesgo],Tabla6[DESCRIPCIÓN DEL RIESGO],FALSE,1),"")</f>
        <v>Posibilidad de afectación Legal, Reputacional, Operativa por Fraude interno debido a omisiones, informes inexactos o descripciones incorrectas durante la recolección y análisis de la información física y jurídica para la implementación de los Planes de Ordenamiento Social de la Propiedad Rural (POSPR) en los municipios programados para beneficio personal o de terceros.</v>
      </c>
      <c r="I86" s="327">
        <f>_xlfn.XLOOKUP(Tabla135[[#This Row],[Id Riesgo]],Tabla13[Id Riesgo],Tabla13[Probabilidad])</f>
        <v>0.6</v>
      </c>
      <c r="J86" s="327">
        <f>_xlfn.XLOOKUP(Tabla135[[#This Row],[Id Riesgo]],Tabla13[Id Riesgo],Tabla13[Porcentaje Impacto],"",1)</f>
        <v>0.8</v>
      </c>
      <c r="K86" s="311">
        <v>5</v>
      </c>
      <c r="L86" s="314"/>
      <c r="M86" s="314"/>
      <c r="N86" s="314"/>
      <c r="O86" s="295"/>
      <c r="P86" s="314"/>
      <c r="Q86" s="328" t="str">
        <f>_xlfn.TEXTJOIN(" ",TRUE,Tabla135[[#This Row],[Actividad - Acción ¿Qué?
Inicia con verbo]],Tabla135[[#This Row],[Complemento
(Observaciones o desviaciones)]])</f>
        <v/>
      </c>
      <c r="R86" s="295"/>
      <c r="S86" s="327" t="str">
        <f>_xlfn.XLOOKUP(Tabla135[[#This Row],[Tipo de control]],Tabla7[Tipo de control],Tabla7[Peso],"",1)</f>
        <v/>
      </c>
      <c r="T86" s="290" t="str">
        <f>_xlfn.XLOOKUP(Tabla135[[#This Row],[Tipo de control]],Tabla7[Tipo de control],Tabla7[Afectación matriz],"",1)</f>
        <v/>
      </c>
      <c r="U86" s="295"/>
      <c r="V86" s="327" t="str">
        <f>_xlfn.XLOOKUP(Tabla135[[#This Row],[Implementación]],Tabla11[Implementación],Tabla11[Peso],"",1)</f>
        <v/>
      </c>
      <c r="W86" s="295"/>
      <c r="X86" s="295"/>
      <c r="Y86" s="295"/>
      <c r="Z86" s="295"/>
      <c r="AA86" s="310" t="str">
        <f>IFERROR(Tabla135[[#This Row],[Peso del control]]+Tabla135[[#This Row],[Peso de la implementación]],"")</f>
        <v/>
      </c>
      <c r="AB86" s="310" t="str" cm="1">
        <f t="array" ref="AB86">IFERROR(IF(Tabla135[[#This Row],[Registro diligenciado]]=TRUE,_xlfn.IFS(AND(Tabla135[[#This Row],[No. de Control]]=1,Tabla135[[#This Row],[Desplazamiento en la Matriz]]="Probabilidad"),D86-(D86*Tabla135[[#This Row],[Valor del control]]),AND(Tabla135[[#This Row],[No. de Control]]&gt;1,Tabla135[[#This Row],[Desplazamiento en la Matriz]]="Probabilidad"),AB85-(AB85*Tabla135[[#This Row],[Valor del control]]),AND(Tabla135[[#This Row],[No. de Control]]=1,Tabla135[[#This Row],[Desplazamiento en la Matriz]]="Impacto"),D86,AND(Tabla135[[#This Row],[No. de Control]]&gt;1,Tabla135[[#This Row],[Desplazamiento en la Matriz]]="Impacto"),AB85),""),"")</f>
        <v/>
      </c>
      <c r="AC86" s="310" t="str" cm="1">
        <f t="array" ref="AC86">IFERROR(IF(Tabla135[[#This Row],[Registro diligenciado]]=TRUE,_xlfn.IFS(AND(Tabla135[[#This Row],[No. de Control]]=1,Tabla135[[#This Row],[Desplazamiento en la Matriz]]="Impacto"),E86-(E86*Tabla135[[#This Row],[Valor del control]]),AND(Tabla135[[#This Row],[No. de Control]]&gt;1,Tabla135[[#This Row],[Desplazamiento en la Matriz]]="Impacto"),AC85-(AC85*Tabla135[[#This Row],[Valor del control]]),AND(Tabla135[[#This Row],[No. de Control]]=1,Tabla135[[#This Row],[Desplazamiento en la Matriz]]="Probabilidad"),E86,AND(Tabla135[[#This Row],[No. de Control]]&gt;1,Tabla135[[#This Row],[Desplazamiento en la Matriz]]="Probabilidad"),AC85),""),"")</f>
        <v/>
      </c>
      <c r="AD86" s="310">
        <f>IFERROR(_xlfn.MINIFS(Tabla135[Probabilidad residual],Tabla135[Id Riesgo],Tabla135[[#This Row],[Id Riesgo]]),"")</f>
        <v>0.216</v>
      </c>
      <c r="AE86" s="310">
        <f>IFERROR(_xlfn.MINIFS(Tabla135[Impacto residual],Tabla135[Id Riesgo],Tabla135[[#This Row],[Id Riesgo]]),"")</f>
        <v>0.8</v>
      </c>
      <c r="AF86" s="310" t="str" cm="1">
        <f t="array" ref="AF8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86" s="310" t="str" cm="1">
        <f t="array" ref="AG8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8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6" s="213"/>
      <c r="AJ86" s="727">
        <f>_xlfn.MINIFS(Tabla135[Probabilidad residual],Tabla135[Id Riesgo],Tabla135[[#This Row],[Id Riesgo]])</f>
        <v>0.216</v>
      </c>
      <c r="AK86" s="727">
        <f>_xlfn.MINIFS(Tabla135[Impacto residual],Tabla135[Id Riesgo],Tabla135[[#This Row],[Id Riesgo]])</f>
        <v>0.8</v>
      </c>
      <c r="AL86" s="727"/>
      <c r="AM86" s="727"/>
      <c r="AN86" s="213"/>
      <c r="AO86" s="213"/>
      <c r="AP86" s="213"/>
      <c r="AQ86" s="213"/>
      <c r="AR86" s="213"/>
      <c r="AS86" s="213"/>
      <c r="AT86" s="213"/>
      <c r="AU86" s="213"/>
      <c r="AV86" s="213"/>
      <c r="AW86" s="213"/>
      <c r="AX86" s="213"/>
      <c r="AY86" s="213"/>
    </row>
    <row r="87" spans="1:51" ht="124.3" hidden="1" x14ac:dyDescent="0.4">
      <c r="A87" s="735" t="str">
        <f>Tabla135[[#This Row],[Id Riesgo]]</f>
        <v>RC8</v>
      </c>
      <c r="B87" s="736" t="str">
        <f>Tabla135[[#This Row],[Riesgo]]</f>
        <v>Posibilidad de afectación Legal, Reputacional, Operativa por Fraude interno debido a omisiones, informes inexactos o descripciones incorrectas durante la recolección y análisis de la información física y jurídica para la implementación de los Planes de Ordenamiento Social de la Propiedad Rural (POSPR) en los municipios programados para beneficio personal o de terceros.</v>
      </c>
      <c r="C87" s="742" t="b">
        <f>Tabla135[[#This Row],[Identificado en paso 1 y 2?]]</f>
        <v>1</v>
      </c>
      <c r="D87" s="727">
        <f>_xlfn.XLOOKUP(Tabla135[[#This Row],[Id Riesgo]],Tabla13[Id Riesgo],Tabla13[Probabilidad],"",1)</f>
        <v>0.6</v>
      </c>
      <c r="E87" s="727">
        <f>IF(C87=TRUE,_xlfn.XLOOKUP(Tabla135[[#This Row],[Id Riesgo]],Tabla13[Id Riesgo],Tabla13[Porcentaje Impacto],"",1),"")</f>
        <v>0.8</v>
      </c>
      <c r="F87" s="290" t="str">
        <f t="shared" si="7"/>
        <v>RC8</v>
      </c>
      <c r="G87" s="415" t="b">
        <f>_xlfn.XLOOKUP(F87,Tabla13[Id Riesgo],Tabla13[Registro diligenciado],FALSE,1)</f>
        <v>1</v>
      </c>
      <c r="H87" s="290" t="str">
        <f>IF(G87,_xlfn.XLOOKUP(F87,Tabla6[Id Riesgo],Tabla6[DESCRIPCIÓN DEL RIESGO],FALSE,1),"")</f>
        <v>Posibilidad de afectación Legal, Reputacional, Operativa por Fraude interno debido a omisiones, informes inexactos o descripciones incorrectas durante la recolección y análisis de la información física y jurídica para la implementación de los Planes de Ordenamiento Social de la Propiedad Rural (POSPR) en los municipios programados para beneficio personal o de terceros.</v>
      </c>
      <c r="I87" s="327">
        <f>_xlfn.XLOOKUP(Tabla135[[#This Row],[Id Riesgo]],Tabla13[Id Riesgo],Tabla13[Probabilidad])</f>
        <v>0.6</v>
      </c>
      <c r="J87" s="327">
        <f>_xlfn.XLOOKUP(Tabla135[[#This Row],[Id Riesgo]],Tabla13[Id Riesgo],Tabla13[Porcentaje Impacto],"",1)</f>
        <v>0.8</v>
      </c>
      <c r="K87" s="311">
        <v>6</v>
      </c>
      <c r="L87" s="314"/>
      <c r="M87" s="314"/>
      <c r="N87" s="314"/>
      <c r="O87" s="295"/>
      <c r="P87" s="314"/>
      <c r="Q87" s="328" t="str">
        <f>_xlfn.TEXTJOIN(" ",TRUE,Tabla135[[#This Row],[Actividad - Acción ¿Qué?
Inicia con verbo]],Tabla135[[#This Row],[Complemento
(Observaciones o desviaciones)]])</f>
        <v/>
      </c>
      <c r="R87" s="295"/>
      <c r="S87" s="327" t="str">
        <f>_xlfn.XLOOKUP(Tabla135[[#This Row],[Tipo de control]],Tabla7[Tipo de control],Tabla7[Peso],"",1)</f>
        <v/>
      </c>
      <c r="T87" s="290" t="str">
        <f>_xlfn.XLOOKUP(Tabla135[[#This Row],[Tipo de control]],Tabla7[Tipo de control],Tabla7[Afectación matriz],"",1)</f>
        <v/>
      </c>
      <c r="U87" s="295"/>
      <c r="V87" s="327" t="str">
        <f>_xlfn.XLOOKUP(Tabla135[[#This Row],[Implementación]],Tabla11[Implementación],Tabla11[Peso],"",1)</f>
        <v/>
      </c>
      <c r="W87" s="295"/>
      <c r="X87" s="295"/>
      <c r="Y87" s="295"/>
      <c r="Z87" s="295"/>
      <c r="AA87" s="310" t="str">
        <f>IFERROR(Tabla135[[#This Row],[Peso del control]]+Tabla135[[#This Row],[Peso de la implementación]],"")</f>
        <v/>
      </c>
      <c r="AB87" s="310" t="str" cm="1">
        <f t="array" ref="AB87">IFERROR(IF(Tabla135[[#This Row],[Registro diligenciado]]=TRUE,_xlfn.IFS(AND(Tabla135[[#This Row],[No. de Control]]=1,Tabla135[[#This Row],[Desplazamiento en la Matriz]]="Probabilidad"),D87-(D87*Tabla135[[#This Row],[Valor del control]]),AND(Tabla135[[#This Row],[No. de Control]]&gt;1,Tabla135[[#This Row],[Desplazamiento en la Matriz]]="Probabilidad"),AB86-(AB86*Tabla135[[#This Row],[Valor del control]]),AND(Tabla135[[#This Row],[No. de Control]]=1,Tabla135[[#This Row],[Desplazamiento en la Matriz]]="Impacto"),D87,AND(Tabla135[[#This Row],[No. de Control]]&gt;1,Tabla135[[#This Row],[Desplazamiento en la Matriz]]="Impacto"),AB86),""),"")</f>
        <v/>
      </c>
      <c r="AC87" s="310" t="str" cm="1">
        <f t="array" ref="AC87">IFERROR(IF(Tabla135[[#This Row],[Registro diligenciado]]=TRUE,_xlfn.IFS(AND(Tabla135[[#This Row],[No. de Control]]=1,Tabla135[[#This Row],[Desplazamiento en la Matriz]]="Impacto"),E87-(E87*Tabla135[[#This Row],[Valor del control]]),AND(Tabla135[[#This Row],[No. de Control]]&gt;1,Tabla135[[#This Row],[Desplazamiento en la Matriz]]="Impacto"),AC86-(AC86*Tabla135[[#This Row],[Valor del control]]),AND(Tabla135[[#This Row],[No. de Control]]=1,Tabla135[[#This Row],[Desplazamiento en la Matriz]]="Probabilidad"),E87,AND(Tabla135[[#This Row],[No. de Control]]&gt;1,Tabla135[[#This Row],[Desplazamiento en la Matriz]]="Probabilidad"),AC86),""),"")</f>
        <v/>
      </c>
      <c r="AD87" s="310">
        <f>IFERROR(_xlfn.MINIFS(Tabla135[Probabilidad residual],Tabla135[Id Riesgo],Tabla135[[#This Row],[Id Riesgo]]),"")</f>
        <v>0.216</v>
      </c>
      <c r="AE87" s="310">
        <f>IFERROR(_xlfn.MINIFS(Tabla135[Impacto residual],Tabla135[Id Riesgo],Tabla135[[#This Row],[Id Riesgo]]),"")</f>
        <v>0.8</v>
      </c>
      <c r="AF87" s="310" t="str" cm="1">
        <f t="array" ref="AF8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87" s="310" t="str" cm="1">
        <f t="array" ref="AG8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8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7" s="213"/>
      <c r="AJ87" s="727">
        <f>_xlfn.MINIFS(Tabla135[Probabilidad residual],Tabla135[Id Riesgo],Tabla135[[#This Row],[Id Riesgo]])</f>
        <v>0.216</v>
      </c>
      <c r="AK87" s="727">
        <f>_xlfn.MINIFS(Tabla135[Impacto residual],Tabla135[Id Riesgo],Tabla135[[#This Row],[Id Riesgo]])</f>
        <v>0.8</v>
      </c>
      <c r="AL87" s="727"/>
      <c r="AM87" s="727"/>
      <c r="AN87" s="213"/>
      <c r="AO87" s="213"/>
      <c r="AP87" s="213"/>
      <c r="AQ87" s="213"/>
      <c r="AR87" s="213"/>
      <c r="AS87" s="213"/>
      <c r="AT87" s="213"/>
      <c r="AU87" s="213"/>
      <c r="AV87" s="213"/>
      <c r="AW87" s="213"/>
      <c r="AX87" s="213"/>
      <c r="AY87" s="213"/>
    </row>
    <row r="88" spans="1:51" ht="124.3" hidden="1" x14ac:dyDescent="0.4">
      <c r="A88" s="735" t="str">
        <f>Tabla135[[#This Row],[Id Riesgo]]</f>
        <v>RC8</v>
      </c>
      <c r="B88" s="736" t="str">
        <f>Tabla135[[#This Row],[Riesgo]]</f>
        <v>Posibilidad de afectación Legal, Reputacional, Operativa por Fraude interno debido a omisiones, informes inexactos o descripciones incorrectas durante la recolección y análisis de la información física y jurídica para la implementación de los Planes de Ordenamiento Social de la Propiedad Rural (POSPR) en los municipios programados para beneficio personal o de terceros.</v>
      </c>
      <c r="C88" s="742" t="b">
        <f>Tabla135[[#This Row],[Identificado en paso 1 y 2?]]</f>
        <v>1</v>
      </c>
      <c r="D88" s="727">
        <f>_xlfn.XLOOKUP(Tabla135[[#This Row],[Id Riesgo]],Tabla13[Id Riesgo],Tabla13[Probabilidad],"",1)</f>
        <v>0.6</v>
      </c>
      <c r="E88" s="727">
        <f>IF(C88=TRUE,_xlfn.XLOOKUP(Tabla135[[#This Row],[Id Riesgo]],Tabla13[Id Riesgo],Tabla13[Porcentaje Impacto],"",1),"")</f>
        <v>0.8</v>
      </c>
      <c r="F88" s="290" t="str">
        <f t="shared" si="7"/>
        <v>RC8</v>
      </c>
      <c r="G88" s="415" t="b">
        <f>_xlfn.XLOOKUP(F88,Tabla13[Id Riesgo],Tabla13[Registro diligenciado],FALSE,1)</f>
        <v>1</v>
      </c>
      <c r="H88" s="290" t="str">
        <f>IF(G88,_xlfn.XLOOKUP(F88,Tabla6[Id Riesgo],Tabla6[DESCRIPCIÓN DEL RIESGO],FALSE,1),"")</f>
        <v>Posibilidad de afectación Legal, Reputacional, Operativa por Fraude interno debido a omisiones, informes inexactos o descripciones incorrectas durante la recolección y análisis de la información física y jurídica para la implementación de los Planes de Ordenamiento Social de la Propiedad Rural (POSPR) en los municipios programados para beneficio personal o de terceros.</v>
      </c>
      <c r="I88" s="327">
        <f>_xlfn.XLOOKUP(Tabla135[[#This Row],[Id Riesgo]],Tabla13[Id Riesgo],Tabla13[Probabilidad])</f>
        <v>0.6</v>
      </c>
      <c r="J88" s="327">
        <f>_xlfn.XLOOKUP(Tabla135[[#This Row],[Id Riesgo]],Tabla13[Id Riesgo],Tabla13[Porcentaje Impacto],"",1)</f>
        <v>0.8</v>
      </c>
      <c r="K88" s="311">
        <v>7</v>
      </c>
      <c r="L88" s="314"/>
      <c r="M88" s="314"/>
      <c r="N88" s="314"/>
      <c r="O88" s="295"/>
      <c r="P88" s="314"/>
      <c r="Q88" s="328" t="str">
        <f>_xlfn.TEXTJOIN(" ",TRUE,Tabla135[[#This Row],[Actividad - Acción ¿Qué?
Inicia con verbo]],Tabla135[[#This Row],[Complemento
(Observaciones o desviaciones)]])</f>
        <v/>
      </c>
      <c r="R88" s="295"/>
      <c r="S88" s="327" t="str">
        <f>_xlfn.XLOOKUP(Tabla135[[#This Row],[Tipo de control]],Tabla7[Tipo de control],Tabla7[Peso],"",1)</f>
        <v/>
      </c>
      <c r="T88" s="290" t="str">
        <f>_xlfn.XLOOKUP(Tabla135[[#This Row],[Tipo de control]],Tabla7[Tipo de control],Tabla7[Afectación matriz],"",1)</f>
        <v/>
      </c>
      <c r="U88" s="295"/>
      <c r="V88" s="327" t="str">
        <f>_xlfn.XLOOKUP(Tabla135[[#This Row],[Implementación]],Tabla11[Implementación],Tabla11[Peso],"",1)</f>
        <v/>
      </c>
      <c r="W88" s="295"/>
      <c r="X88" s="295"/>
      <c r="Y88" s="295"/>
      <c r="Z88" s="295"/>
      <c r="AA88" s="310" t="str">
        <f>IFERROR(Tabla135[[#This Row],[Peso del control]]+Tabla135[[#This Row],[Peso de la implementación]],"")</f>
        <v/>
      </c>
      <c r="AB88" s="310" t="str" cm="1">
        <f t="array" ref="AB88">IFERROR(IF(Tabla135[[#This Row],[Registro diligenciado]]=TRUE,_xlfn.IFS(AND(Tabla135[[#This Row],[No. de Control]]=1,Tabla135[[#This Row],[Desplazamiento en la Matriz]]="Probabilidad"),D88-(D88*Tabla135[[#This Row],[Valor del control]]),AND(Tabla135[[#This Row],[No. de Control]]&gt;1,Tabla135[[#This Row],[Desplazamiento en la Matriz]]="Probabilidad"),AB87-(AB87*Tabla135[[#This Row],[Valor del control]]),AND(Tabla135[[#This Row],[No. de Control]]=1,Tabla135[[#This Row],[Desplazamiento en la Matriz]]="Impacto"),D88,AND(Tabla135[[#This Row],[No. de Control]]&gt;1,Tabla135[[#This Row],[Desplazamiento en la Matriz]]="Impacto"),AB87),""),"")</f>
        <v/>
      </c>
      <c r="AC88" s="310" t="str" cm="1">
        <f t="array" ref="AC88">IFERROR(IF(Tabla135[[#This Row],[Registro diligenciado]]=TRUE,_xlfn.IFS(AND(Tabla135[[#This Row],[No. de Control]]=1,Tabla135[[#This Row],[Desplazamiento en la Matriz]]="Impacto"),E88-(E88*Tabla135[[#This Row],[Valor del control]]),AND(Tabla135[[#This Row],[No. de Control]]&gt;1,Tabla135[[#This Row],[Desplazamiento en la Matriz]]="Impacto"),AC87-(AC87*Tabla135[[#This Row],[Valor del control]]),AND(Tabla135[[#This Row],[No. de Control]]=1,Tabla135[[#This Row],[Desplazamiento en la Matriz]]="Probabilidad"),E88,AND(Tabla135[[#This Row],[No. de Control]]&gt;1,Tabla135[[#This Row],[Desplazamiento en la Matriz]]="Probabilidad"),AC87),""),"")</f>
        <v/>
      </c>
      <c r="AD88" s="310">
        <f>IFERROR(_xlfn.MINIFS(Tabla135[Probabilidad residual],Tabla135[Id Riesgo],Tabla135[[#This Row],[Id Riesgo]]),"")</f>
        <v>0.216</v>
      </c>
      <c r="AE88" s="310">
        <f>IFERROR(_xlfn.MINIFS(Tabla135[Impacto residual],Tabla135[Id Riesgo],Tabla135[[#This Row],[Id Riesgo]]),"")</f>
        <v>0.8</v>
      </c>
      <c r="AF88" s="310" t="str" cm="1">
        <f t="array" ref="AF8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88" s="310" t="str" cm="1">
        <f t="array" ref="AG8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8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8" s="213"/>
      <c r="AJ88" s="727">
        <f>_xlfn.MINIFS(Tabla135[Probabilidad residual],Tabla135[Id Riesgo],Tabla135[[#This Row],[Id Riesgo]])</f>
        <v>0.216</v>
      </c>
      <c r="AK88" s="727">
        <f>_xlfn.MINIFS(Tabla135[Impacto residual],Tabla135[Id Riesgo],Tabla135[[#This Row],[Id Riesgo]])</f>
        <v>0.8</v>
      </c>
      <c r="AL88" s="727"/>
      <c r="AM88" s="727"/>
      <c r="AN88" s="213"/>
      <c r="AO88" s="213"/>
      <c r="AP88" s="213"/>
      <c r="AQ88" s="213"/>
      <c r="AR88" s="213"/>
      <c r="AS88" s="213"/>
      <c r="AT88" s="213"/>
      <c r="AU88" s="213"/>
      <c r="AV88" s="213"/>
      <c r="AW88" s="213"/>
      <c r="AX88" s="213"/>
      <c r="AY88" s="213"/>
    </row>
    <row r="89" spans="1:51" ht="124.3" hidden="1" x14ac:dyDescent="0.4">
      <c r="A89" s="735" t="str">
        <f>Tabla135[[#This Row],[Id Riesgo]]</f>
        <v>RC8</v>
      </c>
      <c r="B89" s="736" t="str">
        <f>Tabla135[[#This Row],[Riesgo]]</f>
        <v>Posibilidad de afectación Legal, Reputacional, Operativa por Fraude interno debido a omisiones, informes inexactos o descripciones incorrectas durante la recolección y análisis de la información física y jurídica para la implementación de los Planes de Ordenamiento Social de la Propiedad Rural (POSPR) en los municipios programados para beneficio personal o de terceros.</v>
      </c>
      <c r="C89" s="742" t="b">
        <f>Tabla135[[#This Row],[Identificado en paso 1 y 2?]]</f>
        <v>1</v>
      </c>
      <c r="D89" s="727">
        <f>_xlfn.XLOOKUP(Tabla135[[#This Row],[Id Riesgo]],Tabla13[Id Riesgo],Tabla13[Probabilidad],"",1)</f>
        <v>0.6</v>
      </c>
      <c r="E89" s="727">
        <f>IF(C89=TRUE,_xlfn.XLOOKUP(Tabla135[[#This Row],[Id Riesgo]],Tabla13[Id Riesgo],Tabla13[Porcentaje Impacto],"",1),"")</f>
        <v>0.8</v>
      </c>
      <c r="F89" s="290" t="str">
        <f t="shared" si="7"/>
        <v>RC8</v>
      </c>
      <c r="G89" s="415" t="b">
        <f>_xlfn.XLOOKUP(F89,Tabla13[Id Riesgo],Tabla13[Registro diligenciado],FALSE,1)</f>
        <v>1</v>
      </c>
      <c r="H89" s="290" t="str">
        <f>IF(G89,_xlfn.XLOOKUP(F89,Tabla6[Id Riesgo],Tabla6[DESCRIPCIÓN DEL RIESGO],FALSE,1),"")</f>
        <v>Posibilidad de afectación Legal, Reputacional, Operativa por Fraude interno debido a omisiones, informes inexactos o descripciones incorrectas durante la recolección y análisis de la información física y jurídica para la implementación de los Planes de Ordenamiento Social de la Propiedad Rural (POSPR) en los municipios programados para beneficio personal o de terceros.</v>
      </c>
      <c r="I89" s="327">
        <f>_xlfn.XLOOKUP(Tabla135[[#This Row],[Id Riesgo]],Tabla13[Id Riesgo],Tabla13[Probabilidad])</f>
        <v>0.6</v>
      </c>
      <c r="J89" s="327">
        <f>_xlfn.XLOOKUP(Tabla135[[#This Row],[Id Riesgo]],Tabla13[Id Riesgo],Tabla13[Porcentaje Impacto],"",1)</f>
        <v>0.8</v>
      </c>
      <c r="K89" s="311">
        <v>8</v>
      </c>
      <c r="L89" s="314"/>
      <c r="M89" s="314"/>
      <c r="N89" s="314"/>
      <c r="O89" s="295"/>
      <c r="P89" s="314"/>
      <c r="Q89" s="328" t="str">
        <f>_xlfn.TEXTJOIN(" ",TRUE,Tabla135[[#This Row],[Actividad - Acción ¿Qué?
Inicia con verbo]],Tabla135[[#This Row],[Complemento
(Observaciones o desviaciones)]])</f>
        <v/>
      </c>
      <c r="R89" s="295"/>
      <c r="S89" s="327" t="str">
        <f>_xlfn.XLOOKUP(Tabla135[[#This Row],[Tipo de control]],Tabla7[Tipo de control],Tabla7[Peso],"",1)</f>
        <v/>
      </c>
      <c r="T89" s="290" t="str">
        <f>_xlfn.XLOOKUP(Tabla135[[#This Row],[Tipo de control]],Tabla7[Tipo de control],Tabla7[Afectación matriz],"",1)</f>
        <v/>
      </c>
      <c r="U89" s="295"/>
      <c r="V89" s="327" t="str">
        <f>_xlfn.XLOOKUP(Tabla135[[#This Row],[Implementación]],Tabla11[Implementación],Tabla11[Peso],"",1)</f>
        <v/>
      </c>
      <c r="W89" s="295"/>
      <c r="X89" s="295"/>
      <c r="Y89" s="295"/>
      <c r="Z89" s="295"/>
      <c r="AA89" s="310" t="str">
        <f>IFERROR(Tabla135[[#This Row],[Peso del control]]+Tabla135[[#This Row],[Peso de la implementación]],"")</f>
        <v/>
      </c>
      <c r="AB89" s="310" t="str" cm="1">
        <f t="array" ref="AB89">IFERROR(IF(Tabla135[[#This Row],[Registro diligenciado]]=TRUE,_xlfn.IFS(AND(Tabla135[[#This Row],[No. de Control]]=1,Tabla135[[#This Row],[Desplazamiento en la Matriz]]="Probabilidad"),D89-(D89*Tabla135[[#This Row],[Valor del control]]),AND(Tabla135[[#This Row],[No. de Control]]&gt;1,Tabla135[[#This Row],[Desplazamiento en la Matriz]]="Probabilidad"),AB88-(AB88*Tabla135[[#This Row],[Valor del control]]),AND(Tabla135[[#This Row],[No. de Control]]=1,Tabla135[[#This Row],[Desplazamiento en la Matriz]]="Impacto"),D89,AND(Tabla135[[#This Row],[No. de Control]]&gt;1,Tabla135[[#This Row],[Desplazamiento en la Matriz]]="Impacto"),AB88),""),"")</f>
        <v/>
      </c>
      <c r="AC89" s="310" t="str" cm="1">
        <f t="array" ref="AC89">IFERROR(IF(Tabla135[[#This Row],[Registro diligenciado]]=TRUE,_xlfn.IFS(AND(Tabla135[[#This Row],[No. de Control]]=1,Tabla135[[#This Row],[Desplazamiento en la Matriz]]="Impacto"),E89-(E89*Tabla135[[#This Row],[Valor del control]]),AND(Tabla135[[#This Row],[No. de Control]]&gt;1,Tabla135[[#This Row],[Desplazamiento en la Matriz]]="Impacto"),AC88-(AC88*Tabla135[[#This Row],[Valor del control]]),AND(Tabla135[[#This Row],[No. de Control]]=1,Tabla135[[#This Row],[Desplazamiento en la Matriz]]="Probabilidad"),E89,AND(Tabla135[[#This Row],[No. de Control]]&gt;1,Tabla135[[#This Row],[Desplazamiento en la Matriz]]="Probabilidad"),AC88),""),"")</f>
        <v/>
      </c>
      <c r="AD89" s="310">
        <f>IFERROR(_xlfn.MINIFS(Tabla135[Probabilidad residual],Tabla135[Id Riesgo],Tabla135[[#This Row],[Id Riesgo]]),"")</f>
        <v>0.216</v>
      </c>
      <c r="AE89" s="310">
        <f>IFERROR(_xlfn.MINIFS(Tabla135[Impacto residual],Tabla135[Id Riesgo],Tabla135[[#This Row],[Id Riesgo]]),"")</f>
        <v>0.8</v>
      </c>
      <c r="AF89" s="310" t="str" cm="1">
        <f t="array" ref="AF8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89" s="310" t="str" cm="1">
        <f t="array" ref="AG8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8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9" s="213"/>
      <c r="AJ89" s="727">
        <f>_xlfn.MINIFS(Tabla135[Probabilidad residual],Tabla135[Id Riesgo],Tabla135[[#This Row],[Id Riesgo]])</f>
        <v>0.216</v>
      </c>
      <c r="AK89" s="727">
        <f>_xlfn.MINIFS(Tabla135[Impacto residual],Tabla135[Id Riesgo],Tabla135[[#This Row],[Id Riesgo]])</f>
        <v>0.8</v>
      </c>
      <c r="AL89" s="727"/>
      <c r="AM89" s="727"/>
      <c r="AN89" s="213"/>
      <c r="AO89" s="213"/>
      <c r="AP89" s="213"/>
      <c r="AQ89" s="213"/>
      <c r="AR89" s="213"/>
      <c r="AS89" s="213"/>
      <c r="AT89" s="213"/>
      <c r="AU89" s="213"/>
      <c r="AV89" s="213"/>
      <c r="AW89" s="213"/>
      <c r="AX89" s="213"/>
      <c r="AY89" s="213"/>
    </row>
    <row r="90" spans="1:51" ht="124.3" hidden="1" x14ac:dyDescent="0.4">
      <c r="A90" s="735" t="str">
        <f>Tabla135[[#This Row],[Id Riesgo]]</f>
        <v>RC8</v>
      </c>
      <c r="B90" s="736" t="str">
        <f>Tabla135[[#This Row],[Riesgo]]</f>
        <v>Posibilidad de afectación Legal, Reputacional, Operativa por Fraude interno debido a omisiones, informes inexactos o descripciones incorrectas durante la recolección y análisis de la información física y jurídica para la implementación de los Planes de Ordenamiento Social de la Propiedad Rural (POSPR) en los municipios programados para beneficio personal o de terceros.</v>
      </c>
      <c r="C90" s="742" t="b">
        <f>Tabla135[[#This Row],[Identificado en paso 1 y 2?]]</f>
        <v>1</v>
      </c>
      <c r="D90" s="727">
        <f>_xlfn.XLOOKUP(Tabla135[[#This Row],[Id Riesgo]],Tabla13[Id Riesgo],Tabla13[Probabilidad],"",1)</f>
        <v>0.6</v>
      </c>
      <c r="E90" s="727">
        <f>IF(C90=TRUE,_xlfn.XLOOKUP(Tabla135[[#This Row],[Id Riesgo]],Tabla13[Id Riesgo],Tabla13[Porcentaje Impacto],"",1),"")</f>
        <v>0.8</v>
      </c>
      <c r="F90" s="290" t="str">
        <f t="shared" si="7"/>
        <v>RC8</v>
      </c>
      <c r="G90" s="415" t="b">
        <f>_xlfn.XLOOKUP(F90,Tabla13[Id Riesgo],Tabla13[Registro diligenciado],FALSE,1)</f>
        <v>1</v>
      </c>
      <c r="H90" s="290" t="str">
        <f>IF(G90,_xlfn.XLOOKUP(F90,Tabla6[Id Riesgo],Tabla6[DESCRIPCIÓN DEL RIESGO],FALSE,1),"")</f>
        <v>Posibilidad de afectación Legal, Reputacional, Operativa por Fraude interno debido a omisiones, informes inexactos o descripciones incorrectas durante la recolección y análisis de la información física y jurídica para la implementación de los Planes de Ordenamiento Social de la Propiedad Rural (POSPR) en los municipios programados para beneficio personal o de terceros.</v>
      </c>
      <c r="I90" s="327">
        <f>_xlfn.XLOOKUP(Tabla135[[#This Row],[Id Riesgo]],Tabla13[Id Riesgo],Tabla13[Probabilidad])</f>
        <v>0.6</v>
      </c>
      <c r="J90" s="327">
        <f>_xlfn.XLOOKUP(Tabla135[[#This Row],[Id Riesgo]],Tabla13[Id Riesgo],Tabla13[Porcentaje Impacto],"",1)</f>
        <v>0.8</v>
      </c>
      <c r="K90" s="311">
        <v>9</v>
      </c>
      <c r="L90" s="314"/>
      <c r="M90" s="314"/>
      <c r="N90" s="314"/>
      <c r="O90" s="295"/>
      <c r="P90" s="314"/>
      <c r="Q90" s="328" t="str">
        <f>_xlfn.TEXTJOIN(" ",TRUE,Tabla135[[#This Row],[Actividad - Acción ¿Qué?
Inicia con verbo]],Tabla135[[#This Row],[Complemento
(Observaciones o desviaciones)]])</f>
        <v/>
      </c>
      <c r="R90" s="295"/>
      <c r="S90" s="327" t="str">
        <f>_xlfn.XLOOKUP(Tabla135[[#This Row],[Tipo de control]],Tabla7[Tipo de control],Tabla7[Peso],"",1)</f>
        <v/>
      </c>
      <c r="T90" s="290" t="str">
        <f>_xlfn.XLOOKUP(Tabla135[[#This Row],[Tipo de control]],Tabla7[Tipo de control],Tabla7[Afectación matriz],"",1)</f>
        <v/>
      </c>
      <c r="U90" s="295"/>
      <c r="V90" s="327" t="str">
        <f>_xlfn.XLOOKUP(Tabla135[[#This Row],[Implementación]],Tabla11[Implementación],Tabla11[Peso],"",1)</f>
        <v/>
      </c>
      <c r="W90" s="295"/>
      <c r="X90" s="295"/>
      <c r="Y90" s="295"/>
      <c r="Z90" s="295"/>
      <c r="AA90" s="310" t="str">
        <f>IFERROR(Tabla135[[#This Row],[Peso del control]]+Tabla135[[#This Row],[Peso de la implementación]],"")</f>
        <v/>
      </c>
      <c r="AB90" s="310" t="str" cm="1">
        <f t="array" ref="AB90">IFERROR(IF(Tabla135[[#This Row],[Registro diligenciado]]=TRUE,_xlfn.IFS(AND(Tabla135[[#This Row],[No. de Control]]=1,Tabla135[[#This Row],[Desplazamiento en la Matriz]]="Probabilidad"),D90-(D90*Tabla135[[#This Row],[Valor del control]]),AND(Tabla135[[#This Row],[No. de Control]]&gt;1,Tabla135[[#This Row],[Desplazamiento en la Matriz]]="Probabilidad"),AB89-(AB89*Tabla135[[#This Row],[Valor del control]]),AND(Tabla135[[#This Row],[No. de Control]]=1,Tabla135[[#This Row],[Desplazamiento en la Matriz]]="Impacto"),D90,AND(Tabla135[[#This Row],[No. de Control]]&gt;1,Tabla135[[#This Row],[Desplazamiento en la Matriz]]="Impacto"),AB89),""),"")</f>
        <v/>
      </c>
      <c r="AC90" s="310" t="str" cm="1">
        <f t="array" ref="AC90">IFERROR(IF(Tabla135[[#This Row],[Registro diligenciado]]=TRUE,_xlfn.IFS(AND(Tabla135[[#This Row],[No. de Control]]=1,Tabla135[[#This Row],[Desplazamiento en la Matriz]]="Impacto"),E90-(E90*Tabla135[[#This Row],[Valor del control]]),AND(Tabla135[[#This Row],[No. de Control]]&gt;1,Tabla135[[#This Row],[Desplazamiento en la Matriz]]="Impacto"),AC89-(AC89*Tabla135[[#This Row],[Valor del control]]),AND(Tabla135[[#This Row],[No. de Control]]=1,Tabla135[[#This Row],[Desplazamiento en la Matriz]]="Probabilidad"),E90,AND(Tabla135[[#This Row],[No. de Control]]&gt;1,Tabla135[[#This Row],[Desplazamiento en la Matriz]]="Probabilidad"),AC89),""),"")</f>
        <v/>
      </c>
      <c r="AD90" s="310">
        <f>IFERROR(_xlfn.MINIFS(Tabla135[Probabilidad residual],Tabla135[Id Riesgo],Tabla135[[#This Row],[Id Riesgo]]),"")</f>
        <v>0.216</v>
      </c>
      <c r="AE90" s="310">
        <f>IFERROR(_xlfn.MINIFS(Tabla135[Impacto residual],Tabla135[Id Riesgo],Tabla135[[#This Row],[Id Riesgo]]),"")</f>
        <v>0.8</v>
      </c>
      <c r="AF90" s="310" t="str" cm="1">
        <f t="array" ref="AF9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90" s="310" t="str" cm="1">
        <f t="array" ref="AG9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9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0" s="213"/>
      <c r="AJ90" s="727">
        <f>_xlfn.MINIFS(Tabla135[Probabilidad residual],Tabla135[Id Riesgo],Tabla135[[#This Row],[Id Riesgo]])</f>
        <v>0.216</v>
      </c>
      <c r="AK90" s="727">
        <f>_xlfn.MINIFS(Tabla135[Impacto residual],Tabla135[Id Riesgo],Tabla135[[#This Row],[Id Riesgo]])</f>
        <v>0.8</v>
      </c>
      <c r="AL90" s="727"/>
      <c r="AM90" s="727"/>
      <c r="AN90" s="213"/>
      <c r="AO90" s="213"/>
      <c r="AP90" s="213"/>
      <c r="AQ90" s="213"/>
      <c r="AR90" s="213"/>
      <c r="AS90" s="213"/>
      <c r="AT90" s="213"/>
      <c r="AU90" s="213"/>
      <c r="AV90" s="213"/>
      <c r="AW90" s="213"/>
      <c r="AX90" s="213"/>
      <c r="AY90" s="213"/>
    </row>
    <row r="91" spans="1:51" ht="73.5" hidden="1" customHeight="1" x14ac:dyDescent="0.4">
      <c r="A91" s="735" t="str">
        <f>Tabla135[[#This Row],[Id Riesgo]]</f>
        <v>RC8</v>
      </c>
      <c r="B91" s="736" t="str">
        <f>Tabla135[[#This Row],[Riesgo]]</f>
        <v>Posibilidad de afectación Legal, Reputacional, Operativa por Fraude interno debido a omisiones, informes inexactos o descripciones incorrectas durante la recolección y análisis de la información física y jurídica para la implementación de los Planes de Ordenamiento Social de la Propiedad Rural (POSPR) en los municipios programados para beneficio personal o de terceros.</v>
      </c>
      <c r="C91" s="742" t="b">
        <f>Tabla135[[#This Row],[Identificado en paso 1 y 2?]]</f>
        <v>1</v>
      </c>
      <c r="D91" s="727">
        <f>_xlfn.XLOOKUP(Tabla135[[#This Row],[Id Riesgo]],Tabla13[Id Riesgo],Tabla13[Probabilidad],"",1)</f>
        <v>0.6</v>
      </c>
      <c r="E91" s="727">
        <f>IF(C91=TRUE,_xlfn.XLOOKUP(Tabla135[[#This Row],[Id Riesgo]],Tabla13[Id Riesgo],Tabla13[Porcentaje Impacto],"",1),"")</f>
        <v>0.8</v>
      </c>
      <c r="F91" s="290" t="str">
        <f t="shared" si="7"/>
        <v>RC8</v>
      </c>
      <c r="G91" s="415" t="b">
        <f>_xlfn.XLOOKUP(F91,Tabla13[Id Riesgo],Tabla13[Registro diligenciado],FALSE,1)</f>
        <v>1</v>
      </c>
      <c r="H91" s="290" t="str">
        <f>IF(G91,_xlfn.XLOOKUP(F91,Tabla6[Id Riesgo],Tabla6[DESCRIPCIÓN DEL RIESGO],FALSE,1),"")</f>
        <v>Posibilidad de afectación Legal, Reputacional, Operativa por Fraude interno debido a omisiones, informes inexactos o descripciones incorrectas durante la recolección y análisis de la información física y jurídica para la implementación de los Planes de Ordenamiento Social de la Propiedad Rural (POSPR) en los municipios programados para beneficio personal o de terceros.</v>
      </c>
      <c r="I91" s="327">
        <f>_xlfn.XLOOKUP(Tabla135[[#This Row],[Id Riesgo]],Tabla13[Id Riesgo],Tabla13[Probabilidad])</f>
        <v>0.6</v>
      </c>
      <c r="J91" s="327">
        <f>_xlfn.XLOOKUP(Tabla135[[#This Row],[Id Riesgo]],Tabla13[Id Riesgo],Tabla13[Porcentaje Impacto],"",1)</f>
        <v>0.8</v>
      </c>
      <c r="K91" s="311">
        <v>10</v>
      </c>
      <c r="L91" s="314"/>
      <c r="M91" s="314"/>
      <c r="N91" s="314"/>
      <c r="O91" s="295"/>
      <c r="P91" s="314"/>
      <c r="Q91" s="328" t="str">
        <f>_xlfn.TEXTJOIN(" ",TRUE,Tabla135[[#This Row],[Actividad - Acción ¿Qué?
Inicia con verbo]],Tabla135[[#This Row],[Complemento
(Observaciones o desviaciones)]])</f>
        <v/>
      </c>
      <c r="R91" s="295"/>
      <c r="S91" s="327" t="str">
        <f>_xlfn.XLOOKUP(Tabla135[[#This Row],[Tipo de control]],Tabla7[Tipo de control],Tabla7[Peso],"",1)</f>
        <v/>
      </c>
      <c r="T91" s="290" t="str">
        <f>_xlfn.XLOOKUP(Tabla135[[#This Row],[Tipo de control]],Tabla7[Tipo de control],Tabla7[Afectación matriz],"",1)</f>
        <v/>
      </c>
      <c r="U91" s="295"/>
      <c r="V91" s="327" t="str">
        <f>_xlfn.XLOOKUP(Tabla135[[#This Row],[Implementación]],Tabla11[Implementación],Tabla11[Peso],"",1)</f>
        <v/>
      </c>
      <c r="W91" s="295"/>
      <c r="X91" s="295"/>
      <c r="Y91" s="295"/>
      <c r="Z91" s="295"/>
      <c r="AA91" s="310" t="str">
        <f>IFERROR(Tabla135[[#This Row],[Peso del control]]+Tabla135[[#This Row],[Peso de la implementación]],"")</f>
        <v/>
      </c>
      <c r="AB91" s="310" t="str" cm="1">
        <f t="array" ref="AB91">IFERROR(IF(Tabla135[[#This Row],[Registro diligenciado]]=TRUE,_xlfn.IFS(AND(Tabla135[[#This Row],[No. de Control]]=1,Tabla135[[#This Row],[Desplazamiento en la Matriz]]="Probabilidad"),D91-(D91*Tabla135[[#This Row],[Valor del control]]),AND(Tabla135[[#This Row],[No. de Control]]&gt;1,Tabla135[[#This Row],[Desplazamiento en la Matriz]]="Probabilidad"),AB90-(AB90*Tabla135[[#This Row],[Valor del control]]),AND(Tabla135[[#This Row],[No. de Control]]=1,Tabla135[[#This Row],[Desplazamiento en la Matriz]]="Impacto"),D91,AND(Tabla135[[#This Row],[No. de Control]]&gt;1,Tabla135[[#This Row],[Desplazamiento en la Matriz]]="Impacto"),AB90),""),"")</f>
        <v/>
      </c>
      <c r="AC91" s="310" t="str" cm="1">
        <f t="array" ref="AC91">IFERROR(IF(Tabla135[[#This Row],[Registro diligenciado]]=TRUE,_xlfn.IFS(AND(Tabla135[[#This Row],[No. de Control]]=1,Tabla135[[#This Row],[Desplazamiento en la Matriz]]="Impacto"),E91-(E91*Tabla135[[#This Row],[Valor del control]]),AND(Tabla135[[#This Row],[No. de Control]]&gt;1,Tabla135[[#This Row],[Desplazamiento en la Matriz]]="Impacto"),AC90-(AC90*Tabla135[[#This Row],[Valor del control]]),AND(Tabla135[[#This Row],[No. de Control]]=1,Tabla135[[#This Row],[Desplazamiento en la Matriz]]="Probabilidad"),E91,AND(Tabla135[[#This Row],[No. de Control]]&gt;1,Tabla135[[#This Row],[Desplazamiento en la Matriz]]="Probabilidad"),AC90),""),"")</f>
        <v/>
      </c>
      <c r="AD91" s="310">
        <f>IFERROR(_xlfn.MINIFS(Tabla135[Probabilidad residual],Tabla135[Id Riesgo],Tabla135[[#This Row],[Id Riesgo]]),"")</f>
        <v>0.216</v>
      </c>
      <c r="AE91" s="310">
        <f>IFERROR(_xlfn.MINIFS(Tabla135[Impacto residual],Tabla135[Id Riesgo],Tabla135[[#This Row],[Id Riesgo]]),"")</f>
        <v>0.8</v>
      </c>
      <c r="AF91" s="310" t="str" cm="1">
        <f t="array" ref="AF9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91" s="310" t="str" cm="1">
        <f t="array" ref="AG9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9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1" s="213"/>
      <c r="AJ91" s="727">
        <f>_xlfn.MINIFS(Tabla135[Probabilidad residual],Tabla135[Id Riesgo],Tabla135[[#This Row],[Id Riesgo]])</f>
        <v>0.216</v>
      </c>
      <c r="AK91" s="727">
        <f>_xlfn.MINIFS(Tabla135[Impacto residual],Tabla135[Id Riesgo],Tabla135[[#This Row],[Id Riesgo]])</f>
        <v>0.8</v>
      </c>
      <c r="AL91" s="727"/>
      <c r="AM91" s="727"/>
      <c r="AN91" s="213"/>
      <c r="AO91" s="213"/>
      <c r="AP91" s="213"/>
      <c r="AQ91" s="213"/>
      <c r="AR91" s="213"/>
      <c r="AS91" s="213"/>
      <c r="AT91" s="213"/>
      <c r="AU91" s="213"/>
      <c r="AV91" s="213"/>
      <c r="AW91" s="213"/>
      <c r="AX91" s="213"/>
      <c r="AY91" s="213"/>
    </row>
    <row r="92" spans="1:51" ht="87" x14ac:dyDescent="0.4">
      <c r="A92" s="735" t="str">
        <f>Tabla135[[#This Row],[Id Riesgo]]</f>
        <v>RC9</v>
      </c>
      <c r="B92" s="736" t="str">
        <f>Tabla135[[#This Row],[Riesgo]]</f>
        <v>Posibilidad de afectación Legal, Reputacional, Económica por Soborno entrante, Soborno saliente debido a aceptar, solicitar u ofrecer una ventaje indebida de cualquier valor para la valoración, inscripción y calificación al Registro de Sujetos de Ordenamiento</v>
      </c>
      <c r="C92" s="742" t="b">
        <f>Tabla135[[#This Row],[Identificado en paso 1 y 2?]]</f>
        <v>1</v>
      </c>
      <c r="D92" s="727">
        <f>_xlfn.XLOOKUP(Tabla135[[#This Row],[Id Riesgo]],Tabla13[Id Riesgo],Tabla13[Probabilidad],"",1)</f>
        <v>1</v>
      </c>
      <c r="E92" s="727">
        <f>IF(C92=TRUE,_xlfn.XLOOKUP(Tabla135[[#This Row],[Id Riesgo]],Tabla13[Id Riesgo],Tabla13[Porcentaje Impacto],"",1),"")</f>
        <v>0.6</v>
      </c>
      <c r="F92" s="290" t="s">
        <v>140</v>
      </c>
      <c r="G92" s="415" t="b">
        <f>_xlfn.XLOOKUP(F92,Tabla13[Id Riesgo],Tabla13[Registro diligenciado],FALSE,1)</f>
        <v>1</v>
      </c>
      <c r="H92" s="290" t="str">
        <f>IF(G92,_xlfn.XLOOKUP(F92,Tabla6[Id Riesgo],Tabla6[DESCRIPCIÓN DEL RIESGO],FALSE,1),"")</f>
        <v>Posibilidad de afectación Legal, Reputacional, Económica por Soborno entrante, Soborno saliente debido a aceptar, solicitar u ofrecer una ventaje indebida de cualquier valor para la valoración, inscripción y calificación al Registro de Sujetos de Ordenamiento</v>
      </c>
      <c r="I92" s="327">
        <f>_xlfn.XLOOKUP(Tabla135[[#This Row],[Id Riesgo]],Tabla13[Id Riesgo],Tabla13[Probabilidad])</f>
        <v>1</v>
      </c>
      <c r="J92" s="327">
        <f>_xlfn.XLOOKUP(Tabla135[[#This Row],[Id Riesgo]],Tabla13[Id Riesgo],Tabla13[Porcentaje Impacto],"",1)</f>
        <v>0.6</v>
      </c>
      <c r="K92" s="311">
        <v>1</v>
      </c>
      <c r="L92" s="314" t="s">
        <v>425</v>
      </c>
      <c r="M92" s="314" t="s">
        <v>441</v>
      </c>
      <c r="N92" s="314" t="s">
        <v>475</v>
      </c>
      <c r="O92" s="295" t="s">
        <v>859</v>
      </c>
      <c r="P92" s="314" t="s">
        <v>860</v>
      </c>
      <c r="Q92" s="328" t="str">
        <f>_xlfn.TEXTJOIN(" ",TRUE,Tabla135[[#This Row],[Actividad - Acción ¿Qué?
Inicia con verbo]],Tabla135[[#This Row],[Complemento
(Observaciones o desviaciones)]])</f>
        <v>Controlar el acceso a la plataforma tecnológica mediante el reporte de usuarios creados en el Sistema Integrado de Tierras (SIT) y la asignación de roles a los profesionales cuyo objeto contractual esté relacionado con las actividades de valoración, inclusión y calificación en el RESO.</v>
      </c>
      <c r="R92" s="295" t="s">
        <v>530</v>
      </c>
      <c r="S92" s="327">
        <f>_xlfn.XLOOKUP(Tabla135[[#This Row],[Tipo de control]],Tabla7[Tipo de control],Tabla7[Peso],"",1)</f>
        <v>0.25</v>
      </c>
      <c r="T92" s="290" t="str">
        <f>_xlfn.XLOOKUP(Tabla135[[#This Row],[Tipo de control]],Tabla7[Tipo de control],Tabla7[Afectación matriz],"",1)</f>
        <v>Probabilidad</v>
      </c>
      <c r="U92" s="295" t="s">
        <v>536</v>
      </c>
      <c r="V92" s="327">
        <f>_xlfn.XLOOKUP(Tabla135[[#This Row],[Implementación]],Tabla11[Implementación],Tabla11[Peso],"",1)</f>
        <v>0.25</v>
      </c>
      <c r="W92" s="295" t="s">
        <v>502</v>
      </c>
      <c r="X92" s="295" t="s">
        <v>497</v>
      </c>
      <c r="Y92" s="295" t="s">
        <v>506</v>
      </c>
      <c r="Z92" s="295" t="s">
        <v>508</v>
      </c>
      <c r="AA92" s="310">
        <f>IFERROR(Tabla135[[#This Row],[Peso del control]]+Tabla135[[#This Row],[Peso de la implementación]],"")</f>
        <v>0.5</v>
      </c>
      <c r="AB92" s="310" cm="1">
        <f t="array" ref="AB92">IFERROR(IF(Tabla135[[#This Row],[Registro diligenciado]]=TRUE,_xlfn.IFS(AND(Tabla135[[#This Row],[No. de Control]]=1,Tabla135[[#This Row],[Desplazamiento en la Matriz]]="Probabilidad"),D92-(D92*Tabla135[[#This Row],[Valor del control]]),AND(Tabla135[[#This Row],[No. de Control]]&gt;1,Tabla135[[#This Row],[Desplazamiento en la Matriz]]="Probabilidad"),AB91-(AB91*Tabla135[[#This Row],[Valor del control]]),AND(Tabla135[[#This Row],[No. de Control]]=1,Tabla135[[#This Row],[Desplazamiento en la Matriz]]="Impacto"),D92,AND(Tabla135[[#This Row],[No. de Control]]&gt;1,Tabla135[[#This Row],[Desplazamiento en la Matriz]]="Impacto"),AB91),""),"")</f>
        <v>0.5</v>
      </c>
      <c r="AC92" s="310" cm="1">
        <f t="array" ref="AC92">IFERROR(IF(Tabla135[[#This Row],[Registro diligenciado]]=TRUE,_xlfn.IFS(AND(Tabla135[[#This Row],[No. de Control]]=1,Tabla135[[#This Row],[Desplazamiento en la Matriz]]="Impacto"),E92-(E92*Tabla135[[#This Row],[Valor del control]]),AND(Tabla135[[#This Row],[No. de Control]]&gt;1,Tabla135[[#This Row],[Desplazamiento en la Matriz]]="Impacto"),AC91-(AC91*Tabla135[[#This Row],[Valor del control]]),AND(Tabla135[[#This Row],[No. de Control]]=1,Tabla135[[#This Row],[Desplazamiento en la Matriz]]="Probabilidad"),E92,AND(Tabla135[[#This Row],[No. de Control]]&gt;1,Tabla135[[#This Row],[Desplazamiento en la Matriz]]="Probabilidad"),AC91),""),"")</f>
        <v>0.6</v>
      </c>
      <c r="AD92" s="310">
        <f>IFERROR(_xlfn.MINIFS(Tabla135[Probabilidad residual],Tabla135[Id Riesgo],Tabla135[[#This Row],[Id Riesgo]]),"")</f>
        <v>0.35</v>
      </c>
      <c r="AE92" s="310">
        <f>IFERROR(_xlfn.MINIFS(Tabla135[Impacto residual],Tabla135[Id Riesgo],Tabla135[[#This Row],[Id Riesgo]]),"")</f>
        <v>0.6</v>
      </c>
      <c r="AF92" s="310" t="str" cm="1">
        <f t="array" ref="AF9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92" s="310" t="str" cm="1">
        <f t="array" ref="AG9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Moderado</v>
      </c>
      <c r="AH9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92" s="213"/>
      <c r="AJ92" s="727">
        <f>_xlfn.MINIFS(Tabla135[Probabilidad residual],Tabla135[Id Riesgo],Tabla135[[#This Row],[Id Riesgo]])</f>
        <v>0.35</v>
      </c>
      <c r="AK92" s="727">
        <f>_xlfn.MINIFS(Tabla135[Impacto residual],Tabla135[Id Riesgo],Tabla135[[#This Row],[Id Riesgo]])</f>
        <v>0.6</v>
      </c>
      <c r="AL92" s="727" t="str" cm="1">
        <f t="array" ref="AL92">IFERROR(_xlfn.IFS(AND(AJ92&gt;=CONFIGURACIÓN!$BF$6,AJ92&lt;=CONFIGURACIÓN!$BG$6),CONFIGURACIÓN!$BE$6,AND(AJ92&gt;=CONFIGURACIÓN!$BF$7,AJ92&lt;=CONFIGURACIÓN!$BG$7),CONFIGURACIÓN!$BE$7,AND(AJ92&gt;=CONFIGURACIÓN!$BF$8,AJ92&lt;=CONFIGURACIÓN!$BG$8),CONFIGURACIÓN!$BE$8,AND(AJ92&gt;=CONFIGURACIÓN!$BF$9,AJ92&lt;=CONFIGURACIÓN!$BG$9),CONFIGURACIÓN!$BE$9,AND(AJ92&gt;=CONFIGURACIÓN!$BF$10,AJ92&lt;=CONFIGURACIÓN!$BG$10),CONFIGURACIÓN!$BE$10),"")</f>
        <v>Baja</v>
      </c>
      <c r="AM92" s="727" t="str" cm="1">
        <f t="array" ref="AM92">IFERROR(_xlfn.IFS(AND(AK92&gt;=CONFIGURACIÓN!$BJ$6,AK92&lt;=CONFIGURACIÓN!$BK$6),CONFIGURACIÓN!$BI$6,AND(AK92&gt;=CONFIGURACIÓN!$BJ$7,AK92&lt;=CONFIGURACIÓN!$BK$7),CONFIGURACIÓN!$BI$7,AND(AK92&gt;=CONFIGURACIÓN!$BJ$8,AK92&lt;=CONFIGURACIÓN!$BK$8),CONFIGURACIÓN!$BI$8,AND(AK92&gt;=CONFIGURACIÓN!$BJ$9,AK92&lt;=CONFIGURACIÓN!$BK$9),CONFIGURACIÓN!$BI$9,AND(AK92&gt;=CONFIGURACIÓN!$BJ$10,AK92&lt;=CONFIGURACIÓN!$BK$10),CONFIGURACIÓN!$BI$10),"")</f>
        <v>Moderado</v>
      </c>
      <c r="AN92" s="213"/>
      <c r="AO92" s="213"/>
      <c r="AP92" s="213"/>
      <c r="AQ92" s="213"/>
      <c r="AR92" s="213"/>
      <c r="AS92" s="213"/>
      <c r="AT92" s="213"/>
      <c r="AU92" s="213"/>
      <c r="AV92" s="213"/>
      <c r="AW92" s="213"/>
      <c r="AX92" s="213"/>
      <c r="AY92" s="213"/>
    </row>
    <row r="93" spans="1:51" ht="87" x14ac:dyDescent="0.4">
      <c r="A93" s="735" t="str">
        <f>Tabla135[[#This Row],[Id Riesgo]]</f>
        <v>RC9</v>
      </c>
      <c r="B93" s="736" t="str">
        <f>Tabla135[[#This Row],[Riesgo]]</f>
        <v>Posibilidad de afectación Legal, Reputacional, Económica por Soborno entrante, Soborno saliente debido a aceptar, solicitar u ofrecer una ventaje indebida de cualquier valor para la valoración, inscripción y calificación al Registro de Sujetos de Ordenamiento</v>
      </c>
      <c r="C93" s="742" t="b">
        <f>Tabla135[[#This Row],[Identificado en paso 1 y 2?]]</f>
        <v>1</v>
      </c>
      <c r="D93" s="727">
        <f>_xlfn.XLOOKUP(Tabla135[[#This Row],[Id Riesgo]],Tabla13[Id Riesgo],Tabla13[Probabilidad],"",1)</f>
        <v>1</v>
      </c>
      <c r="E93" s="727">
        <f>IF(C93=TRUE,_xlfn.XLOOKUP(Tabla135[[#This Row],[Id Riesgo]],Tabla13[Id Riesgo],Tabla13[Porcentaje Impacto],"",1),"")</f>
        <v>0.6</v>
      </c>
      <c r="F93" s="290" t="str">
        <f t="shared" ref="F93:F101" si="8">F92</f>
        <v>RC9</v>
      </c>
      <c r="G93" s="415" t="b">
        <f>_xlfn.XLOOKUP(F93,Tabla13[Id Riesgo],Tabla13[Registro diligenciado],FALSE,1)</f>
        <v>1</v>
      </c>
      <c r="H93" s="290" t="str">
        <f>IF(G93,_xlfn.XLOOKUP(F93,Tabla6[Id Riesgo],Tabla6[DESCRIPCIÓN DEL RIESGO],FALSE,1),"")</f>
        <v>Posibilidad de afectación Legal, Reputacional, Económica por Soborno entrante, Soborno saliente debido a aceptar, solicitar u ofrecer una ventaje indebida de cualquier valor para la valoración, inscripción y calificación al Registro de Sujetos de Ordenamiento</v>
      </c>
      <c r="I93" s="327">
        <f>_xlfn.XLOOKUP(Tabla135[[#This Row],[Id Riesgo]],Tabla13[Id Riesgo],Tabla13[Probabilidad])</f>
        <v>1</v>
      </c>
      <c r="J93" s="327">
        <f>_xlfn.XLOOKUP(Tabla135[[#This Row],[Id Riesgo]],Tabla13[Id Riesgo],Tabla13[Porcentaje Impacto],"",1)</f>
        <v>0.6</v>
      </c>
      <c r="K93" s="311">
        <v>2</v>
      </c>
      <c r="L93" s="314" t="s">
        <v>425</v>
      </c>
      <c r="M93" s="314" t="s">
        <v>441</v>
      </c>
      <c r="N93" s="314" t="s">
        <v>475</v>
      </c>
      <c r="O93" s="295" t="s">
        <v>861</v>
      </c>
      <c r="P93" s="314" t="s">
        <v>862</v>
      </c>
      <c r="Q93" s="328" t="str">
        <f>_xlfn.TEXTJOIN(" ",TRUE,Tabla135[[#This Row],[Actividad - Acción ¿Qué?
Inicia con verbo]],Tabla135[[#This Row],[Complemento
(Observaciones o desviaciones)]])</f>
        <v>Validar la información obtenida a partir de los cruces realizados sobre la consulta del ciudadano en diferentes fuentes externas, con el fin de incluirla en el RESO  para aquellos solicitantes que no cumplen con los cruces de interoperabilidad del sistema orquestador. Para ello, se requiere una revisión detallada de las condiciones actuales, conforme a lo establecido en los artículos 4, 5 y 6 del Decreto Ley 902 de 2017.</v>
      </c>
      <c r="R93" s="295" t="s">
        <v>531</v>
      </c>
      <c r="S93" s="327">
        <f>_xlfn.XLOOKUP(Tabla135[[#This Row],[Tipo de control]],Tabla7[Tipo de control],Tabla7[Peso],"",1)</f>
        <v>0.15</v>
      </c>
      <c r="T93" s="290" t="str">
        <f>_xlfn.XLOOKUP(Tabla135[[#This Row],[Tipo de control]],Tabla7[Tipo de control],Tabla7[Afectación matriz],"",1)</f>
        <v>Probabilidad</v>
      </c>
      <c r="U93" s="295" t="s">
        <v>503</v>
      </c>
      <c r="V93" s="327">
        <f>_xlfn.XLOOKUP(Tabla135[[#This Row],[Implementación]],Tabla11[Implementación],Tabla11[Peso],"",1)</f>
        <v>0.15</v>
      </c>
      <c r="W93" s="295" t="s">
        <v>502</v>
      </c>
      <c r="X93" s="295" t="s">
        <v>497</v>
      </c>
      <c r="Y93" s="295" t="s">
        <v>766</v>
      </c>
      <c r="Z93" s="295" t="s">
        <v>508</v>
      </c>
      <c r="AA93" s="310">
        <f>IFERROR(Tabla135[[#This Row],[Peso del control]]+Tabla135[[#This Row],[Peso de la implementación]],"")</f>
        <v>0.3</v>
      </c>
      <c r="AB93" s="310" cm="1">
        <f t="array" ref="AB93">IFERROR(IF(Tabla135[[#This Row],[Registro diligenciado]]=TRUE,_xlfn.IFS(AND(Tabla135[[#This Row],[No. de Control]]=1,Tabla135[[#This Row],[Desplazamiento en la Matriz]]="Probabilidad"),D93-(D93*Tabla135[[#This Row],[Valor del control]]),AND(Tabla135[[#This Row],[No. de Control]]&gt;1,Tabla135[[#This Row],[Desplazamiento en la Matriz]]="Probabilidad"),AB92-(AB92*Tabla135[[#This Row],[Valor del control]]),AND(Tabla135[[#This Row],[No. de Control]]=1,Tabla135[[#This Row],[Desplazamiento en la Matriz]]="Impacto"),D93,AND(Tabla135[[#This Row],[No. de Control]]&gt;1,Tabla135[[#This Row],[Desplazamiento en la Matriz]]="Impacto"),AB92),""),"")</f>
        <v>0.35</v>
      </c>
      <c r="AC93" s="310" cm="1">
        <f t="array" ref="AC93">IFERROR(IF(Tabla135[[#This Row],[Registro diligenciado]]=TRUE,_xlfn.IFS(AND(Tabla135[[#This Row],[No. de Control]]=1,Tabla135[[#This Row],[Desplazamiento en la Matriz]]="Impacto"),E93-(E93*Tabla135[[#This Row],[Valor del control]]),AND(Tabla135[[#This Row],[No. de Control]]&gt;1,Tabla135[[#This Row],[Desplazamiento en la Matriz]]="Impacto"),AC92-(AC92*Tabla135[[#This Row],[Valor del control]]),AND(Tabla135[[#This Row],[No. de Control]]=1,Tabla135[[#This Row],[Desplazamiento en la Matriz]]="Probabilidad"),E93,AND(Tabla135[[#This Row],[No. de Control]]&gt;1,Tabla135[[#This Row],[Desplazamiento en la Matriz]]="Probabilidad"),AC92),""),"")</f>
        <v>0.6</v>
      </c>
      <c r="AD93" s="310">
        <f>IFERROR(_xlfn.MINIFS(Tabla135[Probabilidad residual],Tabla135[Id Riesgo],Tabla135[[#This Row],[Id Riesgo]]),"")</f>
        <v>0.35</v>
      </c>
      <c r="AE93" s="310">
        <f>IFERROR(_xlfn.MINIFS(Tabla135[Impacto residual],Tabla135[Id Riesgo],Tabla135[[#This Row],[Id Riesgo]]),"")</f>
        <v>0.6</v>
      </c>
      <c r="AF93" s="310" t="str" cm="1">
        <f t="array" ref="AF9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93" s="310" t="str" cm="1">
        <f t="array" ref="AG9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Moderado</v>
      </c>
      <c r="AH9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93" s="213"/>
      <c r="AJ93" s="727">
        <f>_xlfn.MINIFS(Tabla135[Probabilidad residual],Tabla135[Id Riesgo],Tabla135[[#This Row],[Id Riesgo]])</f>
        <v>0.35</v>
      </c>
      <c r="AK93" s="727">
        <f>_xlfn.MINIFS(Tabla135[Impacto residual],Tabla135[Id Riesgo],Tabla135[[#This Row],[Id Riesgo]])</f>
        <v>0.6</v>
      </c>
      <c r="AL93" s="727"/>
      <c r="AM93" s="727"/>
      <c r="AN93" s="213"/>
      <c r="AO93" s="213"/>
      <c r="AP93" s="213"/>
      <c r="AQ93" s="213"/>
      <c r="AR93" s="213"/>
      <c r="AS93" s="213"/>
      <c r="AT93" s="213"/>
      <c r="AU93" s="213"/>
      <c r="AV93" s="213"/>
      <c r="AW93" s="213"/>
      <c r="AX93" s="213"/>
      <c r="AY93" s="213"/>
    </row>
    <row r="94" spans="1:51" ht="87" hidden="1" x14ac:dyDescent="0.4">
      <c r="A94" s="735" t="str">
        <f>Tabla135[[#This Row],[Id Riesgo]]</f>
        <v>RC9</v>
      </c>
      <c r="B94" s="736" t="str">
        <f>Tabla135[[#This Row],[Riesgo]]</f>
        <v>Posibilidad de afectación Legal, Reputacional, Económica por Soborno entrante, Soborno saliente debido a aceptar, solicitar u ofrecer una ventaje indebida de cualquier valor para la valoración, inscripción y calificación al Registro de Sujetos de Ordenamiento</v>
      </c>
      <c r="C94" s="742" t="b">
        <f>Tabla135[[#This Row],[Identificado en paso 1 y 2?]]</f>
        <v>1</v>
      </c>
      <c r="D94" s="727">
        <f>_xlfn.XLOOKUP(Tabla135[[#This Row],[Id Riesgo]],Tabla13[Id Riesgo],Tabla13[Probabilidad],"",1)</f>
        <v>1</v>
      </c>
      <c r="E94" s="727">
        <f>IF(C94=TRUE,_xlfn.XLOOKUP(Tabla135[[#This Row],[Id Riesgo]],Tabla13[Id Riesgo],Tabla13[Porcentaje Impacto],"",1),"")</f>
        <v>0.6</v>
      </c>
      <c r="F94" s="290" t="str">
        <f t="shared" si="8"/>
        <v>RC9</v>
      </c>
      <c r="G94" s="415" t="b">
        <f>_xlfn.XLOOKUP(F94,Tabla13[Id Riesgo],Tabla13[Registro diligenciado],FALSE,1)</f>
        <v>1</v>
      </c>
      <c r="H94" s="290" t="str">
        <f>IF(G94,_xlfn.XLOOKUP(F94,Tabla6[Id Riesgo],Tabla6[DESCRIPCIÓN DEL RIESGO],FALSE,1),"")</f>
        <v>Posibilidad de afectación Legal, Reputacional, Económica por Soborno entrante, Soborno saliente debido a aceptar, solicitar u ofrecer una ventaje indebida de cualquier valor para la valoración, inscripción y calificación al Registro de Sujetos de Ordenamiento</v>
      </c>
      <c r="I94" s="327">
        <f>_xlfn.XLOOKUP(Tabla135[[#This Row],[Id Riesgo]],Tabla13[Id Riesgo],Tabla13[Probabilidad])</f>
        <v>1</v>
      </c>
      <c r="J94" s="327">
        <f>_xlfn.XLOOKUP(Tabla135[[#This Row],[Id Riesgo]],Tabla13[Id Riesgo],Tabla13[Porcentaje Impacto],"",1)</f>
        <v>0.6</v>
      </c>
      <c r="K94" s="311">
        <v>3</v>
      </c>
      <c r="L94" s="314"/>
      <c r="M94" s="314"/>
      <c r="N94" s="314"/>
      <c r="O94" s="295"/>
      <c r="P94" s="314"/>
      <c r="Q94" s="328" t="str">
        <f>_xlfn.TEXTJOIN(" ",TRUE,Tabla135[[#This Row],[Actividad - Acción ¿Qué?
Inicia con verbo]],Tabla135[[#This Row],[Complemento
(Observaciones o desviaciones)]])</f>
        <v/>
      </c>
      <c r="R94" s="295"/>
      <c r="S94" s="327" t="str">
        <f>_xlfn.XLOOKUP(Tabla135[[#This Row],[Tipo de control]],Tabla7[Tipo de control],Tabla7[Peso],"",1)</f>
        <v/>
      </c>
      <c r="T94" s="290" t="str">
        <f>_xlfn.XLOOKUP(Tabla135[[#This Row],[Tipo de control]],Tabla7[Tipo de control],Tabla7[Afectación matriz],"",1)</f>
        <v/>
      </c>
      <c r="U94" s="295"/>
      <c r="V94" s="327" t="str">
        <f>_xlfn.XLOOKUP(Tabla135[[#This Row],[Implementación]],Tabla11[Implementación],Tabla11[Peso],"",1)</f>
        <v/>
      </c>
      <c r="W94" s="295"/>
      <c r="X94" s="295"/>
      <c r="Y94" s="295"/>
      <c r="Z94" s="295"/>
      <c r="AA94" s="310" t="str">
        <f>IFERROR(Tabla135[[#This Row],[Peso del control]]+Tabla135[[#This Row],[Peso de la implementación]],"")</f>
        <v/>
      </c>
      <c r="AB94" s="310" t="str" cm="1">
        <f t="array" ref="AB94">IFERROR(IF(Tabla135[[#This Row],[Registro diligenciado]]=TRUE,_xlfn.IFS(AND(Tabla135[[#This Row],[No. de Control]]=1,Tabla135[[#This Row],[Desplazamiento en la Matriz]]="Probabilidad"),D94-(D94*Tabla135[[#This Row],[Valor del control]]),AND(Tabla135[[#This Row],[No. de Control]]&gt;1,Tabla135[[#This Row],[Desplazamiento en la Matriz]]="Probabilidad"),AB93-(AB93*Tabla135[[#This Row],[Valor del control]]),AND(Tabla135[[#This Row],[No. de Control]]=1,Tabla135[[#This Row],[Desplazamiento en la Matriz]]="Impacto"),D94,AND(Tabla135[[#This Row],[No. de Control]]&gt;1,Tabla135[[#This Row],[Desplazamiento en la Matriz]]="Impacto"),AB93),""),"")</f>
        <v/>
      </c>
      <c r="AC94" s="310" t="str" cm="1">
        <f t="array" ref="AC94">IFERROR(IF(Tabla135[[#This Row],[Registro diligenciado]]=TRUE,_xlfn.IFS(AND(Tabla135[[#This Row],[No. de Control]]=1,Tabla135[[#This Row],[Desplazamiento en la Matriz]]="Impacto"),E94-(E94*Tabla135[[#This Row],[Valor del control]]),AND(Tabla135[[#This Row],[No. de Control]]&gt;1,Tabla135[[#This Row],[Desplazamiento en la Matriz]]="Impacto"),AC93-(AC93*Tabla135[[#This Row],[Valor del control]]),AND(Tabla135[[#This Row],[No. de Control]]=1,Tabla135[[#This Row],[Desplazamiento en la Matriz]]="Probabilidad"),E94,AND(Tabla135[[#This Row],[No. de Control]]&gt;1,Tabla135[[#This Row],[Desplazamiento en la Matriz]]="Probabilidad"),AC93),""),"")</f>
        <v/>
      </c>
      <c r="AD94" s="310">
        <f>IFERROR(_xlfn.MINIFS(Tabla135[Probabilidad residual],Tabla135[Id Riesgo],Tabla135[[#This Row],[Id Riesgo]]),"")</f>
        <v>0.35</v>
      </c>
      <c r="AE94" s="310">
        <f>IFERROR(_xlfn.MINIFS(Tabla135[Impacto residual],Tabla135[Id Riesgo],Tabla135[[#This Row],[Id Riesgo]]),"")</f>
        <v>0.6</v>
      </c>
      <c r="AF94" s="310" t="str" cm="1">
        <f t="array" ref="AF9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94" s="310" t="str" cm="1">
        <f t="array" ref="AG9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Moderado</v>
      </c>
      <c r="AH9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4" s="213"/>
      <c r="AJ94" s="727">
        <f>_xlfn.MINIFS(Tabla135[Probabilidad residual],Tabla135[Id Riesgo],Tabla135[[#This Row],[Id Riesgo]])</f>
        <v>0.35</v>
      </c>
      <c r="AK94" s="727">
        <f>_xlfn.MINIFS(Tabla135[Impacto residual],Tabla135[Id Riesgo],Tabla135[[#This Row],[Id Riesgo]])</f>
        <v>0.6</v>
      </c>
      <c r="AL94" s="727"/>
      <c r="AM94" s="727"/>
      <c r="AN94" s="213"/>
      <c r="AO94" s="213"/>
      <c r="AP94" s="213"/>
      <c r="AQ94" s="213"/>
      <c r="AR94" s="213"/>
      <c r="AS94" s="213"/>
      <c r="AT94" s="213"/>
      <c r="AU94" s="213"/>
      <c r="AV94" s="213"/>
      <c r="AW94" s="213"/>
      <c r="AX94" s="213"/>
      <c r="AY94" s="213"/>
    </row>
    <row r="95" spans="1:51" ht="87" hidden="1" x14ac:dyDescent="0.4">
      <c r="A95" s="735" t="str">
        <f>Tabla135[[#This Row],[Id Riesgo]]</f>
        <v>RC9</v>
      </c>
      <c r="B95" s="736" t="str">
        <f>Tabla135[[#This Row],[Riesgo]]</f>
        <v>Posibilidad de afectación Legal, Reputacional, Económica por Soborno entrante, Soborno saliente debido a aceptar, solicitar u ofrecer una ventaje indebida de cualquier valor para la valoración, inscripción y calificación al Registro de Sujetos de Ordenamiento</v>
      </c>
      <c r="C95" s="742" t="b">
        <f>Tabla135[[#This Row],[Identificado en paso 1 y 2?]]</f>
        <v>1</v>
      </c>
      <c r="D95" s="727">
        <f>_xlfn.XLOOKUP(Tabla135[[#This Row],[Id Riesgo]],Tabla13[Id Riesgo],Tabla13[Probabilidad],"",1)</f>
        <v>1</v>
      </c>
      <c r="E95" s="727">
        <f>IF(C95=TRUE,_xlfn.XLOOKUP(Tabla135[[#This Row],[Id Riesgo]],Tabla13[Id Riesgo],Tabla13[Porcentaje Impacto],"",1),"")</f>
        <v>0.6</v>
      </c>
      <c r="F95" s="290" t="str">
        <f t="shared" si="8"/>
        <v>RC9</v>
      </c>
      <c r="G95" s="415" t="b">
        <f>_xlfn.XLOOKUP(F95,Tabla13[Id Riesgo],Tabla13[Registro diligenciado],FALSE,1)</f>
        <v>1</v>
      </c>
      <c r="H95" s="290" t="str">
        <f>IF(G95,_xlfn.XLOOKUP(F95,Tabla6[Id Riesgo],Tabla6[DESCRIPCIÓN DEL RIESGO],FALSE,1),"")</f>
        <v>Posibilidad de afectación Legal, Reputacional, Económica por Soborno entrante, Soborno saliente debido a aceptar, solicitar u ofrecer una ventaje indebida de cualquier valor para la valoración, inscripción y calificación al Registro de Sujetos de Ordenamiento</v>
      </c>
      <c r="I95" s="327">
        <f>_xlfn.XLOOKUP(Tabla135[[#This Row],[Id Riesgo]],Tabla13[Id Riesgo],Tabla13[Probabilidad])</f>
        <v>1</v>
      </c>
      <c r="J95" s="327">
        <f>_xlfn.XLOOKUP(Tabla135[[#This Row],[Id Riesgo]],Tabla13[Id Riesgo],Tabla13[Porcentaje Impacto],"",1)</f>
        <v>0.6</v>
      </c>
      <c r="K95" s="311">
        <v>4</v>
      </c>
      <c r="L95" s="314"/>
      <c r="M95" s="314"/>
      <c r="N95" s="314"/>
      <c r="O95" s="295"/>
      <c r="P95" s="314"/>
      <c r="Q95" s="328" t="str">
        <f>_xlfn.TEXTJOIN(" ",TRUE,Tabla135[[#This Row],[Actividad - Acción ¿Qué?
Inicia con verbo]],Tabla135[[#This Row],[Complemento
(Observaciones o desviaciones)]])</f>
        <v/>
      </c>
      <c r="R95" s="295"/>
      <c r="S95" s="327" t="str">
        <f>_xlfn.XLOOKUP(Tabla135[[#This Row],[Tipo de control]],Tabla7[Tipo de control],Tabla7[Peso],"",1)</f>
        <v/>
      </c>
      <c r="T95" s="290" t="str">
        <f>_xlfn.XLOOKUP(Tabla135[[#This Row],[Tipo de control]],Tabla7[Tipo de control],Tabla7[Afectación matriz],"",1)</f>
        <v/>
      </c>
      <c r="U95" s="295"/>
      <c r="V95" s="327" t="str">
        <f>_xlfn.XLOOKUP(Tabla135[[#This Row],[Implementación]],Tabla11[Implementación],Tabla11[Peso],"",1)</f>
        <v/>
      </c>
      <c r="W95" s="295"/>
      <c r="X95" s="295"/>
      <c r="Y95" s="295"/>
      <c r="Z95" s="295"/>
      <c r="AA95" s="310" t="str">
        <f>IFERROR(Tabla135[[#This Row],[Peso del control]]+Tabla135[[#This Row],[Peso de la implementación]],"")</f>
        <v/>
      </c>
      <c r="AB95" s="310" t="str" cm="1">
        <f t="array" ref="AB95">IFERROR(IF(Tabla135[[#This Row],[Registro diligenciado]]=TRUE,_xlfn.IFS(AND(Tabla135[[#This Row],[No. de Control]]=1,Tabla135[[#This Row],[Desplazamiento en la Matriz]]="Probabilidad"),D95-(D95*Tabla135[[#This Row],[Valor del control]]),AND(Tabla135[[#This Row],[No. de Control]]&gt;1,Tabla135[[#This Row],[Desplazamiento en la Matriz]]="Probabilidad"),AB94-(AB94*Tabla135[[#This Row],[Valor del control]]),AND(Tabla135[[#This Row],[No. de Control]]=1,Tabla135[[#This Row],[Desplazamiento en la Matriz]]="Impacto"),D95,AND(Tabla135[[#This Row],[No. de Control]]&gt;1,Tabla135[[#This Row],[Desplazamiento en la Matriz]]="Impacto"),AB94),""),"")</f>
        <v/>
      </c>
      <c r="AC95" s="310" t="str" cm="1">
        <f t="array" ref="AC95">IFERROR(IF(Tabla135[[#This Row],[Registro diligenciado]]=TRUE,_xlfn.IFS(AND(Tabla135[[#This Row],[No. de Control]]=1,Tabla135[[#This Row],[Desplazamiento en la Matriz]]="Impacto"),E95-(E95*Tabla135[[#This Row],[Valor del control]]),AND(Tabla135[[#This Row],[No. de Control]]&gt;1,Tabla135[[#This Row],[Desplazamiento en la Matriz]]="Impacto"),AC94-(AC94*Tabla135[[#This Row],[Valor del control]]),AND(Tabla135[[#This Row],[No. de Control]]=1,Tabla135[[#This Row],[Desplazamiento en la Matriz]]="Probabilidad"),E95,AND(Tabla135[[#This Row],[No. de Control]]&gt;1,Tabla135[[#This Row],[Desplazamiento en la Matriz]]="Probabilidad"),AC94),""),"")</f>
        <v/>
      </c>
      <c r="AD95" s="310">
        <f>IFERROR(_xlfn.MINIFS(Tabla135[Probabilidad residual],Tabla135[Id Riesgo],Tabla135[[#This Row],[Id Riesgo]]),"")</f>
        <v>0.35</v>
      </c>
      <c r="AE95" s="310">
        <f>IFERROR(_xlfn.MINIFS(Tabla135[Impacto residual],Tabla135[Id Riesgo],Tabla135[[#This Row],[Id Riesgo]]),"")</f>
        <v>0.6</v>
      </c>
      <c r="AF95" s="310" t="str" cm="1">
        <f t="array" ref="AF9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95" s="310" t="str" cm="1">
        <f t="array" ref="AG9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Moderado</v>
      </c>
      <c r="AH9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5" s="213"/>
      <c r="AJ95" s="727">
        <f>_xlfn.MINIFS(Tabla135[Probabilidad residual],Tabla135[Id Riesgo],Tabla135[[#This Row],[Id Riesgo]])</f>
        <v>0.35</v>
      </c>
      <c r="AK95" s="727">
        <f>_xlfn.MINIFS(Tabla135[Impacto residual],Tabla135[Id Riesgo],Tabla135[[#This Row],[Id Riesgo]])</f>
        <v>0.6</v>
      </c>
      <c r="AL95" s="727"/>
      <c r="AM95" s="727"/>
      <c r="AN95" s="213"/>
      <c r="AO95" s="213"/>
      <c r="AP95" s="213"/>
      <c r="AQ95" s="213"/>
      <c r="AR95" s="213"/>
      <c r="AS95" s="213"/>
      <c r="AT95" s="213"/>
      <c r="AU95" s="213"/>
      <c r="AV95" s="213"/>
      <c r="AW95" s="213"/>
      <c r="AX95" s="213"/>
      <c r="AY95" s="213"/>
    </row>
    <row r="96" spans="1:51" ht="87" hidden="1" x14ac:dyDescent="0.4">
      <c r="A96" s="735" t="str">
        <f>Tabla135[[#This Row],[Id Riesgo]]</f>
        <v>RC9</v>
      </c>
      <c r="B96" s="736" t="str">
        <f>Tabla135[[#This Row],[Riesgo]]</f>
        <v>Posibilidad de afectación Legal, Reputacional, Económica por Soborno entrante, Soborno saliente debido a aceptar, solicitar u ofrecer una ventaje indebida de cualquier valor para la valoración, inscripción y calificación al Registro de Sujetos de Ordenamiento</v>
      </c>
      <c r="C96" s="742" t="b">
        <f>Tabla135[[#This Row],[Identificado en paso 1 y 2?]]</f>
        <v>1</v>
      </c>
      <c r="D96" s="727">
        <f>_xlfn.XLOOKUP(Tabla135[[#This Row],[Id Riesgo]],Tabla13[Id Riesgo],Tabla13[Probabilidad],"",1)</f>
        <v>1</v>
      </c>
      <c r="E96" s="727">
        <f>IF(C96=TRUE,_xlfn.XLOOKUP(Tabla135[[#This Row],[Id Riesgo]],Tabla13[Id Riesgo],Tabla13[Porcentaje Impacto],"",1),"")</f>
        <v>0.6</v>
      </c>
      <c r="F96" s="290" t="str">
        <f t="shared" si="8"/>
        <v>RC9</v>
      </c>
      <c r="G96" s="415" t="b">
        <f>_xlfn.XLOOKUP(F96,Tabla13[Id Riesgo],Tabla13[Registro diligenciado],FALSE,1)</f>
        <v>1</v>
      </c>
      <c r="H96" s="290" t="str">
        <f>IF(G96,_xlfn.XLOOKUP(F96,Tabla6[Id Riesgo],Tabla6[DESCRIPCIÓN DEL RIESGO],FALSE,1),"")</f>
        <v>Posibilidad de afectación Legal, Reputacional, Económica por Soborno entrante, Soborno saliente debido a aceptar, solicitar u ofrecer una ventaje indebida de cualquier valor para la valoración, inscripción y calificación al Registro de Sujetos de Ordenamiento</v>
      </c>
      <c r="I96" s="327">
        <f>_xlfn.XLOOKUP(Tabla135[[#This Row],[Id Riesgo]],Tabla13[Id Riesgo],Tabla13[Probabilidad])</f>
        <v>1</v>
      </c>
      <c r="J96" s="327">
        <f>_xlfn.XLOOKUP(Tabla135[[#This Row],[Id Riesgo]],Tabla13[Id Riesgo],Tabla13[Porcentaje Impacto],"",1)</f>
        <v>0.6</v>
      </c>
      <c r="K96" s="311">
        <v>5</v>
      </c>
      <c r="L96" s="314"/>
      <c r="M96" s="314"/>
      <c r="N96" s="314"/>
      <c r="O96" s="295"/>
      <c r="P96" s="314"/>
      <c r="Q96" s="328" t="str">
        <f>_xlfn.TEXTJOIN(" ",TRUE,Tabla135[[#This Row],[Actividad - Acción ¿Qué?
Inicia con verbo]],Tabla135[[#This Row],[Complemento
(Observaciones o desviaciones)]])</f>
        <v/>
      </c>
      <c r="R96" s="295"/>
      <c r="S96" s="327" t="str">
        <f>_xlfn.XLOOKUP(Tabla135[[#This Row],[Tipo de control]],Tabla7[Tipo de control],Tabla7[Peso],"",1)</f>
        <v/>
      </c>
      <c r="T96" s="290" t="str">
        <f>_xlfn.XLOOKUP(Tabla135[[#This Row],[Tipo de control]],Tabla7[Tipo de control],Tabla7[Afectación matriz],"",1)</f>
        <v/>
      </c>
      <c r="U96" s="295"/>
      <c r="V96" s="327" t="str">
        <f>_xlfn.XLOOKUP(Tabla135[[#This Row],[Implementación]],Tabla11[Implementación],Tabla11[Peso],"",1)</f>
        <v/>
      </c>
      <c r="W96" s="295"/>
      <c r="X96" s="295"/>
      <c r="Y96" s="295"/>
      <c r="Z96" s="295"/>
      <c r="AA96" s="310" t="str">
        <f>IFERROR(Tabla135[[#This Row],[Peso del control]]+Tabla135[[#This Row],[Peso de la implementación]],"")</f>
        <v/>
      </c>
      <c r="AB96" s="310" t="str" cm="1">
        <f t="array" ref="AB96">IFERROR(IF(Tabla135[[#This Row],[Registro diligenciado]]=TRUE,_xlfn.IFS(AND(Tabla135[[#This Row],[No. de Control]]=1,Tabla135[[#This Row],[Desplazamiento en la Matriz]]="Probabilidad"),D96-(D96*Tabla135[[#This Row],[Valor del control]]),AND(Tabla135[[#This Row],[No. de Control]]&gt;1,Tabla135[[#This Row],[Desplazamiento en la Matriz]]="Probabilidad"),AB95-(AB95*Tabla135[[#This Row],[Valor del control]]),AND(Tabla135[[#This Row],[No. de Control]]=1,Tabla135[[#This Row],[Desplazamiento en la Matriz]]="Impacto"),D96,AND(Tabla135[[#This Row],[No. de Control]]&gt;1,Tabla135[[#This Row],[Desplazamiento en la Matriz]]="Impacto"),AB95),""),"")</f>
        <v/>
      </c>
      <c r="AC96" s="310" t="str" cm="1">
        <f t="array" ref="AC96">IFERROR(IF(Tabla135[[#This Row],[Registro diligenciado]]=TRUE,_xlfn.IFS(AND(Tabla135[[#This Row],[No. de Control]]=1,Tabla135[[#This Row],[Desplazamiento en la Matriz]]="Impacto"),E96-(E96*Tabla135[[#This Row],[Valor del control]]),AND(Tabla135[[#This Row],[No. de Control]]&gt;1,Tabla135[[#This Row],[Desplazamiento en la Matriz]]="Impacto"),AC95-(AC95*Tabla135[[#This Row],[Valor del control]]),AND(Tabla135[[#This Row],[No. de Control]]=1,Tabla135[[#This Row],[Desplazamiento en la Matriz]]="Probabilidad"),E96,AND(Tabla135[[#This Row],[No. de Control]]&gt;1,Tabla135[[#This Row],[Desplazamiento en la Matriz]]="Probabilidad"),AC95),""),"")</f>
        <v/>
      </c>
      <c r="AD96" s="310">
        <f>IFERROR(_xlfn.MINIFS(Tabla135[Probabilidad residual],Tabla135[Id Riesgo],Tabla135[[#This Row],[Id Riesgo]]),"")</f>
        <v>0.35</v>
      </c>
      <c r="AE96" s="310">
        <f>IFERROR(_xlfn.MINIFS(Tabla135[Impacto residual],Tabla135[Id Riesgo],Tabla135[[#This Row],[Id Riesgo]]),"")</f>
        <v>0.6</v>
      </c>
      <c r="AF96" s="310" t="str" cm="1">
        <f t="array" ref="AF9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96" s="310" t="str" cm="1">
        <f t="array" ref="AG9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Moderado</v>
      </c>
      <c r="AH9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6" s="213"/>
      <c r="AJ96" s="727">
        <f>_xlfn.MINIFS(Tabla135[Probabilidad residual],Tabla135[Id Riesgo],Tabla135[[#This Row],[Id Riesgo]])</f>
        <v>0.35</v>
      </c>
      <c r="AK96" s="727">
        <f>_xlfn.MINIFS(Tabla135[Impacto residual],Tabla135[Id Riesgo],Tabla135[[#This Row],[Id Riesgo]])</f>
        <v>0.6</v>
      </c>
      <c r="AL96" s="727"/>
      <c r="AM96" s="727"/>
      <c r="AN96" s="213"/>
      <c r="AO96" s="213"/>
      <c r="AP96" s="213"/>
      <c r="AQ96" s="213"/>
      <c r="AR96" s="213"/>
      <c r="AS96" s="213"/>
      <c r="AT96" s="213"/>
      <c r="AU96" s="213"/>
      <c r="AV96" s="213"/>
      <c r="AW96" s="213"/>
      <c r="AX96" s="213"/>
      <c r="AY96" s="213"/>
    </row>
    <row r="97" spans="1:51" ht="87" hidden="1" x14ac:dyDescent="0.4">
      <c r="A97" s="735" t="str">
        <f>Tabla135[[#This Row],[Id Riesgo]]</f>
        <v>RC9</v>
      </c>
      <c r="B97" s="736" t="str">
        <f>Tabla135[[#This Row],[Riesgo]]</f>
        <v>Posibilidad de afectación Legal, Reputacional, Económica por Soborno entrante, Soborno saliente debido a aceptar, solicitar u ofrecer una ventaje indebida de cualquier valor para la valoración, inscripción y calificación al Registro de Sujetos de Ordenamiento</v>
      </c>
      <c r="C97" s="742" t="b">
        <f>Tabla135[[#This Row],[Identificado en paso 1 y 2?]]</f>
        <v>1</v>
      </c>
      <c r="D97" s="727">
        <f>_xlfn.XLOOKUP(Tabla135[[#This Row],[Id Riesgo]],Tabla13[Id Riesgo],Tabla13[Probabilidad],"",1)</f>
        <v>1</v>
      </c>
      <c r="E97" s="727">
        <f>IF(C97=TRUE,_xlfn.XLOOKUP(Tabla135[[#This Row],[Id Riesgo]],Tabla13[Id Riesgo],Tabla13[Porcentaje Impacto],"",1),"")</f>
        <v>0.6</v>
      </c>
      <c r="F97" s="290" t="str">
        <f t="shared" si="8"/>
        <v>RC9</v>
      </c>
      <c r="G97" s="415" t="b">
        <f>_xlfn.XLOOKUP(F97,Tabla13[Id Riesgo],Tabla13[Registro diligenciado],FALSE,1)</f>
        <v>1</v>
      </c>
      <c r="H97" s="290" t="str">
        <f>IF(G97,_xlfn.XLOOKUP(F97,Tabla6[Id Riesgo],Tabla6[DESCRIPCIÓN DEL RIESGO],FALSE,1),"")</f>
        <v>Posibilidad de afectación Legal, Reputacional, Económica por Soborno entrante, Soborno saliente debido a aceptar, solicitar u ofrecer una ventaje indebida de cualquier valor para la valoración, inscripción y calificación al Registro de Sujetos de Ordenamiento</v>
      </c>
      <c r="I97" s="327">
        <f>_xlfn.XLOOKUP(Tabla135[[#This Row],[Id Riesgo]],Tabla13[Id Riesgo],Tabla13[Probabilidad])</f>
        <v>1</v>
      </c>
      <c r="J97" s="327">
        <f>_xlfn.XLOOKUP(Tabla135[[#This Row],[Id Riesgo]],Tabla13[Id Riesgo],Tabla13[Porcentaje Impacto],"",1)</f>
        <v>0.6</v>
      </c>
      <c r="K97" s="311">
        <v>6</v>
      </c>
      <c r="L97" s="314"/>
      <c r="M97" s="314"/>
      <c r="N97" s="314"/>
      <c r="O97" s="295"/>
      <c r="P97" s="314"/>
      <c r="Q97" s="328" t="str">
        <f>_xlfn.TEXTJOIN(" ",TRUE,Tabla135[[#This Row],[Actividad - Acción ¿Qué?
Inicia con verbo]],Tabla135[[#This Row],[Complemento
(Observaciones o desviaciones)]])</f>
        <v/>
      </c>
      <c r="R97" s="295"/>
      <c r="S97" s="327" t="str">
        <f>_xlfn.XLOOKUP(Tabla135[[#This Row],[Tipo de control]],Tabla7[Tipo de control],Tabla7[Peso],"",1)</f>
        <v/>
      </c>
      <c r="T97" s="290" t="str">
        <f>_xlfn.XLOOKUP(Tabla135[[#This Row],[Tipo de control]],Tabla7[Tipo de control],Tabla7[Afectación matriz],"",1)</f>
        <v/>
      </c>
      <c r="U97" s="295"/>
      <c r="V97" s="327" t="str">
        <f>_xlfn.XLOOKUP(Tabla135[[#This Row],[Implementación]],Tabla11[Implementación],Tabla11[Peso],"",1)</f>
        <v/>
      </c>
      <c r="W97" s="295"/>
      <c r="X97" s="295"/>
      <c r="Y97" s="295"/>
      <c r="Z97" s="295"/>
      <c r="AA97" s="310" t="str">
        <f>IFERROR(Tabla135[[#This Row],[Peso del control]]+Tabla135[[#This Row],[Peso de la implementación]],"")</f>
        <v/>
      </c>
      <c r="AB97" s="310" t="str" cm="1">
        <f t="array" ref="AB97">IFERROR(IF(Tabla135[[#This Row],[Registro diligenciado]]=TRUE,_xlfn.IFS(AND(Tabla135[[#This Row],[No. de Control]]=1,Tabla135[[#This Row],[Desplazamiento en la Matriz]]="Probabilidad"),D97-(D97*Tabla135[[#This Row],[Valor del control]]),AND(Tabla135[[#This Row],[No. de Control]]&gt;1,Tabla135[[#This Row],[Desplazamiento en la Matriz]]="Probabilidad"),AB96-(AB96*Tabla135[[#This Row],[Valor del control]]),AND(Tabla135[[#This Row],[No. de Control]]=1,Tabla135[[#This Row],[Desplazamiento en la Matriz]]="Impacto"),D97,AND(Tabla135[[#This Row],[No. de Control]]&gt;1,Tabla135[[#This Row],[Desplazamiento en la Matriz]]="Impacto"),AB96),""),"")</f>
        <v/>
      </c>
      <c r="AC97" s="310" t="str" cm="1">
        <f t="array" ref="AC97">IFERROR(IF(Tabla135[[#This Row],[Registro diligenciado]]=TRUE,_xlfn.IFS(AND(Tabla135[[#This Row],[No. de Control]]=1,Tabla135[[#This Row],[Desplazamiento en la Matriz]]="Impacto"),E97-(E97*Tabla135[[#This Row],[Valor del control]]),AND(Tabla135[[#This Row],[No. de Control]]&gt;1,Tabla135[[#This Row],[Desplazamiento en la Matriz]]="Impacto"),AC96-(AC96*Tabla135[[#This Row],[Valor del control]]),AND(Tabla135[[#This Row],[No. de Control]]=1,Tabla135[[#This Row],[Desplazamiento en la Matriz]]="Probabilidad"),E97,AND(Tabla135[[#This Row],[No. de Control]]&gt;1,Tabla135[[#This Row],[Desplazamiento en la Matriz]]="Probabilidad"),AC96),""),"")</f>
        <v/>
      </c>
      <c r="AD97" s="310">
        <f>IFERROR(_xlfn.MINIFS(Tabla135[Probabilidad residual],Tabla135[Id Riesgo],Tabla135[[#This Row],[Id Riesgo]]),"")</f>
        <v>0.35</v>
      </c>
      <c r="AE97" s="310">
        <f>IFERROR(_xlfn.MINIFS(Tabla135[Impacto residual],Tabla135[Id Riesgo],Tabla135[[#This Row],[Id Riesgo]]),"")</f>
        <v>0.6</v>
      </c>
      <c r="AF97" s="310" t="str" cm="1">
        <f t="array" ref="AF9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97" s="310" t="str" cm="1">
        <f t="array" ref="AG9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Moderado</v>
      </c>
      <c r="AH9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7" s="213"/>
      <c r="AJ97" s="727">
        <f>_xlfn.MINIFS(Tabla135[Probabilidad residual],Tabla135[Id Riesgo],Tabla135[[#This Row],[Id Riesgo]])</f>
        <v>0.35</v>
      </c>
      <c r="AK97" s="727">
        <f>_xlfn.MINIFS(Tabla135[Impacto residual],Tabla135[Id Riesgo],Tabla135[[#This Row],[Id Riesgo]])</f>
        <v>0.6</v>
      </c>
      <c r="AL97" s="727"/>
      <c r="AM97" s="727"/>
      <c r="AN97" s="213"/>
      <c r="AO97" s="213"/>
      <c r="AP97" s="213"/>
      <c r="AQ97" s="213"/>
      <c r="AR97" s="213"/>
      <c r="AS97" s="213"/>
      <c r="AT97" s="213"/>
      <c r="AU97" s="213"/>
      <c r="AV97" s="213"/>
      <c r="AW97" s="213"/>
      <c r="AX97" s="213"/>
      <c r="AY97" s="213"/>
    </row>
    <row r="98" spans="1:51" ht="87" hidden="1" x14ac:dyDescent="0.4">
      <c r="A98" s="735" t="str">
        <f>Tabla135[[#This Row],[Id Riesgo]]</f>
        <v>RC9</v>
      </c>
      <c r="B98" s="736" t="str">
        <f>Tabla135[[#This Row],[Riesgo]]</f>
        <v>Posibilidad de afectación Legal, Reputacional, Económica por Soborno entrante, Soborno saliente debido a aceptar, solicitar u ofrecer una ventaje indebida de cualquier valor para la valoración, inscripción y calificación al Registro de Sujetos de Ordenamiento</v>
      </c>
      <c r="C98" s="742" t="b">
        <f>Tabla135[[#This Row],[Identificado en paso 1 y 2?]]</f>
        <v>1</v>
      </c>
      <c r="D98" s="727">
        <f>_xlfn.XLOOKUP(Tabla135[[#This Row],[Id Riesgo]],Tabla13[Id Riesgo],Tabla13[Probabilidad],"",1)</f>
        <v>1</v>
      </c>
      <c r="E98" s="727">
        <f>IF(C98=TRUE,_xlfn.XLOOKUP(Tabla135[[#This Row],[Id Riesgo]],Tabla13[Id Riesgo],Tabla13[Porcentaje Impacto],"",1),"")</f>
        <v>0.6</v>
      </c>
      <c r="F98" s="290" t="str">
        <f t="shared" si="8"/>
        <v>RC9</v>
      </c>
      <c r="G98" s="415" t="b">
        <f>_xlfn.XLOOKUP(F98,Tabla13[Id Riesgo],Tabla13[Registro diligenciado],FALSE,1)</f>
        <v>1</v>
      </c>
      <c r="H98" s="290" t="str">
        <f>IF(G98,_xlfn.XLOOKUP(F98,Tabla6[Id Riesgo],Tabla6[DESCRIPCIÓN DEL RIESGO],FALSE,1),"")</f>
        <v>Posibilidad de afectación Legal, Reputacional, Económica por Soborno entrante, Soborno saliente debido a aceptar, solicitar u ofrecer una ventaje indebida de cualquier valor para la valoración, inscripción y calificación al Registro de Sujetos de Ordenamiento</v>
      </c>
      <c r="I98" s="327">
        <f>_xlfn.XLOOKUP(Tabla135[[#This Row],[Id Riesgo]],Tabla13[Id Riesgo],Tabla13[Probabilidad])</f>
        <v>1</v>
      </c>
      <c r="J98" s="327">
        <f>_xlfn.XLOOKUP(Tabla135[[#This Row],[Id Riesgo]],Tabla13[Id Riesgo],Tabla13[Porcentaje Impacto],"",1)</f>
        <v>0.6</v>
      </c>
      <c r="K98" s="311">
        <v>7</v>
      </c>
      <c r="L98" s="314"/>
      <c r="M98" s="314"/>
      <c r="N98" s="314"/>
      <c r="O98" s="295"/>
      <c r="P98" s="314"/>
      <c r="Q98" s="328" t="str">
        <f>_xlfn.TEXTJOIN(" ",TRUE,Tabla135[[#This Row],[Actividad - Acción ¿Qué?
Inicia con verbo]],Tabla135[[#This Row],[Complemento
(Observaciones o desviaciones)]])</f>
        <v/>
      </c>
      <c r="R98" s="295"/>
      <c r="S98" s="327" t="str">
        <f>_xlfn.XLOOKUP(Tabla135[[#This Row],[Tipo de control]],Tabla7[Tipo de control],Tabla7[Peso],"",1)</f>
        <v/>
      </c>
      <c r="T98" s="290" t="str">
        <f>_xlfn.XLOOKUP(Tabla135[[#This Row],[Tipo de control]],Tabla7[Tipo de control],Tabla7[Afectación matriz],"",1)</f>
        <v/>
      </c>
      <c r="U98" s="295"/>
      <c r="V98" s="327" t="str">
        <f>_xlfn.XLOOKUP(Tabla135[[#This Row],[Implementación]],Tabla11[Implementación],Tabla11[Peso],"",1)</f>
        <v/>
      </c>
      <c r="W98" s="295"/>
      <c r="X98" s="295"/>
      <c r="Y98" s="295"/>
      <c r="Z98" s="295"/>
      <c r="AA98" s="310" t="str">
        <f>IFERROR(Tabla135[[#This Row],[Peso del control]]+Tabla135[[#This Row],[Peso de la implementación]],"")</f>
        <v/>
      </c>
      <c r="AB98" s="310" t="str" cm="1">
        <f t="array" ref="AB98">IFERROR(IF(Tabla135[[#This Row],[Registro diligenciado]]=TRUE,_xlfn.IFS(AND(Tabla135[[#This Row],[No. de Control]]=1,Tabla135[[#This Row],[Desplazamiento en la Matriz]]="Probabilidad"),D98-(D98*Tabla135[[#This Row],[Valor del control]]),AND(Tabla135[[#This Row],[No. de Control]]&gt;1,Tabla135[[#This Row],[Desplazamiento en la Matriz]]="Probabilidad"),AB97-(AB97*Tabla135[[#This Row],[Valor del control]]),AND(Tabla135[[#This Row],[No. de Control]]=1,Tabla135[[#This Row],[Desplazamiento en la Matriz]]="Impacto"),D98,AND(Tabla135[[#This Row],[No. de Control]]&gt;1,Tabla135[[#This Row],[Desplazamiento en la Matriz]]="Impacto"),AB97),""),"")</f>
        <v/>
      </c>
      <c r="AC98" s="310" t="str" cm="1">
        <f t="array" ref="AC98">IFERROR(IF(Tabla135[[#This Row],[Registro diligenciado]]=TRUE,_xlfn.IFS(AND(Tabla135[[#This Row],[No. de Control]]=1,Tabla135[[#This Row],[Desplazamiento en la Matriz]]="Impacto"),E98-(E98*Tabla135[[#This Row],[Valor del control]]),AND(Tabla135[[#This Row],[No. de Control]]&gt;1,Tabla135[[#This Row],[Desplazamiento en la Matriz]]="Impacto"),AC97-(AC97*Tabla135[[#This Row],[Valor del control]]),AND(Tabla135[[#This Row],[No. de Control]]=1,Tabla135[[#This Row],[Desplazamiento en la Matriz]]="Probabilidad"),E98,AND(Tabla135[[#This Row],[No. de Control]]&gt;1,Tabla135[[#This Row],[Desplazamiento en la Matriz]]="Probabilidad"),AC97),""),"")</f>
        <v/>
      </c>
      <c r="AD98" s="310">
        <f>IFERROR(_xlfn.MINIFS(Tabla135[Probabilidad residual],Tabla135[Id Riesgo],Tabla135[[#This Row],[Id Riesgo]]),"")</f>
        <v>0.35</v>
      </c>
      <c r="AE98" s="310">
        <f>IFERROR(_xlfn.MINIFS(Tabla135[Impacto residual],Tabla135[Id Riesgo],Tabla135[[#This Row],[Id Riesgo]]),"")</f>
        <v>0.6</v>
      </c>
      <c r="AF98" s="310" t="str" cm="1">
        <f t="array" ref="AF9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98" s="310" t="str" cm="1">
        <f t="array" ref="AG9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Moderado</v>
      </c>
      <c r="AH9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8" s="213"/>
      <c r="AJ98" s="727">
        <f>_xlfn.MINIFS(Tabla135[Probabilidad residual],Tabla135[Id Riesgo],Tabla135[[#This Row],[Id Riesgo]])</f>
        <v>0.35</v>
      </c>
      <c r="AK98" s="727">
        <f>_xlfn.MINIFS(Tabla135[Impacto residual],Tabla135[Id Riesgo],Tabla135[[#This Row],[Id Riesgo]])</f>
        <v>0.6</v>
      </c>
      <c r="AL98" s="727"/>
      <c r="AM98" s="727"/>
      <c r="AN98" s="213"/>
      <c r="AO98" s="213"/>
      <c r="AP98" s="213"/>
      <c r="AQ98" s="213"/>
      <c r="AR98" s="213"/>
      <c r="AS98" s="213"/>
      <c r="AT98" s="213"/>
      <c r="AU98" s="213"/>
      <c r="AV98" s="213"/>
      <c r="AW98" s="213"/>
      <c r="AX98" s="213"/>
      <c r="AY98" s="213"/>
    </row>
    <row r="99" spans="1:51" ht="87" hidden="1" x14ac:dyDescent="0.4">
      <c r="A99" s="735" t="str">
        <f>Tabla135[[#This Row],[Id Riesgo]]</f>
        <v>RC9</v>
      </c>
      <c r="B99" s="736" t="str">
        <f>Tabla135[[#This Row],[Riesgo]]</f>
        <v>Posibilidad de afectación Legal, Reputacional, Económica por Soborno entrante, Soborno saliente debido a aceptar, solicitar u ofrecer una ventaje indebida de cualquier valor para la valoración, inscripción y calificación al Registro de Sujetos de Ordenamiento</v>
      </c>
      <c r="C99" s="742" t="b">
        <f>Tabla135[[#This Row],[Identificado en paso 1 y 2?]]</f>
        <v>1</v>
      </c>
      <c r="D99" s="727">
        <f>_xlfn.XLOOKUP(Tabla135[[#This Row],[Id Riesgo]],Tabla13[Id Riesgo],Tabla13[Probabilidad],"",1)</f>
        <v>1</v>
      </c>
      <c r="E99" s="727">
        <f>IF(C99=TRUE,_xlfn.XLOOKUP(Tabla135[[#This Row],[Id Riesgo]],Tabla13[Id Riesgo],Tabla13[Porcentaje Impacto],"",1),"")</f>
        <v>0.6</v>
      </c>
      <c r="F99" s="290" t="str">
        <f t="shared" si="8"/>
        <v>RC9</v>
      </c>
      <c r="G99" s="415" t="b">
        <f>_xlfn.XLOOKUP(F99,Tabla13[Id Riesgo],Tabla13[Registro diligenciado],FALSE,1)</f>
        <v>1</v>
      </c>
      <c r="H99" s="290" t="str">
        <f>IF(G99,_xlfn.XLOOKUP(F99,Tabla6[Id Riesgo],Tabla6[DESCRIPCIÓN DEL RIESGO],FALSE,1),"")</f>
        <v>Posibilidad de afectación Legal, Reputacional, Económica por Soborno entrante, Soborno saliente debido a aceptar, solicitar u ofrecer una ventaje indebida de cualquier valor para la valoración, inscripción y calificación al Registro de Sujetos de Ordenamiento</v>
      </c>
      <c r="I99" s="327">
        <f>_xlfn.XLOOKUP(Tabla135[[#This Row],[Id Riesgo]],Tabla13[Id Riesgo],Tabla13[Probabilidad])</f>
        <v>1</v>
      </c>
      <c r="J99" s="327">
        <f>_xlfn.XLOOKUP(Tabla135[[#This Row],[Id Riesgo]],Tabla13[Id Riesgo],Tabla13[Porcentaje Impacto],"",1)</f>
        <v>0.6</v>
      </c>
      <c r="K99" s="311">
        <v>8</v>
      </c>
      <c r="L99" s="314"/>
      <c r="M99" s="314"/>
      <c r="N99" s="314"/>
      <c r="O99" s="295"/>
      <c r="P99" s="314"/>
      <c r="Q99" s="328" t="str">
        <f>_xlfn.TEXTJOIN(" ",TRUE,Tabla135[[#This Row],[Actividad - Acción ¿Qué?
Inicia con verbo]],Tabla135[[#This Row],[Complemento
(Observaciones o desviaciones)]])</f>
        <v/>
      </c>
      <c r="R99" s="295"/>
      <c r="S99" s="327" t="str">
        <f>_xlfn.XLOOKUP(Tabla135[[#This Row],[Tipo de control]],Tabla7[Tipo de control],Tabla7[Peso],"",1)</f>
        <v/>
      </c>
      <c r="T99" s="290" t="str">
        <f>_xlfn.XLOOKUP(Tabla135[[#This Row],[Tipo de control]],Tabla7[Tipo de control],Tabla7[Afectación matriz],"",1)</f>
        <v/>
      </c>
      <c r="U99" s="295"/>
      <c r="V99" s="327" t="str">
        <f>_xlfn.XLOOKUP(Tabla135[[#This Row],[Implementación]],Tabla11[Implementación],Tabla11[Peso],"",1)</f>
        <v/>
      </c>
      <c r="W99" s="295"/>
      <c r="X99" s="295"/>
      <c r="Y99" s="295"/>
      <c r="Z99" s="295"/>
      <c r="AA99" s="310" t="str">
        <f>IFERROR(Tabla135[[#This Row],[Peso del control]]+Tabla135[[#This Row],[Peso de la implementación]],"")</f>
        <v/>
      </c>
      <c r="AB99" s="310" t="str" cm="1">
        <f t="array" ref="AB99">IFERROR(IF(Tabla135[[#This Row],[Registro diligenciado]]=TRUE,_xlfn.IFS(AND(Tabla135[[#This Row],[No. de Control]]=1,Tabla135[[#This Row],[Desplazamiento en la Matriz]]="Probabilidad"),D99-(D99*Tabla135[[#This Row],[Valor del control]]),AND(Tabla135[[#This Row],[No. de Control]]&gt;1,Tabla135[[#This Row],[Desplazamiento en la Matriz]]="Probabilidad"),AB98-(AB98*Tabla135[[#This Row],[Valor del control]]),AND(Tabla135[[#This Row],[No. de Control]]=1,Tabla135[[#This Row],[Desplazamiento en la Matriz]]="Impacto"),D99,AND(Tabla135[[#This Row],[No. de Control]]&gt;1,Tabla135[[#This Row],[Desplazamiento en la Matriz]]="Impacto"),AB98),""),"")</f>
        <v/>
      </c>
      <c r="AC99" s="310" t="str" cm="1">
        <f t="array" ref="AC99">IFERROR(IF(Tabla135[[#This Row],[Registro diligenciado]]=TRUE,_xlfn.IFS(AND(Tabla135[[#This Row],[No. de Control]]=1,Tabla135[[#This Row],[Desplazamiento en la Matriz]]="Impacto"),E99-(E99*Tabla135[[#This Row],[Valor del control]]),AND(Tabla135[[#This Row],[No. de Control]]&gt;1,Tabla135[[#This Row],[Desplazamiento en la Matriz]]="Impacto"),AC98-(AC98*Tabla135[[#This Row],[Valor del control]]),AND(Tabla135[[#This Row],[No. de Control]]=1,Tabla135[[#This Row],[Desplazamiento en la Matriz]]="Probabilidad"),E99,AND(Tabla135[[#This Row],[No. de Control]]&gt;1,Tabla135[[#This Row],[Desplazamiento en la Matriz]]="Probabilidad"),AC98),""),"")</f>
        <v/>
      </c>
      <c r="AD99" s="310">
        <f>IFERROR(_xlfn.MINIFS(Tabla135[Probabilidad residual],Tabla135[Id Riesgo],Tabla135[[#This Row],[Id Riesgo]]),"")</f>
        <v>0.35</v>
      </c>
      <c r="AE99" s="310">
        <f>IFERROR(_xlfn.MINIFS(Tabla135[Impacto residual],Tabla135[Id Riesgo],Tabla135[[#This Row],[Id Riesgo]]),"")</f>
        <v>0.6</v>
      </c>
      <c r="AF99" s="310" t="str" cm="1">
        <f t="array" ref="AF9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99" s="310" t="str" cm="1">
        <f t="array" ref="AG9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Moderado</v>
      </c>
      <c r="AH9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9" s="213"/>
      <c r="AJ99" s="727">
        <f>_xlfn.MINIFS(Tabla135[Probabilidad residual],Tabla135[Id Riesgo],Tabla135[[#This Row],[Id Riesgo]])</f>
        <v>0.35</v>
      </c>
      <c r="AK99" s="727">
        <f>_xlfn.MINIFS(Tabla135[Impacto residual],Tabla135[Id Riesgo],Tabla135[[#This Row],[Id Riesgo]])</f>
        <v>0.6</v>
      </c>
      <c r="AL99" s="727"/>
      <c r="AM99" s="727"/>
      <c r="AN99" s="213"/>
      <c r="AO99" s="213"/>
      <c r="AP99" s="213"/>
      <c r="AQ99" s="213"/>
      <c r="AR99" s="213"/>
      <c r="AS99" s="213"/>
      <c r="AT99" s="213"/>
      <c r="AU99" s="213"/>
      <c r="AV99" s="213"/>
      <c r="AW99" s="213"/>
      <c r="AX99" s="213"/>
      <c r="AY99" s="213"/>
    </row>
    <row r="100" spans="1:51" ht="87" hidden="1" x14ac:dyDescent="0.4">
      <c r="A100" s="735" t="str">
        <f>Tabla135[[#This Row],[Id Riesgo]]</f>
        <v>RC9</v>
      </c>
      <c r="B100" s="736" t="str">
        <f>Tabla135[[#This Row],[Riesgo]]</f>
        <v>Posibilidad de afectación Legal, Reputacional, Económica por Soborno entrante, Soborno saliente debido a aceptar, solicitar u ofrecer una ventaje indebida de cualquier valor para la valoración, inscripción y calificación al Registro de Sujetos de Ordenamiento</v>
      </c>
      <c r="C100" s="742" t="b">
        <f>Tabla135[[#This Row],[Identificado en paso 1 y 2?]]</f>
        <v>1</v>
      </c>
      <c r="D100" s="727">
        <f>_xlfn.XLOOKUP(Tabla135[[#This Row],[Id Riesgo]],Tabla13[Id Riesgo],Tabla13[Probabilidad],"",1)</f>
        <v>1</v>
      </c>
      <c r="E100" s="727">
        <f>IF(C100=TRUE,_xlfn.XLOOKUP(Tabla135[[#This Row],[Id Riesgo]],Tabla13[Id Riesgo],Tabla13[Porcentaje Impacto],"",1),"")</f>
        <v>0.6</v>
      </c>
      <c r="F100" s="290" t="str">
        <f t="shared" si="8"/>
        <v>RC9</v>
      </c>
      <c r="G100" s="415" t="b">
        <f>_xlfn.XLOOKUP(F100,Tabla13[Id Riesgo],Tabla13[Registro diligenciado],FALSE,1)</f>
        <v>1</v>
      </c>
      <c r="H100" s="290" t="str">
        <f>IF(G100,_xlfn.XLOOKUP(F100,Tabla6[Id Riesgo],Tabla6[DESCRIPCIÓN DEL RIESGO],FALSE,1),"")</f>
        <v>Posibilidad de afectación Legal, Reputacional, Económica por Soborno entrante, Soborno saliente debido a aceptar, solicitar u ofrecer una ventaje indebida de cualquier valor para la valoración, inscripción y calificación al Registro de Sujetos de Ordenamiento</v>
      </c>
      <c r="I100" s="327">
        <f>_xlfn.XLOOKUP(Tabla135[[#This Row],[Id Riesgo]],Tabla13[Id Riesgo],Tabla13[Probabilidad])</f>
        <v>1</v>
      </c>
      <c r="J100" s="327">
        <f>_xlfn.XLOOKUP(Tabla135[[#This Row],[Id Riesgo]],Tabla13[Id Riesgo],Tabla13[Porcentaje Impacto],"",1)</f>
        <v>0.6</v>
      </c>
      <c r="K100" s="311">
        <v>9</v>
      </c>
      <c r="L100" s="314"/>
      <c r="M100" s="314"/>
      <c r="N100" s="314"/>
      <c r="O100" s="295"/>
      <c r="P100" s="314"/>
      <c r="Q100" s="328" t="str">
        <f>_xlfn.TEXTJOIN(" ",TRUE,Tabla135[[#This Row],[Actividad - Acción ¿Qué?
Inicia con verbo]],Tabla135[[#This Row],[Complemento
(Observaciones o desviaciones)]])</f>
        <v/>
      </c>
      <c r="R100" s="295"/>
      <c r="S100" s="327" t="str">
        <f>_xlfn.XLOOKUP(Tabla135[[#This Row],[Tipo de control]],Tabla7[Tipo de control],Tabla7[Peso],"",1)</f>
        <v/>
      </c>
      <c r="T100" s="290" t="str">
        <f>_xlfn.XLOOKUP(Tabla135[[#This Row],[Tipo de control]],Tabla7[Tipo de control],Tabla7[Afectación matriz],"",1)</f>
        <v/>
      </c>
      <c r="U100" s="295"/>
      <c r="V100" s="327" t="str">
        <f>_xlfn.XLOOKUP(Tabla135[[#This Row],[Implementación]],Tabla11[Implementación],Tabla11[Peso],"",1)</f>
        <v/>
      </c>
      <c r="W100" s="295"/>
      <c r="X100" s="295"/>
      <c r="Y100" s="295"/>
      <c r="Z100" s="295"/>
      <c r="AA100" s="310" t="str">
        <f>IFERROR(Tabla135[[#This Row],[Peso del control]]+Tabla135[[#This Row],[Peso de la implementación]],"")</f>
        <v/>
      </c>
      <c r="AB100" s="310" t="str" cm="1">
        <f t="array" ref="AB100">IFERROR(IF(Tabla135[[#This Row],[Registro diligenciado]]=TRUE,_xlfn.IFS(AND(Tabla135[[#This Row],[No. de Control]]=1,Tabla135[[#This Row],[Desplazamiento en la Matriz]]="Probabilidad"),D100-(D100*Tabla135[[#This Row],[Valor del control]]),AND(Tabla135[[#This Row],[No. de Control]]&gt;1,Tabla135[[#This Row],[Desplazamiento en la Matriz]]="Probabilidad"),AB99-(AB99*Tabla135[[#This Row],[Valor del control]]),AND(Tabla135[[#This Row],[No. de Control]]=1,Tabla135[[#This Row],[Desplazamiento en la Matriz]]="Impacto"),D100,AND(Tabla135[[#This Row],[No. de Control]]&gt;1,Tabla135[[#This Row],[Desplazamiento en la Matriz]]="Impacto"),AB99),""),"")</f>
        <v/>
      </c>
      <c r="AC100" s="310" t="str" cm="1">
        <f t="array" ref="AC100">IFERROR(IF(Tabla135[[#This Row],[Registro diligenciado]]=TRUE,_xlfn.IFS(AND(Tabla135[[#This Row],[No. de Control]]=1,Tabla135[[#This Row],[Desplazamiento en la Matriz]]="Impacto"),E100-(E100*Tabla135[[#This Row],[Valor del control]]),AND(Tabla135[[#This Row],[No. de Control]]&gt;1,Tabla135[[#This Row],[Desplazamiento en la Matriz]]="Impacto"),AC99-(AC99*Tabla135[[#This Row],[Valor del control]]),AND(Tabla135[[#This Row],[No. de Control]]=1,Tabla135[[#This Row],[Desplazamiento en la Matriz]]="Probabilidad"),E100,AND(Tabla135[[#This Row],[No. de Control]]&gt;1,Tabla135[[#This Row],[Desplazamiento en la Matriz]]="Probabilidad"),AC99),""),"")</f>
        <v/>
      </c>
      <c r="AD100" s="310">
        <f>IFERROR(_xlfn.MINIFS(Tabla135[Probabilidad residual],Tabla135[Id Riesgo],Tabla135[[#This Row],[Id Riesgo]]),"")</f>
        <v>0.35</v>
      </c>
      <c r="AE100" s="310">
        <f>IFERROR(_xlfn.MINIFS(Tabla135[Impacto residual],Tabla135[Id Riesgo],Tabla135[[#This Row],[Id Riesgo]]),"")</f>
        <v>0.6</v>
      </c>
      <c r="AF100" s="310" t="str" cm="1">
        <f t="array" ref="AF10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100" s="310" t="str" cm="1">
        <f t="array" ref="AG10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Moderado</v>
      </c>
      <c r="AH10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0" s="213"/>
      <c r="AJ100" s="727">
        <f>_xlfn.MINIFS(Tabla135[Probabilidad residual],Tabla135[Id Riesgo],Tabla135[[#This Row],[Id Riesgo]])</f>
        <v>0.35</v>
      </c>
      <c r="AK100" s="727">
        <f>_xlfn.MINIFS(Tabla135[Impacto residual],Tabla135[Id Riesgo],Tabla135[[#This Row],[Id Riesgo]])</f>
        <v>0.6</v>
      </c>
      <c r="AL100" s="727"/>
      <c r="AM100" s="727"/>
      <c r="AN100" s="213"/>
      <c r="AO100" s="213"/>
      <c r="AP100" s="213"/>
      <c r="AQ100" s="213"/>
      <c r="AR100" s="213"/>
      <c r="AS100" s="213"/>
      <c r="AT100" s="213"/>
      <c r="AU100" s="213"/>
      <c r="AV100" s="213"/>
      <c r="AW100" s="213"/>
      <c r="AX100" s="213"/>
      <c r="AY100" s="213"/>
    </row>
    <row r="101" spans="1:51" ht="87" hidden="1" x14ac:dyDescent="0.4">
      <c r="A101" s="735" t="str">
        <f>Tabla135[[#This Row],[Id Riesgo]]</f>
        <v>RC9</v>
      </c>
      <c r="B101" s="736" t="str">
        <f>Tabla135[[#This Row],[Riesgo]]</f>
        <v>Posibilidad de afectación Legal, Reputacional, Económica por Soborno entrante, Soborno saliente debido a aceptar, solicitar u ofrecer una ventaje indebida de cualquier valor para la valoración, inscripción y calificación al Registro de Sujetos de Ordenamiento</v>
      </c>
      <c r="C101" s="742" t="b">
        <f>Tabla135[[#This Row],[Identificado en paso 1 y 2?]]</f>
        <v>1</v>
      </c>
      <c r="D101" s="727">
        <f>_xlfn.XLOOKUP(Tabla135[[#This Row],[Id Riesgo]],Tabla13[Id Riesgo],Tabla13[Probabilidad],"",1)</f>
        <v>1</v>
      </c>
      <c r="E101" s="727">
        <f>IF(C101=TRUE,_xlfn.XLOOKUP(Tabla135[[#This Row],[Id Riesgo]],Tabla13[Id Riesgo],Tabla13[Porcentaje Impacto],"",1),"")</f>
        <v>0.6</v>
      </c>
      <c r="F101" s="290" t="str">
        <f t="shared" si="8"/>
        <v>RC9</v>
      </c>
      <c r="G101" s="415" t="b">
        <f>_xlfn.XLOOKUP(F101,Tabla13[Id Riesgo],Tabla13[Registro diligenciado],FALSE,1)</f>
        <v>1</v>
      </c>
      <c r="H101" s="290" t="str">
        <f>IF(G101,_xlfn.XLOOKUP(F101,Tabla6[Id Riesgo],Tabla6[DESCRIPCIÓN DEL RIESGO],FALSE,1),"")</f>
        <v>Posibilidad de afectación Legal, Reputacional, Económica por Soborno entrante, Soborno saliente debido a aceptar, solicitar u ofrecer una ventaje indebida de cualquier valor para la valoración, inscripción y calificación al Registro de Sujetos de Ordenamiento</v>
      </c>
      <c r="I101" s="327">
        <f>_xlfn.XLOOKUP(Tabla135[[#This Row],[Id Riesgo]],Tabla13[Id Riesgo],Tabla13[Probabilidad])</f>
        <v>1</v>
      </c>
      <c r="J101" s="327">
        <f>_xlfn.XLOOKUP(Tabla135[[#This Row],[Id Riesgo]],Tabla13[Id Riesgo],Tabla13[Porcentaje Impacto],"",1)</f>
        <v>0.6</v>
      </c>
      <c r="K101" s="311">
        <v>10</v>
      </c>
      <c r="L101" s="314"/>
      <c r="M101" s="314"/>
      <c r="N101" s="314"/>
      <c r="O101" s="295"/>
      <c r="P101" s="314"/>
      <c r="Q101" s="328" t="str">
        <f>_xlfn.TEXTJOIN(" ",TRUE,Tabla135[[#This Row],[Actividad - Acción ¿Qué?
Inicia con verbo]],Tabla135[[#This Row],[Complemento
(Observaciones o desviaciones)]])</f>
        <v/>
      </c>
      <c r="R101" s="295"/>
      <c r="S101" s="327" t="str">
        <f>_xlfn.XLOOKUP(Tabla135[[#This Row],[Tipo de control]],Tabla7[Tipo de control],Tabla7[Peso],"",1)</f>
        <v/>
      </c>
      <c r="T101" s="290" t="str">
        <f>_xlfn.XLOOKUP(Tabla135[[#This Row],[Tipo de control]],Tabla7[Tipo de control],Tabla7[Afectación matriz],"",1)</f>
        <v/>
      </c>
      <c r="U101" s="295"/>
      <c r="V101" s="327" t="str">
        <f>_xlfn.XLOOKUP(Tabla135[[#This Row],[Implementación]],Tabla11[Implementación],Tabla11[Peso],"",1)</f>
        <v/>
      </c>
      <c r="W101" s="295"/>
      <c r="X101" s="295"/>
      <c r="Y101" s="295"/>
      <c r="Z101" s="295"/>
      <c r="AA101" s="310" t="str">
        <f>IFERROR(Tabla135[[#This Row],[Peso del control]]+Tabla135[[#This Row],[Peso de la implementación]],"")</f>
        <v/>
      </c>
      <c r="AB101" s="310" t="str" cm="1">
        <f t="array" ref="AB101">IFERROR(IF(Tabla135[[#This Row],[Registro diligenciado]]=TRUE,_xlfn.IFS(AND(Tabla135[[#This Row],[No. de Control]]=1,Tabla135[[#This Row],[Desplazamiento en la Matriz]]="Probabilidad"),D101-(D101*Tabla135[[#This Row],[Valor del control]]),AND(Tabla135[[#This Row],[No. de Control]]&gt;1,Tabla135[[#This Row],[Desplazamiento en la Matriz]]="Probabilidad"),AB100-(AB100*Tabla135[[#This Row],[Valor del control]]),AND(Tabla135[[#This Row],[No. de Control]]=1,Tabla135[[#This Row],[Desplazamiento en la Matriz]]="Impacto"),D101,AND(Tabla135[[#This Row],[No. de Control]]&gt;1,Tabla135[[#This Row],[Desplazamiento en la Matriz]]="Impacto"),AB100),""),"")</f>
        <v/>
      </c>
      <c r="AC101" s="310" t="str" cm="1">
        <f t="array" ref="AC101">IFERROR(IF(Tabla135[[#This Row],[Registro diligenciado]]=TRUE,_xlfn.IFS(AND(Tabla135[[#This Row],[No. de Control]]=1,Tabla135[[#This Row],[Desplazamiento en la Matriz]]="Impacto"),E101-(E101*Tabla135[[#This Row],[Valor del control]]),AND(Tabla135[[#This Row],[No. de Control]]&gt;1,Tabla135[[#This Row],[Desplazamiento en la Matriz]]="Impacto"),AC100-(AC100*Tabla135[[#This Row],[Valor del control]]),AND(Tabla135[[#This Row],[No. de Control]]=1,Tabla135[[#This Row],[Desplazamiento en la Matriz]]="Probabilidad"),E101,AND(Tabla135[[#This Row],[No. de Control]]&gt;1,Tabla135[[#This Row],[Desplazamiento en la Matriz]]="Probabilidad"),AC100),""),"")</f>
        <v/>
      </c>
      <c r="AD101" s="310">
        <f>IFERROR(_xlfn.MINIFS(Tabla135[Probabilidad residual],Tabla135[Id Riesgo],Tabla135[[#This Row],[Id Riesgo]]),"")</f>
        <v>0.35</v>
      </c>
      <c r="AE101" s="310">
        <f>IFERROR(_xlfn.MINIFS(Tabla135[Impacto residual],Tabla135[Id Riesgo],Tabla135[[#This Row],[Id Riesgo]]),"")</f>
        <v>0.6</v>
      </c>
      <c r="AF101" s="310" t="str" cm="1">
        <f t="array" ref="AF10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101" s="310" t="str" cm="1">
        <f t="array" ref="AG10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Moderado</v>
      </c>
      <c r="AH10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1" s="213"/>
      <c r="AJ101" s="727">
        <f>_xlfn.MINIFS(Tabla135[Probabilidad residual],Tabla135[Id Riesgo],Tabla135[[#This Row],[Id Riesgo]])</f>
        <v>0.35</v>
      </c>
      <c r="AK101" s="727">
        <f>_xlfn.MINIFS(Tabla135[Impacto residual],Tabla135[Id Riesgo],Tabla135[[#This Row],[Id Riesgo]])</f>
        <v>0.6</v>
      </c>
      <c r="AL101" s="727"/>
      <c r="AM101" s="727"/>
      <c r="AN101" s="213"/>
      <c r="AO101" s="213"/>
      <c r="AP101" s="213"/>
      <c r="AQ101" s="213"/>
      <c r="AR101" s="213"/>
      <c r="AS101" s="213"/>
      <c r="AT101" s="213"/>
      <c r="AU101" s="213"/>
      <c r="AV101" s="213"/>
      <c r="AW101" s="213"/>
      <c r="AX101" s="213"/>
      <c r="AY101" s="213"/>
    </row>
    <row r="102" spans="1:51" ht="87" x14ac:dyDescent="0.4">
      <c r="A102" s="735" t="str">
        <f>Tabla135[[#This Row],[Id Riesgo]]</f>
        <v>RC10</v>
      </c>
      <c r="B102" s="736" t="str">
        <f>Tabla135[[#This Row],[Riesgo]]</f>
        <v>Posibilidad de afectación Legal, Reputacional, Económica por Fraude interno debido a errores, omisiones, informes inexactos o descripciones incorrectas durante la valoración, inscripción y calificación al Registro de sujetos de Ordenamiento</v>
      </c>
      <c r="C102" s="742" t="b">
        <f>Tabla135[[#This Row],[Identificado en paso 1 y 2?]]</f>
        <v>1</v>
      </c>
      <c r="D102" s="727">
        <f>_xlfn.XLOOKUP(Tabla135[[#This Row],[Id Riesgo]],Tabla13[Id Riesgo],Tabla13[Probabilidad],"",1)</f>
        <v>1</v>
      </c>
      <c r="E102" s="727">
        <f>IF(C102=TRUE,_xlfn.XLOOKUP(Tabla135[[#This Row],[Id Riesgo]],Tabla13[Id Riesgo],Tabla13[Porcentaje Impacto],"",1),"")</f>
        <v>0.6</v>
      </c>
      <c r="F102" s="290" t="s">
        <v>141</v>
      </c>
      <c r="G102" s="415" t="b">
        <f>_xlfn.XLOOKUP(F102,Tabla13[Id Riesgo],Tabla13[Registro diligenciado],FALSE,1)</f>
        <v>1</v>
      </c>
      <c r="H102" s="290" t="str">
        <f>IF(G102,_xlfn.XLOOKUP(F102,Tabla6[Id Riesgo],Tabla6[DESCRIPCIÓN DEL RIESGO],FALSE,1),"")</f>
        <v>Posibilidad de afectación Legal, Reputacional, Económica por Fraude interno debido a errores, omisiones, informes inexactos o descripciones incorrectas durante la valoración, inscripción y calificación al Registro de sujetos de Ordenamiento</v>
      </c>
      <c r="I102" s="327">
        <f>_xlfn.XLOOKUP(Tabla135[[#This Row],[Id Riesgo]],Tabla13[Id Riesgo],Tabla13[Probabilidad])</f>
        <v>1</v>
      </c>
      <c r="J102" s="327">
        <f>_xlfn.XLOOKUP(Tabla135[[#This Row],[Id Riesgo]],Tabla13[Id Riesgo],Tabla13[Porcentaje Impacto],"",1)</f>
        <v>0.6</v>
      </c>
      <c r="K102" s="311">
        <v>1</v>
      </c>
      <c r="L102" s="314" t="s">
        <v>425</v>
      </c>
      <c r="M102" s="314" t="s">
        <v>441</v>
      </c>
      <c r="N102" s="314" t="s">
        <v>475</v>
      </c>
      <c r="O102" s="295" t="s">
        <v>861</v>
      </c>
      <c r="P102" s="314" t="s">
        <v>862</v>
      </c>
      <c r="Q102" s="328" t="str">
        <f>_xlfn.TEXTJOIN(" ",TRUE,Tabla135[[#This Row],[Actividad - Acción ¿Qué?
Inicia con verbo]],Tabla135[[#This Row],[Complemento
(Observaciones o desviaciones)]])</f>
        <v>Validar la información obtenida a partir de los cruces realizados sobre la consulta del ciudadano en diferentes fuentes externas, con el fin de incluirla en el RESO  para aquellos solicitantes que no cumplen con los cruces de interoperabilidad del sistema orquestador. Para ello, se requiere una revisión detallada de las condiciones actuales, conforme a lo establecido en los artículos 4, 5 y 6 del Decreto Ley 902 de 2017.</v>
      </c>
      <c r="R102" s="295" t="s">
        <v>531</v>
      </c>
      <c r="S102" s="327">
        <f>_xlfn.XLOOKUP(Tabla135[[#This Row],[Tipo de control]],Tabla7[Tipo de control],Tabla7[Peso],"",1)</f>
        <v>0.15</v>
      </c>
      <c r="T102" s="290" t="str">
        <f>_xlfn.XLOOKUP(Tabla135[[#This Row],[Tipo de control]],Tabla7[Tipo de control],Tabla7[Afectación matriz],"",1)</f>
        <v>Probabilidad</v>
      </c>
      <c r="U102" s="295" t="s">
        <v>503</v>
      </c>
      <c r="V102" s="327">
        <f>_xlfn.XLOOKUP(Tabla135[[#This Row],[Implementación]],Tabla11[Implementación],Tabla11[Peso],"",1)</f>
        <v>0.15</v>
      </c>
      <c r="W102" s="295" t="s">
        <v>502</v>
      </c>
      <c r="X102" s="295" t="s">
        <v>497</v>
      </c>
      <c r="Y102" s="295" t="s">
        <v>766</v>
      </c>
      <c r="Z102" s="295" t="s">
        <v>508</v>
      </c>
      <c r="AA102" s="310">
        <f>IFERROR(Tabla135[[#This Row],[Peso del control]]+Tabla135[[#This Row],[Peso de la implementación]],"")</f>
        <v>0.3</v>
      </c>
      <c r="AB102" s="310" cm="1">
        <f t="array" ref="AB102">IFERROR(IF(Tabla135[[#This Row],[Registro diligenciado]]=TRUE,_xlfn.IFS(AND(Tabla135[[#This Row],[No. de Control]]=1,Tabla135[[#This Row],[Desplazamiento en la Matriz]]="Probabilidad"),D102-(D102*Tabla135[[#This Row],[Valor del control]]),AND(Tabla135[[#This Row],[No. de Control]]&gt;1,Tabla135[[#This Row],[Desplazamiento en la Matriz]]="Probabilidad"),AB101-(AB101*Tabla135[[#This Row],[Valor del control]]),AND(Tabla135[[#This Row],[No. de Control]]=1,Tabla135[[#This Row],[Desplazamiento en la Matriz]]="Impacto"),D102,AND(Tabla135[[#This Row],[No. de Control]]&gt;1,Tabla135[[#This Row],[Desplazamiento en la Matriz]]="Impacto"),AB101),""),"")</f>
        <v>0.7</v>
      </c>
      <c r="AC102" s="310" cm="1">
        <f t="array" ref="AC102">IFERROR(IF(Tabla135[[#This Row],[Registro diligenciado]]=TRUE,_xlfn.IFS(AND(Tabla135[[#This Row],[No. de Control]]=1,Tabla135[[#This Row],[Desplazamiento en la Matriz]]="Impacto"),E102-(E102*Tabla135[[#This Row],[Valor del control]]),AND(Tabla135[[#This Row],[No. de Control]]&gt;1,Tabla135[[#This Row],[Desplazamiento en la Matriz]]="Impacto"),AC101-(AC101*Tabla135[[#This Row],[Valor del control]]),AND(Tabla135[[#This Row],[No. de Control]]=1,Tabla135[[#This Row],[Desplazamiento en la Matriz]]="Probabilidad"),E102,AND(Tabla135[[#This Row],[No. de Control]]&gt;1,Tabla135[[#This Row],[Desplazamiento en la Matriz]]="Probabilidad"),AC101),""),"")</f>
        <v>0.6</v>
      </c>
      <c r="AD102" s="310">
        <f>IFERROR(_xlfn.MINIFS(Tabla135[Probabilidad residual],Tabla135[Id Riesgo],Tabla135[[#This Row],[Id Riesgo]]),"")</f>
        <v>0.7</v>
      </c>
      <c r="AE102" s="310">
        <f>IFERROR(_xlfn.MINIFS(Tabla135[Impacto residual],Tabla135[Id Riesgo],Tabla135[[#This Row],[Id Riesgo]]),"")</f>
        <v>0.6</v>
      </c>
      <c r="AF102" s="310" t="str" cm="1">
        <f t="array" ref="AF10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Alta</v>
      </c>
      <c r="AG102" s="310" t="str" cm="1">
        <f t="array" ref="AG10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Moderado</v>
      </c>
      <c r="AH10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102" s="213"/>
      <c r="AJ102" s="727">
        <f>_xlfn.MINIFS(Tabla135[Probabilidad residual],Tabla135[Id Riesgo],Tabla135[[#This Row],[Id Riesgo]])</f>
        <v>0.7</v>
      </c>
      <c r="AK102" s="727">
        <f>_xlfn.MINIFS(Tabla135[Impacto residual],Tabla135[Id Riesgo],Tabla135[[#This Row],[Id Riesgo]])</f>
        <v>0.6</v>
      </c>
      <c r="AL102" s="727" t="str" cm="1">
        <f t="array" ref="AL102">IFERROR(_xlfn.IFS(AND(AJ102&gt;=CONFIGURACIÓN!$BF$6,AJ102&lt;=CONFIGURACIÓN!$BG$6),CONFIGURACIÓN!$BE$6,AND(AJ102&gt;=CONFIGURACIÓN!$BF$7,AJ102&lt;=CONFIGURACIÓN!$BG$7),CONFIGURACIÓN!$BE$7,AND(AJ102&gt;=CONFIGURACIÓN!$BF$8,AJ102&lt;=CONFIGURACIÓN!$BG$8),CONFIGURACIÓN!$BE$8,AND(AJ102&gt;=CONFIGURACIÓN!$BF$9,AJ102&lt;=CONFIGURACIÓN!$BG$9),CONFIGURACIÓN!$BE$9,AND(AJ102&gt;=CONFIGURACIÓN!$BF$10,AJ102&lt;=CONFIGURACIÓN!$BG$10),CONFIGURACIÓN!$BE$10),"")</f>
        <v>Alta</v>
      </c>
      <c r="AM102" s="727" t="str" cm="1">
        <f t="array" ref="AM102">IFERROR(_xlfn.IFS(AND(AK102&gt;=CONFIGURACIÓN!$BJ$6,AK102&lt;=CONFIGURACIÓN!$BK$6),CONFIGURACIÓN!$BI$6,AND(AK102&gt;=CONFIGURACIÓN!$BJ$7,AK102&lt;=CONFIGURACIÓN!$BK$7),CONFIGURACIÓN!$BI$7,AND(AK102&gt;=CONFIGURACIÓN!$BJ$8,AK102&lt;=CONFIGURACIÓN!$BK$8),CONFIGURACIÓN!$BI$8,AND(AK102&gt;=CONFIGURACIÓN!$BJ$9,AK102&lt;=CONFIGURACIÓN!$BK$9),CONFIGURACIÓN!$BI$9,AND(AK102&gt;=CONFIGURACIÓN!$BJ$10,AK102&lt;=CONFIGURACIÓN!$BK$10),CONFIGURACIÓN!$BI$10),"")</f>
        <v>Moderado</v>
      </c>
      <c r="AN102" s="213"/>
      <c r="AO102" s="213"/>
      <c r="AP102" s="213"/>
      <c r="AQ102" s="213"/>
      <c r="AR102" s="213"/>
      <c r="AS102" s="213"/>
      <c r="AT102" s="213"/>
      <c r="AU102" s="213"/>
      <c r="AV102" s="213"/>
      <c r="AW102" s="213"/>
      <c r="AX102" s="213"/>
      <c r="AY102" s="213"/>
    </row>
    <row r="103" spans="1:51" ht="87" hidden="1" x14ac:dyDescent="0.4">
      <c r="A103" s="735" t="str">
        <f>Tabla135[[#This Row],[Id Riesgo]]</f>
        <v>RC10</v>
      </c>
      <c r="B103" s="736" t="str">
        <f>Tabla135[[#This Row],[Riesgo]]</f>
        <v>Posibilidad de afectación Legal, Reputacional, Económica por Fraude interno debido a errores, omisiones, informes inexactos o descripciones incorrectas durante la valoración, inscripción y calificación al Registro de sujetos de Ordenamiento</v>
      </c>
      <c r="C103" s="742" t="b">
        <f>Tabla135[[#This Row],[Identificado en paso 1 y 2?]]</f>
        <v>1</v>
      </c>
      <c r="D103" s="727">
        <f>_xlfn.XLOOKUP(Tabla135[[#This Row],[Id Riesgo]],Tabla13[Id Riesgo],Tabla13[Probabilidad],"",1)</f>
        <v>1</v>
      </c>
      <c r="E103" s="727">
        <f>IF(C103=TRUE,_xlfn.XLOOKUP(Tabla135[[#This Row],[Id Riesgo]],Tabla13[Id Riesgo],Tabla13[Porcentaje Impacto],"",1),"")</f>
        <v>0.6</v>
      </c>
      <c r="F103" s="290" t="str">
        <f t="shared" ref="F103:F111" si="9">F102</f>
        <v>RC10</v>
      </c>
      <c r="G103" s="415" t="b">
        <f>_xlfn.XLOOKUP(F103,Tabla13[Id Riesgo],Tabla13[Registro diligenciado],FALSE,1)</f>
        <v>1</v>
      </c>
      <c r="H103" s="290" t="str">
        <f>IF(G103,_xlfn.XLOOKUP(F103,Tabla6[Id Riesgo],Tabla6[DESCRIPCIÓN DEL RIESGO],FALSE,1),"")</f>
        <v>Posibilidad de afectación Legal, Reputacional, Económica por Fraude interno debido a errores, omisiones, informes inexactos o descripciones incorrectas durante la valoración, inscripción y calificación al Registro de sujetos de Ordenamiento</v>
      </c>
      <c r="I103" s="327">
        <f>_xlfn.XLOOKUP(Tabla135[[#This Row],[Id Riesgo]],Tabla13[Id Riesgo],Tabla13[Probabilidad])</f>
        <v>1</v>
      </c>
      <c r="J103" s="327">
        <f>_xlfn.XLOOKUP(Tabla135[[#This Row],[Id Riesgo]],Tabla13[Id Riesgo],Tabla13[Porcentaje Impacto],"",1)</f>
        <v>0.6</v>
      </c>
      <c r="K103" s="311">
        <v>2</v>
      </c>
      <c r="L103" s="314"/>
      <c r="M103" s="314"/>
      <c r="N103" s="314"/>
      <c r="O103" s="295"/>
      <c r="P103" s="314"/>
      <c r="Q103" s="328" t="str">
        <f>_xlfn.TEXTJOIN(" ",TRUE,Tabla135[[#This Row],[Actividad - Acción ¿Qué?
Inicia con verbo]],Tabla135[[#This Row],[Complemento
(Observaciones o desviaciones)]])</f>
        <v/>
      </c>
      <c r="R103" s="295"/>
      <c r="S103" s="327" t="str">
        <f>_xlfn.XLOOKUP(Tabla135[[#This Row],[Tipo de control]],Tabla7[Tipo de control],Tabla7[Peso],"",1)</f>
        <v/>
      </c>
      <c r="T103" s="290" t="str">
        <f>_xlfn.XLOOKUP(Tabla135[[#This Row],[Tipo de control]],Tabla7[Tipo de control],Tabla7[Afectación matriz],"",1)</f>
        <v/>
      </c>
      <c r="U103" s="295"/>
      <c r="V103" s="327" t="str">
        <f>_xlfn.XLOOKUP(Tabla135[[#This Row],[Implementación]],Tabla11[Implementación],Tabla11[Peso],"",1)</f>
        <v/>
      </c>
      <c r="W103" s="295"/>
      <c r="X103" s="295"/>
      <c r="Y103" s="295"/>
      <c r="Z103" s="295"/>
      <c r="AA103" s="310" t="str">
        <f>IFERROR(Tabla135[[#This Row],[Peso del control]]+Tabla135[[#This Row],[Peso de la implementación]],"")</f>
        <v/>
      </c>
      <c r="AB103" s="310" t="str" cm="1">
        <f t="array" ref="AB103">IFERROR(IF(Tabla135[[#This Row],[Registro diligenciado]]=TRUE,_xlfn.IFS(AND(Tabla135[[#This Row],[No. de Control]]=1,Tabla135[[#This Row],[Desplazamiento en la Matriz]]="Probabilidad"),D103-(D103*Tabla135[[#This Row],[Valor del control]]),AND(Tabla135[[#This Row],[No. de Control]]&gt;1,Tabla135[[#This Row],[Desplazamiento en la Matriz]]="Probabilidad"),AB102-(AB102*Tabla135[[#This Row],[Valor del control]]),AND(Tabla135[[#This Row],[No. de Control]]=1,Tabla135[[#This Row],[Desplazamiento en la Matriz]]="Impacto"),D103,AND(Tabla135[[#This Row],[No. de Control]]&gt;1,Tabla135[[#This Row],[Desplazamiento en la Matriz]]="Impacto"),AB102),""),"")</f>
        <v/>
      </c>
      <c r="AC103" s="310" t="str" cm="1">
        <f t="array" ref="AC103">IFERROR(IF(Tabla135[[#This Row],[Registro diligenciado]]=TRUE,_xlfn.IFS(AND(Tabla135[[#This Row],[No. de Control]]=1,Tabla135[[#This Row],[Desplazamiento en la Matriz]]="Impacto"),E103-(E103*Tabla135[[#This Row],[Valor del control]]),AND(Tabla135[[#This Row],[No. de Control]]&gt;1,Tabla135[[#This Row],[Desplazamiento en la Matriz]]="Impacto"),AC102-(AC102*Tabla135[[#This Row],[Valor del control]]),AND(Tabla135[[#This Row],[No. de Control]]=1,Tabla135[[#This Row],[Desplazamiento en la Matriz]]="Probabilidad"),E103,AND(Tabla135[[#This Row],[No. de Control]]&gt;1,Tabla135[[#This Row],[Desplazamiento en la Matriz]]="Probabilidad"),AC102),""),"")</f>
        <v/>
      </c>
      <c r="AD103" s="310">
        <f>IFERROR(_xlfn.MINIFS(Tabla135[Probabilidad residual],Tabla135[Id Riesgo],Tabla135[[#This Row],[Id Riesgo]]),"")</f>
        <v>0.7</v>
      </c>
      <c r="AE103" s="310">
        <f>IFERROR(_xlfn.MINIFS(Tabla135[Impacto residual],Tabla135[Id Riesgo],Tabla135[[#This Row],[Id Riesgo]]),"")</f>
        <v>0.6</v>
      </c>
      <c r="AF103" s="310" t="str" cm="1">
        <f t="array" ref="AF10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Alta</v>
      </c>
      <c r="AG103" s="310" t="str" cm="1">
        <f t="array" ref="AG10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Moderado</v>
      </c>
      <c r="AH10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3" s="213"/>
      <c r="AJ103" s="727">
        <f>_xlfn.MINIFS(Tabla135[Probabilidad residual],Tabla135[Id Riesgo],Tabla135[[#This Row],[Id Riesgo]])</f>
        <v>0.7</v>
      </c>
      <c r="AK103" s="727">
        <f>_xlfn.MINIFS(Tabla135[Impacto residual],Tabla135[Id Riesgo],Tabla135[[#This Row],[Id Riesgo]])</f>
        <v>0.6</v>
      </c>
      <c r="AL103" s="727"/>
      <c r="AM103" s="727"/>
      <c r="AN103" s="213"/>
      <c r="AO103" s="213"/>
      <c r="AP103" s="213"/>
      <c r="AQ103" s="213"/>
      <c r="AR103" s="213"/>
      <c r="AS103" s="213"/>
      <c r="AT103" s="213"/>
      <c r="AU103" s="213"/>
      <c r="AV103" s="213"/>
      <c r="AW103" s="213"/>
      <c r="AX103" s="213"/>
      <c r="AY103" s="213"/>
    </row>
    <row r="104" spans="1:51" ht="87" hidden="1" x14ac:dyDescent="0.4">
      <c r="A104" s="735" t="str">
        <f>Tabla135[[#This Row],[Id Riesgo]]</f>
        <v>RC10</v>
      </c>
      <c r="B104" s="736" t="str">
        <f>Tabla135[[#This Row],[Riesgo]]</f>
        <v>Posibilidad de afectación Legal, Reputacional, Económica por Fraude interno debido a errores, omisiones, informes inexactos o descripciones incorrectas durante la valoración, inscripción y calificación al Registro de sujetos de Ordenamiento</v>
      </c>
      <c r="C104" s="742" t="b">
        <f>Tabla135[[#This Row],[Identificado en paso 1 y 2?]]</f>
        <v>1</v>
      </c>
      <c r="D104" s="727">
        <f>_xlfn.XLOOKUP(Tabla135[[#This Row],[Id Riesgo]],Tabla13[Id Riesgo],Tabla13[Probabilidad],"",1)</f>
        <v>1</v>
      </c>
      <c r="E104" s="727">
        <f>IF(C104=TRUE,_xlfn.XLOOKUP(Tabla135[[#This Row],[Id Riesgo]],Tabla13[Id Riesgo],Tabla13[Porcentaje Impacto],"",1),"")</f>
        <v>0.6</v>
      </c>
      <c r="F104" s="290" t="str">
        <f t="shared" si="9"/>
        <v>RC10</v>
      </c>
      <c r="G104" s="415" t="b">
        <f>_xlfn.XLOOKUP(F104,Tabla13[Id Riesgo],Tabla13[Registro diligenciado],FALSE,1)</f>
        <v>1</v>
      </c>
      <c r="H104" s="290" t="str">
        <f>IF(G104,_xlfn.XLOOKUP(F104,Tabla6[Id Riesgo],Tabla6[DESCRIPCIÓN DEL RIESGO],FALSE,1),"")</f>
        <v>Posibilidad de afectación Legal, Reputacional, Económica por Fraude interno debido a errores, omisiones, informes inexactos o descripciones incorrectas durante la valoración, inscripción y calificación al Registro de sujetos de Ordenamiento</v>
      </c>
      <c r="I104" s="327">
        <f>_xlfn.XLOOKUP(Tabla135[[#This Row],[Id Riesgo]],Tabla13[Id Riesgo],Tabla13[Probabilidad])</f>
        <v>1</v>
      </c>
      <c r="J104" s="327">
        <f>_xlfn.XLOOKUP(Tabla135[[#This Row],[Id Riesgo]],Tabla13[Id Riesgo],Tabla13[Porcentaje Impacto],"",1)</f>
        <v>0.6</v>
      </c>
      <c r="K104" s="311">
        <v>3</v>
      </c>
      <c r="L104" s="314"/>
      <c r="M104" s="314"/>
      <c r="N104" s="314"/>
      <c r="O104" s="295"/>
      <c r="P104" s="314"/>
      <c r="Q104" s="328" t="str">
        <f>_xlfn.TEXTJOIN(" ",TRUE,Tabla135[[#This Row],[Actividad - Acción ¿Qué?
Inicia con verbo]],Tabla135[[#This Row],[Complemento
(Observaciones o desviaciones)]])</f>
        <v/>
      </c>
      <c r="R104" s="295"/>
      <c r="S104" s="327" t="str">
        <f>_xlfn.XLOOKUP(Tabla135[[#This Row],[Tipo de control]],Tabla7[Tipo de control],Tabla7[Peso],"",1)</f>
        <v/>
      </c>
      <c r="T104" s="290" t="str">
        <f>_xlfn.XLOOKUP(Tabla135[[#This Row],[Tipo de control]],Tabla7[Tipo de control],Tabla7[Afectación matriz],"",1)</f>
        <v/>
      </c>
      <c r="U104" s="295"/>
      <c r="V104" s="327" t="str">
        <f>_xlfn.XLOOKUP(Tabla135[[#This Row],[Implementación]],Tabla11[Implementación],Tabla11[Peso],"",1)</f>
        <v/>
      </c>
      <c r="W104" s="295"/>
      <c r="X104" s="295"/>
      <c r="Y104" s="295"/>
      <c r="Z104" s="295"/>
      <c r="AA104" s="310" t="str">
        <f>IFERROR(Tabla135[[#This Row],[Peso del control]]+Tabla135[[#This Row],[Peso de la implementación]],"")</f>
        <v/>
      </c>
      <c r="AB104" s="310" t="str" cm="1">
        <f t="array" ref="AB104">IFERROR(IF(Tabla135[[#This Row],[Registro diligenciado]]=TRUE,_xlfn.IFS(AND(Tabla135[[#This Row],[No. de Control]]=1,Tabla135[[#This Row],[Desplazamiento en la Matriz]]="Probabilidad"),D104-(D104*Tabla135[[#This Row],[Valor del control]]),AND(Tabla135[[#This Row],[No. de Control]]&gt;1,Tabla135[[#This Row],[Desplazamiento en la Matriz]]="Probabilidad"),AB103-(AB103*Tabla135[[#This Row],[Valor del control]]),AND(Tabla135[[#This Row],[No. de Control]]=1,Tabla135[[#This Row],[Desplazamiento en la Matriz]]="Impacto"),D104,AND(Tabla135[[#This Row],[No. de Control]]&gt;1,Tabla135[[#This Row],[Desplazamiento en la Matriz]]="Impacto"),AB103),""),"")</f>
        <v/>
      </c>
      <c r="AC104" s="310" t="str" cm="1">
        <f t="array" ref="AC104">IFERROR(IF(Tabla135[[#This Row],[Registro diligenciado]]=TRUE,_xlfn.IFS(AND(Tabla135[[#This Row],[No. de Control]]=1,Tabla135[[#This Row],[Desplazamiento en la Matriz]]="Impacto"),E104-(E104*Tabla135[[#This Row],[Valor del control]]),AND(Tabla135[[#This Row],[No. de Control]]&gt;1,Tabla135[[#This Row],[Desplazamiento en la Matriz]]="Impacto"),AC103-(AC103*Tabla135[[#This Row],[Valor del control]]),AND(Tabla135[[#This Row],[No. de Control]]=1,Tabla135[[#This Row],[Desplazamiento en la Matriz]]="Probabilidad"),E104,AND(Tabla135[[#This Row],[No. de Control]]&gt;1,Tabla135[[#This Row],[Desplazamiento en la Matriz]]="Probabilidad"),AC103),""),"")</f>
        <v/>
      </c>
      <c r="AD104" s="310">
        <f>IFERROR(_xlfn.MINIFS(Tabla135[Probabilidad residual],Tabla135[Id Riesgo],Tabla135[[#This Row],[Id Riesgo]]),"")</f>
        <v>0.7</v>
      </c>
      <c r="AE104" s="310">
        <f>IFERROR(_xlfn.MINIFS(Tabla135[Impacto residual],Tabla135[Id Riesgo],Tabla135[[#This Row],[Id Riesgo]]),"")</f>
        <v>0.6</v>
      </c>
      <c r="AF104" s="310" t="str" cm="1">
        <f t="array" ref="AF10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Alta</v>
      </c>
      <c r="AG104" s="310" t="str" cm="1">
        <f t="array" ref="AG10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Moderado</v>
      </c>
      <c r="AH10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4" s="213"/>
      <c r="AJ104" s="727">
        <f>_xlfn.MINIFS(Tabla135[Probabilidad residual],Tabla135[Id Riesgo],Tabla135[[#This Row],[Id Riesgo]])</f>
        <v>0.7</v>
      </c>
      <c r="AK104" s="727">
        <f>_xlfn.MINIFS(Tabla135[Impacto residual],Tabla135[Id Riesgo],Tabla135[[#This Row],[Id Riesgo]])</f>
        <v>0.6</v>
      </c>
      <c r="AL104" s="727"/>
      <c r="AM104" s="727"/>
      <c r="AN104" s="213"/>
      <c r="AO104" s="213"/>
      <c r="AP104" s="213"/>
      <c r="AQ104" s="213"/>
      <c r="AR104" s="213"/>
      <c r="AS104" s="213"/>
      <c r="AT104" s="213"/>
      <c r="AU104" s="213"/>
      <c r="AV104" s="213"/>
      <c r="AW104" s="213"/>
      <c r="AX104" s="213"/>
      <c r="AY104" s="213"/>
    </row>
    <row r="105" spans="1:51" ht="87" hidden="1" x14ac:dyDescent="0.4">
      <c r="A105" s="735" t="str">
        <f>Tabla135[[#This Row],[Id Riesgo]]</f>
        <v>RC10</v>
      </c>
      <c r="B105" s="736" t="str">
        <f>Tabla135[[#This Row],[Riesgo]]</f>
        <v>Posibilidad de afectación Legal, Reputacional, Económica por Fraude interno debido a errores, omisiones, informes inexactos o descripciones incorrectas durante la valoración, inscripción y calificación al Registro de sujetos de Ordenamiento</v>
      </c>
      <c r="C105" s="742" t="b">
        <f>Tabla135[[#This Row],[Identificado en paso 1 y 2?]]</f>
        <v>1</v>
      </c>
      <c r="D105" s="727">
        <f>_xlfn.XLOOKUP(Tabla135[[#This Row],[Id Riesgo]],Tabla13[Id Riesgo],Tabla13[Probabilidad],"",1)</f>
        <v>1</v>
      </c>
      <c r="E105" s="727">
        <f>IF(C105=TRUE,_xlfn.XLOOKUP(Tabla135[[#This Row],[Id Riesgo]],Tabla13[Id Riesgo],Tabla13[Porcentaje Impacto],"",1),"")</f>
        <v>0.6</v>
      </c>
      <c r="F105" s="290" t="str">
        <f t="shared" si="9"/>
        <v>RC10</v>
      </c>
      <c r="G105" s="415" t="b">
        <f>_xlfn.XLOOKUP(F105,Tabla13[Id Riesgo],Tabla13[Registro diligenciado],FALSE,1)</f>
        <v>1</v>
      </c>
      <c r="H105" s="290" t="str">
        <f>IF(G105,_xlfn.XLOOKUP(F105,Tabla6[Id Riesgo],Tabla6[DESCRIPCIÓN DEL RIESGO],FALSE,1),"")</f>
        <v>Posibilidad de afectación Legal, Reputacional, Económica por Fraude interno debido a errores, omisiones, informes inexactos o descripciones incorrectas durante la valoración, inscripción y calificación al Registro de sujetos de Ordenamiento</v>
      </c>
      <c r="I105" s="327">
        <f>_xlfn.XLOOKUP(Tabla135[[#This Row],[Id Riesgo]],Tabla13[Id Riesgo],Tabla13[Probabilidad])</f>
        <v>1</v>
      </c>
      <c r="J105" s="327">
        <f>_xlfn.XLOOKUP(Tabla135[[#This Row],[Id Riesgo]],Tabla13[Id Riesgo],Tabla13[Porcentaje Impacto],"",1)</f>
        <v>0.6</v>
      </c>
      <c r="K105" s="311">
        <v>4</v>
      </c>
      <c r="L105" s="314"/>
      <c r="M105" s="314"/>
      <c r="N105" s="314"/>
      <c r="O105" s="295"/>
      <c r="P105" s="314"/>
      <c r="Q105" s="328" t="str">
        <f>_xlfn.TEXTJOIN(" ",TRUE,Tabla135[[#This Row],[Actividad - Acción ¿Qué?
Inicia con verbo]],Tabla135[[#This Row],[Complemento
(Observaciones o desviaciones)]])</f>
        <v/>
      </c>
      <c r="R105" s="295"/>
      <c r="S105" s="327" t="str">
        <f>_xlfn.XLOOKUP(Tabla135[[#This Row],[Tipo de control]],Tabla7[Tipo de control],Tabla7[Peso],"",1)</f>
        <v/>
      </c>
      <c r="T105" s="290" t="str">
        <f>_xlfn.XLOOKUP(Tabla135[[#This Row],[Tipo de control]],Tabla7[Tipo de control],Tabla7[Afectación matriz],"",1)</f>
        <v/>
      </c>
      <c r="U105" s="295"/>
      <c r="V105" s="327" t="str">
        <f>_xlfn.XLOOKUP(Tabla135[[#This Row],[Implementación]],Tabla11[Implementación],Tabla11[Peso],"",1)</f>
        <v/>
      </c>
      <c r="W105" s="295"/>
      <c r="X105" s="295"/>
      <c r="Y105" s="295"/>
      <c r="Z105" s="295"/>
      <c r="AA105" s="310" t="str">
        <f>IFERROR(Tabla135[[#This Row],[Peso del control]]+Tabla135[[#This Row],[Peso de la implementación]],"")</f>
        <v/>
      </c>
      <c r="AB105" s="310" t="str" cm="1">
        <f t="array" ref="AB105">IFERROR(IF(Tabla135[[#This Row],[Registro diligenciado]]=TRUE,_xlfn.IFS(AND(Tabla135[[#This Row],[No. de Control]]=1,Tabla135[[#This Row],[Desplazamiento en la Matriz]]="Probabilidad"),D105-(D105*Tabla135[[#This Row],[Valor del control]]),AND(Tabla135[[#This Row],[No. de Control]]&gt;1,Tabla135[[#This Row],[Desplazamiento en la Matriz]]="Probabilidad"),AB104-(AB104*Tabla135[[#This Row],[Valor del control]]),AND(Tabla135[[#This Row],[No. de Control]]=1,Tabla135[[#This Row],[Desplazamiento en la Matriz]]="Impacto"),D105,AND(Tabla135[[#This Row],[No. de Control]]&gt;1,Tabla135[[#This Row],[Desplazamiento en la Matriz]]="Impacto"),AB104),""),"")</f>
        <v/>
      </c>
      <c r="AC105" s="310" t="str" cm="1">
        <f t="array" ref="AC105">IFERROR(IF(Tabla135[[#This Row],[Registro diligenciado]]=TRUE,_xlfn.IFS(AND(Tabla135[[#This Row],[No. de Control]]=1,Tabla135[[#This Row],[Desplazamiento en la Matriz]]="Impacto"),E105-(E105*Tabla135[[#This Row],[Valor del control]]),AND(Tabla135[[#This Row],[No. de Control]]&gt;1,Tabla135[[#This Row],[Desplazamiento en la Matriz]]="Impacto"),AC104-(AC104*Tabla135[[#This Row],[Valor del control]]),AND(Tabla135[[#This Row],[No. de Control]]=1,Tabla135[[#This Row],[Desplazamiento en la Matriz]]="Probabilidad"),E105,AND(Tabla135[[#This Row],[No. de Control]]&gt;1,Tabla135[[#This Row],[Desplazamiento en la Matriz]]="Probabilidad"),AC104),""),"")</f>
        <v/>
      </c>
      <c r="AD105" s="310">
        <f>IFERROR(_xlfn.MINIFS(Tabla135[Probabilidad residual],Tabla135[Id Riesgo],Tabla135[[#This Row],[Id Riesgo]]),"")</f>
        <v>0.7</v>
      </c>
      <c r="AE105" s="310">
        <f>IFERROR(_xlfn.MINIFS(Tabla135[Impacto residual],Tabla135[Id Riesgo],Tabla135[[#This Row],[Id Riesgo]]),"")</f>
        <v>0.6</v>
      </c>
      <c r="AF105" s="310" t="str" cm="1">
        <f t="array" ref="AF10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Alta</v>
      </c>
      <c r="AG105" s="310" t="str" cm="1">
        <f t="array" ref="AG10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Moderado</v>
      </c>
      <c r="AH10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5" s="213"/>
      <c r="AJ105" s="727">
        <f>_xlfn.MINIFS(Tabla135[Probabilidad residual],Tabla135[Id Riesgo],Tabla135[[#This Row],[Id Riesgo]])</f>
        <v>0.7</v>
      </c>
      <c r="AK105" s="727">
        <f>_xlfn.MINIFS(Tabla135[Impacto residual],Tabla135[Id Riesgo],Tabla135[[#This Row],[Id Riesgo]])</f>
        <v>0.6</v>
      </c>
      <c r="AL105" s="727"/>
      <c r="AM105" s="727"/>
      <c r="AN105" s="213"/>
      <c r="AO105" s="213"/>
      <c r="AP105" s="213"/>
      <c r="AQ105" s="213"/>
      <c r="AR105" s="213"/>
      <c r="AS105" s="213"/>
      <c r="AT105" s="213"/>
      <c r="AU105" s="213"/>
      <c r="AV105" s="213"/>
      <c r="AW105" s="213"/>
      <c r="AX105" s="213"/>
      <c r="AY105" s="213"/>
    </row>
    <row r="106" spans="1:51" ht="87" hidden="1" x14ac:dyDescent="0.4">
      <c r="A106" s="735" t="str">
        <f>Tabla135[[#This Row],[Id Riesgo]]</f>
        <v>RC10</v>
      </c>
      <c r="B106" s="736" t="str">
        <f>Tabla135[[#This Row],[Riesgo]]</f>
        <v>Posibilidad de afectación Legal, Reputacional, Económica por Fraude interno debido a errores, omisiones, informes inexactos o descripciones incorrectas durante la valoración, inscripción y calificación al Registro de sujetos de Ordenamiento</v>
      </c>
      <c r="C106" s="742" t="b">
        <f>Tabla135[[#This Row],[Identificado en paso 1 y 2?]]</f>
        <v>1</v>
      </c>
      <c r="D106" s="727">
        <f>_xlfn.XLOOKUP(Tabla135[[#This Row],[Id Riesgo]],Tabla13[Id Riesgo],Tabla13[Probabilidad],"",1)</f>
        <v>1</v>
      </c>
      <c r="E106" s="727">
        <f>IF(C106=TRUE,_xlfn.XLOOKUP(Tabla135[[#This Row],[Id Riesgo]],Tabla13[Id Riesgo],Tabla13[Porcentaje Impacto],"",1),"")</f>
        <v>0.6</v>
      </c>
      <c r="F106" s="290" t="str">
        <f t="shared" si="9"/>
        <v>RC10</v>
      </c>
      <c r="G106" s="415" t="b">
        <f>_xlfn.XLOOKUP(F106,Tabla13[Id Riesgo],Tabla13[Registro diligenciado],FALSE,1)</f>
        <v>1</v>
      </c>
      <c r="H106" s="290" t="str">
        <f>IF(G106,_xlfn.XLOOKUP(F106,Tabla6[Id Riesgo],Tabla6[DESCRIPCIÓN DEL RIESGO],FALSE,1),"")</f>
        <v>Posibilidad de afectación Legal, Reputacional, Económica por Fraude interno debido a errores, omisiones, informes inexactos o descripciones incorrectas durante la valoración, inscripción y calificación al Registro de sujetos de Ordenamiento</v>
      </c>
      <c r="I106" s="327">
        <f>_xlfn.XLOOKUP(Tabla135[[#This Row],[Id Riesgo]],Tabla13[Id Riesgo],Tabla13[Probabilidad])</f>
        <v>1</v>
      </c>
      <c r="J106" s="327">
        <f>_xlfn.XLOOKUP(Tabla135[[#This Row],[Id Riesgo]],Tabla13[Id Riesgo],Tabla13[Porcentaje Impacto],"",1)</f>
        <v>0.6</v>
      </c>
      <c r="K106" s="311">
        <v>5</v>
      </c>
      <c r="L106" s="314"/>
      <c r="M106" s="314"/>
      <c r="N106" s="314"/>
      <c r="O106" s="295"/>
      <c r="P106" s="314"/>
      <c r="Q106" s="328" t="str">
        <f>_xlfn.TEXTJOIN(" ",TRUE,Tabla135[[#This Row],[Actividad - Acción ¿Qué?
Inicia con verbo]],Tabla135[[#This Row],[Complemento
(Observaciones o desviaciones)]])</f>
        <v/>
      </c>
      <c r="R106" s="295"/>
      <c r="S106" s="327" t="str">
        <f>_xlfn.XLOOKUP(Tabla135[[#This Row],[Tipo de control]],Tabla7[Tipo de control],Tabla7[Peso],"",1)</f>
        <v/>
      </c>
      <c r="T106" s="290" t="str">
        <f>_xlfn.XLOOKUP(Tabla135[[#This Row],[Tipo de control]],Tabla7[Tipo de control],Tabla7[Afectación matriz],"",1)</f>
        <v/>
      </c>
      <c r="U106" s="295"/>
      <c r="V106" s="327" t="str">
        <f>_xlfn.XLOOKUP(Tabla135[[#This Row],[Implementación]],Tabla11[Implementación],Tabla11[Peso],"",1)</f>
        <v/>
      </c>
      <c r="W106" s="295"/>
      <c r="X106" s="295"/>
      <c r="Y106" s="295"/>
      <c r="Z106" s="295"/>
      <c r="AA106" s="310" t="str">
        <f>IFERROR(Tabla135[[#This Row],[Peso del control]]+Tabla135[[#This Row],[Peso de la implementación]],"")</f>
        <v/>
      </c>
      <c r="AB106" s="310" t="str" cm="1">
        <f t="array" ref="AB106">IFERROR(IF(Tabla135[[#This Row],[Registro diligenciado]]=TRUE,_xlfn.IFS(AND(Tabla135[[#This Row],[No. de Control]]=1,Tabla135[[#This Row],[Desplazamiento en la Matriz]]="Probabilidad"),D106-(D106*Tabla135[[#This Row],[Valor del control]]),AND(Tabla135[[#This Row],[No. de Control]]&gt;1,Tabla135[[#This Row],[Desplazamiento en la Matriz]]="Probabilidad"),AB105-(AB105*Tabla135[[#This Row],[Valor del control]]),AND(Tabla135[[#This Row],[No. de Control]]=1,Tabla135[[#This Row],[Desplazamiento en la Matriz]]="Impacto"),D106,AND(Tabla135[[#This Row],[No. de Control]]&gt;1,Tabla135[[#This Row],[Desplazamiento en la Matriz]]="Impacto"),AB105),""),"")</f>
        <v/>
      </c>
      <c r="AC106" s="310" t="str" cm="1">
        <f t="array" ref="AC106">IFERROR(IF(Tabla135[[#This Row],[Registro diligenciado]]=TRUE,_xlfn.IFS(AND(Tabla135[[#This Row],[No. de Control]]=1,Tabla135[[#This Row],[Desplazamiento en la Matriz]]="Impacto"),E106-(E106*Tabla135[[#This Row],[Valor del control]]),AND(Tabla135[[#This Row],[No. de Control]]&gt;1,Tabla135[[#This Row],[Desplazamiento en la Matriz]]="Impacto"),AC105-(AC105*Tabla135[[#This Row],[Valor del control]]),AND(Tabla135[[#This Row],[No. de Control]]=1,Tabla135[[#This Row],[Desplazamiento en la Matriz]]="Probabilidad"),E106,AND(Tabla135[[#This Row],[No. de Control]]&gt;1,Tabla135[[#This Row],[Desplazamiento en la Matriz]]="Probabilidad"),AC105),""),"")</f>
        <v/>
      </c>
      <c r="AD106" s="310">
        <f>IFERROR(_xlfn.MINIFS(Tabla135[Probabilidad residual],Tabla135[Id Riesgo],Tabla135[[#This Row],[Id Riesgo]]),"")</f>
        <v>0.7</v>
      </c>
      <c r="AE106" s="310">
        <f>IFERROR(_xlfn.MINIFS(Tabla135[Impacto residual],Tabla135[Id Riesgo],Tabla135[[#This Row],[Id Riesgo]]),"")</f>
        <v>0.6</v>
      </c>
      <c r="AF106" s="310" t="str" cm="1">
        <f t="array" ref="AF10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Alta</v>
      </c>
      <c r="AG106" s="310" t="str" cm="1">
        <f t="array" ref="AG10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Moderado</v>
      </c>
      <c r="AH10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6" s="213"/>
      <c r="AJ106" s="727">
        <f>_xlfn.MINIFS(Tabla135[Probabilidad residual],Tabla135[Id Riesgo],Tabla135[[#This Row],[Id Riesgo]])</f>
        <v>0.7</v>
      </c>
      <c r="AK106" s="727">
        <f>_xlfn.MINIFS(Tabla135[Impacto residual],Tabla135[Id Riesgo],Tabla135[[#This Row],[Id Riesgo]])</f>
        <v>0.6</v>
      </c>
      <c r="AL106" s="727"/>
      <c r="AM106" s="727"/>
      <c r="AN106" s="213"/>
      <c r="AO106" s="213"/>
      <c r="AP106" s="213"/>
      <c r="AQ106" s="213"/>
      <c r="AR106" s="213"/>
      <c r="AS106" s="213"/>
      <c r="AT106" s="213"/>
      <c r="AU106" s="213"/>
      <c r="AV106" s="213"/>
      <c r="AW106" s="213"/>
      <c r="AX106" s="213"/>
      <c r="AY106" s="213"/>
    </row>
    <row r="107" spans="1:51" ht="87" hidden="1" x14ac:dyDescent="0.4">
      <c r="A107" s="735" t="str">
        <f>Tabla135[[#This Row],[Id Riesgo]]</f>
        <v>RC10</v>
      </c>
      <c r="B107" s="736" t="str">
        <f>Tabla135[[#This Row],[Riesgo]]</f>
        <v>Posibilidad de afectación Legal, Reputacional, Económica por Fraude interno debido a errores, omisiones, informes inexactos o descripciones incorrectas durante la valoración, inscripción y calificación al Registro de sujetos de Ordenamiento</v>
      </c>
      <c r="C107" s="742" t="b">
        <f>Tabla135[[#This Row],[Identificado en paso 1 y 2?]]</f>
        <v>1</v>
      </c>
      <c r="D107" s="727">
        <f>_xlfn.XLOOKUP(Tabla135[[#This Row],[Id Riesgo]],Tabla13[Id Riesgo],Tabla13[Probabilidad],"",1)</f>
        <v>1</v>
      </c>
      <c r="E107" s="727">
        <f>IF(C107=TRUE,_xlfn.XLOOKUP(Tabla135[[#This Row],[Id Riesgo]],Tabla13[Id Riesgo],Tabla13[Porcentaje Impacto],"",1),"")</f>
        <v>0.6</v>
      </c>
      <c r="F107" s="290" t="str">
        <f t="shared" si="9"/>
        <v>RC10</v>
      </c>
      <c r="G107" s="415" t="b">
        <f>_xlfn.XLOOKUP(F107,Tabla13[Id Riesgo],Tabla13[Registro diligenciado],FALSE,1)</f>
        <v>1</v>
      </c>
      <c r="H107" s="290" t="str">
        <f>IF(G107,_xlfn.XLOOKUP(F107,Tabla6[Id Riesgo],Tabla6[DESCRIPCIÓN DEL RIESGO],FALSE,1),"")</f>
        <v>Posibilidad de afectación Legal, Reputacional, Económica por Fraude interno debido a errores, omisiones, informes inexactos o descripciones incorrectas durante la valoración, inscripción y calificación al Registro de sujetos de Ordenamiento</v>
      </c>
      <c r="I107" s="327">
        <f>_xlfn.XLOOKUP(Tabla135[[#This Row],[Id Riesgo]],Tabla13[Id Riesgo],Tabla13[Probabilidad])</f>
        <v>1</v>
      </c>
      <c r="J107" s="327">
        <f>_xlfn.XLOOKUP(Tabla135[[#This Row],[Id Riesgo]],Tabla13[Id Riesgo],Tabla13[Porcentaje Impacto],"",1)</f>
        <v>0.6</v>
      </c>
      <c r="K107" s="311">
        <v>6</v>
      </c>
      <c r="L107" s="314"/>
      <c r="M107" s="314"/>
      <c r="N107" s="314"/>
      <c r="O107" s="295"/>
      <c r="P107" s="314"/>
      <c r="Q107" s="328" t="str">
        <f>_xlfn.TEXTJOIN(" ",TRUE,Tabla135[[#This Row],[Actividad - Acción ¿Qué?
Inicia con verbo]],Tabla135[[#This Row],[Complemento
(Observaciones o desviaciones)]])</f>
        <v/>
      </c>
      <c r="R107" s="295"/>
      <c r="S107" s="327" t="str">
        <f>_xlfn.XLOOKUP(Tabla135[[#This Row],[Tipo de control]],Tabla7[Tipo de control],Tabla7[Peso],"",1)</f>
        <v/>
      </c>
      <c r="T107" s="290" t="str">
        <f>_xlfn.XLOOKUP(Tabla135[[#This Row],[Tipo de control]],Tabla7[Tipo de control],Tabla7[Afectación matriz],"",1)</f>
        <v/>
      </c>
      <c r="U107" s="295"/>
      <c r="V107" s="327" t="str">
        <f>_xlfn.XLOOKUP(Tabla135[[#This Row],[Implementación]],Tabla11[Implementación],Tabla11[Peso],"",1)</f>
        <v/>
      </c>
      <c r="W107" s="295"/>
      <c r="X107" s="295"/>
      <c r="Y107" s="295"/>
      <c r="Z107" s="295"/>
      <c r="AA107" s="310" t="str">
        <f>IFERROR(Tabla135[[#This Row],[Peso del control]]+Tabla135[[#This Row],[Peso de la implementación]],"")</f>
        <v/>
      </c>
      <c r="AB107" s="310" t="str" cm="1">
        <f t="array" ref="AB107">IFERROR(IF(Tabla135[[#This Row],[Registro diligenciado]]=TRUE,_xlfn.IFS(AND(Tabla135[[#This Row],[No. de Control]]=1,Tabla135[[#This Row],[Desplazamiento en la Matriz]]="Probabilidad"),D107-(D107*Tabla135[[#This Row],[Valor del control]]),AND(Tabla135[[#This Row],[No. de Control]]&gt;1,Tabla135[[#This Row],[Desplazamiento en la Matriz]]="Probabilidad"),AB106-(AB106*Tabla135[[#This Row],[Valor del control]]),AND(Tabla135[[#This Row],[No. de Control]]=1,Tabla135[[#This Row],[Desplazamiento en la Matriz]]="Impacto"),D107,AND(Tabla135[[#This Row],[No. de Control]]&gt;1,Tabla135[[#This Row],[Desplazamiento en la Matriz]]="Impacto"),AB106),""),"")</f>
        <v/>
      </c>
      <c r="AC107" s="310" t="str" cm="1">
        <f t="array" ref="AC107">IFERROR(IF(Tabla135[[#This Row],[Registro diligenciado]]=TRUE,_xlfn.IFS(AND(Tabla135[[#This Row],[No. de Control]]=1,Tabla135[[#This Row],[Desplazamiento en la Matriz]]="Impacto"),E107-(E107*Tabla135[[#This Row],[Valor del control]]),AND(Tabla135[[#This Row],[No. de Control]]&gt;1,Tabla135[[#This Row],[Desplazamiento en la Matriz]]="Impacto"),AC106-(AC106*Tabla135[[#This Row],[Valor del control]]),AND(Tabla135[[#This Row],[No. de Control]]=1,Tabla135[[#This Row],[Desplazamiento en la Matriz]]="Probabilidad"),E107,AND(Tabla135[[#This Row],[No. de Control]]&gt;1,Tabla135[[#This Row],[Desplazamiento en la Matriz]]="Probabilidad"),AC106),""),"")</f>
        <v/>
      </c>
      <c r="AD107" s="310">
        <f>IFERROR(_xlfn.MINIFS(Tabla135[Probabilidad residual],Tabla135[Id Riesgo],Tabla135[[#This Row],[Id Riesgo]]),"")</f>
        <v>0.7</v>
      </c>
      <c r="AE107" s="310">
        <f>IFERROR(_xlfn.MINIFS(Tabla135[Impacto residual],Tabla135[Id Riesgo],Tabla135[[#This Row],[Id Riesgo]]),"")</f>
        <v>0.6</v>
      </c>
      <c r="AF107" s="310" t="str" cm="1">
        <f t="array" ref="AF10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Alta</v>
      </c>
      <c r="AG107" s="310" t="str" cm="1">
        <f t="array" ref="AG10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Moderado</v>
      </c>
      <c r="AH10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7" s="213"/>
      <c r="AJ107" s="727">
        <f>_xlfn.MINIFS(Tabla135[Probabilidad residual],Tabla135[Id Riesgo],Tabla135[[#This Row],[Id Riesgo]])</f>
        <v>0.7</v>
      </c>
      <c r="AK107" s="727">
        <f>_xlfn.MINIFS(Tabla135[Impacto residual],Tabla135[Id Riesgo],Tabla135[[#This Row],[Id Riesgo]])</f>
        <v>0.6</v>
      </c>
      <c r="AL107" s="727"/>
      <c r="AM107" s="727"/>
      <c r="AN107" s="213"/>
      <c r="AO107" s="213"/>
      <c r="AP107" s="213"/>
      <c r="AQ107" s="213"/>
      <c r="AR107" s="213"/>
      <c r="AS107" s="213"/>
      <c r="AT107" s="213"/>
      <c r="AU107" s="213"/>
      <c r="AV107" s="213"/>
      <c r="AW107" s="213"/>
      <c r="AX107" s="213"/>
      <c r="AY107" s="213"/>
    </row>
    <row r="108" spans="1:51" ht="87" hidden="1" x14ac:dyDescent="0.4">
      <c r="A108" s="735" t="str">
        <f>Tabla135[[#This Row],[Id Riesgo]]</f>
        <v>RC10</v>
      </c>
      <c r="B108" s="736" t="str">
        <f>Tabla135[[#This Row],[Riesgo]]</f>
        <v>Posibilidad de afectación Legal, Reputacional, Económica por Fraude interno debido a errores, omisiones, informes inexactos o descripciones incorrectas durante la valoración, inscripción y calificación al Registro de sujetos de Ordenamiento</v>
      </c>
      <c r="C108" s="742" t="b">
        <f>Tabla135[[#This Row],[Identificado en paso 1 y 2?]]</f>
        <v>1</v>
      </c>
      <c r="D108" s="727">
        <f>_xlfn.XLOOKUP(Tabla135[[#This Row],[Id Riesgo]],Tabla13[Id Riesgo],Tabla13[Probabilidad],"",1)</f>
        <v>1</v>
      </c>
      <c r="E108" s="727">
        <f>IF(C108=TRUE,_xlfn.XLOOKUP(Tabla135[[#This Row],[Id Riesgo]],Tabla13[Id Riesgo],Tabla13[Porcentaje Impacto],"",1),"")</f>
        <v>0.6</v>
      </c>
      <c r="F108" s="290" t="str">
        <f t="shared" si="9"/>
        <v>RC10</v>
      </c>
      <c r="G108" s="415" t="b">
        <f>_xlfn.XLOOKUP(F108,Tabla13[Id Riesgo],Tabla13[Registro diligenciado],FALSE,1)</f>
        <v>1</v>
      </c>
      <c r="H108" s="290" t="str">
        <f>IF(G108,_xlfn.XLOOKUP(F108,Tabla6[Id Riesgo],Tabla6[DESCRIPCIÓN DEL RIESGO],FALSE,1),"")</f>
        <v>Posibilidad de afectación Legal, Reputacional, Económica por Fraude interno debido a errores, omisiones, informes inexactos o descripciones incorrectas durante la valoración, inscripción y calificación al Registro de sujetos de Ordenamiento</v>
      </c>
      <c r="I108" s="327">
        <f>_xlfn.XLOOKUP(Tabla135[[#This Row],[Id Riesgo]],Tabla13[Id Riesgo],Tabla13[Probabilidad])</f>
        <v>1</v>
      </c>
      <c r="J108" s="327">
        <f>_xlfn.XLOOKUP(Tabla135[[#This Row],[Id Riesgo]],Tabla13[Id Riesgo],Tabla13[Porcentaje Impacto],"",1)</f>
        <v>0.6</v>
      </c>
      <c r="K108" s="311">
        <v>7</v>
      </c>
      <c r="L108" s="314"/>
      <c r="M108" s="314"/>
      <c r="N108" s="314"/>
      <c r="O108" s="295"/>
      <c r="P108" s="314"/>
      <c r="Q108" s="328" t="str">
        <f>_xlfn.TEXTJOIN(" ",TRUE,Tabla135[[#This Row],[Actividad - Acción ¿Qué?
Inicia con verbo]],Tabla135[[#This Row],[Complemento
(Observaciones o desviaciones)]])</f>
        <v/>
      </c>
      <c r="R108" s="295"/>
      <c r="S108" s="327" t="str">
        <f>_xlfn.XLOOKUP(Tabla135[[#This Row],[Tipo de control]],Tabla7[Tipo de control],Tabla7[Peso],"",1)</f>
        <v/>
      </c>
      <c r="T108" s="290" t="str">
        <f>_xlfn.XLOOKUP(Tabla135[[#This Row],[Tipo de control]],Tabla7[Tipo de control],Tabla7[Afectación matriz],"",1)</f>
        <v/>
      </c>
      <c r="U108" s="295"/>
      <c r="V108" s="327" t="str">
        <f>_xlfn.XLOOKUP(Tabla135[[#This Row],[Implementación]],Tabla11[Implementación],Tabla11[Peso],"",1)</f>
        <v/>
      </c>
      <c r="W108" s="295"/>
      <c r="X108" s="295"/>
      <c r="Y108" s="295"/>
      <c r="Z108" s="295"/>
      <c r="AA108" s="310" t="str">
        <f>IFERROR(Tabla135[[#This Row],[Peso del control]]+Tabla135[[#This Row],[Peso de la implementación]],"")</f>
        <v/>
      </c>
      <c r="AB108" s="310" t="str" cm="1">
        <f t="array" ref="AB108">IFERROR(IF(Tabla135[[#This Row],[Registro diligenciado]]=TRUE,_xlfn.IFS(AND(Tabla135[[#This Row],[No. de Control]]=1,Tabla135[[#This Row],[Desplazamiento en la Matriz]]="Probabilidad"),D108-(D108*Tabla135[[#This Row],[Valor del control]]),AND(Tabla135[[#This Row],[No. de Control]]&gt;1,Tabla135[[#This Row],[Desplazamiento en la Matriz]]="Probabilidad"),AB107-(AB107*Tabla135[[#This Row],[Valor del control]]),AND(Tabla135[[#This Row],[No. de Control]]=1,Tabla135[[#This Row],[Desplazamiento en la Matriz]]="Impacto"),D108,AND(Tabla135[[#This Row],[No. de Control]]&gt;1,Tabla135[[#This Row],[Desplazamiento en la Matriz]]="Impacto"),AB107),""),"")</f>
        <v/>
      </c>
      <c r="AC108" s="310" t="str" cm="1">
        <f t="array" ref="AC108">IFERROR(IF(Tabla135[[#This Row],[Registro diligenciado]]=TRUE,_xlfn.IFS(AND(Tabla135[[#This Row],[No. de Control]]=1,Tabla135[[#This Row],[Desplazamiento en la Matriz]]="Impacto"),E108-(E108*Tabla135[[#This Row],[Valor del control]]),AND(Tabla135[[#This Row],[No. de Control]]&gt;1,Tabla135[[#This Row],[Desplazamiento en la Matriz]]="Impacto"),AC107-(AC107*Tabla135[[#This Row],[Valor del control]]),AND(Tabla135[[#This Row],[No. de Control]]=1,Tabla135[[#This Row],[Desplazamiento en la Matriz]]="Probabilidad"),E108,AND(Tabla135[[#This Row],[No. de Control]]&gt;1,Tabla135[[#This Row],[Desplazamiento en la Matriz]]="Probabilidad"),AC107),""),"")</f>
        <v/>
      </c>
      <c r="AD108" s="310">
        <f>IFERROR(_xlfn.MINIFS(Tabla135[Probabilidad residual],Tabla135[Id Riesgo],Tabla135[[#This Row],[Id Riesgo]]),"")</f>
        <v>0.7</v>
      </c>
      <c r="AE108" s="310">
        <f>IFERROR(_xlfn.MINIFS(Tabla135[Impacto residual],Tabla135[Id Riesgo],Tabla135[[#This Row],[Id Riesgo]]),"")</f>
        <v>0.6</v>
      </c>
      <c r="AF108" s="310" t="str" cm="1">
        <f t="array" ref="AF10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Alta</v>
      </c>
      <c r="AG108" s="310" t="str" cm="1">
        <f t="array" ref="AG10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Moderado</v>
      </c>
      <c r="AH10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8" s="213"/>
      <c r="AJ108" s="727">
        <f>_xlfn.MINIFS(Tabla135[Probabilidad residual],Tabla135[Id Riesgo],Tabla135[[#This Row],[Id Riesgo]])</f>
        <v>0.7</v>
      </c>
      <c r="AK108" s="727">
        <f>_xlfn.MINIFS(Tabla135[Impacto residual],Tabla135[Id Riesgo],Tabla135[[#This Row],[Id Riesgo]])</f>
        <v>0.6</v>
      </c>
      <c r="AL108" s="727"/>
      <c r="AM108" s="727"/>
      <c r="AN108" s="213"/>
      <c r="AO108" s="213"/>
      <c r="AP108" s="213"/>
      <c r="AQ108" s="213"/>
      <c r="AR108" s="213"/>
      <c r="AS108" s="213"/>
      <c r="AT108" s="213"/>
      <c r="AU108" s="213"/>
      <c r="AV108" s="213"/>
      <c r="AW108" s="213"/>
      <c r="AX108" s="213"/>
      <c r="AY108" s="213"/>
    </row>
    <row r="109" spans="1:51" ht="87" hidden="1" x14ac:dyDescent="0.4">
      <c r="A109" s="735" t="str">
        <f>Tabla135[[#This Row],[Id Riesgo]]</f>
        <v>RC10</v>
      </c>
      <c r="B109" s="736" t="str">
        <f>Tabla135[[#This Row],[Riesgo]]</f>
        <v>Posibilidad de afectación Legal, Reputacional, Económica por Fraude interno debido a errores, omisiones, informes inexactos o descripciones incorrectas durante la valoración, inscripción y calificación al Registro de sujetos de Ordenamiento</v>
      </c>
      <c r="C109" s="742" t="b">
        <f>Tabla135[[#This Row],[Identificado en paso 1 y 2?]]</f>
        <v>1</v>
      </c>
      <c r="D109" s="727">
        <f>_xlfn.XLOOKUP(Tabla135[[#This Row],[Id Riesgo]],Tabla13[Id Riesgo],Tabla13[Probabilidad],"",1)</f>
        <v>1</v>
      </c>
      <c r="E109" s="727">
        <f>IF(C109=TRUE,_xlfn.XLOOKUP(Tabla135[[#This Row],[Id Riesgo]],Tabla13[Id Riesgo],Tabla13[Porcentaje Impacto],"",1),"")</f>
        <v>0.6</v>
      </c>
      <c r="F109" s="290" t="str">
        <f t="shared" si="9"/>
        <v>RC10</v>
      </c>
      <c r="G109" s="415" t="b">
        <f>_xlfn.XLOOKUP(F109,Tabla13[Id Riesgo],Tabla13[Registro diligenciado],FALSE,1)</f>
        <v>1</v>
      </c>
      <c r="H109" s="290" t="str">
        <f>IF(G109,_xlfn.XLOOKUP(F109,Tabla6[Id Riesgo],Tabla6[DESCRIPCIÓN DEL RIESGO],FALSE,1),"")</f>
        <v>Posibilidad de afectación Legal, Reputacional, Económica por Fraude interno debido a errores, omisiones, informes inexactos o descripciones incorrectas durante la valoración, inscripción y calificación al Registro de sujetos de Ordenamiento</v>
      </c>
      <c r="I109" s="327">
        <f>_xlfn.XLOOKUP(Tabla135[[#This Row],[Id Riesgo]],Tabla13[Id Riesgo],Tabla13[Probabilidad])</f>
        <v>1</v>
      </c>
      <c r="J109" s="327">
        <f>_xlfn.XLOOKUP(Tabla135[[#This Row],[Id Riesgo]],Tabla13[Id Riesgo],Tabla13[Porcentaje Impacto],"",1)</f>
        <v>0.6</v>
      </c>
      <c r="K109" s="311">
        <v>8</v>
      </c>
      <c r="L109" s="314"/>
      <c r="M109" s="314"/>
      <c r="N109" s="314"/>
      <c r="O109" s="295"/>
      <c r="P109" s="314"/>
      <c r="Q109" s="328" t="str">
        <f>_xlfn.TEXTJOIN(" ",TRUE,Tabla135[[#This Row],[Actividad - Acción ¿Qué?
Inicia con verbo]],Tabla135[[#This Row],[Complemento
(Observaciones o desviaciones)]])</f>
        <v/>
      </c>
      <c r="R109" s="295"/>
      <c r="S109" s="327" t="str">
        <f>_xlfn.XLOOKUP(Tabla135[[#This Row],[Tipo de control]],Tabla7[Tipo de control],Tabla7[Peso],"",1)</f>
        <v/>
      </c>
      <c r="T109" s="290" t="str">
        <f>_xlfn.XLOOKUP(Tabla135[[#This Row],[Tipo de control]],Tabla7[Tipo de control],Tabla7[Afectación matriz],"",1)</f>
        <v/>
      </c>
      <c r="U109" s="295"/>
      <c r="V109" s="327" t="str">
        <f>_xlfn.XLOOKUP(Tabla135[[#This Row],[Implementación]],Tabla11[Implementación],Tabla11[Peso],"",1)</f>
        <v/>
      </c>
      <c r="W109" s="295"/>
      <c r="X109" s="295"/>
      <c r="Y109" s="295"/>
      <c r="Z109" s="295"/>
      <c r="AA109" s="310" t="str">
        <f>IFERROR(Tabla135[[#This Row],[Peso del control]]+Tabla135[[#This Row],[Peso de la implementación]],"")</f>
        <v/>
      </c>
      <c r="AB109" s="310" t="str" cm="1">
        <f t="array" ref="AB109">IFERROR(IF(Tabla135[[#This Row],[Registro diligenciado]]=TRUE,_xlfn.IFS(AND(Tabla135[[#This Row],[No. de Control]]=1,Tabla135[[#This Row],[Desplazamiento en la Matriz]]="Probabilidad"),D109-(D109*Tabla135[[#This Row],[Valor del control]]),AND(Tabla135[[#This Row],[No. de Control]]&gt;1,Tabla135[[#This Row],[Desplazamiento en la Matriz]]="Probabilidad"),AB108-(AB108*Tabla135[[#This Row],[Valor del control]]),AND(Tabla135[[#This Row],[No. de Control]]=1,Tabla135[[#This Row],[Desplazamiento en la Matriz]]="Impacto"),D109,AND(Tabla135[[#This Row],[No. de Control]]&gt;1,Tabla135[[#This Row],[Desplazamiento en la Matriz]]="Impacto"),AB108),""),"")</f>
        <v/>
      </c>
      <c r="AC109" s="310" t="str" cm="1">
        <f t="array" ref="AC109">IFERROR(IF(Tabla135[[#This Row],[Registro diligenciado]]=TRUE,_xlfn.IFS(AND(Tabla135[[#This Row],[No. de Control]]=1,Tabla135[[#This Row],[Desplazamiento en la Matriz]]="Impacto"),E109-(E109*Tabla135[[#This Row],[Valor del control]]),AND(Tabla135[[#This Row],[No. de Control]]&gt;1,Tabla135[[#This Row],[Desplazamiento en la Matriz]]="Impacto"),AC108-(AC108*Tabla135[[#This Row],[Valor del control]]),AND(Tabla135[[#This Row],[No. de Control]]=1,Tabla135[[#This Row],[Desplazamiento en la Matriz]]="Probabilidad"),E109,AND(Tabla135[[#This Row],[No. de Control]]&gt;1,Tabla135[[#This Row],[Desplazamiento en la Matriz]]="Probabilidad"),AC108),""),"")</f>
        <v/>
      </c>
      <c r="AD109" s="310">
        <f>IFERROR(_xlfn.MINIFS(Tabla135[Probabilidad residual],Tabla135[Id Riesgo],Tabla135[[#This Row],[Id Riesgo]]),"")</f>
        <v>0.7</v>
      </c>
      <c r="AE109" s="310">
        <f>IFERROR(_xlfn.MINIFS(Tabla135[Impacto residual],Tabla135[Id Riesgo],Tabla135[[#This Row],[Id Riesgo]]),"")</f>
        <v>0.6</v>
      </c>
      <c r="AF109" s="310" t="str" cm="1">
        <f t="array" ref="AF10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Alta</v>
      </c>
      <c r="AG109" s="310" t="str" cm="1">
        <f t="array" ref="AG10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Moderado</v>
      </c>
      <c r="AH10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9" s="213"/>
      <c r="AJ109" s="727">
        <f>_xlfn.MINIFS(Tabla135[Probabilidad residual],Tabla135[Id Riesgo],Tabla135[[#This Row],[Id Riesgo]])</f>
        <v>0.7</v>
      </c>
      <c r="AK109" s="727">
        <f>_xlfn.MINIFS(Tabla135[Impacto residual],Tabla135[Id Riesgo],Tabla135[[#This Row],[Id Riesgo]])</f>
        <v>0.6</v>
      </c>
      <c r="AL109" s="727"/>
      <c r="AM109" s="727"/>
      <c r="AN109" s="213"/>
      <c r="AO109" s="213"/>
      <c r="AP109" s="213"/>
      <c r="AQ109" s="213"/>
      <c r="AR109" s="213"/>
      <c r="AS109" s="213"/>
      <c r="AT109" s="213"/>
      <c r="AU109" s="213"/>
      <c r="AV109" s="213"/>
      <c r="AW109" s="213"/>
      <c r="AX109" s="213"/>
      <c r="AY109" s="213"/>
    </row>
    <row r="110" spans="1:51" ht="87" hidden="1" x14ac:dyDescent="0.4">
      <c r="A110" s="735" t="str">
        <f>Tabla135[[#This Row],[Id Riesgo]]</f>
        <v>RC10</v>
      </c>
      <c r="B110" s="736" t="str">
        <f>Tabla135[[#This Row],[Riesgo]]</f>
        <v>Posibilidad de afectación Legal, Reputacional, Económica por Fraude interno debido a errores, omisiones, informes inexactos o descripciones incorrectas durante la valoración, inscripción y calificación al Registro de sujetos de Ordenamiento</v>
      </c>
      <c r="C110" s="742" t="b">
        <f>Tabla135[[#This Row],[Identificado en paso 1 y 2?]]</f>
        <v>1</v>
      </c>
      <c r="D110" s="727">
        <f>_xlfn.XLOOKUP(Tabla135[[#This Row],[Id Riesgo]],Tabla13[Id Riesgo],Tabla13[Probabilidad],"",1)</f>
        <v>1</v>
      </c>
      <c r="E110" s="727">
        <f>IF(C110=TRUE,_xlfn.XLOOKUP(Tabla135[[#This Row],[Id Riesgo]],Tabla13[Id Riesgo],Tabla13[Porcentaje Impacto],"",1),"")</f>
        <v>0.6</v>
      </c>
      <c r="F110" s="290" t="str">
        <f t="shared" si="9"/>
        <v>RC10</v>
      </c>
      <c r="G110" s="415" t="b">
        <f>_xlfn.XLOOKUP(F110,Tabla13[Id Riesgo],Tabla13[Registro diligenciado],FALSE,1)</f>
        <v>1</v>
      </c>
      <c r="H110" s="290" t="str">
        <f>IF(G110,_xlfn.XLOOKUP(F110,Tabla6[Id Riesgo],Tabla6[DESCRIPCIÓN DEL RIESGO],FALSE,1),"")</f>
        <v>Posibilidad de afectación Legal, Reputacional, Económica por Fraude interno debido a errores, omisiones, informes inexactos o descripciones incorrectas durante la valoración, inscripción y calificación al Registro de sujetos de Ordenamiento</v>
      </c>
      <c r="I110" s="327">
        <f>_xlfn.XLOOKUP(Tabla135[[#This Row],[Id Riesgo]],Tabla13[Id Riesgo],Tabla13[Probabilidad])</f>
        <v>1</v>
      </c>
      <c r="J110" s="327">
        <f>_xlfn.XLOOKUP(Tabla135[[#This Row],[Id Riesgo]],Tabla13[Id Riesgo],Tabla13[Porcentaje Impacto],"",1)</f>
        <v>0.6</v>
      </c>
      <c r="K110" s="311">
        <v>9</v>
      </c>
      <c r="L110" s="314"/>
      <c r="M110" s="314"/>
      <c r="N110" s="314"/>
      <c r="O110" s="295"/>
      <c r="P110" s="314"/>
      <c r="Q110" s="328" t="str">
        <f>_xlfn.TEXTJOIN(" ",TRUE,Tabla135[[#This Row],[Actividad - Acción ¿Qué?
Inicia con verbo]],Tabla135[[#This Row],[Complemento
(Observaciones o desviaciones)]])</f>
        <v/>
      </c>
      <c r="R110" s="295"/>
      <c r="S110" s="327" t="str">
        <f>_xlfn.XLOOKUP(Tabla135[[#This Row],[Tipo de control]],Tabla7[Tipo de control],Tabla7[Peso],"",1)</f>
        <v/>
      </c>
      <c r="T110" s="290" t="str">
        <f>_xlfn.XLOOKUP(Tabla135[[#This Row],[Tipo de control]],Tabla7[Tipo de control],Tabla7[Afectación matriz],"",1)</f>
        <v/>
      </c>
      <c r="U110" s="295"/>
      <c r="V110" s="327" t="str">
        <f>_xlfn.XLOOKUP(Tabla135[[#This Row],[Implementación]],Tabla11[Implementación],Tabla11[Peso],"",1)</f>
        <v/>
      </c>
      <c r="W110" s="295"/>
      <c r="X110" s="295"/>
      <c r="Y110" s="295"/>
      <c r="Z110" s="295"/>
      <c r="AA110" s="310" t="str">
        <f>IFERROR(Tabla135[[#This Row],[Peso del control]]+Tabla135[[#This Row],[Peso de la implementación]],"")</f>
        <v/>
      </c>
      <c r="AB110" s="310" t="str" cm="1">
        <f t="array" ref="AB110">IFERROR(IF(Tabla135[[#This Row],[Registro diligenciado]]=TRUE,_xlfn.IFS(AND(Tabla135[[#This Row],[No. de Control]]=1,Tabla135[[#This Row],[Desplazamiento en la Matriz]]="Probabilidad"),D110-(D110*Tabla135[[#This Row],[Valor del control]]),AND(Tabla135[[#This Row],[No. de Control]]&gt;1,Tabla135[[#This Row],[Desplazamiento en la Matriz]]="Probabilidad"),AB109-(AB109*Tabla135[[#This Row],[Valor del control]]),AND(Tabla135[[#This Row],[No. de Control]]=1,Tabla135[[#This Row],[Desplazamiento en la Matriz]]="Impacto"),D110,AND(Tabla135[[#This Row],[No. de Control]]&gt;1,Tabla135[[#This Row],[Desplazamiento en la Matriz]]="Impacto"),AB109),""),"")</f>
        <v/>
      </c>
      <c r="AC110" s="310" t="str" cm="1">
        <f t="array" ref="AC110">IFERROR(IF(Tabla135[[#This Row],[Registro diligenciado]]=TRUE,_xlfn.IFS(AND(Tabla135[[#This Row],[No. de Control]]=1,Tabla135[[#This Row],[Desplazamiento en la Matriz]]="Impacto"),E110-(E110*Tabla135[[#This Row],[Valor del control]]),AND(Tabla135[[#This Row],[No. de Control]]&gt;1,Tabla135[[#This Row],[Desplazamiento en la Matriz]]="Impacto"),AC109-(AC109*Tabla135[[#This Row],[Valor del control]]),AND(Tabla135[[#This Row],[No. de Control]]=1,Tabla135[[#This Row],[Desplazamiento en la Matriz]]="Probabilidad"),E110,AND(Tabla135[[#This Row],[No. de Control]]&gt;1,Tabla135[[#This Row],[Desplazamiento en la Matriz]]="Probabilidad"),AC109),""),"")</f>
        <v/>
      </c>
      <c r="AD110" s="310">
        <f>IFERROR(_xlfn.MINIFS(Tabla135[Probabilidad residual],Tabla135[Id Riesgo],Tabla135[[#This Row],[Id Riesgo]]),"")</f>
        <v>0.7</v>
      </c>
      <c r="AE110" s="310">
        <f>IFERROR(_xlfn.MINIFS(Tabla135[Impacto residual],Tabla135[Id Riesgo],Tabla135[[#This Row],[Id Riesgo]]),"")</f>
        <v>0.6</v>
      </c>
      <c r="AF110" s="310" t="str" cm="1">
        <f t="array" ref="AF11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Alta</v>
      </c>
      <c r="AG110" s="310" t="str" cm="1">
        <f t="array" ref="AG11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Moderado</v>
      </c>
      <c r="AH11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0" s="213"/>
      <c r="AJ110" s="727">
        <f>_xlfn.MINIFS(Tabla135[Probabilidad residual],Tabla135[Id Riesgo],Tabla135[[#This Row],[Id Riesgo]])</f>
        <v>0.7</v>
      </c>
      <c r="AK110" s="727">
        <f>_xlfn.MINIFS(Tabla135[Impacto residual],Tabla135[Id Riesgo],Tabla135[[#This Row],[Id Riesgo]])</f>
        <v>0.6</v>
      </c>
      <c r="AL110" s="727"/>
      <c r="AM110" s="727"/>
      <c r="AN110" s="213"/>
      <c r="AO110" s="213"/>
      <c r="AP110" s="213"/>
      <c r="AQ110" s="213"/>
      <c r="AR110" s="213"/>
      <c r="AS110" s="213"/>
      <c r="AT110" s="213"/>
      <c r="AU110" s="213"/>
      <c r="AV110" s="213"/>
      <c r="AW110" s="213"/>
      <c r="AX110" s="213"/>
      <c r="AY110" s="213"/>
    </row>
    <row r="111" spans="1:51" ht="87" hidden="1" x14ac:dyDescent="0.4">
      <c r="A111" s="735" t="str">
        <f>Tabla135[[#This Row],[Id Riesgo]]</f>
        <v>RC10</v>
      </c>
      <c r="B111" s="736" t="str">
        <f>Tabla135[[#This Row],[Riesgo]]</f>
        <v>Posibilidad de afectación Legal, Reputacional, Económica por Fraude interno debido a errores, omisiones, informes inexactos o descripciones incorrectas durante la valoración, inscripción y calificación al Registro de sujetos de Ordenamiento</v>
      </c>
      <c r="C111" s="742" t="b">
        <f>Tabla135[[#This Row],[Identificado en paso 1 y 2?]]</f>
        <v>1</v>
      </c>
      <c r="D111" s="727">
        <f>_xlfn.XLOOKUP(Tabla135[[#This Row],[Id Riesgo]],Tabla13[Id Riesgo],Tabla13[Probabilidad],"",1)</f>
        <v>1</v>
      </c>
      <c r="E111" s="727">
        <f>IF(C111=TRUE,_xlfn.XLOOKUP(Tabla135[[#This Row],[Id Riesgo]],Tabla13[Id Riesgo],Tabla13[Porcentaje Impacto],"",1),"")</f>
        <v>0.6</v>
      </c>
      <c r="F111" s="290" t="str">
        <f t="shared" si="9"/>
        <v>RC10</v>
      </c>
      <c r="G111" s="415" t="b">
        <f>_xlfn.XLOOKUP(F111,Tabla13[Id Riesgo],Tabla13[Registro diligenciado],FALSE,1)</f>
        <v>1</v>
      </c>
      <c r="H111" s="290" t="str">
        <f>IF(G111,_xlfn.XLOOKUP(F111,Tabla6[Id Riesgo],Tabla6[DESCRIPCIÓN DEL RIESGO],FALSE,1),"")</f>
        <v>Posibilidad de afectación Legal, Reputacional, Económica por Fraude interno debido a errores, omisiones, informes inexactos o descripciones incorrectas durante la valoración, inscripción y calificación al Registro de sujetos de Ordenamiento</v>
      </c>
      <c r="I111" s="327">
        <f>_xlfn.XLOOKUP(Tabla135[[#This Row],[Id Riesgo]],Tabla13[Id Riesgo],Tabla13[Probabilidad])</f>
        <v>1</v>
      </c>
      <c r="J111" s="327">
        <f>_xlfn.XLOOKUP(Tabla135[[#This Row],[Id Riesgo]],Tabla13[Id Riesgo],Tabla13[Porcentaje Impacto],"",1)</f>
        <v>0.6</v>
      </c>
      <c r="K111" s="311">
        <v>10</v>
      </c>
      <c r="L111" s="314"/>
      <c r="M111" s="314"/>
      <c r="N111" s="314"/>
      <c r="O111" s="295"/>
      <c r="P111" s="314"/>
      <c r="Q111" s="328" t="str">
        <f>_xlfn.TEXTJOIN(" ",TRUE,Tabla135[[#This Row],[Actividad - Acción ¿Qué?
Inicia con verbo]],Tabla135[[#This Row],[Complemento
(Observaciones o desviaciones)]])</f>
        <v/>
      </c>
      <c r="R111" s="295"/>
      <c r="S111" s="327" t="str">
        <f>_xlfn.XLOOKUP(Tabla135[[#This Row],[Tipo de control]],Tabla7[Tipo de control],Tabla7[Peso],"",1)</f>
        <v/>
      </c>
      <c r="T111" s="290" t="str">
        <f>_xlfn.XLOOKUP(Tabla135[[#This Row],[Tipo de control]],Tabla7[Tipo de control],Tabla7[Afectación matriz],"",1)</f>
        <v/>
      </c>
      <c r="U111" s="295"/>
      <c r="V111" s="327" t="str">
        <f>_xlfn.XLOOKUP(Tabla135[[#This Row],[Implementación]],Tabla11[Implementación],Tabla11[Peso],"",1)</f>
        <v/>
      </c>
      <c r="W111" s="295"/>
      <c r="X111" s="295"/>
      <c r="Y111" s="295"/>
      <c r="Z111" s="295"/>
      <c r="AA111" s="310" t="str">
        <f>IFERROR(Tabla135[[#This Row],[Peso del control]]+Tabla135[[#This Row],[Peso de la implementación]],"")</f>
        <v/>
      </c>
      <c r="AB111" s="310" t="str" cm="1">
        <f t="array" ref="AB111">IFERROR(IF(Tabla135[[#This Row],[Registro diligenciado]]=TRUE,_xlfn.IFS(AND(Tabla135[[#This Row],[No. de Control]]=1,Tabla135[[#This Row],[Desplazamiento en la Matriz]]="Probabilidad"),D111-(D111*Tabla135[[#This Row],[Valor del control]]),AND(Tabla135[[#This Row],[No. de Control]]&gt;1,Tabla135[[#This Row],[Desplazamiento en la Matriz]]="Probabilidad"),AB110-(AB110*Tabla135[[#This Row],[Valor del control]]),AND(Tabla135[[#This Row],[No. de Control]]=1,Tabla135[[#This Row],[Desplazamiento en la Matriz]]="Impacto"),D111,AND(Tabla135[[#This Row],[No. de Control]]&gt;1,Tabla135[[#This Row],[Desplazamiento en la Matriz]]="Impacto"),AB110),""),"")</f>
        <v/>
      </c>
      <c r="AC111" s="310" t="str" cm="1">
        <f t="array" ref="AC111">IFERROR(IF(Tabla135[[#This Row],[Registro diligenciado]]=TRUE,_xlfn.IFS(AND(Tabla135[[#This Row],[No. de Control]]=1,Tabla135[[#This Row],[Desplazamiento en la Matriz]]="Impacto"),E111-(E111*Tabla135[[#This Row],[Valor del control]]),AND(Tabla135[[#This Row],[No. de Control]]&gt;1,Tabla135[[#This Row],[Desplazamiento en la Matriz]]="Impacto"),AC110-(AC110*Tabla135[[#This Row],[Valor del control]]),AND(Tabla135[[#This Row],[No. de Control]]=1,Tabla135[[#This Row],[Desplazamiento en la Matriz]]="Probabilidad"),E111,AND(Tabla135[[#This Row],[No. de Control]]&gt;1,Tabla135[[#This Row],[Desplazamiento en la Matriz]]="Probabilidad"),AC110),""),"")</f>
        <v/>
      </c>
      <c r="AD111" s="310">
        <f>IFERROR(_xlfn.MINIFS(Tabla135[Probabilidad residual],Tabla135[Id Riesgo],Tabla135[[#This Row],[Id Riesgo]]),"")</f>
        <v>0.7</v>
      </c>
      <c r="AE111" s="310">
        <f>IFERROR(_xlfn.MINIFS(Tabla135[Impacto residual],Tabla135[Id Riesgo],Tabla135[[#This Row],[Id Riesgo]]),"")</f>
        <v>0.6</v>
      </c>
      <c r="AF111" s="310" t="str" cm="1">
        <f t="array" ref="AF11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Alta</v>
      </c>
      <c r="AG111" s="310" t="str" cm="1">
        <f t="array" ref="AG11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Moderado</v>
      </c>
      <c r="AH11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1" s="213"/>
      <c r="AJ111" s="727">
        <f>_xlfn.MINIFS(Tabla135[Probabilidad residual],Tabla135[Id Riesgo],Tabla135[[#This Row],[Id Riesgo]])</f>
        <v>0.7</v>
      </c>
      <c r="AK111" s="727">
        <f>_xlfn.MINIFS(Tabla135[Impacto residual],Tabla135[Id Riesgo],Tabla135[[#This Row],[Id Riesgo]])</f>
        <v>0.6</v>
      </c>
      <c r="AL111" s="727"/>
      <c r="AM111" s="727"/>
      <c r="AN111" s="213"/>
      <c r="AO111" s="213"/>
      <c r="AP111" s="213"/>
      <c r="AQ111" s="213"/>
      <c r="AR111" s="213"/>
      <c r="AS111" s="213"/>
      <c r="AT111" s="213"/>
      <c r="AU111" s="213"/>
      <c r="AV111" s="213"/>
      <c r="AW111" s="213"/>
      <c r="AX111" s="213"/>
      <c r="AY111" s="213"/>
    </row>
    <row r="112" spans="1:51" ht="87" x14ac:dyDescent="0.4">
      <c r="A112" s="735" t="str">
        <f>Tabla135[[#This Row],[Id Riesgo]]</f>
        <v>RC11</v>
      </c>
      <c r="B112" s="736" t="str">
        <f>Tabla135[[#This Row],[Riesgo]]</f>
        <v>Posibilidad de afectación Legal, de Contagio, Económica por Soborno entrante, Corrupción debido a aceptar y solicitar una ventaja indebida de cualquier valor para la toma de imágenes a través de equipos no tripulados Uas (Drones) para beneficio propio o de un tercero</v>
      </c>
      <c r="C112" s="742" t="b">
        <f>Tabla135[[#This Row],[Identificado en paso 1 y 2?]]</f>
        <v>1</v>
      </c>
      <c r="D112" s="727">
        <f>_xlfn.XLOOKUP(Tabla135[[#This Row],[Id Riesgo]],Tabla13[Id Riesgo],Tabla13[Probabilidad],"",1)</f>
        <v>0.6</v>
      </c>
      <c r="E112" s="727">
        <f>IF(C112=TRUE,_xlfn.XLOOKUP(Tabla135[[#This Row],[Id Riesgo]],Tabla13[Id Riesgo],Tabla13[Porcentaje Impacto],"",1),"")</f>
        <v>0.6</v>
      </c>
      <c r="F112" s="290" t="s">
        <v>142</v>
      </c>
      <c r="G112" s="415" t="b">
        <f>_xlfn.XLOOKUP(F112,Tabla13[Id Riesgo],Tabla13[Registro diligenciado],FALSE,1)</f>
        <v>1</v>
      </c>
      <c r="H112" s="290" t="str">
        <f>IF(G112,_xlfn.XLOOKUP(F112,Tabla6[Id Riesgo],Tabla6[DESCRIPCIÓN DEL RIESGO],FALSE,1),"")</f>
        <v>Posibilidad de afectación Legal, de Contagio, Económica por Soborno entrante, Corrupción debido a aceptar y solicitar una ventaja indebida de cualquier valor para la toma de imágenes a través de equipos no tripulados Uas (Drones) para beneficio propio o de un tercero</v>
      </c>
      <c r="I112" s="327">
        <f>_xlfn.XLOOKUP(Tabla135[[#This Row],[Id Riesgo]],Tabla13[Id Riesgo],Tabla13[Probabilidad])</f>
        <v>0.6</v>
      </c>
      <c r="J112" s="327">
        <f>_xlfn.XLOOKUP(Tabla135[[#This Row],[Id Riesgo]],Tabla13[Id Riesgo],Tabla13[Porcentaje Impacto],"",1)</f>
        <v>0.6</v>
      </c>
      <c r="K112" s="311">
        <v>1</v>
      </c>
      <c r="L112" s="314" t="s">
        <v>410</v>
      </c>
      <c r="M112" s="314" t="s">
        <v>433</v>
      </c>
      <c r="N112" s="314" t="s">
        <v>468</v>
      </c>
      <c r="O112" s="295" t="s">
        <v>863</v>
      </c>
      <c r="P112" s="314" t="s">
        <v>864</v>
      </c>
      <c r="Q112" s="328" t="str">
        <f>_xlfn.TEXTJOIN(" ",TRUE,Tabla135[[#This Row],[Actividad - Acción ¿Qué?
Inicia con verbo]],Tabla135[[#This Row],[Complemento
(Observaciones o desviaciones)]])</f>
        <v>Validar las solicitudes de vuelo  a través del plan de vuelo, verificando la altura solicitada, el área a sobrevolar, las restricciones aplicables, los pilotos asignados y los equipos correspondientes.</v>
      </c>
      <c r="R112" s="295" t="s">
        <v>530</v>
      </c>
      <c r="S112" s="327">
        <f>_xlfn.XLOOKUP(Tabla135[[#This Row],[Tipo de control]],Tabla7[Tipo de control],Tabla7[Peso],"",1)</f>
        <v>0.25</v>
      </c>
      <c r="T112" s="290" t="str">
        <f>_xlfn.XLOOKUP(Tabla135[[#This Row],[Tipo de control]],Tabla7[Tipo de control],Tabla7[Afectación matriz],"",1)</f>
        <v>Probabilidad</v>
      </c>
      <c r="U112" s="295" t="s">
        <v>503</v>
      </c>
      <c r="V112" s="327">
        <f>_xlfn.XLOOKUP(Tabla135[[#This Row],[Implementación]],Tabla11[Implementación],Tabla11[Peso],"",1)</f>
        <v>0.15</v>
      </c>
      <c r="W112" s="295" t="s">
        <v>502</v>
      </c>
      <c r="X112" s="295" t="s">
        <v>497</v>
      </c>
      <c r="Y112" s="295" t="s">
        <v>766</v>
      </c>
      <c r="Z112" s="295" t="s">
        <v>508</v>
      </c>
      <c r="AA112" s="310">
        <f>IFERROR(Tabla135[[#This Row],[Peso del control]]+Tabla135[[#This Row],[Peso de la implementación]],"")</f>
        <v>0.4</v>
      </c>
      <c r="AB112" s="310" cm="1">
        <f t="array" ref="AB112">IFERROR(IF(Tabla135[[#This Row],[Registro diligenciado]]=TRUE,_xlfn.IFS(AND(Tabla135[[#This Row],[No. de Control]]=1,Tabla135[[#This Row],[Desplazamiento en la Matriz]]="Probabilidad"),D112-(D112*Tabla135[[#This Row],[Valor del control]]),AND(Tabla135[[#This Row],[No. de Control]]&gt;1,Tabla135[[#This Row],[Desplazamiento en la Matriz]]="Probabilidad"),AB111-(AB111*Tabla135[[#This Row],[Valor del control]]),AND(Tabla135[[#This Row],[No. de Control]]=1,Tabla135[[#This Row],[Desplazamiento en la Matriz]]="Impacto"),D112,AND(Tabla135[[#This Row],[No. de Control]]&gt;1,Tabla135[[#This Row],[Desplazamiento en la Matriz]]="Impacto"),AB111),""),"")</f>
        <v>0.36</v>
      </c>
      <c r="AC112" s="310" cm="1">
        <f t="array" ref="AC112">IFERROR(IF(Tabla135[[#This Row],[Registro diligenciado]]=TRUE,_xlfn.IFS(AND(Tabla135[[#This Row],[No. de Control]]=1,Tabla135[[#This Row],[Desplazamiento en la Matriz]]="Impacto"),E112-(E112*Tabla135[[#This Row],[Valor del control]]),AND(Tabla135[[#This Row],[No. de Control]]&gt;1,Tabla135[[#This Row],[Desplazamiento en la Matriz]]="Impacto"),AC111-(AC111*Tabla135[[#This Row],[Valor del control]]),AND(Tabla135[[#This Row],[No. de Control]]=1,Tabla135[[#This Row],[Desplazamiento en la Matriz]]="Probabilidad"),E112,AND(Tabla135[[#This Row],[No. de Control]]&gt;1,Tabla135[[#This Row],[Desplazamiento en la Matriz]]="Probabilidad"),AC111),""),"")</f>
        <v>0.6</v>
      </c>
      <c r="AD112" s="310">
        <f>IFERROR(_xlfn.MINIFS(Tabla135[Probabilidad residual],Tabla135[Id Riesgo],Tabla135[[#This Row],[Id Riesgo]]),"")</f>
        <v>0.36</v>
      </c>
      <c r="AE112" s="310">
        <f>IFERROR(_xlfn.MINIFS(Tabla135[Impacto residual],Tabla135[Id Riesgo],Tabla135[[#This Row],[Id Riesgo]]),"")</f>
        <v>0.39</v>
      </c>
      <c r="AF112" s="310" t="str" cm="1">
        <f t="array" ref="AF11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112" s="310" t="str" cm="1">
        <f t="array" ref="AG11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Menor</v>
      </c>
      <c r="AH11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112" s="213"/>
      <c r="AJ112" s="727">
        <f>_xlfn.MINIFS(Tabla135[Probabilidad residual],Tabla135[Id Riesgo],Tabla135[[#This Row],[Id Riesgo]])</f>
        <v>0.36</v>
      </c>
      <c r="AK112" s="727">
        <f>_xlfn.MINIFS(Tabla135[Impacto residual],Tabla135[Id Riesgo],Tabla135[[#This Row],[Id Riesgo]])</f>
        <v>0.39</v>
      </c>
      <c r="AL112" s="727" t="str" cm="1">
        <f t="array" ref="AL112">IFERROR(_xlfn.IFS(AND(AJ112&gt;=CONFIGURACIÓN!$BF$6,AJ112&lt;=CONFIGURACIÓN!$BG$6),CONFIGURACIÓN!$BE$6,AND(AJ112&gt;=CONFIGURACIÓN!$BF$7,AJ112&lt;=CONFIGURACIÓN!$BG$7),CONFIGURACIÓN!$BE$7,AND(AJ112&gt;=CONFIGURACIÓN!$BF$8,AJ112&lt;=CONFIGURACIÓN!$BG$8),CONFIGURACIÓN!$BE$8,AND(AJ112&gt;=CONFIGURACIÓN!$BF$9,AJ112&lt;=CONFIGURACIÓN!$BG$9),CONFIGURACIÓN!$BE$9,AND(AJ112&gt;=CONFIGURACIÓN!$BF$10,AJ112&lt;=CONFIGURACIÓN!$BG$10),CONFIGURACIÓN!$BE$10),"")</f>
        <v>Baja</v>
      </c>
      <c r="AM112" s="727" t="str" cm="1">
        <f t="array" ref="AM112">IFERROR(_xlfn.IFS(AND(AK112&gt;=CONFIGURACIÓN!$BJ$6,AK112&lt;=CONFIGURACIÓN!$BK$6),CONFIGURACIÓN!$BI$6,AND(AK112&gt;=CONFIGURACIÓN!$BJ$7,AK112&lt;=CONFIGURACIÓN!$BK$7),CONFIGURACIÓN!$BI$7,AND(AK112&gt;=CONFIGURACIÓN!$BJ$8,AK112&lt;=CONFIGURACIÓN!$BK$8),CONFIGURACIÓN!$BI$8,AND(AK112&gt;=CONFIGURACIÓN!$BJ$9,AK112&lt;=CONFIGURACIÓN!$BK$9),CONFIGURACIÓN!$BI$9,AND(AK112&gt;=CONFIGURACIÓN!$BJ$10,AK112&lt;=CONFIGURACIÓN!$BK$10),CONFIGURACIÓN!$BI$10),"")</f>
        <v>Menor</v>
      </c>
      <c r="AN112" s="213"/>
      <c r="AO112" s="213"/>
      <c r="AP112" s="213"/>
      <c r="AQ112" s="213"/>
      <c r="AR112" s="213"/>
      <c r="AS112" s="213"/>
      <c r="AT112" s="213"/>
      <c r="AU112" s="213"/>
      <c r="AV112" s="213"/>
      <c r="AW112" s="213"/>
      <c r="AX112" s="213"/>
      <c r="AY112" s="213"/>
    </row>
    <row r="113" spans="1:51" ht="87" x14ac:dyDescent="0.4">
      <c r="A113" s="735" t="str">
        <f>Tabla135[[#This Row],[Id Riesgo]]</f>
        <v>RC11</v>
      </c>
      <c r="B113" s="736" t="str">
        <f>Tabla135[[#This Row],[Riesgo]]</f>
        <v>Posibilidad de afectación Legal, de Contagio, Económica por Soborno entrante, Corrupción debido a aceptar y solicitar una ventaja indebida de cualquier valor para la toma de imágenes a través de equipos no tripulados Uas (Drones) para beneficio propio o de un tercero</v>
      </c>
      <c r="C113" s="742" t="b">
        <f>Tabla135[[#This Row],[Identificado en paso 1 y 2?]]</f>
        <v>1</v>
      </c>
      <c r="D113" s="727">
        <f>_xlfn.XLOOKUP(Tabla135[[#This Row],[Id Riesgo]],Tabla13[Id Riesgo],Tabla13[Probabilidad],"",1)</f>
        <v>0.6</v>
      </c>
      <c r="E113" s="727">
        <f>IF(C113=TRUE,_xlfn.XLOOKUP(Tabla135[[#This Row],[Id Riesgo]],Tabla13[Id Riesgo],Tabla13[Porcentaje Impacto],"",1),"")</f>
        <v>0.6</v>
      </c>
      <c r="F113" s="290" t="str">
        <f t="shared" ref="F113:F121" si="10">F112</f>
        <v>RC11</v>
      </c>
      <c r="G113" s="415" t="b">
        <f>_xlfn.XLOOKUP(F113,Tabla13[Id Riesgo],Tabla13[Registro diligenciado],FALSE,1)</f>
        <v>1</v>
      </c>
      <c r="H113" s="290" t="str">
        <f>IF(G113,_xlfn.XLOOKUP(F113,Tabla6[Id Riesgo],Tabla6[DESCRIPCIÓN DEL RIESGO],FALSE,1),"")</f>
        <v>Posibilidad de afectación Legal, de Contagio, Económica por Soborno entrante, Corrupción debido a aceptar y solicitar una ventaja indebida de cualquier valor para la toma de imágenes a través de equipos no tripulados Uas (Drones) para beneficio propio o de un tercero</v>
      </c>
      <c r="I113" s="327">
        <f>_xlfn.XLOOKUP(Tabla135[[#This Row],[Id Riesgo]],Tabla13[Id Riesgo],Tabla13[Probabilidad])</f>
        <v>0.6</v>
      </c>
      <c r="J113" s="327">
        <f>_xlfn.XLOOKUP(Tabla135[[#This Row],[Id Riesgo]],Tabla13[Id Riesgo],Tabla13[Porcentaje Impacto],"",1)</f>
        <v>0.6</v>
      </c>
      <c r="K113" s="311">
        <v>2</v>
      </c>
      <c r="L113" s="314" t="s">
        <v>410</v>
      </c>
      <c r="M113" s="314" t="s">
        <v>433</v>
      </c>
      <c r="N113" s="314" t="s">
        <v>865</v>
      </c>
      <c r="O113" s="295" t="s">
        <v>866</v>
      </c>
      <c r="P113" s="314" t="s">
        <v>867</v>
      </c>
      <c r="Q113" s="328" t="str">
        <f>_xlfn.TEXTJOIN(" ",TRUE,Tabla135[[#This Row],[Actividad - Acción ¿Qué?
Inicia con verbo]],Tabla135[[#This Row],[Complemento
(Observaciones o desviaciones)]])</f>
        <v>Verificar que las áreas sobrevoladas coincidan con las áreas solicitadas, utilizando el registro del vuelo en el software específico del dron.</v>
      </c>
      <c r="R113" s="295" t="s">
        <v>532</v>
      </c>
      <c r="S113" s="327">
        <f>_xlfn.XLOOKUP(Tabla135[[#This Row],[Tipo de control]],Tabla7[Tipo de control],Tabla7[Peso],"",1)</f>
        <v>0.1</v>
      </c>
      <c r="T113" s="290" t="str">
        <f>_xlfn.XLOOKUP(Tabla135[[#This Row],[Tipo de control]],Tabla7[Tipo de control],Tabla7[Afectación matriz],"",1)</f>
        <v>Impacto</v>
      </c>
      <c r="U113" s="295" t="s">
        <v>536</v>
      </c>
      <c r="V113" s="327">
        <f>_xlfn.XLOOKUP(Tabla135[[#This Row],[Implementación]],Tabla11[Implementación],Tabla11[Peso],"",1)</f>
        <v>0.25</v>
      </c>
      <c r="W113" s="295" t="s">
        <v>528</v>
      </c>
      <c r="X113" s="295" t="s">
        <v>497</v>
      </c>
      <c r="Y113" s="295" t="s">
        <v>506</v>
      </c>
      <c r="Z113" s="295" t="s">
        <v>508</v>
      </c>
      <c r="AA113" s="310">
        <f>IFERROR(Tabla135[[#This Row],[Peso del control]]+Tabla135[[#This Row],[Peso de la implementación]],"")</f>
        <v>0.35</v>
      </c>
      <c r="AB113" s="310" cm="1">
        <f t="array" ref="AB113">IFERROR(IF(Tabla135[[#This Row],[Registro diligenciado]]=TRUE,_xlfn.IFS(AND(Tabla135[[#This Row],[No. de Control]]=1,Tabla135[[#This Row],[Desplazamiento en la Matriz]]="Probabilidad"),D113-(D113*Tabla135[[#This Row],[Valor del control]]),AND(Tabla135[[#This Row],[No. de Control]]&gt;1,Tabla135[[#This Row],[Desplazamiento en la Matriz]]="Probabilidad"),AB112-(AB112*Tabla135[[#This Row],[Valor del control]]),AND(Tabla135[[#This Row],[No. de Control]]=1,Tabla135[[#This Row],[Desplazamiento en la Matriz]]="Impacto"),D113,AND(Tabla135[[#This Row],[No. de Control]]&gt;1,Tabla135[[#This Row],[Desplazamiento en la Matriz]]="Impacto"),AB112),""),"")</f>
        <v>0.36</v>
      </c>
      <c r="AC113" s="310" cm="1">
        <f t="array" ref="AC113">IFERROR(IF(Tabla135[[#This Row],[Registro diligenciado]]=TRUE,_xlfn.IFS(AND(Tabla135[[#This Row],[No. de Control]]=1,Tabla135[[#This Row],[Desplazamiento en la Matriz]]="Impacto"),E113-(E113*Tabla135[[#This Row],[Valor del control]]),AND(Tabla135[[#This Row],[No. de Control]]&gt;1,Tabla135[[#This Row],[Desplazamiento en la Matriz]]="Impacto"),AC112-(AC112*Tabla135[[#This Row],[Valor del control]]),AND(Tabla135[[#This Row],[No. de Control]]=1,Tabla135[[#This Row],[Desplazamiento en la Matriz]]="Probabilidad"),E113,AND(Tabla135[[#This Row],[No. de Control]]&gt;1,Tabla135[[#This Row],[Desplazamiento en la Matriz]]="Probabilidad"),AC112),""),"")</f>
        <v>0.39</v>
      </c>
      <c r="AD113" s="310">
        <f>IFERROR(_xlfn.MINIFS(Tabla135[Probabilidad residual],Tabla135[Id Riesgo],Tabla135[[#This Row],[Id Riesgo]]),"")</f>
        <v>0.36</v>
      </c>
      <c r="AE113" s="310">
        <f>IFERROR(_xlfn.MINIFS(Tabla135[Impacto residual],Tabla135[Id Riesgo],Tabla135[[#This Row],[Id Riesgo]]),"")</f>
        <v>0.39</v>
      </c>
      <c r="AF113" s="310" t="str" cm="1">
        <f t="array" ref="AF11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113" s="310" t="str" cm="1">
        <f t="array" ref="AG11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Menor</v>
      </c>
      <c r="AH11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113" s="213"/>
      <c r="AJ113" s="727">
        <f>_xlfn.MINIFS(Tabla135[Probabilidad residual],Tabla135[Id Riesgo],Tabla135[[#This Row],[Id Riesgo]])</f>
        <v>0.36</v>
      </c>
      <c r="AK113" s="727">
        <f>_xlfn.MINIFS(Tabla135[Impacto residual],Tabla135[Id Riesgo],Tabla135[[#This Row],[Id Riesgo]])</f>
        <v>0.39</v>
      </c>
      <c r="AL113" s="727"/>
      <c r="AM113" s="727"/>
      <c r="AN113" s="213"/>
      <c r="AO113" s="213"/>
      <c r="AP113" s="213"/>
      <c r="AQ113" s="213"/>
      <c r="AR113" s="213"/>
      <c r="AS113" s="213"/>
      <c r="AT113" s="213"/>
      <c r="AU113" s="213"/>
      <c r="AV113" s="213"/>
      <c r="AW113" s="213"/>
      <c r="AX113" s="213"/>
      <c r="AY113" s="213"/>
    </row>
    <row r="114" spans="1:51" ht="87" hidden="1" x14ac:dyDescent="0.4">
      <c r="A114" s="735" t="str">
        <f>Tabla135[[#This Row],[Id Riesgo]]</f>
        <v>RC11</v>
      </c>
      <c r="B114" s="736" t="str">
        <f>Tabla135[[#This Row],[Riesgo]]</f>
        <v>Posibilidad de afectación Legal, de Contagio, Económica por Soborno entrante, Corrupción debido a aceptar y solicitar una ventaja indebida de cualquier valor para la toma de imágenes a través de equipos no tripulados Uas (Drones) para beneficio propio o de un tercero</v>
      </c>
      <c r="C114" s="742" t="b">
        <f>Tabla135[[#This Row],[Identificado en paso 1 y 2?]]</f>
        <v>1</v>
      </c>
      <c r="D114" s="727">
        <f>_xlfn.XLOOKUP(Tabla135[[#This Row],[Id Riesgo]],Tabla13[Id Riesgo],Tabla13[Probabilidad],"",1)</f>
        <v>0.6</v>
      </c>
      <c r="E114" s="727">
        <f>IF(C114=TRUE,_xlfn.XLOOKUP(Tabla135[[#This Row],[Id Riesgo]],Tabla13[Id Riesgo],Tabla13[Porcentaje Impacto],"",1),"")</f>
        <v>0.6</v>
      </c>
      <c r="F114" s="290" t="str">
        <f t="shared" si="10"/>
        <v>RC11</v>
      </c>
      <c r="G114" s="415" t="b">
        <f>_xlfn.XLOOKUP(F114,Tabla13[Id Riesgo],Tabla13[Registro diligenciado],FALSE,1)</f>
        <v>1</v>
      </c>
      <c r="H114" s="290" t="str">
        <f>IF(G114,_xlfn.XLOOKUP(F114,Tabla6[Id Riesgo],Tabla6[DESCRIPCIÓN DEL RIESGO],FALSE,1),"")</f>
        <v>Posibilidad de afectación Legal, de Contagio, Económica por Soborno entrante, Corrupción debido a aceptar y solicitar una ventaja indebida de cualquier valor para la toma de imágenes a través de equipos no tripulados Uas (Drones) para beneficio propio o de un tercero</v>
      </c>
      <c r="I114" s="327">
        <f>_xlfn.XLOOKUP(Tabla135[[#This Row],[Id Riesgo]],Tabla13[Id Riesgo],Tabla13[Probabilidad])</f>
        <v>0.6</v>
      </c>
      <c r="J114" s="327">
        <f>_xlfn.XLOOKUP(Tabla135[[#This Row],[Id Riesgo]],Tabla13[Id Riesgo],Tabla13[Porcentaje Impacto],"",1)</f>
        <v>0.6</v>
      </c>
      <c r="K114" s="311">
        <v>3</v>
      </c>
      <c r="L114" s="314"/>
      <c r="M114" s="314"/>
      <c r="N114" s="314"/>
      <c r="O114" s="295"/>
      <c r="P114" s="314"/>
      <c r="Q114" s="328" t="str">
        <f>_xlfn.TEXTJOIN(" ",TRUE,Tabla135[[#This Row],[Actividad - Acción ¿Qué?
Inicia con verbo]],Tabla135[[#This Row],[Complemento
(Observaciones o desviaciones)]])</f>
        <v/>
      </c>
      <c r="R114" s="295"/>
      <c r="S114" s="327" t="str">
        <f>_xlfn.XLOOKUP(Tabla135[[#This Row],[Tipo de control]],Tabla7[Tipo de control],Tabla7[Peso],"",1)</f>
        <v/>
      </c>
      <c r="T114" s="290" t="str">
        <f>_xlfn.XLOOKUP(Tabla135[[#This Row],[Tipo de control]],Tabla7[Tipo de control],Tabla7[Afectación matriz],"",1)</f>
        <v/>
      </c>
      <c r="U114" s="295"/>
      <c r="V114" s="327" t="str">
        <f>_xlfn.XLOOKUP(Tabla135[[#This Row],[Implementación]],Tabla11[Implementación],Tabla11[Peso],"",1)</f>
        <v/>
      </c>
      <c r="W114" s="295"/>
      <c r="X114" s="295"/>
      <c r="Y114" s="295"/>
      <c r="Z114" s="295"/>
      <c r="AA114" s="310" t="str">
        <f>IFERROR(Tabla135[[#This Row],[Peso del control]]+Tabla135[[#This Row],[Peso de la implementación]],"")</f>
        <v/>
      </c>
      <c r="AB114" s="310" t="str" cm="1">
        <f t="array" ref="AB114">IFERROR(IF(Tabla135[[#This Row],[Registro diligenciado]]=TRUE,_xlfn.IFS(AND(Tabla135[[#This Row],[No. de Control]]=1,Tabla135[[#This Row],[Desplazamiento en la Matriz]]="Probabilidad"),D114-(D114*Tabla135[[#This Row],[Valor del control]]),AND(Tabla135[[#This Row],[No. de Control]]&gt;1,Tabla135[[#This Row],[Desplazamiento en la Matriz]]="Probabilidad"),AB113-(AB113*Tabla135[[#This Row],[Valor del control]]),AND(Tabla135[[#This Row],[No. de Control]]=1,Tabla135[[#This Row],[Desplazamiento en la Matriz]]="Impacto"),D114,AND(Tabla135[[#This Row],[No. de Control]]&gt;1,Tabla135[[#This Row],[Desplazamiento en la Matriz]]="Impacto"),AB113),""),"")</f>
        <v/>
      </c>
      <c r="AC114" s="310" t="str" cm="1">
        <f t="array" ref="AC114">IFERROR(IF(Tabla135[[#This Row],[Registro diligenciado]]=TRUE,_xlfn.IFS(AND(Tabla135[[#This Row],[No. de Control]]=1,Tabla135[[#This Row],[Desplazamiento en la Matriz]]="Impacto"),E114-(E114*Tabla135[[#This Row],[Valor del control]]),AND(Tabla135[[#This Row],[No. de Control]]&gt;1,Tabla135[[#This Row],[Desplazamiento en la Matriz]]="Impacto"),AC113-(AC113*Tabla135[[#This Row],[Valor del control]]),AND(Tabla135[[#This Row],[No. de Control]]=1,Tabla135[[#This Row],[Desplazamiento en la Matriz]]="Probabilidad"),E114,AND(Tabla135[[#This Row],[No. de Control]]&gt;1,Tabla135[[#This Row],[Desplazamiento en la Matriz]]="Probabilidad"),AC113),""),"")</f>
        <v/>
      </c>
      <c r="AD114" s="310">
        <f>IFERROR(_xlfn.MINIFS(Tabla135[Probabilidad residual],Tabla135[Id Riesgo],Tabla135[[#This Row],[Id Riesgo]]),"")</f>
        <v>0.36</v>
      </c>
      <c r="AE114" s="310">
        <f>IFERROR(_xlfn.MINIFS(Tabla135[Impacto residual],Tabla135[Id Riesgo],Tabla135[[#This Row],[Id Riesgo]]),"")</f>
        <v>0.39</v>
      </c>
      <c r="AF114" s="310" t="str" cm="1">
        <f t="array" ref="AF11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114" s="310" t="str" cm="1">
        <f t="array" ref="AG11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Menor</v>
      </c>
      <c r="AH11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4" s="213"/>
      <c r="AJ114" s="727">
        <f>_xlfn.MINIFS(Tabla135[Probabilidad residual],Tabla135[Id Riesgo],Tabla135[[#This Row],[Id Riesgo]])</f>
        <v>0.36</v>
      </c>
      <c r="AK114" s="727">
        <f>_xlfn.MINIFS(Tabla135[Impacto residual],Tabla135[Id Riesgo],Tabla135[[#This Row],[Id Riesgo]])</f>
        <v>0.39</v>
      </c>
      <c r="AL114" s="727"/>
      <c r="AM114" s="727"/>
      <c r="AN114" s="213"/>
      <c r="AO114" s="213"/>
      <c r="AP114" s="213"/>
      <c r="AQ114" s="213"/>
      <c r="AR114" s="213"/>
      <c r="AS114" s="213"/>
      <c r="AT114" s="213"/>
      <c r="AU114" s="213"/>
      <c r="AV114" s="213"/>
      <c r="AW114" s="213"/>
      <c r="AX114" s="213"/>
      <c r="AY114" s="213"/>
    </row>
    <row r="115" spans="1:51" ht="87" hidden="1" x14ac:dyDescent="0.4">
      <c r="A115" s="735" t="str">
        <f>Tabla135[[#This Row],[Id Riesgo]]</f>
        <v>RC11</v>
      </c>
      <c r="B115" s="736" t="str">
        <f>Tabla135[[#This Row],[Riesgo]]</f>
        <v>Posibilidad de afectación Legal, de Contagio, Económica por Soborno entrante, Corrupción debido a aceptar y solicitar una ventaja indebida de cualquier valor para la toma de imágenes a través de equipos no tripulados Uas (Drones) para beneficio propio o de un tercero</v>
      </c>
      <c r="C115" s="742" t="b">
        <f>Tabla135[[#This Row],[Identificado en paso 1 y 2?]]</f>
        <v>1</v>
      </c>
      <c r="D115" s="727">
        <f>_xlfn.XLOOKUP(Tabla135[[#This Row],[Id Riesgo]],Tabla13[Id Riesgo],Tabla13[Probabilidad],"",1)</f>
        <v>0.6</v>
      </c>
      <c r="E115" s="727">
        <f>IF(C115=TRUE,_xlfn.XLOOKUP(Tabla135[[#This Row],[Id Riesgo]],Tabla13[Id Riesgo],Tabla13[Porcentaje Impacto],"",1),"")</f>
        <v>0.6</v>
      </c>
      <c r="F115" s="290" t="str">
        <f t="shared" si="10"/>
        <v>RC11</v>
      </c>
      <c r="G115" s="415" t="b">
        <f>_xlfn.XLOOKUP(F115,Tabla13[Id Riesgo],Tabla13[Registro diligenciado],FALSE,1)</f>
        <v>1</v>
      </c>
      <c r="H115" s="290" t="str">
        <f>IF(G115,_xlfn.XLOOKUP(F115,Tabla6[Id Riesgo],Tabla6[DESCRIPCIÓN DEL RIESGO],FALSE,1),"")</f>
        <v>Posibilidad de afectación Legal, de Contagio, Económica por Soborno entrante, Corrupción debido a aceptar y solicitar una ventaja indebida de cualquier valor para la toma de imágenes a través de equipos no tripulados Uas (Drones) para beneficio propio o de un tercero</v>
      </c>
      <c r="I115" s="327">
        <f>_xlfn.XLOOKUP(Tabla135[[#This Row],[Id Riesgo]],Tabla13[Id Riesgo],Tabla13[Probabilidad])</f>
        <v>0.6</v>
      </c>
      <c r="J115" s="327">
        <f>_xlfn.XLOOKUP(Tabla135[[#This Row],[Id Riesgo]],Tabla13[Id Riesgo],Tabla13[Porcentaje Impacto],"",1)</f>
        <v>0.6</v>
      </c>
      <c r="K115" s="311">
        <v>4</v>
      </c>
      <c r="L115" s="314"/>
      <c r="M115" s="314"/>
      <c r="N115" s="314"/>
      <c r="O115" s="295"/>
      <c r="P115" s="314"/>
      <c r="Q115" s="328" t="str">
        <f>_xlfn.TEXTJOIN(" ",TRUE,Tabla135[[#This Row],[Actividad - Acción ¿Qué?
Inicia con verbo]],Tabla135[[#This Row],[Complemento
(Observaciones o desviaciones)]])</f>
        <v/>
      </c>
      <c r="R115" s="295"/>
      <c r="S115" s="327" t="str">
        <f>_xlfn.XLOOKUP(Tabla135[[#This Row],[Tipo de control]],Tabla7[Tipo de control],Tabla7[Peso],"",1)</f>
        <v/>
      </c>
      <c r="T115" s="290" t="str">
        <f>_xlfn.XLOOKUP(Tabla135[[#This Row],[Tipo de control]],Tabla7[Tipo de control],Tabla7[Afectación matriz],"",1)</f>
        <v/>
      </c>
      <c r="U115" s="295"/>
      <c r="V115" s="327" t="str">
        <f>_xlfn.XLOOKUP(Tabla135[[#This Row],[Implementación]],Tabla11[Implementación],Tabla11[Peso],"",1)</f>
        <v/>
      </c>
      <c r="W115" s="295"/>
      <c r="X115" s="295"/>
      <c r="Y115" s="295"/>
      <c r="Z115" s="295"/>
      <c r="AA115" s="310" t="str">
        <f>IFERROR(Tabla135[[#This Row],[Peso del control]]+Tabla135[[#This Row],[Peso de la implementación]],"")</f>
        <v/>
      </c>
      <c r="AB115" s="310" t="str" cm="1">
        <f t="array" ref="AB115">IFERROR(IF(Tabla135[[#This Row],[Registro diligenciado]]=TRUE,_xlfn.IFS(AND(Tabla135[[#This Row],[No. de Control]]=1,Tabla135[[#This Row],[Desplazamiento en la Matriz]]="Probabilidad"),D115-(D115*Tabla135[[#This Row],[Valor del control]]),AND(Tabla135[[#This Row],[No. de Control]]&gt;1,Tabla135[[#This Row],[Desplazamiento en la Matriz]]="Probabilidad"),AB114-(AB114*Tabla135[[#This Row],[Valor del control]]),AND(Tabla135[[#This Row],[No. de Control]]=1,Tabla135[[#This Row],[Desplazamiento en la Matriz]]="Impacto"),D115,AND(Tabla135[[#This Row],[No. de Control]]&gt;1,Tabla135[[#This Row],[Desplazamiento en la Matriz]]="Impacto"),AB114),""),"")</f>
        <v/>
      </c>
      <c r="AC115" s="310" t="str" cm="1">
        <f t="array" ref="AC115">IFERROR(IF(Tabla135[[#This Row],[Registro diligenciado]]=TRUE,_xlfn.IFS(AND(Tabla135[[#This Row],[No. de Control]]=1,Tabla135[[#This Row],[Desplazamiento en la Matriz]]="Impacto"),E115-(E115*Tabla135[[#This Row],[Valor del control]]),AND(Tabla135[[#This Row],[No. de Control]]&gt;1,Tabla135[[#This Row],[Desplazamiento en la Matriz]]="Impacto"),AC114-(AC114*Tabla135[[#This Row],[Valor del control]]),AND(Tabla135[[#This Row],[No. de Control]]=1,Tabla135[[#This Row],[Desplazamiento en la Matriz]]="Probabilidad"),E115,AND(Tabla135[[#This Row],[No. de Control]]&gt;1,Tabla135[[#This Row],[Desplazamiento en la Matriz]]="Probabilidad"),AC114),""),"")</f>
        <v/>
      </c>
      <c r="AD115" s="310">
        <f>IFERROR(_xlfn.MINIFS(Tabla135[Probabilidad residual],Tabla135[Id Riesgo],Tabla135[[#This Row],[Id Riesgo]]),"")</f>
        <v>0.36</v>
      </c>
      <c r="AE115" s="310">
        <f>IFERROR(_xlfn.MINIFS(Tabla135[Impacto residual],Tabla135[Id Riesgo],Tabla135[[#This Row],[Id Riesgo]]),"")</f>
        <v>0.39</v>
      </c>
      <c r="AF115" s="310" t="str" cm="1">
        <f t="array" ref="AF11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115" s="310" t="str" cm="1">
        <f t="array" ref="AG11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Menor</v>
      </c>
      <c r="AH11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5" s="213"/>
      <c r="AJ115" s="727">
        <f>_xlfn.MINIFS(Tabla135[Probabilidad residual],Tabla135[Id Riesgo],Tabla135[[#This Row],[Id Riesgo]])</f>
        <v>0.36</v>
      </c>
      <c r="AK115" s="727">
        <f>_xlfn.MINIFS(Tabla135[Impacto residual],Tabla135[Id Riesgo],Tabla135[[#This Row],[Id Riesgo]])</f>
        <v>0.39</v>
      </c>
      <c r="AL115" s="727"/>
      <c r="AM115" s="727"/>
      <c r="AN115" s="213"/>
      <c r="AO115" s="213"/>
      <c r="AP115" s="213"/>
      <c r="AQ115" s="213"/>
      <c r="AR115" s="213"/>
      <c r="AS115" s="213"/>
      <c r="AT115" s="213"/>
      <c r="AU115" s="213"/>
      <c r="AV115" s="213"/>
      <c r="AW115" s="213"/>
      <c r="AX115" s="213"/>
      <c r="AY115" s="213"/>
    </row>
    <row r="116" spans="1:51" ht="87" hidden="1" x14ac:dyDescent="0.4">
      <c r="A116" s="735" t="str">
        <f>Tabla135[[#This Row],[Id Riesgo]]</f>
        <v>RC11</v>
      </c>
      <c r="B116" s="736" t="str">
        <f>Tabla135[[#This Row],[Riesgo]]</f>
        <v>Posibilidad de afectación Legal, de Contagio, Económica por Soborno entrante, Corrupción debido a aceptar y solicitar una ventaja indebida de cualquier valor para la toma de imágenes a través de equipos no tripulados Uas (Drones) para beneficio propio o de un tercero</v>
      </c>
      <c r="C116" s="742" t="b">
        <f>Tabla135[[#This Row],[Identificado en paso 1 y 2?]]</f>
        <v>1</v>
      </c>
      <c r="D116" s="727">
        <f>_xlfn.XLOOKUP(Tabla135[[#This Row],[Id Riesgo]],Tabla13[Id Riesgo],Tabla13[Probabilidad],"",1)</f>
        <v>0.6</v>
      </c>
      <c r="E116" s="727">
        <f>IF(C116=TRUE,_xlfn.XLOOKUP(Tabla135[[#This Row],[Id Riesgo]],Tabla13[Id Riesgo],Tabla13[Porcentaje Impacto],"",1),"")</f>
        <v>0.6</v>
      </c>
      <c r="F116" s="290" t="str">
        <f t="shared" si="10"/>
        <v>RC11</v>
      </c>
      <c r="G116" s="415" t="b">
        <f>_xlfn.XLOOKUP(F116,Tabla13[Id Riesgo],Tabla13[Registro diligenciado],FALSE,1)</f>
        <v>1</v>
      </c>
      <c r="H116" s="290" t="str">
        <f>IF(G116,_xlfn.XLOOKUP(F116,Tabla6[Id Riesgo],Tabla6[DESCRIPCIÓN DEL RIESGO],FALSE,1),"")</f>
        <v>Posibilidad de afectación Legal, de Contagio, Económica por Soborno entrante, Corrupción debido a aceptar y solicitar una ventaja indebida de cualquier valor para la toma de imágenes a través de equipos no tripulados Uas (Drones) para beneficio propio o de un tercero</v>
      </c>
      <c r="I116" s="327">
        <f>_xlfn.XLOOKUP(Tabla135[[#This Row],[Id Riesgo]],Tabla13[Id Riesgo],Tabla13[Probabilidad])</f>
        <v>0.6</v>
      </c>
      <c r="J116" s="327">
        <f>_xlfn.XLOOKUP(Tabla135[[#This Row],[Id Riesgo]],Tabla13[Id Riesgo],Tabla13[Porcentaje Impacto],"",1)</f>
        <v>0.6</v>
      </c>
      <c r="K116" s="311">
        <v>5</v>
      </c>
      <c r="L116" s="314"/>
      <c r="M116" s="314"/>
      <c r="N116" s="314"/>
      <c r="O116" s="295"/>
      <c r="P116" s="314"/>
      <c r="Q116" s="328" t="str">
        <f>_xlfn.TEXTJOIN(" ",TRUE,Tabla135[[#This Row],[Actividad - Acción ¿Qué?
Inicia con verbo]],Tabla135[[#This Row],[Complemento
(Observaciones o desviaciones)]])</f>
        <v/>
      </c>
      <c r="R116" s="295"/>
      <c r="S116" s="327" t="str">
        <f>_xlfn.XLOOKUP(Tabla135[[#This Row],[Tipo de control]],Tabla7[Tipo de control],Tabla7[Peso],"",1)</f>
        <v/>
      </c>
      <c r="T116" s="290" t="str">
        <f>_xlfn.XLOOKUP(Tabla135[[#This Row],[Tipo de control]],Tabla7[Tipo de control],Tabla7[Afectación matriz],"",1)</f>
        <v/>
      </c>
      <c r="U116" s="295"/>
      <c r="V116" s="327" t="str">
        <f>_xlfn.XLOOKUP(Tabla135[[#This Row],[Implementación]],Tabla11[Implementación],Tabla11[Peso],"",1)</f>
        <v/>
      </c>
      <c r="W116" s="295"/>
      <c r="X116" s="295"/>
      <c r="Y116" s="295"/>
      <c r="Z116" s="295"/>
      <c r="AA116" s="310" t="str">
        <f>IFERROR(Tabla135[[#This Row],[Peso del control]]+Tabla135[[#This Row],[Peso de la implementación]],"")</f>
        <v/>
      </c>
      <c r="AB116" s="310" t="str" cm="1">
        <f t="array" ref="AB116">IFERROR(IF(Tabla135[[#This Row],[Registro diligenciado]]=TRUE,_xlfn.IFS(AND(Tabla135[[#This Row],[No. de Control]]=1,Tabla135[[#This Row],[Desplazamiento en la Matriz]]="Probabilidad"),D116-(D116*Tabla135[[#This Row],[Valor del control]]),AND(Tabla135[[#This Row],[No. de Control]]&gt;1,Tabla135[[#This Row],[Desplazamiento en la Matriz]]="Probabilidad"),AB115-(AB115*Tabla135[[#This Row],[Valor del control]]),AND(Tabla135[[#This Row],[No. de Control]]=1,Tabla135[[#This Row],[Desplazamiento en la Matriz]]="Impacto"),D116,AND(Tabla135[[#This Row],[No. de Control]]&gt;1,Tabla135[[#This Row],[Desplazamiento en la Matriz]]="Impacto"),AB115),""),"")</f>
        <v/>
      </c>
      <c r="AC116" s="310" t="str" cm="1">
        <f t="array" ref="AC116">IFERROR(IF(Tabla135[[#This Row],[Registro diligenciado]]=TRUE,_xlfn.IFS(AND(Tabla135[[#This Row],[No. de Control]]=1,Tabla135[[#This Row],[Desplazamiento en la Matriz]]="Impacto"),E116-(E116*Tabla135[[#This Row],[Valor del control]]),AND(Tabla135[[#This Row],[No. de Control]]&gt;1,Tabla135[[#This Row],[Desplazamiento en la Matriz]]="Impacto"),AC115-(AC115*Tabla135[[#This Row],[Valor del control]]),AND(Tabla135[[#This Row],[No. de Control]]=1,Tabla135[[#This Row],[Desplazamiento en la Matriz]]="Probabilidad"),E116,AND(Tabla135[[#This Row],[No. de Control]]&gt;1,Tabla135[[#This Row],[Desplazamiento en la Matriz]]="Probabilidad"),AC115),""),"")</f>
        <v/>
      </c>
      <c r="AD116" s="310">
        <f>IFERROR(_xlfn.MINIFS(Tabla135[Probabilidad residual],Tabla135[Id Riesgo],Tabla135[[#This Row],[Id Riesgo]]),"")</f>
        <v>0.36</v>
      </c>
      <c r="AE116" s="310">
        <f>IFERROR(_xlfn.MINIFS(Tabla135[Impacto residual],Tabla135[Id Riesgo],Tabla135[[#This Row],[Id Riesgo]]),"")</f>
        <v>0.39</v>
      </c>
      <c r="AF116" s="310" t="str" cm="1">
        <f t="array" ref="AF11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116" s="310" t="str" cm="1">
        <f t="array" ref="AG11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Menor</v>
      </c>
      <c r="AH11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6" s="213"/>
      <c r="AJ116" s="727">
        <f>_xlfn.MINIFS(Tabla135[Probabilidad residual],Tabla135[Id Riesgo],Tabla135[[#This Row],[Id Riesgo]])</f>
        <v>0.36</v>
      </c>
      <c r="AK116" s="727">
        <f>_xlfn.MINIFS(Tabla135[Impacto residual],Tabla135[Id Riesgo],Tabla135[[#This Row],[Id Riesgo]])</f>
        <v>0.39</v>
      </c>
      <c r="AL116" s="727"/>
      <c r="AM116" s="727"/>
      <c r="AN116" s="213"/>
      <c r="AO116" s="213"/>
      <c r="AP116" s="213"/>
      <c r="AQ116" s="213"/>
      <c r="AR116" s="213"/>
      <c r="AS116" s="213"/>
      <c r="AT116" s="213"/>
      <c r="AU116" s="213"/>
      <c r="AV116" s="213"/>
      <c r="AW116" s="213"/>
      <c r="AX116" s="213"/>
      <c r="AY116" s="213"/>
    </row>
    <row r="117" spans="1:51" ht="87" hidden="1" x14ac:dyDescent="0.4">
      <c r="A117" s="735" t="str">
        <f>Tabla135[[#This Row],[Id Riesgo]]</f>
        <v>RC11</v>
      </c>
      <c r="B117" s="736" t="str">
        <f>Tabla135[[#This Row],[Riesgo]]</f>
        <v>Posibilidad de afectación Legal, de Contagio, Económica por Soborno entrante, Corrupción debido a aceptar y solicitar una ventaja indebida de cualquier valor para la toma de imágenes a través de equipos no tripulados Uas (Drones) para beneficio propio o de un tercero</v>
      </c>
      <c r="C117" s="742" t="b">
        <f>Tabla135[[#This Row],[Identificado en paso 1 y 2?]]</f>
        <v>1</v>
      </c>
      <c r="D117" s="727">
        <f>_xlfn.XLOOKUP(Tabla135[[#This Row],[Id Riesgo]],Tabla13[Id Riesgo],Tabla13[Probabilidad],"",1)</f>
        <v>0.6</v>
      </c>
      <c r="E117" s="727">
        <f>IF(C117=TRUE,_xlfn.XLOOKUP(Tabla135[[#This Row],[Id Riesgo]],Tabla13[Id Riesgo],Tabla13[Porcentaje Impacto],"",1),"")</f>
        <v>0.6</v>
      </c>
      <c r="F117" s="290" t="str">
        <f t="shared" si="10"/>
        <v>RC11</v>
      </c>
      <c r="G117" s="415" t="b">
        <f>_xlfn.XLOOKUP(F117,Tabla13[Id Riesgo],Tabla13[Registro diligenciado],FALSE,1)</f>
        <v>1</v>
      </c>
      <c r="H117" s="290" t="str">
        <f>IF(G117,_xlfn.XLOOKUP(F117,Tabla6[Id Riesgo],Tabla6[DESCRIPCIÓN DEL RIESGO],FALSE,1),"")</f>
        <v>Posibilidad de afectación Legal, de Contagio, Económica por Soborno entrante, Corrupción debido a aceptar y solicitar una ventaja indebida de cualquier valor para la toma de imágenes a través de equipos no tripulados Uas (Drones) para beneficio propio o de un tercero</v>
      </c>
      <c r="I117" s="327">
        <f>_xlfn.XLOOKUP(Tabla135[[#This Row],[Id Riesgo]],Tabla13[Id Riesgo],Tabla13[Probabilidad])</f>
        <v>0.6</v>
      </c>
      <c r="J117" s="327">
        <f>_xlfn.XLOOKUP(Tabla135[[#This Row],[Id Riesgo]],Tabla13[Id Riesgo],Tabla13[Porcentaje Impacto],"",1)</f>
        <v>0.6</v>
      </c>
      <c r="K117" s="311">
        <v>6</v>
      </c>
      <c r="L117" s="314"/>
      <c r="M117" s="314"/>
      <c r="N117" s="314"/>
      <c r="O117" s="295"/>
      <c r="P117" s="314"/>
      <c r="Q117" s="328" t="str">
        <f>_xlfn.TEXTJOIN(" ",TRUE,Tabla135[[#This Row],[Actividad - Acción ¿Qué?
Inicia con verbo]],Tabla135[[#This Row],[Complemento
(Observaciones o desviaciones)]])</f>
        <v/>
      </c>
      <c r="R117" s="295"/>
      <c r="S117" s="327" t="str">
        <f>_xlfn.XLOOKUP(Tabla135[[#This Row],[Tipo de control]],Tabla7[Tipo de control],Tabla7[Peso],"",1)</f>
        <v/>
      </c>
      <c r="T117" s="290" t="str">
        <f>_xlfn.XLOOKUP(Tabla135[[#This Row],[Tipo de control]],Tabla7[Tipo de control],Tabla7[Afectación matriz],"",1)</f>
        <v/>
      </c>
      <c r="U117" s="295"/>
      <c r="V117" s="327" t="str">
        <f>_xlfn.XLOOKUP(Tabla135[[#This Row],[Implementación]],Tabla11[Implementación],Tabla11[Peso],"",1)</f>
        <v/>
      </c>
      <c r="W117" s="295"/>
      <c r="X117" s="295"/>
      <c r="Y117" s="295"/>
      <c r="Z117" s="295"/>
      <c r="AA117" s="310" t="str">
        <f>IFERROR(Tabla135[[#This Row],[Peso del control]]+Tabla135[[#This Row],[Peso de la implementación]],"")</f>
        <v/>
      </c>
      <c r="AB117" s="310" t="str" cm="1">
        <f t="array" ref="AB117">IFERROR(IF(Tabla135[[#This Row],[Registro diligenciado]]=TRUE,_xlfn.IFS(AND(Tabla135[[#This Row],[No. de Control]]=1,Tabla135[[#This Row],[Desplazamiento en la Matriz]]="Probabilidad"),D117-(D117*Tabla135[[#This Row],[Valor del control]]),AND(Tabla135[[#This Row],[No. de Control]]&gt;1,Tabla135[[#This Row],[Desplazamiento en la Matriz]]="Probabilidad"),AB116-(AB116*Tabla135[[#This Row],[Valor del control]]),AND(Tabla135[[#This Row],[No. de Control]]=1,Tabla135[[#This Row],[Desplazamiento en la Matriz]]="Impacto"),D117,AND(Tabla135[[#This Row],[No. de Control]]&gt;1,Tabla135[[#This Row],[Desplazamiento en la Matriz]]="Impacto"),AB116),""),"")</f>
        <v/>
      </c>
      <c r="AC117" s="310" t="str" cm="1">
        <f t="array" ref="AC117">IFERROR(IF(Tabla135[[#This Row],[Registro diligenciado]]=TRUE,_xlfn.IFS(AND(Tabla135[[#This Row],[No. de Control]]=1,Tabla135[[#This Row],[Desplazamiento en la Matriz]]="Impacto"),E117-(E117*Tabla135[[#This Row],[Valor del control]]),AND(Tabla135[[#This Row],[No. de Control]]&gt;1,Tabla135[[#This Row],[Desplazamiento en la Matriz]]="Impacto"),AC116-(AC116*Tabla135[[#This Row],[Valor del control]]),AND(Tabla135[[#This Row],[No. de Control]]=1,Tabla135[[#This Row],[Desplazamiento en la Matriz]]="Probabilidad"),E117,AND(Tabla135[[#This Row],[No. de Control]]&gt;1,Tabla135[[#This Row],[Desplazamiento en la Matriz]]="Probabilidad"),AC116),""),"")</f>
        <v/>
      </c>
      <c r="AD117" s="310">
        <f>IFERROR(_xlfn.MINIFS(Tabla135[Probabilidad residual],Tabla135[Id Riesgo],Tabla135[[#This Row],[Id Riesgo]]),"")</f>
        <v>0.36</v>
      </c>
      <c r="AE117" s="310">
        <f>IFERROR(_xlfn.MINIFS(Tabla135[Impacto residual],Tabla135[Id Riesgo],Tabla135[[#This Row],[Id Riesgo]]),"")</f>
        <v>0.39</v>
      </c>
      <c r="AF117" s="310" t="str" cm="1">
        <f t="array" ref="AF11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117" s="310" t="str" cm="1">
        <f t="array" ref="AG11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Menor</v>
      </c>
      <c r="AH11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7" s="213"/>
      <c r="AJ117" s="727">
        <f>_xlfn.MINIFS(Tabla135[Probabilidad residual],Tabla135[Id Riesgo],Tabla135[[#This Row],[Id Riesgo]])</f>
        <v>0.36</v>
      </c>
      <c r="AK117" s="727">
        <f>_xlfn.MINIFS(Tabla135[Impacto residual],Tabla135[Id Riesgo],Tabla135[[#This Row],[Id Riesgo]])</f>
        <v>0.39</v>
      </c>
      <c r="AL117" s="727"/>
      <c r="AM117" s="727"/>
      <c r="AN117" s="213"/>
      <c r="AO117" s="213"/>
      <c r="AP117" s="213"/>
      <c r="AQ117" s="213"/>
      <c r="AR117" s="213"/>
      <c r="AS117" s="213"/>
      <c r="AT117" s="213"/>
      <c r="AU117" s="213"/>
      <c r="AV117" s="213"/>
      <c r="AW117" s="213"/>
      <c r="AX117" s="213"/>
      <c r="AY117" s="213"/>
    </row>
    <row r="118" spans="1:51" ht="87" hidden="1" x14ac:dyDescent="0.4">
      <c r="A118" s="735" t="str">
        <f>Tabla135[[#This Row],[Id Riesgo]]</f>
        <v>RC11</v>
      </c>
      <c r="B118" s="736" t="str">
        <f>Tabla135[[#This Row],[Riesgo]]</f>
        <v>Posibilidad de afectación Legal, de Contagio, Económica por Soborno entrante, Corrupción debido a aceptar y solicitar una ventaja indebida de cualquier valor para la toma de imágenes a través de equipos no tripulados Uas (Drones) para beneficio propio o de un tercero</v>
      </c>
      <c r="C118" s="742" t="b">
        <f>Tabla135[[#This Row],[Identificado en paso 1 y 2?]]</f>
        <v>1</v>
      </c>
      <c r="D118" s="727">
        <f>_xlfn.XLOOKUP(Tabla135[[#This Row],[Id Riesgo]],Tabla13[Id Riesgo],Tabla13[Probabilidad],"",1)</f>
        <v>0.6</v>
      </c>
      <c r="E118" s="727">
        <f>IF(C118=TRUE,_xlfn.XLOOKUP(Tabla135[[#This Row],[Id Riesgo]],Tabla13[Id Riesgo],Tabla13[Porcentaje Impacto],"",1),"")</f>
        <v>0.6</v>
      </c>
      <c r="F118" s="290" t="str">
        <f t="shared" si="10"/>
        <v>RC11</v>
      </c>
      <c r="G118" s="415" t="b">
        <f>_xlfn.XLOOKUP(F118,Tabla13[Id Riesgo],Tabla13[Registro diligenciado],FALSE,1)</f>
        <v>1</v>
      </c>
      <c r="H118" s="290" t="str">
        <f>IF(G118,_xlfn.XLOOKUP(F118,Tabla6[Id Riesgo],Tabla6[DESCRIPCIÓN DEL RIESGO],FALSE,1),"")</f>
        <v>Posibilidad de afectación Legal, de Contagio, Económica por Soborno entrante, Corrupción debido a aceptar y solicitar una ventaja indebida de cualquier valor para la toma de imágenes a través de equipos no tripulados Uas (Drones) para beneficio propio o de un tercero</v>
      </c>
      <c r="I118" s="327">
        <f>_xlfn.XLOOKUP(Tabla135[[#This Row],[Id Riesgo]],Tabla13[Id Riesgo],Tabla13[Probabilidad])</f>
        <v>0.6</v>
      </c>
      <c r="J118" s="327">
        <f>_xlfn.XLOOKUP(Tabla135[[#This Row],[Id Riesgo]],Tabla13[Id Riesgo],Tabla13[Porcentaje Impacto],"",1)</f>
        <v>0.6</v>
      </c>
      <c r="K118" s="311">
        <v>7</v>
      </c>
      <c r="L118" s="314"/>
      <c r="M118" s="314"/>
      <c r="N118" s="314"/>
      <c r="O118" s="295"/>
      <c r="P118" s="314"/>
      <c r="Q118" s="328" t="str">
        <f>_xlfn.TEXTJOIN(" ",TRUE,Tabla135[[#This Row],[Actividad - Acción ¿Qué?
Inicia con verbo]],Tabla135[[#This Row],[Complemento
(Observaciones o desviaciones)]])</f>
        <v/>
      </c>
      <c r="R118" s="295"/>
      <c r="S118" s="327" t="str">
        <f>_xlfn.XLOOKUP(Tabla135[[#This Row],[Tipo de control]],Tabla7[Tipo de control],Tabla7[Peso],"",1)</f>
        <v/>
      </c>
      <c r="T118" s="290" t="str">
        <f>_xlfn.XLOOKUP(Tabla135[[#This Row],[Tipo de control]],Tabla7[Tipo de control],Tabla7[Afectación matriz],"",1)</f>
        <v/>
      </c>
      <c r="U118" s="295"/>
      <c r="V118" s="327" t="str">
        <f>_xlfn.XLOOKUP(Tabla135[[#This Row],[Implementación]],Tabla11[Implementación],Tabla11[Peso],"",1)</f>
        <v/>
      </c>
      <c r="W118" s="295"/>
      <c r="X118" s="295"/>
      <c r="Y118" s="295"/>
      <c r="Z118" s="295"/>
      <c r="AA118" s="310" t="str">
        <f>IFERROR(Tabla135[[#This Row],[Peso del control]]+Tabla135[[#This Row],[Peso de la implementación]],"")</f>
        <v/>
      </c>
      <c r="AB118" s="310" t="str" cm="1">
        <f t="array" ref="AB118">IFERROR(IF(Tabla135[[#This Row],[Registro diligenciado]]=TRUE,_xlfn.IFS(AND(Tabla135[[#This Row],[No. de Control]]=1,Tabla135[[#This Row],[Desplazamiento en la Matriz]]="Probabilidad"),D118-(D118*Tabla135[[#This Row],[Valor del control]]),AND(Tabla135[[#This Row],[No. de Control]]&gt;1,Tabla135[[#This Row],[Desplazamiento en la Matriz]]="Probabilidad"),AB117-(AB117*Tabla135[[#This Row],[Valor del control]]),AND(Tabla135[[#This Row],[No. de Control]]=1,Tabla135[[#This Row],[Desplazamiento en la Matriz]]="Impacto"),D118,AND(Tabla135[[#This Row],[No. de Control]]&gt;1,Tabla135[[#This Row],[Desplazamiento en la Matriz]]="Impacto"),AB117),""),"")</f>
        <v/>
      </c>
      <c r="AC118" s="310" t="str" cm="1">
        <f t="array" ref="AC118">IFERROR(IF(Tabla135[[#This Row],[Registro diligenciado]]=TRUE,_xlfn.IFS(AND(Tabla135[[#This Row],[No. de Control]]=1,Tabla135[[#This Row],[Desplazamiento en la Matriz]]="Impacto"),E118-(E118*Tabla135[[#This Row],[Valor del control]]),AND(Tabla135[[#This Row],[No. de Control]]&gt;1,Tabla135[[#This Row],[Desplazamiento en la Matriz]]="Impacto"),AC117-(AC117*Tabla135[[#This Row],[Valor del control]]),AND(Tabla135[[#This Row],[No. de Control]]=1,Tabla135[[#This Row],[Desplazamiento en la Matriz]]="Probabilidad"),E118,AND(Tabla135[[#This Row],[No. de Control]]&gt;1,Tabla135[[#This Row],[Desplazamiento en la Matriz]]="Probabilidad"),AC117),""),"")</f>
        <v/>
      </c>
      <c r="AD118" s="310">
        <f>IFERROR(_xlfn.MINIFS(Tabla135[Probabilidad residual],Tabla135[Id Riesgo],Tabla135[[#This Row],[Id Riesgo]]),"")</f>
        <v>0.36</v>
      </c>
      <c r="AE118" s="310">
        <f>IFERROR(_xlfn.MINIFS(Tabla135[Impacto residual],Tabla135[Id Riesgo],Tabla135[[#This Row],[Id Riesgo]]),"")</f>
        <v>0.39</v>
      </c>
      <c r="AF118" s="310" t="str" cm="1">
        <f t="array" ref="AF11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118" s="310" t="str" cm="1">
        <f t="array" ref="AG11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Menor</v>
      </c>
      <c r="AH11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8" s="213"/>
      <c r="AJ118" s="727">
        <f>_xlfn.MINIFS(Tabla135[Probabilidad residual],Tabla135[Id Riesgo],Tabla135[[#This Row],[Id Riesgo]])</f>
        <v>0.36</v>
      </c>
      <c r="AK118" s="727">
        <f>_xlfn.MINIFS(Tabla135[Impacto residual],Tabla135[Id Riesgo],Tabla135[[#This Row],[Id Riesgo]])</f>
        <v>0.39</v>
      </c>
      <c r="AL118" s="727"/>
      <c r="AM118" s="727"/>
      <c r="AN118" s="213"/>
      <c r="AO118" s="213"/>
      <c r="AP118" s="213"/>
      <c r="AQ118" s="213"/>
      <c r="AR118" s="213"/>
      <c r="AS118" s="213"/>
      <c r="AT118" s="213"/>
      <c r="AU118" s="213"/>
      <c r="AV118" s="213"/>
      <c r="AW118" s="213"/>
      <c r="AX118" s="213"/>
      <c r="AY118" s="213"/>
    </row>
    <row r="119" spans="1:51" ht="87" hidden="1" x14ac:dyDescent="0.4">
      <c r="A119" s="735" t="str">
        <f>Tabla135[[#This Row],[Id Riesgo]]</f>
        <v>RC11</v>
      </c>
      <c r="B119" s="736" t="str">
        <f>Tabla135[[#This Row],[Riesgo]]</f>
        <v>Posibilidad de afectación Legal, de Contagio, Económica por Soborno entrante, Corrupción debido a aceptar y solicitar una ventaja indebida de cualquier valor para la toma de imágenes a través de equipos no tripulados Uas (Drones) para beneficio propio o de un tercero</v>
      </c>
      <c r="C119" s="742" t="b">
        <f>Tabla135[[#This Row],[Identificado en paso 1 y 2?]]</f>
        <v>1</v>
      </c>
      <c r="D119" s="727">
        <f>_xlfn.XLOOKUP(Tabla135[[#This Row],[Id Riesgo]],Tabla13[Id Riesgo],Tabla13[Probabilidad],"",1)</f>
        <v>0.6</v>
      </c>
      <c r="E119" s="727">
        <f>IF(C119=TRUE,_xlfn.XLOOKUP(Tabla135[[#This Row],[Id Riesgo]],Tabla13[Id Riesgo],Tabla13[Porcentaje Impacto],"",1),"")</f>
        <v>0.6</v>
      </c>
      <c r="F119" s="290" t="str">
        <f t="shared" si="10"/>
        <v>RC11</v>
      </c>
      <c r="G119" s="415" t="b">
        <f>_xlfn.XLOOKUP(F119,Tabla13[Id Riesgo],Tabla13[Registro diligenciado],FALSE,1)</f>
        <v>1</v>
      </c>
      <c r="H119" s="290" t="str">
        <f>IF(G119,_xlfn.XLOOKUP(F119,Tabla6[Id Riesgo],Tabla6[DESCRIPCIÓN DEL RIESGO],FALSE,1),"")</f>
        <v>Posibilidad de afectación Legal, de Contagio, Económica por Soborno entrante, Corrupción debido a aceptar y solicitar una ventaja indebida de cualquier valor para la toma de imágenes a través de equipos no tripulados Uas (Drones) para beneficio propio o de un tercero</v>
      </c>
      <c r="I119" s="327">
        <f>_xlfn.XLOOKUP(Tabla135[[#This Row],[Id Riesgo]],Tabla13[Id Riesgo],Tabla13[Probabilidad])</f>
        <v>0.6</v>
      </c>
      <c r="J119" s="327">
        <f>_xlfn.XLOOKUP(Tabla135[[#This Row],[Id Riesgo]],Tabla13[Id Riesgo],Tabla13[Porcentaje Impacto],"",1)</f>
        <v>0.6</v>
      </c>
      <c r="K119" s="311">
        <v>8</v>
      </c>
      <c r="L119" s="314"/>
      <c r="M119" s="314"/>
      <c r="N119" s="314"/>
      <c r="O119" s="295"/>
      <c r="P119" s="314"/>
      <c r="Q119" s="328" t="str">
        <f>_xlfn.TEXTJOIN(" ",TRUE,Tabla135[[#This Row],[Actividad - Acción ¿Qué?
Inicia con verbo]],Tabla135[[#This Row],[Complemento
(Observaciones o desviaciones)]])</f>
        <v/>
      </c>
      <c r="R119" s="295"/>
      <c r="S119" s="327" t="str">
        <f>_xlfn.XLOOKUP(Tabla135[[#This Row],[Tipo de control]],Tabla7[Tipo de control],Tabla7[Peso],"",1)</f>
        <v/>
      </c>
      <c r="T119" s="290" t="str">
        <f>_xlfn.XLOOKUP(Tabla135[[#This Row],[Tipo de control]],Tabla7[Tipo de control],Tabla7[Afectación matriz],"",1)</f>
        <v/>
      </c>
      <c r="U119" s="295"/>
      <c r="V119" s="327" t="str">
        <f>_xlfn.XLOOKUP(Tabla135[[#This Row],[Implementación]],Tabla11[Implementación],Tabla11[Peso],"",1)</f>
        <v/>
      </c>
      <c r="W119" s="295"/>
      <c r="X119" s="295"/>
      <c r="Y119" s="295"/>
      <c r="Z119" s="295"/>
      <c r="AA119" s="310" t="str">
        <f>IFERROR(Tabla135[[#This Row],[Peso del control]]+Tabla135[[#This Row],[Peso de la implementación]],"")</f>
        <v/>
      </c>
      <c r="AB119" s="310" t="str" cm="1">
        <f t="array" ref="AB119">IFERROR(IF(Tabla135[[#This Row],[Registro diligenciado]]=TRUE,_xlfn.IFS(AND(Tabla135[[#This Row],[No. de Control]]=1,Tabla135[[#This Row],[Desplazamiento en la Matriz]]="Probabilidad"),D119-(D119*Tabla135[[#This Row],[Valor del control]]),AND(Tabla135[[#This Row],[No. de Control]]&gt;1,Tabla135[[#This Row],[Desplazamiento en la Matriz]]="Probabilidad"),AB118-(AB118*Tabla135[[#This Row],[Valor del control]]),AND(Tabla135[[#This Row],[No. de Control]]=1,Tabla135[[#This Row],[Desplazamiento en la Matriz]]="Impacto"),D119,AND(Tabla135[[#This Row],[No. de Control]]&gt;1,Tabla135[[#This Row],[Desplazamiento en la Matriz]]="Impacto"),AB118),""),"")</f>
        <v/>
      </c>
      <c r="AC119" s="310" t="str" cm="1">
        <f t="array" ref="AC119">IFERROR(IF(Tabla135[[#This Row],[Registro diligenciado]]=TRUE,_xlfn.IFS(AND(Tabla135[[#This Row],[No. de Control]]=1,Tabla135[[#This Row],[Desplazamiento en la Matriz]]="Impacto"),E119-(E119*Tabla135[[#This Row],[Valor del control]]),AND(Tabla135[[#This Row],[No. de Control]]&gt;1,Tabla135[[#This Row],[Desplazamiento en la Matriz]]="Impacto"),AC118-(AC118*Tabla135[[#This Row],[Valor del control]]),AND(Tabla135[[#This Row],[No. de Control]]=1,Tabla135[[#This Row],[Desplazamiento en la Matriz]]="Probabilidad"),E119,AND(Tabla135[[#This Row],[No. de Control]]&gt;1,Tabla135[[#This Row],[Desplazamiento en la Matriz]]="Probabilidad"),AC118),""),"")</f>
        <v/>
      </c>
      <c r="AD119" s="310">
        <f>IFERROR(_xlfn.MINIFS(Tabla135[Probabilidad residual],Tabla135[Id Riesgo],Tabla135[[#This Row],[Id Riesgo]]),"")</f>
        <v>0.36</v>
      </c>
      <c r="AE119" s="310">
        <f>IFERROR(_xlfn.MINIFS(Tabla135[Impacto residual],Tabla135[Id Riesgo],Tabla135[[#This Row],[Id Riesgo]]),"")</f>
        <v>0.39</v>
      </c>
      <c r="AF119" s="310" t="str" cm="1">
        <f t="array" ref="AF11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119" s="310" t="str" cm="1">
        <f t="array" ref="AG11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Menor</v>
      </c>
      <c r="AH11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9" s="213"/>
      <c r="AJ119" s="727">
        <f>_xlfn.MINIFS(Tabla135[Probabilidad residual],Tabla135[Id Riesgo],Tabla135[[#This Row],[Id Riesgo]])</f>
        <v>0.36</v>
      </c>
      <c r="AK119" s="727">
        <f>_xlfn.MINIFS(Tabla135[Impacto residual],Tabla135[Id Riesgo],Tabla135[[#This Row],[Id Riesgo]])</f>
        <v>0.39</v>
      </c>
      <c r="AL119" s="727"/>
      <c r="AM119" s="727"/>
      <c r="AN119" s="213"/>
      <c r="AO119" s="213"/>
      <c r="AP119" s="213"/>
      <c r="AQ119" s="213"/>
      <c r="AR119" s="213"/>
      <c r="AS119" s="213"/>
      <c r="AT119" s="213"/>
      <c r="AU119" s="213"/>
      <c r="AV119" s="213"/>
      <c r="AW119" s="213"/>
      <c r="AX119" s="213"/>
      <c r="AY119" s="213"/>
    </row>
    <row r="120" spans="1:51" ht="87" hidden="1" x14ac:dyDescent="0.4">
      <c r="A120" s="735" t="str">
        <f>Tabla135[[#This Row],[Id Riesgo]]</f>
        <v>RC11</v>
      </c>
      <c r="B120" s="736" t="str">
        <f>Tabla135[[#This Row],[Riesgo]]</f>
        <v>Posibilidad de afectación Legal, de Contagio, Económica por Soborno entrante, Corrupción debido a aceptar y solicitar una ventaja indebida de cualquier valor para la toma de imágenes a través de equipos no tripulados Uas (Drones) para beneficio propio o de un tercero</v>
      </c>
      <c r="C120" s="742" t="b">
        <f>Tabla135[[#This Row],[Identificado en paso 1 y 2?]]</f>
        <v>1</v>
      </c>
      <c r="D120" s="727">
        <f>_xlfn.XLOOKUP(Tabla135[[#This Row],[Id Riesgo]],Tabla13[Id Riesgo],Tabla13[Probabilidad],"",1)</f>
        <v>0.6</v>
      </c>
      <c r="E120" s="727">
        <f>IF(C120=TRUE,_xlfn.XLOOKUP(Tabla135[[#This Row],[Id Riesgo]],Tabla13[Id Riesgo],Tabla13[Porcentaje Impacto],"",1),"")</f>
        <v>0.6</v>
      </c>
      <c r="F120" s="290" t="str">
        <f t="shared" si="10"/>
        <v>RC11</v>
      </c>
      <c r="G120" s="415" t="b">
        <f>_xlfn.XLOOKUP(F120,Tabla13[Id Riesgo],Tabla13[Registro diligenciado],FALSE,1)</f>
        <v>1</v>
      </c>
      <c r="H120" s="290" t="str">
        <f>IF(G120,_xlfn.XLOOKUP(F120,Tabla6[Id Riesgo],Tabla6[DESCRIPCIÓN DEL RIESGO],FALSE,1),"")</f>
        <v>Posibilidad de afectación Legal, de Contagio, Económica por Soborno entrante, Corrupción debido a aceptar y solicitar una ventaja indebida de cualquier valor para la toma de imágenes a través de equipos no tripulados Uas (Drones) para beneficio propio o de un tercero</v>
      </c>
      <c r="I120" s="327">
        <f>_xlfn.XLOOKUP(Tabla135[[#This Row],[Id Riesgo]],Tabla13[Id Riesgo],Tabla13[Probabilidad])</f>
        <v>0.6</v>
      </c>
      <c r="J120" s="327">
        <f>_xlfn.XLOOKUP(Tabla135[[#This Row],[Id Riesgo]],Tabla13[Id Riesgo],Tabla13[Porcentaje Impacto],"",1)</f>
        <v>0.6</v>
      </c>
      <c r="K120" s="311">
        <v>9</v>
      </c>
      <c r="L120" s="314"/>
      <c r="M120" s="314"/>
      <c r="N120" s="314"/>
      <c r="O120" s="295"/>
      <c r="P120" s="314"/>
      <c r="Q120" s="328" t="str">
        <f>_xlfn.TEXTJOIN(" ",TRUE,Tabla135[[#This Row],[Actividad - Acción ¿Qué?
Inicia con verbo]],Tabla135[[#This Row],[Complemento
(Observaciones o desviaciones)]])</f>
        <v/>
      </c>
      <c r="R120" s="295"/>
      <c r="S120" s="327" t="str">
        <f>_xlfn.XLOOKUP(Tabla135[[#This Row],[Tipo de control]],Tabla7[Tipo de control],Tabla7[Peso],"",1)</f>
        <v/>
      </c>
      <c r="T120" s="290" t="str">
        <f>_xlfn.XLOOKUP(Tabla135[[#This Row],[Tipo de control]],Tabla7[Tipo de control],Tabla7[Afectación matriz],"",1)</f>
        <v/>
      </c>
      <c r="U120" s="295"/>
      <c r="V120" s="327" t="str">
        <f>_xlfn.XLOOKUP(Tabla135[[#This Row],[Implementación]],Tabla11[Implementación],Tabla11[Peso],"",1)</f>
        <v/>
      </c>
      <c r="W120" s="295"/>
      <c r="X120" s="295"/>
      <c r="Y120" s="295"/>
      <c r="Z120" s="295"/>
      <c r="AA120" s="310" t="str">
        <f>IFERROR(Tabla135[[#This Row],[Peso del control]]+Tabla135[[#This Row],[Peso de la implementación]],"")</f>
        <v/>
      </c>
      <c r="AB120" s="310" t="str" cm="1">
        <f t="array" ref="AB120">IFERROR(IF(Tabla135[[#This Row],[Registro diligenciado]]=TRUE,_xlfn.IFS(AND(Tabla135[[#This Row],[No. de Control]]=1,Tabla135[[#This Row],[Desplazamiento en la Matriz]]="Probabilidad"),D120-(D120*Tabla135[[#This Row],[Valor del control]]),AND(Tabla135[[#This Row],[No. de Control]]&gt;1,Tabla135[[#This Row],[Desplazamiento en la Matriz]]="Probabilidad"),AB119-(AB119*Tabla135[[#This Row],[Valor del control]]),AND(Tabla135[[#This Row],[No. de Control]]=1,Tabla135[[#This Row],[Desplazamiento en la Matriz]]="Impacto"),D120,AND(Tabla135[[#This Row],[No. de Control]]&gt;1,Tabla135[[#This Row],[Desplazamiento en la Matriz]]="Impacto"),AB119),""),"")</f>
        <v/>
      </c>
      <c r="AC120" s="310" t="str" cm="1">
        <f t="array" ref="AC120">IFERROR(IF(Tabla135[[#This Row],[Registro diligenciado]]=TRUE,_xlfn.IFS(AND(Tabla135[[#This Row],[No. de Control]]=1,Tabla135[[#This Row],[Desplazamiento en la Matriz]]="Impacto"),E120-(E120*Tabla135[[#This Row],[Valor del control]]),AND(Tabla135[[#This Row],[No. de Control]]&gt;1,Tabla135[[#This Row],[Desplazamiento en la Matriz]]="Impacto"),AC119-(AC119*Tabla135[[#This Row],[Valor del control]]),AND(Tabla135[[#This Row],[No. de Control]]=1,Tabla135[[#This Row],[Desplazamiento en la Matriz]]="Probabilidad"),E120,AND(Tabla135[[#This Row],[No. de Control]]&gt;1,Tabla135[[#This Row],[Desplazamiento en la Matriz]]="Probabilidad"),AC119),""),"")</f>
        <v/>
      </c>
      <c r="AD120" s="310">
        <f>IFERROR(_xlfn.MINIFS(Tabla135[Probabilidad residual],Tabla135[Id Riesgo],Tabla135[[#This Row],[Id Riesgo]]),"")</f>
        <v>0.36</v>
      </c>
      <c r="AE120" s="310">
        <f>IFERROR(_xlfn.MINIFS(Tabla135[Impacto residual],Tabla135[Id Riesgo],Tabla135[[#This Row],[Id Riesgo]]),"")</f>
        <v>0.39</v>
      </c>
      <c r="AF120" s="310" t="str" cm="1">
        <f t="array" ref="AF12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120" s="310" t="str" cm="1">
        <f t="array" ref="AG12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Menor</v>
      </c>
      <c r="AH12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0" s="213"/>
      <c r="AJ120" s="727">
        <f>_xlfn.MINIFS(Tabla135[Probabilidad residual],Tabla135[Id Riesgo],Tabla135[[#This Row],[Id Riesgo]])</f>
        <v>0.36</v>
      </c>
      <c r="AK120" s="727">
        <f>_xlfn.MINIFS(Tabla135[Impacto residual],Tabla135[Id Riesgo],Tabla135[[#This Row],[Id Riesgo]])</f>
        <v>0.39</v>
      </c>
      <c r="AL120" s="727"/>
      <c r="AM120" s="727"/>
      <c r="AN120" s="213"/>
      <c r="AO120" s="213"/>
      <c r="AP120" s="213"/>
      <c r="AQ120" s="213"/>
      <c r="AR120" s="213"/>
      <c r="AS120" s="213"/>
      <c r="AT120" s="213"/>
      <c r="AU120" s="213"/>
      <c r="AV120" s="213"/>
      <c r="AW120" s="213"/>
      <c r="AX120" s="213"/>
      <c r="AY120" s="213"/>
    </row>
    <row r="121" spans="1:51" ht="87" hidden="1" x14ac:dyDescent="0.4">
      <c r="A121" s="735" t="str">
        <f>Tabla135[[#This Row],[Id Riesgo]]</f>
        <v>RC11</v>
      </c>
      <c r="B121" s="736" t="str">
        <f>Tabla135[[#This Row],[Riesgo]]</f>
        <v>Posibilidad de afectación Legal, de Contagio, Económica por Soborno entrante, Corrupción debido a aceptar y solicitar una ventaja indebida de cualquier valor para la toma de imágenes a través de equipos no tripulados Uas (Drones) para beneficio propio o de un tercero</v>
      </c>
      <c r="C121" s="742" t="b">
        <f>Tabla135[[#This Row],[Identificado en paso 1 y 2?]]</f>
        <v>1</v>
      </c>
      <c r="D121" s="727">
        <f>_xlfn.XLOOKUP(Tabla135[[#This Row],[Id Riesgo]],Tabla13[Id Riesgo],Tabla13[Probabilidad],"",1)</f>
        <v>0.6</v>
      </c>
      <c r="E121" s="727">
        <f>IF(C121=TRUE,_xlfn.XLOOKUP(Tabla135[[#This Row],[Id Riesgo]],Tabla13[Id Riesgo],Tabla13[Porcentaje Impacto],"",1),"")</f>
        <v>0.6</v>
      </c>
      <c r="F121" s="290" t="str">
        <f t="shared" si="10"/>
        <v>RC11</v>
      </c>
      <c r="G121" s="415" t="b">
        <f>_xlfn.XLOOKUP(F121,Tabla13[Id Riesgo],Tabla13[Registro diligenciado],FALSE,1)</f>
        <v>1</v>
      </c>
      <c r="H121" s="290" t="str">
        <f>IF(G121,_xlfn.XLOOKUP(F121,Tabla6[Id Riesgo],Tabla6[DESCRIPCIÓN DEL RIESGO],FALSE,1),"")</f>
        <v>Posibilidad de afectación Legal, de Contagio, Económica por Soborno entrante, Corrupción debido a aceptar y solicitar una ventaja indebida de cualquier valor para la toma de imágenes a través de equipos no tripulados Uas (Drones) para beneficio propio o de un tercero</v>
      </c>
      <c r="I121" s="327">
        <f>_xlfn.XLOOKUP(Tabla135[[#This Row],[Id Riesgo]],Tabla13[Id Riesgo],Tabla13[Probabilidad])</f>
        <v>0.6</v>
      </c>
      <c r="J121" s="327">
        <f>_xlfn.XLOOKUP(Tabla135[[#This Row],[Id Riesgo]],Tabla13[Id Riesgo],Tabla13[Porcentaje Impacto],"",1)</f>
        <v>0.6</v>
      </c>
      <c r="K121" s="311">
        <v>10</v>
      </c>
      <c r="L121" s="314"/>
      <c r="M121" s="314"/>
      <c r="N121" s="314"/>
      <c r="O121" s="295"/>
      <c r="P121" s="314"/>
      <c r="Q121" s="328" t="str">
        <f>_xlfn.TEXTJOIN(" ",TRUE,Tabla135[[#This Row],[Actividad - Acción ¿Qué?
Inicia con verbo]],Tabla135[[#This Row],[Complemento
(Observaciones o desviaciones)]])</f>
        <v/>
      </c>
      <c r="R121" s="295"/>
      <c r="S121" s="327" t="str">
        <f>_xlfn.XLOOKUP(Tabla135[[#This Row],[Tipo de control]],Tabla7[Tipo de control],Tabla7[Peso],"",1)</f>
        <v/>
      </c>
      <c r="T121" s="290" t="str">
        <f>_xlfn.XLOOKUP(Tabla135[[#This Row],[Tipo de control]],Tabla7[Tipo de control],Tabla7[Afectación matriz],"",1)</f>
        <v/>
      </c>
      <c r="U121" s="295"/>
      <c r="V121" s="327" t="str">
        <f>_xlfn.XLOOKUP(Tabla135[[#This Row],[Implementación]],Tabla11[Implementación],Tabla11[Peso],"",1)</f>
        <v/>
      </c>
      <c r="W121" s="295"/>
      <c r="X121" s="295"/>
      <c r="Y121" s="295"/>
      <c r="Z121" s="295"/>
      <c r="AA121" s="310" t="str">
        <f>IFERROR(Tabla135[[#This Row],[Peso del control]]+Tabla135[[#This Row],[Peso de la implementación]],"")</f>
        <v/>
      </c>
      <c r="AB121" s="310" t="str" cm="1">
        <f t="array" ref="AB121">IFERROR(IF(Tabla135[[#This Row],[Registro diligenciado]]=TRUE,_xlfn.IFS(AND(Tabla135[[#This Row],[No. de Control]]=1,Tabla135[[#This Row],[Desplazamiento en la Matriz]]="Probabilidad"),D121-(D121*Tabla135[[#This Row],[Valor del control]]),AND(Tabla135[[#This Row],[No. de Control]]&gt;1,Tabla135[[#This Row],[Desplazamiento en la Matriz]]="Probabilidad"),AB120-(AB120*Tabla135[[#This Row],[Valor del control]]),AND(Tabla135[[#This Row],[No. de Control]]=1,Tabla135[[#This Row],[Desplazamiento en la Matriz]]="Impacto"),D121,AND(Tabla135[[#This Row],[No. de Control]]&gt;1,Tabla135[[#This Row],[Desplazamiento en la Matriz]]="Impacto"),AB120),""),"")</f>
        <v/>
      </c>
      <c r="AC121" s="310" t="str" cm="1">
        <f t="array" ref="AC121">IFERROR(IF(Tabla135[[#This Row],[Registro diligenciado]]=TRUE,_xlfn.IFS(AND(Tabla135[[#This Row],[No. de Control]]=1,Tabla135[[#This Row],[Desplazamiento en la Matriz]]="Impacto"),E121-(E121*Tabla135[[#This Row],[Valor del control]]),AND(Tabla135[[#This Row],[No. de Control]]&gt;1,Tabla135[[#This Row],[Desplazamiento en la Matriz]]="Impacto"),AC120-(AC120*Tabla135[[#This Row],[Valor del control]]),AND(Tabla135[[#This Row],[No. de Control]]=1,Tabla135[[#This Row],[Desplazamiento en la Matriz]]="Probabilidad"),E121,AND(Tabla135[[#This Row],[No. de Control]]&gt;1,Tabla135[[#This Row],[Desplazamiento en la Matriz]]="Probabilidad"),AC120),""),"")</f>
        <v/>
      </c>
      <c r="AD121" s="310">
        <f>IFERROR(_xlfn.MINIFS(Tabla135[Probabilidad residual],Tabla135[Id Riesgo],Tabla135[[#This Row],[Id Riesgo]]),"")</f>
        <v>0.36</v>
      </c>
      <c r="AE121" s="310">
        <f>IFERROR(_xlfn.MINIFS(Tabla135[Impacto residual],Tabla135[Id Riesgo],Tabla135[[#This Row],[Id Riesgo]]),"")</f>
        <v>0.39</v>
      </c>
      <c r="AF121" s="310" t="str" cm="1">
        <f t="array" ref="AF12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121" s="310" t="str" cm="1">
        <f t="array" ref="AG12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Menor</v>
      </c>
      <c r="AH12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1" s="213"/>
      <c r="AJ121" s="727">
        <f>_xlfn.MINIFS(Tabla135[Probabilidad residual],Tabla135[Id Riesgo],Tabla135[[#This Row],[Id Riesgo]])</f>
        <v>0.36</v>
      </c>
      <c r="AK121" s="727">
        <f>_xlfn.MINIFS(Tabla135[Impacto residual],Tabla135[Id Riesgo],Tabla135[[#This Row],[Id Riesgo]])</f>
        <v>0.39</v>
      </c>
      <c r="AL121" s="727"/>
      <c r="AM121" s="727"/>
      <c r="AN121" s="213"/>
      <c r="AO121" s="213"/>
      <c r="AP121" s="213"/>
      <c r="AQ121" s="213"/>
      <c r="AR121" s="213"/>
      <c r="AS121" s="213"/>
      <c r="AT121" s="213"/>
      <c r="AU121" s="213"/>
      <c r="AV121" s="213"/>
      <c r="AW121" s="213"/>
      <c r="AX121" s="213"/>
      <c r="AY121" s="213"/>
    </row>
    <row r="122" spans="1:51" ht="175.5" customHeight="1" x14ac:dyDescent="0.4">
      <c r="A122" s="735" t="str">
        <f>Tabla135[[#This Row],[Id Riesgo]]</f>
        <v>RC12</v>
      </c>
      <c r="B122" s="736" t="str">
        <f>Tabla135[[#This Row],[Riesgo]]</f>
        <v>Posibilidad de afectación Reputacional, Operativa, Legal, Económica por Corrupción, Soborno entrante, Conflicto de Intereses debido a Fallas en la atención oportuna y adecuada al ciudadano,  incompleta o con errores, generando inconformidad, retrasos en trámites y aumento en el número de quejas y reclamos.</v>
      </c>
      <c r="C122" s="742" t="b">
        <f>Tabla135[[#This Row],[Identificado en paso 1 y 2?]]</f>
        <v>1</v>
      </c>
      <c r="D122" s="727">
        <f>_xlfn.XLOOKUP(Tabla135[[#This Row],[Id Riesgo]],Tabla13[Id Riesgo],Tabla13[Probabilidad],"",1)</f>
        <v>0.8</v>
      </c>
      <c r="E122" s="727">
        <f>IF(C122=TRUE,_xlfn.XLOOKUP(Tabla135[[#This Row],[Id Riesgo]],Tabla13[Id Riesgo],Tabla13[Porcentaje Impacto],"",1),"")</f>
        <v>1</v>
      </c>
      <c r="F122" s="290" t="s">
        <v>143</v>
      </c>
      <c r="G122" s="415" t="b">
        <f>_xlfn.XLOOKUP(F122,Tabla13[Id Riesgo],Tabla13[Registro diligenciado],FALSE,1)</f>
        <v>1</v>
      </c>
      <c r="H122" s="290" t="str">
        <f>IF(G122,_xlfn.XLOOKUP(F122,Tabla6[Id Riesgo],Tabla6[DESCRIPCIÓN DEL RIESGO],FALSE,1),"")</f>
        <v>Posibilidad de afectación Reputacional, Operativa, Legal, Económica por Corrupción, Soborno entrante, Conflicto de Intereses debido a Fallas en la atención oportuna y adecuada al ciudadano,  incompleta o con errores, generando inconformidad, retrasos en trámites y aumento en el número de quejas y reclamos.</v>
      </c>
      <c r="I122" s="327">
        <f>_xlfn.XLOOKUP(Tabla135[[#This Row],[Id Riesgo]],Tabla13[Id Riesgo],Tabla13[Probabilidad])</f>
        <v>0.8</v>
      </c>
      <c r="J122" s="327">
        <f>_xlfn.XLOOKUP(Tabla135[[#This Row],[Id Riesgo]],Tabla13[Id Riesgo],Tabla13[Porcentaje Impacto],"",1)</f>
        <v>1</v>
      </c>
      <c r="K122" s="311">
        <v>1</v>
      </c>
      <c r="L122" s="314" t="s">
        <v>759</v>
      </c>
      <c r="M122" s="314" t="s">
        <v>436</v>
      </c>
      <c r="N122" s="314"/>
      <c r="O122" s="295" t="s">
        <v>877</v>
      </c>
      <c r="P122" s="314" t="s">
        <v>878</v>
      </c>
      <c r="Q122" s="328" t="str">
        <f>_xlfn.TEXTJOIN(" ",TRUE,Tabla135[[#This Row],[Actividad - Acción ¿Qué?
Inicia con verbo]],Tabla135[[#This Row],[Complemento
(Observaciones o desviaciones)]])</f>
        <v>Implementar jornadas permanentes de inducción y reinducción a los responsables de la atención a la ciudadanía sobre los servicios que ofrece la ANT, las nuevas normatividades y decisiones administrativas que tome la Entidad Analizando y verificando periódicamente las quejas y reclamos asociados a la atención con el fin de identificar fallas recurrentes y orientar acciones de mejora continua con los profesionales y técnicos asignados a estas actividades</v>
      </c>
      <c r="R122" s="295" t="s">
        <v>530</v>
      </c>
      <c r="S122" s="327">
        <f>_xlfn.XLOOKUP(Tabla135[[#This Row],[Tipo de control]],Tabla7[Tipo de control],Tabla7[Peso],"",1)</f>
        <v>0.25</v>
      </c>
      <c r="T122" s="290" t="str">
        <f>_xlfn.XLOOKUP(Tabla135[[#This Row],[Tipo de control]],Tabla7[Tipo de control],Tabla7[Afectación matriz],"",1)</f>
        <v>Probabilidad</v>
      </c>
      <c r="U122" s="295" t="s">
        <v>503</v>
      </c>
      <c r="V122" s="327">
        <f>_xlfn.XLOOKUP(Tabla135[[#This Row],[Implementación]],Tabla11[Implementación],Tabla11[Peso],"",1)</f>
        <v>0.15</v>
      </c>
      <c r="W122" s="295" t="s">
        <v>502</v>
      </c>
      <c r="X122" s="295" t="s">
        <v>499</v>
      </c>
      <c r="Y122" s="295" t="s">
        <v>766</v>
      </c>
      <c r="Z122" s="295" t="s">
        <v>508</v>
      </c>
      <c r="AA122" s="310">
        <f>IFERROR(Tabla135[[#This Row],[Peso del control]]+Tabla135[[#This Row],[Peso de la implementación]],"")</f>
        <v>0.4</v>
      </c>
      <c r="AB122" s="310" cm="1">
        <f t="array" ref="AB122">IFERROR(IF(Tabla135[[#This Row],[Registro diligenciado]]=TRUE,_xlfn.IFS(AND(Tabla135[[#This Row],[No. de Control]]=1,Tabla135[[#This Row],[Desplazamiento en la Matriz]]="Probabilidad"),D122-(D122*Tabla135[[#This Row],[Valor del control]]),AND(Tabla135[[#This Row],[No. de Control]]&gt;1,Tabla135[[#This Row],[Desplazamiento en la Matriz]]="Probabilidad"),AB121-(AB121*Tabla135[[#This Row],[Valor del control]]),AND(Tabla135[[#This Row],[No. de Control]]=1,Tabla135[[#This Row],[Desplazamiento en la Matriz]]="Impacto"),D122,AND(Tabla135[[#This Row],[No. de Control]]&gt;1,Tabla135[[#This Row],[Desplazamiento en la Matriz]]="Impacto"),AB121),""),"")</f>
        <v>0.48</v>
      </c>
      <c r="AC122" s="310" cm="1">
        <f t="array" ref="AC122">IFERROR(IF(Tabla135[[#This Row],[Registro diligenciado]]=TRUE,_xlfn.IFS(AND(Tabla135[[#This Row],[No. de Control]]=1,Tabla135[[#This Row],[Desplazamiento en la Matriz]]="Impacto"),E122-(E122*Tabla135[[#This Row],[Valor del control]]),AND(Tabla135[[#This Row],[No. de Control]]&gt;1,Tabla135[[#This Row],[Desplazamiento en la Matriz]]="Impacto"),AC121-(AC121*Tabla135[[#This Row],[Valor del control]]),AND(Tabla135[[#This Row],[No. de Control]]=1,Tabla135[[#This Row],[Desplazamiento en la Matriz]]="Probabilidad"),E122,AND(Tabla135[[#This Row],[No. de Control]]&gt;1,Tabla135[[#This Row],[Desplazamiento en la Matriz]]="Probabilidad"),AC121),""),"")</f>
        <v>1</v>
      </c>
      <c r="AD122" s="310">
        <f>IFERROR(_xlfn.MINIFS(Tabla135[Probabilidad residual],Tabla135[Id Riesgo],Tabla135[[#This Row],[Id Riesgo]]),"")</f>
        <v>0.48</v>
      </c>
      <c r="AE122" s="310">
        <f>IFERROR(_xlfn.MINIFS(Tabla135[Impacto residual],Tabla135[Id Riesgo],Tabla135[[#This Row],[Id Riesgo]]),"")</f>
        <v>1</v>
      </c>
      <c r="AF122" s="310" t="str" cm="1">
        <f t="array" ref="AF12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22" s="310" t="str" cm="1">
        <f t="array" ref="AG12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2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122" s="213"/>
      <c r="AJ122" s="727">
        <f>_xlfn.MINIFS(Tabla135[Probabilidad residual],Tabla135[Id Riesgo],Tabla135[[#This Row],[Id Riesgo]])</f>
        <v>0.48</v>
      </c>
      <c r="AK122" s="727">
        <f>_xlfn.MINIFS(Tabla135[Impacto residual],Tabla135[Id Riesgo],Tabla135[[#This Row],[Id Riesgo]])</f>
        <v>1</v>
      </c>
      <c r="AL122" s="727" t="str" cm="1">
        <f t="array" ref="AL122">IFERROR(_xlfn.IFS(AND(AJ122&gt;=CONFIGURACIÓN!$BF$6,AJ122&lt;=CONFIGURACIÓN!$BG$6),CONFIGURACIÓN!$BE$6,AND(AJ122&gt;=CONFIGURACIÓN!$BF$7,AJ122&lt;=CONFIGURACIÓN!$BG$7),CONFIGURACIÓN!$BE$7,AND(AJ122&gt;=CONFIGURACIÓN!$BF$8,AJ122&lt;=CONFIGURACIÓN!$BG$8),CONFIGURACIÓN!$BE$8,AND(AJ122&gt;=CONFIGURACIÓN!$BF$9,AJ122&lt;=CONFIGURACIÓN!$BG$9),CONFIGURACIÓN!$BE$9,AND(AJ122&gt;=CONFIGURACIÓN!$BF$10,AJ122&lt;=CONFIGURACIÓN!$BG$10),CONFIGURACIÓN!$BE$10),"")</f>
        <v>Media</v>
      </c>
      <c r="AM122" s="727" t="str" cm="1">
        <f t="array" ref="AM122">IFERROR(_xlfn.IFS(AND(AK122&gt;=CONFIGURACIÓN!$BJ$6,AK122&lt;=CONFIGURACIÓN!$BK$6),CONFIGURACIÓN!$BI$6,AND(AK122&gt;=CONFIGURACIÓN!$BJ$7,AK122&lt;=CONFIGURACIÓN!$BK$7),CONFIGURACIÓN!$BI$7,AND(AK122&gt;=CONFIGURACIÓN!$BJ$8,AK122&lt;=CONFIGURACIÓN!$BK$8),CONFIGURACIÓN!$BI$8,AND(AK122&gt;=CONFIGURACIÓN!$BJ$9,AK122&lt;=CONFIGURACIÓN!$BK$9),CONFIGURACIÓN!$BI$9,AND(AK122&gt;=CONFIGURACIÓN!$BJ$10,AK122&lt;=CONFIGURACIÓN!$BK$10),CONFIGURACIÓN!$BI$10),"")</f>
        <v>Castastrófico</v>
      </c>
      <c r="AN122" s="213"/>
      <c r="AO122" s="213"/>
      <c r="AP122" s="213"/>
      <c r="AQ122" s="213"/>
      <c r="AR122" s="213"/>
      <c r="AS122" s="213"/>
      <c r="AT122" s="213"/>
      <c r="AU122" s="213"/>
      <c r="AV122" s="213"/>
      <c r="AW122" s="213"/>
      <c r="AX122" s="213"/>
      <c r="AY122" s="213"/>
    </row>
    <row r="123" spans="1:51" ht="111.9" hidden="1" x14ac:dyDescent="0.4">
      <c r="A123" s="735" t="str">
        <f>Tabla135[[#This Row],[Id Riesgo]]</f>
        <v>RC12</v>
      </c>
      <c r="B123" s="736" t="str">
        <f>Tabla135[[#This Row],[Riesgo]]</f>
        <v>Posibilidad de afectación Reputacional, Operativa, Legal, Económica por Corrupción, Soborno entrante, Conflicto de Intereses debido a Fallas en la atención oportuna y adecuada al ciudadano,  incompleta o con errores, generando inconformidad, retrasos en trámites y aumento en el número de quejas y reclamos.</v>
      </c>
      <c r="C123" s="742" t="b">
        <f>Tabla135[[#This Row],[Identificado en paso 1 y 2?]]</f>
        <v>1</v>
      </c>
      <c r="D123" s="727">
        <f>_xlfn.XLOOKUP(Tabla135[[#This Row],[Id Riesgo]],Tabla13[Id Riesgo],Tabla13[Probabilidad],"",1)</f>
        <v>0.8</v>
      </c>
      <c r="E123" s="727">
        <f>IF(C123=TRUE,_xlfn.XLOOKUP(Tabla135[[#This Row],[Id Riesgo]],Tabla13[Id Riesgo],Tabla13[Porcentaje Impacto],"",1),"")</f>
        <v>1</v>
      </c>
      <c r="F123" s="290" t="str">
        <f t="shared" ref="F123:F131" si="11">F122</f>
        <v>RC12</v>
      </c>
      <c r="G123" s="415" t="b">
        <f>_xlfn.XLOOKUP(F123,Tabla13[Id Riesgo],Tabla13[Registro diligenciado],FALSE,1)</f>
        <v>1</v>
      </c>
      <c r="H123" s="290" t="str">
        <f>IF(G123,_xlfn.XLOOKUP(F123,Tabla6[Id Riesgo],Tabla6[DESCRIPCIÓN DEL RIESGO],FALSE,1),"")</f>
        <v>Posibilidad de afectación Reputacional, Operativa, Legal, Económica por Corrupción, Soborno entrante, Conflicto de Intereses debido a Fallas en la atención oportuna y adecuada al ciudadano,  incompleta o con errores, generando inconformidad, retrasos en trámites y aumento en el número de quejas y reclamos.</v>
      </c>
      <c r="I123" s="327">
        <f>_xlfn.XLOOKUP(Tabla135[[#This Row],[Id Riesgo]],Tabla13[Id Riesgo],Tabla13[Probabilidad])</f>
        <v>0.8</v>
      </c>
      <c r="J123" s="327">
        <f>_xlfn.XLOOKUP(Tabla135[[#This Row],[Id Riesgo]],Tabla13[Id Riesgo],Tabla13[Porcentaje Impacto],"",1)</f>
        <v>1</v>
      </c>
      <c r="K123" s="311">
        <v>2</v>
      </c>
      <c r="L123" s="314"/>
      <c r="M123" s="314"/>
      <c r="N123" s="314"/>
      <c r="O123" s="295"/>
      <c r="P123" s="314"/>
      <c r="Q123" s="328" t="str">
        <f>_xlfn.TEXTJOIN(" ",TRUE,Tabla135[[#This Row],[Actividad - Acción ¿Qué?
Inicia con verbo]],Tabla135[[#This Row],[Complemento
(Observaciones o desviaciones)]])</f>
        <v/>
      </c>
      <c r="R123" s="295"/>
      <c r="S123" s="327" t="str">
        <f>_xlfn.XLOOKUP(Tabla135[[#This Row],[Tipo de control]],Tabla7[Tipo de control],Tabla7[Peso],"",1)</f>
        <v/>
      </c>
      <c r="T123" s="290" t="str">
        <f>_xlfn.XLOOKUP(Tabla135[[#This Row],[Tipo de control]],Tabla7[Tipo de control],Tabla7[Afectación matriz],"",1)</f>
        <v/>
      </c>
      <c r="U123" s="295"/>
      <c r="V123" s="327" t="str">
        <f>_xlfn.XLOOKUP(Tabla135[[#This Row],[Implementación]],Tabla11[Implementación],Tabla11[Peso],"",1)</f>
        <v/>
      </c>
      <c r="W123" s="295"/>
      <c r="X123" s="295"/>
      <c r="Y123" s="295"/>
      <c r="Z123" s="295"/>
      <c r="AA123" s="310" t="str">
        <f>IFERROR(Tabla135[[#This Row],[Peso del control]]+Tabla135[[#This Row],[Peso de la implementación]],"")</f>
        <v/>
      </c>
      <c r="AB123" s="310" t="str" cm="1">
        <f t="array" ref="AB123">IFERROR(IF(Tabla135[[#This Row],[Registro diligenciado]]=TRUE,_xlfn.IFS(AND(Tabla135[[#This Row],[No. de Control]]=1,Tabla135[[#This Row],[Desplazamiento en la Matriz]]="Probabilidad"),D123-(D123*Tabla135[[#This Row],[Valor del control]]),AND(Tabla135[[#This Row],[No. de Control]]&gt;1,Tabla135[[#This Row],[Desplazamiento en la Matriz]]="Probabilidad"),AB122-(AB122*Tabla135[[#This Row],[Valor del control]]),AND(Tabla135[[#This Row],[No. de Control]]=1,Tabla135[[#This Row],[Desplazamiento en la Matriz]]="Impacto"),D123,AND(Tabla135[[#This Row],[No. de Control]]&gt;1,Tabla135[[#This Row],[Desplazamiento en la Matriz]]="Impacto"),AB122),""),"")</f>
        <v/>
      </c>
      <c r="AC123" s="310" t="str" cm="1">
        <f t="array" ref="AC123">IFERROR(IF(Tabla135[[#This Row],[Registro diligenciado]]=TRUE,_xlfn.IFS(AND(Tabla135[[#This Row],[No. de Control]]=1,Tabla135[[#This Row],[Desplazamiento en la Matriz]]="Impacto"),E123-(E123*Tabla135[[#This Row],[Valor del control]]),AND(Tabla135[[#This Row],[No. de Control]]&gt;1,Tabla135[[#This Row],[Desplazamiento en la Matriz]]="Impacto"),AC122-(AC122*Tabla135[[#This Row],[Valor del control]]),AND(Tabla135[[#This Row],[No. de Control]]=1,Tabla135[[#This Row],[Desplazamiento en la Matriz]]="Probabilidad"),E123,AND(Tabla135[[#This Row],[No. de Control]]&gt;1,Tabla135[[#This Row],[Desplazamiento en la Matriz]]="Probabilidad"),AC122),""),"")</f>
        <v/>
      </c>
      <c r="AD123" s="310">
        <f>IFERROR(_xlfn.MINIFS(Tabla135[Probabilidad residual],Tabla135[Id Riesgo],Tabla135[[#This Row],[Id Riesgo]]),"")</f>
        <v>0.48</v>
      </c>
      <c r="AE123" s="310">
        <f>IFERROR(_xlfn.MINIFS(Tabla135[Impacto residual],Tabla135[Id Riesgo],Tabla135[[#This Row],[Id Riesgo]]),"")</f>
        <v>1</v>
      </c>
      <c r="AF123" s="310" t="str" cm="1">
        <f t="array" ref="AF12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23" s="310" t="str" cm="1">
        <f t="array" ref="AG12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2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3" s="213"/>
      <c r="AJ123" s="727">
        <f>_xlfn.MINIFS(Tabla135[Probabilidad residual],Tabla135[Id Riesgo],Tabla135[[#This Row],[Id Riesgo]])</f>
        <v>0.48</v>
      </c>
      <c r="AK123" s="727">
        <f>_xlfn.MINIFS(Tabla135[Impacto residual],Tabla135[Id Riesgo],Tabla135[[#This Row],[Id Riesgo]])</f>
        <v>1</v>
      </c>
      <c r="AL123" s="727"/>
      <c r="AM123" s="727"/>
      <c r="AN123" s="213"/>
      <c r="AO123" s="213"/>
      <c r="AP123" s="213"/>
      <c r="AQ123" s="213"/>
      <c r="AR123" s="213"/>
      <c r="AS123" s="213"/>
      <c r="AT123" s="213"/>
      <c r="AU123" s="213"/>
      <c r="AV123" s="213"/>
      <c r="AW123" s="213"/>
      <c r="AX123" s="213"/>
      <c r="AY123" s="213"/>
    </row>
    <row r="124" spans="1:51" ht="111.9" hidden="1" x14ac:dyDescent="0.4">
      <c r="A124" s="735" t="str">
        <f>Tabla135[[#This Row],[Id Riesgo]]</f>
        <v>RC12</v>
      </c>
      <c r="B124" s="736" t="str">
        <f>Tabla135[[#This Row],[Riesgo]]</f>
        <v>Posibilidad de afectación Reputacional, Operativa, Legal, Económica por Corrupción, Soborno entrante, Conflicto de Intereses debido a Fallas en la atención oportuna y adecuada al ciudadano,  incompleta o con errores, generando inconformidad, retrasos en trámites y aumento en el número de quejas y reclamos.</v>
      </c>
      <c r="C124" s="742" t="b">
        <f>Tabla135[[#This Row],[Identificado en paso 1 y 2?]]</f>
        <v>1</v>
      </c>
      <c r="D124" s="727">
        <f>_xlfn.XLOOKUP(Tabla135[[#This Row],[Id Riesgo]],Tabla13[Id Riesgo],Tabla13[Probabilidad],"",1)</f>
        <v>0.8</v>
      </c>
      <c r="E124" s="727">
        <f>IF(C124=TRUE,_xlfn.XLOOKUP(Tabla135[[#This Row],[Id Riesgo]],Tabla13[Id Riesgo],Tabla13[Porcentaje Impacto],"",1),"")</f>
        <v>1</v>
      </c>
      <c r="F124" s="290" t="str">
        <f t="shared" si="11"/>
        <v>RC12</v>
      </c>
      <c r="G124" s="415" t="b">
        <f>_xlfn.XLOOKUP(F124,Tabla13[Id Riesgo],Tabla13[Registro diligenciado],FALSE,1)</f>
        <v>1</v>
      </c>
      <c r="H124" s="290" t="str">
        <f>IF(G124,_xlfn.XLOOKUP(F124,Tabla6[Id Riesgo],Tabla6[DESCRIPCIÓN DEL RIESGO],FALSE,1),"")</f>
        <v>Posibilidad de afectación Reputacional, Operativa, Legal, Económica por Corrupción, Soborno entrante, Conflicto de Intereses debido a Fallas en la atención oportuna y adecuada al ciudadano,  incompleta o con errores, generando inconformidad, retrasos en trámites y aumento en el número de quejas y reclamos.</v>
      </c>
      <c r="I124" s="327">
        <f>_xlfn.XLOOKUP(Tabla135[[#This Row],[Id Riesgo]],Tabla13[Id Riesgo],Tabla13[Probabilidad])</f>
        <v>0.8</v>
      </c>
      <c r="J124" s="327">
        <f>_xlfn.XLOOKUP(Tabla135[[#This Row],[Id Riesgo]],Tabla13[Id Riesgo],Tabla13[Porcentaje Impacto],"",1)</f>
        <v>1</v>
      </c>
      <c r="K124" s="311">
        <v>3</v>
      </c>
      <c r="L124" s="314"/>
      <c r="M124" s="314"/>
      <c r="N124" s="314"/>
      <c r="O124" s="295"/>
      <c r="P124" s="314"/>
      <c r="Q124" s="328" t="str">
        <f>_xlfn.TEXTJOIN(" ",TRUE,Tabla135[[#This Row],[Actividad - Acción ¿Qué?
Inicia con verbo]],Tabla135[[#This Row],[Complemento
(Observaciones o desviaciones)]])</f>
        <v/>
      </c>
      <c r="R124" s="295"/>
      <c r="S124" s="327" t="str">
        <f>_xlfn.XLOOKUP(Tabla135[[#This Row],[Tipo de control]],Tabla7[Tipo de control],Tabla7[Peso],"",1)</f>
        <v/>
      </c>
      <c r="T124" s="290" t="str">
        <f>_xlfn.XLOOKUP(Tabla135[[#This Row],[Tipo de control]],Tabla7[Tipo de control],Tabla7[Afectación matriz],"",1)</f>
        <v/>
      </c>
      <c r="U124" s="295"/>
      <c r="V124" s="327" t="str">
        <f>_xlfn.XLOOKUP(Tabla135[[#This Row],[Implementación]],Tabla11[Implementación],Tabla11[Peso],"",1)</f>
        <v/>
      </c>
      <c r="W124" s="295"/>
      <c r="X124" s="295"/>
      <c r="Y124" s="295"/>
      <c r="Z124" s="295"/>
      <c r="AA124" s="310" t="str">
        <f>IFERROR(Tabla135[[#This Row],[Peso del control]]+Tabla135[[#This Row],[Peso de la implementación]],"")</f>
        <v/>
      </c>
      <c r="AB124" s="310" t="str" cm="1">
        <f t="array" ref="AB124">IFERROR(IF(Tabla135[[#This Row],[Registro diligenciado]]=TRUE,_xlfn.IFS(AND(Tabla135[[#This Row],[No. de Control]]=1,Tabla135[[#This Row],[Desplazamiento en la Matriz]]="Probabilidad"),D124-(D124*Tabla135[[#This Row],[Valor del control]]),AND(Tabla135[[#This Row],[No. de Control]]&gt;1,Tabla135[[#This Row],[Desplazamiento en la Matriz]]="Probabilidad"),AB123-(AB123*Tabla135[[#This Row],[Valor del control]]),AND(Tabla135[[#This Row],[No. de Control]]=1,Tabla135[[#This Row],[Desplazamiento en la Matriz]]="Impacto"),D124,AND(Tabla135[[#This Row],[No. de Control]]&gt;1,Tabla135[[#This Row],[Desplazamiento en la Matriz]]="Impacto"),AB123),""),"")</f>
        <v/>
      </c>
      <c r="AC124" s="310" t="str" cm="1">
        <f t="array" ref="AC124">IFERROR(IF(Tabla135[[#This Row],[Registro diligenciado]]=TRUE,_xlfn.IFS(AND(Tabla135[[#This Row],[No. de Control]]=1,Tabla135[[#This Row],[Desplazamiento en la Matriz]]="Impacto"),E124-(E124*Tabla135[[#This Row],[Valor del control]]),AND(Tabla135[[#This Row],[No. de Control]]&gt;1,Tabla135[[#This Row],[Desplazamiento en la Matriz]]="Impacto"),AC123-(AC123*Tabla135[[#This Row],[Valor del control]]),AND(Tabla135[[#This Row],[No. de Control]]=1,Tabla135[[#This Row],[Desplazamiento en la Matriz]]="Probabilidad"),E124,AND(Tabla135[[#This Row],[No. de Control]]&gt;1,Tabla135[[#This Row],[Desplazamiento en la Matriz]]="Probabilidad"),AC123),""),"")</f>
        <v/>
      </c>
      <c r="AD124" s="310">
        <f>IFERROR(_xlfn.MINIFS(Tabla135[Probabilidad residual],Tabla135[Id Riesgo],Tabla135[[#This Row],[Id Riesgo]]),"")</f>
        <v>0.48</v>
      </c>
      <c r="AE124" s="310">
        <f>IFERROR(_xlfn.MINIFS(Tabla135[Impacto residual],Tabla135[Id Riesgo],Tabla135[[#This Row],[Id Riesgo]]),"")</f>
        <v>1</v>
      </c>
      <c r="AF124" s="310" t="str" cm="1">
        <f t="array" ref="AF12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24" s="310" t="str" cm="1">
        <f t="array" ref="AG12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2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4" s="213"/>
      <c r="AJ124" s="727">
        <f>_xlfn.MINIFS(Tabla135[Probabilidad residual],Tabla135[Id Riesgo],Tabla135[[#This Row],[Id Riesgo]])</f>
        <v>0.48</v>
      </c>
      <c r="AK124" s="727">
        <f>_xlfn.MINIFS(Tabla135[Impacto residual],Tabla135[Id Riesgo],Tabla135[[#This Row],[Id Riesgo]])</f>
        <v>1</v>
      </c>
      <c r="AL124" s="727"/>
      <c r="AM124" s="727"/>
      <c r="AN124" s="213"/>
      <c r="AO124" s="213"/>
      <c r="AP124" s="213"/>
      <c r="AQ124" s="213"/>
      <c r="AR124" s="213"/>
      <c r="AS124" s="213"/>
      <c r="AT124" s="213"/>
      <c r="AU124" s="213"/>
      <c r="AV124" s="213"/>
      <c r="AW124" s="213"/>
      <c r="AX124" s="213"/>
      <c r="AY124" s="213"/>
    </row>
    <row r="125" spans="1:51" ht="111.9" hidden="1" x14ac:dyDescent="0.4">
      <c r="A125" s="735" t="str">
        <f>Tabla135[[#This Row],[Id Riesgo]]</f>
        <v>RC12</v>
      </c>
      <c r="B125" s="736" t="str">
        <f>Tabla135[[#This Row],[Riesgo]]</f>
        <v>Posibilidad de afectación Reputacional, Operativa, Legal, Económica por Corrupción, Soborno entrante, Conflicto de Intereses debido a Fallas en la atención oportuna y adecuada al ciudadano,  incompleta o con errores, generando inconformidad, retrasos en trámites y aumento en el número de quejas y reclamos.</v>
      </c>
      <c r="C125" s="742" t="b">
        <f>Tabla135[[#This Row],[Identificado en paso 1 y 2?]]</f>
        <v>1</v>
      </c>
      <c r="D125" s="727">
        <f>_xlfn.XLOOKUP(Tabla135[[#This Row],[Id Riesgo]],Tabla13[Id Riesgo],Tabla13[Probabilidad],"",1)</f>
        <v>0.8</v>
      </c>
      <c r="E125" s="727">
        <f>IF(C125=TRUE,_xlfn.XLOOKUP(Tabla135[[#This Row],[Id Riesgo]],Tabla13[Id Riesgo],Tabla13[Porcentaje Impacto],"",1),"")</f>
        <v>1</v>
      </c>
      <c r="F125" s="290" t="str">
        <f t="shared" si="11"/>
        <v>RC12</v>
      </c>
      <c r="G125" s="415" t="b">
        <f>_xlfn.XLOOKUP(F125,Tabla13[Id Riesgo],Tabla13[Registro diligenciado],FALSE,1)</f>
        <v>1</v>
      </c>
      <c r="H125" s="290" t="str">
        <f>IF(G125,_xlfn.XLOOKUP(F125,Tabla6[Id Riesgo],Tabla6[DESCRIPCIÓN DEL RIESGO],FALSE,1),"")</f>
        <v>Posibilidad de afectación Reputacional, Operativa, Legal, Económica por Corrupción, Soborno entrante, Conflicto de Intereses debido a Fallas en la atención oportuna y adecuada al ciudadano,  incompleta o con errores, generando inconformidad, retrasos en trámites y aumento en el número de quejas y reclamos.</v>
      </c>
      <c r="I125" s="327">
        <f>_xlfn.XLOOKUP(Tabla135[[#This Row],[Id Riesgo]],Tabla13[Id Riesgo],Tabla13[Probabilidad])</f>
        <v>0.8</v>
      </c>
      <c r="J125" s="327">
        <f>_xlfn.XLOOKUP(Tabla135[[#This Row],[Id Riesgo]],Tabla13[Id Riesgo],Tabla13[Porcentaje Impacto],"",1)</f>
        <v>1</v>
      </c>
      <c r="K125" s="311">
        <v>4</v>
      </c>
      <c r="L125" s="314"/>
      <c r="M125" s="314"/>
      <c r="N125" s="314"/>
      <c r="O125" s="295"/>
      <c r="P125" s="314"/>
      <c r="Q125" s="328" t="str">
        <f>_xlfn.TEXTJOIN(" ",TRUE,Tabla135[[#This Row],[Actividad - Acción ¿Qué?
Inicia con verbo]],Tabla135[[#This Row],[Complemento
(Observaciones o desviaciones)]])</f>
        <v/>
      </c>
      <c r="R125" s="295"/>
      <c r="S125" s="327" t="str">
        <f>_xlfn.XLOOKUP(Tabla135[[#This Row],[Tipo de control]],Tabla7[Tipo de control],Tabla7[Peso],"",1)</f>
        <v/>
      </c>
      <c r="T125" s="290" t="str">
        <f>_xlfn.XLOOKUP(Tabla135[[#This Row],[Tipo de control]],Tabla7[Tipo de control],Tabla7[Afectación matriz],"",1)</f>
        <v/>
      </c>
      <c r="U125" s="295"/>
      <c r="V125" s="327" t="str">
        <f>_xlfn.XLOOKUP(Tabla135[[#This Row],[Implementación]],Tabla11[Implementación],Tabla11[Peso],"",1)</f>
        <v/>
      </c>
      <c r="W125" s="295"/>
      <c r="X125" s="295"/>
      <c r="Y125" s="295"/>
      <c r="Z125" s="295"/>
      <c r="AA125" s="310" t="str">
        <f>IFERROR(Tabla135[[#This Row],[Peso del control]]+Tabla135[[#This Row],[Peso de la implementación]],"")</f>
        <v/>
      </c>
      <c r="AB125" s="310" t="str" cm="1">
        <f t="array" ref="AB125">IFERROR(IF(Tabla135[[#This Row],[Registro diligenciado]]=TRUE,_xlfn.IFS(AND(Tabla135[[#This Row],[No. de Control]]=1,Tabla135[[#This Row],[Desplazamiento en la Matriz]]="Probabilidad"),D125-(D125*Tabla135[[#This Row],[Valor del control]]),AND(Tabla135[[#This Row],[No. de Control]]&gt;1,Tabla135[[#This Row],[Desplazamiento en la Matriz]]="Probabilidad"),AB124-(AB124*Tabla135[[#This Row],[Valor del control]]),AND(Tabla135[[#This Row],[No. de Control]]=1,Tabla135[[#This Row],[Desplazamiento en la Matriz]]="Impacto"),D125,AND(Tabla135[[#This Row],[No. de Control]]&gt;1,Tabla135[[#This Row],[Desplazamiento en la Matriz]]="Impacto"),AB124),""),"")</f>
        <v/>
      </c>
      <c r="AC125" s="310" t="str" cm="1">
        <f t="array" ref="AC125">IFERROR(IF(Tabla135[[#This Row],[Registro diligenciado]]=TRUE,_xlfn.IFS(AND(Tabla135[[#This Row],[No. de Control]]=1,Tabla135[[#This Row],[Desplazamiento en la Matriz]]="Impacto"),E125-(E125*Tabla135[[#This Row],[Valor del control]]),AND(Tabla135[[#This Row],[No. de Control]]&gt;1,Tabla135[[#This Row],[Desplazamiento en la Matriz]]="Impacto"),AC124-(AC124*Tabla135[[#This Row],[Valor del control]]),AND(Tabla135[[#This Row],[No. de Control]]=1,Tabla135[[#This Row],[Desplazamiento en la Matriz]]="Probabilidad"),E125,AND(Tabla135[[#This Row],[No. de Control]]&gt;1,Tabla135[[#This Row],[Desplazamiento en la Matriz]]="Probabilidad"),AC124),""),"")</f>
        <v/>
      </c>
      <c r="AD125" s="310">
        <f>IFERROR(_xlfn.MINIFS(Tabla135[Probabilidad residual],Tabla135[Id Riesgo],Tabla135[[#This Row],[Id Riesgo]]),"")</f>
        <v>0.48</v>
      </c>
      <c r="AE125" s="310">
        <f>IFERROR(_xlfn.MINIFS(Tabla135[Impacto residual],Tabla135[Id Riesgo],Tabla135[[#This Row],[Id Riesgo]]),"")</f>
        <v>1</v>
      </c>
      <c r="AF125" s="310" t="str" cm="1">
        <f t="array" ref="AF12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25" s="310" t="str" cm="1">
        <f t="array" ref="AG12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2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5" s="213"/>
      <c r="AJ125" s="727">
        <f>_xlfn.MINIFS(Tabla135[Probabilidad residual],Tabla135[Id Riesgo],Tabla135[[#This Row],[Id Riesgo]])</f>
        <v>0.48</v>
      </c>
      <c r="AK125" s="727">
        <f>_xlfn.MINIFS(Tabla135[Impacto residual],Tabla135[Id Riesgo],Tabla135[[#This Row],[Id Riesgo]])</f>
        <v>1</v>
      </c>
      <c r="AL125" s="727"/>
      <c r="AM125" s="727"/>
      <c r="AN125" s="213"/>
      <c r="AO125" s="213"/>
      <c r="AP125" s="213"/>
      <c r="AQ125" s="213"/>
      <c r="AR125" s="213"/>
      <c r="AS125" s="213"/>
      <c r="AT125" s="213"/>
      <c r="AU125" s="213"/>
      <c r="AV125" s="213"/>
      <c r="AW125" s="213"/>
      <c r="AX125" s="213"/>
      <c r="AY125" s="213"/>
    </row>
    <row r="126" spans="1:51" ht="111.9" hidden="1" x14ac:dyDescent="0.4">
      <c r="A126" s="735" t="str">
        <f>Tabla135[[#This Row],[Id Riesgo]]</f>
        <v>RC12</v>
      </c>
      <c r="B126" s="736" t="str">
        <f>Tabla135[[#This Row],[Riesgo]]</f>
        <v>Posibilidad de afectación Reputacional, Operativa, Legal, Económica por Corrupción, Soborno entrante, Conflicto de Intereses debido a Fallas en la atención oportuna y adecuada al ciudadano,  incompleta o con errores, generando inconformidad, retrasos en trámites y aumento en el número de quejas y reclamos.</v>
      </c>
      <c r="C126" s="742" t="b">
        <f>Tabla135[[#This Row],[Identificado en paso 1 y 2?]]</f>
        <v>1</v>
      </c>
      <c r="D126" s="727">
        <f>_xlfn.XLOOKUP(Tabla135[[#This Row],[Id Riesgo]],Tabla13[Id Riesgo],Tabla13[Probabilidad],"",1)</f>
        <v>0.8</v>
      </c>
      <c r="E126" s="727">
        <f>IF(C126=TRUE,_xlfn.XLOOKUP(Tabla135[[#This Row],[Id Riesgo]],Tabla13[Id Riesgo],Tabla13[Porcentaje Impacto],"",1),"")</f>
        <v>1</v>
      </c>
      <c r="F126" s="290" t="str">
        <f t="shared" si="11"/>
        <v>RC12</v>
      </c>
      <c r="G126" s="415" t="b">
        <f>_xlfn.XLOOKUP(F126,Tabla13[Id Riesgo],Tabla13[Registro diligenciado],FALSE,1)</f>
        <v>1</v>
      </c>
      <c r="H126" s="290" t="str">
        <f>IF(G126,_xlfn.XLOOKUP(F126,Tabla6[Id Riesgo],Tabla6[DESCRIPCIÓN DEL RIESGO],FALSE,1),"")</f>
        <v>Posibilidad de afectación Reputacional, Operativa, Legal, Económica por Corrupción, Soborno entrante, Conflicto de Intereses debido a Fallas en la atención oportuna y adecuada al ciudadano,  incompleta o con errores, generando inconformidad, retrasos en trámites y aumento en el número de quejas y reclamos.</v>
      </c>
      <c r="I126" s="327">
        <f>_xlfn.XLOOKUP(Tabla135[[#This Row],[Id Riesgo]],Tabla13[Id Riesgo],Tabla13[Probabilidad])</f>
        <v>0.8</v>
      </c>
      <c r="J126" s="327">
        <f>_xlfn.XLOOKUP(Tabla135[[#This Row],[Id Riesgo]],Tabla13[Id Riesgo],Tabla13[Porcentaje Impacto],"",1)</f>
        <v>1</v>
      </c>
      <c r="K126" s="311">
        <v>5</v>
      </c>
      <c r="L126" s="314"/>
      <c r="M126" s="314"/>
      <c r="N126" s="314"/>
      <c r="O126" s="295"/>
      <c r="P126" s="314"/>
      <c r="Q126" s="328" t="str">
        <f>_xlfn.TEXTJOIN(" ",TRUE,Tabla135[[#This Row],[Actividad - Acción ¿Qué?
Inicia con verbo]],Tabla135[[#This Row],[Complemento
(Observaciones o desviaciones)]])</f>
        <v/>
      </c>
      <c r="R126" s="295"/>
      <c r="S126" s="327" t="str">
        <f>_xlfn.XLOOKUP(Tabla135[[#This Row],[Tipo de control]],Tabla7[Tipo de control],Tabla7[Peso],"",1)</f>
        <v/>
      </c>
      <c r="T126" s="290" t="str">
        <f>_xlfn.XLOOKUP(Tabla135[[#This Row],[Tipo de control]],Tabla7[Tipo de control],Tabla7[Afectación matriz],"",1)</f>
        <v/>
      </c>
      <c r="U126" s="295"/>
      <c r="V126" s="327" t="str">
        <f>_xlfn.XLOOKUP(Tabla135[[#This Row],[Implementación]],Tabla11[Implementación],Tabla11[Peso],"",1)</f>
        <v/>
      </c>
      <c r="W126" s="295"/>
      <c r="X126" s="295"/>
      <c r="Y126" s="295"/>
      <c r="Z126" s="295"/>
      <c r="AA126" s="310" t="str">
        <f>IFERROR(Tabla135[[#This Row],[Peso del control]]+Tabla135[[#This Row],[Peso de la implementación]],"")</f>
        <v/>
      </c>
      <c r="AB126" s="310" t="str" cm="1">
        <f t="array" ref="AB126">IFERROR(IF(Tabla135[[#This Row],[Registro diligenciado]]=TRUE,_xlfn.IFS(AND(Tabla135[[#This Row],[No. de Control]]=1,Tabla135[[#This Row],[Desplazamiento en la Matriz]]="Probabilidad"),D126-(D126*Tabla135[[#This Row],[Valor del control]]),AND(Tabla135[[#This Row],[No. de Control]]&gt;1,Tabla135[[#This Row],[Desplazamiento en la Matriz]]="Probabilidad"),AB125-(AB125*Tabla135[[#This Row],[Valor del control]]),AND(Tabla135[[#This Row],[No. de Control]]=1,Tabla135[[#This Row],[Desplazamiento en la Matriz]]="Impacto"),D126,AND(Tabla135[[#This Row],[No. de Control]]&gt;1,Tabla135[[#This Row],[Desplazamiento en la Matriz]]="Impacto"),AB125),""),"")</f>
        <v/>
      </c>
      <c r="AC126" s="310" t="str" cm="1">
        <f t="array" ref="AC126">IFERROR(IF(Tabla135[[#This Row],[Registro diligenciado]]=TRUE,_xlfn.IFS(AND(Tabla135[[#This Row],[No. de Control]]=1,Tabla135[[#This Row],[Desplazamiento en la Matriz]]="Impacto"),E126-(E126*Tabla135[[#This Row],[Valor del control]]),AND(Tabla135[[#This Row],[No. de Control]]&gt;1,Tabla135[[#This Row],[Desplazamiento en la Matriz]]="Impacto"),AC125-(AC125*Tabla135[[#This Row],[Valor del control]]),AND(Tabla135[[#This Row],[No. de Control]]=1,Tabla135[[#This Row],[Desplazamiento en la Matriz]]="Probabilidad"),E126,AND(Tabla135[[#This Row],[No. de Control]]&gt;1,Tabla135[[#This Row],[Desplazamiento en la Matriz]]="Probabilidad"),AC125),""),"")</f>
        <v/>
      </c>
      <c r="AD126" s="310">
        <f>IFERROR(_xlfn.MINIFS(Tabla135[Probabilidad residual],Tabla135[Id Riesgo],Tabla135[[#This Row],[Id Riesgo]]),"")</f>
        <v>0.48</v>
      </c>
      <c r="AE126" s="310">
        <f>IFERROR(_xlfn.MINIFS(Tabla135[Impacto residual],Tabla135[Id Riesgo],Tabla135[[#This Row],[Id Riesgo]]),"")</f>
        <v>1</v>
      </c>
      <c r="AF126" s="310" t="str" cm="1">
        <f t="array" ref="AF12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26" s="310" t="str" cm="1">
        <f t="array" ref="AG12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2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6" s="213"/>
      <c r="AJ126" s="727">
        <f>_xlfn.MINIFS(Tabla135[Probabilidad residual],Tabla135[Id Riesgo],Tabla135[[#This Row],[Id Riesgo]])</f>
        <v>0.48</v>
      </c>
      <c r="AK126" s="727">
        <f>_xlfn.MINIFS(Tabla135[Impacto residual],Tabla135[Id Riesgo],Tabla135[[#This Row],[Id Riesgo]])</f>
        <v>1</v>
      </c>
      <c r="AL126" s="727"/>
      <c r="AM126" s="727"/>
      <c r="AN126" s="213"/>
      <c r="AO126" s="213"/>
      <c r="AP126" s="213"/>
      <c r="AQ126" s="213"/>
      <c r="AR126" s="213"/>
      <c r="AS126" s="213"/>
      <c r="AT126" s="213"/>
      <c r="AU126" s="213"/>
      <c r="AV126" s="213"/>
      <c r="AW126" s="213"/>
      <c r="AX126" s="213"/>
      <c r="AY126" s="213"/>
    </row>
    <row r="127" spans="1:51" ht="111.9" hidden="1" x14ac:dyDescent="0.4">
      <c r="A127" s="735" t="str">
        <f>Tabla135[[#This Row],[Id Riesgo]]</f>
        <v>RC12</v>
      </c>
      <c r="B127" s="736" t="str">
        <f>Tabla135[[#This Row],[Riesgo]]</f>
        <v>Posibilidad de afectación Reputacional, Operativa, Legal, Económica por Corrupción, Soborno entrante, Conflicto de Intereses debido a Fallas en la atención oportuna y adecuada al ciudadano,  incompleta o con errores, generando inconformidad, retrasos en trámites y aumento en el número de quejas y reclamos.</v>
      </c>
      <c r="C127" s="742" t="b">
        <f>Tabla135[[#This Row],[Identificado en paso 1 y 2?]]</f>
        <v>1</v>
      </c>
      <c r="D127" s="727">
        <f>_xlfn.XLOOKUP(Tabla135[[#This Row],[Id Riesgo]],Tabla13[Id Riesgo],Tabla13[Probabilidad],"",1)</f>
        <v>0.8</v>
      </c>
      <c r="E127" s="727">
        <f>IF(C127=TRUE,_xlfn.XLOOKUP(Tabla135[[#This Row],[Id Riesgo]],Tabla13[Id Riesgo],Tabla13[Porcentaje Impacto],"",1),"")</f>
        <v>1</v>
      </c>
      <c r="F127" s="290" t="str">
        <f t="shared" si="11"/>
        <v>RC12</v>
      </c>
      <c r="G127" s="415" t="b">
        <f>_xlfn.XLOOKUP(F127,Tabla13[Id Riesgo],Tabla13[Registro diligenciado],FALSE,1)</f>
        <v>1</v>
      </c>
      <c r="H127" s="290" t="str">
        <f>IF(G127,_xlfn.XLOOKUP(F127,Tabla6[Id Riesgo],Tabla6[DESCRIPCIÓN DEL RIESGO],FALSE,1),"")</f>
        <v>Posibilidad de afectación Reputacional, Operativa, Legal, Económica por Corrupción, Soborno entrante, Conflicto de Intereses debido a Fallas en la atención oportuna y adecuada al ciudadano,  incompleta o con errores, generando inconformidad, retrasos en trámites y aumento en el número de quejas y reclamos.</v>
      </c>
      <c r="I127" s="327">
        <f>_xlfn.XLOOKUP(Tabla135[[#This Row],[Id Riesgo]],Tabla13[Id Riesgo],Tabla13[Probabilidad])</f>
        <v>0.8</v>
      </c>
      <c r="J127" s="327">
        <f>_xlfn.XLOOKUP(Tabla135[[#This Row],[Id Riesgo]],Tabla13[Id Riesgo],Tabla13[Porcentaje Impacto],"",1)</f>
        <v>1</v>
      </c>
      <c r="K127" s="311">
        <v>6</v>
      </c>
      <c r="L127" s="314"/>
      <c r="M127" s="314"/>
      <c r="N127" s="314"/>
      <c r="O127" s="295"/>
      <c r="P127" s="314"/>
      <c r="Q127" s="328" t="str">
        <f>_xlfn.TEXTJOIN(" ",TRUE,Tabla135[[#This Row],[Actividad - Acción ¿Qué?
Inicia con verbo]],Tabla135[[#This Row],[Complemento
(Observaciones o desviaciones)]])</f>
        <v/>
      </c>
      <c r="R127" s="295"/>
      <c r="S127" s="327" t="str">
        <f>_xlfn.XLOOKUP(Tabla135[[#This Row],[Tipo de control]],Tabla7[Tipo de control],Tabla7[Peso],"",1)</f>
        <v/>
      </c>
      <c r="T127" s="290" t="str">
        <f>_xlfn.XLOOKUP(Tabla135[[#This Row],[Tipo de control]],Tabla7[Tipo de control],Tabla7[Afectación matriz],"",1)</f>
        <v/>
      </c>
      <c r="U127" s="295"/>
      <c r="V127" s="327" t="str">
        <f>_xlfn.XLOOKUP(Tabla135[[#This Row],[Implementación]],Tabla11[Implementación],Tabla11[Peso],"",1)</f>
        <v/>
      </c>
      <c r="W127" s="295"/>
      <c r="X127" s="295"/>
      <c r="Y127" s="295"/>
      <c r="Z127" s="295"/>
      <c r="AA127" s="310" t="str">
        <f>IFERROR(Tabla135[[#This Row],[Peso del control]]+Tabla135[[#This Row],[Peso de la implementación]],"")</f>
        <v/>
      </c>
      <c r="AB127" s="310" t="str" cm="1">
        <f t="array" ref="AB127">IFERROR(IF(Tabla135[[#This Row],[Registro diligenciado]]=TRUE,_xlfn.IFS(AND(Tabla135[[#This Row],[No. de Control]]=1,Tabla135[[#This Row],[Desplazamiento en la Matriz]]="Probabilidad"),D127-(D127*Tabla135[[#This Row],[Valor del control]]),AND(Tabla135[[#This Row],[No. de Control]]&gt;1,Tabla135[[#This Row],[Desplazamiento en la Matriz]]="Probabilidad"),AB126-(AB126*Tabla135[[#This Row],[Valor del control]]),AND(Tabla135[[#This Row],[No. de Control]]=1,Tabla135[[#This Row],[Desplazamiento en la Matriz]]="Impacto"),D127,AND(Tabla135[[#This Row],[No. de Control]]&gt;1,Tabla135[[#This Row],[Desplazamiento en la Matriz]]="Impacto"),AB126),""),"")</f>
        <v/>
      </c>
      <c r="AC127" s="310" t="str" cm="1">
        <f t="array" ref="AC127">IFERROR(IF(Tabla135[[#This Row],[Registro diligenciado]]=TRUE,_xlfn.IFS(AND(Tabla135[[#This Row],[No. de Control]]=1,Tabla135[[#This Row],[Desplazamiento en la Matriz]]="Impacto"),E127-(E127*Tabla135[[#This Row],[Valor del control]]),AND(Tabla135[[#This Row],[No. de Control]]&gt;1,Tabla135[[#This Row],[Desplazamiento en la Matriz]]="Impacto"),AC126-(AC126*Tabla135[[#This Row],[Valor del control]]),AND(Tabla135[[#This Row],[No. de Control]]=1,Tabla135[[#This Row],[Desplazamiento en la Matriz]]="Probabilidad"),E127,AND(Tabla135[[#This Row],[No. de Control]]&gt;1,Tabla135[[#This Row],[Desplazamiento en la Matriz]]="Probabilidad"),AC126),""),"")</f>
        <v/>
      </c>
      <c r="AD127" s="310">
        <f>IFERROR(_xlfn.MINIFS(Tabla135[Probabilidad residual],Tabla135[Id Riesgo],Tabla135[[#This Row],[Id Riesgo]]),"")</f>
        <v>0.48</v>
      </c>
      <c r="AE127" s="310">
        <f>IFERROR(_xlfn.MINIFS(Tabla135[Impacto residual],Tabla135[Id Riesgo],Tabla135[[#This Row],[Id Riesgo]]),"")</f>
        <v>1</v>
      </c>
      <c r="AF127" s="310" t="str" cm="1">
        <f t="array" ref="AF12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27" s="310" t="str" cm="1">
        <f t="array" ref="AG12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2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7" s="213"/>
      <c r="AJ127" s="727">
        <f>_xlfn.MINIFS(Tabla135[Probabilidad residual],Tabla135[Id Riesgo],Tabla135[[#This Row],[Id Riesgo]])</f>
        <v>0.48</v>
      </c>
      <c r="AK127" s="727">
        <f>_xlfn.MINIFS(Tabla135[Impacto residual],Tabla135[Id Riesgo],Tabla135[[#This Row],[Id Riesgo]])</f>
        <v>1</v>
      </c>
      <c r="AL127" s="727"/>
      <c r="AM127" s="727"/>
      <c r="AN127" s="213"/>
      <c r="AO127" s="213"/>
      <c r="AP127" s="213"/>
      <c r="AQ127" s="213"/>
      <c r="AR127" s="213"/>
      <c r="AS127" s="213"/>
      <c r="AT127" s="213"/>
      <c r="AU127" s="213"/>
      <c r="AV127" s="213"/>
      <c r="AW127" s="213"/>
      <c r="AX127" s="213"/>
      <c r="AY127" s="213"/>
    </row>
    <row r="128" spans="1:51" ht="111.9" hidden="1" x14ac:dyDescent="0.4">
      <c r="A128" s="735" t="str">
        <f>Tabla135[[#This Row],[Id Riesgo]]</f>
        <v>RC12</v>
      </c>
      <c r="B128" s="736" t="str">
        <f>Tabla135[[#This Row],[Riesgo]]</f>
        <v>Posibilidad de afectación Reputacional, Operativa, Legal, Económica por Corrupción, Soborno entrante, Conflicto de Intereses debido a Fallas en la atención oportuna y adecuada al ciudadano,  incompleta o con errores, generando inconformidad, retrasos en trámites y aumento en el número de quejas y reclamos.</v>
      </c>
      <c r="C128" s="742" t="b">
        <f>Tabla135[[#This Row],[Identificado en paso 1 y 2?]]</f>
        <v>1</v>
      </c>
      <c r="D128" s="727">
        <f>_xlfn.XLOOKUP(Tabla135[[#This Row],[Id Riesgo]],Tabla13[Id Riesgo],Tabla13[Probabilidad],"",1)</f>
        <v>0.8</v>
      </c>
      <c r="E128" s="727">
        <f>IF(C128=TRUE,_xlfn.XLOOKUP(Tabla135[[#This Row],[Id Riesgo]],Tabla13[Id Riesgo],Tabla13[Porcentaje Impacto],"",1),"")</f>
        <v>1</v>
      </c>
      <c r="F128" s="290" t="str">
        <f t="shared" si="11"/>
        <v>RC12</v>
      </c>
      <c r="G128" s="415" t="b">
        <f>_xlfn.XLOOKUP(F128,Tabla13[Id Riesgo],Tabla13[Registro diligenciado],FALSE,1)</f>
        <v>1</v>
      </c>
      <c r="H128" s="290" t="str">
        <f>IF(G128,_xlfn.XLOOKUP(F128,Tabla6[Id Riesgo],Tabla6[DESCRIPCIÓN DEL RIESGO],FALSE,1),"")</f>
        <v>Posibilidad de afectación Reputacional, Operativa, Legal, Económica por Corrupción, Soborno entrante, Conflicto de Intereses debido a Fallas en la atención oportuna y adecuada al ciudadano,  incompleta o con errores, generando inconformidad, retrasos en trámites y aumento en el número de quejas y reclamos.</v>
      </c>
      <c r="I128" s="327">
        <f>_xlfn.XLOOKUP(Tabla135[[#This Row],[Id Riesgo]],Tabla13[Id Riesgo],Tabla13[Probabilidad])</f>
        <v>0.8</v>
      </c>
      <c r="J128" s="327">
        <f>_xlfn.XLOOKUP(Tabla135[[#This Row],[Id Riesgo]],Tabla13[Id Riesgo],Tabla13[Porcentaje Impacto],"",1)</f>
        <v>1</v>
      </c>
      <c r="K128" s="311">
        <v>7</v>
      </c>
      <c r="L128" s="314"/>
      <c r="M128" s="314"/>
      <c r="N128" s="314"/>
      <c r="O128" s="295"/>
      <c r="P128" s="314"/>
      <c r="Q128" s="328" t="str">
        <f>_xlfn.TEXTJOIN(" ",TRUE,Tabla135[[#This Row],[Actividad - Acción ¿Qué?
Inicia con verbo]],Tabla135[[#This Row],[Complemento
(Observaciones o desviaciones)]])</f>
        <v/>
      </c>
      <c r="R128" s="295"/>
      <c r="S128" s="327" t="str">
        <f>_xlfn.XLOOKUP(Tabla135[[#This Row],[Tipo de control]],Tabla7[Tipo de control],Tabla7[Peso],"",1)</f>
        <v/>
      </c>
      <c r="T128" s="290" t="str">
        <f>_xlfn.XLOOKUP(Tabla135[[#This Row],[Tipo de control]],Tabla7[Tipo de control],Tabla7[Afectación matriz],"",1)</f>
        <v/>
      </c>
      <c r="U128" s="295"/>
      <c r="V128" s="327" t="str">
        <f>_xlfn.XLOOKUP(Tabla135[[#This Row],[Implementación]],Tabla11[Implementación],Tabla11[Peso],"",1)</f>
        <v/>
      </c>
      <c r="W128" s="295"/>
      <c r="X128" s="295"/>
      <c r="Y128" s="295"/>
      <c r="Z128" s="295"/>
      <c r="AA128" s="310" t="str">
        <f>IFERROR(Tabla135[[#This Row],[Peso del control]]+Tabla135[[#This Row],[Peso de la implementación]],"")</f>
        <v/>
      </c>
      <c r="AB128" s="310" t="str" cm="1">
        <f t="array" ref="AB128">IFERROR(IF(Tabla135[[#This Row],[Registro diligenciado]]=TRUE,_xlfn.IFS(AND(Tabla135[[#This Row],[No. de Control]]=1,Tabla135[[#This Row],[Desplazamiento en la Matriz]]="Probabilidad"),D128-(D128*Tabla135[[#This Row],[Valor del control]]),AND(Tabla135[[#This Row],[No. de Control]]&gt;1,Tabla135[[#This Row],[Desplazamiento en la Matriz]]="Probabilidad"),AB127-(AB127*Tabla135[[#This Row],[Valor del control]]),AND(Tabla135[[#This Row],[No. de Control]]=1,Tabla135[[#This Row],[Desplazamiento en la Matriz]]="Impacto"),D128,AND(Tabla135[[#This Row],[No. de Control]]&gt;1,Tabla135[[#This Row],[Desplazamiento en la Matriz]]="Impacto"),AB127),""),"")</f>
        <v/>
      </c>
      <c r="AC128" s="310" t="str" cm="1">
        <f t="array" ref="AC128">IFERROR(IF(Tabla135[[#This Row],[Registro diligenciado]]=TRUE,_xlfn.IFS(AND(Tabla135[[#This Row],[No. de Control]]=1,Tabla135[[#This Row],[Desplazamiento en la Matriz]]="Impacto"),E128-(E128*Tabla135[[#This Row],[Valor del control]]),AND(Tabla135[[#This Row],[No. de Control]]&gt;1,Tabla135[[#This Row],[Desplazamiento en la Matriz]]="Impacto"),AC127-(AC127*Tabla135[[#This Row],[Valor del control]]),AND(Tabla135[[#This Row],[No. de Control]]=1,Tabla135[[#This Row],[Desplazamiento en la Matriz]]="Probabilidad"),E128,AND(Tabla135[[#This Row],[No. de Control]]&gt;1,Tabla135[[#This Row],[Desplazamiento en la Matriz]]="Probabilidad"),AC127),""),"")</f>
        <v/>
      </c>
      <c r="AD128" s="310">
        <f>IFERROR(_xlfn.MINIFS(Tabla135[Probabilidad residual],Tabla135[Id Riesgo],Tabla135[[#This Row],[Id Riesgo]]),"")</f>
        <v>0.48</v>
      </c>
      <c r="AE128" s="310">
        <f>IFERROR(_xlfn.MINIFS(Tabla135[Impacto residual],Tabla135[Id Riesgo],Tabla135[[#This Row],[Id Riesgo]]),"")</f>
        <v>1</v>
      </c>
      <c r="AF128" s="310" t="str" cm="1">
        <f t="array" ref="AF12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28" s="310" t="str" cm="1">
        <f t="array" ref="AG12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2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8" s="213"/>
      <c r="AJ128" s="727">
        <f>_xlfn.MINIFS(Tabla135[Probabilidad residual],Tabla135[Id Riesgo],Tabla135[[#This Row],[Id Riesgo]])</f>
        <v>0.48</v>
      </c>
      <c r="AK128" s="727">
        <f>_xlfn.MINIFS(Tabla135[Impacto residual],Tabla135[Id Riesgo],Tabla135[[#This Row],[Id Riesgo]])</f>
        <v>1</v>
      </c>
      <c r="AL128" s="727"/>
      <c r="AM128" s="727"/>
      <c r="AN128" s="213"/>
      <c r="AO128" s="213"/>
      <c r="AP128" s="213"/>
      <c r="AQ128" s="213"/>
      <c r="AR128" s="213"/>
      <c r="AS128" s="213"/>
      <c r="AT128" s="213"/>
      <c r="AU128" s="213"/>
      <c r="AV128" s="213"/>
      <c r="AW128" s="213"/>
      <c r="AX128" s="213"/>
      <c r="AY128" s="213"/>
    </row>
    <row r="129" spans="1:51" ht="111.9" hidden="1" x14ac:dyDescent="0.4">
      <c r="A129" s="735" t="str">
        <f>Tabla135[[#This Row],[Id Riesgo]]</f>
        <v>RC12</v>
      </c>
      <c r="B129" s="736" t="str">
        <f>Tabla135[[#This Row],[Riesgo]]</f>
        <v>Posibilidad de afectación Reputacional, Operativa, Legal, Económica por Corrupción, Soborno entrante, Conflicto de Intereses debido a Fallas en la atención oportuna y adecuada al ciudadano,  incompleta o con errores, generando inconformidad, retrasos en trámites y aumento en el número de quejas y reclamos.</v>
      </c>
      <c r="C129" s="742" t="b">
        <f>Tabla135[[#This Row],[Identificado en paso 1 y 2?]]</f>
        <v>1</v>
      </c>
      <c r="D129" s="727">
        <f>_xlfn.XLOOKUP(Tabla135[[#This Row],[Id Riesgo]],Tabla13[Id Riesgo],Tabla13[Probabilidad],"",1)</f>
        <v>0.8</v>
      </c>
      <c r="E129" s="727">
        <f>IF(C129=TRUE,_xlfn.XLOOKUP(Tabla135[[#This Row],[Id Riesgo]],Tabla13[Id Riesgo],Tabla13[Porcentaje Impacto],"",1),"")</f>
        <v>1</v>
      </c>
      <c r="F129" s="290" t="str">
        <f t="shared" si="11"/>
        <v>RC12</v>
      </c>
      <c r="G129" s="415" t="b">
        <f>_xlfn.XLOOKUP(F129,Tabla13[Id Riesgo],Tabla13[Registro diligenciado],FALSE,1)</f>
        <v>1</v>
      </c>
      <c r="H129" s="290" t="str">
        <f>IF(G129,_xlfn.XLOOKUP(F129,Tabla6[Id Riesgo],Tabla6[DESCRIPCIÓN DEL RIESGO],FALSE,1),"")</f>
        <v>Posibilidad de afectación Reputacional, Operativa, Legal, Económica por Corrupción, Soborno entrante, Conflicto de Intereses debido a Fallas en la atención oportuna y adecuada al ciudadano,  incompleta o con errores, generando inconformidad, retrasos en trámites y aumento en el número de quejas y reclamos.</v>
      </c>
      <c r="I129" s="327">
        <f>_xlfn.XLOOKUP(Tabla135[[#This Row],[Id Riesgo]],Tabla13[Id Riesgo],Tabla13[Probabilidad])</f>
        <v>0.8</v>
      </c>
      <c r="J129" s="327">
        <f>_xlfn.XLOOKUP(Tabla135[[#This Row],[Id Riesgo]],Tabla13[Id Riesgo],Tabla13[Porcentaje Impacto],"",1)</f>
        <v>1</v>
      </c>
      <c r="K129" s="311">
        <v>8</v>
      </c>
      <c r="L129" s="314"/>
      <c r="M129" s="314"/>
      <c r="N129" s="314"/>
      <c r="O129" s="295"/>
      <c r="P129" s="314"/>
      <c r="Q129" s="328" t="str">
        <f>_xlfn.TEXTJOIN(" ",TRUE,Tabla135[[#This Row],[Actividad - Acción ¿Qué?
Inicia con verbo]],Tabla135[[#This Row],[Complemento
(Observaciones o desviaciones)]])</f>
        <v/>
      </c>
      <c r="R129" s="295"/>
      <c r="S129" s="327" t="str">
        <f>_xlfn.XLOOKUP(Tabla135[[#This Row],[Tipo de control]],Tabla7[Tipo de control],Tabla7[Peso],"",1)</f>
        <v/>
      </c>
      <c r="T129" s="290" t="str">
        <f>_xlfn.XLOOKUP(Tabla135[[#This Row],[Tipo de control]],Tabla7[Tipo de control],Tabla7[Afectación matriz],"",1)</f>
        <v/>
      </c>
      <c r="U129" s="295"/>
      <c r="V129" s="327" t="str">
        <f>_xlfn.XLOOKUP(Tabla135[[#This Row],[Implementación]],Tabla11[Implementación],Tabla11[Peso],"",1)</f>
        <v/>
      </c>
      <c r="W129" s="295"/>
      <c r="X129" s="295"/>
      <c r="Y129" s="295"/>
      <c r="Z129" s="295"/>
      <c r="AA129" s="310" t="str">
        <f>IFERROR(Tabla135[[#This Row],[Peso del control]]+Tabla135[[#This Row],[Peso de la implementación]],"")</f>
        <v/>
      </c>
      <c r="AB129" s="310" t="str" cm="1">
        <f t="array" ref="AB129">IFERROR(IF(Tabla135[[#This Row],[Registro diligenciado]]=TRUE,_xlfn.IFS(AND(Tabla135[[#This Row],[No. de Control]]=1,Tabla135[[#This Row],[Desplazamiento en la Matriz]]="Probabilidad"),D129-(D129*Tabla135[[#This Row],[Valor del control]]),AND(Tabla135[[#This Row],[No. de Control]]&gt;1,Tabla135[[#This Row],[Desplazamiento en la Matriz]]="Probabilidad"),AB128-(AB128*Tabla135[[#This Row],[Valor del control]]),AND(Tabla135[[#This Row],[No. de Control]]=1,Tabla135[[#This Row],[Desplazamiento en la Matriz]]="Impacto"),D129,AND(Tabla135[[#This Row],[No. de Control]]&gt;1,Tabla135[[#This Row],[Desplazamiento en la Matriz]]="Impacto"),AB128),""),"")</f>
        <v/>
      </c>
      <c r="AC129" s="310" t="str" cm="1">
        <f t="array" ref="AC129">IFERROR(IF(Tabla135[[#This Row],[Registro diligenciado]]=TRUE,_xlfn.IFS(AND(Tabla135[[#This Row],[No. de Control]]=1,Tabla135[[#This Row],[Desplazamiento en la Matriz]]="Impacto"),E129-(E129*Tabla135[[#This Row],[Valor del control]]),AND(Tabla135[[#This Row],[No. de Control]]&gt;1,Tabla135[[#This Row],[Desplazamiento en la Matriz]]="Impacto"),AC128-(AC128*Tabla135[[#This Row],[Valor del control]]),AND(Tabla135[[#This Row],[No. de Control]]=1,Tabla135[[#This Row],[Desplazamiento en la Matriz]]="Probabilidad"),E129,AND(Tabla135[[#This Row],[No. de Control]]&gt;1,Tabla135[[#This Row],[Desplazamiento en la Matriz]]="Probabilidad"),AC128),""),"")</f>
        <v/>
      </c>
      <c r="AD129" s="310">
        <f>IFERROR(_xlfn.MINIFS(Tabla135[Probabilidad residual],Tabla135[Id Riesgo],Tabla135[[#This Row],[Id Riesgo]]),"")</f>
        <v>0.48</v>
      </c>
      <c r="AE129" s="310">
        <f>IFERROR(_xlfn.MINIFS(Tabla135[Impacto residual],Tabla135[Id Riesgo],Tabla135[[#This Row],[Id Riesgo]]),"")</f>
        <v>1</v>
      </c>
      <c r="AF129" s="310" t="str" cm="1">
        <f t="array" ref="AF12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29" s="310" t="str" cm="1">
        <f t="array" ref="AG12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2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9" s="213"/>
      <c r="AJ129" s="727">
        <f>_xlfn.MINIFS(Tabla135[Probabilidad residual],Tabla135[Id Riesgo],Tabla135[[#This Row],[Id Riesgo]])</f>
        <v>0.48</v>
      </c>
      <c r="AK129" s="727">
        <f>_xlfn.MINIFS(Tabla135[Impacto residual],Tabla135[Id Riesgo],Tabla135[[#This Row],[Id Riesgo]])</f>
        <v>1</v>
      </c>
      <c r="AL129" s="727"/>
      <c r="AM129" s="727"/>
      <c r="AN129" s="213"/>
      <c r="AO129" s="213"/>
      <c r="AP129" s="213"/>
      <c r="AQ129" s="213"/>
      <c r="AR129" s="213"/>
      <c r="AS129" s="213"/>
      <c r="AT129" s="213"/>
      <c r="AU129" s="213"/>
      <c r="AV129" s="213"/>
      <c r="AW129" s="213"/>
      <c r="AX129" s="213"/>
      <c r="AY129" s="213"/>
    </row>
    <row r="130" spans="1:51" ht="111.9" hidden="1" x14ac:dyDescent="0.4">
      <c r="A130" s="735" t="str">
        <f>Tabla135[[#This Row],[Id Riesgo]]</f>
        <v>RC12</v>
      </c>
      <c r="B130" s="736" t="str">
        <f>Tabla135[[#This Row],[Riesgo]]</f>
        <v>Posibilidad de afectación Reputacional, Operativa, Legal, Económica por Corrupción, Soborno entrante, Conflicto de Intereses debido a Fallas en la atención oportuna y adecuada al ciudadano,  incompleta o con errores, generando inconformidad, retrasos en trámites y aumento en el número de quejas y reclamos.</v>
      </c>
      <c r="C130" s="742" t="b">
        <f>Tabla135[[#This Row],[Identificado en paso 1 y 2?]]</f>
        <v>1</v>
      </c>
      <c r="D130" s="727">
        <f>_xlfn.XLOOKUP(Tabla135[[#This Row],[Id Riesgo]],Tabla13[Id Riesgo],Tabla13[Probabilidad],"",1)</f>
        <v>0.8</v>
      </c>
      <c r="E130" s="727">
        <f>IF(C130=TRUE,_xlfn.XLOOKUP(Tabla135[[#This Row],[Id Riesgo]],Tabla13[Id Riesgo],Tabla13[Porcentaje Impacto],"",1),"")</f>
        <v>1</v>
      </c>
      <c r="F130" s="290" t="str">
        <f t="shared" si="11"/>
        <v>RC12</v>
      </c>
      <c r="G130" s="415" t="b">
        <f>_xlfn.XLOOKUP(F130,Tabla13[Id Riesgo],Tabla13[Registro diligenciado],FALSE,1)</f>
        <v>1</v>
      </c>
      <c r="H130" s="290" t="str">
        <f>IF(G130,_xlfn.XLOOKUP(F130,Tabla6[Id Riesgo],Tabla6[DESCRIPCIÓN DEL RIESGO],FALSE,1),"")</f>
        <v>Posibilidad de afectación Reputacional, Operativa, Legal, Económica por Corrupción, Soborno entrante, Conflicto de Intereses debido a Fallas en la atención oportuna y adecuada al ciudadano,  incompleta o con errores, generando inconformidad, retrasos en trámites y aumento en el número de quejas y reclamos.</v>
      </c>
      <c r="I130" s="327">
        <f>_xlfn.XLOOKUP(Tabla135[[#This Row],[Id Riesgo]],Tabla13[Id Riesgo],Tabla13[Probabilidad])</f>
        <v>0.8</v>
      </c>
      <c r="J130" s="327">
        <f>_xlfn.XLOOKUP(Tabla135[[#This Row],[Id Riesgo]],Tabla13[Id Riesgo],Tabla13[Porcentaje Impacto],"",1)</f>
        <v>1</v>
      </c>
      <c r="K130" s="311">
        <v>9</v>
      </c>
      <c r="L130" s="314"/>
      <c r="M130" s="314"/>
      <c r="N130" s="314"/>
      <c r="O130" s="295"/>
      <c r="P130" s="314"/>
      <c r="Q130" s="328" t="str">
        <f>_xlfn.TEXTJOIN(" ",TRUE,Tabla135[[#This Row],[Actividad - Acción ¿Qué?
Inicia con verbo]],Tabla135[[#This Row],[Complemento
(Observaciones o desviaciones)]])</f>
        <v/>
      </c>
      <c r="R130" s="295"/>
      <c r="S130" s="327" t="str">
        <f>_xlfn.XLOOKUP(Tabla135[[#This Row],[Tipo de control]],Tabla7[Tipo de control],Tabla7[Peso],"",1)</f>
        <v/>
      </c>
      <c r="T130" s="290" t="str">
        <f>_xlfn.XLOOKUP(Tabla135[[#This Row],[Tipo de control]],Tabla7[Tipo de control],Tabla7[Afectación matriz],"",1)</f>
        <v/>
      </c>
      <c r="U130" s="295"/>
      <c r="V130" s="327" t="str">
        <f>_xlfn.XLOOKUP(Tabla135[[#This Row],[Implementación]],Tabla11[Implementación],Tabla11[Peso],"",1)</f>
        <v/>
      </c>
      <c r="W130" s="295"/>
      <c r="X130" s="295"/>
      <c r="Y130" s="295"/>
      <c r="Z130" s="295"/>
      <c r="AA130" s="310" t="str">
        <f>IFERROR(Tabla135[[#This Row],[Peso del control]]+Tabla135[[#This Row],[Peso de la implementación]],"")</f>
        <v/>
      </c>
      <c r="AB130" s="310" t="str" cm="1">
        <f t="array" ref="AB130">IFERROR(IF(Tabla135[[#This Row],[Registro diligenciado]]=TRUE,_xlfn.IFS(AND(Tabla135[[#This Row],[No. de Control]]=1,Tabla135[[#This Row],[Desplazamiento en la Matriz]]="Probabilidad"),D130-(D130*Tabla135[[#This Row],[Valor del control]]),AND(Tabla135[[#This Row],[No. de Control]]&gt;1,Tabla135[[#This Row],[Desplazamiento en la Matriz]]="Probabilidad"),AB129-(AB129*Tabla135[[#This Row],[Valor del control]]),AND(Tabla135[[#This Row],[No. de Control]]=1,Tabla135[[#This Row],[Desplazamiento en la Matriz]]="Impacto"),D130,AND(Tabla135[[#This Row],[No. de Control]]&gt;1,Tabla135[[#This Row],[Desplazamiento en la Matriz]]="Impacto"),AB129),""),"")</f>
        <v/>
      </c>
      <c r="AC130" s="310" t="str" cm="1">
        <f t="array" ref="AC130">IFERROR(IF(Tabla135[[#This Row],[Registro diligenciado]]=TRUE,_xlfn.IFS(AND(Tabla135[[#This Row],[No. de Control]]=1,Tabla135[[#This Row],[Desplazamiento en la Matriz]]="Impacto"),E130-(E130*Tabla135[[#This Row],[Valor del control]]),AND(Tabla135[[#This Row],[No. de Control]]&gt;1,Tabla135[[#This Row],[Desplazamiento en la Matriz]]="Impacto"),AC129-(AC129*Tabla135[[#This Row],[Valor del control]]),AND(Tabla135[[#This Row],[No. de Control]]=1,Tabla135[[#This Row],[Desplazamiento en la Matriz]]="Probabilidad"),E130,AND(Tabla135[[#This Row],[No. de Control]]&gt;1,Tabla135[[#This Row],[Desplazamiento en la Matriz]]="Probabilidad"),AC129),""),"")</f>
        <v/>
      </c>
      <c r="AD130" s="310">
        <f>IFERROR(_xlfn.MINIFS(Tabla135[Probabilidad residual],Tabla135[Id Riesgo],Tabla135[[#This Row],[Id Riesgo]]),"")</f>
        <v>0.48</v>
      </c>
      <c r="AE130" s="310">
        <f>IFERROR(_xlfn.MINIFS(Tabla135[Impacto residual],Tabla135[Id Riesgo],Tabla135[[#This Row],[Id Riesgo]]),"")</f>
        <v>1</v>
      </c>
      <c r="AF130" s="310" t="str" cm="1">
        <f t="array" ref="AF13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30" s="310" t="str" cm="1">
        <f t="array" ref="AG13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3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0" s="213"/>
      <c r="AJ130" s="727">
        <f>_xlfn.MINIFS(Tabla135[Probabilidad residual],Tabla135[Id Riesgo],Tabla135[[#This Row],[Id Riesgo]])</f>
        <v>0.48</v>
      </c>
      <c r="AK130" s="727">
        <f>_xlfn.MINIFS(Tabla135[Impacto residual],Tabla135[Id Riesgo],Tabla135[[#This Row],[Id Riesgo]])</f>
        <v>1</v>
      </c>
      <c r="AL130" s="727"/>
      <c r="AM130" s="727"/>
      <c r="AN130" s="213"/>
      <c r="AO130" s="213"/>
      <c r="AP130" s="213"/>
      <c r="AQ130" s="213"/>
      <c r="AR130" s="213"/>
      <c r="AS130" s="213"/>
      <c r="AT130" s="213"/>
      <c r="AU130" s="213"/>
      <c r="AV130" s="213"/>
      <c r="AW130" s="213"/>
      <c r="AX130" s="213"/>
      <c r="AY130" s="213"/>
    </row>
    <row r="131" spans="1:51" ht="111.9" hidden="1" x14ac:dyDescent="0.4">
      <c r="A131" s="735" t="str">
        <f>Tabla135[[#This Row],[Id Riesgo]]</f>
        <v>RC12</v>
      </c>
      <c r="B131" s="736" t="str">
        <f>Tabla135[[#This Row],[Riesgo]]</f>
        <v>Posibilidad de afectación Reputacional, Operativa, Legal, Económica por Corrupción, Soborno entrante, Conflicto de Intereses debido a Fallas en la atención oportuna y adecuada al ciudadano,  incompleta o con errores, generando inconformidad, retrasos en trámites y aumento en el número de quejas y reclamos.</v>
      </c>
      <c r="C131" s="742" t="b">
        <f>Tabla135[[#This Row],[Identificado en paso 1 y 2?]]</f>
        <v>1</v>
      </c>
      <c r="D131" s="727">
        <f>_xlfn.XLOOKUP(Tabla135[[#This Row],[Id Riesgo]],Tabla13[Id Riesgo],Tabla13[Probabilidad],"",1)</f>
        <v>0.8</v>
      </c>
      <c r="E131" s="727">
        <f>IF(C131=TRUE,_xlfn.XLOOKUP(Tabla135[[#This Row],[Id Riesgo]],Tabla13[Id Riesgo],Tabla13[Porcentaje Impacto],"",1),"")</f>
        <v>1</v>
      </c>
      <c r="F131" s="290" t="str">
        <f t="shared" si="11"/>
        <v>RC12</v>
      </c>
      <c r="G131" s="415" t="b">
        <f>_xlfn.XLOOKUP(F131,Tabla13[Id Riesgo],Tabla13[Registro diligenciado],FALSE,1)</f>
        <v>1</v>
      </c>
      <c r="H131" s="290" t="str">
        <f>IF(G131,_xlfn.XLOOKUP(F131,Tabla6[Id Riesgo],Tabla6[DESCRIPCIÓN DEL RIESGO],FALSE,1),"")</f>
        <v>Posibilidad de afectación Reputacional, Operativa, Legal, Económica por Corrupción, Soborno entrante, Conflicto de Intereses debido a Fallas en la atención oportuna y adecuada al ciudadano,  incompleta o con errores, generando inconformidad, retrasos en trámites y aumento en el número de quejas y reclamos.</v>
      </c>
      <c r="I131" s="327">
        <f>_xlfn.XLOOKUP(Tabla135[[#This Row],[Id Riesgo]],Tabla13[Id Riesgo],Tabla13[Probabilidad])</f>
        <v>0.8</v>
      </c>
      <c r="J131" s="327">
        <f>_xlfn.XLOOKUP(Tabla135[[#This Row],[Id Riesgo]],Tabla13[Id Riesgo],Tabla13[Porcentaje Impacto],"",1)</f>
        <v>1</v>
      </c>
      <c r="K131" s="311">
        <v>10</v>
      </c>
      <c r="L131" s="314"/>
      <c r="M131" s="314"/>
      <c r="N131" s="314"/>
      <c r="O131" s="295"/>
      <c r="P131" s="314"/>
      <c r="Q131" s="328" t="str">
        <f>_xlfn.TEXTJOIN(" ",TRUE,Tabla135[[#This Row],[Actividad - Acción ¿Qué?
Inicia con verbo]],Tabla135[[#This Row],[Complemento
(Observaciones o desviaciones)]])</f>
        <v/>
      </c>
      <c r="R131" s="295"/>
      <c r="S131" s="327" t="str">
        <f>_xlfn.XLOOKUP(Tabla135[[#This Row],[Tipo de control]],Tabla7[Tipo de control],Tabla7[Peso],"",1)</f>
        <v/>
      </c>
      <c r="T131" s="290" t="str">
        <f>_xlfn.XLOOKUP(Tabla135[[#This Row],[Tipo de control]],Tabla7[Tipo de control],Tabla7[Afectación matriz],"",1)</f>
        <v/>
      </c>
      <c r="U131" s="295"/>
      <c r="V131" s="327" t="str">
        <f>_xlfn.XLOOKUP(Tabla135[[#This Row],[Implementación]],Tabla11[Implementación],Tabla11[Peso],"",1)</f>
        <v/>
      </c>
      <c r="W131" s="295"/>
      <c r="X131" s="295"/>
      <c r="Y131" s="295"/>
      <c r="Z131" s="295"/>
      <c r="AA131" s="310" t="str">
        <f>IFERROR(Tabla135[[#This Row],[Peso del control]]+Tabla135[[#This Row],[Peso de la implementación]],"")</f>
        <v/>
      </c>
      <c r="AB131" s="310" t="str" cm="1">
        <f t="array" ref="AB131">IFERROR(IF(Tabla135[[#This Row],[Registro diligenciado]]=TRUE,_xlfn.IFS(AND(Tabla135[[#This Row],[No. de Control]]=1,Tabla135[[#This Row],[Desplazamiento en la Matriz]]="Probabilidad"),D131-(D131*Tabla135[[#This Row],[Valor del control]]),AND(Tabla135[[#This Row],[No. de Control]]&gt;1,Tabla135[[#This Row],[Desplazamiento en la Matriz]]="Probabilidad"),AB130-(AB130*Tabla135[[#This Row],[Valor del control]]),AND(Tabla135[[#This Row],[No. de Control]]=1,Tabla135[[#This Row],[Desplazamiento en la Matriz]]="Impacto"),D131,AND(Tabla135[[#This Row],[No. de Control]]&gt;1,Tabla135[[#This Row],[Desplazamiento en la Matriz]]="Impacto"),AB130),""),"")</f>
        <v/>
      </c>
      <c r="AC131" s="310" t="str" cm="1">
        <f t="array" ref="AC131">IFERROR(IF(Tabla135[[#This Row],[Registro diligenciado]]=TRUE,_xlfn.IFS(AND(Tabla135[[#This Row],[No. de Control]]=1,Tabla135[[#This Row],[Desplazamiento en la Matriz]]="Impacto"),E131-(E131*Tabla135[[#This Row],[Valor del control]]),AND(Tabla135[[#This Row],[No. de Control]]&gt;1,Tabla135[[#This Row],[Desplazamiento en la Matriz]]="Impacto"),AC130-(AC130*Tabla135[[#This Row],[Valor del control]]),AND(Tabla135[[#This Row],[No. de Control]]=1,Tabla135[[#This Row],[Desplazamiento en la Matriz]]="Probabilidad"),E131,AND(Tabla135[[#This Row],[No. de Control]]&gt;1,Tabla135[[#This Row],[Desplazamiento en la Matriz]]="Probabilidad"),AC130),""),"")</f>
        <v/>
      </c>
      <c r="AD131" s="310">
        <f>IFERROR(_xlfn.MINIFS(Tabla135[Probabilidad residual],Tabla135[Id Riesgo],Tabla135[[#This Row],[Id Riesgo]]),"")</f>
        <v>0.48</v>
      </c>
      <c r="AE131" s="310">
        <f>IFERROR(_xlfn.MINIFS(Tabla135[Impacto residual],Tabla135[Id Riesgo],Tabla135[[#This Row],[Id Riesgo]]),"")</f>
        <v>1</v>
      </c>
      <c r="AF131" s="310" t="str" cm="1">
        <f t="array" ref="AF13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31" s="310" t="str" cm="1">
        <f t="array" ref="AG13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3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1" s="213"/>
      <c r="AJ131" s="727">
        <f>_xlfn.MINIFS(Tabla135[Probabilidad residual],Tabla135[Id Riesgo],Tabla135[[#This Row],[Id Riesgo]])</f>
        <v>0.48</v>
      </c>
      <c r="AK131" s="727">
        <f>_xlfn.MINIFS(Tabla135[Impacto residual],Tabla135[Id Riesgo],Tabla135[[#This Row],[Id Riesgo]])</f>
        <v>1</v>
      </c>
      <c r="AL131" s="727"/>
      <c r="AM131" s="727"/>
      <c r="AN131" s="213"/>
      <c r="AO131" s="213"/>
      <c r="AP131" s="213"/>
      <c r="AQ131" s="213"/>
      <c r="AR131" s="213"/>
      <c r="AS131" s="213"/>
      <c r="AT131" s="213"/>
      <c r="AU131" s="213"/>
      <c r="AV131" s="213"/>
      <c r="AW131" s="213"/>
      <c r="AX131" s="213"/>
      <c r="AY131" s="213"/>
    </row>
    <row r="132" spans="1:51" ht="190.5" customHeight="1" x14ac:dyDescent="0.4">
      <c r="A132" s="735" t="str">
        <f>Tabla135[[#This Row],[Id Riesgo]]</f>
        <v>RC13</v>
      </c>
      <c r="B132" s="736" t="str">
        <f>Tabla135[[#This Row],[Riesgo]]</f>
        <v>Posibilidad de afectación Reputacional, Operativa, Legal, Económica por Corrupción, Soborno entrante, Conflicto de Intereses debido a Incumplimiento, tanto en los tiempos de respuesta, como con los estándares de calidad en la atención al ciudadano, al generar respuestas inapropiadas, inoportunas o deficientes a las PQRSFD.</v>
      </c>
      <c r="C132" s="742" t="b">
        <f>Tabla135[[#This Row],[Identificado en paso 1 y 2?]]</f>
        <v>1</v>
      </c>
      <c r="D132" s="727">
        <f>_xlfn.XLOOKUP(Tabla135[[#This Row],[Id Riesgo]],Tabla13[Id Riesgo],Tabla13[Probabilidad],"",1)</f>
        <v>0.8</v>
      </c>
      <c r="E132" s="727">
        <f>IF(C132=TRUE,_xlfn.XLOOKUP(Tabla135[[#This Row],[Id Riesgo]],Tabla13[Id Riesgo],Tabla13[Porcentaje Impacto],"",1),"")</f>
        <v>1</v>
      </c>
      <c r="F132" s="290" t="s">
        <v>144</v>
      </c>
      <c r="G132" s="415" t="b">
        <f>_xlfn.XLOOKUP(F132,Tabla13[Id Riesgo],Tabla13[Registro diligenciado],FALSE,1)</f>
        <v>1</v>
      </c>
      <c r="H132" s="290" t="str">
        <f>IF(G132,_xlfn.XLOOKUP(F132,Tabla6[Id Riesgo],Tabla6[DESCRIPCIÓN DEL RIESGO],FALSE,1),"")</f>
        <v>Posibilidad de afectación Reputacional, Operativa, Legal, Económica por Corrupción, Soborno entrante, Conflicto de Intereses debido a Incumplimiento, tanto en los tiempos de respuesta, como con los estándares de calidad en la atención al ciudadano, al generar respuestas inapropiadas, inoportunas o deficientes a las PQRSFD.</v>
      </c>
      <c r="I132" s="327">
        <f>_xlfn.XLOOKUP(Tabla135[[#This Row],[Id Riesgo]],Tabla13[Id Riesgo],Tabla13[Probabilidad])</f>
        <v>0.8</v>
      </c>
      <c r="J132" s="327">
        <f>_xlfn.XLOOKUP(Tabla135[[#This Row],[Id Riesgo]],Tabla13[Id Riesgo],Tabla13[Porcentaje Impacto],"",1)</f>
        <v>1</v>
      </c>
      <c r="K132" s="311">
        <v>1</v>
      </c>
      <c r="L132" s="314" t="s">
        <v>759</v>
      </c>
      <c r="M132" s="314" t="s">
        <v>436</v>
      </c>
      <c r="N132" s="314"/>
      <c r="O132" s="295" t="s">
        <v>879</v>
      </c>
      <c r="P132" s="314" t="s">
        <v>880</v>
      </c>
      <c r="Q132" s="328" t="str">
        <f>_xlfn.TEXTJOIN(" ",TRUE,Tabla135[[#This Row],[Actividad - Acción ¿Qué?
Inicia con verbo]],Tabla135[[#This Row],[Complemento
(Observaciones o desviaciones)]])</f>
        <v>Realizar revisiones técnico-jurídicas y tiempos de respuesta a las contestaciones de las PQRSFD antes de su emisión implementando procesos de seguimiento permanente a la gestión y trámite de las PQRSFD, priorizando aquellas cuyo plazo legal de respuesta esté más próximo al vencimiento.</v>
      </c>
      <c r="R132" s="295" t="s">
        <v>530</v>
      </c>
      <c r="S132" s="327">
        <f>_xlfn.XLOOKUP(Tabla135[[#This Row],[Tipo de control]],Tabla7[Tipo de control],Tabla7[Peso],"",1)</f>
        <v>0.25</v>
      </c>
      <c r="T132" s="290" t="str">
        <f>_xlfn.XLOOKUP(Tabla135[[#This Row],[Tipo de control]],Tabla7[Tipo de control],Tabla7[Afectación matriz],"",1)</f>
        <v>Probabilidad</v>
      </c>
      <c r="U132" s="295" t="s">
        <v>503</v>
      </c>
      <c r="V132" s="327">
        <f>_xlfn.XLOOKUP(Tabla135[[#This Row],[Implementación]],Tabla11[Implementación],Tabla11[Peso],"",1)</f>
        <v>0.15</v>
      </c>
      <c r="W132" s="295" t="s">
        <v>502</v>
      </c>
      <c r="X132" s="295" t="s">
        <v>499</v>
      </c>
      <c r="Y132" s="295" t="s">
        <v>766</v>
      </c>
      <c r="Z132" s="295" t="s">
        <v>508</v>
      </c>
      <c r="AA132" s="310">
        <f>IFERROR(Tabla135[[#This Row],[Peso del control]]+Tabla135[[#This Row],[Peso de la implementación]],"")</f>
        <v>0.4</v>
      </c>
      <c r="AB132" s="310" cm="1">
        <f t="array" ref="AB132">IFERROR(IF(Tabla135[[#This Row],[Registro diligenciado]]=TRUE,_xlfn.IFS(AND(Tabla135[[#This Row],[No. de Control]]=1,Tabla135[[#This Row],[Desplazamiento en la Matriz]]="Probabilidad"),D132-(D132*Tabla135[[#This Row],[Valor del control]]),AND(Tabla135[[#This Row],[No. de Control]]&gt;1,Tabla135[[#This Row],[Desplazamiento en la Matriz]]="Probabilidad"),AB131-(AB131*Tabla135[[#This Row],[Valor del control]]),AND(Tabla135[[#This Row],[No. de Control]]=1,Tabla135[[#This Row],[Desplazamiento en la Matriz]]="Impacto"),D132,AND(Tabla135[[#This Row],[No. de Control]]&gt;1,Tabla135[[#This Row],[Desplazamiento en la Matriz]]="Impacto"),AB131),""),"")</f>
        <v>0.48</v>
      </c>
      <c r="AC132" s="310" cm="1">
        <f t="array" ref="AC132">IFERROR(IF(Tabla135[[#This Row],[Registro diligenciado]]=TRUE,_xlfn.IFS(AND(Tabla135[[#This Row],[No. de Control]]=1,Tabla135[[#This Row],[Desplazamiento en la Matriz]]="Impacto"),E132-(E132*Tabla135[[#This Row],[Valor del control]]),AND(Tabla135[[#This Row],[No. de Control]]&gt;1,Tabla135[[#This Row],[Desplazamiento en la Matriz]]="Impacto"),AC131-(AC131*Tabla135[[#This Row],[Valor del control]]),AND(Tabla135[[#This Row],[No. de Control]]=1,Tabla135[[#This Row],[Desplazamiento en la Matriz]]="Probabilidad"),E132,AND(Tabla135[[#This Row],[No. de Control]]&gt;1,Tabla135[[#This Row],[Desplazamiento en la Matriz]]="Probabilidad"),AC131),""),"")</f>
        <v>1</v>
      </c>
      <c r="AD132" s="310">
        <f>IFERROR(_xlfn.MINIFS(Tabla135[Probabilidad residual],Tabla135[Id Riesgo],Tabla135[[#This Row],[Id Riesgo]]),"")</f>
        <v>0.48</v>
      </c>
      <c r="AE132" s="310">
        <f>IFERROR(_xlfn.MINIFS(Tabla135[Impacto residual],Tabla135[Id Riesgo],Tabla135[[#This Row],[Id Riesgo]]),"")</f>
        <v>1</v>
      </c>
      <c r="AF132" s="310" t="str" cm="1">
        <f t="array" ref="AF13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32" s="310" t="str" cm="1">
        <f t="array" ref="AG13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3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132" s="213"/>
      <c r="AJ132" s="727">
        <f>_xlfn.MINIFS(Tabla135[Probabilidad residual],Tabla135[Id Riesgo],Tabla135[[#This Row],[Id Riesgo]])</f>
        <v>0.48</v>
      </c>
      <c r="AK132" s="727">
        <f>_xlfn.MINIFS(Tabla135[Impacto residual],Tabla135[Id Riesgo],Tabla135[[#This Row],[Id Riesgo]])</f>
        <v>1</v>
      </c>
      <c r="AL132" s="727" t="str" cm="1">
        <f t="array" ref="AL132">IFERROR(_xlfn.IFS(AND(AJ132&gt;=CONFIGURACIÓN!$BF$6,AJ132&lt;=CONFIGURACIÓN!$BG$6),CONFIGURACIÓN!$BE$6,AND(AJ132&gt;=CONFIGURACIÓN!$BF$7,AJ132&lt;=CONFIGURACIÓN!$BG$7),CONFIGURACIÓN!$BE$7,AND(AJ132&gt;=CONFIGURACIÓN!$BF$8,AJ132&lt;=CONFIGURACIÓN!$BG$8),CONFIGURACIÓN!$BE$8,AND(AJ132&gt;=CONFIGURACIÓN!$BF$9,AJ132&lt;=CONFIGURACIÓN!$BG$9),CONFIGURACIÓN!$BE$9,AND(AJ132&gt;=CONFIGURACIÓN!$BF$10,AJ132&lt;=CONFIGURACIÓN!$BG$10),CONFIGURACIÓN!$BE$10),"")</f>
        <v>Media</v>
      </c>
      <c r="AM132" s="727" t="str" cm="1">
        <f t="array" ref="AM132">IFERROR(_xlfn.IFS(AND(AK132&gt;=CONFIGURACIÓN!$BJ$6,AK132&lt;=CONFIGURACIÓN!$BK$6),CONFIGURACIÓN!$BI$6,AND(AK132&gt;=CONFIGURACIÓN!$BJ$7,AK132&lt;=CONFIGURACIÓN!$BK$7),CONFIGURACIÓN!$BI$7,AND(AK132&gt;=CONFIGURACIÓN!$BJ$8,AK132&lt;=CONFIGURACIÓN!$BK$8),CONFIGURACIÓN!$BI$8,AND(AK132&gt;=CONFIGURACIÓN!$BJ$9,AK132&lt;=CONFIGURACIÓN!$BK$9),CONFIGURACIÓN!$BI$9,AND(AK132&gt;=CONFIGURACIÓN!$BJ$10,AK132&lt;=CONFIGURACIÓN!$BK$10),CONFIGURACIÓN!$BI$10),"")</f>
        <v>Castastrófico</v>
      </c>
      <c r="AN132" s="213"/>
      <c r="AO132" s="213"/>
      <c r="AP132" s="213"/>
      <c r="AQ132" s="213"/>
      <c r="AR132" s="213"/>
      <c r="AS132" s="213"/>
      <c r="AT132" s="213"/>
      <c r="AU132" s="213"/>
      <c r="AV132" s="213"/>
      <c r="AW132" s="213"/>
      <c r="AX132" s="213"/>
      <c r="AY132" s="213"/>
    </row>
    <row r="133" spans="1:51" ht="111.9" hidden="1" x14ac:dyDescent="0.4">
      <c r="A133" s="735" t="str">
        <f>Tabla135[[#This Row],[Id Riesgo]]</f>
        <v>RC13</v>
      </c>
      <c r="B133" s="736" t="str">
        <f>Tabla135[[#This Row],[Riesgo]]</f>
        <v>Posibilidad de afectación Reputacional, Operativa, Legal, Económica por Corrupción, Soborno entrante, Conflicto de Intereses debido a Incumplimiento, tanto en los tiempos de respuesta, como con los estándares de calidad en la atención al ciudadano, al generar respuestas inapropiadas, inoportunas o deficientes a las PQRSFD.</v>
      </c>
      <c r="C133" s="742" t="b">
        <f>Tabla135[[#This Row],[Identificado en paso 1 y 2?]]</f>
        <v>1</v>
      </c>
      <c r="D133" s="727">
        <f>_xlfn.XLOOKUP(Tabla135[[#This Row],[Id Riesgo]],Tabla13[Id Riesgo],Tabla13[Probabilidad],"",1)</f>
        <v>0.8</v>
      </c>
      <c r="E133" s="727">
        <f>IF(C133=TRUE,_xlfn.XLOOKUP(Tabla135[[#This Row],[Id Riesgo]],Tabla13[Id Riesgo],Tabla13[Porcentaje Impacto],"",1),"")</f>
        <v>1</v>
      </c>
      <c r="F133" s="290" t="str">
        <f t="shared" ref="F133:F141" si="12">F132</f>
        <v>RC13</v>
      </c>
      <c r="G133" s="415" t="b">
        <f>_xlfn.XLOOKUP(F133,Tabla13[Id Riesgo],Tabla13[Registro diligenciado],FALSE,1)</f>
        <v>1</v>
      </c>
      <c r="H133" s="290" t="str">
        <f>IF(G133,_xlfn.XLOOKUP(F133,Tabla6[Id Riesgo],Tabla6[DESCRIPCIÓN DEL RIESGO],FALSE,1),"")</f>
        <v>Posibilidad de afectación Reputacional, Operativa, Legal, Económica por Corrupción, Soborno entrante, Conflicto de Intereses debido a Incumplimiento, tanto en los tiempos de respuesta, como con los estándares de calidad en la atención al ciudadano, al generar respuestas inapropiadas, inoportunas o deficientes a las PQRSFD.</v>
      </c>
      <c r="I133" s="327">
        <f>_xlfn.XLOOKUP(Tabla135[[#This Row],[Id Riesgo]],Tabla13[Id Riesgo],Tabla13[Probabilidad])</f>
        <v>0.8</v>
      </c>
      <c r="J133" s="327">
        <f>_xlfn.XLOOKUP(Tabla135[[#This Row],[Id Riesgo]],Tabla13[Id Riesgo],Tabla13[Porcentaje Impacto],"",1)</f>
        <v>1</v>
      </c>
      <c r="K133" s="311">
        <v>2</v>
      </c>
      <c r="L133" s="314"/>
      <c r="M133" s="314"/>
      <c r="N133" s="314"/>
      <c r="O133" s="295"/>
      <c r="P133" s="314"/>
      <c r="Q133" s="328" t="str">
        <f>_xlfn.TEXTJOIN(" ",TRUE,Tabla135[[#This Row],[Actividad - Acción ¿Qué?
Inicia con verbo]],Tabla135[[#This Row],[Complemento
(Observaciones o desviaciones)]])</f>
        <v/>
      </c>
      <c r="R133" s="295"/>
      <c r="S133" s="327" t="str">
        <f>_xlfn.XLOOKUP(Tabla135[[#This Row],[Tipo de control]],Tabla7[Tipo de control],Tabla7[Peso],"",1)</f>
        <v/>
      </c>
      <c r="T133" s="290" t="str">
        <f>_xlfn.XLOOKUP(Tabla135[[#This Row],[Tipo de control]],Tabla7[Tipo de control],Tabla7[Afectación matriz],"",1)</f>
        <v/>
      </c>
      <c r="U133" s="295"/>
      <c r="V133" s="327" t="str">
        <f>_xlfn.XLOOKUP(Tabla135[[#This Row],[Implementación]],Tabla11[Implementación],Tabla11[Peso],"",1)</f>
        <v/>
      </c>
      <c r="W133" s="295"/>
      <c r="X133" s="295"/>
      <c r="Y133" s="295"/>
      <c r="Z133" s="295"/>
      <c r="AA133" s="310" t="str">
        <f>IFERROR(Tabla135[[#This Row],[Peso del control]]+Tabla135[[#This Row],[Peso de la implementación]],"")</f>
        <v/>
      </c>
      <c r="AB133" s="310" t="str" cm="1">
        <f t="array" ref="AB133">IFERROR(IF(Tabla135[[#This Row],[Registro diligenciado]]=TRUE,_xlfn.IFS(AND(Tabla135[[#This Row],[No. de Control]]=1,Tabla135[[#This Row],[Desplazamiento en la Matriz]]="Probabilidad"),D133-(D133*Tabla135[[#This Row],[Valor del control]]),AND(Tabla135[[#This Row],[No. de Control]]&gt;1,Tabla135[[#This Row],[Desplazamiento en la Matriz]]="Probabilidad"),AB132-(AB132*Tabla135[[#This Row],[Valor del control]]),AND(Tabla135[[#This Row],[No. de Control]]=1,Tabla135[[#This Row],[Desplazamiento en la Matriz]]="Impacto"),D133,AND(Tabla135[[#This Row],[No. de Control]]&gt;1,Tabla135[[#This Row],[Desplazamiento en la Matriz]]="Impacto"),AB132),""),"")</f>
        <v/>
      </c>
      <c r="AC133" s="310" t="str" cm="1">
        <f t="array" ref="AC133">IFERROR(IF(Tabla135[[#This Row],[Registro diligenciado]]=TRUE,_xlfn.IFS(AND(Tabla135[[#This Row],[No. de Control]]=1,Tabla135[[#This Row],[Desplazamiento en la Matriz]]="Impacto"),E133-(E133*Tabla135[[#This Row],[Valor del control]]),AND(Tabla135[[#This Row],[No. de Control]]&gt;1,Tabla135[[#This Row],[Desplazamiento en la Matriz]]="Impacto"),AC132-(AC132*Tabla135[[#This Row],[Valor del control]]),AND(Tabla135[[#This Row],[No. de Control]]=1,Tabla135[[#This Row],[Desplazamiento en la Matriz]]="Probabilidad"),E133,AND(Tabla135[[#This Row],[No. de Control]]&gt;1,Tabla135[[#This Row],[Desplazamiento en la Matriz]]="Probabilidad"),AC132),""),"")</f>
        <v/>
      </c>
      <c r="AD133" s="310">
        <f>IFERROR(_xlfn.MINIFS(Tabla135[Probabilidad residual],Tabla135[Id Riesgo],Tabla135[[#This Row],[Id Riesgo]]),"")</f>
        <v>0.48</v>
      </c>
      <c r="AE133" s="310">
        <f>IFERROR(_xlfn.MINIFS(Tabla135[Impacto residual],Tabla135[Id Riesgo],Tabla135[[#This Row],[Id Riesgo]]),"")</f>
        <v>1</v>
      </c>
      <c r="AF133" s="310" t="str" cm="1">
        <f t="array" ref="AF13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33" s="310" t="str" cm="1">
        <f t="array" ref="AG13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3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3" s="213"/>
      <c r="AJ133" s="727">
        <f>_xlfn.MINIFS(Tabla135[Probabilidad residual],Tabla135[Id Riesgo],Tabla135[[#This Row],[Id Riesgo]])</f>
        <v>0.48</v>
      </c>
      <c r="AK133" s="727">
        <f>_xlfn.MINIFS(Tabla135[Impacto residual],Tabla135[Id Riesgo],Tabla135[[#This Row],[Id Riesgo]])</f>
        <v>1</v>
      </c>
      <c r="AL133" s="727"/>
      <c r="AM133" s="727"/>
      <c r="AN133" s="213"/>
      <c r="AO133" s="213"/>
      <c r="AP133" s="213"/>
      <c r="AQ133" s="213"/>
      <c r="AR133" s="213"/>
      <c r="AS133" s="213"/>
      <c r="AT133" s="213"/>
      <c r="AU133" s="213"/>
      <c r="AV133" s="213"/>
      <c r="AW133" s="213"/>
      <c r="AX133" s="213"/>
      <c r="AY133" s="213"/>
    </row>
    <row r="134" spans="1:51" ht="111.9" hidden="1" x14ac:dyDescent="0.4">
      <c r="A134" s="735" t="str">
        <f>Tabla135[[#This Row],[Id Riesgo]]</f>
        <v>RC13</v>
      </c>
      <c r="B134" s="736" t="str">
        <f>Tabla135[[#This Row],[Riesgo]]</f>
        <v>Posibilidad de afectación Reputacional, Operativa, Legal, Económica por Corrupción, Soborno entrante, Conflicto de Intereses debido a Incumplimiento, tanto en los tiempos de respuesta, como con los estándares de calidad en la atención al ciudadano, al generar respuestas inapropiadas, inoportunas o deficientes a las PQRSFD.</v>
      </c>
      <c r="C134" s="742" t="b">
        <f>Tabla135[[#This Row],[Identificado en paso 1 y 2?]]</f>
        <v>1</v>
      </c>
      <c r="D134" s="727">
        <f>_xlfn.XLOOKUP(Tabla135[[#This Row],[Id Riesgo]],Tabla13[Id Riesgo],Tabla13[Probabilidad],"",1)</f>
        <v>0.8</v>
      </c>
      <c r="E134" s="727">
        <f>IF(C134=TRUE,_xlfn.XLOOKUP(Tabla135[[#This Row],[Id Riesgo]],Tabla13[Id Riesgo],Tabla13[Porcentaje Impacto],"",1),"")</f>
        <v>1</v>
      </c>
      <c r="F134" s="290" t="str">
        <f t="shared" si="12"/>
        <v>RC13</v>
      </c>
      <c r="G134" s="415" t="b">
        <f>_xlfn.XLOOKUP(F134,Tabla13[Id Riesgo],Tabla13[Registro diligenciado],FALSE,1)</f>
        <v>1</v>
      </c>
      <c r="H134" s="290" t="str">
        <f>IF(G134,_xlfn.XLOOKUP(F134,Tabla6[Id Riesgo],Tabla6[DESCRIPCIÓN DEL RIESGO],FALSE,1),"")</f>
        <v>Posibilidad de afectación Reputacional, Operativa, Legal, Económica por Corrupción, Soborno entrante, Conflicto de Intereses debido a Incumplimiento, tanto en los tiempos de respuesta, como con los estándares de calidad en la atención al ciudadano, al generar respuestas inapropiadas, inoportunas o deficientes a las PQRSFD.</v>
      </c>
      <c r="I134" s="327">
        <f>_xlfn.XLOOKUP(Tabla135[[#This Row],[Id Riesgo]],Tabla13[Id Riesgo],Tabla13[Probabilidad])</f>
        <v>0.8</v>
      </c>
      <c r="J134" s="327">
        <f>_xlfn.XLOOKUP(Tabla135[[#This Row],[Id Riesgo]],Tabla13[Id Riesgo],Tabla13[Porcentaje Impacto],"",1)</f>
        <v>1</v>
      </c>
      <c r="K134" s="311">
        <v>3</v>
      </c>
      <c r="L134" s="314"/>
      <c r="M134" s="314"/>
      <c r="N134" s="314"/>
      <c r="O134" s="295"/>
      <c r="P134" s="314"/>
      <c r="Q134" s="328" t="str">
        <f>_xlfn.TEXTJOIN(" ",TRUE,Tabla135[[#This Row],[Actividad - Acción ¿Qué?
Inicia con verbo]],Tabla135[[#This Row],[Complemento
(Observaciones o desviaciones)]])</f>
        <v/>
      </c>
      <c r="R134" s="295"/>
      <c r="S134" s="327" t="str">
        <f>_xlfn.XLOOKUP(Tabla135[[#This Row],[Tipo de control]],Tabla7[Tipo de control],Tabla7[Peso],"",1)</f>
        <v/>
      </c>
      <c r="T134" s="290" t="str">
        <f>_xlfn.XLOOKUP(Tabla135[[#This Row],[Tipo de control]],Tabla7[Tipo de control],Tabla7[Afectación matriz],"",1)</f>
        <v/>
      </c>
      <c r="U134" s="295"/>
      <c r="V134" s="327" t="str">
        <f>_xlfn.XLOOKUP(Tabla135[[#This Row],[Implementación]],Tabla11[Implementación],Tabla11[Peso],"",1)</f>
        <v/>
      </c>
      <c r="W134" s="295"/>
      <c r="X134" s="295"/>
      <c r="Y134" s="295"/>
      <c r="Z134" s="295"/>
      <c r="AA134" s="310" t="str">
        <f>IFERROR(Tabla135[[#This Row],[Peso del control]]+Tabla135[[#This Row],[Peso de la implementación]],"")</f>
        <v/>
      </c>
      <c r="AB134" s="310" t="str" cm="1">
        <f t="array" ref="AB134">IFERROR(IF(Tabla135[[#This Row],[Registro diligenciado]]=TRUE,_xlfn.IFS(AND(Tabla135[[#This Row],[No. de Control]]=1,Tabla135[[#This Row],[Desplazamiento en la Matriz]]="Probabilidad"),D134-(D134*Tabla135[[#This Row],[Valor del control]]),AND(Tabla135[[#This Row],[No. de Control]]&gt;1,Tabla135[[#This Row],[Desplazamiento en la Matriz]]="Probabilidad"),AB133-(AB133*Tabla135[[#This Row],[Valor del control]]),AND(Tabla135[[#This Row],[No. de Control]]=1,Tabla135[[#This Row],[Desplazamiento en la Matriz]]="Impacto"),D134,AND(Tabla135[[#This Row],[No. de Control]]&gt;1,Tabla135[[#This Row],[Desplazamiento en la Matriz]]="Impacto"),AB133),""),"")</f>
        <v/>
      </c>
      <c r="AC134" s="310" t="str" cm="1">
        <f t="array" ref="AC134">IFERROR(IF(Tabla135[[#This Row],[Registro diligenciado]]=TRUE,_xlfn.IFS(AND(Tabla135[[#This Row],[No. de Control]]=1,Tabla135[[#This Row],[Desplazamiento en la Matriz]]="Impacto"),E134-(E134*Tabla135[[#This Row],[Valor del control]]),AND(Tabla135[[#This Row],[No. de Control]]&gt;1,Tabla135[[#This Row],[Desplazamiento en la Matriz]]="Impacto"),AC133-(AC133*Tabla135[[#This Row],[Valor del control]]),AND(Tabla135[[#This Row],[No. de Control]]=1,Tabla135[[#This Row],[Desplazamiento en la Matriz]]="Probabilidad"),E134,AND(Tabla135[[#This Row],[No. de Control]]&gt;1,Tabla135[[#This Row],[Desplazamiento en la Matriz]]="Probabilidad"),AC133),""),"")</f>
        <v/>
      </c>
      <c r="AD134" s="310">
        <f>IFERROR(_xlfn.MINIFS(Tabla135[Probabilidad residual],Tabla135[Id Riesgo],Tabla135[[#This Row],[Id Riesgo]]),"")</f>
        <v>0.48</v>
      </c>
      <c r="AE134" s="310">
        <f>IFERROR(_xlfn.MINIFS(Tabla135[Impacto residual],Tabla135[Id Riesgo],Tabla135[[#This Row],[Id Riesgo]]),"")</f>
        <v>1</v>
      </c>
      <c r="AF134" s="310" t="str" cm="1">
        <f t="array" ref="AF13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34" s="310" t="str" cm="1">
        <f t="array" ref="AG13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3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4" s="213"/>
      <c r="AJ134" s="727">
        <f>_xlfn.MINIFS(Tabla135[Probabilidad residual],Tabla135[Id Riesgo],Tabla135[[#This Row],[Id Riesgo]])</f>
        <v>0.48</v>
      </c>
      <c r="AK134" s="727">
        <f>_xlfn.MINIFS(Tabla135[Impacto residual],Tabla135[Id Riesgo],Tabla135[[#This Row],[Id Riesgo]])</f>
        <v>1</v>
      </c>
      <c r="AL134" s="727"/>
      <c r="AM134" s="727"/>
      <c r="AN134" s="213"/>
      <c r="AO134" s="213"/>
      <c r="AP134" s="213"/>
      <c r="AQ134" s="213"/>
      <c r="AR134" s="213"/>
      <c r="AS134" s="213"/>
      <c r="AT134" s="213"/>
      <c r="AU134" s="213"/>
      <c r="AV134" s="213"/>
      <c r="AW134" s="213"/>
      <c r="AX134" s="213"/>
      <c r="AY134" s="213"/>
    </row>
    <row r="135" spans="1:51" ht="111.9" hidden="1" x14ac:dyDescent="0.4">
      <c r="A135" s="735" t="str">
        <f>Tabla135[[#This Row],[Id Riesgo]]</f>
        <v>RC13</v>
      </c>
      <c r="B135" s="736" t="str">
        <f>Tabla135[[#This Row],[Riesgo]]</f>
        <v>Posibilidad de afectación Reputacional, Operativa, Legal, Económica por Corrupción, Soborno entrante, Conflicto de Intereses debido a Incumplimiento, tanto en los tiempos de respuesta, como con los estándares de calidad en la atención al ciudadano, al generar respuestas inapropiadas, inoportunas o deficientes a las PQRSFD.</v>
      </c>
      <c r="C135" s="742" t="b">
        <f>Tabla135[[#This Row],[Identificado en paso 1 y 2?]]</f>
        <v>1</v>
      </c>
      <c r="D135" s="727">
        <f>_xlfn.XLOOKUP(Tabla135[[#This Row],[Id Riesgo]],Tabla13[Id Riesgo],Tabla13[Probabilidad],"",1)</f>
        <v>0.8</v>
      </c>
      <c r="E135" s="727">
        <f>IF(C135=TRUE,_xlfn.XLOOKUP(Tabla135[[#This Row],[Id Riesgo]],Tabla13[Id Riesgo],Tabla13[Porcentaje Impacto],"",1),"")</f>
        <v>1</v>
      </c>
      <c r="F135" s="290" t="str">
        <f t="shared" si="12"/>
        <v>RC13</v>
      </c>
      <c r="G135" s="415" t="b">
        <f>_xlfn.XLOOKUP(F135,Tabla13[Id Riesgo],Tabla13[Registro diligenciado],FALSE,1)</f>
        <v>1</v>
      </c>
      <c r="H135" s="290" t="str">
        <f>IF(G135,_xlfn.XLOOKUP(F135,Tabla6[Id Riesgo],Tabla6[DESCRIPCIÓN DEL RIESGO],FALSE,1),"")</f>
        <v>Posibilidad de afectación Reputacional, Operativa, Legal, Económica por Corrupción, Soborno entrante, Conflicto de Intereses debido a Incumplimiento, tanto en los tiempos de respuesta, como con los estándares de calidad en la atención al ciudadano, al generar respuestas inapropiadas, inoportunas o deficientes a las PQRSFD.</v>
      </c>
      <c r="I135" s="327">
        <f>_xlfn.XLOOKUP(Tabla135[[#This Row],[Id Riesgo]],Tabla13[Id Riesgo],Tabla13[Probabilidad])</f>
        <v>0.8</v>
      </c>
      <c r="J135" s="327">
        <f>_xlfn.XLOOKUP(Tabla135[[#This Row],[Id Riesgo]],Tabla13[Id Riesgo],Tabla13[Porcentaje Impacto],"",1)</f>
        <v>1</v>
      </c>
      <c r="K135" s="311">
        <v>4</v>
      </c>
      <c r="L135" s="314"/>
      <c r="M135" s="314"/>
      <c r="N135" s="314"/>
      <c r="O135" s="295"/>
      <c r="P135" s="314"/>
      <c r="Q135" s="328" t="str">
        <f>_xlfn.TEXTJOIN(" ",TRUE,Tabla135[[#This Row],[Actividad - Acción ¿Qué?
Inicia con verbo]],Tabla135[[#This Row],[Complemento
(Observaciones o desviaciones)]])</f>
        <v/>
      </c>
      <c r="R135" s="295"/>
      <c r="S135" s="327" t="str">
        <f>_xlfn.XLOOKUP(Tabla135[[#This Row],[Tipo de control]],Tabla7[Tipo de control],Tabla7[Peso],"",1)</f>
        <v/>
      </c>
      <c r="T135" s="290" t="str">
        <f>_xlfn.XLOOKUP(Tabla135[[#This Row],[Tipo de control]],Tabla7[Tipo de control],Tabla7[Afectación matriz],"",1)</f>
        <v/>
      </c>
      <c r="U135" s="295"/>
      <c r="V135" s="327" t="str">
        <f>_xlfn.XLOOKUP(Tabla135[[#This Row],[Implementación]],Tabla11[Implementación],Tabla11[Peso],"",1)</f>
        <v/>
      </c>
      <c r="W135" s="295"/>
      <c r="X135" s="295"/>
      <c r="Y135" s="295"/>
      <c r="Z135" s="295"/>
      <c r="AA135" s="310" t="str">
        <f>IFERROR(Tabla135[[#This Row],[Peso del control]]+Tabla135[[#This Row],[Peso de la implementación]],"")</f>
        <v/>
      </c>
      <c r="AB135" s="310" t="str" cm="1">
        <f t="array" ref="AB135">IFERROR(IF(Tabla135[[#This Row],[Registro diligenciado]]=TRUE,_xlfn.IFS(AND(Tabla135[[#This Row],[No. de Control]]=1,Tabla135[[#This Row],[Desplazamiento en la Matriz]]="Probabilidad"),D135-(D135*Tabla135[[#This Row],[Valor del control]]),AND(Tabla135[[#This Row],[No. de Control]]&gt;1,Tabla135[[#This Row],[Desplazamiento en la Matriz]]="Probabilidad"),AB134-(AB134*Tabla135[[#This Row],[Valor del control]]),AND(Tabla135[[#This Row],[No. de Control]]=1,Tabla135[[#This Row],[Desplazamiento en la Matriz]]="Impacto"),D135,AND(Tabla135[[#This Row],[No. de Control]]&gt;1,Tabla135[[#This Row],[Desplazamiento en la Matriz]]="Impacto"),AB134),""),"")</f>
        <v/>
      </c>
      <c r="AC135" s="310" t="str" cm="1">
        <f t="array" ref="AC135">IFERROR(IF(Tabla135[[#This Row],[Registro diligenciado]]=TRUE,_xlfn.IFS(AND(Tabla135[[#This Row],[No. de Control]]=1,Tabla135[[#This Row],[Desplazamiento en la Matriz]]="Impacto"),E135-(E135*Tabla135[[#This Row],[Valor del control]]),AND(Tabla135[[#This Row],[No. de Control]]&gt;1,Tabla135[[#This Row],[Desplazamiento en la Matriz]]="Impacto"),AC134-(AC134*Tabla135[[#This Row],[Valor del control]]),AND(Tabla135[[#This Row],[No. de Control]]=1,Tabla135[[#This Row],[Desplazamiento en la Matriz]]="Probabilidad"),E135,AND(Tabla135[[#This Row],[No. de Control]]&gt;1,Tabla135[[#This Row],[Desplazamiento en la Matriz]]="Probabilidad"),AC134),""),"")</f>
        <v/>
      </c>
      <c r="AD135" s="310">
        <f>IFERROR(_xlfn.MINIFS(Tabla135[Probabilidad residual],Tabla135[Id Riesgo],Tabla135[[#This Row],[Id Riesgo]]),"")</f>
        <v>0.48</v>
      </c>
      <c r="AE135" s="310">
        <f>IFERROR(_xlfn.MINIFS(Tabla135[Impacto residual],Tabla135[Id Riesgo],Tabla135[[#This Row],[Id Riesgo]]),"")</f>
        <v>1</v>
      </c>
      <c r="AF135" s="310" t="str" cm="1">
        <f t="array" ref="AF13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35" s="310" t="str" cm="1">
        <f t="array" ref="AG13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3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5" s="213"/>
      <c r="AJ135" s="727">
        <f>_xlfn.MINIFS(Tabla135[Probabilidad residual],Tabla135[Id Riesgo],Tabla135[[#This Row],[Id Riesgo]])</f>
        <v>0.48</v>
      </c>
      <c r="AK135" s="727">
        <f>_xlfn.MINIFS(Tabla135[Impacto residual],Tabla135[Id Riesgo],Tabla135[[#This Row],[Id Riesgo]])</f>
        <v>1</v>
      </c>
      <c r="AL135" s="727"/>
      <c r="AM135" s="727"/>
      <c r="AN135" s="213"/>
      <c r="AO135" s="213"/>
      <c r="AP135" s="213"/>
      <c r="AQ135" s="213"/>
      <c r="AR135" s="213"/>
      <c r="AS135" s="213"/>
      <c r="AT135" s="213"/>
      <c r="AU135" s="213"/>
      <c r="AV135" s="213"/>
      <c r="AW135" s="213"/>
      <c r="AX135" s="213"/>
      <c r="AY135" s="213"/>
    </row>
    <row r="136" spans="1:51" ht="111.9" hidden="1" x14ac:dyDescent="0.4">
      <c r="A136" s="735" t="str">
        <f>Tabla135[[#This Row],[Id Riesgo]]</f>
        <v>RC13</v>
      </c>
      <c r="B136" s="736" t="str">
        <f>Tabla135[[#This Row],[Riesgo]]</f>
        <v>Posibilidad de afectación Reputacional, Operativa, Legal, Económica por Corrupción, Soborno entrante, Conflicto de Intereses debido a Incumplimiento, tanto en los tiempos de respuesta, como con los estándares de calidad en la atención al ciudadano, al generar respuestas inapropiadas, inoportunas o deficientes a las PQRSFD.</v>
      </c>
      <c r="C136" s="742" t="b">
        <f>Tabla135[[#This Row],[Identificado en paso 1 y 2?]]</f>
        <v>1</v>
      </c>
      <c r="D136" s="727">
        <f>_xlfn.XLOOKUP(Tabla135[[#This Row],[Id Riesgo]],Tabla13[Id Riesgo],Tabla13[Probabilidad],"",1)</f>
        <v>0.8</v>
      </c>
      <c r="E136" s="727">
        <f>IF(C136=TRUE,_xlfn.XLOOKUP(Tabla135[[#This Row],[Id Riesgo]],Tabla13[Id Riesgo],Tabla13[Porcentaje Impacto],"",1),"")</f>
        <v>1</v>
      </c>
      <c r="F136" s="290" t="str">
        <f t="shared" si="12"/>
        <v>RC13</v>
      </c>
      <c r="G136" s="415" t="b">
        <f>_xlfn.XLOOKUP(F136,Tabla13[Id Riesgo],Tabla13[Registro diligenciado],FALSE,1)</f>
        <v>1</v>
      </c>
      <c r="H136" s="290" t="str">
        <f>IF(G136,_xlfn.XLOOKUP(F136,Tabla6[Id Riesgo],Tabla6[DESCRIPCIÓN DEL RIESGO],FALSE,1),"")</f>
        <v>Posibilidad de afectación Reputacional, Operativa, Legal, Económica por Corrupción, Soborno entrante, Conflicto de Intereses debido a Incumplimiento, tanto en los tiempos de respuesta, como con los estándares de calidad en la atención al ciudadano, al generar respuestas inapropiadas, inoportunas o deficientes a las PQRSFD.</v>
      </c>
      <c r="I136" s="327">
        <f>_xlfn.XLOOKUP(Tabla135[[#This Row],[Id Riesgo]],Tabla13[Id Riesgo],Tabla13[Probabilidad])</f>
        <v>0.8</v>
      </c>
      <c r="J136" s="327">
        <f>_xlfn.XLOOKUP(Tabla135[[#This Row],[Id Riesgo]],Tabla13[Id Riesgo],Tabla13[Porcentaje Impacto],"",1)</f>
        <v>1</v>
      </c>
      <c r="K136" s="311">
        <v>5</v>
      </c>
      <c r="L136" s="314"/>
      <c r="M136" s="314"/>
      <c r="N136" s="314"/>
      <c r="O136" s="295"/>
      <c r="P136" s="314"/>
      <c r="Q136" s="328" t="str">
        <f>_xlfn.TEXTJOIN(" ",TRUE,Tabla135[[#This Row],[Actividad - Acción ¿Qué?
Inicia con verbo]],Tabla135[[#This Row],[Complemento
(Observaciones o desviaciones)]])</f>
        <v/>
      </c>
      <c r="R136" s="295"/>
      <c r="S136" s="327" t="str">
        <f>_xlfn.XLOOKUP(Tabla135[[#This Row],[Tipo de control]],Tabla7[Tipo de control],Tabla7[Peso],"",1)</f>
        <v/>
      </c>
      <c r="T136" s="290" t="str">
        <f>_xlfn.XLOOKUP(Tabla135[[#This Row],[Tipo de control]],Tabla7[Tipo de control],Tabla7[Afectación matriz],"",1)</f>
        <v/>
      </c>
      <c r="U136" s="295"/>
      <c r="V136" s="327" t="str">
        <f>_xlfn.XLOOKUP(Tabla135[[#This Row],[Implementación]],Tabla11[Implementación],Tabla11[Peso],"",1)</f>
        <v/>
      </c>
      <c r="W136" s="295"/>
      <c r="X136" s="295"/>
      <c r="Y136" s="295"/>
      <c r="Z136" s="295"/>
      <c r="AA136" s="310" t="str">
        <f>IFERROR(Tabla135[[#This Row],[Peso del control]]+Tabla135[[#This Row],[Peso de la implementación]],"")</f>
        <v/>
      </c>
      <c r="AB136" s="310" t="str" cm="1">
        <f t="array" ref="AB136">IFERROR(IF(Tabla135[[#This Row],[Registro diligenciado]]=TRUE,_xlfn.IFS(AND(Tabla135[[#This Row],[No. de Control]]=1,Tabla135[[#This Row],[Desplazamiento en la Matriz]]="Probabilidad"),D136-(D136*Tabla135[[#This Row],[Valor del control]]),AND(Tabla135[[#This Row],[No. de Control]]&gt;1,Tabla135[[#This Row],[Desplazamiento en la Matriz]]="Probabilidad"),AB135-(AB135*Tabla135[[#This Row],[Valor del control]]),AND(Tabla135[[#This Row],[No. de Control]]=1,Tabla135[[#This Row],[Desplazamiento en la Matriz]]="Impacto"),D136,AND(Tabla135[[#This Row],[No. de Control]]&gt;1,Tabla135[[#This Row],[Desplazamiento en la Matriz]]="Impacto"),AB135),""),"")</f>
        <v/>
      </c>
      <c r="AC136" s="310" t="str" cm="1">
        <f t="array" ref="AC136">IFERROR(IF(Tabla135[[#This Row],[Registro diligenciado]]=TRUE,_xlfn.IFS(AND(Tabla135[[#This Row],[No. de Control]]=1,Tabla135[[#This Row],[Desplazamiento en la Matriz]]="Impacto"),E136-(E136*Tabla135[[#This Row],[Valor del control]]),AND(Tabla135[[#This Row],[No. de Control]]&gt;1,Tabla135[[#This Row],[Desplazamiento en la Matriz]]="Impacto"),AC135-(AC135*Tabla135[[#This Row],[Valor del control]]),AND(Tabla135[[#This Row],[No. de Control]]=1,Tabla135[[#This Row],[Desplazamiento en la Matriz]]="Probabilidad"),E136,AND(Tabla135[[#This Row],[No. de Control]]&gt;1,Tabla135[[#This Row],[Desplazamiento en la Matriz]]="Probabilidad"),AC135),""),"")</f>
        <v/>
      </c>
      <c r="AD136" s="310">
        <f>IFERROR(_xlfn.MINIFS(Tabla135[Probabilidad residual],Tabla135[Id Riesgo],Tabla135[[#This Row],[Id Riesgo]]),"")</f>
        <v>0.48</v>
      </c>
      <c r="AE136" s="310">
        <f>IFERROR(_xlfn.MINIFS(Tabla135[Impacto residual],Tabla135[Id Riesgo],Tabla135[[#This Row],[Id Riesgo]]),"")</f>
        <v>1</v>
      </c>
      <c r="AF136" s="310" t="str" cm="1">
        <f t="array" ref="AF13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36" s="310" t="str" cm="1">
        <f t="array" ref="AG13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3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6" s="213"/>
      <c r="AJ136" s="727">
        <f>_xlfn.MINIFS(Tabla135[Probabilidad residual],Tabla135[Id Riesgo],Tabla135[[#This Row],[Id Riesgo]])</f>
        <v>0.48</v>
      </c>
      <c r="AK136" s="727">
        <f>_xlfn.MINIFS(Tabla135[Impacto residual],Tabla135[Id Riesgo],Tabla135[[#This Row],[Id Riesgo]])</f>
        <v>1</v>
      </c>
      <c r="AL136" s="727"/>
      <c r="AM136" s="727"/>
      <c r="AN136" s="213"/>
      <c r="AO136" s="213"/>
      <c r="AP136" s="213"/>
      <c r="AQ136" s="213"/>
      <c r="AR136" s="213"/>
      <c r="AS136" s="213"/>
      <c r="AT136" s="213"/>
      <c r="AU136" s="213"/>
      <c r="AV136" s="213"/>
      <c r="AW136" s="213"/>
      <c r="AX136" s="213"/>
      <c r="AY136" s="213"/>
    </row>
    <row r="137" spans="1:51" ht="111.9" hidden="1" x14ac:dyDescent="0.4">
      <c r="A137" s="735" t="str">
        <f>Tabla135[[#This Row],[Id Riesgo]]</f>
        <v>RC13</v>
      </c>
      <c r="B137" s="736" t="str">
        <f>Tabla135[[#This Row],[Riesgo]]</f>
        <v>Posibilidad de afectación Reputacional, Operativa, Legal, Económica por Corrupción, Soborno entrante, Conflicto de Intereses debido a Incumplimiento, tanto en los tiempos de respuesta, como con los estándares de calidad en la atención al ciudadano, al generar respuestas inapropiadas, inoportunas o deficientes a las PQRSFD.</v>
      </c>
      <c r="C137" s="742" t="b">
        <f>Tabla135[[#This Row],[Identificado en paso 1 y 2?]]</f>
        <v>1</v>
      </c>
      <c r="D137" s="727">
        <f>_xlfn.XLOOKUP(Tabla135[[#This Row],[Id Riesgo]],Tabla13[Id Riesgo],Tabla13[Probabilidad],"",1)</f>
        <v>0.8</v>
      </c>
      <c r="E137" s="727">
        <f>IF(C137=TRUE,_xlfn.XLOOKUP(Tabla135[[#This Row],[Id Riesgo]],Tabla13[Id Riesgo],Tabla13[Porcentaje Impacto],"",1),"")</f>
        <v>1</v>
      </c>
      <c r="F137" s="290" t="str">
        <f t="shared" si="12"/>
        <v>RC13</v>
      </c>
      <c r="G137" s="415" t="b">
        <f>_xlfn.XLOOKUP(F137,Tabla13[Id Riesgo],Tabla13[Registro diligenciado],FALSE,1)</f>
        <v>1</v>
      </c>
      <c r="H137" s="290" t="str">
        <f>IF(G137,_xlfn.XLOOKUP(F137,Tabla6[Id Riesgo],Tabla6[DESCRIPCIÓN DEL RIESGO],FALSE,1),"")</f>
        <v>Posibilidad de afectación Reputacional, Operativa, Legal, Económica por Corrupción, Soborno entrante, Conflicto de Intereses debido a Incumplimiento, tanto en los tiempos de respuesta, como con los estándares de calidad en la atención al ciudadano, al generar respuestas inapropiadas, inoportunas o deficientes a las PQRSFD.</v>
      </c>
      <c r="I137" s="327">
        <f>_xlfn.XLOOKUP(Tabla135[[#This Row],[Id Riesgo]],Tabla13[Id Riesgo],Tabla13[Probabilidad])</f>
        <v>0.8</v>
      </c>
      <c r="J137" s="327">
        <f>_xlfn.XLOOKUP(Tabla135[[#This Row],[Id Riesgo]],Tabla13[Id Riesgo],Tabla13[Porcentaje Impacto],"",1)</f>
        <v>1</v>
      </c>
      <c r="K137" s="311">
        <v>6</v>
      </c>
      <c r="L137" s="314"/>
      <c r="M137" s="314"/>
      <c r="N137" s="314"/>
      <c r="O137" s="295"/>
      <c r="P137" s="314"/>
      <c r="Q137" s="328" t="str">
        <f>_xlfn.TEXTJOIN(" ",TRUE,Tabla135[[#This Row],[Actividad - Acción ¿Qué?
Inicia con verbo]],Tabla135[[#This Row],[Complemento
(Observaciones o desviaciones)]])</f>
        <v/>
      </c>
      <c r="R137" s="295"/>
      <c r="S137" s="327" t="str">
        <f>_xlfn.XLOOKUP(Tabla135[[#This Row],[Tipo de control]],Tabla7[Tipo de control],Tabla7[Peso],"",1)</f>
        <v/>
      </c>
      <c r="T137" s="290" t="str">
        <f>_xlfn.XLOOKUP(Tabla135[[#This Row],[Tipo de control]],Tabla7[Tipo de control],Tabla7[Afectación matriz],"",1)</f>
        <v/>
      </c>
      <c r="U137" s="295"/>
      <c r="V137" s="327" t="str">
        <f>_xlfn.XLOOKUP(Tabla135[[#This Row],[Implementación]],Tabla11[Implementación],Tabla11[Peso],"",1)</f>
        <v/>
      </c>
      <c r="W137" s="295"/>
      <c r="X137" s="295"/>
      <c r="Y137" s="295"/>
      <c r="Z137" s="295"/>
      <c r="AA137" s="310" t="str">
        <f>IFERROR(Tabla135[[#This Row],[Peso del control]]+Tabla135[[#This Row],[Peso de la implementación]],"")</f>
        <v/>
      </c>
      <c r="AB137" s="310" t="str" cm="1">
        <f t="array" ref="AB137">IFERROR(IF(Tabla135[[#This Row],[Registro diligenciado]]=TRUE,_xlfn.IFS(AND(Tabla135[[#This Row],[No. de Control]]=1,Tabla135[[#This Row],[Desplazamiento en la Matriz]]="Probabilidad"),D137-(D137*Tabla135[[#This Row],[Valor del control]]),AND(Tabla135[[#This Row],[No. de Control]]&gt;1,Tabla135[[#This Row],[Desplazamiento en la Matriz]]="Probabilidad"),AB136-(AB136*Tabla135[[#This Row],[Valor del control]]),AND(Tabla135[[#This Row],[No. de Control]]=1,Tabla135[[#This Row],[Desplazamiento en la Matriz]]="Impacto"),D137,AND(Tabla135[[#This Row],[No. de Control]]&gt;1,Tabla135[[#This Row],[Desplazamiento en la Matriz]]="Impacto"),AB136),""),"")</f>
        <v/>
      </c>
      <c r="AC137" s="310" t="str" cm="1">
        <f t="array" ref="AC137">IFERROR(IF(Tabla135[[#This Row],[Registro diligenciado]]=TRUE,_xlfn.IFS(AND(Tabla135[[#This Row],[No. de Control]]=1,Tabla135[[#This Row],[Desplazamiento en la Matriz]]="Impacto"),E137-(E137*Tabla135[[#This Row],[Valor del control]]),AND(Tabla135[[#This Row],[No. de Control]]&gt;1,Tabla135[[#This Row],[Desplazamiento en la Matriz]]="Impacto"),AC136-(AC136*Tabla135[[#This Row],[Valor del control]]),AND(Tabla135[[#This Row],[No. de Control]]=1,Tabla135[[#This Row],[Desplazamiento en la Matriz]]="Probabilidad"),E137,AND(Tabla135[[#This Row],[No. de Control]]&gt;1,Tabla135[[#This Row],[Desplazamiento en la Matriz]]="Probabilidad"),AC136),""),"")</f>
        <v/>
      </c>
      <c r="AD137" s="310">
        <f>IFERROR(_xlfn.MINIFS(Tabla135[Probabilidad residual],Tabla135[Id Riesgo],Tabla135[[#This Row],[Id Riesgo]]),"")</f>
        <v>0.48</v>
      </c>
      <c r="AE137" s="310">
        <f>IFERROR(_xlfn.MINIFS(Tabla135[Impacto residual],Tabla135[Id Riesgo],Tabla135[[#This Row],[Id Riesgo]]),"")</f>
        <v>1</v>
      </c>
      <c r="AF137" s="310" t="str" cm="1">
        <f t="array" ref="AF13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37" s="310" t="str" cm="1">
        <f t="array" ref="AG13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3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7" s="213"/>
      <c r="AJ137" s="727">
        <f>_xlfn.MINIFS(Tabla135[Probabilidad residual],Tabla135[Id Riesgo],Tabla135[[#This Row],[Id Riesgo]])</f>
        <v>0.48</v>
      </c>
      <c r="AK137" s="727">
        <f>_xlfn.MINIFS(Tabla135[Impacto residual],Tabla135[Id Riesgo],Tabla135[[#This Row],[Id Riesgo]])</f>
        <v>1</v>
      </c>
      <c r="AL137" s="727"/>
      <c r="AM137" s="727"/>
      <c r="AN137" s="213"/>
      <c r="AO137" s="213"/>
      <c r="AP137" s="213"/>
      <c r="AQ137" s="213"/>
      <c r="AR137" s="213"/>
      <c r="AS137" s="213"/>
      <c r="AT137" s="213"/>
      <c r="AU137" s="213"/>
      <c r="AV137" s="213"/>
      <c r="AW137" s="213"/>
      <c r="AX137" s="213"/>
      <c r="AY137" s="213"/>
    </row>
    <row r="138" spans="1:51" ht="111.9" hidden="1" x14ac:dyDescent="0.4">
      <c r="A138" s="735" t="str">
        <f>Tabla135[[#This Row],[Id Riesgo]]</f>
        <v>RC13</v>
      </c>
      <c r="B138" s="736" t="str">
        <f>Tabla135[[#This Row],[Riesgo]]</f>
        <v>Posibilidad de afectación Reputacional, Operativa, Legal, Económica por Corrupción, Soborno entrante, Conflicto de Intereses debido a Incumplimiento, tanto en los tiempos de respuesta, como con los estándares de calidad en la atención al ciudadano, al generar respuestas inapropiadas, inoportunas o deficientes a las PQRSFD.</v>
      </c>
      <c r="C138" s="742" t="b">
        <f>Tabla135[[#This Row],[Identificado en paso 1 y 2?]]</f>
        <v>1</v>
      </c>
      <c r="D138" s="727">
        <f>_xlfn.XLOOKUP(Tabla135[[#This Row],[Id Riesgo]],Tabla13[Id Riesgo],Tabla13[Probabilidad],"",1)</f>
        <v>0.8</v>
      </c>
      <c r="E138" s="727">
        <f>IF(C138=TRUE,_xlfn.XLOOKUP(Tabla135[[#This Row],[Id Riesgo]],Tabla13[Id Riesgo],Tabla13[Porcentaje Impacto],"",1),"")</f>
        <v>1</v>
      </c>
      <c r="F138" s="290" t="str">
        <f t="shared" si="12"/>
        <v>RC13</v>
      </c>
      <c r="G138" s="415" t="b">
        <f>_xlfn.XLOOKUP(F138,Tabla13[Id Riesgo],Tabla13[Registro diligenciado],FALSE,1)</f>
        <v>1</v>
      </c>
      <c r="H138" s="290" t="str">
        <f>IF(G138,_xlfn.XLOOKUP(F138,Tabla6[Id Riesgo],Tabla6[DESCRIPCIÓN DEL RIESGO],FALSE,1),"")</f>
        <v>Posibilidad de afectación Reputacional, Operativa, Legal, Económica por Corrupción, Soborno entrante, Conflicto de Intereses debido a Incumplimiento, tanto en los tiempos de respuesta, como con los estándares de calidad en la atención al ciudadano, al generar respuestas inapropiadas, inoportunas o deficientes a las PQRSFD.</v>
      </c>
      <c r="I138" s="327">
        <f>_xlfn.XLOOKUP(Tabla135[[#This Row],[Id Riesgo]],Tabla13[Id Riesgo],Tabla13[Probabilidad])</f>
        <v>0.8</v>
      </c>
      <c r="J138" s="327">
        <f>_xlfn.XLOOKUP(Tabla135[[#This Row],[Id Riesgo]],Tabla13[Id Riesgo],Tabla13[Porcentaje Impacto],"",1)</f>
        <v>1</v>
      </c>
      <c r="K138" s="311">
        <v>7</v>
      </c>
      <c r="L138" s="314"/>
      <c r="M138" s="314"/>
      <c r="N138" s="314"/>
      <c r="O138" s="295"/>
      <c r="P138" s="314"/>
      <c r="Q138" s="328" t="str">
        <f>_xlfn.TEXTJOIN(" ",TRUE,Tabla135[[#This Row],[Actividad - Acción ¿Qué?
Inicia con verbo]],Tabla135[[#This Row],[Complemento
(Observaciones o desviaciones)]])</f>
        <v/>
      </c>
      <c r="R138" s="295"/>
      <c r="S138" s="327" t="str">
        <f>_xlfn.XLOOKUP(Tabla135[[#This Row],[Tipo de control]],Tabla7[Tipo de control],Tabla7[Peso],"",1)</f>
        <v/>
      </c>
      <c r="T138" s="290" t="str">
        <f>_xlfn.XLOOKUP(Tabla135[[#This Row],[Tipo de control]],Tabla7[Tipo de control],Tabla7[Afectación matriz],"",1)</f>
        <v/>
      </c>
      <c r="U138" s="295"/>
      <c r="V138" s="327" t="str">
        <f>_xlfn.XLOOKUP(Tabla135[[#This Row],[Implementación]],Tabla11[Implementación],Tabla11[Peso],"",1)</f>
        <v/>
      </c>
      <c r="W138" s="295"/>
      <c r="X138" s="295"/>
      <c r="Y138" s="295"/>
      <c r="Z138" s="295"/>
      <c r="AA138" s="310" t="str">
        <f>IFERROR(Tabla135[[#This Row],[Peso del control]]+Tabla135[[#This Row],[Peso de la implementación]],"")</f>
        <v/>
      </c>
      <c r="AB138" s="310" t="str" cm="1">
        <f t="array" ref="AB138">IFERROR(IF(Tabla135[[#This Row],[Registro diligenciado]]=TRUE,_xlfn.IFS(AND(Tabla135[[#This Row],[No. de Control]]=1,Tabla135[[#This Row],[Desplazamiento en la Matriz]]="Probabilidad"),D138-(D138*Tabla135[[#This Row],[Valor del control]]),AND(Tabla135[[#This Row],[No. de Control]]&gt;1,Tabla135[[#This Row],[Desplazamiento en la Matriz]]="Probabilidad"),AB137-(AB137*Tabla135[[#This Row],[Valor del control]]),AND(Tabla135[[#This Row],[No. de Control]]=1,Tabla135[[#This Row],[Desplazamiento en la Matriz]]="Impacto"),D138,AND(Tabla135[[#This Row],[No. de Control]]&gt;1,Tabla135[[#This Row],[Desplazamiento en la Matriz]]="Impacto"),AB137),""),"")</f>
        <v/>
      </c>
      <c r="AC138" s="310" t="str" cm="1">
        <f t="array" ref="AC138">IFERROR(IF(Tabla135[[#This Row],[Registro diligenciado]]=TRUE,_xlfn.IFS(AND(Tabla135[[#This Row],[No. de Control]]=1,Tabla135[[#This Row],[Desplazamiento en la Matriz]]="Impacto"),E138-(E138*Tabla135[[#This Row],[Valor del control]]),AND(Tabla135[[#This Row],[No. de Control]]&gt;1,Tabla135[[#This Row],[Desplazamiento en la Matriz]]="Impacto"),AC137-(AC137*Tabla135[[#This Row],[Valor del control]]),AND(Tabla135[[#This Row],[No. de Control]]=1,Tabla135[[#This Row],[Desplazamiento en la Matriz]]="Probabilidad"),E138,AND(Tabla135[[#This Row],[No. de Control]]&gt;1,Tabla135[[#This Row],[Desplazamiento en la Matriz]]="Probabilidad"),AC137),""),"")</f>
        <v/>
      </c>
      <c r="AD138" s="310">
        <f>IFERROR(_xlfn.MINIFS(Tabla135[Probabilidad residual],Tabla135[Id Riesgo],Tabla135[[#This Row],[Id Riesgo]]),"")</f>
        <v>0.48</v>
      </c>
      <c r="AE138" s="310">
        <f>IFERROR(_xlfn.MINIFS(Tabla135[Impacto residual],Tabla135[Id Riesgo],Tabla135[[#This Row],[Id Riesgo]]),"")</f>
        <v>1</v>
      </c>
      <c r="AF138" s="310" t="str" cm="1">
        <f t="array" ref="AF13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38" s="310" t="str" cm="1">
        <f t="array" ref="AG13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3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8" s="213"/>
      <c r="AJ138" s="727">
        <f>_xlfn.MINIFS(Tabla135[Probabilidad residual],Tabla135[Id Riesgo],Tabla135[[#This Row],[Id Riesgo]])</f>
        <v>0.48</v>
      </c>
      <c r="AK138" s="727">
        <f>_xlfn.MINIFS(Tabla135[Impacto residual],Tabla135[Id Riesgo],Tabla135[[#This Row],[Id Riesgo]])</f>
        <v>1</v>
      </c>
      <c r="AL138" s="727"/>
      <c r="AM138" s="727"/>
      <c r="AN138" s="213"/>
      <c r="AO138" s="213"/>
      <c r="AP138" s="213"/>
      <c r="AQ138" s="213"/>
      <c r="AR138" s="213"/>
      <c r="AS138" s="213"/>
      <c r="AT138" s="213"/>
      <c r="AU138" s="213"/>
      <c r="AV138" s="213"/>
      <c r="AW138" s="213"/>
      <c r="AX138" s="213"/>
      <c r="AY138" s="213"/>
    </row>
    <row r="139" spans="1:51" ht="111.9" hidden="1" x14ac:dyDescent="0.4">
      <c r="A139" s="735" t="str">
        <f>Tabla135[[#This Row],[Id Riesgo]]</f>
        <v>RC13</v>
      </c>
      <c r="B139" s="736" t="str">
        <f>Tabla135[[#This Row],[Riesgo]]</f>
        <v>Posibilidad de afectación Reputacional, Operativa, Legal, Económica por Corrupción, Soborno entrante, Conflicto de Intereses debido a Incumplimiento, tanto en los tiempos de respuesta, como con los estándares de calidad en la atención al ciudadano, al generar respuestas inapropiadas, inoportunas o deficientes a las PQRSFD.</v>
      </c>
      <c r="C139" s="742" t="b">
        <f>Tabla135[[#This Row],[Identificado en paso 1 y 2?]]</f>
        <v>1</v>
      </c>
      <c r="D139" s="727">
        <f>_xlfn.XLOOKUP(Tabla135[[#This Row],[Id Riesgo]],Tabla13[Id Riesgo],Tabla13[Probabilidad],"",1)</f>
        <v>0.8</v>
      </c>
      <c r="E139" s="727">
        <f>IF(C139=TRUE,_xlfn.XLOOKUP(Tabla135[[#This Row],[Id Riesgo]],Tabla13[Id Riesgo],Tabla13[Porcentaje Impacto],"",1),"")</f>
        <v>1</v>
      </c>
      <c r="F139" s="290" t="str">
        <f t="shared" si="12"/>
        <v>RC13</v>
      </c>
      <c r="G139" s="415" t="b">
        <f>_xlfn.XLOOKUP(F139,Tabla13[Id Riesgo],Tabla13[Registro diligenciado],FALSE,1)</f>
        <v>1</v>
      </c>
      <c r="H139" s="290" t="str">
        <f>IF(G139,_xlfn.XLOOKUP(F139,Tabla6[Id Riesgo],Tabla6[DESCRIPCIÓN DEL RIESGO],FALSE,1),"")</f>
        <v>Posibilidad de afectación Reputacional, Operativa, Legal, Económica por Corrupción, Soborno entrante, Conflicto de Intereses debido a Incumplimiento, tanto en los tiempos de respuesta, como con los estándares de calidad en la atención al ciudadano, al generar respuestas inapropiadas, inoportunas o deficientes a las PQRSFD.</v>
      </c>
      <c r="I139" s="327">
        <f>_xlfn.XLOOKUP(Tabla135[[#This Row],[Id Riesgo]],Tabla13[Id Riesgo],Tabla13[Probabilidad])</f>
        <v>0.8</v>
      </c>
      <c r="J139" s="327">
        <f>_xlfn.XLOOKUP(Tabla135[[#This Row],[Id Riesgo]],Tabla13[Id Riesgo],Tabla13[Porcentaje Impacto],"",1)</f>
        <v>1</v>
      </c>
      <c r="K139" s="311">
        <v>8</v>
      </c>
      <c r="L139" s="314"/>
      <c r="M139" s="314"/>
      <c r="N139" s="314"/>
      <c r="O139" s="295"/>
      <c r="P139" s="314"/>
      <c r="Q139" s="328" t="str">
        <f>_xlfn.TEXTJOIN(" ",TRUE,Tabla135[[#This Row],[Actividad - Acción ¿Qué?
Inicia con verbo]],Tabla135[[#This Row],[Complemento
(Observaciones o desviaciones)]])</f>
        <v/>
      </c>
      <c r="R139" s="295"/>
      <c r="S139" s="327" t="str">
        <f>_xlfn.XLOOKUP(Tabla135[[#This Row],[Tipo de control]],Tabla7[Tipo de control],Tabla7[Peso],"",1)</f>
        <v/>
      </c>
      <c r="T139" s="290" t="str">
        <f>_xlfn.XLOOKUP(Tabla135[[#This Row],[Tipo de control]],Tabla7[Tipo de control],Tabla7[Afectación matriz],"",1)</f>
        <v/>
      </c>
      <c r="U139" s="295"/>
      <c r="V139" s="327" t="str">
        <f>_xlfn.XLOOKUP(Tabla135[[#This Row],[Implementación]],Tabla11[Implementación],Tabla11[Peso],"",1)</f>
        <v/>
      </c>
      <c r="W139" s="295"/>
      <c r="X139" s="295"/>
      <c r="Y139" s="295"/>
      <c r="Z139" s="295"/>
      <c r="AA139" s="310" t="str">
        <f>IFERROR(Tabla135[[#This Row],[Peso del control]]+Tabla135[[#This Row],[Peso de la implementación]],"")</f>
        <v/>
      </c>
      <c r="AB139" s="310" t="str" cm="1">
        <f t="array" ref="AB139">IFERROR(IF(Tabla135[[#This Row],[Registro diligenciado]]=TRUE,_xlfn.IFS(AND(Tabla135[[#This Row],[No. de Control]]=1,Tabla135[[#This Row],[Desplazamiento en la Matriz]]="Probabilidad"),D139-(D139*Tabla135[[#This Row],[Valor del control]]),AND(Tabla135[[#This Row],[No. de Control]]&gt;1,Tabla135[[#This Row],[Desplazamiento en la Matriz]]="Probabilidad"),AB138-(AB138*Tabla135[[#This Row],[Valor del control]]),AND(Tabla135[[#This Row],[No. de Control]]=1,Tabla135[[#This Row],[Desplazamiento en la Matriz]]="Impacto"),D139,AND(Tabla135[[#This Row],[No. de Control]]&gt;1,Tabla135[[#This Row],[Desplazamiento en la Matriz]]="Impacto"),AB138),""),"")</f>
        <v/>
      </c>
      <c r="AC139" s="310" t="str" cm="1">
        <f t="array" ref="AC139">IFERROR(IF(Tabla135[[#This Row],[Registro diligenciado]]=TRUE,_xlfn.IFS(AND(Tabla135[[#This Row],[No. de Control]]=1,Tabla135[[#This Row],[Desplazamiento en la Matriz]]="Impacto"),E139-(E139*Tabla135[[#This Row],[Valor del control]]),AND(Tabla135[[#This Row],[No. de Control]]&gt;1,Tabla135[[#This Row],[Desplazamiento en la Matriz]]="Impacto"),AC138-(AC138*Tabla135[[#This Row],[Valor del control]]),AND(Tabla135[[#This Row],[No. de Control]]=1,Tabla135[[#This Row],[Desplazamiento en la Matriz]]="Probabilidad"),E139,AND(Tabla135[[#This Row],[No. de Control]]&gt;1,Tabla135[[#This Row],[Desplazamiento en la Matriz]]="Probabilidad"),AC138),""),"")</f>
        <v/>
      </c>
      <c r="AD139" s="310">
        <f>IFERROR(_xlfn.MINIFS(Tabla135[Probabilidad residual],Tabla135[Id Riesgo],Tabla135[[#This Row],[Id Riesgo]]),"")</f>
        <v>0.48</v>
      </c>
      <c r="AE139" s="310">
        <f>IFERROR(_xlfn.MINIFS(Tabla135[Impacto residual],Tabla135[Id Riesgo],Tabla135[[#This Row],[Id Riesgo]]),"")</f>
        <v>1</v>
      </c>
      <c r="AF139" s="310" t="str" cm="1">
        <f t="array" ref="AF13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39" s="310" t="str" cm="1">
        <f t="array" ref="AG13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3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9" s="213"/>
      <c r="AJ139" s="727">
        <f>_xlfn.MINIFS(Tabla135[Probabilidad residual],Tabla135[Id Riesgo],Tabla135[[#This Row],[Id Riesgo]])</f>
        <v>0.48</v>
      </c>
      <c r="AK139" s="727">
        <f>_xlfn.MINIFS(Tabla135[Impacto residual],Tabla135[Id Riesgo],Tabla135[[#This Row],[Id Riesgo]])</f>
        <v>1</v>
      </c>
      <c r="AL139" s="727"/>
      <c r="AM139" s="727"/>
      <c r="AN139" s="213"/>
      <c r="AO139" s="213"/>
      <c r="AP139" s="213"/>
      <c r="AQ139" s="213"/>
      <c r="AR139" s="213"/>
      <c r="AS139" s="213"/>
      <c r="AT139" s="213"/>
      <c r="AU139" s="213"/>
      <c r="AV139" s="213"/>
      <c r="AW139" s="213"/>
      <c r="AX139" s="213"/>
      <c r="AY139" s="213"/>
    </row>
    <row r="140" spans="1:51" ht="111.9" hidden="1" x14ac:dyDescent="0.4">
      <c r="A140" s="735" t="str">
        <f>Tabla135[[#This Row],[Id Riesgo]]</f>
        <v>RC13</v>
      </c>
      <c r="B140" s="736" t="str">
        <f>Tabla135[[#This Row],[Riesgo]]</f>
        <v>Posibilidad de afectación Reputacional, Operativa, Legal, Económica por Corrupción, Soborno entrante, Conflicto de Intereses debido a Incumplimiento, tanto en los tiempos de respuesta, como con los estándares de calidad en la atención al ciudadano, al generar respuestas inapropiadas, inoportunas o deficientes a las PQRSFD.</v>
      </c>
      <c r="C140" s="742" t="b">
        <f>Tabla135[[#This Row],[Identificado en paso 1 y 2?]]</f>
        <v>1</v>
      </c>
      <c r="D140" s="727">
        <f>_xlfn.XLOOKUP(Tabla135[[#This Row],[Id Riesgo]],Tabla13[Id Riesgo],Tabla13[Probabilidad],"",1)</f>
        <v>0.8</v>
      </c>
      <c r="E140" s="727">
        <f>IF(C140=TRUE,_xlfn.XLOOKUP(Tabla135[[#This Row],[Id Riesgo]],Tabla13[Id Riesgo],Tabla13[Porcentaje Impacto],"",1),"")</f>
        <v>1</v>
      </c>
      <c r="F140" s="290" t="str">
        <f t="shared" si="12"/>
        <v>RC13</v>
      </c>
      <c r="G140" s="415" t="b">
        <f>_xlfn.XLOOKUP(F140,Tabla13[Id Riesgo],Tabla13[Registro diligenciado],FALSE,1)</f>
        <v>1</v>
      </c>
      <c r="H140" s="290" t="str">
        <f>IF(G140,_xlfn.XLOOKUP(F140,Tabla6[Id Riesgo],Tabla6[DESCRIPCIÓN DEL RIESGO],FALSE,1),"")</f>
        <v>Posibilidad de afectación Reputacional, Operativa, Legal, Económica por Corrupción, Soborno entrante, Conflicto de Intereses debido a Incumplimiento, tanto en los tiempos de respuesta, como con los estándares de calidad en la atención al ciudadano, al generar respuestas inapropiadas, inoportunas o deficientes a las PQRSFD.</v>
      </c>
      <c r="I140" s="327">
        <f>_xlfn.XLOOKUP(Tabla135[[#This Row],[Id Riesgo]],Tabla13[Id Riesgo],Tabla13[Probabilidad])</f>
        <v>0.8</v>
      </c>
      <c r="J140" s="327">
        <f>_xlfn.XLOOKUP(Tabla135[[#This Row],[Id Riesgo]],Tabla13[Id Riesgo],Tabla13[Porcentaje Impacto],"",1)</f>
        <v>1</v>
      </c>
      <c r="K140" s="311">
        <v>9</v>
      </c>
      <c r="L140" s="314"/>
      <c r="M140" s="314"/>
      <c r="N140" s="314"/>
      <c r="O140" s="295"/>
      <c r="P140" s="314"/>
      <c r="Q140" s="328" t="str">
        <f>_xlfn.TEXTJOIN(" ",TRUE,Tabla135[[#This Row],[Actividad - Acción ¿Qué?
Inicia con verbo]],Tabla135[[#This Row],[Complemento
(Observaciones o desviaciones)]])</f>
        <v/>
      </c>
      <c r="R140" s="295"/>
      <c r="S140" s="327" t="str">
        <f>_xlfn.XLOOKUP(Tabla135[[#This Row],[Tipo de control]],Tabla7[Tipo de control],Tabla7[Peso],"",1)</f>
        <v/>
      </c>
      <c r="T140" s="290" t="str">
        <f>_xlfn.XLOOKUP(Tabla135[[#This Row],[Tipo de control]],Tabla7[Tipo de control],Tabla7[Afectación matriz],"",1)</f>
        <v/>
      </c>
      <c r="U140" s="295"/>
      <c r="V140" s="327" t="str">
        <f>_xlfn.XLOOKUP(Tabla135[[#This Row],[Implementación]],Tabla11[Implementación],Tabla11[Peso],"",1)</f>
        <v/>
      </c>
      <c r="W140" s="295"/>
      <c r="X140" s="295"/>
      <c r="Y140" s="295"/>
      <c r="Z140" s="295"/>
      <c r="AA140" s="310" t="str">
        <f>IFERROR(Tabla135[[#This Row],[Peso del control]]+Tabla135[[#This Row],[Peso de la implementación]],"")</f>
        <v/>
      </c>
      <c r="AB140" s="310" t="str" cm="1">
        <f t="array" ref="AB140">IFERROR(IF(Tabla135[[#This Row],[Registro diligenciado]]=TRUE,_xlfn.IFS(AND(Tabla135[[#This Row],[No. de Control]]=1,Tabla135[[#This Row],[Desplazamiento en la Matriz]]="Probabilidad"),D140-(D140*Tabla135[[#This Row],[Valor del control]]),AND(Tabla135[[#This Row],[No. de Control]]&gt;1,Tabla135[[#This Row],[Desplazamiento en la Matriz]]="Probabilidad"),AB139-(AB139*Tabla135[[#This Row],[Valor del control]]),AND(Tabla135[[#This Row],[No. de Control]]=1,Tabla135[[#This Row],[Desplazamiento en la Matriz]]="Impacto"),D140,AND(Tabla135[[#This Row],[No. de Control]]&gt;1,Tabla135[[#This Row],[Desplazamiento en la Matriz]]="Impacto"),AB139),""),"")</f>
        <v/>
      </c>
      <c r="AC140" s="310" t="str" cm="1">
        <f t="array" ref="AC140">IFERROR(IF(Tabla135[[#This Row],[Registro diligenciado]]=TRUE,_xlfn.IFS(AND(Tabla135[[#This Row],[No. de Control]]=1,Tabla135[[#This Row],[Desplazamiento en la Matriz]]="Impacto"),E140-(E140*Tabla135[[#This Row],[Valor del control]]),AND(Tabla135[[#This Row],[No. de Control]]&gt;1,Tabla135[[#This Row],[Desplazamiento en la Matriz]]="Impacto"),AC139-(AC139*Tabla135[[#This Row],[Valor del control]]),AND(Tabla135[[#This Row],[No. de Control]]=1,Tabla135[[#This Row],[Desplazamiento en la Matriz]]="Probabilidad"),E140,AND(Tabla135[[#This Row],[No. de Control]]&gt;1,Tabla135[[#This Row],[Desplazamiento en la Matriz]]="Probabilidad"),AC139),""),"")</f>
        <v/>
      </c>
      <c r="AD140" s="310">
        <f>IFERROR(_xlfn.MINIFS(Tabla135[Probabilidad residual],Tabla135[Id Riesgo],Tabla135[[#This Row],[Id Riesgo]]),"")</f>
        <v>0.48</v>
      </c>
      <c r="AE140" s="310">
        <f>IFERROR(_xlfn.MINIFS(Tabla135[Impacto residual],Tabla135[Id Riesgo],Tabla135[[#This Row],[Id Riesgo]]),"")</f>
        <v>1</v>
      </c>
      <c r="AF140" s="310" t="str" cm="1">
        <f t="array" ref="AF14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40" s="310" t="str" cm="1">
        <f t="array" ref="AG14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4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0" s="213"/>
      <c r="AJ140" s="727">
        <f>_xlfn.MINIFS(Tabla135[Probabilidad residual],Tabla135[Id Riesgo],Tabla135[[#This Row],[Id Riesgo]])</f>
        <v>0.48</v>
      </c>
      <c r="AK140" s="727">
        <f>_xlfn.MINIFS(Tabla135[Impacto residual],Tabla135[Id Riesgo],Tabla135[[#This Row],[Id Riesgo]])</f>
        <v>1</v>
      </c>
      <c r="AL140" s="727"/>
      <c r="AM140" s="727"/>
      <c r="AN140" s="213"/>
      <c r="AO140" s="213"/>
      <c r="AP140" s="213"/>
      <c r="AQ140" s="213"/>
      <c r="AR140" s="213"/>
      <c r="AS140" s="213"/>
      <c r="AT140" s="213"/>
      <c r="AU140" s="213"/>
      <c r="AV140" s="213"/>
      <c r="AW140" s="213"/>
      <c r="AX140" s="213"/>
      <c r="AY140" s="213"/>
    </row>
    <row r="141" spans="1:51" ht="111.9" hidden="1" x14ac:dyDescent="0.4">
      <c r="A141" s="735" t="str">
        <f>Tabla135[[#This Row],[Id Riesgo]]</f>
        <v>RC13</v>
      </c>
      <c r="B141" s="736" t="str">
        <f>Tabla135[[#This Row],[Riesgo]]</f>
        <v>Posibilidad de afectación Reputacional, Operativa, Legal, Económica por Corrupción, Soborno entrante, Conflicto de Intereses debido a Incumplimiento, tanto en los tiempos de respuesta, como con los estándares de calidad en la atención al ciudadano, al generar respuestas inapropiadas, inoportunas o deficientes a las PQRSFD.</v>
      </c>
      <c r="C141" s="742" t="b">
        <f>Tabla135[[#This Row],[Identificado en paso 1 y 2?]]</f>
        <v>1</v>
      </c>
      <c r="D141" s="727">
        <f>_xlfn.XLOOKUP(Tabla135[[#This Row],[Id Riesgo]],Tabla13[Id Riesgo],Tabla13[Probabilidad],"",1)</f>
        <v>0.8</v>
      </c>
      <c r="E141" s="727">
        <f>IF(C141=TRUE,_xlfn.XLOOKUP(Tabla135[[#This Row],[Id Riesgo]],Tabla13[Id Riesgo],Tabla13[Porcentaje Impacto],"",1),"")</f>
        <v>1</v>
      </c>
      <c r="F141" s="290" t="str">
        <f t="shared" si="12"/>
        <v>RC13</v>
      </c>
      <c r="G141" s="415" t="b">
        <f>_xlfn.XLOOKUP(F141,Tabla13[Id Riesgo],Tabla13[Registro diligenciado],FALSE,1)</f>
        <v>1</v>
      </c>
      <c r="H141" s="290" t="str">
        <f>IF(G141,_xlfn.XLOOKUP(F141,Tabla6[Id Riesgo],Tabla6[DESCRIPCIÓN DEL RIESGO],FALSE,1),"")</f>
        <v>Posibilidad de afectación Reputacional, Operativa, Legal, Económica por Corrupción, Soborno entrante, Conflicto de Intereses debido a Incumplimiento, tanto en los tiempos de respuesta, como con los estándares de calidad en la atención al ciudadano, al generar respuestas inapropiadas, inoportunas o deficientes a las PQRSFD.</v>
      </c>
      <c r="I141" s="327">
        <f>_xlfn.XLOOKUP(Tabla135[[#This Row],[Id Riesgo]],Tabla13[Id Riesgo],Tabla13[Probabilidad])</f>
        <v>0.8</v>
      </c>
      <c r="J141" s="327">
        <f>_xlfn.XLOOKUP(Tabla135[[#This Row],[Id Riesgo]],Tabla13[Id Riesgo],Tabla13[Porcentaje Impacto],"",1)</f>
        <v>1</v>
      </c>
      <c r="K141" s="311">
        <v>10</v>
      </c>
      <c r="L141" s="314"/>
      <c r="M141" s="314"/>
      <c r="N141" s="314"/>
      <c r="O141" s="295"/>
      <c r="P141" s="314"/>
      <c r="Q141" s="328" t="str">
        <f>_xlfn.TEXTJOIN(" ",TRUE,Tabla135[[#This Row],[Actividad - Acción ¿Qué?
Inicia con verbo]],Tabla135[[#This Row],[Complemento
(Observaciones o desviaciones)]])</f>
        <v/>
      </c>
      <c r="R141" s="295"/>
      <c r="S141" s="327" t="str">
        <f>_xlfn.XLOOKUP(Tabla135[[#This Row],[Tipo de control]],Tabla7[Tipo de control],Tabla7[Peso],"",1)</f>
        <v/>
      </c>
      <c r="T141" s="290" t="str">
        <f>_xlfn.XLOOKUP(Tabla135[[#This Row],[Tipo de control]],Tabla7[Tipo de control],Tabla7[Afectación matriz],"",1)</f>
        <v/>
      </c>
      <c r="U141" s="295"/>
      <c r="V141" s="327" t="str">
        <f>_xlfn.XLOOKUP(Tabla135[[#This Row],[Implementación]],Tabla11[Implementación],Tabla11[Peso],"",1)</f>
        <v/>
      </c>
      <c r="W141" s="295"/>
      <c r="X141" s="295"/>
      <c r="Y141" s="295"/>
      <c r="Z141" s="295"/>
      <c r="AA141" s="310" t="str">
        <f>IFERROR(Tabla135[[#This Row],[Peso del control]]+Tabla135[[#This Row],[Peso de la implementación]],"")</f>
        <v/>
      </c>
      <c r="AB141" s="310" t="str" cm="1">
        <f t="array" ref="AB141">IFERROR(IF(Tabla135[[#This Row],[Registro diligenciado]]=TRUE,_xlfn.IFS(AND(Tabla135[[#This Row],[No. de Control]]=1,Tabla135[[#This Row],[Desplazamiento en la Matriz]]="Probabilidad"),D141-(D141*Tabla135[[#This Row],[Valor del control]]),AND(Tabla135[[#This Row],[No. de Control]]&gt;1,Tabla135[[#This Row],[Desplazamiento en la Matriz]]="Probabilidad"),AB140-(AB140*Tabla135[[#This Row],[Valor del control]]),AND(Tabla135[[#This Row],[No. de Control]]=1,Tabla135[[#This Row],[Desplazamiento en la Matriz]]="Impacto"),D141,AND(Tabla135[[#This Row],[No. de Control]]&gt;1,Tabla135[[#This Row],[Desplazamiento en la Matriz]]="Impacto"),AB140),""),"")</f>
        <v/>
      </c>
      <c r="AC141" s="310" t="str" cm="1">
        <f t="array" ref="AC141">IFERROR(IF(Tabla135[[#This Row],[Registro diligenciado]]=TRUE,_xlfn.IFS(AND(Tabla135[[#This Row],[No. de Control]]=1,Tabla135[[#This Row],[Desplazamiento en la Matriz]]="Impacto"),E141-(E141*Tabla135[[#This Row],[Valor del control]]),AND(Tabla135[[#This Row],[No. de Control]]&gt;1,Tabla135[[#This Row],[Desplazamiento en la Matriz]]="Impacto"),AC140-(AC140*Tabla135[[#This Row],[Valor del control]]),AND(Tabla135[[#This Row],[No. de Control]]=1,Tabla135[[#This Row],[Desplazamiento en la Matriz]]="Probabilidad"),E141,AND(Tabla135[[#This Row],[No. de Control]]&gt;1,Tabla135[[#This Row],[Desplazamiento en la Matriz]]="Probabilidad"),AC140),""),"")</f>
        <v/>
      </c>
      <c r="AD141" s="310">
        <f>IFERROR(_xlfn.MINIFS(Tabla135[Probabilidad residual],Tabla135[Id Riesgo],Tabla135[[#This Row],[Id Riesgo]]),"")</f>
        <v>0.48</v>
      </c>
      <c r="AE141" s="310">
        <f>IFERROR(_xlfn.MINIFS(Tabla135[Impacto residual],Tabla135[Id Riesgo],Tabla135[[#This Row],[Id Riesgo]]),"")</f>
        <v>1</v>
      </c>
      <c r="AF141" s="310" t="str" cm="1">
        <f t="array" ref="AF14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41" s="310" t="str" cm="1">
        <f t="array" ref="AG14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4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1" s="213"/>
      <c r="AJ141" s="727">
        <f>_xlfn.MINIFS(Tabla135[Probabilidad residual],Tabla135[Id Riesgo],Tabla135[[#This Row],[Id Riesgo]])</f>
        <v>0.48</v>
      </c>
      <c r="AK141" s="727">
        <f>_xlfn.MINIFS(Tabla135[Impacto residual],Tabla135[Id Riesgo],Tabla135[[#This Row],[Id Riesgo]])</f>
        <v>1</v>
      </c>
      <c r="AL141" s="727"/>
      <c r="AM141" s="727"/>
      <c r="AN141" s="213"/>
      <c r="AO141" s="213"/>
      <c r="AP141" s="213"/>
      <c r="AQ141" s="213"/>
      <c r="AR141" s="213"/>
      <c r="AS141" s="213"/>
      <c r="AT141" s="213"/>
      <c r="AU141" s="213"/>
      <c r="AV141" s="213"/>
      <c r="AW141" s="213"/>
      <c r="AX141" s="213"/>
      <c r="AY141" s="213"/>
    </row>
    <row r="142" spans="1:51" ht="136.75" x14ac:dyDescent="0.4">
      <c r="A142" s="735" t="str">
        <f>Tabla135[[#This Row],[Id Riesgo]]</f>
        <v>RC14</v>
      </c>
      <c r="B142" s="736" t="str">
        <f>Tabla135[[#This Row],[Riesgo]]</f>
        <v>Posibilidad de afectación Reputacional, Legal por Fraude, interno, Soborno entrante debido a Ausencia de un sistema unificado para el monitoreo, seguimiento y retroalimentación del Modelo de Atención.
Capacitación insuficiente del personal territorial en los protocolos de atención.
Carencia de indicadores consolidados que permitan medir el desempeño del Modelo</v>
      </c>
      <c r="C142" s="742" t="b">
        <f>Tabla135[[#This Row],[Identificado en paso 1 y 2?]]</f>
        <v>1</v>
      </c>
      <c r="D142" s="727">
        <f>_xlfn.XLOOKUP(Tabla135[[#This Row],[Id Riesgo]],Tabla13[Id Riesgo],Tabla13[Probabilidad],"",1)</f>
        <v>0.6</v>
      </c>
      <c r="E142" s="727">
        <f>IF(C142=TRUE,_xlfn.XLOOKUP(Tabla135[[#This Row],[Id Riesgo]],Tabla13[Id Riesgo],Tabla13[Porcentaje Impacto],"",1),"")</f>
        <v>0.4</v>
      </c>
      <c r="F142" s="290" t="s">
        <v>145</v>
      </c>
      <c r="G142" s="415" t="b">
        <f>_xlfn.XLOOKUP(F142,Tabla13[Id Riesgo],Tabla13[Registro diligenciado],FALSE,1)</f>
        <v>1</v>
      </c>
      <c r="H142" s="290" t="str">
        <f>IF(G142,_xlfn.XLOOKUP(F142,Tabla6[Id Riesgo],Tabla6[DESCRIPCIÓN DEL RIESGO],FALSE,1),"")</f>
        <v>Posibilidad de afectación Reputacional, Legal por Fraude, interno, Soborno entrante debido a Ausencia de un sistema unificado para el monitoreo, seguimiento y retroalimentación del Modelo de Atención.
Capacitación insuficiente del personal territorial en los protocolos de atención.
Carencia de indicadores consolidados que permitan medir el desempeño del Modelo</v>
      </c>
      <c r="I142" s="327">
        <f>_xlfn.XLOOKUP(Tabla135[[#This Row],[Id Riesgo]],Tabla13[Id Riesgo],Tabla13[Probabilidad])</f>
        <v>0.6</v>
      </c>
      <c r="J142" s="327">
        <f>_xlfn.XLOOKUP(Tabla135[[#This Row],[Id Riesgo]],Tabla13[Id Riesgo],Tabla13[Porcentaje Impacto],"",1)</f>
        <v>0.4</v>
      </c>
      <c r="K142" s="311">
        <v>1</v>
      </c>
      <c r="L142" s="314" t="s">
        <v>415</v>
      </c>
      <c r="M142" s="314" t="s">
        <v>439</v>
      </c>
      <c r="N142" s="314"/>
      <c r="O142" s="295" t="s">
        <v>888</v>
      </c>
      <c r="P142" s="314" t="s">
        <v>889</v>
      </c>
      <c r="Q142" s="328" t="str">
        <f>_xlfn.TEXTJOIN(" ",TRUE,Tabla135[[#This Row],[Actividad - Acción ¿Qué?
Inicia con verbo]],Tabla135[[#This Row],[Complemento
(Observaciones o desviaciones)]])</f>
        <v>Controlar los tiempos de respuesta de PQRSD y solicitudes Vencimientos de términos, demoras, incumplimientos</v>
      </c>
      <c r="R142" s="295" t="s">
        <v>530</v>
      </c>
      <c r="S142" s="327">
        <f>_xlfn.XLOOKUP(Tabla135[[#This Row],[Tipo de control]],Tabla7[Tipo de control],Tabla7[Peso],"",1)</f>
        <v>0.25</v>
      </c>
      <c r="T142" s="290" t="str">
        <f>_xlfn.XLOOKUP(Tabla135[[#This Row],[Tipo de control]],Tabla7[Tipo de control],Tabla7[Afectación matriz],"",1)</f>
        <v>Probabilidad</v>
      </c>
      <c r="U142" s="295" t="s">
        <v>503</v>
      </c>
      <c r="V142" s="327">
        <f>_xlfn.XLOOKUP(Tabla135[[#This Row],[Implementación]],Tabla11[Implementación],Tabla11[Peso],"",1)</f>
        <v>0.15</v>
      </c>
      <c r="W142" s="295" t="s">
        <v>502</v>
      </c>
      <c r="X142" s="295" t="s">
        <v>497</v>
      </c>
      <c r="Y142" s="295" t="s">
        <v>506</v>
      </c>
      <c r="Z142" s="295" t="s">
        <v>508</v>
      </c>
      <c r="AA142" s="310">
        <f>IFERROR(Tabla135[[#This Row],[Peso del control]]+Tabla135[[#This Row],[Peso de la implementación]],"")</f>
        <v>0.4</v>
      </c>
      <c r="AB142" s="310" cm="1">
        <f t="array" ref="AB142">IFERROR(IF(Tabla135[[#This Row],[Registro diligenciado]]=TRUE,_xlfn.IFS(AND(Tabla135[[#This Row],[No. de Control]]=1,Tabla135[[#This Row],[Desplazamiento en la Matriz]]="Probabilidad"),D142-(D142*Tabla135[[#This Row],[Valor del control]]),AND(Tabla135[[#This Row],[No. de Control]]&gt;1,Tabla135[[#This Row],[Desplazamiento en la Matriz]]="Probabilidad"),AB141-(AB141*Tabla135[[#This Row],[Valor del control]]),AND(Tabla135[[#This Row],[No. de Control]]=1,Tabla135[[#This Row],[Desplazamiento en la Matriz]]="Impacto"),D142,AND(Tabla135[[#This Row],[No. de Control]]&gt;1,Tabla135[[#This Row],[Desplazamiento en la Matriz]]="Impacto"),AB141),""),"")</f>
        <v>0.36</v>
      </c>
      <c r="AC142" s="310" cm="1">
        <f t="array" ref="AC142">IFERROR(IF(Tabla135[[#This Row],[Registro diligenciado]]=TRUE,_xlfn.IFS(AND(Tabla135[[#This Row],[No. de Control]]=1,Tabla135[[#This Row],[Desplazamiento en la Matriz]]="Impacto"),E142-(E142*Tabla135[[#This Row],[Valor del control]]),AND(Tabla135[[#This Row],[No. de Control]]&gt;1,Tabla135[[#This Row],[Desplazamiento en la Matriz]]="Impacto"),AC141-(AC141*Tabla135[[#This Row],[Valor del control]]),AND(Tabla135[[#This Row],[No. de Control]]=1,Tabla135[[#This Row],[Desplazamiento en la Matriz]]="Probabilidad"),E142,AND(Tabla135[[#This Row],[No. de Control]]&gt;1,Tabla135[[#This Row],[Desplazamiento en la Matriz]]="Probabilidad"),AC141),""),"")</f>
        <v>0.4</v>
      </c>
      <c r="AD142" s="310">
        <f>IFERROR(_xlfn.MINIFS(Tabla135[Probabilidad residual],Tabla135[Id Riesgo],Tabla135[[#This Row],[Id Riesgo]]),"")</f>
        <v>0.216</v>
      </c>
      <c r="AE142" s="310">
        <f>IFERROR(_xlfn.MINIFS(Tabla135[Impacto residual],Tabla135[Id Riesgo],Tabla135[[#This Row],[Id Riesgo]]),"")</f>
        <v>0.4</v>
      </c>
      <c r="AF142" s="310" t="str" cm="1">
        <f t="array" ref="AF14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142" s="310" t="str" cm="1">
        <f t="array" ref="AG14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Menor</v>
      </c>
      <c r="AH14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142" s="213"/>
      <c r="AJ142" s="727">
        <f>_xlfn.MINIFS(Tabla135[Probabilidad residual],Tabla135[Id Riesgo],Tabla135[[#This Row],[Id Riesgo]])</f>
        <v>0.216</v>
      </c>
      <c r="AK142" s="727">
        <f>_xlfn.MINIFS(Tabla135[Impacto residual],Tabla135[Id Riesgo],Tabla135[[#This Row],[Id Riesgo]])</f>
        <v>0.4</v>
      </c>
      <c r="AL142" s="727" t="str" cm="1">
        <f t="array" ref="AL142">IFERROR(_xlfn.IFS(AND(AJ142&gt;=CONFIGURACIÓN!$BF$6,AJ142&lt;=CONFIGURACIÓN!$BG$6),CONFIGURACIÓN!$BE$6,AND(AJ142&gt;=CONFIGURACIÓN!$BF$7,AJ142&lt;=CONFIGURACIÓN!$BG$7),CONFIGURACIÓN!$BE$7,AND(AJ142&gt;=CONFIGURACIÓN!$BF$8,AJ142&lt;=CONFIGURACIÓN!$BG$8),CONFIGURACIÓN!$BE$8,AND(AJ142&gt;=CONFIGURACIÓN!$BF$9,AJ142&lt;=CONFIGURACIÓN!$BG$9),CONFIGURACIÓN!$BE$9,AND(AJ142&gt;=CONFIGURACIÓN!$BF$10,AJ142&lt;=CONFIGURACIÓN!$BG$10),CONFIGURACIÓN!$BE$10),"")</f>
        <v>Baja</v>
      </c>
      <c r="AM142" s="727" t="str" cm="1">
        <f t="array" ref="AM142">IFERROR(_xlfn.IFS(AND(AK142&gt;=CONFIGURACIÓN!$BJ$6,AK142&lt;=CONFIGURACIÓN!$BK$6),CONFIGURACIÓN!$BI$6,AND(AK142&gt;=CONFIGURACIÓN!$BJ$7,AK142&lt;=CONFIGURACIÓN!$BK$7),CONFIGURACIÓN!$BI$7,AND(AK142&gt;=CONFIGURACIÓN!$BJ$8,AK142&lt;=CONFIGURACIÓN!$BK$8),CONFIGURACIÓN!$BI$8,AND(AK142&gt;=CONFIGURACIÓN!$BJ$9,AK142&lt;=CONFIGURACIÓN!$BK$9),CONFIGURACIÓN!$BI$9,AND(AK142&gt;=CONFIGURACIÓN!$BJ$10,AK142&lt;=CONFIGURACIÓN!$BK$10),CONFIGURACIÓN!$BI$10),"")</f>
        <v>Menor</v>
      </c>
      <c r="AN142" s="213"/>
      <c r="AO142" s="213"/>
      <c r="AP142" s="213"/>
      <c r="AQ142" s="213"/>
      <c r="AR142" s="213"/>
      <c r="AS142" s="213"/>
      <c r="AT142" s="213"/>
      <c r="AU142" s="213"/>
      <c r="AV142" s="213"/>
      <c r="AW142" s="213"/>
      <c r="AX142" s="213"/>
      <c r="AY142" s="213"/>
    </row>
    <row r="143" spans="1:51" ht="136.75" x14ac:dyDescent="0.4">
      <c r="A143" s="735" t="str">
        <f>Tabla135[[#This Row],[Id Riesgo]]</f>
        <v>RC14</v>
      </c>
      <c r="B143" s="736" t="str">
        <f>Tabla135[[#This Row],[Riesgo]]</f>
        <v>Posibilidad de afectación Reputacional, Legal por Fraude, interno, Soborno entrante debido a Ausencia de un sistema unificado para el monitoreo, seguimiento y retroalimentación del Modelo de Atención.
Capacitación insuficiente del personal territorial en los protocolos de atención.
Carencia de indicadores consolidados que permitan medir el desempeño del Modelo</v>
      </c>
      <c r="C143" s="742" t="b">
        <f>Tabla135[[#This Row],[Identificado en paso 1 y 2?]]</f>
        <v>1</v>
      </c>
      <c r="D143" s="727">
        <f>_xlfn.XLOOKUP(Tabla135[[#This Row],[Id Riesgo]],Tabla13[Id Riesgo],Tabla13[Probabilidad],"",1)</f>
        <v>0.6</v>
      </c>
      <c r="E143" s="727">
        <f>IF(C143=TRUE,_xlfn.XLOOKUP(Tabla135[[#This Row],[Id Riesgo]],Tabla13[Id Riesgo],Tabla13[Porcentaje Impacto],"",1),"")</f>
        <v>0.4</v>
      </c>
      <c r="F143" s="290" t="str">
        <f t="shared" ref="F143:F151" si="13">F142</f>
        <v>RC14</v>
      </c>
      <c r="G143" s="415" t="b">
        <f>_xlfn.XLOOKUP(F143,Tabla13[Id Riesgo],Tabla13[Registro diligenciado],FALSE,1)</f>
        <v>1</v>
      </c>
      <c r="H143" s="290" t="str">
        <f>IF(G143,_xlfn.XLOOKUP(F143,Tabla6[Id Riesgo],Tabla6[DESCRIPCIÓN DEL RIESGO],FALSE,1),"")</f>
        <v>Posibilidad de afectación Reputacional, Legal por Fraude, interno, Soborno entrante debido a Ausencia de un sistema unificado para el monitoreo, seguimiento y retroalimentación del Modelo de Atención.
Capacitación insuficiente del personal territorial en los protocolos de atención.
Carencia de indicadores consolidados que permitan medir el desempeño del Modelo</v>
      </c>
      <c r="I143" s="327">
        <f>_xlfn.XLOOKUP(Tabla135[[#This Row],[Id Riesgo]],Tabla13[Id Riesgo],Tabla13[Probabilidad])</f>
        <v>0.6</v>
      </c>
      <c r="J143" s="327">
        <f>_xlfn.XLOOKUP(Tabla135[[#This Row],[Id Riesgo]],Tabla13[Id Riesgo],Tabla13[Porcentaje Impacto],"",1)</f>
        <v>0.4</v>
      </c>
      <c r="K143" s="311">
        <v>2</v>
      </c>
      <c r="L143" s="314" t="s">
        <v>756</v>
      </c>
      <c r="M143" s="314" t="s">
        <v>439</v>
      </c>
      <c r="N143" s="314"/>
      <c r="O143" s="295" t="s">
        <v>890</v>
      </c>
      <c r="P143" s="314" t="s">
        <v>891</v>
      </c>
      <c r="Q143" s="328" t="str">
        <f>_xlfn.TEXTJOIN(" ",TRUE,Tabla135[[#This Row],[Actividad - Acción ¿Qué?
Inicia con verbo]],Tabla135[[#This Row],[Complemento
(Observaciones o desviaciones)]])</f>
        <v>Capacitar al personal del Modelo de Atención en registro, seguimiento y uso adecuado del sistema Errores frecuentes, desconocimiento, inconsistencias recurrentes</v>
      </c>
      <c r="R143" s="295" t="s">
        <v>530</v>
      </c>
      <c r="S143" s="327">
        <f>_xlfn.XLOOKUP(Tabla135[[#This Row],[Tipo de control]],Tabla7[Tipo de control],Tabla7[Peso],"",1)</f>
        <v>0.25</v>
      </c>
      <c r="T143" s="290" t="str">
        <f>_xlfn.XLOOKUP(Tabla135[[#This Row],[Tipo de control]],Tabla7[Tipo de control],Tabla7[Afectación matriz],"",1)</f>
        <v>Probabilidad</v>
      </c>
      <c r="U143" s="295" t="s">
        <v>503</v>
      </c>
      <c r="V143" s="327">
        <f>_xlfn.XLOOKUP(Tabla135[[#This Row],[Implementación]],Tabla11[Implementación],Tabla11[Peso],"",1)</f>
        <v>0.15</v>
      </c>
      <c r="W143" s="295" t="s">
        <v>502</v>
      </c>
      <c r="X143" s="295" t="s">
        <v>499</v>
      </c>
      <c r="Y143" s="295" t="s">
        <v>506</v>
      </c>
      <c r="Z143" s="295" t="s">
        <v>508</v>
      </c>
      <c r="AA143" s="310">
        <f>IFERROR(Tabla135[[#This Row],[Peso del control]]+Tabla135[[#This Row],[Peso de la implementación]],"")</f>
        <v>0.4</v>
      </c>
      <c r="AB143" s="310" cm="1">
        <f t="array" ref="AB143">IFERROR(IF(Tabla135[[#This Row],[Registro diligenciado]]=TRUE,_xlfn.IFS(AND(Tabla135[[#This Row],[No. de Control]]=1,Tabla135[[#This Row],[Desplazamiento en la Matriz]]="Probabilidad"),D143-(D143*Tabla135[[#This Row],[Valor del control]]),AND(Tabla135[[#This Row],[No. de Control]]&gt;1,Tabla135[[#This Row],[Desplazamiento en la Matriz]]="Probabilidad"),AB142-(AB142*Tabla135[[#This Row],[Valor del control]]),AND(Tabla135[[#This Row],[No. de Control]]=1,Tabla135[[#This Row],[Desplazamiento en la Matriz]]="Impacto"),D143,AND(Tabla135[[#This Row],[No. de Control]]&gt;1,Tabla135[[#This Row],[Desplazamiento en la Matriz]]="Impacto"),AB142),""),"")</f>
        <v>0.216</v>
      </c>
      <c r="AC143" s="310" cm="1">
        <f t="array" ref="AC143">IFERROR(IF(Tabla135[[#This Row],[Registro diligenciado]]=TRUE,_xlfn.IFS(AND(Tabla135[[#This Row],[No. de Control]]=1,Tabla135[[#This Row],[Desplazamiento en la Matriz]]="Impacto"),E143-(E143*Tabla135[[#This Row],[Valor del control]]),AND(Tabla135[[#This Row],[No. de Control]]&gt;1,Tabla135[[#This Row],[Desplazamiento en la Matriz]]="Impacto"),AC142-(AC142*Tabla135[[#This Row],[Valor del control]]),AND(Tabla135[[#This Row],[No. de Control]]=1,Tabla135[[#This Row],[Desplazamiento en la Matriz]]="Probabilidad"),E143,AND(Tabla135[[#This Row],[No. de Control]]&gt;1,Tabla135[[#This Row],[Desplazamiento en la Matriz]]="Probabilidad"),AC142),""),"")</f>
        <v>0.4</v>
      </c>
      <c r="AD143" s="310">
        <f>IFERROR(_xlfn.MINIFS(Tabla135[Probabilidad residual],Tabla135[Id Riesgo],Tabla135[[#This Row],[Id Riesgo]]),"")</f>
        <v>0.216</v>
      </c>
      <c r="AE143" s="310">
        <f>IFERROR(_xlfn.MINIFS(Tabla135[Impacto residual],Tabla135[Id Riesgo],Tabla135[[#This Row],[Id Riesgo]]),"")</f>
        <v>0.4</v>
      </c>
      <c r="AF143" s="310" t="str" cm="1">
        <f t="array" ref="AF14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143" s="310" t="str" cm="1">
        <f t="array" ref="AG14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Menor</v>
      </c>
      <c r="AH14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143" s="213"/>
      <c r="AJ143" s="727">
        <f>_xlfn.MINIFS(Tabla135[Probabilidad residual],Tabla135[Id Riesgo],Tabla135[[#This Row],[Id Riesgo]])</f>
        <v>0.216</v>
      </c>
      <c r="AK143" s="727">
        <f>_xlfn.MINIFS(Tabla135[Impacto residual],Tabla135[Id Riesgo],Tabla135[[#This Row],[Id Riesgo]])</f>
        <v>0.4</v>
      </c>
      <c r="AL143" s="727"/>
      <c r="AM143" s="727"/>
      <c r="AN143" s="213"/>
      <c r="AO143" s="213"/>
      <c r="AP143" s="213"/>
      <c r="AQ143" s="213"/>
      <c r="AR143" s="213"/>
      <c r="AS143" s="213"/>
      <c r="AT143" s="213"/>
      <c r="AU143" s="213"/>
      <c r="AV143" s="213"/>
      <c r="AW143" s="213"/>
      <c r="AX143" s="213"/>
      <c r="AY143" s="213"/>
    </row>
    <row r="144" spans="1:51" ht="136.75" hidden="1" x14ac:dyDescent="0.4">
      <c r="A144" s="735" t="str">
        <f>Tabla135[[#This Row],[Id Riesgo]]</f>
        <v>RC14</v>
      </c>
      <c r="B144" s="736" t="str">
        <f>Tabla135[[#This Row],[Riesgo]]</f>
        <v>Posibilidad de afectación Reputacional, Legal por Fraude, interno, Soborno entrante debido a Ausencia de un sistema unificado para el monitoreo, seguimiento y retroalimentación del Modelo de Atención.
Capacitación insuficiente del personal territorial en los protocolos de atención.
Carencia de indicadores consolidados que permitan medir el desempeño del Modelo</v>
      </c>
      <c r="C144" s="742" t="b">
        <f>Tabla135[[#This Row],[Identificado en paso 1 y 2?]]</f>
        <v>1</v>
      </c>
      <c r="D144" s="727">
        <f>_xlfn.XLOOKUP(Tabla135[[#This Row],[Id Riesgo]],Tabla13[Id Riesgo],Tabla13[Probabilidad],"",1)</f>
        <v>0.6</v>
      </c>
      <c r="E144" s="727">
        <f>IF(C144=TRUE,_xlfn.XLOOKUP(Tabla135[[#This Row],[Id Riesgo]],Tabla13[Id Riesgo],Tabla13[Porcentaje Impacto],"",1),"")</f>
        <v>0.4</v>
      </c>
      <c r="F144" s="290" t="str">
        <f t="shared" si="13"/>
        <v>RC14</v>
      </c>
      <c r="G144" s="415" t="b">
        <f>_xlfn.XLOOKUP(F144,Tabla13[Id Riesgo],Tabla13[Registro diligenciado],FALSE,1)</f>
        <v>1</v>
      </c>
      <c r="H144" s="290" t="str">
        <f>IF(G144,_xlfn.XLOOKUP(F144,Tabla6[Id Riesgo],Tabla6[DESCRIPCIÓN DEL RIESGO],FALSE,1),"")</f>
        <v>Posibilidad de afectación Reputacional, Legal por Fraude, interno, Soborno entrante debido a Ausencia de un sistema unificado para el monitoreo, seguimiento y retroalimentación del Modelo de Atención.
Capacitación insuficiente del personal territorial en los protocolos de atención.
Carencia de indicadores consolidados que permitan medir el desempeño del Modelo</v>
      </c>
      <c r="I144" s="327">
        <f>_xlfn.XLOOKUP(Tabla135[[#This Row],[Id Riesgo]],Tabla13[Id Riesgo],Tabla13[Probabilidad])</f>
        <v>0.6</v>
      </c>
      <c r="J144" s="327">
        <f>_xlfn.XLOOKUP(Tabla135[[#This Row],[Id Riesgo]],Tabla13[Id Riesgo],Tabla13[Porcentaje Impacto],"",1)</f>
        <v>0.4</v>
      </c>
      <c r="K144" s="311">
        <v>3</v>
      </c>
      <c r="L144" s="314"/>
      <c r="M144" s="314"/>
      <c r="N144" s="314"/>
      <c r="O144" s="295"/>
      <c r="P144" s="314"/>
      <c r="Q144" s="328" t="str">
        <f>_xlfn.TEXTJOIN(" ",TRUE,Tabla135[[#This Row],[Actividad - Acción ¿Qué?
Inicia con verbo]],Tabla135[[#This Row],[Complemento
(Observaciones o desviaciones)]])</f>
        <v/>
      </c>
      <c r="R144" s="295"/>
      <c r="S144" s="327" t="str">
        <f>_xlfn.XLOOKUP(Tabla135[[#This Row],[Tipo de control]],Tabla7[Tipo de control],Tabla7[Peso],"",1)</f>
        <v/>
      </c>
      <c r="T144" s="290" t="str">
        <f>_xlfn.XLOOKUP(Tabla135[[#This Row],[Tipo de control]],Tabla7[Tipo de control],Tabla7[Afectación matriz],"",1)</f>
        <v/>
      </c>
      <c r="U144" s="295"/>
      <c r="V144" s="327" t="str">
        <f>_xlfn.XLOOKUP(Tabla135[[#This Row],[Implementación]],Tabla11[Implementación],Tabla11[Peso],"",1)</f>
        <v/>
      </c>
      <c r="W144" s="295"/>
      <c r="X144" s="295"/>
      <c r="Y144" s="295"/>
      <c r="Z144" s="295"/>
      <c r="AA144" s="310" t="str">
        <f>IFERROR(Tabla135[[#This Row],[Peso del control]]+Tabla135[[#This Row],[Peso de la implementación]],"")</f>
        <v/>
      </c>
      <c r="AB144" s="310" t="str" cm="1">
        <f t="array" ref="AB144">IFERROR(IF(Tabla135[[#This Row],[Registro diligenciado]]=TRUE,_xlfn.IFS(AND(Tabla135[[#This Row],[No. de Control]]=1,Tabla135[[#This Row],[Desplazamiento en la Matriz]]="Probabilidad"),D144-(D144*Tabla135[[#This Row],[Valor del control]]),AND(Tabla135[[#This Row],[No. de Control]]&gt;1,Tabla135[[#This Row],[Desplazamiento en la Matriz]]="Probabilidad"),AB143-(AB143*Tabla135[[#This Row],[Valor del control]]),AND(Tabla135[[#This Row],[No. de Control]]=1,Tabla135[[#This Row],[Desplazamiento en la Matriz]]="Impacto"),D144,AND(Tabla135[[#This Row],[No. de Control]]&gt;1,Tabla135[[#This Row],[Desplazamiento en la Matriz]]="Impacto"),AB143),""),"")</f>
        <v/>
      </c>
      <c r="AC144" s="310" t="str" cm="1">
        <f t="array" ref="AC144">IFERROR(IF(Tabla135[[#This Row],[Registro diligenciado]]=TRUE,_xlfn.IFS(AND(Tabla135[[#This Row],[No. de Control]]=1,Tabla135[[#This Row],[Desplazamiento en la Matriz]]="Impacto"),E144-(E144*Tabla135[[#This Row],[Valor del control]]),AND(Tabla135[[#This Row],[No. de Control]]&gt;1,Tabla135[[#This Row],[Desplazamiento en la Matriz]]="Impacto"),AC143-(AC143*Tabla135[[#This Row],[Valor del control]]),AND(Tabla135[[#This Row],[No. de Control]]=1,Tabla135[[#This Row],[Desplazamiento en la Matriz]]="Probabilidad"),E144,AND(Tabla135[[#This Row],[No. de Control]]&gt;1,Tabla135[[#This Row],[Desplazamiento en la Matriz]]="Probabilidad"),AC143),""),"")</f>
        <v/>
      </c>
      <c r="AD144" s="310">
        <f>IFERROR(_xlfn.MINIFS(Tabla135[Probabilidad residual],Tabla135[Id Riesgo],Tabla135[[#This Row],[Id Riesgo]]),"")</f>
        <v>0.216</v>
      </c>
      <c r="AE144" s="310">
        <f>IFERROR(_xlfn.MINIFS(Tabla135[Impacto residual],Tabla135[Id Riesgo],Tabla135[[#This Row],[Id Riesgo]]),"")</f>
        <v>0.4</v>
      </c>
      <c r="AF144" s="310" t="str" cm="1">
        <f t="array" ref="AF14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144" s="310" t="str" cm="1">
        <f t="array" ref="AG14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Menor</v>
      </c>
      <c r="AH14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4" s="213"/>
      <c r="AJ144" s="727">
        <f>_xlfn.MINIFS(Tabla135[Probabilidad residual],Tabla135[Id Riesgo],Tabla135[[#This Row],[Id Riesgo]])</f>
        <v>0.216</v>
      </c>
      <c r="AK144" s="727">
        <f>_xlfn.MINIFS(Tabla135[Impacto residual],Tabla135[Id Riesgo],Tabla135[[#This Row],[Id Riesgo]])</f>
        <v>0.4</v>
      </c>
      <c r="AL144" s="727"/>
      <c r="AM144" s="727"/>
      <c r="AN144" s="213"/>
      <c r="AO144" s="213"/>
      <c r="AP144" s="213"/>
      <c r="AQ144" s="213"/>
      <c r="AR144" s="213"/>
      <c r="AS144" s="213"/>
      <c r="AT144" s="213"/>
      <c r="AU144" s="213"/>
      <c r="AV144" s="213"/>
      <c r="AW144" s="213"/>
      <c r="AX144" s="213"/>
      <c r="AY144" s="213"/>
    </row>
    <row r="145" spans="1:51" ht="136.75" hidden="1" x14ac:dyDescent="0.4">
      <c r="A145" s="735" t="str">
        <f>Tabla135[[#This Row],[Id Riesgo]]</f>
        <v>RC14</v>
      </c>
      <c r="B145" s="736" t="str">
        <f>Tabla135[[#This Row],[Riesgo]]</f>
        <v>Posibilidad de afectación Reputacional, Legal por Fraude, interno, Soborno entrante debido a Ausencia de un sistema unificado para el monitoreo, seguimiento y retroalimentación del Modelo de Atención.
Capacitación insuficiente del personal territorial en los protocolos de atención.
Carencia de indicadores consolidados que permitan medir el desempeño del Modelo</v>
      </c>
      <c r="C145" s="742" t="b">
        <f>Tabla135[[#This Row],[Identificado en paso 1 y 2?]]</f>
        <v>1</v>
      </c>
      <c r="D145" s="727">
        <f>_xlfn.XLOOKUP(Tabla135[[#This Row],[Id Riesgo]],Tabla13[Id Riesgo],Tabla13[Probabilidad],"",1)</f>
        <v>0.6</v>
      </c>
      <c r="E145" s="727">
        <f>IF(C145=TRUE,_xlfn.XLOOKUP(Tabla135[[#This Row],[Id Riesgo]],Tabla13[Id Riesgo],Tabla13[Porcentaje Impacto],"",1),"")</f>
        <v>0.4</v>
      </c>
      <c r="F145" s="290" t="str">
        <f t="shared" si="13"/>
        <v>RC14</v>
      </c>
      <c r="G145" s="415" t="b">
        <f>_xlfn.XLOOKUP(F145,Tabla13[Id Riesgo],Tabla13[Registro diligenciado],FALSE,1)</f>
        <v>1</v>
      </c>
      <c r="H145" s="290" t="str">
        <f>IF(G145,_xlfn.XLOOKUP(F145,Tabla6[Id Riesgo],Tabla6[DESCRIPCIÓN DEL RIESGO],FALSE,1),"")</f>
        <v>Posibilidad de afectación Reputacional, Legal por Fraude, interno, Soborno entrante debido a Ausencia de un sistema unificado para el monitoreo, seguimiento y retroalimentación del Modelo de Atención.
Capacitación insuficiente del personal territorial en los protocolos de atención.
Carencia de indicadores consolidados que permitan medir el desempeño del Modelo</v>
      </c>
      <c r="I145" s="327">
        <f>_xlfn.XLOOKUP(Tabla135[[#This Row],[Id Riesgo]],Tabla13[Id Riesgo],Tabla13[Probabilidad])</f>
        <v>0.6</v>
      </c>
      <c r="J145" s="327">
        <f>_xlfn.XLOOKUP(Tabla135[[#This Row],[Id Riesgo]],Tabla13[Id Riesgo],Tabla13[Porcentaje Impacto],"",1)</f>
        <v>0.4</v>
      </c>
      <c r="K145" s="311">
        <v>4</v>
      </c>
      <c r="L145" s="314"/>
      <c r="M145" s="314"/>
      <c r="N145" s="314"/>
      <c r="O145" s="295"/>
      <c r="P145" s="314"/>
      <c r="Q145" s="328" t="str">
        <f>_xlfn.TEXTJOIN(" ",TRUE,Tabla135[[#This Row],[Actividad - Acción ¿Qué?
Inicia con verbo]],Tabla135[[#This Row],[Complemento
(Observaciones o desviaciones)]])</f>
        <v/>
      </c>
      <c r="R145" s="295"/>
      <c r="S145" s="327" t="str">
        <f>_xlfn.XLOOKUP(Tabla135[[#This Row],[Tipo de control]],Tabla7[Tipo de control],Tabla7[Peso],"",1)</f>
        <v/>
      </c>
      <c r="T145" s="290" t="str">
        <f>_xlfn.XLOOKUP(Tabla135[[#This Row],[Tipo de control]],Tabla7[Tipo de control],Tabla7[Afectación matriz],"",1)</f>
        <v/>
      </c>
      <c r="U145" s="295"/>
      <c r="V145" s="327" t="str">
        <f>_xlfn.XLOOKUP(Tabla135[[#This Row],[Implementación]],Tabla11[Implementación],Tabla11[Peso],"",1)</f>
        <v/>
      </c>
      <c r="W145" s="295"/>
      <c r="X145" s="295"/>
      <c r="Y145" s="295"/>
      <c r="Z145" s="295"/>
      <c r="AA145" s="310" t="str">
        <f>IFERROR(Tabla135[[#This Row],[Peso del control]]+Tabla135[[#This Row],[Peso de la implementación]],"")</f>
        <v/>
      </c>
      <c r="AB145" s="310" t="str" cm="1">
        <f t="array" ref="AB145">IFERROR(IF(Tabla135[[#This Row],[Registro diligenciado]]=TRUE,_xlfn.IFS(AND(Tabla135[[#This Row],[No. de Control]]=1,Tabla135[[#This Row],[Desplazamiento en la Matriz]]="Probabilidad"),D145-(D145*Tabla135[[#This Row],[Valor del control]]),AND(Tabla135[[#This Row],[No. de Control]]&gt;1,Tabla135[[#This Row],[Desplazamiento en la Matriz]]="Probabilidad"),AB144-(AB144*Tabla135[[#This Row],[Valor del control]]),AND(Tabla135[[#This Row],[No. de Control]]=1,Tabla135[[#This Row],[Desplazamiento en la Matriz]]="Impacto"),D145,AND(Tabla135[[#This Row],[No. de Control]]&gt;1,Tabla135[[#This Row],[Desplazamiento en la Matriz]]="Impacto"),AB144),""),"")</f>
        <v/>
      </c>
      <c r="AC145" s="310" t="str" cm="1">
        <f t="array" ref="AC145">IFERROR(IF(Tabla135[[#This Row],[Registro diligenciado]]=TRUE,_xlfn.IFS(AND(Tabla135[[#This Row],[No. de Control]]=1,Tabla135[[#This Row],[Desplazamiento en la Matriz]]="Impacto"),E145-(E145*Tabla135[[#This Row],[Valor del control]]),AND(Tabla135[[#This Row],[No. de Control]]&gt;1,Tabla135[[#This Row],[Desplazamiento en la Matriz]]="Impacto"),AC144-(AC144*Tabla135[[#This Row],[Valor del control]]),AND(Tabla135[[#This Row],[No. de Control]]=1,Tabla135[[#This Row],[Desplazamiento en la Matriz]]="Probabilidad"),E145,AND(Tabla135[[#This Row],[No. de Control]]&gt;1,Tabla135[[#This Row],[Desplazamiento en la Matriz]]="Probabilidad"),AC144),""),"")</f>
        <v/>
      </c>
      <c r="AD145" s="310">
        <f>IFERROR(_xlfn.MINIFS(Tabla135[Probabilidad residual],Tabla135[Id Riesgo],Tabla135[[#This Row],[Id Riesgo]]),"")</f>
        <v>0.216</v>
      </c>
      <c r="AE145" s="310">
        <f>IFERROR(_xlfn.MINIFS(Tabla135[Impacto residual],Tabla135[Id Riesgo],Tabla135[[#This Row],[Id Riesgo]]),"")</f>
        <v>0.4</v>
      </c>
      <c r="AF145" s="310" t="str" cm="1">
        <f t="array" ref="AF14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145" s="310" t="str" cm="1">
        <f t="array" ref="AG14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Menor</v>
      </c>
      <c r="AH14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5" s="213"/>
      <c r="AJ145" s="727">
        <f>_xlfn.MINIFS(Tabla135[Probabilidad residual],Tabla135[Id Riesgo],Tabla135[[#This Row],[Id Riesgo]])</f>
        <v>0.216</v>
      </c>
      <c r="AK145" s="727">
        <f>_xlfn.MINIFS(Tabla135[Impacto residual],Tabla135[Id Riesgo],Tabla135[[#This Row],[Id Riesgo]])</f>
        <v>0.4</v>
      </c>
      <c r="AL145" s="727"/>
      <c r="AM145" s="727"/>
      <c r="AN145" s="213"/>
      <c r="AO145" s="213"/>
      <c r="AP145" s="213"/>
      <c r="AQ145" s="213"/>
      <c r="AR145" s="213"/>
      <c r="AS145" s="213"/>
      <c r="AT145" s="213"/>
      <c r="AU145" s="213"/>
      <c r="AV145" s="213"/>
      <c r="AW145" s="213"/>
      <c r="AX145" s="213"/>
      <c r="AY145" s="213"/>
    </row>
    <row r="146" spans="1:51" ht="136.75" hidden="1" x14ac:dyDescent="0.4">
      <c r="A146" s="735" t="str">
        <f>Tabla135[[#This Row],[Id Riesgo]]</f>
        <v>RC14</v>
      </c>
      <c r="B146" s="736" t="str">
        <f>Tabla135[[#This Row],[Riesgo]]</f>
        <v>Posibilidad de afectación Reputacional, Legal por Fraude, interno, Soborno entrante debido a Ausencia de un sistema unificado para el monitoreo, seguimiento y retroalimentación del Modelo de Atención.
Capacitación insuficiente del personal territorial en los protocolos de atención.
Carencia de indicadores consolidados que permitan medir el desempeño del Modelo</v>
      </c>
      <c r="C146" s="742" t="b">
        <f>Tabla135[[#This Row],[Identificado en paso 1 y 2?]]</f>
        <v>1</v>
      </c>
      <c r="D146" s="727">
        <f>_xlfn.XLOOKUP(Tabla135[[#This Row],[Id Riesgo]],Tabla13[Id Riesgo],Tabla13[Probabilidad],"",1)</f>
        <v>0.6</v>
      </c>
      <c r="E146" s="727">
        <f>IF(C146=TRUE,_xlfn.XLOOKUP(Tabla135[[#This Row],[Id Riesgo]],Tabla13[Id Riesgo],Tabla13[Porcentaje Impacto],"",1),"")</f>
        <v>0.4</v>
      </c>
      <c r="F146" s="290" t="str">
        <f t="shared" si="13"/>
        <v>RC14</v>
      </c>
      <c r="G146" s="415" t="b">
        <f>_xlfn.XLOOKUP(F146,Tabla13[Id Riesgo],Tabla13[Registro diligenciado],FALSE,1)</f>
        <v>1</v>
      </c>
      <c r="H146" s="290" t="str">
        <f>IF(G146,_xlfn.XLOOKUP(F146,Tabla6[Id Riesgo],Tabla6[DESCRIPCIÓN DEL RIESGO],FALSE,1),"")</f>
        <v>Posibilidad de afectación Reputacional, Legal por Fraude, interno, Soborno entrante debido a Ausencia de un sistema unificado para el monitoreo, seguimiento y retroalimentación del Modelo de Atención.
Capacitación insuficiente del personal territorial en los protocolos de atención.
Carencia de indicadores consolidados que permitan medir el desempeño del Modelo</v>
      </c>
      <c r="I146" s="327">
        <f>_xlfn.XLOOKUP(Tabla135[[#This Row],[Id Riesgo]],Tabla13[Id Riesgo],Tabla13[Probabilidad])</f>
        <v>0.6</v>
      </c>
      <c r="J146" s="327">
        <f>_xlfn.XLOOKUP(Tabla135[[#This Row],[Id Riesgo]],Tabla13[Id Riesgo],Tabla13[Porcentaje Impacto],"",1)</f>
        <v>0.4</v>
      </c>
      <c r="K146" s="311">
        <v>5</v>
      </c>
      <c r="L146" s="314"/>
      <c r="M146" s="314"/>
      <c r="N146" s="314"/>
      <c r="O146" s="295"/>
      <c r="P146" s="314"/>
      <c r="Q146" s="328" t="str">
        <f>_xlfn.TEXTJOIN(" ",TRUE,Tabla135[[#This Row],[Actividad - Acción ¿Qué?
Inicia con verbo]],Tabla135[[#This Row],[Complemento
(Observaciones o desviaciones)]])</f>
        <v/>
      </c>
      <c r="R146" s="295"/>
      <c r="S146" s="327" t="str">
        <f>_xlfn.XLOOKUP(Tabla135[[#This Row],[Tipo de control]],Tabla7[Tipo de control],Tabla7[Peso],"",1)</f>
        <v/>
      </c>
      <c r="T146" s="290" t="str">
        <f>_xlfn.XLOOKUP(Tabla135[[#This Row],[Tipo de control]],Tabla7[Tipo de control],Tabla7[Afectación matriz],"",1)</f>
        <v/>
      </c>
      <c r="U146" s="295"/>
      <c r="V146" s="327" t="str">
        <f>_xlfn.XLOOKUP(Tabla135[[#This Row],[Implementación]],Tabla11[Implementación],Tabla11[Peso],"",1)</f>
        <v/>
      </c>
      <c r="W146" s="295"/>
      <c r="X146" s="295"/>
      <c r="Y146" s="295"/>
      <c r="Z146" s="295"/>
      <c r="AA146" s="310" t="str">
        <f>IFERROR(Tabla135[[#This Row],[Peso del control]]+Tabla135[[#This Row],[Peso de la implementación]],"")</f>
        <v/>
      </c>
      <c r="AB146" s="310" t="str" cm="1">
        <f t="array" ref="AB146">IFERROR(IF(Tabla135[[#This Row],[Registro diligenciado]]=TRUE,_xlfn.IFS(AND(Tabla135[[#This Row],[No. de Control]]=1,Tabla135[[#This Row],[Desplazamiento en la Matriz]]="Probabilidad"),D146-(D146*Tabla135[[#This Row],[Valor del control]]),AND(Tabla135[[#This Row],[No. de Control]]&gt;1,Tabla135[[#This Row],[Desplazamiento en la Matriz]]="Probabilidad"),AB145-(AB145*Tabla135[[#This Row],[Valor del control]]),AND(Tabla135[[#This Row],[No. de Control]]=1,Tabla135[[#This Row],[Desplazamiento en la Matriz]]="Impacto"),D146,AND(Tabla135[[#This Row],[No. de Control]]&gt;1,Tabla135[[#This Row],[Desplazamiento en la Matriz]]="Impacto"),AB145),""),"")</f>
        <v/>
      </c>
      <c r="AC146" s="310" t="str" cm="1">
        <f t="array" ref="AC146">IFERROR(IF(Tabla135[[#This Row],[Registro diligenciado]]=TRUE,_xlfn.IFS(AND(Tabla135[[#This Row],[No. de Control]]=1,Tabla135[[#This Row],[Desplazamiento en la Matriz]]="Impacto"),E146-(E146*Tabla135[[#This Row],[Valor del control]]),AND(Tabla135[[#This Row],[No. de Control]]&gt;1,Tabla135[[#This Row],[Desplazamiento en la Matriz]]="Impacto"),AC145-(AC145*Tabla135[[#This Row],[Valor del control]]),AND(Tabla135[[#This Row],[No. de Control]]=1,Tabla135[[#This Row],[Desplazamiento en la Matriz]]="Probabilidad"),E146,AND(Tabla135[[#This Row],[No. de Control]]&gt;1,Tabla135[[#This Row],[Desplazamiento en la Matriz]]="Probabilidad"),AC145),""),"")</f>
        <v/>
      </c>
      <c r="AD146" s="310">
        <f>IFERROR(_xlfn.MINIFS(Tabla135[Probabilidad residual],Tabla135[Id Riesgo],Tabla135[[#This Row],[Id Riesgo]]),"")</f>
        <v>0.216</v>
      </c>
      <c r="AE146" s="310">
        <f>IFERROR(_xlfn.MINIFS(Tabla135[Impacto residual],Tabla135[Id Riesgo],Tabla135[[#This Row],[Id Riesgo]]),"")</f>
        <v>0.4</v>
      </c>
      <c r="AF146" s="310" t="str" cm="1">
        <f t="array" ref="AF14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146" s="310" t="str" cm="1">
        <f t="array" ref="AG14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Menor</v>
      </c>
      <c r="AH14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6" s="213"/>
      <c r="AJ146" s="727">
        <f>_xlfn.MINIFS(Tabla135[Probabilidad residual],Tabla135[Id Riesgo],Tabla135[[#This Row],[Id Riesgo]])</f>
        <v>0.216</v>
      </c>
      <c r="AK146" s="727">
        <f>_xlfn.MINIFS(Tabla135[Impacto residual],Tabla135[Id Riesgo],Tabla135[[#This Row],[Id Riesgo]])</f>
        <v>0.4</v>
      </c>
      <c r="AL146" s="727"/>
      <c r="AM146" s="727"/>
      <c r="AN146" s="213"/>
      <c r="AO146" s="213"/>
      <c r="AP146" s="213"/>
      <c r="AQ146" s="213"/>
      <c r="AR146" s="213"/>
      <c r="AS146" s="213"/>
      <c r="AT146" s="213"/>
      <c r="AU146" s="213"/>
      <c r="AV146" s="213"/>
      <c r="AW146" s="213"/>
      <c r="AX146" s="213"/>
      <c r="AY146" s="213"/>
    </row>
    <row r="147" spans="1:51" ht="136.75" hidden="1" x14ac:dyDescent="0.4">
      <c r="A147" s="735" t="str">
        <f>Tabla135[[#This Row],[Id Riesgo]]</f>
        <v>RC14</v>
      </c>
      <c r="B147" s="736" t="str">
        <f>Tabla135[[#This Row],[Riesgo]]</f>
        <v>Posibilidad de afectación Reputacional, Legal por Fraude, interno, Soborno entrante debido a Ausencia de un sistema unificado para el monitoreo, seguimiento y retroalimentación del Modelo de Atención.
Capacitación insuficiente del personal territorial en los protocolos de atención.
Carencia de indicadores consolidados que permitan medir el desempeño del Modelo</v>
      </c>
      <c r="C147" s="742" t="b">
        <f>Tabla135[[#This Row],[Identificado en paso 1 y 2?]]</f>
        <v>1</v>
      </c>
      <c r="D147" s="727">
        <f>_xlfn.XLOOKUP(Tabla135[[#This Row],[Id Riesgo]],Tabla13[Id Riesgo],Tabla13[Probabilidad],"",1)</f>
        <v>0.6</v>
      </c>
      <c r="E147" s="727">
        <f>IF(C147=TRUE,_xlfn.XLOOKUP(Tabla135[[#This Row],[Id Riesgo]],Tabla13[Id Riesgo],Tabla13[Porcentaje Impacto],"",1),"")</f>
        <v>0.4</v>
      </c>
      <c r="F147" s="290" t="str">
        <f t="shared" si="13"/>
        <v>RC14</v>
      </c>
      <c r="G147" s="415" t="b">
        <f>_xlfn.XLOOKUP(F147,Tabla13[Id Riesgo],Tabla13[Registro diligenciado],FALSE,1)</f>
        <v>1</v>
      </c>
      <c r="H147" s="290" t="str">
        <f>IF(G147,_xlfn.XLOOKUP(F147,Tabla6[Id Riesgo],Tabla6[DESCRIPCIÓN DEL RIESGO],FALSE,1),"")</f>
        <v>Posibilidad de afectación Reputacional, Legal por Fraude, interno, Soborno entrante debido a Ausencia de un sistema unificado para el monitoreo, seguimiento y retroalimentación del Modelo de Atención.
Capacitación insuficiente del personal territorial en los protocolos de atención.
Carencia de indicadores consolidados que permitan medir el desempeño del Modelo</v>
      </c>
      <c r="I147" s="327">
        <f>_xlfn.XLOOKUP(Tabla135[[#This Row],[Id Riesgo]],Tabla13[Id Riesgo],Tabla13[Probabilidad])</f>
        <v>0.6</v>
      </c>
      <c r="J147" s="327">
        <f>_xlfn.XLOOKUP(Tabla135[[#This Row],[Id Riesgo]],Tabla13[Id Riesgo],Tabla13[Porcentaje Impacto],"",1)</f>
        <v>0.4</v>
      </c>
      <c r="K147" s="311">
        <v>6</v>
      </c>
      <c r="L147" s="314"/>
      <c r="M147" s="314"/>
      <c r="N147" s="314"/>
      <c r="O147" s="295"/>
      <c r="P147" s="314"/>
      <c r="Q147" s="328" t="str">
        <f>_xlfn.TEXTJOIN(" ",TRUE,Tabla135[[#This Row],[Actividad - Acción ¿Qué?
Inicia con verbo]],Tabla135[[#This Row],[Complemento
(Observaciones o desviaciones)]])</f>
        <v/>
      </c>
      <c r="R147" s="295"/>
      <c r="S147" s="327" t="str">
        <f>_xlfn.XLOOKUP(Tabla135[[#This Row],[Tipo de control]],Tabla7[Tipo de control],Tabla7[Peso],"",1)</f>
        <v/>
      </c>
      <c r="T147" s="290" t="str">
        <f>_xlfn.XLOOKUP(Tabla135[[#This Row],[Tipo de control]],Tabla7[Tipo de control],Tabla7[Afectación matriz],"",1)</f>
        <v/>
      </c>
      <c r="U147" s="295"/>
      <c r="V147" s="327" t="str">
        <f>_xlfn.XLOOKUP(Tabla135[[#This Row],[Implementación]],Tabla11[Implementación],Tabla11[Peso],"",1)</f>
        <v/>
      </c>
      <c r="W147" s="295"/>
      <c r="X147" s="295"/>
      <c r="Y147" s="295"/>
      <c r="Z147" s="295"/>
      <c r="AA147" s="310" t="str">
        <f>IFERROR(Tabla135[[#This Row],[Peso del control]]+Tabla135[[#This Row],[Peso de la implementación]],"")</f>
        <v/>
      </c>
      <c r="AB147" s="310" t="str" cm="1">
        <f t="array" ref="AB147">IFERROR(IF(Tabla135[[#This Row],[Registro diligenciado]]=TRUE,_xlfn.IFS(AND(Tabla135[[#This Row],[No. de Control]]=1,Tabla135[[#This Row],[Desplazamiento en la Matriz]]="Probabilidad"),D147-(D147*Tabla135[[#This Row],[Valor del control]]),AND(Tabla135[[#This Row],[No. de Control]]&gt;1,Tabla135[[#This Row],[Desplazamiento en la Matriz]]="Probabilidad"),AB146-(AB146*Tabla135[[#This Row],[Valor del control]]),AND(Tabla135[[#This Row],[No. de Control]]=1,Tabla135[[#This Row],[Desplazamiento en la Matriz]]="Impacto"),D147,AND(Tabla135[[#This Row],[No. de Control]]&gt;1,Tabla135[[#This Row],[Desplazamiento en la Matriz]]="Impacto"),AB146),""),"")</f>
        <v/>
      </c>
      <c r="AC147" s="310" t="str" cm="1">
        <f t="array" ref="AC147">IFERROR(IF(Tabla135[[#This Row],[Registro diligenciado]]=TRUE,_xlfn.IFS(AND(Tabla135[[#This Row],[No. de Control]]=1,Tabla135[[#This Row],[Desplazamiento en la Matriz]]="Impacto"),E147-(E147*Tabla135[[#This Row],[Valor del control]]),AND(Tabla135[[#This Row],[No. de Control]]&gt;1,Tabla135[[#This Row],[Desplazamiento en la Matriz]]="Impacto"),AC146-(AC146*Tabla135[[#This Row],[Valor del control]]),AND(Tabla135[[#This Row],[No. de Control]]=1,Tabla135[[#This Row],[Desplazamiento en la Matriz]]="Probabilidad"),E147,AND(Tabla135[[#This Row],[No. de Control]]&gt;1,Tabla135[[#This Row],[Desplazamiento en la Matriz]]="Probabilidad"),AC146),""),"")</f>
        <v/>
      </c>
      <c r="AD147" s="310">
        <f>IFERROR(_xlfn.MINIFS(Tabla135[Probabilidad residual],Tabla135[Id Riesgo],Tabla135[[#This Row],[Id Riesgo]]),"")</f>
        <v>0.216</v>
      </c>
      <c r="AE147" s="310">
        <f>IFERROR(_xlfn.MINIFS(Tabla135[Impacto residual],Tabla135[Id Riesgo],Tabla135[[#This Row],[Id Riesgo]]),"")</f>
        <v>0.4</v>
      </c>
      <c r="AF147" s="310" t="str" cm="1">
        <f t="array" ref="AF14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147" s="310" t="str" cm="1">
        <f t="array" ref="AG14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Menor</v>
      </c>
      <c r="AH14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7" s="213"/>
      <c r="AJ147" s="727">
        <f>_xlfn.MINIFS(Tabla135[Probabilidad residual],Tabla135[Id Riesgo],Tabla135[[#This Row],[Id Riesgo]])</f>
        <v>0.216</v>
      </c>
      <c r="AK147" s="727">
        <f>_xlfn.MINIFS(Tabla135[Impacto residual],Tabla135[Id Riesgo],Tabla135[[#This Row],[Id Riesgo]])</f>
        <v>0.4</v>
      </c>
      <c r="AL147" s="727"/>
      <c r="AM147" s="727"/>
      <c r="AN147" s="213"/>
      <c r="AO147" s="213"/>
      <c r="AP147" s="213"/>
      <c r="AQ147" s="213"/>
      <c r="AR147" s="213"/>
      <c r="AS147" s="213"/>
      <c r="AT147" s="213"/>
      <c r="AU147" s="213"/>
      <c r="AV147" s="213"/>
      <c r="AW147" s="213"/>
      <c r="AX147" s="213"/>
      <c r="AY147" s="213"/>
    </row>
    <row r="148" spans="1:51" ht="136.75" hidden="1" x14ac:dyDescent="0.4">
      <c r="A148" s="735" t="str">
        <f>Tabla135[[#This Row],[Id Riesgo]]</f>
        <v>RC14</v>
      </c>
      <c r="B148" s="736" t="str">
        <f>Tabla135[[#This Row],[Riesgo]]</f>
        <v>Posibilidad de afectación Reputacional, Legal por Fraude, interno, Soborno entrante debido a Ausencia de un sistema unificado para el monitoreo, seguimiento y retroalimentación del Modelo de Atención.
Capacitación insuficiente del personal territorial en los protocolos de atención.
Carencia de indicadores consolidados que permitan medir el desempeño del Modelo</v>
      </c>
      <c r="C148" s="742" t="b">
        <f>Tabla135[[#This Row],[Identificado en paso 1 y 2?]]</f>
        <v>1</v>
      </c>
      <c r="D148" s="727">
        <f>_xlfn.XLOOKUP(Tabla135[[#This Row],[Id Riesgo]],Tabla13[Id Riesgo],Tabla13[Probabilidad],"",1)</f>
        <v>0.6</v>
      </c>
      <c r="E148" s="727">
        <f>IF(C148=TRUE,_xlfn.XLOOKUP(Tabla135[[#This Row],[Id Riesgo]],Tabla13[Id Riesgo],Tabla13[Porcentaje Impacto],"",1),"")</f>
        <v>0.4</v>
      </c>
      <c r="F148" s="290" t="str">
        <f t="shared" si="13"/>
        <v>RC14</v>
      </c>
      <c r="G148" s="415" t="b">
        <f>_xlfn.XLOOKUP(F148,Tabla13[Id Riesgo],Tabla13[Registro diligenciado],FALSE,1)</f>
        <v>1</v>
      </c>
      <c r="H148" s="290" t="str">
        <f>IF(G148,_xlfn.XLOOKUP(F148,Tabla6[Id Riesgo],Tabla6[DESCRIPCIÓN DEL RIESGO],FALSE,1),"")</f>
        <v>Posibilidad de afectación Reputacional, Legal por Fraude, interno, Soborno entrante debido a Ausencia de un sistema unificado para el monitoreo, seguimiento y retroalimentación del Modelo de Atención.
Capacitación insuficiente del personal territorial en los protocolos de atención.
Carencia de indicadores consolidados que permitan medir el desempeño del Modelo</v>
      </c>
      <c r="I148" s="327">
        <f>_xlfn.XLOOKUP(Tabla135[[#This Row],[Id Riesgo]],Tabla13[Id Riesgo],Tabla13[Probabilidad])</f>
        <v>0.6</v>
      </c>
      <c r="J148" s="327">
        <f>_xlfn.XLOOKUP(Tabla135[[#This Row],[Id Riesgo]],Tabla13[Id Riesgo],Tabla13[Porcentaje Impacto],"",1)</f>
        <v>0.4</v>
      </c>
      <c r="K148" s="311">
        <v>7</v>
      </c>
      <c r="L148" s="314"/>
      <c r="M148" s="314"/>
      <c r="N148" s="314"/>
      <c r="O148" s="295"/>
      <c r="P148" s="314"/>
      <c r="Q148" s="328" t="str">
        <f>_xlfn.TEXTJOIN(" ",TRUE,Tabla135[[#This Row],[Actividad - Acción ¿Qué?
Inicia con verbo]],Tabla135[[#This Row],[Complemento
(Observaciones o desviaciones)]])</f>
        <v/>
      </c>
      <c r="R148" s="295"/>
      <c r="S148" s="327" t="str">
        <f>_xlfn.XLOOKUP(Tabla135[[#This Row],[Tipo de control]],Tabla7[Tipo de control],Tabla7[Peso],"",1)</f>
        <v/>
      </c>
      <c r="T148" s="290" t="str">
        <f>_xlfn.XLOOKUP(Tabla135[[#This Row],[Tipo de control]],Tabla7[Tipo de control],Tabla7[Afectación matriz],"",1)</f>
        <v/>
      </c>
      <c r="U148" s="295"/>
      <c r="V148" s="327" t="str">
        <f>_xlfn.XLOOKUP(Tabla135[[#This Row],[Implementación]],Tabla11[Implementación],Tabla11[Peso],"",1)</f>
        <v/>
      </c>
      <c r="W148" s="295"/>
      <c r="X148" s="295"/>
      <c r="Y148" s="295"/>
      <c r="Z148" s="295"/>
      <c r="AA148" s="310" t="str">
        <f>IFERROR(Tabla135[[#This Row],[Peso del control]]+Tabla135[[#This Row],[Peso de la implementación]],"")</f>
        <v/>
      </c>
      <c r="AB148" s="310" t="str" cm="1">
        <f t="array" ref="AB148">IFERROR(IF(Tabla135[[#This Row],[Registro diligenciado]]=TRUE,_xlfn.IFS(AND(Tabla135[[#This Row],[No. de Control]]=1,Tabla135[[#This Row],[Desplazamiento en la Matriz]]="Probabilidad"),D148-(D148*Tabla135[[#This Row],[Valor del control]]),AND(Tabla135[[#This Row],[No. de Control]]&gt;1,Tabla135[[#This Row],[Desplazamiento en la Matriz]]="Probabilidad"),AB147-(AB147*Tabla135[[#This Row],[Valor del control]]),AND(Tabla135[[#This Row],[No. de Control]]=1,Tabla135[[#This Row],[Desplazamiento en la Matriz]]="Impacto"),D148,AND(Tabla135[[#This Row],[No. de Control]]&gt;1,Tabla135[[#This Row],[Desplazamiento en la Matriz]]="Impacto"),AB147),""),"")</f>
        <v/>
      </c>
      <c r="AC148" s="310" t="str" cm="1">
        <f t="array" ref="AC148">IFERROR(IF(Tabla135[[#This Row],[Registro diligenciado]]=TRUE,_xlfn.IFS(AND(Tabla135[[#This Row],[No. de Control]]=1,Tabla135[[#This Row],[Desplazamiento en la Matriz]]="Impacto"),E148-(E148*Tabla135[[#This Row],[Valor del control]]),AND(Tabla135[[#This Row],[No. de Control]]&gt;1,Tabla135[[#This Row],[Desplazamiento en la Matriz]]="Impacto"),AC147-(AC147*Tabla135[[#This Row],[Valor del control]]),AND(Tabla135[[#This Row],[No. de Control]]=1,Tabla135[[#This Row],[Desplazamiento en la Matriz]]="Probabilidad"),E148,AND(Tabla135[[#This Row],[No. de Control]]&gt;1,Tabla135[[#This Row],[Desplazamiento en la Matriz]]="Probabilidad"),AC147),""),"")</f>
        <v/>
      </c>
      <c r="AD148" s="310">
        <f>IFERROR(_xlfn.MINIFS(Tabla135[Probabilidad residual],Tabla135[Id Riesgo],Tabla135[[#This Row],[Id Riesgo]]),"")</f>
        <v>0.216</v>
      </c>
      <c r="AE148" s="310">
        <f>IFERROR(_xlfn.MINIFS(Tabla135[Impacto residual],Tabla135[Id Riesgo],Tabla135[[#This Row],[Id Riesgo]]),"")</f>
        <v>0.4</v>
      </c>
      <c r="AF148" s="310" t="str" cm="1">
        <f t="array" ref="AF14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148" s="310" t="str" cm="1">
        <f t="array" ref="AG14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Menor</v>
      </c>
      <c r="AH14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8" s="213"/>
      <c r="AJ148" s="727">
        <f>_xlfn.MINIFS(Tabla135[Probabilidad residual],Tabla135[Id Riesgo],Tabla135[[#This Row],[Id Riesgo]])</f>
        <v>0.216</v>
      </c>
      <c r="AK148" s="727">
        <f>_xlfn.MINIFS(Tabla135[Impacto residual],Tabla135[Id Riesgo],Tabla135[[#This Row],[Id Riesgo]])</f>
        <v>0.4</v>
      </c>
      <c r="AL148" s="727"/>
      <c r="AM148" s="727"/>
      <c r="AN148" s="213"/>
      <c r="AO148" s="213"/>
      <c r="AP148" s="213"/>
      <c r="AQ148" s="213"/>
      <c r="AR148" s="213"/>
      <c r="AS148" s="213"/>
      <c r="AT148" s="213"/>
      <c r="AU148" s="213"/>
      <c r="AV148" s="213"/>
      <c r="AW148" s="213"/>
      <c r="AX148" s="213"/>
      <c r="AY148" s="213"/>
    </row>
    <row r="149" spans="1:51" ht="136.75" hidden="1" x14ac:dyDescent="0.4">
      <c r="A149" s="735" t="str">
        <f>Tabla135[[#This Row],[Id Riesgo]]</f>
        <v>RC14</v>
      </c>
      <c r="B149" s="736" t="str">
        <f>Tabla135[[#This Row],[Riesgo]]</f>
        <v>Posibilidad de afectación Reputacional, Legal por Fraude, interno, Soborno entrante debido a Ausencia de un sistema unificado para el monitoreo, seguimiento y retroalimentación del Modelo de Atención.
Capacitación insuficiente del personal territorial en los protocolos de atención.
Carencia de indicadores consolidados que permitan medir el desempeño del Modelo</v>
      </c>
      <c r="C149" s="742" t="b">
        <f>Tabla135[[#This Row],[Identificado en paso 1 y 2?]]</f>
        <v>1</v>
      </c>
      <c r="D149" s="727">
        <f>_xlfn.XLOOKUP(Tabla135[[#This Row],[Id Riesgo]],Tabla13[Id Riesgo],Tabla13[Probabilidad],"",1)</f>
        <v>0.6</v>
      </c>
      <c r="E149" s="727">
        <f>IF(C149=TRUE,_xlfn.XLOOKUP(Tabla135[[#This Row],[Id Riesgo]],Tabla13[Id Riesgo],Tabla13[Porcentaje Impacto],"",1),"")</f>
        <v>0.4</v>
      </c>
      <c r="F149" s="290" t="str">
        <f t="shared" si="13"/>
        <v>RC14</v>
      </c>
      <c r="G149" s="415" t="b">
        <f>_xlfn.XLOOKUP(F149,Tabla13[Id Riesgo],Tabla13[Registro diligenciado],FALSE,1)</f>
        <v>1</v>
      </c>
      <c r="H149" s="290" t="str">
        <f>IF(G149,_xlfn.XLOOKUP(F149,Tabla6[Id Riesgo],Tabla6[DESCRIPCIÓN DEL RIESGO],FALSE,1),"")</f>
        <v>Posibilidad de afectación Reputacional, Legal por Fraude, interno, Soborno entrante debido a Ausencia de un sistema unificado para el monitoreo, seguimiento y retroalimentación del Modelo de Atención.
Capacitación insuficiente del personal territorial en los protocolos de atención.
Carencia de indicadores consolidados que permitan medir el desempeño del Modelo</v>
      </c>
      <c r="I149" s="327">
        <f>_xlfn.XLOOKUP(Tabla135[[#This Row],[Id Riesgo]],Tabla13[Id Riesgo],Tabla13[Probabilidad])</f>
        <v>0.6</v>
      </c>
      <c r="J149" s="327">
        <f>_xlfn.XLOOKUP(Tabla135[[#This Row],[Id Riesgo]],Tabla13[Id Riesgo],Tabla13[Porcentaje Impacto],"",1)</f>
        <v>0.4</v>
      </c>
      <c r="K149" s="311">
        <v>8</v>
      </c>
      <c r="L149" s="314"/>
      <c r="M149" s="314"/>
      <c r="N149" s="314"/>
      <c r="O149" s="295"/>
      <c r="P149" s="314"/>
      <c r="Q149" s="328" t="str">
        <f>_xlfn.TEXTJOIN(" ",TRUE,Tabla135[[#This Row],[Actividad - Acción ¿Qué?
Inicia con verbo]],Tabla135[[#This Row],[Complemento
(Observaciones o desviaciones)]])</f>
        <v/>
      </c>
      <c r="R149" s="295"/>
      <c r="S149" s="327" t="str">
        <f>_xlfn.XLOOKUP(Tabla135[[#This Row],[Tipo de control]],Tabla7[Tipo de control],Tabla7[Peso],"",1)</f>
        <v/>
      </c>
      <c r="T149" s="290" t="str">
        <f>_xlfn.XLOOKUP(Tabla135[[#This Row],[Tipo de control]],Tabla7[Tipo de control],Tabla7[Afectación matriz],"",1)</f>
        <v/>
      </c>
      <c r="U149" s="295"/>
      <c r="V149" s="327" t="str">
        <f>_xlfn.XLOOKUP(Tabla135[[#This Row],[Implementación]],Tabla11[Implementación],Tabla11[Peso],"",1)</f>
        <v/>
      </c>
      <c r="W149" s="295"/>
      <c r="X149" s="295"/>
      <c r="Y149" s="295"/>
      <c r="Z149" s="295"/>
      <c r="AA149" s="310" t="str">
        <f>IFERROR(Tabla135[[#This Row],[Peso del control]]+Tabla135[[#This Row],[Peso de la implementación]],"")</f>
        <v/>
      </c>
      <c r="AB149" s="310" t="str" cm="1">
        <f t="array" ref="AB149">IFERROR(IF(Tabla135[[#This Row],[Registro diligenciado]]=TRUE,_xlfn.IFS(AND(Tabla135[[#This Row],[No. de Control]]=1,Tabla135[[#This Row],[Desplazamiento en la Matriz]]="Probabilidad"),D149-(D149*Tabla135[[#This Row],[Valor del control]]),AND(Tabla135[[#This Row],[No. de Control]]&gt;1,Tabla135[[#This Row],[Desplazamiento en la Matriz]]="Probabilidad"),AB148-(AB148*Tabla135[[#This Row],[Valor del control]]),AND(Tabla135[[#This Row],[No. de Control]]=1,Tabla135[[#This Row],[Desplazamiento en la Matriz]]="Impacto"),D149,AND(Tabla135[[#This Row],[No. de Control]]&gt;1,Tabla135[[#This Row],[Desplazamiento en la Matriz]]="Impacto"),AB148),""),"")</f>
        <v/>
      </c>
      <c r="AC149" s="310" t="str" cm="1">
        <f t="array" ref="AC149">IFERROR(IF(Tabla135[[#This Row],[Registro diligenciado]]=TRUE,_xlfn.IFS(AND(Tabla135[[#This Row],[No. de Control]]=1,Tabla135[[#This Row],[Desplazamiento en la Matriz]]="Impacto"),E149-(E149*Tabla135[[#This Row],[Valor del control]]),AND(Tabla135[[#This Row],[No. de Control]]&gt;1,Tabla135[[#This Row],[Desplazamiento en la Matriz]]="Impacto"),AC148-(AC148*Tabla135[[#This Row],[Valor del control]]),AND(Tabla135[[#This Row],[No. de Control]]=1,Tabla135[[#This Row],[Desplazamiento en la Matriz]]="Probabilidad"),E149,AND(Tabla135[[#This Row],[No. de Control]]&gt;1,Tabla135[[#This Row],[Desplazamiento en la Matriz]]="Probabilidad"),AC148),""),"")</f>
        <v/>
      </c>
      <c r="AD149" s="310">
        <f>IFERROR(_xlfn.MINIFS(Tabla135[Probabilidad residual],Tabla135[Id Riesgo],Tabla135[[#This Row],[Id Riesgo]]),"")</f>
        <v>0.216</v>
      </c>
      <c r="AE149" s="310">
        <f>IFERROR(_xlfn.MINIFS(Tabla135[Impacto residual],Tabla135[Id Riesgo],Tabla135[[#This Row],[Id Riesgo]]),"")</f>
        <v>0.4</v>
      </c>
      <c r="AF149" s="310" t="str" cm="1">
        <f t="array" ref="AF14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149" s="310" t="str" cm="1">
        <f t="array" ref="AG14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Menor</v>
      </c>
      <c r="AH14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9" s="213"/>
      <c r="AJ149" s="727">
        <f>_xlfn.MINIFS(Tabla135[Probabilidad residual],Tabla135[Id Riesgo],Tabla135[[#This Row],[Id Riesgo]])</f>
        <v>0.216</v>
      </c>
      <c r="AK149" s="727">
        <f>_xlfn.MINIFS(Tabla135[Impacto residual],Tabla135[Id Riesgo],Tabla135[[#This Row],[Id Riesgo]])</f>
        <v>0.4</v>
      </c>
      <c r="AL149" s="727"/>
      <c r="AM149" s="727"/>
      <c r="AN149" s="213"/>
      <c r="AO149" s="213"/>
      <c r="AP149" s="213"/>
      <c r="AQ149" s="213"/>
      <c r="AR149" s="213"/>
      <c r="AS149" s="213"/>
      <c r="AT149" s="213"/>
      <c r="AU149" s="213"/>
      <c r="AV149" s="213"/>
      <c r="AW149" s="213"/>
      <c r="AX149" s="213"/>
      <c r="AY149" s="213"/>
    </row>
    <row r="150" spans="1:51" ht="136.75" hidden="1" x14ac:dyDescent="0.4">
      <c r="A150" s="735" t="str">
        <f>Tabla135[[#This Row],[Id Riesgo]]</f>
        <v>RC14</v>
      </c>
      <c r="B150" s="736" t="str">
        <f>Tabla135[[#This Row],[Riesgo]]</f>
        <v>Posibilidad de afectación Reputacional, Legal por Fraude, interno, Soborno entrante debido a Ausencia de un sistema unificado para el monitoreo, seguimiento y retroalimentación del Modelo de Atención.
Capacitación insuficiente del personal territorial en los protocolos de atención.
Carencia de indicadores consolidados que permitan medir el desempeño del Modelo</v>
      </c>
      <c r="C150" s="742" t="b">
        <f>Tabla135[[#This Row],[Identificado en paso 1 y 2?]]</f>
        <v>1</v>
      </c>
      <c r="D150" s="727">
        <f>_xlfn.XLOOKUP(Tabla135[[#This Row],[Id Riesgo]],Tabla13[Id Riesgo],Tabla13[Probabilidad],"",1)</f>
        <v>0.6</v>
      </c>
      <c r="E150" s="727">
        <f>IF(C150=TRUE,_xlfn.XLOOKUP(Tabla135[[#This Row],[Id Riesgo]],Tabla13[Id Riesgo],Tabla13[Porcentaje Impacto],"",1),"")</f>
        <v>0.4</v>
      </c>
      <c r="F150" s="290" t="str">
        <f t="shared" si="13"/>
        <v>RC14</v>
      </c>
      <c r="G150" s="415" t="b">
        <f>_xlfn.XLOOKUP(F150,Tabla13[Id Riesgo],Tabla13[Registro diligenciado],FALSE,1)</f>
        <v>1</v>
      </c>
      <c r="H150" s="290" t="str">
        <f>IF(G150,_xlfn.XLOOKUP(F150,Tabla6[Id Riesgo],Tabla6[DESCRIPCIÓN DEL RIESGO],FALSE,1),"")</f>
        <v>Posibilidad de afectación Reputacional, Legal por Fraude, interno, Soborno entrante debido a Ausencia de un sistema unificado para el monitoreo, seguimiento y retroalimentación del Modelo de Atención.
Capacitación insuficiente del personal territorial en los protocolos de atención.
Carencia de indicadores consolidados que permitan medir el desempeño del Modelo</v>
      </c>
      <c r="I150" s="327">
        <f>_xlfn.XLOOKUP(Tabla135[[#This Row],[Id Riesgo]],Tabla13[Id Riesgo],Tabla13[Probabilidad])</f>
        <v>0.6</v>
      </c>
      <c r="J150" s="327">
        <f>_xlfn.XLOOKUP(Tabla135[[#This Row],[Id Riesgo]],Tabla13[Id Riesgo],Tabla13[Porcentaje Impacto],"",1)</f>
        <v>0.4</v>
      </c>
      <c r="K150" s="311">
        <v>9</v>
      </c>
      <c r="L150" s="314"/>
      <c r="M150" s="314"/>
      <c r="N150" s="314"/>
      <c r="O150" s="295"/>
      <c r="P150" s="314"/>
      <c r="Q150" s="328" t="str">
        <f>_xlfn.TEXTJOIN(" ",TRUE,Tabla135[[#This Row],[Actividad - Acción ¿Qué?
Inicia con verbo]],Tabla135[[#This Row],[Complemento
(Observaciones o desviaciones)]])</f>
        <v/>
      </c>
      <c r="R150" s="295"/>
      <c r="S150" s="327" t="str">
        <f>_xlfn.XLOOKUP(Tabla135[[#This Row],[Tipo de control]],Tabla7[Tipo de control],Tabla7[Peso],"",1)</f>
        <v/>
      </c>
      <c r="T150" s="290" t="str">
        <f>_xlfn.XLOOKUP(Tabla135[[#This Row],[Tipo de control]],Tabla7[Tipo de control],Tabla7[Afectación matriz],"",1)</f>
        <v/>
      </c>
      <c r="U150" s="295"/>
      <c r="V150" s="327" t="str">
        <f>_xlfn.XLOOKUP(Tabla135[[#This Row],[Implementación]],Tabla11[Implementación],Tabla11[Peso],"",1)</f>
        <v/>
      </c>
      <c r="W150" s="295"/>
      <c r="X150" s="295"/>
      <c r="Y150" s="295"/>
      <c r="Z150" s="295"/>
      <c r="AA150" s="310" t="str">
        <f>IFERROR(Tabla135[[#This Row],[Peso del control]]+Tabla135[[#This Row],[Peso de la implementación]],"")</f>
        <v/>
      </c>
      <c r="AB150" s="310" t="str" cm="1">
        <f t="array" ref="AB150">IFERROR(IF(Tabla135[[#This Row],[Registro diligenciado]]=TRUE,_xlfn.IFS(AND(Tabla135[[#This Row],[No. de Control]]=1,Tabla135[[#This Row],[Desplazamiento en la Matriz]]="Probabilidad"),D150-(D150*Tabla135[[#This Row],[Valor del control]]),AND(Tabla135[[#This Row],[No. de Control]]&gt;1,Tabla135[[#This Row],[Desplazamiento en la Matriz]]="Probabilidad"),AB149-(AB149*Tabla135[[#This Row],[Valor del control]]),AND(Tabla135[[#This Row],[No. de Control]]=1,Tabla135[[#This Row],[Desplazamiento en la Matriz]]="Impacto"),D150,AND(Tabla135[[#This Row],[No. de Control]]&gt;1,Tabla135[[#This Row],[Desplazamiento en la Matriz]]="Impacto"),AB149),""),"")</f>
        <v/>
      </c>
      <c r="AC150" s="310" t="str" cm="1">
        <f t="array" ref="AC150">IFERROR(IF(Tabla135[[#This Row],[Registro diligenciado]]=TRUE,_xlfn.IFS(AND(Tabla135[[#This Row],[No. de Control]]=1,Tabla135[[#This Row],[Desplazamiento en la Matriz]]="Impacto"),E150-(E150*Tabla135[[#This Row],[Valor del control]]),AND(Tabla135[[#This Row],[No. de Control]]&gt;1,Tabla135[[#This Row],[Desplazamiento en la Matriz]]="Impacto"),AC149-(AC149*Tabla135[[#This Row],[Valor del control]]),AND(Tabla135[[#This Row],[No. de Control]]=1,Tabla135[[#This Row],[Desplazamiento en la Matriz]]="Probabilidad"),E150,AND(Tabla135[[#This Row],[No. de Control]]&gt;1,Tabla135[[#This Row],[Desplazamiento en la Matriz]]="Probabilidad"),AC149),""),"")</f>
        <v/>
      </c>
      <c r="AD150" s="310">
        <f>IFERROR(_xlfn.MINIFS(Tabla135[Probabilidad residual],Tabla135[Id Riesgo],Tabla135[[#This Row],[Id Riesgo]]),"")</f>
        <v>0.216</v>
      </c>
      <c r="AE150" s="310">
        <f>IFERROR(_xlfn.MINIFS(Tabla135[Impacto residual],Tabla135[Id Riesgo],Tabla135[[#This Row],[Id Riesgo]]),"")</f>
        <v>0.4</v>
      </c>
      <c r="AF150" s="310" t="str" cm="1">
        <f t="array" ref="AF15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150" s="310" t="str" cm="1">
        <f t="array" ref="AG15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Menor</v>
      </c>
      <c r="AH15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0" s="213"/>
      <c r="AJ150" s="727">
        <f>_xlfn.MINIFS(Tabla135[Probabilidad residual],Tabla135[Id Riesgo],Tabla135[[#This Row],[Id Riesgo]])</f>
        <v>0.216</v>
      </c>
      <c r="AK150" s="727">
        <f>_xlfn.MINIFS(Tabla135[Impacto residual],Tabla135[Id Riesgo],Tabla135[[#This Row],[Id Riesgo]])</f>
        <v>0.4</v>
      </c>
      <c r="AL150" s="727"/>
      <c r="AM150" s="727"/>
      <c r="AN150" s="213"/>
      <c r="AO150" s="213"/>
      <c r="AP150" s="213"/>
      <c r="AQ150" s="213"/>
      <c r="AR150" s="213"/>
      <c r="AS150" s="213"/>
      <c r="AT150" s="213"/>
      <c r="AU150" s="213"/>
      <c r="AV150" s="213"/>
      <c r="AW150" s="213"/>
      <c r="AX150" s="213"/>
      <c r="AY150" s="213"/>
    </row>
    <row r="151" spans="1:51" ht="136.75" hidden="1" x14ac:dyDescent="0.4">
      <c r="A151" s="735" t="str">
        <f>Tabla135[[#This Row],[Id Riesgo]]</f>
        <v>RC14</v>
      </c>
      <c r="B151" s="736" t="str">
        <f>Tabla135[[#This Row],[Riesgo]]</f>
        <v>Posibilidad de afectación Reputacional, Legal por Fraude, interno, Soborno entrante debido a Ausencia de un sistema unificado para el monitoreo, seguimiento y retroalimentación del Modelo de Atención.
Capacitación insuficiente del personal territorial en los protocolos de atención.
Carencia de indicadores consolidados que permitan medir el desempeño del Modelo</v>
      </c>
      <c r="C151" s="742" t="b">
        <f>Tabla135[[#This Row],[Identificado en paso 1 y 2?]]</f>
        <v>1</v>
      </c>
      <c r="D151" s="727">
        <f>_xlfn.XLOOKUP(Tabla135[[#This Row],[Id Riesgo]],Tabla13[Id Riesgo],Tabla13[Probabilidad],"",1)</f>
        <v>0.6</v>
      </c>
      <c r="E151" s="727">
        <f>IF(C151=TRUE,_xlfn.XLOOKUP(Tabla135[[#This Row],[Id Riesgo]],Tabla13[Id Riesgo],Tabla13[Porcentaje Impacto],"",1),"")</f>
        <v>0.4</v>
      </c>
      <c r="F151" s="290" t="str">
        <f t="shared" si="13"/>
        <v>RC14</v>
      </c>
      <c r="G151" s="415" t="b">
        <f>_xlfn.XLOOKUP(F151,Tabla13[Id Riesgo],Tabla13[Registro diligenciado],FALSE,1)</f>
        <v>1</v>
      </c>
      <c r="H151" s="290" t="str">
        <f>IF(G151,_xlfn.XLOOKUP(F151,Tabla6[Id Riesgo],Tabla6[DESCRIPCIÓN DEL RIESGO],FALSE,1),"")</f>
        <v>Posibilidad de afectación Reputacional, Legal por Fraude, interno, Soborno entrante debido a Ausencia de un sistema unificado para el monitoreo, seguimiento y retroalimentación del Modelo de Atención.
Capacitación insuficiente del personal territorial en los protocolos de atención.
Carencia de indicadores consolidados que permitan medir el desempeño del Modelo</v>
      </c>
      <c r="I151" s="327">
        <f>_xlfn.XLOOKUP(Tabla135[[#This Row],[Id Riesgo]],Tabla13[Id Riesgo],Tabla13[Probabilidad])</f>
        <v>0.6</v>
      </c>
      <c r="J151" s="327">
        <f>_xlfn.XLOOKUP(Tabla135[[#This Row],[Id Riesgo]],Tabla13[Id Riesgo],Tabla13[Porcentaje Impacto],"",1)</f>
        <v>0.4</v>
      </c>
      <c r="K151" s="311">
        <v>10</v>
      </c>
      <c r="L151" s="314"/>
      <c r="M151" s="314"/>
      <c r="N151" s="314"/>
      <c r="O151" s="295"/>
      <c r="P151" s="314"/>
      <c r="Q151" s="328" t="str">
        <f>_xlfn.TEXTJOIN(" ",TRUE,Tabla135[[#This Row],[Actividad - Acción ¿Qué?
Inicia con verbo]],Tabla135[[#This Row],[Complemento
(Observaciones o desviaciones)]])</f>
        <v/>
      </c>
      <c r="R151" s="295"/>
      <c r="S151" s="327" t="str">
        <f>_xlfn.XLOOKUP(Tabla135[[#This Row],[Tipo de control]],Tabla7[Tipo de control],Tabla7[Peso],"",1)</f>
        <v/>
      </c>
      <c r="T151" s="290" t="str">
        <f>_xlfn.XLOOKUP(Tabla135[[#This Row],[Tipo de control]],Tabla7[Tipo de control],Tabla7[Afectación matriz],"",1)</f>
        <v/>
      </c>
      <c r="U151" s="295"/>
      <c r="V151" s="327" t="str">
        <f>_xlfn.XLOOKUP(Tabla135[[#This Row],[Implementación]],Tabla11[Implementación],Tabla11[Peso],"",1)</f>
        <v/>
      </c>
      <c r="W151" s="295"/>
      <c r="X151" s="295"/>
      <c r="Y151" s="295"/>
      <c r="Z151" s="295"/>
      <c r="AA151" s="310" t="str">
        <f>IFERROR(Tabla135[[#This Row],[Peso del control]]+Tabla135[[#This Row],[Peso de la implementación]],"")</f>
        <v/>
      </c>
      <c r="AB151" s="310" t="str" cm="1">
        <f t="array" ref="AB151">IFERROR(IF(Tabla135[[#This Row],[Registro diligenciado]]=TRUE,_xlfn.IFS(AND(Tabla135[[#This Row],[No. de Control]]=1,Tabla135[[#This Row],[Desplazamiento en la Matriz]]="Probabilidad"),D151-(D151*Tabla135[[#This Row],[Valor del control]]),AND(Tabla135[[#This Row],[No. de Control]]&gt;1,Tabla135[[#This Row],[Desplazamiento en la Matriz]]="Probabilidad"),AB150-(AB150*Tabla135[[#This Row],[Valor del control]]),AND(Tabla135[[#This Row],[No. de Control]]=1,Tabla135[[#This Row],[Desplazamiento en la Matriz]]="Impacto"),D151,AND(Tabla135[[#This Row],[No. de Control]]&gt;1,Tabla135[[#This Row],[Desplazamiento en la Matriz]]="Impacto"),AB150),""),"")</f>
        <v/>
      </c>
      <c r="AC151" s="310" t="str" cm="1">
        <f t="array" ref="AC151">IFERROR(IF(Tabla135[[#This Row],[Registro diligenciado]]=TRUE,_xlfn.IFS(AND(Tabla135[[#This Row],[No. de Control]]=1,Tabla135[[#This Row],[Desplazamiento en la Matriz]]="Impacto"),E151-(E151*Tabla135[[#This Row],[Valor del control]]),AND(Tabla135[[#This Row],[No. de Control]]&gt;1,Tabla135[[#This Row],[Desplazamiento en la Matriz]]="Impacto"),AC150-(AC150*Tabla135[[#This Row],[Valor del control]]),AND(Tabla135[[#This Row],[No. de Control]]=1,Tabla135[[#This Row],[Desplazamiento en la Matriz]]="Probabilidad"),E151,AND(Tabla135[[#This Row],[No. de Control]]&gt;1,Tabla135[[#This Row],[Desplazamiento en la Matriz]]="Probabilidad"),AC150),""),"")</f>
        <v/>
      </c>
      <c r="AD151" s="310">
        <f>IFERROR(_xlfn.MINIFS(Tabla135[Probabilidad residual],Tabla135[Id Riesgo],Tabla135[[#This Row],[Id Riesgo]]),"")</f>
        <v>0.216</v>
      </c>
      <c r="AE151" s="310">
        <f>IFERROR(_xlfn.MINIFS(Tabla135[Impacto residual],Tabla135[Id Riesgo],Tabla135[[#This Row],[Id Riesgo]]),"")</f>
        <v>0.4</v>
      </c>
      <c r="AF151" s="310" t="str" cm="1">
        <f t="array" ref="AF15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151" s="310" t="str" cm="1">
        <f t="array" ref="AG15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Menor</v>
      </c>
      <c r="AH15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1" s="213"/>
      <c r="AJ151" s="727">
        <f>_xlfn.MINIFS(Tabla135[Probabilidad residual],Tabla135[Id Riesgo],Tabla135[[#This Row],[Id Riesgo]])</f>
        <v>0.216</v>
      </c>
      <c r="AK151" s="727">
        <f>_xlfn.MINIFS(Tabla135[Impacto residual],Tabla135[Id Riesgo],Tabla135[[#This Row],[Id Riesgo]])</f>
        <v>0.4</v>
      </c>
      <c r="AL151" s="727"/>
      <c r="AM151" s="727"/>
      <c r="AN151" s="213"/>
      <c r="AO151" s="213"/>
      <c r="AP151" s="213"/>
      <c r="AQ151" s="213"/>
      <c r="AR151" s="213"/>
      <c r="AS151" s="213"/>
      <c r="AT151" s="213"/>
      <c r="AU151" s="213"/>
      <c r="AV151" s="213"/>
      <c r="AW151" s="213"/>
      <c r="AX151" s="213"/>
      <c r="AY151" s="213"/>
    </row>
    <row r="152" spans="1:51" ht="99.45" x14ac:dyDescent="0.4">
      <c r="A152" s="735" t="str">
        <f>Tabla135[[#This Row],[Id Riesgo]]</f>
        <v>RC15</v>
      </c>
      <c r="B152" s="736" t="str">
        <f>Tabla135[[#This Row],[Riesgo]]</f>
        <v>Posibilidad de afectación Reputacional, Operativa, Legal, Económica por Corrupción, Soborno entrante, Conflicto de Intereses debido a Fallas en la atención oportuna y adecuada al ciudadano,  incompleta o con errores, generando inconformidad, retrasos en trámites y un aumento en quejas y reclamos.</v>
      </c>
      <c r="C152" s="742" t="b">
        <f>Tabla135[[#This Row],[Identificado en paso 1 y 2?]]</f>
        <v>1</v>
      </c>
      <c r="D152" s="727">
        <f>_xlfn.XLOOKUP(Tabla135[[#This Row],[Id Riesgo]],Tabla13[Id Riesgo],Tabla13[Probabilidad],"",1)</f>
        <v>0.8</v>
      </c>
      <c r="E152" s="727">
        <f>IF(C152=TRUE,_xlfn.XLOOKUP(Tabla135[[#This Row],[Id Riesgo]],Tabla13[Id Riesgo],Tabla13[Porcentaje Impacto],"",1),"")</f>
        <v>1</v>
      </c>
      <c r="F152" s="290" t="s">
        <v>146</v>
      </c>
      <c r="G152" s="415" t="b">
        <f>_xlfn.XLOOKUP(F152,Tabla13[Id Riesgo],Tabla13[Registro diligenciado],FALSE,1)</f>
        <v>1</v>
      </c>
      <c r="H152" s="290" t="str">
        <f>IF(G152,_xlfn.XLOOKUP(F152,Tabla6[Id Riesgo],Tabla6[DESCRIPCIÓN DEL RIESGO],FALSE,1),"")</f>
        <v>Posibilidad de afectación Reputacional, Operativa, Legal, Económica por Corrupción, Soborno entrante, Conflicto de Intereses debido a Fallas en la atención oportuna y adecuada al ciudadano,  incompleta o con errores, generando inconformidad, retrasos en trámites y un aumento en quejas y reclamos.</v>
      </c>
      <c r="I152" s="327">
        <f>_xlfn.XLOOKUP(Tabla135[[#This Row],[Id Riesgo]],Tabla13[Id Riesgo],Tabla13[Probabilidad])</f>
        <v>0.8</v>
      </c>
      <c r="J152" s="327">
        <f>_xlfn.XLOOKUP(Tabla135[[#This Row],[Id Riesgo]],Tabla13[Id Riesgo],Tabla13[Porcentaje Impacto],"",1)</f>
        <v>1</v>
      </c>
      <c r="K152" s="311">
        <v>1</v>
      </c>
      <c r="L152" s="314" t="s">
        <v>764</v>
      </c>
      <c r="M152" s="314" t="s">
        <v>434</v>
      </c>
      <c r="N152" s="314"/>
      <c r="O152" s="295" t="s">
        <v>894</v>
      </c>
      <c r="P152" s="314" t="s">
        <v>895</v>
      </c>
      <c r="Q152" s="328" t="str">
        <f>_xlfn.TEXTJOIN(" ",TRUE,Tabla135[[#This Row],[Actividad - Acción ¿Qué?
Inicia con verbo]],Tabla135[[#This Row],[Complemento
(Observaciones o desviaciones)]])</f>
        <v>Implementación y capacitación permanente del Protocolo  de Atención al Ciudadano y PQRSFD Realizando un análisis periódico de las quejas y reclamos asociados a la atención con el fin de identificar fallas recurrentes y orientar acciones de mejora continua con los profesionales y tenicos asigandos a estas actividades.</v>
      </c>
      <c r="R152" s="295" t="s">
        <v>530</v>
      </c>
      <c r="S152" s="327">
        <f>_xlfn.XLOOKUP(Tabla135[[#This Row],[Tipo de control]],Tabla7[Tipo de control],Tabla7[Peso],"",1)</f>
        <v>0.25</v>
      </c>
      <c r="T152" s="290" t="str">
        <f>_xlfn.XLOOKUP(Tabla135[[#This Row],[Tipo de control]],Tabla7[Tipo de control],Tabla7[Afectación matriz],"",1)</f>
        <v>Probabilidad</v>
      </c>
      <c r="U152" s="295" t="s">
        <v>503</v>
      </c>
      <c r="V152" s="327">
        <f>_xlfn.XLOOKUP(Tabla135[[#This Row],[Implementación]],Tabla11[Implementación],Tabla11[Peso],"",1)</f>
        <v>0.15</v>
      </c>
      <c r="W152" s="295" t="s">
        <v>502</v>
      </c>
      <c r="X152" s="295" t="s">
        <v>499</v>
      </c>
      <c r="Y152" s="295" t="s">
        <v>766</v>
      </c>
      <c r="Z152" s="295" t="s">
        <v>508</v>
      </c>
      <c r="AA152" s="310">
        <f>IFERROR(Tabla135[[#This Row],[Peso del control]]+Tabla135[[#This Row],[Peso de la implementación]],"")</f>
        <v>0.4</v>
      </c>
      <c r="AB152" s="310" cm="1">
        <f t="array" ref="AB152">IFERROR(IF(Tabla135[[#This Row],[Registro diligenciado]]=TRUE,_xlfn.IFS(AND(Tabla135[[#This Row],[No. de Control]]=1,Tabla135[[#This Row],[Desplazamiento en la Matriz]]="Probabilidad"),D152-(D152*Tabla135[[#This Row],[Valor del control]]),AND(Tabla135[[#This Row],[No. de Control]]&gt;1,Tabla135[[#This Row],[Desplazamiento en la Matriz]]="Probabilidad"),AB151-(AB151*Tabla135[[#This Row],[Valor del control]]),AND(Tabla135[[#This Row],[No. de Control]]=1,Tabla135[[#This Row],[Desplazamiento en la Matriz]]="Impacto"),D152,AND(Tabla135[[#This Row],[No. de Control]]&gt;1,Tabla135[[#This Row],[Desplazamiento en la Matriz]]="Impacto"),AB151),""),"")</f>
        <v>0.48</v>
      </c>
      <c r="AC152" s="310" cm="1">
        <f t="array" ref="AC152">IFERROR(IF(Tabla135[[#This Row],[Registro diligenciado]]=TRUE,_xlfn.IFS(AND(Tabla135[[#This Row],[No. de Control]]=1,Tabla135[[#This Row],[Desplazamiento en la Matriz]]="Impacto"),E152-(E152*Tabla135[[#This Row],[Valor del control]]),AND(Tabla135[[#This Row],[No. de Control]]&gt;1,Tabla135[[#This Row],[Desplazamiento en la Matriz]]="Impacto"),AC151-(AC151*Tabla135[[#This Row],[Valor del control]]),AND(Tabla135[[#This Row],[No. de Control]]=1,Tabla135[[#This Row],[Desplazamiento en la Matriz]]="Probabilidad"),E152,AND(Tabla135[[#This Row],[No. de Control]]&gt;1,Tabla135[[#This Row],[Desplazamiento en la Matriz]]="Probabilidad"),AC151),""),"")</f>
        <v>1</v>
      </c>
      <c r="AD152" s="310">
        <f>IFERROR(_xlfn.MINIFS(Tabla135[Probabilidad residual],Tabla135[Id Riesgo],Tabla135[[#This Row],[Id Riesgo]]),"")</f>
        <v>0.48</v>
      </c>
      <c r="AE152" s="310">
        <f>IFERROR(_xlfn.MINIFS(Tabla135[Impacto residual],Tabla135[Id Riesgo],Tabla135[[#This Row],[Id Riesgo]]),"")</f>
        <v>1</v>
      </c>
      <c r="AF152" s="310" t="str" cm="1">
        <f t="array" ref="AF15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52" s="310" t="str" cm="1">
        <f t="array" ref="AG15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5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152" s="213"/>
      <c r="AJ152" s="727">
        <f>_xlfn.MINIFS(Tabla135[Probabilidad residual],Tabla135[Id Riesgo],Tabla135[[#This Row],[Id Riesgo]])</f>
        <v>0.48</v>
      </c>
      <c r="AK152" s="727">
        <f>_xlfn.MINIFS(Tabla135[Impacto residual],Tabla135[Id Riesgo],Tabla135[[#This Row],[Id Riesgo]])</f>
        <v>1</v>
      </c>
      <c r="AL152" s="727" t="str" cm="1">
        <f t="array" ref="AL152">IFERROR(_xlfn.IFS(AND(AJ152&gt;=CONFIGURACIÓN!$BF$6,AJ152&lt;=CONFIGURACIÓN!$BG$6),CONFIGURACIÓN!$BE$6,AND(AJ152&gt;=CONFIGURACIÓN!$BF$7,AJ152&lt;=CONFIGURACIÓN!$BG$7),CONFIGURACIÓN!$BE$7,AND(AJ152&gt;=CONFIGURACIÓN!$BF$8,AJ152&lt;=CONFIGURACIÓN!$BG$8),CONFIGURACIÓN!$BE$8,AND(AJ152&gt;=CONFIGURACIÓN!$BF$9,AJ152&lt;=CONFIGURACIÓN!$BG$9),CONFIGURACIÓN!$BE$9,AND(AJ152&gt;=CONFIGURACIÓN!$BF$10,AJ152&lt;=CONFIGURACIÓN!$BG$10),CONFIGURACIÓN!$BE$10),"")</f>
        <v>Media</v>
      </c>
      <c r="AM152" s="727" t="str" cm="1">
        <f t="array" ref="AM152">IFERROR(_xlfn.IFS(AND(AK152&gt;=CONFIGURACIÓN!$BJ$6,AK152&lt;=CONFIGURACIÓN!$BK$6),CONFIGURACIÓN!$BI$6,AND(AK152&gt;=CONFIGURACIÓN!$BJ$7,AK152&lt;=CONFIGURACIÓN!$BK$7),CONFIGURACIÓN!$BI$7,AND(AK152&gt;=CONFIGURACIÓN!$BJ$8,AK152&lt;=CONFIGURACIÓN!$BK$8),CONFIGURACIÓN!$BI$8,AND(AK152&gt;=CONFIGURACIÓN!$BJ$9,AK152&lt;=CONFIGURACIÓN!$BK$9),CONFIGURACIÓN!$BI$9,AND(AK152&gt;=CONFIGURACIÓN!$BJ$10,AK152&lt;=CONFIGURACIÓN!$BK$10),CONFIGURACIÓN!$BI$10),"")</f>
        <v>Castastrófico</v>
      </c>
      <c r="AN152" s="213"/>
      <c r="AO152" s="213"/>
      <c r="AP152" s="213"/>
      <c r="AQ152" s="213"/>
      <c r="AR152" s="213"/>
      <c r="AS152" s="213"/>
      <c r="AT152" s="213"/>
      <c r="AU152" s="213"/>
      <c r="AV152" s="213"/>
      <c r="AW152" s="213"/>
      <c r="AX152" s="213"/>
      <c r="AY152" s="213"/>
    </row>
    <row r="153" spans="1:51" ht="99.45" hidden="1" x14ac:dyDescent="0.4">
      <c r="A153" s="735" t="str">
        <f>Tabla135[[#This Row],[Id Riesgo]]</f>
        <v>RC15</v>
      </c>
      <c r="B153" s="736" t="str">
        <f>Tabla135[[#This Row],[Riesgo]]</f>
        <v>Posibilidad de afectación Reputacional, Operativa, Legal, Económica por Corrupción, Soborno entrante, Conflicto de Intereses debido a Fallas en la atención oportuna y adecuada al ciudadano,  incompleta o con errores, generando inconformidad, retrasos en trámites y un aumento en quejas y reclamos.</v>
      </c>
      <c r="C153" s="742" t="b">
        <f>Tabla135[[#This Row],[Identificado en paso 1 y 2?]]</f>
        <v>1</v>
      </c>
      <c r="D153" s="727">
        <f>_xlfn.XLOOKUP(Tabla135[[#This Row],[Id Riesgo]],Tabla13[Id Riesgo],Tabla13[Probabilidad],"",1)</f>
        <v>0.8</v>
      </c>
      <c r="E153" s="727">
        <f>IF(C153=TRUE,_xlfn.XLOOKUP(Tabla135[[#This Row],[Id Riesgo]],Tabla13[Id Riesgo],Tabla13[Porcentaje Impacto],"",1),"")</f>
        <v>1</v>
      </c>
      <c r="F153" s="290" t="str">
        <f t="shared" ref="F153:F161" si="14">F152</f>
        <v>RC15</v>
      </c>
      <c r="G153" s="415" t="b">
        <f>_xlfn.XLOOKUP(F153,Tabla13[Id Riesgo],Tabla13[Registro diligenciado],FALSE,1)</f>
        <v>1</v>
      </c>
      <c r="H153" s="290" t="str">
        <f>IF(G153,_xlfn.XLOOKUP(F153,Tabla6[Id Riesgo],Tabla6[DESCRIPCIÓN DEL RIESGO],FALSE,1),"")</f>
        <v>Posibilidad de afectación Reputacional, Operativa, Legal, Económica por Corrupción, Soborno entrante, Conflicto de Intereses debido a Fallas en la atención oportuna y adecuada al ciudadano,  incompleta o con errores, generando inconformidad, retrasos en trámites y un aumento en quejas y reclamos.</v>
      </c>
      <c r="I153" s="327">
        <f>_xlfn.XLOOKUP(Tabla135[[#This Row],[Id Riesgo]],Tabla13[Id Riesgo],Tabla13[Probabilidad])</f>
        <v>0.8</v>
      </c>
      <c r="J153" s="327">
        <f>_xlfn.XLOOKUP(Tabla135[[#This Row],[Id Riesgo]],Tabla13[Id Riesgo],Tabla13[Porcentaje Impacto],"",1)</f>
        <v>1</v>
      </c>
      <c r="K153" s="311">
        <v>2</v>
      </c>
      <c r="L153" s="314"/>
      <c r="M153" s="314"/>
      <c r="N153" s="314"/>
      <c r="O153" s="295"/>
      <c r="P153" s="314"/>
      <c r="Q153" s="328" t="str">
        <f>_xlfn.TEXTJOIN(" ",TRUE,Tabla135[[#This Row],[Actividad - Acción ¿Qué?
Inicia con verbo]],Tabla135[[#This Row],[Complemento
(Observaciones o desviaciones)]])</f>
        <v/>
      </c>
      <c r="R153" s="295"/>
      <c r="S153" s="327" t="str">
        <f>_xlfn.XLOOKUP(Tabla135[[#This Row],[Tipo de control]],Tabla7[Tipo de control],Tabla7[Peso],"",1)</f>
        <v/>
      </c>
      <c r="T153" s="290" t="str">
        <f>_xlfn.XLOOKUP(Tabla135[[#This Row],[Tipo de control]],Tabla7[Tipo de control],Tabla7[Afectación matriz],"",1)</f>
        <v/>
      </c>
      <c r="U153" s="295"/>
      <c r="V153" s="327" t="str">
        <f>_xlfn.XLOOKUP(Tabla135[[#This Row],[Implementación]],Tabla11[Implementación],Tabla11[Peso],"",1)</f>
        <v/>
      </c>
      <c r="W153" s="295"/>
      <c r="X153" s="295"/>
      <c r="Y153" s="295"/>
      <c r="Z153" s="295"/>
      <c r="AA153" s="310" t="str">
        <f>IFERROR(Tabla135[[#This Row],[Peso del control]]+Tabla135[[#This Row],[Peso de la implementación]],"")</f>
        <v/>
      </c>
      <c r="AB153" s="310" t="str" cm="1">
        <f t="array" ref="AB153">IFERROR(IF(Tabla135[[#This Row],[Registro diligenciado]]=TRUE,_xlfn.IFS(AND(Tabla135[[#This Row],[No. de Control]]=1,Tabla135[[#This Row],[Desplazamiento en la Matriz]]="Probabilidad"),D153-(D153*Tabla135[[#This Row],[Valor del control]]),AND(Tabla135[[#This Row],[No. de Control]]&gt;1,Tabla135[[#This Row],[Desplazamiento en la Matriz]]="Probabilidad"),AB152-(AB152*Tabla135[[#This Row],[Valor del control]]),AND(Tabla135[[#This Row],[No. de Control]]=1,Tabla135[[#This Row],[Desplazamiento en la Matriz]]="Impacto"),D153,AND(Tabla135[[#This Row],[No. de Control]]&gt;1,Tabla135[[#This Row],[Desplazamiento en la Matriz]]="Impacto"),AB152),""),"")</f>
        <v/>
      </c>
      <c r="AC153" s="310" t="str" cm="1">
        <f t="array" ref="AC153">IFERROR(IF(Tabla135[[#This Row],[Registro diligenciado]]=TRUE,_xlfn.IFS(AND(Tabla135[[#This Row],[No. de Control]]=1,Tabla135[[#This Row],[Desplazamiento en la Matriz]]="Impacto"),E153-(E153*Tabla135[[#This Row],[Valor del control]]),AND(Tabla135[[#This Row],[No. de Control]]&gt;1,Tabla135[[#This Row],[Desplazamiento en la Matriz]]="Impacto"),AC152-(AC152*Tabla135[[#This Row],[Valor del control]]),AND(Tabla135[[#This Row],[No. de Control]]=1,Tabla135[[#This Row],[Desplazamiento en la Matriz]]="Probabilidad"),E153,AND(Tabla135[[#This Row],[No. de Control]]&gt;1,Tabla135[[#This Row],[Desplazamiento en la Matriz]]="Probabilidad"),AC152),""),"")</f>
        <v/>
      </c>
      <c r="AD153" s="310">
        <f>IFERROR(_xlfn.MINIFS(Tabla135[Probabilidad residual],Tabla135[Id Riesgo],Tabla135[[#This Row],[Id Riesgo]]),"")</f>
        <v>0.48</v>
      </c>
      <c r="AE153" s="310">
        <f>IFERROR(_xlfn.MINIFS(Tabla135[Impacto residual],Tabla135[Id Riesgo],Tabla135[[#This Row],[Id Riesgo]]),"")</f>
        <v>1</v>
      </c>
      <c r="AF153" s="310" t="str" cm="1">
        <f t="array" ref="AF15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53" s="310" t="str" cm="1">
        <f t="array" ref="AG15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5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3" s="213"/>
      <c r="AJ153" s="727">
        <f>_xlfn.MINIFS(Tabla135[Probabilidad residual],Tabla135[Id Riesgo],Tabla135[[#This Row],[Id Riesgo]])</f>
        <v>0.48</v>
      </c>
      <c r="AK153" s="727">
        <f>_xlfn.MINIFS(Tabla135[Impacto residual],Tabla135[Id Riesgo],Tabla135[[#This Row],[Id Riesgo]])</f>
        <v>1</v>
      </c>
      <c r="AL153" s="727"/>
      <c r="AM153" s="727"/>
      <c r="AN153" s="213"/>
      <c r="AO153" s="213"/>
      <c r="AP153" s="213"/>
      <c r="AQ153" s="213"/>
      <c r="AR153" s="213"/>
      <c r="AS153" s="213"/>
      <c r="AT153" s="213"/>
      <c r="AU153" s="213"/>
      <c r="AV153" s="213"/>
      <c r="AW153" s="213"/>
      <c r="AX153" s="213"/>
      <c r="AY153" s="213"/>
    </row>
    <row r="154" spans="1:51" ht="99.45" hidden="1" x14ac:dyDescent="0.4">
      <c r="A154" s="735" t="str">
        <f>Tabla135[[#This Row],[Id Riesgo]]</f>
        <v>RC15</v>
      </c>
      <c r="B154" s="736" t="str">
        <f>Tabla135[[#This Row],[Riesgo]]</f>
        <v>Posibilidad de afectación Reputacional, Operativa, Legal, Económica por Corrupción, Soborno entrante, Conflicto de Intereses debido a Fallas en la atención oportuna y adecuada al ciudadano,  incompleta o con errores, generando inconformidad, retrasos en trámites y un aumento en quejas y reclamos.</v>
      </c>
      <c r="C154" s="742" t="b">
        <f>Tabla135[[#This Row],[Identificado en paso 1 y 2?]]</f>
        <v>1</v>
      </c>
      <c r="D154" s="727">
        <f>_xlfn.XLOOKUP(Tabla135[[#This Row],[Id Riesgo]],Tabla13[Id Riesgo],Tabla13[Probabilidad],"",1)</f>
        <v>0.8</v>
      </c>
      <c r="E154" s="727">
        <f>IF(C154=TRUE,_xlfn.XLOOKUP(Tabla135[[#This Row],[Id Riesgo]],Tabla13[Id Riesgo],Tabla13[Porcentaje Impacto],"",1),"")</f>
        <v>1</v>
      </c>
      <c r="F154" s="290" t="str">
        <f t="shared" si="14"/>
        <v>RC15</v>
      </c>
      <c r="G154" s="415" t="b">
        <f>_xlfn.XLOOKUP(F154,Tabla13[Id Riesgo],Tabla13[Registro diligenciado],FALSE,1)</f>
        <v>1</v>
      </c>
      <c r="H154" s="290" t="str">
        <f>IF(G154,_xlfn.XLOOKUP(F154,Tabla6[Id Riesgo],Tabla6[DESCRIPCIÓN DEL RIESGO],FALSE,1),"")</f>
        <v>Posibilidad de afectación Reputacional, Operativa, Legal, Económica por Corrupción, Soborno entrante, Conflicto de Intereses debido a Fallas en la atención oportuna y adecuada al ciudadano,  incompleta o con errores, generando inconformidad, retrasos en trámites y un aumento en quejas y reclamos.</v>
      </c>
      <c r="I154" s="327">
        <f>_xlfn.XLOOKUP(Tabla135[[#This Row],[Id Riesgo]],Tabla13[Id Riesgo],Tabla13[Probabilidad])</f>
        <v>0.8</v>
      </c>
      <c r="J154" s="327">
        <f>_xlfn.XLOOKUP(Tabla135[[#This Row],[Id Riesgo]],Tabla13[Id Riesgo],Tabla13[Porcentaje Impacto],"",1)</f>
        <v>1</v>
      </c>
      <c r="K154" s="311">
        <v>3</v>
      </c>
      <c r="L154" s="314"/>
      <c r="M154" s="314"/>
      <c r="N154" s="314"/>
      <c r="O154" s="295"/>
      <c r="P154" s="314"/>
      <c r="Q154" s="328" t="str">
        <f>_xlfn.TEXTJOIN(" ",TRUE,Tabla135[[#This Row],[Actividad - Acción ¿Qué?
Inicia con verbo]],Tabla135[[#This Row],[Complemento
(Observaciones o desviaciones)]])</f>
        <v/>
      </c>
      <c r="R154" s="295"/>
      <c r="S154" s="327" t="str">
        <f>_xlfn.XLOOKUP(Tabla135[[#This Row],[Tipo de control]],Tabla7[Tipo de control],Tabla7[Peso],"",1)</f>
        <v/>
      </c>
      <c r="T154" s="290" t="str">
        <f>_xlfn.XLOOKUP(Tabla135[[#This Row],[Tipo de control]],Tabla7[Tipo de control],Tabla7[Afectación matriz],"",1)</f>
        <v/>
      </c>
      <c r="U154" s="295"/>
      <c r="V154" s="327" t="str">
        <f>_xlfn.XLOOKUP(Tabla135[[#This Row],[Implementación]],Tabla11[Implementación],Tabla11[Peso],"",1)</f>
        <v/>
      </c>
      <c r="W154" s="295"/>
      <c r="X154" s="295"/>
      <c r="Y154" s="295"/>
      <c r="Z154" s="295"/>
      <c r="AA154" s="310" t="str">
        <f>IFERROR(Tabla135[[#This Row],[Peso del control]]+Tabla135[[#This Row],[Peso de la implementación]],"")</f>
        <v/>
      </c>
      <c r="AB154" s="310" t="str" cm="1">
        <f t="array" ref="AB154">IFERROR(IF(Tabla135[[#This Row],[Registro diligenciado]]=TRUE,_xlfn.IFS(AND(Tabla135[[#This Row],[No. de Control]]=1,Tabla135[[#This Row],[Desplazamiento en la Matriz]]="Probabilidad"),D154-(D154*Tabla135[[#This Row],[Valor del control]]),AND(Tabla135[[#This Row],[No. de Control]]&gt;1,Tabla135[[#This Row],[Desplazamiento en la Matriz]]="Probabilidad"),AB153-(AB153*Tabla135[[#This Row],[Valor del control]]),AND(Tabla135[[#This Row],[No. de Control]]=1,Tabla135[[#This Row],[Desplazamiento en la Matriz]]="Impacto"),D154,AND(Tabla135[[#This Row],[No. de Control]]&gt;1,Tabla135[[#This Row],[Desplazamiento en la Matriz]]="Impacto"),AB153),""),"")</f>
        <v/>
      </c>
      <c r="AC154" s="310" t="str" cm="1">
        <f t="array" ref="AC154">IFERROR(IF(Tabla135[[#This Row],[Registro diligenciado]]=TRUE,_xlfn.IFS(AND(Tabla135[[#This Row],[No. de Control]]=1,Tabla135[[#This Row],[Desplazamiento en la Matriz]]="Impacto"),E154-(E154*Tabla135[[#This Row],[Valor del control]]),AND(Tabla135[[#This Row],[No. de Control]]&gt;1,Tabla135[[#This Row],[Desplazamiento en la Matriz]]="Impacto"),AC153-(AC153*Tabla135[[#This Row],[Valor del control]]),AND(Tabla135[[#This Row],[No. de Control]]=1,Tabla135[[#This Row],[Desplazamiento en la Matriz]]="Probabilidad"),E154,AND(Tabla135[[#This Row],[No. de Control]]&gt;1,Tabla135[[#This Row],[Desplazamiento en la Matriz]]="Probabilidad"),AC153),""),"")</f>
        <v/>
      </c>
      <c r="AD154" s="310">
        <f>IFERROR(_xlfn.MINIFS(Tabla135[Probabilidad residual],Tabla135[Id Riesgo],Tabla135[[#This Row],[Id Riesgo]]),"")</f>
        <v>0.48</v>
      </c>
      <c r="AE154" s="310">
        <f>IFERROR(_xlfn.MINIFS(Tabla135[Impacto residual],Tabla135[Id Riesgo],Tabla135[[#This Row],[Id Riesgo]]),"")</f>
        <v>1</v>
      </c>
      <c r="AF154" s="310" t="str" cm="1">
        <f t="array" ref="AF15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54" s="310" t="str" cm="1">
        <f t="array" ref="AG15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5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4" s="213"/>
      <c r="AJ154" s="727">
        <f>_xlfn.MINIFS(Tabla135[Probabilidad residual],Tabla135[Id Riesgo],Tabla135[[#This Row],[Id Riesgo]])</f>
        <v>0.48</v>
      </c>
      <c r="AK154" s="727">
        <f>_xlfn.MINIFS(Tabla135[Impacto residual],Tabla135[Id Riesgo],Tabla135[[#This Row],[Id Riesgo]])</f>
        <v>1</v>
      </c>
      <c r="AL154" s="727"/>
      <c r="AM154" s="727"/>
      <c r="AN154" s="213"/>
      <c r="AO154" s="213"/>
      <c r="AP154" s="213"/>
      <c r="AQ154" s="213"/>
      <c r="AR154" s="213"/>
      <c r="AS154" s="213"/>
      <c r="AT154" s="213"/>
      <c r="AU154" s="213"/>
      <c r="AV154" s="213"/>
      <c r="AW154" s="213"/>
      <c r="AX154" s="213"/>
      <c r="AY154" s="213"/>
    </row>
    <row r="155" spans="1:51" ht="99.45" hidden="1" x14ac:dyDescent="0.4">
      <c r="A155" s="735" t="str">
        <f>Tabla135[[#This Row],[Id Riesgo]]</f>
        <v>RC15</v>
      </c>
      <c r="B155" s="736" t="str">
        <f>Tabla135[[#This Row],[Riesgo]]</f>
        <v>Posibilidad de afectación Reputacional, Operativa, Legal, Económica por Corrupción, Soborno entrante, Conflicto de Intereses debido a Fallas en la atención oportuna y adecuada al ciudadano,  incompleta o con errores, generando inconformidad, retrasos en trámites y un aumento en quejas y reclamos.</v>
      </c>
      <c r="C155" s="742" t="b">
        <f>Tabla135[[#This Row],[Identificado en paso 1 y 2?]]</f>
        <v>1</v>
      </c>
      <c r="D155" s="727">
        <f>_xlfn.XLOOKUP(Tabla135[[#This Row],[Id Riesgo]],Tabla13[Id Riesgo],Tabla13[Probabilidad],"",1)</f>
        <v>0.8</v>
      </c>
      <c r="E155" s="727">
        <f>IF(C155=TRUE,_xlfn.XLOOKUP(Tabla135[[#This Row],[Id Riesgo]],Tabla13[Id Riesgo],Tabla13[Porcentaje Impacto],"",1),"")</f>
        <v>1</v>
      </c>
      <c r="F155" s="290" t="str">
        <f t="shared" si="14"/>
        <v>RC15</v>
      </c>
      <c r="G155" s="415" t="b">
        <f>_xlfn.XLOOKUP(F155,Tabla13[Id Riesgo],Tabla13[Registro diligenciado],FALSE,1)</f>
        <v>1</v>
      </c>
      <c r="H155" s="290" t="str">
        <f>IF(G155,_xlfn.XLOOKUP(F155,Tabla6[Id Riesgo],Tabla6[DESCRIPCIÓN DEL RIESGO],FALSE,1),"")</f>
        <v>Posibilidad de afectación Reputacional, Operativa, Legal, Económica por Corrupción, Soborno entrante, Conflicto de Intereses debido a Fallas en la atención oportuna y adecuada al ciudadano,  incompleta o con errores, generando inconformidad, retrasos en trámites y un aumento en quejas y reclamos.</v>
      </c>
      <c r="I155" s="327">
        <f>_xlfn.XLOOKUP(Tabla135[[#This Row],[Id Riesgo]],Tabla13[Id Riesgo],Tabla13[Probabilidad])</f>
        <v>0.8</v>
      </c>
      <c r="J155" s="327">
        <f>_xlfn.XLOOKUP(Tabla135[[#This Row],[Id Riesgo]],Tabla13[Id Riesgo],Tabla13[Porcentaje Impacto],"",1)</f>
        <v>1</v>
      </c>
      <c r="K155" s="311">
        <v>4</v>
      </c>
      <c r="L155" s="314"/>
      <c r="M155" s="314"/>
      <c r="N155" s="314"/>
      <c r="O155" s="295"/>
      <c r="P155" s="314"/>
      <c r="Q155" s="328" t="str">
        <f>_xlfn.TEXTJOIN(" ",TRUE,Tabla135[[#This Row],[Actividad - Acción ¿Qué?
Inicia con verbo]],Tabla135[[#This Row],[Complemento
(Observaciones o desviaciones)]])</f>
        <v/>
      </c>
      <c r="R155" s="295"/>
      <c r="S155" s="327" t="str">
        <f>_xlfn.XLOOKUP(Tabla135[[#This Row],[Tipo de control]],Tabla7[Tipo de control],Tabla7[Peso],"",1)</f>
        <v/>
      </c>
      <c r="T155" s="290" t="str">
        <f>_xlfn.XLOOKUP(Tabla135[[#This Row],[Tipo de control]],Tabla7[Tipo de control],Tabla7[Afectación matriz],"",1)</f>
        <v/>
      </c>
      <c r="U155" s="295"/>
      <c r="V155" s="327" t="str">
        <f>_xlfn.XLOOKUP(Tabla135[[#This Row],[Implementación]],Tabla11[Implementación],Tabla11[Peso],"",1)</f>
        <v/>
      </c>
      <c r="W155" s="295"/>
      <c r="X155" s="295"/>
      <c r="Y155" s="295"/>
      <c r="Z155" s="295"/>
      <c r="AA155" s="310" t="str">
        <f>IFERROR(Tabla135[[#This Row],[Peso del control]]+Tabla135[[#This Row],[Peso de la implementación]],"")</f>
        <v/>
      </c>
      <c r="AB155" s="310" t="str" cm="1">
        <f t="array" ref="AB155">IFERROR(IF(Tabla135[[#This Row],[Registro diligenciado]]=TRUE,_xlfn.IFS(AND(Tabla135[[#This Row],[No. de Control]]=1,Tabla135[[#This Row],[Desplazamiento en la Matriz]]="Probabilidad"),D155-(D155*Tabla135[[#This Row],[Valor del control]]),AND(Tabla135[[#This Row],[No. de Control]]&gt;1,Tabla135[[#This Row],[Desplazamiento en la Matriz]]="Probabilidad"),AB154-(AB154*Tabla135[[#This Row],[Valor del control]]),AND(Tabla135[[#This Row],[No. de Control]]=1,Tabla135[[#This Row],[Desplazamiento en la Matriz]]="Impacto"),D155,AND(Tabla135[[#This Row],[No. de Control]]&gt;1,Tabla135[[#This Row],[Desplazamiento en la Matriz]]="Impacto"),AB154),""),"")</f>
        <v/>
      </c>
      <c r="AC155" s="310" t="str" cm="1">
        <f t="array" ref="AC155">IFERROR(IF(Tabla135[[#This Row],[Registro diligenciado]]=TRUE,_xlfn.IFS(AND(Tabla135[[#This Row],[No. de Control]]=1,Tabla135[[#This Row],[Desplazamiento en la Matriz]]="Impacto"),E155-(E155*Tabla135[[#This Row],[Valor del control]]),AND(Tabla135[[#This Row],[No. de Control]]&gt;1,Tabla135[[#This Row],[Desplazamiento en la Matriz]]="Impacto"),AC154-(AC154*Tabla135[[#This Row],[Valor del control]]),AND(Tabla135[[#This Row],[No. de Control]]=1,Tabla135[[#This Row],[Desplazamiento en la Matriz]]="Probabilidad"),E155,AND(Tabla135[[#This Row],[No. de Control]]&gt;1,Tabla135[[#This Row],[Desplazamiento en la Matriz]]="Probabilidad"),AC154),""),"")</f>
        <v/>
      </c>
      <c r="AD155" s="310">
        <f>IFERROR(_xlfn.MINIFS(Tabla135[Probabilidad residual],Tabla135[Id Riesgo],Tabla135[[#This Row],[Id Riesgo]]),"")</f>
        <v>0.48</v>
      </c>
      <c r="AE155" s="310">
        <f>IFERROR(_xlfn.MINIFS(Tabla135[Impacto residual],Tabla135[Id Riesgo],Tabla135[[#This Row],[Id Riesgo]]),"")</f>
        <v>1</v>
      </c>
      <c r="AF155" s="310" t="str" cm="1">
        <f t="array" ref="AF15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55" s="310" t="str" cm="1">
        <f t="array" ref="AG15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5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5" s="213"/>
      <c r="AJ155" s="727">
        <f>_xlfn.MINIFS(Tabla135[Probabilidad residual],Tabla135[Id Riesgo],Tabla135[[#This Row],[Id Riesgo]])</f>
        <v>0.48</v>
      </c>
      <c r="AK155" s="727">
        <f>_xlfn.MINIFS(Tabla135[Impacto residual],Tabla135[Id Riesgo],Tabla135[[#This Row],[Id Riesgo]])</f>
        <v>1</v>
      </c>
      <c r="AL155" s="727"/>
      <c r="AM155" s="727"/>
      <c r="AN155" s="213"/>
      <c r="AO155" s="213"/>
      <c r="AP155" s="213"/>
      <c r="AQ155" s="213"/>
      <c r="AR155" s="213"/>
      <c r="AS155" s="213"/>
      <c r="AT155" s="213"/>
      <c r="AU155" s="213"/>
      <c r="AV155" s="213"/>
      <c r="AW155" s="213"/>
      <c r="AX155" s="213"/>
      <c r="AY155" s="213"/>
    </row>
    <row r="156" spans="1:51" ht="99.45" hidden="1" x14ac:dyDescent="0.4">
      <c r="A156" s="735" t="str">
        <f>Tabla135[[#This Row],[Id Riesgo]]</f>
        <v>RC15</v>
      </c>
      <c r="B156" s="736" t="str">
        <f>Tabla135[[#This Row],[Riesgo]]</f>
        <v>Posibilidad de afectación Reputacional, Operativa, Legal, Económica por Corrupción, Soborno entrante, Conflicto de Intereses debido a Fallas en la atención oportuna y adecuada al ciudadano,  incompleta o con errores, generando inconformidad, retrasos en trámites y un aumento en quejas y reclamos.</v>
      </c>
      <c r="C156" s="742" t="b">
        <f>Tabla135[[#This Row],[Identificado en paso 1 y 2?]]</f>
        <v>1</v>
      </c>
      <c r="D156" s="727">
        <f>_xlfn.XLOOKUP(Tabla135[[#This Row],[Id Riesgo]],Tabla13[Id Riesgo],Tabla13[Probabilidad],"",1)</f>
        <v>0.8</v>
      </c>
      <c r="E156" s="727">
        <f>IF(C156=TRUE,_xlfn.XLOOKUP(Tabla135[[#This Row],[Id Riesgo]],Tabla13[Id Riesgo],Tabla13[Porcentaje Impacto],"",1),"")</f>
        <v>1</v>
      </c>
      <c r="F156" s="290" t="str">
        <f t="shared" si="14"/>
        <v>RC15</v>
      </c>
      <c r="G156" s="415" t="b">
        <f>_xlfn.XLOOKUP(F156,Tabla13[Id Riesgo],Tabla13[Registro diligenciado],FALSE,1)</f>
        <v>1</v>
      </c>
      <c r="H156" s="290" t="str">
        <f>IF(G156,_xlfn.XLOOKUP(F156,Tabla6[Id Riesgo],Tabla6[DESCRIPCIÓN DEL RIESGO],FALSE,1),"")</f>
        <v>Posibilidad de afectación Reputacional, Operativa, Legal, Económica por Corrupción, Soborno entrante, Conflicto de Intereses debido a Fallas en la atención oportuna y adecuada al ciudadano,  incompleta o con errores, generando inconformidad, retrasos en trámites y un aumento en quejas y reclamos.</v>
      </c>
      <c r="I156" s="327">
        <f>_xlfn.XLOOKUP(Tabla135[[#This Row],[Id Riesgo]],Tabla13[Id Riesgo],Tabla13[Probabilidad])</f>
        <v>0.8</v>
      </c>
      <c r="J156" s="327">
        <f>_xlfn.XLOOKUP(Tabla135[[#This Row],[Id Riesgo]],Tabla13[Id Riesgo],Tabla13[Porcentaje Impacto],"",1)</f>
        <v>1</v>
      </c>
      <c r="K156" s="311">
        <v>5</v>
      </c>
      <c r="L156" s="314"/>
      <c r="M156" s="314"/>
      <c r="N156" s="314"/>
      <c r="O156" s="295"/>
      <c r="P156" s="314"/>
      <c r="Q156" s="328" t="str">
        <f>_xlfn.TEXTJOIN(" ",TRUE,Tabla135[[#This Row],[Actividad - Acción ¿Qué?
Inicia con verbo]],Tabla135[[#This Row],[Complemento
(Observaciones o desviaciones)]])</f>
        <v/>
      </c>
      <c r="R156" s="295"/>
      <c r="S156" s="327" t="str">
        <f>_xlfn.XLOOKUP(Tabla135[[#This Row],[Tipo de control]],Tabla7[Tipo de control],Tabla7[Peso],"",1)</f>
        <v/>
      </c>
      <c r="T156" s="290" t="str">
        <f>_xlfn.XLOOKUP(Tabla135[[#This Row],[Tipo de control]],Tabla7[Tipo de control],Tabla7[Afectación matriz],"",1)</f>
        <v/>
      </c>
      <c r="U156" s="295"/>
      <c r="V156" s="327" t="str">
        <f>_xlfn.XLOOKUP(Tabla135[[#This Row],[Implementación]],Tabla11[Implementación],Tabla11[Peso],"",1)</f>
        <v/>
      </c>
      <c r="W156" s="295"/>
      <c r="X156" s="295"/>
      <c r="Y156" s="295"/>
      <c r="Z156" s="295"/>
      <c r="AA156" s="310" t="str">
        <f>IFERROR(Tabla135[[#This Row],[Peso del control]]+Tabla135[[#This Row],[Peso de la implementación]],"")</f>
        <v/>
      </c>
      <c r="AB156" s="310" t="str" cm="1">
        <f t="array" ref="AB156">IFERROR(IF(Tabla135[[#This Row],[Registro diligenciado]]=TRUE,_xlfn.IFS(AND(Tabla135[[#This Row],[No. de Control]]=1,Tabla135[[#This Row],[Desplazamiento en la Matriz]]="Probabilidad"),D156-(D156*Tabla135[[#This Row],[Valor del control]]),AND(Tabla135[[#This Row],[No. de Control]]&gt;1,Tabla135[[#This Row],[Desplazamiento en la Matriz]]="Probabilidad"),AB155-(AB155*Tabla135[[#This Row],[Valor del control]]),AND(Tabla135[[#This Row],[No. de Control]]=1,Tabla135[[#This Row],[Desplazamiento en la Matriz]]="Impacto"),D156,AND(Tabla135[[#This Row],[No. de Control]]&gt;1,Tabla135[[#This Row],[Desplazamiento en la Matriz]]="Impacto"),AB155),""),"")</f>
        <v/>
      </c>
      <c r="AC156" s="310" t="str" cm="1">
        <f t="array" ref="AC156">IFERROR(IF(Tabla135[[#This Row],[Registro diligenciado]]=TRUE,_xlfn.IFS(AND(Tabla135[[#This Row],[No. de Control]]=1,Tabla135[[#This Row],[Desplazamiento en la Matriz]]="Impacto"),E156-(E156*Tabla135[[#This Row],[Valor del control]]),AND(Tabla135[[#This Row],[No. de Control]]&gt;1,Tabla135[[#This Row],[Desplazamiento en la Matriz]]="Impacto"),AC155-(AC155*Tabla135[[#This Row],[Valor del control]]),AND(Tabla135[[#This Row],[No. de Control]]=1,Tabla135[[#This Row],[Desplazamiento en la Matriz]]="Probabilidad"),E156,AND(Tabla135[[#This Row],[No. de Control]]&gt;1,Tabla135[[#This Row],[Desplazamiento en la Matriz]]="Probabilidad"),AC155),""),"")</f>
        <v/>
      </c>
      <c r="AD156" s="310">
        <f>IFERROR(_xlfn.MINIFS(Tabla135[Probabilidad residual],Tabla135[Id Riesgo],Tabla135[[#This Row],[Id Riesgo]]),"")</f>
        <v>0.48</v>
      </c>
      <c r="AE156" s="310">
        <f>IFERROR(_xlfn.MINIFS(Tabla135[Impacto residual],Tabla135[Id Riesgo],Tabla135[[#This Row],[Id Riesgo]]),"")</f>
        <v>1</v>
      </c>
      <c r="AF156" s="310" t="str" cm="1">
        <f t="array" ref="AF15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56" s="310" t="str" cm="1">
        <f t="array" ref="AG15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5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6" s="213"/>
      <c r="AJ156" s="727">
        <f>_xlfn.MINIFS(Tabla135[Probabilidad residual],Tabla135[Id Riesgo],Tabla135[[#This Row],[Id Riesgo]])</f>
        <v>0.48</v>
      </c>
      <c r="AK156" s="727">
        <f>_xlfn.MINIFS(Tabla135[Impacto residual],Tabla135[Id Riesgo],Tabla135[[#This Row],[Id Riesgo]])</f>
        <v>1</v>
      </c>
      <c r="AL156" s="727"/>
      <c r="AM156" s="727"/>
      <c r="AN156" s="213"/>
      <c r="AO156" s="213"/>
      <c r="AP156" s="213"/>
      <c r="AQ156" s="213"/>
      <c r="AR156" s="213"/>
      <c r="AS156" s="213"/>
      <c r="AT156" s="213"/>
      <c r="AU156" s="213"/>
      <c r="AV156" s="213"/>
      <c r="AW156" s="213"/>
      <c r="AX156" s="213"/>
      <c r="AY156" s="213"/>
    </row>
    <row r="157" spans="1:51" ht="99.45" hidden="1" x14ac:dyDescent="0.4">
      <c r="A157" s="735" t="str">
        <f>Tabla135[[#This Row],[Id Riesgo]]</f>
        <v>RC15</v>
      </c>
      <c r="B157" s="736" t="str">
        <f>Tabla135[[#This Row],[Riesgo]]</f>
        <v>Posibilidad de afectación Reputacional, Operativa, Legal, Económica por Corrupción, Soborno entrante, Conflicto de Intereses debido a Fallas en la atención oportuna y adecuada al ciudadano,  incompleta o con errores, generando inconformidad, retrasos en trámites y un aumento en quejas y reclamos.</v>
      </c>
      <c r="C157" s="742" t="b">
        <f>Tabla135[[#This Row],[Identificado en paso 1 y 2?]]</f>
        <v>1</v>
      </c>
      <c r="D157" s="727">
        <f>_xlfn.XLOOKUP(Tabla135[[#This Row],[Id Riesgo]],Tabla13[Id Riesgo],Tabla13[Probabilidad],"",1)</f>
        <v>0.8</v>
      </c>
      <c r="E157" s="727">
        <f>IF(C157=TRUE,_xlfn.XLOOKUP(Tabla135[[#This Row],[Id Riesgo]],Tabla13[Id Riesgo],Tabla13[Porcentaje Impacto],"",1),"")</f>
        <v>1</v>
      </c>
      <c r="F157" s="290" t="str">
        <f t="shared" si="14"/>
        <v>RC15</v>
      </c>
      <c r="G157" s="415" t="b">
        <f>_xlfn.XLOOKUP(F157,Tabla13[Id Riesgo],Tabla13[Registro diligenciado],FALSE,1)</f>
        <v>1</v>
      </c>
      <c r="H157" s="290" t="str">
        <f>IF(G157,_xlfn.XLOOKUP(F157,Tabla6[Id Riesgo],Tabla6[DESCRIPCIÓN DEL RIESGO],FALSE,1),"")</f>
        <v>Posibilidad de afectación Reputacional, Operativa, Legal, Económica por Corrupción, Soborno entrante, Conflicto de Intereses debido a Fallas en la atención oportuna y adecuada al ciudadano,  incompleta o con errores, generando inconformidad, retrasos en trámites y un aumento en quejas y reclamos.</v>
      </c>
      <c r="I157" s="327">
        <f>_xlfn.XLOOKUP(Tabla135[[#This Row],[Id Riesgo]],Tabla13[Id Riesgo],Tabla13[Probabilidad])</f>
        <v>0.8</v>
      </c>
      <c r="J157" s="327">
        <f>_xlfn.XLOOKUP(Tabla135[[#This Row],[Id Riesgo]],Tabla13[Id Riesgo],Tabla13[Porcentaje Impacto],"",1)</f>
        <v>1</v>
      </c>
      <c r="K157" s="311">
        <v>6</v>
      </c>
      <c r="L157" s="314"/>
      <c r="M157" s="314"/>
      <c r="N157" s="314"/>
      <c r="O157" s="295"/>
      <c r="P157" s="314"/>
      <c r="Q157" s="328" t="str">
        <f>_xlfn.TEXTJOIN(" ",TRUE,Tabla135[[#This Row],[Actividad - Acción ¿Qué?
Inicia con verbo]],Tabla135[[#This Row],[Complemento
(Observaciones o desviaciones)]])</f>
        <v/>
      </c>
      <c r="R157" s="295"/>
      <c r="S157" s="327" t="str">
        <f>_xlfn.XLOOKUP(Tabla135[[#This Row],[Tipo de control]],Tabla7[Tipo de control],Tabla7[Peso],"",1)</f>
        <v/>
      </c>
      <c r="T157" s="290" t="str">
        <f>_xlfn.XLOOKUP(Tabla135[[#This Row],[Tipo de control]],Tabla7[Tipo de control],Tabla7[Afectación matriz],"",1)</f>
        <v/>
      </c>
      <c r="U157" s="295"/>
      <c r="V157" s="327" t="str">
        <f>_xlfn.XLOOKUP(Tabla135[[#This Row],[Implementación]],Tabla11[Implementación],Tabla11[Peso],"",1)</f>
        <v/>
      </c>
      <c r="W157" s="295"/>
      <c r="X157" s="295"/>
      <c r="Y157" s="295"/>
      <c r="Z157" s="295"/>
      <c r="AA157" s="310" t="str">
        <f>IFERROR(Tabla135[[#This Row],[Peso del control]]+Tabla135[[#This Row],[Peso de la implementación]],"")</f>
        <v/>
      </c>
      <c r="AB157" s="310" t="str" cm="1">
        <f t="array" ref="AB157">IFERROR(IF(Tabla135[[#This Row],[Registro diligenciado]]=TRUE,_xlfn.IFS(AND(Tabla135[[#This Row],[No. de Control]]=1,Tabla135[[#This Row],[Desplazamiento en la Matriz]]="Probabilidad"),D157-(D157*Tabla135[[#This Row],[Valor del control]]),AND(Tabla135[[#This Row],[No. de Control]]&gt;1,Tabla135[[#This Row],[Desplazamiento en la Matriz]]="Probabilidad"),AB156-(AB156*Tabla135[[#This Row],[Valor del control]]),AND(Tabla135[[#This Row],[No. de Control]]=1,Tabla135[[#This Row],[Desplazamiento en la Matriz]]="Impacto"),D157,AND(Tabla135[[#This Row],[No. de Control]]&gt;1,Tabla135[[#This Row],[Desplazamiento en la Matriz]]="Impacto"),AB156),""),"")</f>
        <v/>
      </c>
      <c r="AC157" s="310" t="str" cm="1">
        <f t="array" ref="AC157">IFERROR(IF(Tabla135[[#This Row],[Registro diligenciado]]=TRUE,_xlfn.IFS(AND(Tabla135[[#This Row],[No. de Control]]=1,Tabla135[[#This Row],[Desplazamiento en la Matriz]]="Impacto"),E157-(E157*Tabla135[[#This Row],[Valor del control]]),AND(Tabla135[[#This Row],[No. de Control]]&gt;1,Tabla135[[#This Row],[Desplazamiento en la Matriz]]="Impacto"),AC156-(AC156*Tabla135[[#This Row],[Valor del control]]),AND(Tabla135[[#This Row],[No. de Control]]=1,Tabla135[[#This Row],[Desplazamiento en la Matriz]]="Probabilidad"),E157,AND(Tabla135[[#This Row],[No. de Control]]&gt;1,Tabla135[[#This Row],[Desplazamiento en la Matriz]]="Probabilidad"),AC156),""),"")</f>
        <v/>
      </c>
      <c r="AD157" s="310">
        <f>IFERROR(_xlfn.MINIFS(Tabla135[Probabilidad residual],Tabla135[Id Riesgo],Tabla135[[#This Row],[Id Riesgo]]),"")</f>
        <v>0.48</v>
      </c>
      <c r="AE157" s="310">
        <f>IFERROR(_xlfn.MINIFS(Tabla135[Impacto residual],Tabla135[Id Riesgo],Tabla135[[#This Row],[Id Riesgo]]),"")</f>
        <v>1</v>
      </c>
      <c r="AF157" s="310" t="str" cm="1">
        <f t="array" ref="AF15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57" s="310" t="str" cm="1">
        <f t="array" ref="AG15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5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7" s="213"/>
      <c r="AJ157" s="727">
        <f>_xlfn.MINIFS(Tabla135[Probabilidad residual],Tabla135[Id Riesgo],Tabla135[[#This Row],[Id Riesgo]])</f>
        <v>0.48</v>
      </c>
      <c r="AK157" s="727">
        <f>_xlfn.MINIFS(Tabla135[Impacto residual],Tabla135[Id Riesgo],Tabla135[[#This Row],[Id Riesgo]])</f>
        <v>1</v>
      </c>
      <c r="AL157" s="727"/>
      <c r="AM157" s="727"/>
      <c r="AN157" s="213"/>
      <c r="AO157" s="213"/>
      <c r="AP157" s="213"/>
      <c r="AQ157" s="213"/>
      <c r="AR157" s="213"/>
      <c r="AS157" s="213"/>
      <c r="AT157" s="213"/>
      <c r="AU157" s="213"/>
      <c r="AV157" s="213"/>
      <c r="AW157" s="213"/>
      <c r="AX157" s="213"/>
      <c r="AY157" s="213"/>
    </row>
    <row r="158" spans="1:51" ht="99.45" hidden="1" x14ac:dyDescent="0.4">
      <c r="A158" s="735" t="str">
        <f>Tabla135[[#This Row],[Id Riesgo]]</f>
        <v>RC15</v>
      </c>
      <c r="B158" s="736" t="str">
        <f>Tabla135[[#This Row],[Riesgo]]</f>
        <v>Posibilidad de afectación Reputacional, Operativa, Legal, Económica por Corrupción, Soborno entrante, Conflicto de Intereses debido a Fallas en la atención oportuna y adecuada al ciudadano,  incompleta o con errores, generando inconformidad, retrasos en trámites y un aumento en quejas y reclamos.</v>
      </c>
      <c r="C158" s="742" t="b">
        <f>Tabla135[[#This Row],[Identificado en paso 1 y 2?]]</f>
        <v>1</v>
      </c>
      <c r="D158" s="727">
        <f>_xlfn.XLOOKUP(Tabla135[[#This Row],[Id Riesgo]],Tabla13[Id Riesgo],Tabla13[Probabilidad],"",1)</f>
        <v>0.8</v>
      </c>
      <c r="E158" s="727">
        <f>IF(C158=TRUE,_xlfn.XLOOKUP(Tabla135[[#This Row],[Id Riesgo]],Tabla13[Id Riesgo],Tabla13[Porcentaje Impacto],"",1),"")</f>
        <v>1</v>
      </c>
      <c r="F158" s="290" t="str">
        <f t="shared" si="14"/>
        <v>RC15</v>
      </c>
      <c r="G158" s="415" t="b">
        <f>_xlfn.XLOOKUP(F158,Tabla13[Id Riesgo],Tabla13[Registro diligenciado],FALSE,1)</f>
        <v>1</v>
      </c>
      <c r="H158" s="290" t="str">
        <f>IF(G158,_xlfn.XLOOKUP(F158,Tabla6[Id Riesgo],Tabla6[DESCRIPCIÓN DEL RIESGO],FALSE,1),"")</f>
        <v>Posibilidad de afectación Reputacional, Operativa, Legal, Económica por Corrupción, Soborno entrante, Conflicto de Intereses debido a Fallas en la atención oportuna y adecuada al ciudadano,  incompleta o con errores, generando inconformidad, retrasos en trámites y un aumento en quejas y reclamos.</v>
      </c>
      <c r="I158" s="327">
        <f>_xlfn.XLOOKUP(Tabla135[[#This Row],[Id Riesgo]],Tabla13[Id Riesgo],Tabla13[Probabilidad])</f>
        <v>0.8</v>
      </c>
      <c r="J158" s="327">
        <f>_xlfn.XLOOKUP(Tabla135[[#This Row],[Id Riesgo]],Tabla13[Id Riesgo],Tabla13[Porcentaje Impacto],"",1)</f>
        <v>1</v>
      </c>
      <c r="K158" s="311">
        <v>7</v>
      </c>
      <c r="L158" s="314"/>
      <c r="M158" s="314"/>
      <c r="N158" s="314"/>
      <c r="O158" s="295"/>
      <c r="P158" s="314"/>
      <c r="Q158" s="328" t="str">
        <f>_xlfn.TEXTJOIN(" ",TRUE,Tabla135[[#This Row],[Actividad - Acción ¿Qué?
Inicia con verbo]],Tabla135[[#This Row],[Complemento
(Observaciones o desviaciones)]])</f>
        <v/>
      </c>
      <c r="R158" s="295"/>
      <c r="S158" s="327" t="str">
        <f>_xlfn.XLOOKUP(Tabla135[[#This Row],[Tipo de control]],Tabla7[Tipo de control],Tabla7[Peso],"",1)</f>
        <v/>
      </c>
      <c r="T158" s="290" t="str">
        <f>_xlfn.XLOOKUP(Tabla135[[#This Row],[Tipo de control]],Tabla7[Tipo de control],Tabla7[Afectación matriz],"",1)</f>
        <v/>
      </c>
      <c r="U158" s="295"/>
      <c r="V158" s="327" t="str">
        <f>_xlfn.XLOOKUP(Tabla135[[#This Row],[Implementación]],Tabla11[Implementación],Tabla11[Peso],"",1)</f>
        <v/>
      </c>
      <c r="W158" s="295"/>
      <c r="X158" s="295"/>
      <c r="Y158" s="295"/>
      <c r="Z158" s="295"/>
      <c r="AA158" s="310" t="str">
        <f>IFERROR(Tabla135[[#This Row],[Peso del control]]+Tabla135[[#This Row],[Peso de la implementación]],"")</f>
        <v/>
      </c>
      <c r="AB158" s="310" t="str" cm="1">
        <f t="array" ref="AB158">IFERROR(IF(Tabla135[[#This Row],[Registro diligenciado]]=TRUE,_xlfn.IFS(AND(Tabla135[[#This Row],[No. de Control]]=1,Tabla135[[#This Row],[Desplazamiento en la Matriz]]="Probabilidad"),D158-(D158*Tabla135[[#This Row],[Valor del control]]),AND(Tabla135[[#This Row],[No. de Control]]&gt;1,Tabla135[[#This Row],[Desplazamiento en la Matriz]]="Probabilidad"),AB157-(AB157*Tabla135[[#This Row],[Valor del control]]),AND(Tabla135[[#This Row],[No. de Control]]=1,Tabla135[[#This Row],[Desplazamiento en la Matriz]]="Impacto"),D158,AND(Tabla135[[#This Row],[No. de Control]]&gt;1,Tabla135[[#This Row],[Desplazamiento en la Matriz]]="Impacto"),AB157),""),"")</f>
        <v/>
      </c>
      <c r="AC158" s="310" t="str" cm="1">
        <f t="array" ref="AC158">IFERROR(IF(Tabla135[[#This Row],[Registro diligenciado]]=TRUE,_xlfn.IFS(AND(Tabla135[[#This Row],[No. de Control]]=1,Tabla135[[#This Row],[Desplazamiento en la Matriz]]="Impacto"),E158-(E158*Tabla135[[#This Row],[Valor del control]]),AND(Tabla135[[#This Row],[No. de Control]]&gt;1,Tabla135[[#This Row],[Desplazamiento en la Matriz]]="Impacto"),AC157-(AC157*Tabla135[[#This Row],[Valor del control]]),AND(Tabla135[[#This Row],[No. de Control]]=1,Tabla135[[#This Row],[Desplazamiento en la Matriz]]="Probabilidad"),E158,AND(Tabla135[[#This Row],[No. de Control]]&gt;1,Tabla135[[#This Row],[Desplazamiento en la Matriz]]="Probabilidad"),AC157),""),"")</f>
        <v/>
      </c>
      <c r="AD158" s="310">
        <f>IFERROR(_xlfn.MINIFS(Tabla135[Probabilidad residual],Tabla135[Id Riesgo],Tabla135[[#This Row],[Id Riesgo]]),"")</f>
        <v>0.48</v>
      </c>
      <c r="AE158" s="310">
        <f>IFERROR(_xlfn.MINIFS(Tabla135[Impacto residual],Tabla135[Id Riesgo],Tabla135[[#This Row],[Id Riesgo]]),"")</f>
        <v>1</v>
      </c>
      <c r="AF158" s="310" t="str" cm="1">
        <f t="array" ref="AF15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58" s="310" t="str" cm="1">
        <f t="array" ref="AG15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5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8" s="213"/>
      <c r="AJ158" s="727">
        <f>_xlfn.MINIFS(Tabla135[Probabilidad residual],Tabla135[Id Riesgo],Tabla135[[#This Row],[Id Riesgo]])</f>
        <v>0.48</v>
      </c>
      <c r="AK158" s="727">
        <f>_xlfn.MINIFS(Tabla135[Impacto residual],Tabla135[Id Riesgo],Tabla135[[#This Row],[Id Riesgo]])</f>
        <v>1</v>
      </c>
      <c r="AL158" s="727"/>
      <c r="AM158" s="727"/>
      <c r="AN158" s="213"/>
      <c r="AO158" s="213"/>
      <c r="AP158" s="213"/>
      <c r="AQ158" s="213"/>
      <c r="AR158" s="213"/>
      <c r="AS158" s="213"/>
      <c r="AT158" s="213"/>
      <c r="AU158" s="213"/>
      <c r="AV158" s="213"/>
      <c r="AW158" s="213"/>
      <c r="AX158" s="213"/>
      <c r="AY158" s="213"/>
    </row>
    <row r="159" spans="1:51" ht="99.45" hidden="1" x14ac:dyDescent="0.4">
      <c r="A159" s="735" t="str">
        <f>Tabla135[[#This Row],[Id Riesgo]]</f>
        <v>RC15</v>
      </c>
      <c r="B159" s="736" t="str">
        <f>Tabla135[[#This Row],[Riesgo]]</f>
        <v>Posibilidad de afectación Reputacional, Operativa, Legal, Económica por Corrupción, Soborno entrante, Conflicto de Intereses debido a Fallas en la atención oportuna y adecuada al ciudadano,  incompleta o con errores, generando inconformidad, retrasos en trámites y un aumento en quejas y reclamos.</v>
      </c>
      <c r="C159" s="742" t="b">
        <f>Tabla135[[#This Row],[Identificado en paso 1 y 2?]]</f>
        <v>1</v>
      </c>
      <c r="D159" s="727">
        <f>_xlfn.XLOOKUP(Tabla135[[#This Row],[Id Riesgo]],Tabla13[Id Riesgo],Tabla13[Probabilidad],"",1)</f>
        <v>0.8</v>
      </c>
      <c r="E159" s="727">
        <f>IF(C159=TRUE,_xlfn.XLOOKUP(Tabla135[[#This Row],[Id Riesgo]],Tabla13[Id Riesgo],Tabla13[Porcentaje Impacto],"",1),"")</f>
        <v>1</v>
      </c>
      <c r="F159" s="290" t="str">
        <f t="shared" si="14"/>
        <v>RC15</v>
      </c>
      <c r="G159" s="415" t="b">
        <f>_xlfn.XLOOKUP(F159,Tabla13[Id Riesgo],Tabla13[Registro diligenciado],FALSE,1)</f>
        <v>1</v>
      </c>
      <c r="H159" s="290" t="str">
        <f>IF(G159,_xlfn.XLOOKUP(F159,Tabla6[Id Riesgo],Tabla6[DESCRIPCIÓN DEL RIESGO],FALSE,1),"")</f>
        <v>Posibilidad de afectación Reputacional, Operativa, Legal, Económica por Corrupción, Soborno entrante, Conflicto de Intereses debido a Fallas en la atención oportuna y adecuada al ciudadano,  incompleta o con errores, generando inconformidad, retrasos en trámites y un aumento en quejas y reclamos.</v>
      </c>
      <c r="I159" s="327">
        <f>_xlfn.XLOOKUP(Tabla135[[#This Row],[Id Riesgo]],Tabla13[Id Riesgo],Tabla13[Probabilidad])</f>
        <v>0.8</v>
      </c>
      <c r="J159" s="327">
        <f>_xlfn.XLOOKUP(Tabla135[[#This Row],[Id Riesgo]],Tabla13[Id Riesgo],Tabla13[Porcentaje Impacto],"",1)</f>
        <v>1</v>
      </c>
      <c r="K159" s="311">
        <v>8</v>
      </c>
      <c r="L159" s="314"/>
      <c r="M159" s="314"/>
      <c r="N159" s="314"/>
      <c r="O159" s="295"/>
      <c r="P159" s="314"/>
      <c r="Q159" s="328" t="str">
        <f>_xlfn.TEXTJOIN(" ",TRUE,Tabla135[[#This Row],[Actividad - Acción ¿Qué?
Inicia con verbo]],Tabla135[[#This Row],[Complemento
(Observaciones o desviaciones)]])</f>
        <v/>
      </c>
      <c r="R159" s="295"/>
      <c r="S159" s="327" t="str">
        <f>_xlfn.XLOOKUP(Tabla135[[#This Row],[Tipo de control]],Tabla7[Tipo de control],Tabla7[Peso],"",1)</f>
        <v/>
      </c>
      <c r="T159" s="290" t="str">
        <f>_xlfn.XLOOKUP(Tabla135[[#This Row],[Tipo de control]],Tabla7[Tipo de control],Tabla7[Afectación matriz],"",1)</f>
        <v/>
      </c>
      <c r="U159" s="295"/>
      <c r="V159" s="327" t="str">
        <f>_xlfn.XLOOKUP(Tabla135[[#This Row],[Implementación]],Tabla11[Implementación],Tabla11[Peso],"",1)</f>
        <v/>
      </c>
      <c r="W159" s="295"/>
      <c r="X159" s="295"/>
      <c r="Y159" s="295"/>
      <c r="Z159" s="295"/>
      <c r="AA159" s="310" t="str">
        <f>IFERROR(Tabla135[[#This Row],[Peso del control]]+Tabla135[[#This Row],[Peso de la implementación]],"")</f>
        <v/>
      </c>
      <c r="AB159" s="310" t="str" cm="1">
        <f t="array" ref="AB159">IFERROR(IF(Tabla135[[#This Row],[Registro diligenciado]]=TRUE,_xlfn.IFS(AND(Tabla135[[#This Row],[No. de Control]]=1,Tabla135[[#This Row],[Desplazamiento en la Matriz]]="Probabilidad"),D159-(D159*Tabla135[[#This Row],[Valor del control]]),AND(Tabla135[[#This Row],[No. de Control]]&gt;1,Tabla135[[#This Row],[Desplazamiento en la Matriz]]="Probabilidad"),AB158-(AB158*Tabla135[[#This Row],[Valor del control]]),AND(Tabla135[[#This Row],[No. de Control]]=1,Tabla135[[#This Row],[Desplazamiento en la Matriz]]="Impacto"),D159,AND(Tabla135[[#This Row],[No. de Control]]&gt;1,Tabla135[[#This Row],[Desplazamiento en la Matriz]]="Impacto"),AB158),""),"")</f>
        <v/>
      </c>
      <c r="AC159" s="310" t="str" cm="1">
        <f t="array" ref="AC159">IFERROR(IF(Tabla135[[#This Row],[Registro diligenciado]]=TRUE,_xlfn.IFS(AND(Tabla135[[#This Row],[No. de Control]]=1,Tabla135[[#This Row],[Desplazamiento en la Matriz]]="Impacto"),E159-(E159*Tabla135[[#This Row],[Valor del control]]),AND(Tabla135[[#This Row],[No. de Control]]&gt;1,Tabla135[[#This Row],[Desplazamiento en la Matriz]]="Impacto"),AC158-(AC158*Tabla135[[#This Row],[Valor del control]]),AND(Tabla135[[#This Row],[No. de Control]]=1,Tabla135[[#This Row],[Desplazamiento en la Matriz]]="Probabilidad"),E159,AND(Tabla135[[#This Row],[No. de Control]]&gt;1,Tabla135[[#This Row],[Desplazamiento en la Matriz]]="Probabilidad"),AC158),""),"")</f>
        <v/>
      </c>
      <c r="AD159" s="310">
        <f>IFERROR(_xlfn.MINIFS(Tabla135[Probabilidad residual],Tabla135[Id Riesgo],Tabla135[[#This Row],[Id Riesgo]]),"")</f>
        <v>0.48</v>
      </c>
      <c r="AE159" s="310">
        <f>IFERROR(_xlfn.MINIFS(Tabla135[Impacto residual],Tabla135[Id Riesgo],Tabla135[[#This Row],[Id Riesgo]]),"")</f>
        <v>1</v>
      </c>
      <c r="AF159" s="310" t="str" cm="1">
        <f t="array" ref="AF15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59" s="310" t="str" cm="1">
        <f t="array" ref="AG15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5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9" s="213"/>
      <c r="AJ159" s="727">
        <f>_xlfn.MINIFS(Tabla135[Probabilidad residual],Tabla135[Id Riesgo],Tabla135[[#This Row],[Id Riesgo]])</f>
        <v>0.48</v>
      </c>
      <c r="AK159" s="727">
        <f>_xlfn.MINIFS(Tabla135[Impacto residual],Tabla135[Id Riesgo],Tabla135[[#This Row],[Id Riesgo]])</f>
        <v>1</v>
      </c>
      <c r="AL159" s="727"/>
      <c r="AM159" s="727"/>
      <c r="AN159" s="213"/>
      <c r="AO159" s="213"/>
      <c r="AP159" s="213"/>
      <c r="AQ159" s="213"/>
      <c r="AR159" s="213"/>
      <c r="AS159" s="213"/>
      <c r="AT159" s="213"/>
      <c r="AU159" s="213"/>
      <c r="AV159" s="213"/>
      <c r="AW159" s="213"/>
      <c r="AX159" s="213"/>
      <c r="AY159" s="213"/>
    </row>
    <row r="160" spans="1:51" ht="99.45" hidden="1" x14ac:dyDescent="0.4">
      <c r="A160" s="735" t="str">
        <f>Tabla135[[#This Row],[Id Riesgo]]</f>
        <v>RC15</v>
      </c>
      <c r="B160" s="736" t="str">
        <f>Tabla135[[#This Row],[Riesgo]]</f>
        <v>Posibilidad de afectación Reputacional, Operativa, Legal, Económica por Corrupción, Soborno entrante, Conflicto de Intereses debido a Fallas en la atención oportuna y adecuada al ciudadano,  incompleta o con errores, generando inconformidad, retrasos en trámites y un aumento en quejas y reclamos.</v>
      </c>
      <c r="C160" s="742" t="b">
        <f>Tabla135[[#This Row],[Identificado en paso 1 y 2?]]</f>
        <v>1</v>
      </c>
      <c r="D160" s="727">
        <f>_xlfn.XLOOKUP(Tabla135[[#This Row],[Id Riesgo]],Tabla13[Id Riesgo],Tabla13[Probabilidad],"",1)</f>
        <v>0.8</v>
      </c>
      <c r="E160" s="727">
        <f>IF(C160=TRUE,_xlfn.XLOOKUP(Tabla135[[#This Row],[Id Riesgo]],Tabla13[Id Riesgo],Tabla13[Porcentaje Impacto],"",1),"")</f>
        <v>1</v>
      </c>
      <c r="F160" s="290" t="str">
        <f t="shared" si="14"/>
        <v>RC15</v>
      </c>
      <c r="G160" s="415" t="b">
        <f>_xlfn.XLOOKUP(F160,Tabla13[Id Riesgo],Tabla13[Registro diligenciado],FALSE,1)</f>
        <v>1</v>
      </c>
      <c r="H160" s="290" t="str">
        <f>IF(G160,_xlfn.XLOOKUP(F160,Tabla6[Id Riesgo],Tabla6[DESCRIPCIÓN DEL RIESGO],FALSE,1),"")</f>
        <v>Posibilidad de afectación Reputacional, Operativa, Legal, Económica por Corrupción, Soborno entrante, Conflicto de Intereses debido a Fallas en la atención oportuna y adecuada al ciudadano,  incompleta o con errores, generando inconformidad, retrasos en trámites y un aumento en quejas y reclamos.</v>
      </c>
      <c r="I160" s="327">
        <f>_xlfn.XLOOKUP(Tabla135[[#This Row],[Id Riesgo]],Tabla13[Id Riesgo],Tabla13[Probabilidad])</f>
        <v>0.8</v>
      </c>
      <c r="J160" s="327">
        <f>_xlfn.XLOOKUP(Tabla135[[#This Row],[Id Riesgo]],Tabla13[Id Riesgo],Tabla13[Porcentaje Impacto],"",1)</f>
        <v>1</v>
      </c>
      <c r="K160" s="311">
        <v>9</v>
      </c>
      <c r="L160" s="314"/>
      <c r="M160" s="314"/>
      <c r="N160" s="314"/>
      <c r="O160" s="295"/>
      <c r="P160" s="314"/>
      <c r="Q160" s="328" t="str">
        <f>_xlfn.TEXTJOIN(" ",TRUE,Tabla135[[#This Row],[Actividad - Acción ¿Qué?
Inicia con verbo]],Tabla135[[#This Row],[Complemento
(Observaciones o desviaciones)]])</f>
        <v/>
      </c>
      <c r="R160" s="295"/>
      <c r="S160" s="327" t="str">
        <f>_xlfn.XLOOKUP(Tabla135[[#This Row],[Tipo de control]],Tabla7[Tipo de control],Tabla7[Peso],"",1)</f>
        <v/>
      </c>
      <c r="T160" s="290" t="str">
        <f>_xlfn.XLOOKUP(Tabla135[[#This Row],[Tipo de control]],Tabla7[Tipo de control],Tabla7[Afectación matriz],"",1)</f>
        <v/>
      </c>
      <c r="U160" s="295"/>
      <c r="V160" s="327" t="str">
        <f>_xlfn.XLOOKUP(Tabla135[[#This Row],[Implementación]],Tabla11[Implementación],Tabla11[Peso],"",1)</f>
        <v/>
      </c>
      <c r="W160" s="295"/>
      <c r="X160" s="295"/>
      <c r="Y160" s="295"/>
      <c r="Z160" s="295"/>
      <c r="AA160" s="310" t="str">
        <f>IFERROR(Tabla135[[#This Row],[Peso del control]]+Tabla135[[#This Row],[Peso de la implementación]],"")</f>
        <v/>
      </c>
      <c r="AB160" s="310" t="str" cm="1">
        <f t="array" ref="AB160">IFERROR(IF(Tabla135[[#This Row],[Registro diligenciado]]=TRUE,_xlfn.IFS(AND(Tabla135[[#This Row],[No. de Control]]=1,Tabla135[[#This Row],[Desplazamiento en la Matriz]]="Probabilidad"),D160-(D160*Tabla135[[#This Row],[Valor del control]]),AND(Tabla135[[#This Row],[No. de Control]]&gt;1,Tabla135[[#This Row],[Desplazamiento en la Matriz]]="Probabilidad"),AB159-(AB159*Tabla135[[#This Row],[Valor del control]]),AND(Tabla135[[#This Row],[No. de Control]]=1,Tabla135[[#This Row],[Desplazamiento en la Matriz]]="Impacto"),D160,AND(Tabla135[[#This Row],[No. de Control]]&gt;1,Tabla135[[#This Row],[Desplazamiento en la Matriz]]="Impacto"),AB159),""),"")</f>
        <v/>
      </c>
      <c r="AC160" s="310" t="str" cm="1">
        <f t="array" ref="AC160">IFERROR(IF(Tabla135[[#This Row],[Registro diligenciado]]=TRUE,_xlfn.IFS(AND(Tabla135[[#This Row],[No. de Control]]=1,Tabla135[[#This Row],[Desplazamiento en la Matriz]]="Impacto"),E160-(E160*Tabla135[[#This Row],[Valor del control]]),AND(Tabla135[[#This Row],[No. de Control]]&gt;1,Tabla135[[#This Row],[Desplazamiento en la Matriz]]="Impacto"),AC159-(AC159*Tabla135[[#This Row],[Valor del control]]),AND(Tabla135[[#This Row],[No. de Control]]=1,Tabla135[[#This Row],[Desplazamiento en la Matriz]]="Probabilidad"),E160,AND(Tabla135[[#This Row],[No. de Control]]&gt;1,Tabla135[[#This Row],[Desplazamiento en la Matriz]]="Probabilidad"),AC159),""),"")</f>
        <v/>
      </c>
      <c r="AD160" s="310">
        <f>IFERROR(_xlfn.MINIFS(Tabla135[Probabilidad residual],Tabla135[Id Riesgo],Tabla135[[#This Row],[Id Riesgo]]),"")</f>
        <v>0.48</v>
      </c>
      <c r="AE160" s="310">
        <f>IFERROR(_xlfn.MINIFS(Tabla135[Impacto residual],Tabla135[Id Riesgo],Tabla135[[#This Row],[Id Riesgo]]),"")</f>
        <v>1</v>
      </c>
      <c r="AF160" s="310" t="str" cm="1">
        <f t="array" ref="AF16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60" s="310" t="str" cm="1">
        <f t="array" ref="AG16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6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60" s="213"/>
      <c r="AJ160" s="727">
        <f>_xlfn.MINIFS(Tabla135[Probabilidad residual],Tabla135[Id Riesgo],Tabla135[[#This Row],[Id Riesgo]])</f>
        <v>0.48</v>
      </c>
      <c r="AK160" s="727">
        <f>_xlfn.MINIFS(Tabla135[Impacto residual],Tabla135[Id Riesgo],Tabla135[[#This Row],[Id Riesgo]])</f>
        <v>1</v>
      </c>
      <c r="AL160" s="727"/>
      <c r="AM160" s="727"/>
      <c r="AN160" s="213"/>
      <c r="AO160" s="213"/>
      <c r="AP160" s="213"/>
      <c r="AQ160" s="213"/>
      <c r="AR160" s="213"/>
      <c r="AS160" s="213"/>
      <c r="AT160" s="213"/>
      <c r="AU160" s="213"/>
      <c r="AV160" s="213"/>
      <c r="AW160" s="213"/>
      <c r="AX160" s="213"/>
      <c r="AY160" s="213"/>
    </row>
    <row r="161" spans="1:51" ht="99.45" hidden="1" x14ac:dyDescent="0.4">
      <c r="A161" s="735" t="str">
        <f>Tabla135[[#This Row],[Id Riesgo]]</f>
        <v>RC15</v>
      </c>
      <c r="B161" s="736" t="str">
        <f>Tabla135[[#This Row],[Riesgo]]</f>
        <v>Posibilidad de afectación Reputacional, Operativa, Legal, Económica por Corrupción, Soborno entrante, Conflicto de Intereses debido a Fallas en la atención oportuna y adecuada al ciudadano,  incompleta o con errores, generando inconformidad, retrasos en trámites y un aumento en quejas y reclamos.</v>
      </c>
      <c r="C161" s="742" t="b">
        <f>Tabla135[[#This Row],[Identificado en paso 1 y 2?]]</f>
        <v>1</v>
      </c>
      <c r="D161" s="727">
        <f>_xlfn.XLOOKUP(Tabla135[[#This Row],[Id Riesgo]],Tabla13[Id Riesgo],Tabla13[Probabilidad],"",1)</f>
        <v>0.8</v>
      </c>
      <c r="E161" s="727">
        <f>IF(C161=TRUE,_xlfn.XLOOKUP(Tabla135[[#This Row],[Id Riesgo]],Tabla13[Id Riesgo],Tabla13[Porcentaje Impacto],"",1),"")</f>
        <v>1</v>
      </c>
      <c r="F161" s="290" t="str">
        <f t="shared" si="14"/>
        <v>RC15</v>
      </c>
      <c r="G161" s="415" t="b">
        <f>_xlfn.XLOOKUP(F161,Tabla13[Id Riesgo],Tabla13[Registro diligenciado],FALSE,1)</f>
        <v>1</v>
      </c>
      <c r="H161" s="290" t="str">
        <f>IF(G161,_xlfn.XLOOKUP(F161,Tabla6[Id Riesgo],Tabla6[DESCRIPCIÓN DEL RIESGO],FALSE,1),"")</f>
        <v>Posibilidad de afectación Reputacional, Operativa, Legal, Económica por Corrupción, Soborno entrante, Conflicto de Intereses debido a Fallas en la atención oportuna y adecuada al ciudadano,  incompleta o con errores, generando inconformidad, retrasos en trámites y un aumento en quejas y reclamos.</v>
      </c>
      <c r="I161" s="327">
        <f>_xlfn.XLOOKUP(Tabla135[[#This Row],[Id Riesgo]],Tabla13[Id Riesgo],Tabla13[Probabilidad])</f>
        <v>0.8</v>
      </c>
      <c r="J161" s="327">
        <f>_xlfn.XLOOKUP(Tabla135[[#This Row],[Id Riesgo]],Tabla13[Id Riesgo],Tabla13[Porcentaje Impacto],"",1)</f>
        <v>1</v>
      </c>
      <c r="K161" s="311">
        <v>10</v>
      </c>
      <c r="L161" s="314"/>
      <c r="M161" s="314"/>
      <c r="N161" s="314"/>
      <c r="O161" s="295"/>
      <c r="P161" s="314"/>
      <c r="Q161" s="328" t="str">
        <f>_xlfn.TEXTJOIN(" ",TRUE,Tabla135[[#This Row],[Actividad - Acción ¿Qué?
Inicia con verbo]],Tabla135[[#This Row],[Complemento
(Observaciones o desviaciones)]])</f>
        <v/>
      </c>
      <c r="R161" s="295"/>
      <c r="S161" s="327" t="str">
        <f>_xlfn.XLOOKUP(Tabla135[[#This Row],[Tipo de control]],Tabla7[Tipo de control],Tabla7[Peso],"",1)</f>
        <v/>
      </c>
      <c r="T161" s="290" t="str">
        <f>_xlfn.XLOOKUP(Tabla135[[#This Row],[Tipo de control]],Tabla7[Tipo de control],Tabla7[Afectación matriz],"",1)</f>
        <v/>
      </c>
      <c r="U161" s="295"/>
      <c r="V161" s="327" t="str">
        <f>_xlfn.XLOOKUP(Tabla135[[#This Row],[Implementación]],Tabla11[Implementación],Tabla11[Peso],"",1)</f>
        <v/>
      </c>
      <c r="W161" s="295"/>
      <c r="X161" s="295"/>
      <c r="Y161" s="295"/>
      <c r="Z161" s="295"/>
      <c r="AA161" s="310" t="str">
        <f>IFERROR(Tabla135[[#This Row],[Peso del control]]+Tabla135[[#This Row],[Peso de la implementación]],"")</f>
        <v/>
      </c>
      <c r="AB161" s="310" t="str" cm="1">
        <f t="array" ref="AB161">IFERROR(IF(Tabla135[[#This Row],[Registro diligenciado]]=TRUE,_xlfn.IFS(AND(Tabla135[[#This Row],[No. de Control]]=1,Tabla135[[#This Row],[Desplazamiento en la Matriz]]="Probabilidad"),D161-(D161*Tabla135[[#This Row],[Valor del control]]),AND(Tabla135[[#This Row],[No. de Control]]&gt;1,Tabla135[[#This Row],[Desplazamiento en la Matriz]]="Probabilidad"),AB160-(AB160*Tabla135[[#This Row],[Valor del control]]),AND(Tabla135[[#This Row],[No. de Control]]=1,Tabla135[[#This Row],[Desplazamiento en la Matriz]]="Impacto"),D161,AND(Tabla135[[#This Row],[No. de Control]]&gt;1,Tabla135[[#This Row],[Desplazamiento en la Matriz]]="Impacto"),AB160),""),"")</f>
        <v/>
      </c>
      <c r="AC161" s="310" t="str" cm="1">
        <f t="array" ref="AC161">IFERROR(IF(Tabla135[[#This Row],[Registro diligenciado]]=TRUE,_xlfn.IFS(AND(Tabla135[[#This Row],[No. de Control]]=1,Tabla135[[#This Row],[Desplazamiento en la Matriz]]="Impacto"),E161-(E161*Tabla135[[#This Row],[Valor del control]]),AND(Tabla135[[#This Row],[No. de Control]]&gt;1,Tabla135[[#This Row],[Desplazamiento en la Matriz]]="Impacto"),AC160-(AC160*Tabla135[[#This Row],[Valor del control]]),AND(Tabla135[[#This Row],[No. de Control]]=1,Tabla135[[#This Row],[Desplazamiento en la Matriz]]="Probabilidad"),E161,AND(Tabla135[[#This Row],[No. de Control]]&gt;1,Tabla135[[#This Row],[Desplazamiento en la Matriz]]="Probabilidad"),AC160),""),"")</f>
        <v/>
      </c>
      <c r="AD161" s="310">
        <f>IFERROR(_xlfn.MINIFS(Tabla135[Probabilidad residual],Tabla135[Id Riesgo],Tabla135[[#This Row],[Id Riesgo]]),"")</f>
        <v>0.48</v>
      </c>
      <c r="AE161" s="310">
        <f>IFERROR(_xlfn.MINIFS(Tabla135[Impacto residual],Tabla135[Id Riesgo],Tabla135[[#This Row],[Id Riesgo]]),"")</f>
        <v>1</v>
      </c>
      <c r="AF161" s="310" t="str" cm="1">
        <f t="array" ref="AF16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61" s="310" t="str" cm="1">
        <f t="array" ref="AG16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6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61" s="213"/>
      <c r="AJ161" s="727">
        <f>_xlfn.MINIFS(Tabla135[Probabilidad residual],Tabla135[Id Riesgo],Tabla135[[#This Row],[Id Riesgo]])</f>
        <v>0.48</v>
      </c>
      <c r="AK161" s="727">
        <f>_xlfn.MINIFS(Tabla135[Impacto residual],Tabla135[Id Riesgo],Tabla135[[#This Row],[Id Riesgo]])</f>
        <v>1</v>
      </c>
      <c r="AL161" s="727"/>
      <c r="AM161" s="727"/>
      <c r="AN161" s="213"/>
      <c r="AO161" s="213"/>
      <c r="AP161" s="213"/>
      <c r="AQ161" s="213"/>
      <c r="AR161" s="213"/>
      <c r="AS161" s="213"/>
      <c r="AT161" s="213"/>
      <c r="AU161" s="213"/>
      <c r="AV161" s="213"/>
      <c r="AW161" s="213"/>
      <c r="AX161" s="213"/>
      <c r="AY161" s="213"/>
    </row>
    <row r="162" spans="1:51" ht="111.9" x14ac:dyDescent="0.4">
      <c r="A162" s="735" t="str">
        <f>Tabla135[[#This Row],[Id Riesgo]]</f>
        <v>RC16</v>
      </c>
      <c r="B162" s="736" t="str">
        <f>Tabla135[[#This Row],[Riesgo]]</f>
        <v>Posibilidad de afectación Reputacional, Operativa, Legal, Económica por Corrupción, Soborno entrante, Conflicto de Intereses debido a La posibilidad de incumplir tanto con los tiempos de respuesta como con los estándares de calidad en la atención al ciudadano, al generar respuestas inoportunas, inapropiadas o deficientes a las PQRSFD.</v>
      </c>
      <c r="C162" s="742" t="b">
        <f>Tabla135[[#This Row],[Identificado en paso 1 y 2?]]</f>
        <v>1</v>
      </c>
      <c r="D162" s="727">
        <f>_xlfn.XLOOKUP(Tabla135[[#This Row],[Id Riesgo]],Tabla13[Id Riesgo],Tabla13[Probabilidad],"",1)</f>
        <v>0.8</v>
      </c>
      <c r="E162" s="727">
        <f>IF(C162=TRUE,_xlfn.XLOOKUP(Tabla135[[#This Row],[Id Riesgo]],Tabla13[Id Riesgo],Tabla13[Porcentaje Impacto],"",1),"")</f>
        <v>1</v>
      </c>
      <c r="F162" s="290" t="s">
        <v>147</v>
      </c>
      <c r="G162" s="415" t="b">
        <f>_xlfn.XLOOKUP(F162,Tabla13[Id Riesgo],Tabla13[Registro diligenciado],FALSE,1)</f>
        <v>1</v>
      </c>
      <c r="H162" s="290" t="str">
        <f>IF(G162,_xlfn.XLOOKUP(F162,Tabla6[Id Riesgo],Tabla6[DESCRIPCIÓN DEL RIESGO],FALSE,1),"")</f>
        <v>Posibilidad de afectación Reputacional, Operativa, Legal, Económica por Corrupción, Soborno entrante, Conflicto de Intereses debido a La posibilidad de incumplir tanto con los tiempos de respuesta como con los estándares de calidad en la atención al ciudadano, al generar respuestas inoportunas, inapropiadas o deficientes a las PQRSFD.</v>
      </c>
      <c r="I162" s="327">
        <f>_xlfn.XLOOKUP(Tabla135[[#This Row],[Id Riesgo]],Tabla13[Id Riesgo],Tabla13[Probabilidad])</f>
        <v>0.8</v>
      </c>
      <c r="J162" s="327">
        <f>_xlfn.XLOOKUP(Tabla135[[#This Row],[Id Riesgo]],Tabla13[Id Riesgo],Tabla13[Porcentaje Impacto],"",1)</f>
        <v>1</v>
      </c>
      <c r="K162" s="311">
        <v>1</v>
      </c>
      <c r="L162" s="314" t="s">
        <v>764</v>
      </c>
      <c r="M162" s="314" t="s">
        <v>434</v>
      </c>
      <c r="N162" s="314"/>
      <c r="O162" s="295" t="s">
        <v>896</v>
      </c>
      <c r="P162" s="314" t="s">
        <v>897</v>
      </c>
      <c r="Q162" s="328" t="str">
        <f>_xlfn.TEXTJOIN(" ",TRUE,Tabla135[[#This Row],[Actividad - Acción ¿Qué?
Inicia con verbo]],Tabla135[[#This Row],[Complemento
(Observaciones o desviaciones)]])</f>
        <v>Seguimiento, priorización y revisión técnica-jurídica de respuestas a las PQRSFD implementando un proceso de seguimiento permanente a la gestión y trámite, priorizando aquellas solicitudes cuyo plazo legal de respuesta sea más próximo al vencimiento.</v>
      </c>
      <c r="R162" s="295" t="s">
        <v>531</v>
      </c>
      <c r="S162" s="327">
        <f>_xlfn.XLOOKUP(Tabla135[[#This Row],[Tipo de control]],Tabla7[Tipo de control],Tabla7[Peso],"",1)</f>
        <v>0.15</v>
      </c>
      <c r="T162" s="290" t="str">
        <f>_xlfn.XLOOKUP(Tabla135[[#This Row],[Tipo de control]],Tabla7[Tipo de control],Tabla7[Afectación matriz],"",1)</f>
        <v>Probabilidad</v>
      </c>
      <c r="U162" s="295" t="s">
        <v>503</v>
      </c>
      <c r="V162" s="327">
        <f>_xlfn.XLOOKUP(Tabla135[[#This Row],[Implementación]],Tabla11[Implementación],Tabla11[Peso],"",1)</f>
        <v>0.15</v>
      </c>
      <c r="W162" s="295" t="s">
        <v>528</v>
      </c>
      <c r="X162" s="295" t="s">
        <v>499</v>
      </c>
      <c r="Y162" s="295" t="s">
        <v>766</v>
      </c>
      <c r="Z162" s="295" t="s">
        <v>508</v>
      </c>
      <c r="AA162" s="310">
        <f>IFERROR(Tabla135[[#This Row],[Peso del control]]+Tabla135[[#This Row],[Peso de la implementación]],"")</f>
        <v>0.3</v>
      </c>
      <c r="AB162" s="310" cm="1">
        <f t="array" ref="AB162">IFERROR(IF(Tabla135[[#This Row],[Registro diligenciado]]=TRUE,_xlfn.IFS(AND(Tabla135[[#This Row],[No. de Control]]=1,Tabla135[[#This Row],[Desplazamiento en la Matriz]]="Probabilidad"),D162-(D162*Tabla135[[#This Row],[Valor del control]]),AND(Tabla135[[#This Row],[No. de Control]]&gt;1,Tabla135[[#This Row],[Desplazamiento en la Matriz]]="Probabilidad"),AB161-(AB161*Tabla135[[#This Row],[Valor del control]]),AND(Tabla135[[#This Row],[No. de Control]]=1,Tabla135[[#This Row],[Desplazamiento en la Matriz]]="Impacto"),D162,AND(Tabla135[[#This Row],[No. de Control]]&gt;1,Tabla135[[#This Row],[Desplazamiento en la Matriz]]="Impacto"),AB161),""),"")</f>
        <v>0.56000000000000005</v>
      </c>
      <c r="AC162" s="310" cm="1">
        <f t="array" ref="AC162">IFERROR(IF(Tabla135[[#This Row],[Registro diligenciado]]=TRUE,_xlfn.IFS(AND(Tabla135[[#This Row],[No. de Control]]=1,Tabla135[[#This Row],[Desplazamiento en la Matriz]]="Impacto"),E162-(E162*Tabla135[[#This Row],[Valor del control]]),AND(Tabla135[[#This Row],[No. de Control]]&gt;1,Tabla135[[#This Row],[Desplazamiento en la Matriz]]="Impacto"),AC161-(AC161*Tabla135[[#This Row],[Valor del control]]),AND(Tabla135[[#This Row],[No. de Control]]=1,Tabla135[[#This Row],[Desplazamiento en la Matriz]]="Probabilidad"),E162,AND(Tabla135[[#This Row],[No. de Control]]&gt;1,Tabla135[[#This Row],[Desplazamiento en la Matriz]]="Probabilidad"),AC161),""),"")</f>
        <v>1</v>
      </c>
      <c r="AD162" s="310">
        <f>IFERROR(_xlfn.MINIFS(Tabla135[Probabilidad residual],Tabla135[Id Riesgo],Tabla135[[#This Row],[Id Riesgo]]),"")</f>
        <v>0.56000000000000005</v>
      </c>
      <c r="AE162" s="310">
        <f>IFERROR(_xlfn.MINIFS(Tabla135[Impacto residual],Tabla135[Id Riesgo],Tabla135[[#This Row],[Id Riesgo]]),"")</f>
        <v>1</v>
      </c>
      <c r="AF162" s="310" t="str" cm="1">
        <f t="array" ref="AF16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62" s="310" t="str" cm="1">
        <f t="array" ref="AG16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6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162" s="213"/>
      <c r="AJ162" s="727">
        <f>_xlfn.MINIFS(Tabla135[Probabilidad residual],Tabla135[Id Riesgo],Tabla135[[#This Row],[Id Riesgo]])</f>
        <v>0.56000000000000005</v>
      </c>
      <c r="AK162" s="727">
        <f>_xlfn.MINIFS(Tabla135[Impacto residual],Tabla135[Id Riesgo],Tabla135[[#This Row],[Id Riesgo]])</f>
        <v>1</v>
      </c>
      <c r="AL162" s="727" t="str" cm="1">
        <f t="array" ref="AL162">IFERROR(_xlfn.IFS(AND(AJ162&gt;=CONFIGURACIÓN!$BF$6,AJ162&lt;=CONFIGURACIÓN!$BG$6),CONFIGURACIÓN!$BE$6,AND(AJ162&gt;=CONFIGURACIÓN!$BF$7,AJ162&lt;=CONFIGURACIÓN!$BG$7),CONFIGURACIÓN!$BE$7,AND(AJ162&gt;=CONFIGURACIÓN!$BF$8,AJ162&lt;=CONFIGURACIÓN!$BG$8),CONFIGURACIÓN!$BE$8,AND(AJ162&gt;=CONFIGURACIÓN!$BF$9,AJ162&lt;=CONFIGURACIÓN!$BG$9),CONFIGURACIÓN!$BE$9,AND(AJ162&gt;=CONFIGURACIÓN!$BF$10,AJ162&lt;=CONFIGURACIÓN!$BG$10),CONFIGURACIÓN!$BE$10),"")</f>
        <v>Media</v>
      </c>
      <c r="AM162" s="727" t="str" cm="1">
        <f t="array" ref="AM162">IFERROR(_xlfn.IFS(AND(AK162&gt;=CONFIGURACIÓN!$BJ$6,AK162&lt;=CONFIGURACIÓN!$BK$6),CONFIGURACIÓN!$BI$6,AND(AK162&gt;=CONFIGURACIÓN!$BJ$7,AK162&lt;=CONFIGURACIÓN!$BK$7),CONFIGURACIÓN!$BI$7,AND(AK162&gt;=CONFIGURACIÓN!$BJ$8,AK162&lt;=CONFIGURACIÓN!$BK$8),CONFIGURACIÓN!$BI$8,AND(AK162&gt;=CONFIGURACIÓN!$BJ$9,AK162&lt;=CONFIGURACIÓN!$BK$9),CONFIGURACIÓN!$BI$9,AND(AK162&gt;=CONFIGURACIÓN!$BJ$10,AK162&lt;=CONFIGURACIÓN!$BK$10),CONFIGURACIÓN!$BI$10),"")</f>
        <v>Castastrófico</v>
      </c>
      <c r="AN162" s="213"/>
      <c r="AO162" s="213"/>
      <c r="AP162" s="213"/>
      <c r="AQ162" s="213"/>
      <c r="AR162" s="213"/>
      <c r="AS162" s="213"/>
      <c r="AT162" s="213"/>
      <c r="AU162" s="213"/>
      <c r="AV162" s="213"/>
      <c r="AW162" s="213"/>
      <c r="AX162" s="213"/>
      <c r="AY162" s="213"/>
    </row>
    <row r="163" spans="1:51" ht="111.9" hidden="1" x14ac:dyDescent="0.4">
      <c r="A163" s="735" t="str">
        <f>Tabla135[[#This Row],[Id Riesgo]]</f>
        <v>RC16</v>
      </c>
      <c r="B163" s="736" t="str">
        <f>Tabla135[[#This Row],[Riesgo]]</f>
        <v>Posibilidad de afectación Reputacional, Operativa, Legal, Económica por Corrupción, Soborno entrante, Conflicto de Intereses debido a La posibilidad de incumplir tanto con los tiempos de respuesta como con los estándares de calidad en la atención al ciudadano, al generar respuestas inoportunas, inapropiadas o deficientes a las PQRSFD.</v>
      </c>
      <c r="C163" s="742" t="b">
        <f>Tabla135[[#This Row],[Identificado en paso 1 y 2?]]</f>
        <v>1</v>
      </c>
      <c r="D163" s="727">
        <f>_xlfn.XLOOKUP(Tabla135[[#This Row],[Id Riesgo]],Tabla13[Id Riesgo],Tabla13[Probabilidad],"",1)</f>
        <v>0.8</v>
      </c>
      <c r="E163" s="727">
        <f>IF(C163=TRUE,_xlfn.XLOOKUP(Tabla135[[#This Row],[Id Riesgo]],Tabla13[Id Riesgo],Tabla13[Porcentaje Impacto],"",1),"")</f>
        <v>1</v>
      </c>
      <c r="F163" s="290" t="str">
        <f t="shared" ref="F163:F171" si="15">F162</f>
        <v>RC16</v>
      </c>
      <c r="G163" s="415" t="b">
        <f>_xlfn.XLOOKUP(F163,Tabla13[Id Riesgo],Tabla13[Registro diligenciado],FALSE,1)</f>
        <v>1</v>
      </c>
      <c r="H163" s="290" t="str">
        <f>IF(G163,_xlfn.XLOOKUP(F163,Tabla6[Id Riesgo],Tabla6[DESCRIPCIÓN DEL RIESGO],FALSE,1),"")</f>
        <v>Posibilidad de afectación Reputacional, Operativa, Legal, Económica por Corrupción, Soborno entrante, Conflicto de Intereses debido a La posibilidad de incumplir tanto con los tiempos de respuesta como con los estándares de calidad en la atención al ciudadano, al generar respuestas inoportunas, inapropiadas o deficientes a las PQRSFD.</v>
      </c>
      <c r="I163" s="327">
        <f>_xlfn.XLOOKUP(Tabla135[[#This Row],[Id Riesgo]],Tabla13[Id Riesgo],Tabla13[Probabilidad])</f>
        <v>0.8</v>
      </c>
      <c r="J163" s="327">
        <f>_xlfn.XLOOKUP(Tabla135[[#This Row],[Id Riesgo]],Tabla13[Id Riesgo],Tabla13[Porcentaje Impacto],"",1)</f>
        <v>1</v>
      </c>
      <c r="K163" s="311">
        <v>2</v>
      </c>
      <c r="L163" s="314"/>
      <c r="M163" s="314"/>
      <c r="N163" s="314"/>
      <c r="O163" s="295"/>
      <c r="P163" s="314"/>
      <c r="Q163" s="328" t="str">
        <f>_xlfn.TEXTJOIN(" ",TRUE,Tabla135[[#This Row],[Actividad - Acción ¿Qué?
Inicia con verbo]],Tabla135[[#This Row],[Complemento
(Observaciones o desviaciones)]])</f>
        <v/>
      </c>
      <c r="R163" s="295"/>
      <c r="S163" s="327" t="str">
        <f>_xlfn.XLOOKUP(Tabla135[[#This Row],[Tipo de control]],Tabla7[Tipo de control],Tabla7[Peso],"",1)</f>
        <v/>
      </c>
      <c r="T163" s="290" t="str">
        <f>_xlfn.XLOOKUP(Tabla135[[#This Row],[Tipo de control]],Tabla7[Tipo de control],Tabla7[Afectación matriz],"",1)</f>
        <v/>
      </c>
      <c r="U163" s="295"/>
      <c r="V163" s="327" t="str">
        <f>_xlfn.XLOOKUP(Tabla135[[#This Row],[Implementación]],Tabla11[Implementación],Tabla11[Peso],"",1)</f>
        <v/>
      </c>
      <c r="W163" s="295"/>
      <c r="X163" s="295"/>
      <c r="Y163" s="295"/>
      <c r="Z163" s="295"/>
      <c r="AA163" s="310" t="str">
        <f>IFERROR(Tabla135[[#This Row],[Peso del control]]+Tabla135[[#This Row],[Peso de la implementación]],"")</f>
        <v/>
      </c>
      <c r="AB163" s="310" t="str" cm="1">
        <f t="array" ref="AB163">IFERROR(IF(Tabla135[[#This Row],[Registro diligenciado]]=TRUE,_xlfn.IFS(AND(Tabla135[[#This Row],[No. de Control]]=1,Tabla135[[#This Row],[Desplazamiento en la Matriz]]="Probabilidad"),D163-(D163*Tabla135[[#This Row],[Valor del control]]),AND(Tabla135[[#This Row],[No. de Control]]&gt;1,Tabla135[[#This Row],[Desplazamiento en la Matriz]]="Probabilidad"),AB162-(AB162*Tabla135[[#This Row],[Valor del control]]),AND(Tabla135[[#This Row],[No. de Control]]=1,Tabla135[[#This Row],[Desplazamiento en la Matriz]]="Impacto"),D163,AND(Tabla135[[#This Row],[No. de Control]]&gt;1,Tabla135[[#This Row],[Desplazamiento en la Matriz]]="Impacto"),AB162),""),"")</f>
        <v/>
      </c>
      <c r="AC163" s="310" t="str" cm="1">
        <f t="array" ref="AC163">IFERROR(IF(Tabla135[[#This Row],[Registro diligenciado]]=TRUE,_xlfn.IFS(AND(Tabla135[[#This Row],[No. de Control]]=1,Tabla135[[#This Row],[Desplazamiento en la Matriz]]="Impacto"),E163-(E163*Tabla135[[#This Row],[Valor del control]]),AND(Tabla135[[#This Row],[No. de Control]]&gt;1,Tabla135[[#This Row],[Desplazamiento en la Matriz]]="Impacto"),AC162-(AC162*Tabla135[[#This Row],[Valor del control]]),AND(Tabla135[[#This Row],[No. de Control]]=1,Tabla135[[#This Row],[Desplazamiento en la Matriz]]="Probabilidad"),E163,AND(Tabla135[[#This Row],[No. de Control]]&gt;1,Tabla135[[#This Row],[Desplazamiento en la Matriz]]="Probabilidad"),AC162),""),"")</f>
        <v/>
      </c>
      <c r="AD163" s="310">
        <f>IFERROR(_xlfn.MINIFS(Tabla135[Probabilidad residual],Tabla135[Id Riesgo],Tabla135[[#This Row],[Id Riesgo]]),"")</f>
        <v>0.56000000000000005</v>
      </c>
      <c r="AE163" s="310">
        <f>IFERROR(_xlfn.MINIFS(Tabla135[Impacto residual],Tabla135[Id Riesgo],Tabla135[[#This Row],[Id Riesgo]]),"")</f>
        <v>1</v>
      </c>
      <c r="AF163" s="310" t="str" cm="1">
        <f t="array" ref="AF16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63" s="310" t="str" cm="1">
        <f t="array" ref="AG16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6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63" s="213"/>
      <c r="AJ163" s="727">
        <f>_xlfn.MINIFS(Tabla135[Probabilidad residual],Tabla135[Id Riesgo],Tabla135[[#This Row],[Id Riesgo]])</f>
        <v>0.56000000000000005</v>
      </c>
      <c r="AK163" s="727">
        <f>_xlfn.MINIFS(Tabla135[Impacto residual],Tabla135[Id Riesgo],Tabla135[[#This Row],[Id Riesgo]])</f>
        <v>1</v>
      </c>
      <c r="AL163" s="727"/>
      <c r="AM163" s="727"/>
      <c r="AN163" s="213"/>
      <c r="AO163" s="213"/>
      <c r="AP163" s="213"/>
      <c r="AQ163" s="213"/>
      <c r="AR163" s="213"/>
      <c r="AS163" s="213"/>
      <c r="AT163" s="213"/>
      <c r="AU163" s="213"/>
      <c r="AV163" s="213"/>
      <c r="AW163" s="213"/>
      <c r="AX163" s="213"/>
      <c r="AY163" s="213"/>
    </row>
    <row r="164" spans="1:51" ht="111.9" hidden="1" x14ac:dyDescent="0.4">
      <c r="A164" s="735" t="str">
        <f>Tabla135[[#This Row],[Id Riesgo]]</f>
        <v>RC16</v>
      </c>
      <c r="B164" s="736" t="str">
        <f>Tabla135[[#This Row],[Riesgo]]</f>
        <v>Posibilidad de afectación Reputacional, Operativa, Legal, Económica por Corrupción, Soborno entrante, Conflicto de Intereses debido a La posibilidad de incumplir tanto con los tiempos de respuesta como con los estándares de calidad en la atención al ciudadano, al generar respuestas inoportunas, inapropiadas o deficientes a las PQRSFD.</v>
      </c>
      <c r="C164" s="742" t="b">
        <f>Tabla135[[#This Row],[Identificado en paso 1 y 2?]]</f>
        <v>1</v>
      </c>
      <c r="D164" s="727">
        <f>_xlfn.XLOOKUP(Tabla135[[#This Row],[Id Riesgo]],Tabla13[Id Riesgo],Tabla13[Probabilidad],"",1)</f>
        <v>0.8</v>
      </c>
      <c r="E164" s="727">
        <f>IF(C164=TRUE,_xlfn.XLOOKUP(Tabla135[[#This Row],[Id Riesgo]],Tabla13[Id Riesgo],Tabla13[Porcentaje Impacto],"",1),"")</f>
        <v>1</v>
      </c>
      <c r="F164" s="290" t="str">
        <f t="shared" si="15"/>
        <v>RC16</v>
      </c>
      <c r="G164" s="415" t="b">
        <f>_xlfn.XLOOKUP(F164,Tabla13[Id Riesgo],Tabla13[Registro diligenciado],FALSE,1)</f>
        <v>1</v>
      </c>
      <c r="H164" s="290" t="str">
        <f>IF(G164,_xlfn.XLOOKUP(F164,Tabla6[Id Riesgo],Tabla6[DESCRIPCIÓN DEL RIESGO],FALSE,1),"")</f>
        <v>Posibilidad de afectación Reputacional, Operativa, Legal, Económica por Corrupción, Soborno entrante, Conflicto de Intereses debido a La posibilidad de incumplir tanto con los tiempos de respuesta como con los estándares de calidad en la atención al ciudadano, al generar respuestas inoportunas, inapropiadas o deficientes a las PQRSFD.</v>
      </c>
      <c r="I164" s="327">
        <f>_xlfn.XLOOKUP(Tabla135[[#This Row],[Id Riesgo]],Tabla13[Id Riesgo],Tabla13[Probabilidad])</f>
        <v>0.8</v>
      </c>
      <c r="J164" s="327">
        <f>_xlfn.XLOOKUP(Tabla135[[#This Row],[Id Riesgo]],Tabla13[Id Riesgo],Tabla13[Porcentaje Impacto],"",1)</f>
        <v>1</v>
      </c>
      <c r="K164" s="311">
        <v>3</v>
      </c>
      <c r="L164" s="314"/>
      <c r="M164" s="314"/>
      <c r="N164" s="314"/>
      <c r="O164" s="295"/>
      <c r="P164" s="314"/>
      <c r="Q164" s="328" t="str">
        <f>_xlfn.TEXTJOIN(" ",TRUE,Tabla135[[#This Row],[Actividad - Acción ¿Qué?
Inicia con verbo]],Tabla135[[#This Row],[Complemento
(Observaciones o desviaciones)]])</f>
        <v/>
      </c>
      <c r="R164" s="295"/>
      <c r="S164" s="327" t="str">
        <f>_xlfn.XLOOKUP(Tabla135[[#This Row],[Tipo de control]],Tabla7[Tipo de control],Tabla7[Peso],"",1)</f>
        <v/>
      </c>
      <c r="T164" s="290" t="str">
        <f>_xlfn.XLOOKUP(Tabla135[[#This Row],[Tipo de control]],Tabla7[Tipo de control],Tabla7[Afectación matriz],"",1)</f>
        <v/>
      </c>
      <c r="U164" s="295"/>
      <c r="V164" s="327" t="str">
        <f>_xlfn.XLOOKUP(Tabla135[[#This Row],[Implementación]],Tabla11[Implementación],Tabla11[Peso],"",1)</f>
        <v/>
      </c>
      <c r="W164" s="295"/>
      <c r="X164" s="295"/>
      <c r="Y164" s="295"/>
      <c r="Z164" s="295"/>
      <c r="AA164" s="310" t="str">
        <f>IFERROR(Tabla135[[#This Row],[Peso del control]]+Tabla135[[#This Row],[Peso de la implementación]],"")</f>
        <v/>
      </c>
      <c r="AB164" s="310" t="str" cm="1">
        <f t="array" ref="AB164">IFERROR(IF(Tabla135[[#This Row],[Registro diligenciado]]=TRUE,_xlfn.IFS(AND(Tabla135[[#This Row],[No. de Control]]=1,Tabla135[[#This Row],[Desplazamiento en la Matriz]]="Probabilidad"),D164-(D164*Tabla135[[#This Row],[Valor del control]]),AND(Tabla135[[#This Row],[No. de Control]]&gt;1,Tabla135[[#This Row],[Desplazamiento en la Matriz]]="Probabilidad"),AB163-(AB163*Tabla135[[#This Row],[Valor del control]]),AND(Tabla135[[#This Row],[No. de Control]]=1,Tabla135[[#This Row],[Desplazamiento en la Matriz]]="Impacto"),D164,AND(Tabla135[[#This Row],[No. de Control]]&gt;1,Tabla135[[#This Row],[Desplazamiento en la Matriz]]="Impacto"),AB163),""),"")</f>
        <v/>
      </c>
      <c r="AC164" s="310" t="str" cm="1">
        <f t="array" ref="AC164">IFERROR(IF(Tabla135[[#This Row],[Registro diligenciado]]=TRUE,_xlfn.IFS(AND(Tabla135[[#This Row],[No. de Control]]=1,Tabla135[[#This Row],[Desplazamiento en la Matriz]]="Impacto"),E164-(E164*Tabla135[[#This Row],[Valor del control]]),AND(Tabla135[[#This Row],[No. de Control]]&gt;1,Tabla135[[#This Row],[Desplazamiento en la Matriz]]="Impacto"),AC163-(AC163*Tabla135[[#This Row],[Valor del control]]),AND(Tabla135[[#This Row],[No. de Control]]=1,Tabla135[[#This Row],[Desplazamiento en la Matriz]]="Probabilidad"),E164,AND(Tabla135[[#This Row],[No. de Control]]&gt;1,Tabla135[[#This Row],[Desplazamiento en la Matriz]]="Probabilidad"),AC163),""),"")</f>
        <v/>
      </c>
      <c r="AD164" s="310">
        <f>IFERROR(_xlfn.MINIFS(Tabla135[Probabilidad residual],Tabla135[Id Riesgo],Tabla135[[#This Row],[Id Riesgo]]),"")</f>
        <v>0.56000000000000005</v>
      </c>
      <c r="AE164" s="310">
        <f>IFERROR(_xlfn.MINIFS(Tabla135[Impacto residual],Tabla135[Id Riesgo],Tabla135[[#This Row],[Id Riesgo]]),"")</f>
        <v>1</v>
      </c>
      <c r="AF164" s="310" t="str" cm="1">
        <f t="array" ref="AF16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64" s="310" t="str" cm="1">
        <f t="array" ref="AG16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6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64" s="213"/>
      <c r="AJ164" s="727">
        <f>_xlfn.MINIFS(Tabla135[Probabilidad residual],Tabla135[Id Riesgo],Tabla135[[#This Row],[Id Riesgo]])</f>
        <v>0.56000000000000005</v>
      </c>
      <c r="AK164" s="727">
        <f>_xlfn.MINIFS(Tabla135[Impacto residual],Tabla135[Id Riesgo],Tabla135[[#This Row],[Id Riesgo]])</f>
        <v>1</v>
      </c>
      <c r="AL164" s="727"/>
      <c r="AM164" s="727"/>
      <c r="AN164" s="213"/>
      <c r="AO164" s="213"/>
      <c r="AP164" s="213"/>
      <c r="AQ164" s="213"/>
      <c r="AR164" s="213"/>
      <c r="AS164" s="213"/>
      <c r="AT164" s="213"/>
      <c r="AU164" s="213"/>
      <c r="AV164" s="213"/>
      <c r="AW164" s="213"/>
      <c r="AX164" s="213"/>
      <c r="AY164" s="213"/>
    </row>
    <row r="165" spans="1:51" ht="111.9" hidden="1" x14ac:dyDescent="0.4">
      <c r="A165" s="735" t="str">
        <f>Tabla135[[#This Row],[Id Riesgo]]</f>
        <v>RC16</v>
      </c>
      <c r="B165" s="736" t="str">
        <f>Tabla135[[#This Row],[Riesgo]]</f>
        <v>Posibilidad de afectación Reputacional, Operativa, Legal, Económica por Corrupción, Soborno entrante, Conflicto de Intereses debido a La posibilidad de incumplir tanto con los tiempos de respuesta como con los estándares de calidad en la atención al ciudadano, al generar respuestas inoportunas, inapropiadas o deficientes a las PQRSFD.</v>
      </c>
      <c r="C165" s="742" t="b">
        <f>Tabla135[[#This Row],[Identificado en paso 1 y 2?]]</f>
        <v>1</v>
      </c>
      <c r="D165" s="727">
        <f>_xlfn.XLOOKUP(Tabla135[[#This Row],[Id Riesgo]],Tabla13[Id Riesgo],Tabla13[Probabilidad],"",1)</f>
        <v>0.8</v>
      </c>
      <c r="E165" s="727">
        <f>IF(C165=TRUE,_xlfn.XLOOKUP(Tabla135[[#This Row],[Id Riesgo]],Tabla13[Id Riesgo],Tabla13[Porcentaje Impacto],"",1),"")</f>
        <v>1</v>
      </c>
      <c r="F165" s="290" t="str">
        <f t="shared" si="15"/>
        <v>RC16</v>
      </c>
      <c r="G165" s="415" t="b">
        <f>_xlfn.XLOOKUP(F165,Tabla13[Id Riesgo],Tabla13[Registro diligenciado],FALSE,1)</f>
        <v>1</v>
      </c>
      <c r="H165" s="290" t="str">
        <f>IF(G165,_xlfn.XLOOKUP(F165,Tabla6[Id Riesgo],Tabla6[DESCRIPCIÓN DEL RIESGO],FALSE,1),"")</f>
        <v>Posibilidad de afectación Reputacional, Operativa, Legal, Económica por Corrupción, Soborno entrante, Conflicto de Intereses debido a La posibilidad de incumplir tanto con los tiempos de respuesta como con los estándares de calidad en la atención al ciudadano, al generar respuestas inoportunas, inapropiadas o deficientes a las PQRSFD.</v>
      </c>
      <c r="I165" s="327">
        <f>_xlfn.XLOOKUP(Tabla135[[#This Row],[Id Riesgo]],Tabla13[Id Riesgo],Tabla13[Probabilidad])</f>
        <v>0.8</v>
      </c>
      <c r="J165" s="327">
        <f>_xlfn.XLOOKUP(Tabla135[[#This Row],[Id Riesgo]],Tabla13[Id Riesgo],Tabla13[Porcentaje Impacto],"",1)</f>
        <v>1</v>
      </c>
      <c r="K165" s="311">
        <v>4</v>
      </c>
      <c r="L165" s="314"/>
      <c r="M165" s="314"/>
      <c r="N165" s="314"/>
      <c r="O165" s="295"/>
      <c r="P165" s="314"/>
      <c r="Q165" s="328" t="str">
        <f>_xlfn.TEXTJOIN(" ",TRUE,Tabla135[[#This Row],[Actividad - Acción ¿Qué?
Inicia con verbo]],Tabla135[[#This Row],[Complemento
(Observaciones o desviaciones)]])</f>
        <v/>
      </c>
      <c r="R165" s="295"/>
      <c r="S165" s="327" t="str">
        <f>_xlfn.XLOOKUP(Tabla135[[#This Row],[Tipo de control]],Tabla7[Tipo de control],Tabla7[Peso],"",1)</f>
        <v/>
      </c>
      <c r="T165" s="290" t="str">
        <f>_xlfn.XLOOKUP(Tabla135[[#This Row],[Tipo de control]],Tabla7[Tipo de control],Tabla7[Afectación matriz],"",1)</f>
        <v/>
      </c>
      <c r="U165" s="295"/>
      <c r="V165" s="327" t="str">
        <f>_xlfn.XLOOKUP(Tabla135[[#This Row],[Implementación]],Tabla11[Implementación],Tabla11[Peso],"",1)</f>
        <v/>
      </c>
      <c r="W165" s="295"/>
      <c r="X165" s="295"/>
      <c r="Y165" s="295"/>
      <c r="Z165" s="295"/>
      <c r="AA165" s="310" t="str">
        <f>IFERROR(Tabla135[[#This Row],[Peso del control]]+Tabla135[[#This Row],[Peso de la implementación]],"")</f>
        <v/>
      </c>
      <c r="AB165" s="310" t="str" cm="1">
        <f t="array" ref="AB165">IFERROR(IF(Tabla135[[#This Row],[Registro diligenciado]]=TRUE,_xlfn.IFS(AND(Tabla135[[#This Row],[No. de Control]]=1,Tabla135[[#This Row],[Desplazamiento en la Matriz]]="Probabilidad"),D165-(D165*Tabla135[[#This Row],[Valor del control]]),AND(Tabla135[[#This Row],[No. de Control]]&gt;1,Tabla135[[#This Row],[Desplazamiento en la Matriz]]="Probabilidad"),AB164-(AB164*Tabla135[[#This Row],[Valor del control]]),AND(Tabla135[[#This Row],[No. de Control]]=1,Tabla135[[#This Row],[Desplazamiento en la Matriz]]="Impacto"),D165,AND(Tabla135[[#This Row],[No. de Control]]&gt;1,Tabla135[[#This Row],[Desplazamiento en la Matriz]]="Impacto"),AB164),""),"")</f>
        <v/>
      </c>
      <c r="AC165" s="310" t="str" cm="1">
        <f t="array" ref="AC165">IFERROR(IF(Tabla135[[#This Row],[Registro diligenciado]]=TRUE,_xlfn.IFS(AND(Tabla135[[#This Row],[No. de Control]]=1,Tabla135[[#This Row],[Desplazamiento en la Matriz]]="Impacto"),E165-(E165*Tabla135[[#This Row],[Valor del control]]),AND(Tabla135[[#This Row],[No. de Control]]&gt;1,Tabla135[[#This Row],[Desplazamiento en la Matriz]]="Impacto"),AC164-(AC164*Tabla135[[#This Row],[Valor del control]]),AND(Tabla135[[#This Row],[No. de Control]]=1,Tabla135[[#This Row],[Desplazamiento en la Matriz]]="Probabilidad"),E165,AND(Tabla135[[#This Row],[No. de Control]]&gt;1,Tabla135[[#This Row],[Desplazamiento en la Matriz]]="Probabilidad"),AC164),""),"")</f>
        <v/>
      </c>
      <c r="AD165" s="310">
        <f>IFERROR(_xlfn.MINIFS(Tabla135[Probabilidad residual],Tabla135[Id Riesgo],Tabla135[[#This Row],[Id Riesgo]]),"")</f>
        <v>0.56000000000000005</v>
      </c>
      <c r="AE165" s="310">
        <f>IFERROR(_xlfn.MINIFS(Tabla135[Impacto residual],Tabla135[Id Riesgo],Tabla135[[#This Row],[Id Riesgo]]),"")</f>
        <v>1</v>
      </c>
      <c r="AF165" s="310" t="str" cm="1">
        <f t="array" ref="AF16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65" s="310" t="str" cm="1">
        <f t="array" ref="AG16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6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65" s="213"/>
      <c r="AJ165" s="727">
        <f>_xlfn.MINIFS(Tabla135[Probabilidad residual],Tabla135[Id Riesgo],Tabla135[[#This Row],[Id Riesgo]])</f>
        <v>0.56000000000000005</v>
      </c>
      <c r="AK165" s="727">
        <f>_xlfn.MINIFS(Tabla135[Impacto residual],Tabla135[Id Riesgo],Tabla135[[#This Row],[Id Riesgo]])</f>
        <v>1</v>
      </c>
      <c r="AL165" s="727"/>
      <c r="AM165" s="727"/>
      <c r="AN165" s="213"/>
      <c r="AO165" s="213"/>
      <c r="AP165" s="213"/>
      <c r="AQ165" s="213"/>
      <c r="AR165" s="213"/>
      <c r="AS165" s="213"/>
      <c r="AT165" s="213"/>
      <c r="AU165" s="213"/>
      <c r="AV165" s="213"/>
      <c r="AW165" s="213"/>
      <c r="AX165" s="213"/>
      <c r="AY165" s="213"/>
    </row>
    <row r="166" spans="1:51" ht="111.9" hidden="1" x14ac:dyDescent="0.4">
      <c r="A166" s="735" t="str">
        <f>Tabla135[[#This Row],[Id Riesgo]]</f>
        <v>RC16</v>
      </c>
      <c r="B166" s="736" t="str">
        <f>Tabla135[[#This Row],[Riesgo]]</f>
        <v>Posibilidad de afectación Reputacional, Operativa, Legal, Económica por Corrupción, Soborno entrante, Conflicto de Intereses debido a La posibilidad de incumplir tanto con los tiempos de respuesta como con los estándares de calidad en la atención al ciudadano, al generar respuestas inoportunas, inapropiadas o deficientes a las PQRSFD.</v>
      </c>
      <c r="C166" s="742" t="b">
        <f>Tabla135[[#This Row],[Identificado en paso 1 y 2?]]</f>
        <v>1</v>
      </c>
      <c r="D166" s="727">
        <f>_xlfn.XLOOKUP(Tabla135[[#This Row],[Id Riesgo]],Tabla13[Id Riesgo],Tabla13[Probabilidad],"",1)</f>
        <v>0.8</v>
      </c>
      <c r="E166" s="727">
        <f>IF(C166=TRUE,_xlfn.XLOOKUP(Tabla135[[#This Row],[Id Riesgo]],Tabla13[Id Riesgo],Tabla13[Porcentaje Impacto],"",1),"")</f>
        <v>1</v>
      </c>
      <c r="F166" s="290" t="str">
        <f t="shared" si="15"/>
        <v>RC16</v>
      </c>
      <c r="G166" s="415" t="b">
        <f>_xlfn.XLOOKUP(F166,Tabla13[Id Riesgo],Tabla13[Registro diligenciado],FALSE,1)</f>
        <v>1</v>
      </c>
      <c r="H166" s="290" t="str">
        <f>IF(G166,_xlfn.XLOOKUP(F166,Tabla6[Id Riesgo],Tabla6[DESCRIPCIÓN DEL RIESGO],FALSE,1),"")</f>
        <v>Posibilidad de afectación Reputacional, Operativa, Legal, Económica por Corrupción, Soborno entrante, Conflicto de Intereses debido a La posibilidad de incumplir tanto con los tiempos de respuesta como con los estándares de calidad en la atención al ciudadano, al generar respuestas inoportunas, inapropiadas o deficientes a las PQRSFD.</v>
      </c>
      <c r="I166" s="327">
        <f>_xlfn.XLOOKUP(Tabla135[[#This Row],[Id Riesgo]],Tabla13[Id Riesgo],Tabla13[Probabilidad])</f>
        <v>0.8</v>
      </c>
      <c r="J166" s="327">
        <f>_xlfn.XLOOKUP(Tabla135[[#This Row],[Id Riesgo]],Tabla13[Id Riesgo],Tabla13[Porcentaje Impacto],"",1)</f>
        <v>1</v>
      </c>
      <c r="K166" s="311">
        <v>5</v>
      </c>
      <c r="L166" s="314"/>
      <c r="M166" s="314"/>
      <c r="N166" s="314"/>
      <c r="O166" s="295"/>
      <c r="P166" s="314"/>
      <c r="Q166" s="328" t="str">
        <f>_xlfn.TEXTJOIN(" ",TRUE,Tabla135[[#This Row],[Actividad - Acción ¿Qué?
Inicia con verbo]],Tabla135[[#This Row],[Complemento
(Observaciones o desviaciones)]])</f>
        <v/>
      </c>
      <c r="R166" s="295"/>
      <c r="S166" s="327" t="str">
        <f>_xlfn.XLOOKUP(Tabla135[[#This Row],[Tipo de control]],Tabla7[Tipo de control],Tabla7[Peso],"",1)</f>
        <v/>
      </c>
      <c r="T166" s="290" t="str">
        <f>_xlfn.XLOOKUP(Tabla135[[#This Row],[Tipo de control]],Tabla7[Tipo de control],Tabla7[Afectación matriz],"",1)</f>
        <v/>
      </c>
      <c r="U166" s="295"/>
      <c r="V166" s="327" t="str">
        <f>_xlfn.XLOOKUP(Tabla135[[#This Row],[Implementación]],Tabla11[Implementación],Tabla11[Peso],"",1)</f>
        <v/>
      </c>
      <c r="W166" s="295"/>
      <c r="X166" s="295"/>
      <c r="Y166" s="295"/>
      <c r="Z166" s="295"/>
      <c r="AA166" s="310" t="str">
        <f>IFERROR(Tabla135[[#This Row],[Peso del control]]+Tabla135[[#This Row],[Peso de la implementación]],"")</f>
        <v/>
      </c>
      <c r="AB166" s="310" t="str" cm="1">
        <f t="array" ref="AB166">IFERROR(IF(Tabla135[[#This Row],[Registro diligenciado]]=TRUE,_xlfn.IFS(AND(Tabla135[[#This Row],[No. de Control]]=1,Tabla135[[#This Row],[Desplazamiento en la Matriz]]="Probabilidad"),D166-(D166*Tabla135[[#This Row],[Valor del control]]),AND(Tabla135[[#This Row],[No. de Control]]&gt;1,Tabla135[[#This Row],[Desplazamiento en la Matriz]]="Probabilidad"),AB165-(AB165*Tabla135[[#This Row],[Valor del control]]),AND(Tabla135[[#This Row],[No. de Control]]=1,Tabla135[[#This Row],[Desplazamiento en la Matriz]]="Impacto"),D166,AND(Tabla135[[#This Row],[No. de Control]]&gt;1,Tabla135[[#This Row],[Desplazamiento en la Matriz]]="Impacto"),AB165),""),"")</f>
        <v/>
      </c>
      <c r="AC166" s="310" t="str" cm="1">
        <f t="array" ref="AC166">IFERROR(IF(Tabla135[[#This Row],[Registro diligenciado]]=TRUE,_xlfn.IFS(AND(Tabla135[[#This Row],[No. de Control]]=1,Tabla135[[#This Row],[Desplazamiento en la Matriz]]="Impacto"),E166-(E166*Tabla135[[#This Row],[Valor del control]]),AND(Tabla135[[#This Row],[No. de Control]]&gt;1,Tabla135[[#This Row],[Desplazamiento en la Matriz]]="Impacto"),AC165-(AC165*Tabla135[[#This Row],[Valor del control]]),AND(Tabla135[[#This Row],[No. de Control]]=1,Tabla135[[#This Row],[Desplazamiento en la Matriz]]="Probabilidad"),E166,AND(Tabla135[[#This Row],[No. de Control]]&gt;1,Tabla135[[#This Row],[Desplazamiento en la Matriz]]="Probabilidad"),AC165),""),"")</f>
        <v/>
      </c>
      <c r="AD166" s="310">
        <f>IFERROR(_xlfn.MINIFS(Tabla135[Probabilidad residual],Tabla135[Id Riesgo],Tabla135[[#This Row],[Id Riesgo]]),"")</f>
        <v>0.56000000000000005</v>
      </c>
      <c r="AE166" s="310">
        <f>IFERROR(_xlfn.MINIFS(Tabla135[Impacto residual],Tabla135[Id Riesgo],Tabla135[[#This Row],[Id Riesgo]]),"")</f>
        <v>1</v>
      </c>
      <c r="AF166" s="310" t="str" cm="1">
        <f t="array" ref="AF16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66" s="310" t="str" cm="1">
        <f t="array" ref="AG16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6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66" s="213"/>
      <c r="AJ166" s="727">
        <f>_xlfn.MINIFS(Tabla135[Probabilidad residual],Tabla135[Id Riesgo],Tabla135[[#This Row],[Id Riesgo]])</f>
        <v>0.56000000000000005</v>
      </c>
      <c r="AK166" s="727">
        <f>_xlfn.MINIFS(Tabla135[Impacto residual],Tabla135[Id Riesgo],Tabla135[[#This Row],[Id Riesgo]])</f>
        <v>1</v>
      </c>
      <c r="AL166" s="727"/>
      <c r="AM166" s="727"/>
      <c r="AN166" s="213"/>
      <c r="AO166" s="213"/>
      <c r="AP166" s="213"/>
      <c r="AQ166" s="213"/>
      <c r="AR166" s="213"/>
      <c r="AS166" s="213"/>
      <c r="AT166" s="213"/>
      <c r="AU166" s="213"/>
      <c r="AV166" s="213"/>
      <c r="AW166" s="213"/>
      <c r="AX166" s="213"/>
      <c r="AY166" s="213"/>
    </row>
    <row r="167" spans="1:51" ht="111.9" hidden="1" x14ac:dyDescent="0.4">
      <c r="A167" s="735" t="str">
        <f>Tabla135[[#This Row],[Id Riesgo]]</f>
        <v>RC16</v>
      </c>
      <c r="B167" s="736" t="str">
        <f>Tabla135[[#This Row],[Riesgo]]</f>
        <v>Posibilidad de afectación Reputacional, Operativa, Legal, Económica por Corrupción, Soborno entrante, Conflicto de Intereses debido a La posibilidad de incumplir tanto con los tiempos de respuesta como con los estándares de calidad en la atención al ciudadano, al generar respuestas inoportunas, inapropiadas o deficientes a las PQRSFD.</v>
      </c>
      <c r="C167" s="742" t="b">
        <f>Tabla135[[#This Row],[Identificado en paso 1 y 2?]]</f>
        <v>1</v>
      </c>
      <c r="D167" s="727">
        <f>_xlfn.XLOOKUP(Tabla135[[#This Row],[Id Riesgo]],Tabla13[Id Riesgo],Tabla13[Probabilidad],"",1)</f>
        <v>0.8</v>
      </c>
      <c r="E167" s="727">
        <f>IF(C167=TRUE,_xlfn.XLOOKUP(Tabla135[[#This Row],[Id Riesgo]],Tabla13[Id Riesgo],Tabla13[Porcentaje Impacto],"",1),"")</f>
        <v>1</v>
      </c>
      <c r="F167" s="290" t="str">
        <f t="shared" si="15"/>
        <v>RC16</v>
      </c>
      <c r="G167" s="415" t="b">
        <f>_xlfn.XLOOKUP(F167,Tabla13[Id Riesgo],Tabla13[Registro diligenciado],FALSE,1)</f>
        <v>1</v>
      </c>
      <c r="H167" s="290" t="str">
        <f>IF(G167,_xlfn.XLOOKUP(F167,Tabla6[Id Riesgo],Tabla6[DESCRIPCIÓN DEL RIESGO],FALSE,1),"")</f>
        <v>Posibilidad de afectación Reputacional, Operativa, Legal, Económica por Corrupción, Soborno entrante, Conflicto de Intereses debido a La posibilidad de incumplir tanto con los tiempos de respuesta como con los estándares de calidad en la atención al ciudadano, al generar respuestas inoportunas, inapropiadas o deficientes a las PQRSFD.</v>
      </c>
      <c r="I167" s="327">
        <f>_xlfn.XLOOKUP(Tabla135[[#This Row],[Id Riesgo]],Tabla13[Id Riesgo],Tabla13[Probabilidad])</f>
        <v>0.8</v>
      </c>
      <c r="J167" s="327">
        <f>_xlfn.XLOOKUP(Tabla135[[#This Row],[Id Riesgo]],Tabla13[Id Riesgo],Tabla13[Porcentaje Impacto],"",1)</f>
        <v>1</v>
      </c>
      <c r="K167" s="311">
        <v>6</v>
      </c>
      <c r="L167" s="314"/>
      <c r="M167" s="314"/>
      <c r="N167" s="314"/>
      <c r="O167" s="295"/>
      <c r="P167" s="314"/>
      <c r="Q167" s="328" t="str">
        <f>_xlfn.TEXTJOIN(" ",TRUE,Tabla135[[#This Row],[Actividad - Acción ¿Qué?
Inicia con verbo]],Tabla135[[#This Row],[Complemento
(Observaciones o desviaciones)]])</f>
        <v/>
      </c>
      <c r="R167" s="295"/>
      <c r="S167" s="327" t="str">
        <f>_xlfn.XLOOKUP(Tabla135[[#This Row],[Tipo de control]],Tabla7[Tipo de control],Tabla7[Peso],"",1)</f>
        <v/>
      </c>
      <c r="T167" s="290" t="str">
        <f>_xlfn.XLOOKUP(Tabla135[[#This Row],[Tipo de control]],Tabla7[Tipo de control],Tabla7[Afectación matriz],"",1)</f>
        <v/>
      </c>
      <c r="U167" s="295"/>
      <c r="V167" s="327" t="str">
        <f>_xlfn.XLOOKUP(Tabla135[[#This Row],[Implementación]],Tabla11[Implementación],Tabla11[Peso],"",1)</f>
        <v/>
      </c>
      <c r="W167" s="295"/>
      <c r="X167" s="295"/>
      <c r="Y167" s="295"/>
      <c r="Z167" s="295"/>
      <c r="AA167" s="310" t="str">
        <f>IFERROR(Tabla135[[#This Row],[Peso del control]]+Tabla135[[#This Row],[Peso de la implementación]],"")</f>
        <v/>
      </c>
      <c r="AB167" s="310" t="str" cm="1">
        <f t="array" ref="AB167">IFERROR(IF(Tabla135[[#This Row],[Registro diligenciado]]=TRUE,_xlfn.IFS(AND(Tabla135[[#This Row],[No. de Control]]=1,Tabla135[[#This Row],[Desplazamiento en la Matriz]]="Probabilidad"),D167-(D167*Tabla135[[#This Row],[Valor del control]]),AND(Tabla135[[#This Row],[No. de Control]]&gt;1,Tabla135[[#This Row],[Desplazamiento en la Matriz]]="Probabilidad"),AB166-(AB166*Tabla135[[#This Row],[Valor del control]]),AND(Tabla135[[#This Row],[No. de Control]]=1,Tabla135[[#This Row],[Desplazamiento en la Matriz]]="Impacto"),D167,AND(Tabla135[[#This Row],[No. de Control]]&gt;1,Tabla135[[#This Row],[Desplazamiento en la Matriz]]="Impacto"),AB166),""),"")</f>
        <v/>
      </c>
      <c r="AC167" s="310" t="str" cm="1">
        <f t="array" ref="AC167">IFERROR(IF(Tabla135[[#This Row],[Registro diligenciado]]=TRUE,_xlfn.IFS(AND(Tabla135[[#This Row],[No. de Control]]=1,Tabla135[[#This Row],[Desplazamiento en la Matriz]]="Impacto"),E167-(E167*Tabla135[[#This Row],[Valor del control]]),AND(Tabla135[[#This Row],[No. de Control]]&gt;1,Tabla135[[#This Row],[Desplazamiento en la Matriz]]="Impacto"),AC166-(AC166*Tabla135[[#This Row],[Valor del control]]),AND(Tabla135[[#This Row],[No. de Control]]=1,Tabla135[[#This Row],[Desplazamiento en la Matriz]]="Probabilidad"),E167,AND(Tabla135[[#This Row],[No. de Control]]&gt;1,Tabla135[[#This Row],[Desplazamiento en la Matriz]]="Probabilidad"),AC166),""),"")</f>
        <v/>
      </c>
      <c r="AD167" s="310">
        <f>IFERROR(_xlfn.MINIFS(Tabla135[Probabilidad residual],Tabla135[Id Riesgo],Tabla135[[#This Row],[Id Riesgo]]),"")</f>
        <v>0.56000000000000005</v>
      </c>
      <c r="AE167" s="310">
        <f>IFERROR(_xlfn.MINIFS(Tabla135[Impacto residual],Tabla135[Id Riesgo],Tabla135[[#This Row],[Id Riesgo]]),"")</f>
        <v>1</v>
      </c>
      <c r="AF167" s="310" t="str" cm="1">
        <f t="array" ref="AF16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67" s="310" t="str" cm="1">
        <f t="array" ref="AG16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6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67" s="213"/>
      <c r="AJ167" s="727">
        <f>_xlfn.MINIFS(Tabla135[Probabilidad residual],Tabla135[Id Riesgo],Tabla135[[#This Row],[Id Riesgo]])</f>
        <v>0.56000000000000005</v>
      </c>
      <c r="AK167" s="727">
        <f>_xlfn.MINIFS(Tabla135[Impacto residual],Tabla135[Id Riesgo],Tabla135[[#This Row],[Id Riesgo]])</f>
        <v>1</v>
      </c>
      <c r="AL167" s="727"/>
      <c r="AM167" s="727"/>
      <c r="AN167" s="213"/>
      <c r="AO167" s="213"/>
      <c r="AP167" s="213"/>
      <c r="AQ167" s="213"/>
      <c r="AR167" s="213"/>
      <c r="AS167" s="213"/>
      <c r="AT167" s="213"/>
      <c r="AU167" s="213"/>
      <c r="AV167" s="213"/>
      <c r="AW167" s="213"/>
      <c r="AX167" s="213"/>
      <c r="AY167" s="213"/>
    </row>
    <row r="168" spans="1:51" ht="111.9" hidden="1" x14ac:dyDescent="0.4">
      <c r="A168" s="735" t="str">
        <f>Tabla135[[#This Row],[Id Riesgo]]</f>
        <v>RC16</v>
      </c>
      <c r="B168" s="736" t="str">
        <f>Tabla135[[#This Row],[Riesgo]]</f>
        <v>Posibilidad de afectación Reputacional, Operativa, Legal, Económica por Corrupción, Soborno entrante, Conflicto de Intereses debido a La posibilidad de incumplir tanto con los tiempos de respuesta como con los estándares de calidad en la atención al ciudadano, al generar respuestas inoportunas, inapropiadas o deficientes a las PQRSFD.</v>
      </c>
      <c r="C168" s="742" t="b">
        <f>Tabla135[[#This Row],[Identificado en paso 1 y 2?]]</f>
        <v>1</v>
      </c>
      <c r="D168" s="727">
        <f>_xlfn.XLOOKUP(Tabla135[[#This Row],[Id Riesgo]],Tabla13[Id Riesgo],Tabla13[Probabilidad],"",1)</f>
        <v>0.8</v>
      </c>
      <c r="E168" s="727">
        <f>IF(C168=TRUE,_xlfn.XLOOKUP(Tabla135[[#This Row],[Id Riesgo]],Tabla13[Id Riesgo],Tabla13[Porcentaje Impacto],"",1),"")</f>
        <v>1</v>
      </c>
      <c r="F168" s="290" t="str">
        <f t="shared" si="15"/>
        <v>RC16</v>
      </c>
      <c r="G168" s="415" t="b">
        <f>_xlfn.XLOOKUP(F168,Tabla13[Id Riesgo],Tabla13[Registro diligenciado],FALSE,1)</f>
        <v>1</v>
      </c>
      <c r="H168" s="290" t="str">
        <f>IF(G168,_xlfn.XLOOKUP(F168,Tabla6[Id Riesgo],Tabla6[DESCRIPCIÓN DEL RIESGO],FALSE,1),"")</f>
        <v>Posibilidad de afectación Reputacional, Operativa, Legal, Económica por Corrupción, Soborno entrante, Conflicto de Intereses debido a La posibilidad de incumplir tanto con los tiempos de respuesta como con los estándares de calidad en la atención al ciudadano, al generar respuestas inoportunas, inapropiadas o deficientes a las PQRSFD.</v>
      </c>
      <c r="I168" s="327">
        <f>_xlfn.XLOOKUP(Tabla135[[#This Row],[Id Riesgo]],Tabla13[Id Riesgo],Tabla13[Probabilidad])</f>
        <v>0.8</v>
      </c>
      <c r="J168" s="327">
        <f>_xlfn.XLOOKUP(Tabla135[[#This Row],[Id Riesgo]],Tabla13[Id Riesgo],Tabla13[Porcentaje Impacto],"",1)</f>
        <v>1</v>
      </c>
      <c r="K168" s="311">
        <v>7</v>
      </c>
      <c r="L168" s="314"/>
      <c r="M168" s="314"/>
      <c r="N168" s="314"/>
      <c r="O168" s="295"/>
      <c r="P168" s="314"/>
      <c r="Q168" s="328" t="str">
        <f>_xlfn.TEXTJOIN(" ",TRUE,Tabla135[[#This Row],[Actividad - Acción ¿Qué?
Inicia con verbo]],Tabla135[[#This Row],[Complemento
(Observaciones o desviaciones)]])</f>
        <v/>
      </c>
      <c r="R168" s="295"/>
      <c r="S168" s="327" t="str">
        <f>_xlfn.XLOOKUP(Tabla135[[#This Row],[Tipo de control]],Tabla7[Tipo de control],Tabla7[Peso],"",1)</f>
        <v/>
      </c>
      <c r="T168" s="290" t="str">
        <f>_xlfn.XLOOKUP(Tabla135[[#This Row],[Tipo de control]],Tabla7[Tipo de control],Tabla7[Afectación matriz],"",1)</f>
        <v/>
      </c>
      <c r="U168" s="295"/>
      <c r="V168" s="327" t="str">
        <f>_xlfn.XLOOKUP(Tabla135[[#This Row],[Implementación]],Tabla11[Implementación],Tabla11[Peso],"",1)</f>
        <v/>
      </c>
      <c r="W168" s="295"/>
      <c r="X168" s="295"/>
      <c r="Y168" s="295"/>
      <c r="Z168" s="295"/>
      <c r="AA168" s="310" t="str">
        <f>IFERROR(Tabla135[[#This Row],[Peso del control]]+Tabla135[[#This Row],[Peso de la implementación]],"")</f>
        <v/>
      </c>
      <c r="AB168" s="310" t="str" cm="1">
        <f t="array" ref="AB168">IFERROR(IF(Tabla135[[#This Row],[Registro diligenciado]]=TRUE,_xlfn.IFS(AND(Tabla135[[#This Row],[No. de Control]]=1,Tabla135[[#This Row],[Desplazamiento en la Matriz]]="Probabilidad"),D168-(D168*Tabla135[[#This Row],[Valor del control]]),AND(Tabla135[[#This Row],[No. de Control]]&gt;1,Tabla135[[#This Row],[Desplazamiento en la Matriz]]="Probabilidad"),AB167-(AB167*Tabla135[[#This Row],[Valor del control]]),AND(Tabla135[[#This Row],[No. de Control]]=1,Tabla135[[#This Row],[Desplazamiento en la Matriz]]="Impacto"),D168,AND(Tabla135[[#This Row],[No. de Control]]&gt;1,Tabla135[[#This Row],[Desplazamiento en la Matriz]]="Impacto"),AB167),""),"")</f>
        <v/>
      </c>
      <c r="AC168" s="310" t="str" cm="1">
        <f t="array" ref="AC168">IFERROR(IF(Tabla135[[#This Row],[Registro diligenciado]]=TRUE,_xlfn.IFS(AND(Tabla135[[#This Row],[No. de Control]]=1,Tabla135[[#This Row],[Desplazamiento en la Matriz]]="Impacto"),E168-(E168*Tabla135[[#This Row],[Valor del control]]),AND(Tabla135[[#This Row],[No. de Control]]&gt;1,Tabla135[[#This Row],[Desplazamiento en la Matriz]]="Impacto"),AC167-(AC167*Tabla135[[#This Row],[Valor del control]]),AND(Tabla135[[#This Row],[No. de Control]]=1,Tabla135[[#This Row],[Desplazamiento en la Matriz]]="Probabilidad"),E168,AND(Tabla135[[#This Row],[No. de Control]]&gt;1,Tabla135[[#This Row],[Desplazamiento en la Matriz]]="Probabilidad"),AC167),""),"")</f>
        <v/>
      </c>
      <c r="AD168" s="310">
        <f>IFERROR(_xlfn.MINIFS(Tabla135[Probabilidad residual],Tabla135[Id Riesgo],Tabla135[[#This Row],[Id Riesgo]]),"")</f>
        <v>0.56000000000000005</v>
      </c>
      <c r="AE168" s="310">
        <f>IFERROR(_xlfn.MINIFS(Tabla135[Impacto residual],Tabla135[Id Riesgo],Tabla135[[#This Row],[Id Riesgo]]),"")</f>
        <v>1</v>
      </c>
      <c r="AF168" s="310" t="str" cm="1">
        <f t="array" ref="AF16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68" s="310" t="str" cm="1">
        <f t="array" ref="AG16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6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68" s="213"/>
      <c r="AJ168" s="727">
        <f>_xlfn.MINIFS(Tabla135[Probabilidad residual],Tabla135[Id Riesgo],Tabla135[[#This Row],[Id Riesgo]])</f>
        <v>0.56000000000000005</v>
      </c>
      <c r="AK168" s="727">
        <f>_xlfn.MINIFS(Tabla135[Impacto residual],Tabla135[Id Riesgo],Tabla135[[#This Row],[Id Riesgo]])</f>
        <v>1</v>
      </c>
      <c r="AL168" s="727"/>
      <c r="AM168" s="727"/>
      <c r="AN168" s="213"/>
      <c r="AO168" s="213"/>
      <c r="AP168" s="213"/>
      <c r="AQ168" s="213"/>
      <c r="AR168" s="213"/>
      <c r="AS168" s="213"/>
      <c r="AT168" s="213"/>
      <c r="AU168" s="213"/>
      <c r="AV168" s="213"/>
      <c r="AW168" s="213"/>
      <c r="AX168" s="213"/>
      <c r="AY168" s="213"/>
    </row>
    <row r="169" spans="1:51" ht="111.9" hidden="1" x14ac:dyDescent="0.4">
      <c r="A169" s="735" t="str">
        <f>Tabla135[[#This Row],[Id Riesgo]]</f>
        <v>RC16</v>
      </c>
      <c r="B169" s="736" t="str">
        <f>Tabla135[[#This Row],[Riesgo]]</f>
        <v>Posibilidad de afectación Reputacional, Operativa, Legal, Económica por Corrupción, Soborno entrante, Conflicto de Intereses debido a La posibilidad de incumplir tanto con los tiempos de respuesta como con los estándares de calidad en la atención al ciudadano, al generar respuestas inoportunas, inapropiadas o deficientes a las PQRSFD.</v>
      </c>
      <c r="C169" s="742" t="b">
        <f>Tabla135[[#This Row],[Identificado en paso 1 y 2?]]</f>
        <v>1</v>
      </c>
      <c r="D169" s="727">
        <f>_xlfn.XLOOKUP(Tabla135[[#This Row],[Id Riesgo]],Tabla13[Id Riesgo],Tabla13[Probabilidad],"",1)</f>
        <v>0.8</v>
      </c>
      <c r="E169" s="727">
        <f>IF(C169=TRUE,_xlfn.XLOOKUP(Tabla135[[#This Row],[Id Riesgo]],Tabla13[Id Riesgo],Tabla13[Porcentaje Impacto],"",1),"")</f>
        <v>1</v>
      </c>
      <c r="F169" s="290" t="str">
        <f t="shared" si="15"/>
        <v>RC16</v>
      </c>
      <c r="G169" s="415" t="b">
        <f>_xlfn.XLOOKUP(F169,Tabla13[Id Riesgo],Tabla13[Registro diligenciado],FALSE,1)</f>
        <v>1</v>
      </c>
      <c r="H169" s="290" t="str">
        <f>IF(G169,_xlfn.XLOOKUP(F169,Tabla6[Id Riesgo],Tabla6[DESCRIPCIÓN DEL RIESGO],FALSE,1),"")</f>
        <v>Posibilidad de afectación Reputacional, Operativa, Legal, Económica por Corrupción, Soborno entrante, Conflicto de Intereses debido a La posibilidad de incumplir tanto con los tiempos de respuesta como con los estándares de calidad en la atención al ciudadano, al generar respuestas inoportunas, inapropiadas o deficientes a las PQRSFD.</v>
      </c>
      <c r="I169" s="327">
        <f>_xlfn.XLOOKUP(Tabla135[[#This Row],[Id Riesgo]],Tabla13[Id Riesgo],Tabla13[Probabilidad])</f>
        <v>0.8</v>
      </c>
      <c r="J169" s="327">
        <f>_xlfn.XLOOKUP(Tabla135[[#This Row],[Id Riesgo]],Tabla13[Id Riesgo],Tabla13[Porcentaje Impacto],"",1)</f>
        <v>1</v>
      </c>
      <c r="K169" s="311">
        <v>8</v>
      </c>
      <c r="L169" s="314"/>
      <c r="M169" s="314"/>
      <c r="N169" s="314"/>
      <c r="O169" s="295"/>
      <c r="P169" s="314"/>
      <c r="Q169" s="328" t="str">
        <f>_xlfn.TEXTJOIN(" ",TRUE,Tabla135[[#This Row],[Actividad - Acción ¿Qué?
Inicia con verbo]],Tabla135[[#This Row],[Complemento
(Observaciones o desviaciones)]])</f>
        <v/>
      </c>
      <c r="R169" s="295"/>
      <c r="S169" s="327" t="str">
        <f>_xlfn.XLOOKUP(Tabla135[[#This Row],[Tipo de control]],Tabla7[Tipo de control],Tabla7[Peso],"",1)</f>
        <v/>
      </c>
      <c r="T169" s="290" t="str">
        <f>_xlfn.XLOOKUP(Tabla135[[#This Row],[Tipo de control]],Tabla7[Tipo de control],Tabla7[Afectación matriz],"",1)</f>
        <v/>
      </c>
      <c r="U169" s="295"/>
      <c r="V169" s="327" t="str">
        <f>_xlfn.XLOOKUP(Tabla135[[#This Row],[Implementación]],Tabla11[Implementación],Tabla11[Peso],"",1)</f>
        <v/>
      </c>
      <c r="W169" s="295"/>
      <c r="X169" s="295"/>
      <c r="Y169" s="295"/>
      <c r="Z169" s="295"/>
      <c r="AA169" s="310" t="str">
        <f>IFERROR(Tabla135[[#This Row],[Peso del control]]+Tabla135[[#This Row],[Peso de la implementación]],"")</f>
        <v/>
      </c>
      <c r="AB169" s="310" t="str" cm="1">
        <f t="array" ref="AB169">IFERROR(IF(Tabla135[[#This Row],[Registro diligenciado]]=TRUE,_xlfn.IFS(AND(Tabla135[[#This Row],[No. de Control]]=1,Tabla135[[#This Row],[Desplazamiento en la Matriz]]="Probabilidad"),D169-(D169*Tabla135[[#This Row],[Valor del control]]),AND(Tabla135[[#This Row],[No. de Control]]&gt;1,Tabla135[[#This Row],[Desplazamiento en la Matriz]]="Probabilidad"),AB168-(AB168*Tabla135[[#This Row],[Valor del control]]),AND(Tabla135[[#This Row],[No. de Control]]=1,Tabla135[[#This Row],[Desplazamiento en la Matriz]]="Impacto"),D169,AND(Tabla135[[#This Row],[No. de Control]]&gt;1,Tabla135[[#This Row],[Desplazamiento en la Matriz]]="Impacto"),AB168),""),"")</f>
        <v/>
      </c>
      <c r="AC169" s="310" t="str" cm="1">
        <f t="array" ref="AC169">IFERROR(IF(Tabla135[[#This Row],[Registro diligenciado]]=TRUE,_xlfn.IFS(AND(Tabla135[[#This Row],[No. de Control]]=1,Tabla135[[#This Row],[Desplazamiento en la Matriz]]="Impacto"),E169-(E169*Tabla135[[#This Row],[Valor del control]]),AND(Tabla135[[#This Row],[No. de Control]]&gt;1,Tabla135[[#This Row],[Desplazamiento en la Matriz]]="Impacto"),AC168-(AC168*Tabla135[[#This Row],[Valor del control]]),AND(Tabla135[[#This Row],[No. de Control]]=1,Tabla135[[#This Row],[Desplazamiento en la Matriz]]="Probabilidad"),E169,AND(Tabla135[[#This Row],[No. de Control]]&gt;1,Tabla135[[#This Row],[Desplazamiento en la Matriz]]="Probabilidad"),AC168),""),"")</f>
        <v/>
      </c>
      <c r="AD169" s="310">
        <f>IFERROR(_xlfn.MINIFS(Tabla135[Probabilidad residual],Tabla135[Id Riesgo],Tabla135[[#This Row],[Id Riesgo]]),"")</f>
        <v>0.56000000000000005</v>
      </c>
      <c r="AE169" s="310">
        <f>IFERROR(_xlfn.MINIFS(Tabla135[Impacto residual],Tabla135[Id Riesgo],Tabla135[[#This Row],[Id Riesgo]]),"")</f>
        <v>1</v>
      </c>
      <c r="AF169" s="310" t="str" cm="1">
        <f t="array" ref="AF16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69" s="310" t="str" cm="1">
        <f t="array" ref="AG16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6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69" s="213"/>
      <c r="AJ169" s="727">
        <f>_xlfn.MINIFS(Tabla135[Probabilidad residual],Tabla135[Id Riesgo],Tabla135[[#This Row],[Id Riesgo]])</f>
        <v>0.56000000000000005</v>
      </c>
      <c r="AK169" s="727">
        <f>_xlfn.MINIFS(Tabla135[Impacto residual],Tabla135[Id Riesgo],Tabla135[[#This Row],[Id Riesgo]])</f>
        <v>1</v>
      </c>
      <c r="AL169" s="727"/>
      <c r="AM169" s="727"/>
      <c r="AN169" s="213"/>
      <c r="AO169" s="213"/>
      <c r="AP169" s="213"/>
      <c r="AQ169" s="213"/>
      <c r="AR169" s="213"/>
      <c r="AS169" s="213"/>
      <c r="AT169" s="213"/>
      <c r="AU169" s="213"/>
      <c r="AV169" s="213"/>
      <c r="AW169" s="213"/>
      <c r="AX169" s="213"/>
      <c r="AY169" s="213"/>
    </row>
    <row r="170" spans="1:51" ht="111.9" hidden="1" x14ac:dyDescent="0.4">
      <c r="A170" s="735" t="str">
        <f>Tabla135[[#This Row],[Id Riesgo]]</f>
        <v>RC16</v>
      </c>
      <c r="B170" s="736" t="str">
        <f>Tabla135[[#This Row],[Riesgo]]</f>
        <v>Posibilidad de afectación Reputacional, Operativa, Legal, Económica por Corrupción, Soborno entrante, Conflicto de Intereses debido a La posibilidad de incumplir tanto con los tiempos de respuesta como con los estándares de calidad en la atención al ciudadano, al generar respuestas inoportunas, inapropiadas o deficientes a las PQRSFD.</v>
      </c>
      <c r="C170" s="742" t="b">
        <f>Tabla135[[#This Row],[Identificado en paso 1 y 2?]]</f>
        <v>1</v>
      </c>
      <c r="D170" s="727">
        <f>_xlfn.XLOOKUP(Tabla135[[#This Row],[Id Riesgo]],Tabla13[Id Riesgo],Tabla13[Probabilidad],"",1)</f>
        <v>0.8</v>
      </c>
      <c r="E170" s="727">
        <f>IF(C170=TRUE,_xlfn.XLOOKUP(Tabla135[[#This Row],[Id Riesgo]],Tabla13[Id Riesgo],Tabla13[Porcentaje Impacto],"",1),"")</f>
        <v>1</v>
      </c>
      <c r="F170" s="290" t="str">
        <f t="shared" si="15"/>
        <v>RC16</v>
      </c>
      <c r="G170" s="415" t="b">
        <f>_xlfn.XLOOKUP(F170,Tabla13[Id Riesgo],Tabla13[Registro diligenciado],FALSE,1)</f>
        <v>1</v>
      </c>
      <c r="H170" s="290" t="str">
        <f>IF(G170,_xlfn.XLOOKUP(F170,Tabla6[Id Riesgo],Tabla6[DESCRIPCIÓN DEL RIESGO],FALSE,1),"")</f>
        <v>Posibilidad de afectación Reputacional, Operativa, Legal, Económica por Corrupción, Soborno entrante, Conflicto de Intereses debido a La posibilidad de incumplir tanto con los tiempos de respuesta como con los estándares de calidad en la atención al ciudadano, al generar respuestas inoportunas, inapropiadas o deficientes a las PQRSFD.</v>
      </c>
      <c r="I170" s="327">
        <f>_xlfn.XLOOKUP(Tabla135[[#This Row],[Id Riesgo]],Tabla13[Id Riesgo],Tabla13[Probabilidad])</f>
        <v>0.8</v>
      </c>
      <c r="J170" s="327">
        <f>_xlfn.XLOOKUP(Tabla135[[#This Row],[Id Riesgo]],Tabla13[Id Riesgo],Tabla13[Porcentaje Impacto],"",1)</f>
        <v>1</v>
      </c>
      <c r="K170" s="311">
        <v>9</v>
      </c>
      <c r="L170" s="314"/>
      <c r="M170" s="314"/>
      <c r="N170" s="314"/>
      <c r="O170" s="295"/>
      <c r="P170" s="314"/>
      <c r="Q170" s="328" t="str">
        <f>_xlfn.TEXTJOIN(" ",TRUE,Tabla135[[#This Row],[Actividad - Acción ¿Qué?
Inicia con verbo]],Tabla135[[#This Row],[Complemento
(Observaciones o desviaciones)]])</f>
        <v/>
      </c>
      <c r="R170" s="295"/>
      <c r="S170" s="327" t="str">
        <f>_xlfn.XLOOKUP(Tabla135[[#This Row],[Tipo de control]],Tabla7[Tipo de control],Tabla7[Peso],"",1)</f>
        <v/>
      </c>
      <c r="T170" s="290" t="str">
        <f>_xlfn.XLOOKUP(Tabla135[[#This Row],[Tipo de control]],Tabla7[Tipo de control],Tabla7[Afectación matriz],"",1)</f>
        <v/>
      </c>
      <c r="U170" s="295"/>
      <c r="V170" s="327" t="str">
        <f>_xlfn.XLOOKUP(Tabla135[[#This Row],[Implementación]],Tabla11[Implementación],Tabla11[Peso],"",1)</f>
        <v/>
      </c>
      <c r="W170" s="295"/>
      <c r="X170" s="295"/>
      <c r="Y170" s="295"/>
      <c r="Z170" s="295"/>
      <c r="AA170" s="310" t="str">
        <f>IFERROR(Tabla135[[#This Row],[Peso del control]]+Tabla135[[#This Row],[Peso de la implementación]],"")</f>
        <v/>
      </c>
      <c r="AB170" s="310" t="str" cm="1">
        <f t="array" ref="AB170">IFERROR(IF(Tabla135[[#This Row],[Registro diligenciado]]=TRUE,_xlfn.IFS(AND(Tabla135[[#This Row],[No. de Control]]=1,Tabla135[[#This Row],[Desplazamiento en la Matriz]]="Probabilidad"),D170-(D170*Tabla135[[#This Row],[Valor del control]]),AND(Tabla135[[#This Row],[No. de Control]]&gt;1,Tabla135[[#This Row],[Desplazamiento en la Matriz]]="Probabilidad"),AB169-(AB169*Tabla135[[#This Row],[Valor del control]]),AND(Tabla135[[#This Row],[No. de Control]]=1,Tabla135[[#This Row],[Desplazamiento en la Matriz]]="Impacto"),D170,AND(Tabla135[[#This Row],[No. de Control]]&gt;1,Tabla135[[#This Row],[Desplazamiento en la Matriz]]="Impacto"),AB169),""),"")</f>
        <v/>
      </c>
      <c r="AC170" s="310" t="str" cm="1">
        <f t="array" ref="AC170">IFERROR(IF(Tabla135[[#This Row],[Registro diligenciado]]=TRUE,_xlfn.IFS(AND(Tabla135[[#This Row],[No. de Control]]=1,Tabla135[[#This Row],[Desplazamiento en la Matriz]]="Impacto"),E170-(E170*Tabla135[[#This Row],[Valor del control]]),AND(Tabla135[[#This Row],[No. de Control]]&gt;1,Tabla135[[#This Row],[Desplazamiento en la Matriz]]="Impacto"),AC169-(AC169*Tabla135[[#This Row],[Valor del control]]),AND(Tabla135[[#This Row],[No. de Control]]=1,Tabla135[[#This Row],[Desplazamiento en la Matriz]]="Probabilidad"),E170,AND(Tabla135[[#This Row],[No. de Control]]&gt;1,Tabla135[[#This Row],[Desplazamiento en la Matriz]]="Probabilidad"),AC169),""),"")</f>
        <v/>
      </c>
      <c r="AD170" s="310">
        <f>IFERROR(_xlfn.MINIFS(Tabla135[Probabilidad residual],Tabla135[Id Riesgo],Tabla135[[#This Row],[Id Riesgo]]),"")</f>
        <v>0.56000000000000005</v>
      </c>
      <c r="AE170" s="310">
        <f>IFERROR(_xlfn.MINIFS(Tabla135[Impacto residual],Tabla135[Id Riesgo],Tabla135[[#This Row],[Id Riesgo]]),"")</f>
        <v>1</v>
      </c>
      <c r="AF170" s="310" t="str" cm="1">
        <f t="array" ref="AF17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70" s="310" t="str" cm="1">
        <f t="array" ref="AG17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7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70" s="213"/>
      <c r="AJ170" s="727">
        <f>_xlfn.MINIFS(Tabla135[Probabilidad residual],Tabla135[Id Riesgo],Tabla135[[#This Row],[Id Riesgo]])</f>
        <v>0.56000000000000005</v>
      </c>
      <c r="AK170" s="727">
        <f>_xlfn.MINIFS(Tabla135[Impacto residual],Tabla135[Id Riesgo],Tabla135[[#This Row],[Id Riesgo]])</f>
        <v>1</v>
      </c>
      <c r="AL170" s="727"/>
      <c r="AM170" s="727"/>
      <c r="AN170" s="213"/>
      <c r="AO170" s="213"/>
      <c r="AP170" s="213"/>
      <c r="AQ170" s="213"/>
      <c r="AR170" s="213"/>
      <c r="AS170" s="213"/>
      <c r="AT170" s="213"/>
      <c r="AU170" s="213"/>
      <c r="AV170" s="213"/>
      <c r="AW170" s="213"/>
      <c r="AX170" s="213"/>
      <c r="AY170" s="213"/>
    </row>
    <row r="171" spans="1:51" ht="111.9" hidden="1" x14ac:dyDescent="0.4">
      <c r="A171" s="735" t="str">
        <f>Tabla135[[#This Row],[Id Riesgo]]</f>
        <v>RC16</v>
      </c>
      <c r="B171" s="736" t="str">
        <f>Tabla135[[#This Row],[Riesgo]]</f>
        <v>Posibilidad de afectación Reputacional, Operativa, Legal, Económica por Corrupción, Soborno entrante, Conflicto de Intereses debido a La posibilidad de incumplir tanto con los tiempos de respuesta como con los estándares de calidad en la atención al ciudadano, al generar respuestas inoportunas, inapropiadas o deficientes a las PQRSFD.</v>
      </c>
      <c r="C171" s="742" t="b">
        <f>Tabla135[[#This Row],[Identificado en paso 1 y 2?]]</f>
        <v>1</v>
      </c>
      <c r="D171" s="727">
        <f>_xlfn.XLOOKUP(Tabla135[[#This Row],[Id Riesgo]],Tabla13[Id Riesgo],Tabla13[Probabilidad],"",1)</f>
        <v>0.8</v>
      </c>
      <c r="E171" s="727">
        <f>IF(C171=TRUE,_xlfn.XLOOKUP(Tabla135[[#This Row],[Id Riesgo]],Tabla13[Id Riesgo],Tabla13[Porcentaje Impacto],"",1),"")</f>
        <v>1</v>
      </c>
      <c r="F171" s="290" t="str">
        <f t="shared" si="15"/>
        <v>RC16</v>
      </c>
      <c r="G171" s="415" t="b">
        <f>_xlfn.XLOOKUP(F171,Tabla13[Id Riesgo],Tabla13[Registro diligenciado],FALSE,1)</f>
        <v>1</v>
      </c>
      <c r="H171" s="290" t="str">
        <f>IF(G171,_xlfn.XLOOKUP(F171,Tabla6[Id Riesgo],Tabla6[DESCRIPCIÓN DEL RIESGO],FALSE,1),"")</f>
        <v>Posibilidad de afectación Reputacional, Operativa, Legal, Económica por Corrupción, Soborno entrante, Conflicto de Intereses debido a La posibilidad de incumplir tanto con los tiempos de respuesta como con los estándares de calidad en la atención al ciudadano, al generar respuestas inoportunas, inapropiadas o deficientes a las PQRSFD.</v>
      </c>
      <c r="I171" s="327">
        <f>_xlfn.XLOOKUP(Tabla135[[#This Row],[Id Riesgo]],Tabla13[Id Riesgo],Tabla13[Probabilidad])</f>
        <v>0.8</v>
      </c>
      <c r="J171" s="327">
        <f>_xlfn.XLOOKUP(Tabla135[[#This Row],[Id Riesgo]],Tabla13[Id Riesgo],Tabla13[Porcentaje Impacto],"",1)</f>
        <v>1</v>
      </c>
      <c r="K171" s="311">
        <v>10</v>
      </c>
      <c r="L171" s="314"/>
      <c r="M171" s="314"/>
      <c r="N171" s="314"/>
      <c r="O171" s="295"/>
      <c r="P171" s="314"/>
      <c r="Q171" s="328" t="str">
        <f>_xlfn.TEXTJOIN(" ",TRUE,Tabla135[[#This Row],[Actividad - Acción ¿Qué?
Inicia con verbo]],Tabla135[[#This Row],[Complemento
(Observaciones o desviaciones)]])</f>
        <v/>
      </c>
      <c r="R171" s="295"/>
      <c r="S171" s="327" t="str">
        <f>_xlfn.XLOOKUP(Tabla135[[#This Row],[Tipo de control]],Tabla7[Tipo de control],Tabla7[Peso],"",1)</f>
        <v/>
      </c>
      <c r="T171" s="290" t="str">
        <f>_xlfn.XLOOKUP(Tabla135[[#This Row],[Tipo de control]],Tabla7[Tipo de control],Tabla7[Afectación matriz],"",1)</f>
        <v/>
      </c>
      <c r="U171" s="295"/>
      <c r="V171" s="327" t="str">
        <f>_xlfn.XLOOKUP(Tabla135[[#This Row],[Implementación]],Tabla11[Implementación],Tabla11[Peso],"",1)</f>
        <v/>
      </c>
      <c r="W171" s="295"/>
      <c r="X171" s="295"/>
      <c r="Y171" s="295"/>
      <c r="Z171" s="295"/>
      <c r="AA171" s="310" t="str">
        <f>IFERROR(Tabla135[[#This Row],[Peso del control]]+Tabla135[[#This Row],[Peso de la implementación]],"")</f>
        <v/>
      </c>
      <c r="AB171" s="310" t="str" cm="1">
        <f t="array" ref="AB171">IFERROR(IF(Tabla135[[#This Row],[Registro diligenciado]]=TRUE,_xlfn.IFS(AND(Tabla135[[#This Row],[No. de Control]]=1,Tabla135[[#This Row],[Desplazamiento en la Matriz]]="Probabilidad"),D171-(D171*Tabla135[[#This Row],[Valor del control]]),AND(Tabla135[[#This Row],[No. de Control]]&gt;1,Tabla135[[#This Row],[Desplazamiento en la Matriz]]="Probabilidad"),AB170-(AB170*Tabla135[[#This Row],[Valor del control]]),AND(Tabla135[[#This Row],[No. de Control]]=1,Tabla135[[#This Row],[Desplazamiento en la Matriz]]="Impacto"),D171,AND(Tabla135[[#This Row],[No. de Control]]&gt;1,Tabla135[[#This Row],[Desplazamiento en la Matriz]]="Impacto"),AB170),""),"")</f>
        <v/>
      </c>
      <c r="AC171" s="310" t="str" cm="1">
        <f t="array" ref="AC171">IFERROR(IF(Tabla135[[#This Row],[Registro diligenciado]]=TRUE,_xlfn.IFS(AND(Tabla135[[#This Row],[No. de Control]]=1,Tabla135[[#This Row],[Desplazamiento en la Matriz]]="Impacto"),E171-(E171*Tabla135[[#This Row],[Valor del control]]),AND(Tabla135[[#This Row],[No. de Control]]&gt;1,Tabla135[[#This Row],[Desplazamiento en la Matriz]]="Impacto"),AC170-(AC170*Tabla135[[#This Row],[Valor del control]]),AND(Tabla135[[#This Row],[No. de Control]]=1,Tabla135[[#This Row],[Desplazamiento en la Matriz]]="Probabilidad"),E171,AND(Tabla135[[#This Row],[No. de Control]]&gt;1,Tabla135[[#This Row],[Desplazamiento en la Matriz]]="Probabilidad"),AC170),""),"")</f>
        <v/>
      </c>
      <c r="AD171" s="310">
        <f>IFERROR(_xlfn.MINIFS(Tabla135[Probabilidad residual],Tabla135[Id Riesgo],Tabla135[[#This Row],[Id Riesgo]]),"")</f>
        <v>0.56000000000000005</v>
      </c>
      <c r="AE171" s="310">
        <f>IFERROR(_xlfn.MINIFS(Tabla135[Impacto residual],Tabla135[Id Riesgo],Tabla135[[#This Row],[Id Riesgo]]),"")</f>
        <v>1</v>
      </c>
      <c r="AF171" s="310" t="str" cm="1">
        <f t="array" ref="AF17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71" s="310" t="str" cm="1">
        <f t="array" ref="AG17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7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71" s="213"/>
      <c r="AJ171" s="727">
        <f>_xlfn.MINIFS(Tabla135[Probabilidad residual],Tabla135[Id Riesgo],Tabla135[[#This Row],[Id Riesgo]])</f>
        <v>0.56000000000000005</v>
      </c>
      <c r="AK171" s="727">
        <f>_xlfn.MINIFS(Tabla135[Impacto residual],Tabla135[Id Riesgo],Tabla135[[#This Row],[Id Riesgo]])</f>
        <v>1</v>
      </c>
      <c r="AL171" s="727"/>
      <c r="AM171" s="727"/>
      <c r="AN171" s="213"/>
      <c r="AO171" s="213"/>
      <c r="AP171" s="213"/>
      <c r="AQ171" s="213"/>
      <c r="AR171" s="213"/>
      <c r="AS171" s="213"/>
      <c r="AT171" s="213"/>
      <c r="AU171" s="213"/>
      <c r="AV171" s="213"/>
      <c r="AW171" s="213"/>
      <c r="AX171" s="213"/>
      <c r="AY171" s="213"/>
    </row>
    <row r="172" spans="1:51" ht="293.25" customHeight="1" x14ac:dyDescent="0.4">
      <c r="A172" s="735" t="str">
        <f>Tabla135[[#This Row],[Id Riesgo]]</f>
        <v>RC17</v>
      </c>
      <c r="B172" s="736" t="str">
        <f>Tabla135[[#This Row],[Riesgo]]</f>
        <v>Posibilidad de afectación Legal, Reputacional, Económica, Operativa por Fraude interno, Soborno entrante, Conflicto de Intereses debido a presentación de cohecho, concusión y/o prevaricato, en las actuaciones de algún profesional en el marco de la operación del proceso de Administración de Tierras de la Nación en el desarrollo de actividades para la Adjudicación de Baldíos a Entidades de Derecho Público, Limitaciones a la Propiedad, Regulación y Formalización de Servidumbres y en la Administración de Badíos Insulares</v>
      </c>
      <c r="C172" s="742" t="b">
        <f>Tabla135[[#This Row],[Identificado en paso 1 y 2?]]</f>
        <v>1</v>
      </c>
      <c r="D172" s="727">
        <f>_xlfn.XLOOKUP(Tabla135[[#This Row],[Id Riesgo]],Tabla13[Id Riesgo],Tabla13[Probabilidad],"",1)</f>
        <v>0.6</v>
      </c>
      <c r="E172" s="727">
        <f>IF(C172=TRUE,_xlfn.XLOOKUP(Tabla135[[#This Row],[Id Riesgo]],Tabla13[Id Riesgo],Tabla13[Porcentaje Impacto],"",1),"")</f>
        <v>1</v>
      </c>
      <c r="F172" s="290" t="s">
        <v>148</v>
      </c>
      <c r="G172" s="415" t="b">
        <f>_xlfn.XLOOKUP(F172,Tabla13[Id Riesgo],Tabla13[Registro diligenciado],FALSE,1)</f>
        <v>1</v>
      </c>
      <c r="H172" s="290" t="str">
        <f>IF(G172,_xlfn.XLOOKUP(F172,Tabla6[Id Riesgo],Tabla6[DESCRIPCIÓN DEL RIESGO],FALSE,1),"")</f>
        <v>Posibilidad de afectación Legal, Reputacional, Económica, Operativa por Fraude interno, Soborno entrante, Conflicto de Intereses debido a presentación de cohecho, concusión y/o prevaricato, en las actuaciones de algún profesional en el marco de la operación del proceso de Administración de Tierras de la Nación en el desarrollo de actividades para la Adjudicación de Baldíos a Entidades de Derecho Público, Limitaciones a la Propiedad, Regulación y Formalización de Servidumbres y en la Administración de Badíos Insulares</v>
      </c>
      <c r="I172" s="327">
        <f>_xlfn.XLOOKUP(Tabla135[[#This Row],[Id Riesgo]],Tabla13[Id Riesgo],Tabla13[Probabilidad])</f>
        <v>0.6</v>
      </c>
      <c r="J172" s="327">
        <f>_xlfn.XLOOKUP(Tabla135[[#This Row],[Id Riesgo]],Tabla13[Id Riesgo],Tabla13[Porcentaje Impacto],"",1)</f>
        <v>1</v>
      </c>
      <c r="K172" s="311">
        <v>1</v>
      </c>
      <c r="L172" s="314" t="s">
        <v>420</v>
      </c>
      <c r="M172" s="314" t="s">
        <v>441</v>
      </c>
      <c r="N172" s="314" t="s">
        <v>483</v>
      </c>
      <c r="O172" s="295" t="s">
        <v>903</v>
      </c>
      <c r="P172" s="314" t="s">
        <v>904</v>
      </c>
      <c r="Q172" s="328" t="str">
        <f>_xlfn.TEXTJOIN(" ",TRUE,Tabla135[[#This Row],[Actividad - Acción ¿Qué?
Inicia con verbo]],Tabla135[[#This Row],[Complemento
(Observaciones o desviaciones)]])</f>
        <v>Controlar y realizar seguimiento al cumplimiento de las actividades del proceso Adminsitración de Tierras mediante el reporte de control y seguimiento al cumplimiento de las actividades por cada equipo de trabajo.</v>
      </c>
      <c r="R172" s="295" t="s">
        <v>531</v>
      </c>
      <c r="S172" s="327">
        <f>_xlfn.XLOOKUP(Tabla135[[#This Row],[Tipo de control]],Tabla7[Tipo de control],Tabla7[Peso],"",1)</f>
        <v>0.15</v>
      </c>
      <c r="T172" s="290" t="str">
        <f>_xlfn.XLOOKUP(Tabla135[[#This Row],[Tipo de control]],Tabla7[Tipo de control],Tabla7[Afectación matriz],"",1)</f>
        <v>Probabilidad</v>
      </c>
      <c r="U172" s="295" t="s">
        <v>503</v>
      </c>
      <c r="V172" s="327">
        <f>_xlfn.XLOOKUP(Tabla135[[#This Row],[Implementación]],Tabla11[Implementación],Tabla11[Peso],"",1)</f>
        <v>0.15</v>
      </c>
      <c r="W172" s="295" t="s">
        <v>502</v>
      </c>
      <c r="X172" s="295" t="s">
        <v>499</v>
      </c>
      <c r="Y172" s="295" t="s">
        <v>766</v>
      </c>
      <c r="Z172" s="295" t="s">
        <v>508</v>
      </c>
      <c r="AA172" s="310">
        <f>IFERROR(Tabla135[[#This Row],[Peso del control]]+Tabla135[[#This Row],[Peso de la implementación]],"")</f>
        <v>0.3</v>
      </c>
      <c r="AB172" s="310" cm="1">
        <f t="array" ref="AB172">IFERROR(IF(Tabla135[[#This Row],[Registro diligenciado]]=TRUE,_xlfn.IFS(AND(Tabla135[[#This Row],[No. de Control]]=1,Tabla135[[#This Row],[Desplazamiento en la Matriz]]="Probabilidad"),D172-(D172*Tabla135[[#This Row],[Valor del control]]),AND(Tabla135[[#This Row],[No. de Control]]&gt;1,Tabla135[[#This Row],[Desplazamiento en la Matriz]]="Probabilidad"),AB171-(AB171*Tabla135[[#This Row],[Valor del control]]),AND(Tabla135[[#This Row],[No. de Control]]=1,Tabla135[[#This Row],[Desplazamiento en la Matriz]]="Impacto"),D172,AND(Tabla135[[#This Row],[No. de Control]]&gt;1,Tabla135[[#This Row],[Desplazamiento en la Matriz]]="Impacto"),AB171),""),"")</f>
        <v>0.42</v>
      </c>
      <c r="AC172" s="310" cm="1">
        <f t="array" ref="AC172">IFERROR(IF(Tabla135[[#This Row],[Registro diligenciado]]=TRUE,_xlfn.IFS(AND(Tabla135[[#This Row],[No. de Control]]=1,Tabla135[[#This Row],[Desplazamiento en la Matriz]]="Impacto"),E172-(E172*Tabla135[[#This Row],[Valor del control]]),AND(Tabla135[[#This Row],[No. de Control]]&gt;1,Tabla135[[#This Row],[Desplazamiento en la Matriz]]="Impacto"),AC171-(AC171*Tabla135[[#This Row],[Valor del control]]),AND(Tabla135[[#This Row],[No. de Control]]=1,Tabla135[[#This Row],[Desplazamiento en la Matriz]]="Probabilidad"),E172,AND(Tabla135[[#This Row],[No. de Control]]&gt;1,Tabla135[[#This Row],[Desplazamiento en la Matriz]]="Probabilidad"),AC171),""),"")</f>
        <v>1</v>
      </c>
      <c r="AD172" s="310">
        <f>IFERROR(_xlfn.MINIFS(Tabla135[Probabilidad residual],Tabla135[Id Riesgo],Tabla135[[#This Row],[Id Riesgo]]),"")</f>
        <v>0.42</v>
      </c>
      <c r="AE172" s="310">
        <f>IFERROR(_xlfn.MINIFS(Tabla135[Impacto residual],Tabla135[Id Riesgo],Tabla135[[#This Row],[Id Riesgo]]),"")</f>
        <v>1</v>
      </c>
      <c r="AF172" s="310" t="str" cm="1">
        <f t="array" ref="AF17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72" s="310" t="str" cm="1">
        <f t="array" ref="AG17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7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172" s="213"/>
      <c r="AJ172" s="727">
        <f>_xlfn.MINIFS(Tabla135[Probabilidad residual],Tabla135[Id Riesgo],Tabla135[[#This Row],[Id Riesgo]])</f>
        <v>0.42</v>
      </c>
      <c r="AK172" s="727">
        <f>_xlfn.MINIFS(Tabla135[Impacto residual],Tabla135[Id Riesgo],Tabla135[[#This Row],[Id Riesgo]])</f>
        <v>1</v>
      </c>
      <c r="AL172" s="727" t="str" cm="1">
        <f t="array" ref="AL172">IFERROR(_xlfn.IFS(AND(AJ172&gt;=CONFIGURACIÓN!$BF$6,AJ172&lt;=CONFIGURACIÓN!$BG$6),CONFIGURACIÓN!$BE$6,AND(AJ172&gt;=CONFIGURACIÓN!$BF$7,AJ172&lt;=CONFIGURACIÓN!$BG$7),CONFIGURACIÓN!$BE$7,AND(AJ172&gt;=CONFIGURACIÓN!$BF$8,AJ172&lt;=CONFIGURACIÓN!$BG$8),CONFIGURACIÓN!$BE$8,AND(AJ172&gt;=CONFIGURACIÓN!$BF$9,AJ172&lt;=CONFIGURACIÓN!$BG$9),CONFIGURACIÓN!$BE$9,AND(AJ172&gt;=CONFIGURACIÓN!$BF$10,AJ172&lt;=CONFIGURACIÓN!$BG$10),CONFIGURACIÓN!$BE$10),"")</f>
        <v>Media</v>
      </c>
      <c r="AM172" s="727" t="str" cm="1">
        <f t="array" ref="AM172">IFERROR(_xlfn.IFS(AND(AK172&gt;=CONFIGURACIÓN!$BJ$6,AK172&lt;=CONFIGURACIÓN!$BK$6),CONFIGURACIÓN!$BI$6,AND(AK172&gt;=CONFIGURACIÓN!$BJ$7,AK172&lt;=CONFIGURACIÓN!$BK$7),CONFIGURACIÓN!$BI$7,AND(AK172&gt;=CONFIGURACIÓN!$BJ$8,AK172&lt;=CONFIGURACIÓN!$BK$8),CONFIGURACIÓN!$BI$8,AND(AK172&gt;=CONFIGURACIÓN!$BJ$9,AK172&lt;=CONFIGURACIÓN!$BK$9),CONFIGURACIÓN!$BI$9,AND(AK172&gt;=CONFIGURACIÓN!$BJ$10,AK172&lt;=CONFIGURACIÓN!$BK$10),CONFIGURACIÓN!$BI$10),"")</f>
        <v>Castastrófico</v>
      </c>
      <c r="AN172" s="213"/>
      <c r="AO172" s="213"/>
      <c r="AP172" s="213"/>
      <c r="AQ172" s="213"/>
      <c r="AR172" s="213"/>
      <c r="AS172" s="213"/>
      <c r="AT172" s="213"/>
      <c r="AU172" s="213"/>
      <c r="AV172" s="213"/>
      <c r="AW172" s="213"/>
      <c r="AX172" s="213"/>
      <c r="AY172" s="213"/>
    </row>
    <row r="173" spans="1:51" ht="174" hidden="1" x14ac:dyDescent="0.4">
      <c r="A173" s="735" t="str">
        <f>Tabla135[[#This Row],[Id Riesgo]]</f>
        <v>RC17</v>
      </c>
      <c r="B173" s="736" t="str">
        <f>Tabla135[[#This Row],[Riesgo]]</f>
        <v>Posibilidad de afectación Legal, Reputacional, Económica, Operativa por Fraude interno, Soborno entrante, Conflicto de Intereses debido a presentación de cohecho, concusión y/o prevaricato, en las actuaciones de algún profesional en el marco de la operación del proceso de Administración de Tierras de la Nación en el desarrollo de actividades para la Adjudicación de Baldíos a Entidades de Derecho Público, Limitaciones a la Propiedad, Regulación y Formalización de Servidumbres y en la Administración de Badíos Insulares</v>
      </c>
      <c r="C173" s="742" t="b">
        <f>Tabla135[[#This Row],[Identificado en paso 1 y 2?]]</f>
        <v>1</v>
      </c>
      <c r="D173" s="727">
        <f>_xlfn.XLOOKUP(Tabla135[[#This Row],[Id Riesgo]],Tabla13[Id Riesgo],Tabla13[Probabilidad],"",1)</f>
        <v>0.6</v>
      </c>
      <c r="E173" s="727">
        <f>IF(C173=TRUE,_xlfn.XLOOKUP(Tabla135[[#This Row],[Id Riesgo]],Tabla13[Id Riesgo],Tabla13[Porcentaje Impacto],"",1),"")</f>
        <v>1</v>
      </c>
      <c r="F173" s="290" t="str">
        <f t="shared" ref="F173:F181" si="16">F172</f>
        <v>RC17</v>
      </c>
      <c r="G173" s="415" t="b">
        <f>_xlfn.XLOOKUP(F173,Tabla13[Id Riesgo],Tabla13[Registro diligenciado],FALSE,1)</f>
        <v>1</v>
      </c>
      <c r="H173" s="290" t="str">
        <f>IF(G173,_xlfn.XLOOKUP(F173,Tabla6[Id Riesgo],Tabla6[DESCRIPCIÓN DEL RIESGO],FALSE,1),"")</f>
        <v>Posibilidad de afectación Legal, Reputacional, Económica, Operativa por Fraude interno, Soborno entrante, Conflicto de Intereses debido a presentación de cohecho, concusión y/o prevaricato, en las actuaciones de algún profesional en el marco de la operación del proceso de Administración de Tierras de la Nación en el desarrollo de actividades para la Adjudicación de Baldíos a Entidades de Derecho Público, Limitaciones a la Propiedad, Regulación y Formalización de Servidumbres y en la Administración de Badíos Insulares</v>
      </c>
      <c r="I173" s="327">
        <f>_xlfn.XLOOKUP(Tabla135[[#This Row],[Id Riesgo]],Tabla13[Id Riesgo],Tabla13[Probabilidad])</f>
        <v>0.6</v>
      </c>
      <c r="J173" s="327">
        <f>_xlfn.XLOOKUP(Tabla135[[#This Row],[Id Riesgo]],Tabla13[Id Riesgo],Tabla13[Porcentaje Impacto],"",1)</f>
        <v>1</v>
      </c>
      <c r="K173" s="311">
        <v>2</v>
      </c>
      <c r="L173" s="314"/>
      <c r="M173" s="314"/>
      <c r="N173" s="314"/>
      <c r="O173" s="295"/>
      <c r="P173" s="314"/>
      <c r="Q173" s="328" t="str">
        <f>_xlfn.TEXTJOIN(" ",TRUE,Tabla135[[#This Row],[Actividad - Acción ¿Qué?
Inicia con verbo]],Tabla135[[#This Row],[Complemento
(Observaciones o desviaciones)]])</f>
        <v/>
      </c>
      <c r="R173" s="295"/>
      <c r="S173" s="327" t="str">
        <f>_xlfn.XLOOKUP(Tabla135[[#This Row],[Tipo de control]],Tabla7[Tipo de control],Tabla7[Peso],"",1)</f>
        <v/>
      </c>
      <c r="T173" s="290" t="str">
        <f>_xlfn.XLOOKUP(Tabla135[[#This Row],[Tipo de control]],Tabla7[Tipo de control],Tabla7[Afectación matriz],"",1)</f>
        <v/>
      </c>
      <c r="U173" s="295"/>
      <c r="V173" s="327" t="str">
        <f>_xlfn.XLOOKUP(Tabla135[[#This Row],[Implementación]],Tabla11[Implementación],Tabla11[Peso],"",1)</f>
        <v/>
      </c>
      <c r="W173" s="295"/>
      <c r="X173" s="295"/>
      <c r="Y173" s="295"/>
      <c r="Z173" s="295"/>
      <c r="AA173" s="310" t="str">
        <f>IFERROR(Tabla135[[#This Row],[Peso del control]]+Tabla135[[#This Row],[Peso de la implementación]],"")</f>
        <v/>
      </c>
      <c r="AB173" s="310" t="str" cm="1">
        <f t="array" ref="AB173">IFERROR(IF(Tabla135[[#This Row],[Registro diligenciado]]=TRUE,_xlfn.IFS(AND(Tabla135[[#This Row],[No. de Control]]=1,Tabla135[[#This Row],[Desplazamiento en la Matriz]]="Probabilidad"),D173-(D173*Tabla135[[#This Row],[Valor del control]]),AND(Tabla135[[#This Row],[No. de Control]]&gt;1,Tabla135[[#This Row],[Desplazamiento en la Matriz]]="Probabilidad"),AB172-(AB172*Tabla135[[#This Row],[Valor del control]]),AND(Tabla135[[#This Row],[No. de Control]]=1,Tabla135[[#This Row],[Desplazamiento en la Matriz]]="Impacto"),D173,AND(Tabla135[[#This Row],[No. de Control]]&gt;1,Tabla135[[#This Row],[Desplazamiento en la Matriz]]="Impacto"),AB172),""),"")</f>
        <v/>
      </c>
      <c r="AC173" s="310" t="str" cm="1">
        <f t="array" ref="AC173">IFERROR(IF(Tabla135[[#This Row],[Registro diligenciado]]=TRUE,_xlfn.IFS(AND(Tabla135[[#This Row],[No. de Control]]=1,Tabla135[[#This Row],[Desplazamiento en la Matriz]]="Impacto"),E173-(E173*Tabla135[[#This Row],[Valor del control]]),AND(Tabla135[[#This Row],[No. de Control]]&gt;1,Tabla135[[#This Row],[Desplazamiento en la Matriz]]="Impacto"),AC172-(AC172*Tabla135[[#This Row],[Valor del control]]),AND(Tabla135[[#This Row],[No. de Control]]=1,Tabla135[[#This Row],[Desplazamiento en la Matriz]]="Probabilidad"),E173,AND(Tabla135[[#This Row],[No. de Control]]&gt;1,Tabla135[[#This Row],[Desplazamiento en la Matriz]]="Probabilidad"),AC172),""),"")</f>
        <v/>
      </c>
      <c r="AD173" s="310">
        <f>IFERROR(_xlfn.MINIFS(Tabla135[Probabilidad residual],Tabla135[Id Riesgo],Tabla135[[#This Row],[Id Riesgo]]),"")</f>
        <v>0.42</v>
      </c>
      <c r="AE173" s="310">
        <f>IFERROR(_xlfn.MINIFS(Tabla135[Impacto residual],Tabla135[Id Riesgo],Tabla135[[#This Row],[Id Riesgo]]),"")</f>
        <v>1</v>
      </c>
      <c r="AF173" s="310" t="str" cm="1">
        <f t="array" ref="AF17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73" s="310" t="str" cm="1">
        <f t="array" ref="AG17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7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73" s="213"/>
      <c r="AJ173" s="727">
        <f>_xlfn.MINIFS(Tabla135[Probabilidad residual],Tabla135[Id Riesgo],Tabla135[[#This Row],[Id Riesgo]])</f>
        <v>0.42</v>
      </c>
      <c r="AK173" s="727">
        <f>_xlfn.MINIFS(Tabla135[Impacto residual],Tabla135[Id Riesgo],Tabla135[[#This Row],[Id Riesgo]])</f>
        <v>1</v>
      </c>
      <c r="AL173" s="727"/>
      <c r="AM173" s="727"/>
      <c r="AN173" s="213"/>
      <c r="AO173" s="213"/>
      <c r="AP173" s="213"/>
      <c r="AQ173" s="213"/>
      <c r="AR173" s="213"/>
      <c r="AS173" s="213"/>
      <c r="AT173" s="213"/>
      <c r="AU173" s="213"/>
      <c r="AV173" s="213"/>
      <c r="AW173" s="213"/>
      <c r="AX173" s="213"/>
      <c r="AY173" s="213"/>
    </row>
    <row r="174" spans="1:51" ht="174" hidden="1" x14ac:dyDescent="0.4">
      <c r="A174" s="735" t="str">
        <f>Tabla135[[#This Row],[Id Riesgo]]</f>
        <v>RC17</v>
      </c>
      <c r="B174" s="736" t="str">
        <f>Tabla135[[#This Row],[Riesgo]]</f>
        <v>Posibilidad de afectación Legal, Reputacional, Económica, Operativa por Fraude interno, Soborno entrante, Conflicto de Intereses debido a presentación de cohecho, concusión y/o prevaricato, en las actuaciones de algún profesional en el marco de la operación del proceso de Administración de Tierras de la Nación en el desarrollo de actividades para la Adjudicación de Baldíos a Entidades de Derecho Público, Limitaciones a la Propiedad, Regulación y Formalización de Servidumbres y en la Administración de Badíos Insulares</v>
      </c>
      <c r="C174" s="742" t="b">
        <f>Tabla135[[#This Row],[Identificado en paso 1 y 2?]]</f>
        <v>1</v>
      </c>
      <c r="D174" s="727">
        <f>_xlfn.XLOOKUP(Tabla135[[#This Row],[Id Riesgo]],Tabla13[Id Riesgo],Tabla13[Probabilidad],"",1)</f>
        <v>0.6</v>
      </c>
      <c r="E174" s="727">
        <f>IF(C174=TRUE,_xlfn.XLOOKUP(Tabla135[[#This Row],[Id Riesgo]],Tabla13[Id Riesgo],Tabla13[Porcentaje Impacto],"",1),"")</f>
        <v>1</v>
      </c>
      <c r="F174" s="290" t="str">
        <f t="shared" si="16"/>
        <v>RC17</v>
      </c>
      <c r="G174" s="415" t="b">
        <f>_xlfn.XLOOKUP(F174,Tabla13[Id Riesgo],Tabla13[Registro diligenciado],FALSE,1)</f>
        <v>1</v>
      </c>
      <c r="H174" s="290" t="str">
        <f>IF(G174,_xlfn.XLOOKUP(F174,Tabla6[Id Riesgo],Tabla6[DESCRIPCIÓN DEL RIESGO],FALSE,1),"")</f>
        <v>Posibilidad de afectación Legal, Reputacional, Económica, Operativa por Fraude interno, Soborno entrante, Conflicto de Intereses debido a presentación de cohecho, concusión y/o prevaricato, en las actuaciones de algún profesional en el marco de la operación del proceso de Administración de Tierras de la Nación en el desarrollo de actividades para la Adjudicación de Baldíos a Entidades de Derecho Público, Limitaciones a la Propiedad, Regulación y Formalización de Servidumbres y en la Administración de Badíos Insulares</v>
      </c>
      <c r="I174" s="327">
        <f>_xlfn.XLOOKUP(Tabla135[[#This Row],[Id Riesgo]],Tabla13[Id Riesgo],Tabla13[Probabilidad])</f>
        <v>0.6</v>
      </c>
      <c r="J174" s="327">
        <f>_xlfn.XLOOKUP(Tabla135[[#This Row],[Id Riesgo]],Tabla13[Id Riesgo],Tabla13[Porcentaje Impacto],"",1)</f>
        <v>1</v>
      </c>
      <c r="K174" s="311">
        <v>3</v>
      </c>
      <c r="L174" s="314"/>
      <c r="M174" s="314"/>
      <c r="N174" s="314"/>
      <c r="O174" s="295"/>
      <c r="P174" s="314"/>
      <c r="Q174" s="328" t="str">
        <f>_xlfn.TEXTJOIN(" ",TRUE,Tabla135[[#This Row],[Actividad - Acción ¿Qué?
Inicia con verbo]],Tabla135[[#This Row],[Complemento
(Observaciones o desviaciones)]])</f>
        <v/>
      </c>
      <c r="R174" s="295"/>
      <c r="S174" s="327" t="str">
        <f>_xlfn.XLOOKUP(Tabla135[[#This Row],[Tipo de control]],Tabla7[Tipo de control],Tabla7[Peso],"",1)</f>
        <v/>
      </c>
      <c r="T174" s="290" t="str">
        <f>_xlfn.XLOOKUP(Tabla135[[#This Row],[Tipo de control]],Tabla7[Tipo de control],Tabla7[Afectación matriz],"",1)</f>
        <v/>
      </c>
      <c r="U174" s="295"/>
      <c r="V174" s="327" t="str">
        <f>_xlfn.XLOOKUP(Tabla135[[#This Row],[Implementación]],Tabla11[Implementación],Tabla11[Peso],"",1)</f>
        <v/>
      </c>
      <c r="W174" s="295"/>
      <c r="X174" s="295"/>
      <c r="Y174" s="295"/>
      <c r="Z174" s="295"/>
      <c r="AA174" s="310" t="str">
        <f>IFERROR(Tabla135[[#This Row],[Peso del control]]+Tabla135[[#This Row],[Peso de la implementación]],"")</f>
        <v/>
      </c>
      <c r="AB174" s="310" t="str" cm="1">
        <f t="array" ref="AB174">IFERROR(IF(Tabla135[[#This Row],[Registro diligenciado]]=TRUE,_xlfn.IFS(AND(Tabla135[[#This Row],[No. de Control]]=1,Tabla135[[#This Row],[Desplazamiento en la Matriz]]="Probabilidad"),D174-(D174*Tabla135[[#This Row],[Valor del control]]),AND(Tabla135[[#This Row],[No. de Control]]&gt;1,Tabla135[[#This Row],[Desplazamiento en la Matriz]]="Probabilidad"),AB173-(AB173*Tabla135[[#This Row],[Valor del control]]),AND(Tabla135[[#This Row],[No. de Control]]=1,Tabla135[[#This Row],[Desplazamiento en la Matriz]]="Impacto"),D174,AND(Tabla135[[#This Row],[No. de Control]]&gt;1,Tabla135[[#This Row],[Desplazamiento en la Matriz]]="Impacto"),AB173),""),"")</f>
        <v/>
      </c>
      <c r="AC174" s="310" t="str" cm="1">
        <f t="array" ref="AC174">IFERROR(IF(Tabla135[[#This Row],[Registro diligenciado]]=TRUE,_xlfn.IFS(AND(Tabla135[[#This Row],[No. de Control]]=1,Tabla135[[#This Row],[Desplazamiento en la Matriz]]="Impacto"),E174-(E174*Tabla135[[#This Row],[Valor del control]]),AND(Tabla135[[#This Row],[No. de Control]]&gt;1,Tabla135[[#This Row],[Desplazamiento en la Matriz]]="Impacto"),AC173-(AC173*Tabla135[[#This Row],[Valor del control]]),AND(Tabla135[[#This Row],[No. de Control]]=1,Tabla135[[#This Row],[Desplazamiento en la Matriz]]="Probabilidad"),E174,AND(Tabla135[[#This Row],[No. de Control]]&gt;1,Tabla135[[#This Row],[Desplazamiento en la Matriz]]="Probabilidad"),AC173),""),"")</f>
        <v/>
      </c>
      <c r="AD174" s="310">
        <f>IFERROR(_xlfn.MINIFS(Tabla135[Probabilidad residual],Tabla135[Id Riesgo],Tabla135[[#This Row],[Id Riesgo]]),"")</f>
        <v>0.42</v>
      </c>
      <c r="AE174" s="310">
        <f>IFERROR(_xlfn.MINIFS(Tabla135[Impacto residual],Tabla135[Id Riesgo],Tabla135[[#This Row],[Id Riesgo]]),"")</f>
        <v>1</v>
      </c>
      <c r="AF174" s="310" t="str" cm="1">
        <f t="array" ref="AF17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74" s="310" t="str" cm="1">
        <f t="array" ref="AG17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7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74" s="213"/>
      <c r="AJ174" s="727">
        <f>_xlfn.MINIFS(Tabla135[Probabilidad residual],Tabla135[Id Riesgo],Tabla135[[#This Row],[Id Riesgo]])</f>
        <v>0.42</v>
      </c>
      <c r="AK174" s="727">
        <f>_xlfn.MINIFS(Tabla135[Impacto residual],Tabla135[Id Riesgo],Tabla135[[#This Row],[Id Riesgo]])</f>
        <v>1</v>
      </c>
      <c r="AL174" s="727"/>
      <c r="AM174" s="727"/>
      <c r="AN174" s="213"/>
      <c r="AO174" s="213"/>
      <c r="AP174" s="213"/>
      <c r="AQ174" s="213"/>
      <c r="AR174" s="213"/>
      <c r="AS174" s="213"/>
      <c r="AT174" s="213"/>
      <c r="AU174" s="213"/>
      <c r="AV174" s="213"/>
      <c r="AW174" s="213"/>
      <c r="AX174" s="213"/>
      <c r="AY174" s="213"/>
    </row>
    <row r="175" spans="1:51" ht="174" hidden="1" x14ac:dyDescent="0.4">
      <c r="A175" s="735" t="str">
        <f>Tabla135[[#This Row],[Id Riesgo]]</f>
        <v>RC17</v>
      </c>
      <c r="B175" s="736" t="str">
        <f>Tabla135[[#This Row],[Riesgo]]</f>
        <v>Posibilidad de afectación Legal, Reputacional, Económica, Operativa por Fraude interno, Soborno entrante, Conflicto de Intereses debido a presentación de cohecho, concusión y/o prevaricato, en las actuaciones de algún profesional en el marco de la operación del proceso de Administración de Tierras de la Nación en el desarrollo de actividades para la Adjudicación de Baldíos a Entidades de Derecho Público, Limitaciones a la Propiedad, Regulación y Formalización de Servidumbres y en la Administración de Badíos Insulares</v>
      </c>
      <c r="C175" s="742" t="b">
        <f>Tabla135[[#This Row],[Identificado en paso 1 y 2?]]</f>
        <v>1</v>
      </c>
      <c r="D175" s="727">
        <f>_xlfn.XLOOKUP(Tabla135[[#This Row],[Id Riesgo]],Tabla13[Id Riesgo],Tabla13[Probabilidad],"",1)</f>
        <v>0.6</v>
      </c>
      <c r="E175" s="727">
        <f>IF(C175=TRUE,_xlfn.XLOOKUP(Tabla135[[#This Row],[Id Riesgo]],Tabla13[Id Riesgo],Tabla13[Porcentaje Impacto],"",1),"")</f>
        <v>1</v>
      </c>
      <c r="F175" s="290" t="str">
        <f t="shared" si="16"/>
        <v>RC17</v>
      </c>
      <c r="G175" s="415" t="b">
        <f>_xlfn.XLOOKUP(F175,Tabla13[Id Riesgo],Tabla13[Registro diligenciado],FALSE,1)</f>
        <v>1</v>
      </c>
      <c r="H175" s="290" t="str">
        <f>IF(G175,_xlfn.XLOOKUP(F175,Tabla6[Id Riesgo],Tabla6[DESCRIPCIÓN DEL RIESGO],FALSE,1),"")</f>
        <v>Posibilidad de afectación Legal, Reputacional, Económica, Operativa por Fraude interno, Soborno entrante, Conflicto de Intereses debido a presentación de cohecho, concusión y/o prevaricato, en las actuaciones de algún profesional en el marco de la operación del proceso de Administración de Tierras de la Nación en el desarrollo de actividades para la Adjudicación de Baldíos a Entidades de Derecho Público, Limitaciones a la Propiedad, Regulación y Formalización de Servidumbres y en la Administración de Badíos Insulares</v>
      </c>
      <c r="I175" s="327">
        <f>_xlfn.XLOOKUP(Tabla135[[#This Row],[Id Riesgo]],Tabla13[Id Riesgo],Tabla13[Probabilidad])</f>
        <v>0.6</v>
      </c>
      <c r="J175" s="327">
        <f>_xlfn.XLOOKUP(Tabla135[[#This Row],[Id Riesgo]],Tabla13[Id Riesgo],Tabla13[Porcentaje Impacto],"",1)</f>
        <v>1</v>
      </c>
      <c r="K175" s="311">
        <v>4</v>
      </c>
      <c r="L175" s="314"/>
      <c r="M175" s="314"/>
      <c r="N175" s="314"/>
      <c r="O175" s="295"/>
      <c r="P175" s="314"/>
      <c r="Q175" s="328" t="str">
        <f>_xlfn.TEXTJOIN(" ",TRUE,Tabla135[[#This Row],[Actividad - Acción ¿Qué?
Inicia con verbo]],Tabla135[[#This Row],[Complemento
(Observaciones o desviaciones)]])</f>
        <v/>
      </c>
      <c r="R175" s="295"/>
      <c r="S175" s="327" t="str">
        <f>_xlfn.XLOOKUP(Tabla135[[#This Row],[Tipo de control]],Tabla7[Tipo de control],Tabla7[Peso],"",1)</f>
        <v/>
      </c>
      <c r="T175" s="290" t="str">
        <f>_xlfn.XLOOKUP(Tabla135[[#This Row],[Tipo de control]],Tabla7[Tipo de control],Tabla7[Afectación matriz],"",1)</f>
        <v/>
      </c>
      <c r="U175" s="295"/>
      <c r="V175" s="327" t="str">
        <f>_xlfn.XLOOKUP(Tabla135[[#This Row],[Implementación]],Tabla11[Implementación],Tabla11[Peso],"",1)</f>
        <v/>
      </c>
      <c r="W175" s="295"/>
      <c r="X175" s="295"/>
      <c r="Y175" s="295"/>
      <c r="Z175" s="295"/>
      <c r="AA175" s="310" t="str">
        <f>IFERROR(Tabla135[[#This Row],[Peso del control]]+Tabla135[[#This Row],[Peso de la implementación]],"")</f>
        <v/>
      </c>
      <c r="AB175" s="310" t="str" cm="1">
        <f t="array" ref="AB175">IFERROR(IF(Tabla135[[#This Row],[Registro diligenciado]]=TRUE,_xlfn.IFS(AND(Tabla135[[#This Row],[No. de Control]]=1,Tabla135[[#This Row],[Desplazamiento en la Matriz]]="Probabilidad"),D175-(D175*Tabla135[[#This Row],[Valor del control]]),AND(Tabla135[[#This Row],[No. de Control]]&gt;1,Tabla135[[#This Row],[Desplazamiento en la Matriz]]="Probabilidad"),AB174-(AB174*Tabla135[[#This Row],[Valor del control]]),AND(Tabla135[[#This Row],[No. de Control]]=1,Tabla135[[#This Row],[Desplazamiento en la Matriz]]="Impacto"),D175,AND(Tabla135[[#This Row],[No. de Control]]&gt;1,Tabla135[[#This Row],[Desplazamiento en la Matriz]]="Impacto"),AB174),""),"")</f>
        <v/>
      </c>
      <c r="AC175" s="310" t="str" cm="1">
        <f t="array" ref="AC175">IFERROR(IF(Tabla135[[#This Row],[Registro diligenciado]]=TRUE,_xlfn.IFS(AND(Tabla135[[#This Row],[No. de Control]]=1,Tabla135[[#This Row],[Desplazamiento en la Matriz]]="Impacto"),E175-(E175*Tabla135[[#This Row],[Valor del control]]),AND(Tabla135[[#This Row],[No. de Control]]&gt;1,Tabla135[[#This Row],[Desplazamiento en la Matriz]]="Impacto"),AC174-(AC174*Tabla135[[#This Row],[Valor del control]]),AND(Tabla135[[#This Row],[No. de Control]]=1,Tabla135[[#This Row],[Desplazamiento en la Matriz]]="Probabilidad"),E175,AND(Tabla135[[#This Row],[No. de Control]]&gt;1,Tabla135[[#This Row],[Desplazamiento en la Matriz]]="Probabilidad"),AC174),""),"")</f>
        <v/>
      </c>
      <c r="AD175" s="310">
        <f>IFERROR(_xlfn.MINIFS(Tabla135[Probabilidad residual],Tabla135[Id Riesgo],Tabla135[[#This Row],[Id Riesgo]]),"")</f>
        <v>0.42</v>
      </c>
      <c r="AE175" s="310">
        <f>IFERROR(_xlfn.MINIFS(Tabla135[Impacto residual],Tabla135[Id Riesgo],Tabla135[[#This Row],[Id Riesgo]]),"")</f>
        <v>1</v>
      </c>
      <c r="AF175" s="310" t="str" cm="1">
        <f t="array" ref="AF17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75" s="310" t="str" cm="1">
        <f t="array" ref="AG17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7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75" s="213"/>
      <c r="AJ175" s="727">
        <f>_xlfn.MINIFS(Tabla135[Probabilidad residual],Tabla135[Id Riesgo],Tabla135[[#This Row],[Id Riesgo]])</f>
        <v>0.42</v>
      </c>
      <c r="AK175" s="727">
        <f>_xlfn.MINIFS(Tabla135[Impacto residual],Tabla135[Id Riesgo],Tabla135[[#This Row],[Id Riesgo]])</f>
        <v>1</v>
      </c>
      <c r="AL175" s="727"/>
      <c r="AM175" s="727"/>
      <c r="AN175" s="213"/>
      <c r="AO175" s="213"/>
      <c r="AP175" s="213"/>
      <c r="AQ175" s="213"/>
      <c r="AR175" s="213"/>
      <c r="AS175" s="213"/>
      <c r="AT175" s="213"/>
      <c r="AU175" s="213"/>
      <c r="AV175" s="213"/>
      <c r="AW175" s="213"/>
      <c r="AX175" s="213"/>
      <c r="AY175" s="213"/>
    </row>
    <row r="176" spans="1:51" ht="174" hidden="1" x14ac:dyDescent="0.4">
      <c r="A176" s="735" t="str">
        <f>Tabla135[[#This Row],[Id Riesgo]]</f>
        <v>RC17</v>
      </c>
      <c r="B176" s="736" t="str">
        <f>Tabla135[[#This Row],[Riesgo]]</f>
        <v>Posibilidad de afectación Legal, Reputacional, Económica, Operativa por Fraude interno, Soborno entrante, Conflicto de Intereses debido a presentación de cohecho, concusión y/o prevaricato, en las actuaciones de algún profesional en el marco de la operación del proceso de Administración de Tierras de la Nación en el desarrollo de actividades para la Adjudicación de Baldíos a Entidades de Derecho Público, Limitaciones a la Propiedad, Regulación y Formalización de Servidumbres y en la Administración de Badíos Insulares</v>
      </c>
      <c r="C176" s="742" t="b">
        <f>Tabla135[[#This Row],[Identificado en paso 1 y 2?]]</f>
        <v>1</v>
      </c>
      <c r="D176" s="727">
        <f>_xlfn.XLOOKUP(Tabla135[[#This Row],[Id Riesgo]],Tabla13[Id Riesgo],Tabla13[Probabilidad],"",1)</f>
        <v>0.6</v>
      </c>
      <c r="E176" s="727">
        <f>IF(C176=TRUE,_xlfn.XLOOKUP(Tabla135[[#This Row],[Id Riesgo]],Tabla13[Id Riesgo],Tabla13[Porcentaje Impacto],"",1),"")</f>
        <v>1</v>
      </c>
      <c r="F176" s="290" t="str">
        <f t="shared" si="16"/>
        <v>RC17</v>
      </c>
      <c r="G176" s="415" t="b">
        <f>_xlfn.XLOOKUP(F176,Tabla13[Id Riesgo],Tabla13[Registro diligenciado],FALSE,1)</f>
        <v>1</v>
      </c>
      <c r="H176" s="290" t="str">
        <f>IF(G176,_xlfn.XLOOKUP(F176,Tabla6[Id Riesgo],Tabla6[DESCRIPCIÓN DEL RIESGO],FALSE,1),"")</f>
        <v>Posibilidad de afectación Legal, Reputacional, Económica, Operativa por Fraude interno, Soborno entrante, Conflicto de Intereses debido a presentación de cohecho, concusión y/o prevaricato, en las actuaciones de algún profesional en el marco de la operación del proceso de Administración de Tierras de la Nación en el desarrollo de actividades para la Adjudicación de Baldíos a Entidades de Derecho Público, Limitaciones a la Propiedad, Regulación y Formalización de Servidumbres y en la Administración de Badíos Insulares</v>
      </c>
      <c r="I176" s="327">
        <f>_xlfn.XLOOKUP(Tabla135[[#This Row],[Id Riesgo]],Tabla13[Id Riesgo],Tabla13[Probabilidad])</f>
        <v>0.6</v>
      </c>
      <c r="J176" s="327">
        <f>_xlfn.XLOOKUP(Tabla135[[#This Row],[Id Riesgo]],Tabla13[Id Riesgo],Tabla13[Porcentaje Impacto],"",1)</f>
        <v>1</v>
      </c>
      <c r="K176" s="311">
        <v>5</v>
      </c>
      <c r="L176" s="314"/>
      <c r="M176" s="314"/>
      <c r="N176" s="314"/>
      <c r="O176" s="295"/>
      <c r="P176" s="314"/>
      <c r="Q176" s="328" t="str">
        <f>_xlfn.TEXTJOIN(" ",TRUE,Tabla135[[#This Row],[Actividad - Acción ¿Qué?
Inicia con verbo]],Tabla135[[#This Row],[Complemento
(Observaciones o desviaciones)]])</f>
        <v/>
      </c>
      <c r="R176" s="295"/>
      <c r="S176" s="327" t="str">
        <f>_xlfn.XLOOKUP(Tabla135[[#This Row],[Tipo de control]],Tabla7[Tipo de control],Tabla7[Peso],"",1)</f>
        <v/>
      </c>
      <c r="T176" s="290" t="str">
        <f>_xlfn.XLOOKUP(Tabla135[[#This Row],[Tipo de control]],Tabla7[Tipo de control],Tabla7[Afectación matriz],"",1)</f>
        <v/>
      </c>
      <c r="U176" s="295"/>
      <c r="V176" s="327" t="str">
        <f>_xlfn.XLOOKUP(Tabla135[[#This Row],[Implementación]],Tabla11[Implementación],Tabla11[Peso],"",1)</f>
        <v/>
      </c>
      <c r="W176" s="295"/>
      <c r="X176" s="295"/>
      <c r="Y176" s="295"/>
      <c r="Z176" s="295"/>
      <c r="AA176" s="310" t="str">
        <f>IFERROR(Tabla135[[#This Row],[Peso del control]]+Tabla135[[#This Row],[Peso de la implementación]],"")</f>
        <v/>
      </c>
      <c r="AB176" s="310" t="str" cm="1">
        <f t="array" ref="AB176">IFERROR(IF(Tabla135[[#This Row],[Registro diligenciado]]=TRUE,_xlfn.IFS(AND(Tabla135[[#This Row],[No. de Control]]=1,Tabla135[[#This Row],[Desplazamiento en la Matriz]]="Probabilidad"),D176-(D176*Tabla135[[#This Row],[Valor del control]]),AND(Tabla135[[#This Row],[No. de Control]]&gt;1,Tabla135[[#This Row],[Desplazamiento en la Matriz]]="Probabilidad"),AB175-(AB175*Tabla135[[#This Row],[Valor del control]]),AND(Tabla135[[#This Row],[No. de Control]]=1,Tabla135[[#This Row],[Desplazamiento en la Matriz]]="Impacto"),D176,AND(Tabla135[[#This Row],[No. de Control]]&gt;1,Tabla135[[#This Row],[Desplazamiento en la Matriz]]="Impacto"),AB175),""),"")</f>
        <v/>
      </c>
      <c r="AC176" s="310" t="str" cm="1">
        <f t="array" ref="AC176">IFERROR(IF(Tabla135[[#This Row],[Registro diligenciado]]=TRUE,_xlfn.IFS(AND(Tabla135[[#This Row],[No. de Control]]=1,Tabla135[[#This Row],[Desplazamiento en la Matriz]]="Impacto"),E176-(E176*Tabla135[[#This Row],[Valor del control]]),AND(Tabla135[[#This Row],[No. de Control]]&gt;1,Tabla135[[#This Row],[Desplazamiento en la Matriz]]="Impacto"),AC175-(AC175*Tabla135[[#This Row],[Valor del control]]),AND(Tabla135[[#This Row],[No. de Control]]=1,Tabla135[[#This Row],[Desplazamiento en la Matriz]]="Probabilidad"),E176,AND(Tabla135[[#This Row],[No. de Control]]&gt;1,Tabla135[[#This Row],[Desplazamiento en la Matriz]]="Probabilidad"),AC175),""),"")</f>
        <v/>
      </c>
      <c r="AD176" s="310">
        <f>IFERROR(_xlfn.MINIFS(Tabla135[Probabilidad residual],Tabla135[Id Riesgo],Tabla135[[#This Row],[Id Riesgo]]),"")</f>
        <v>0.42</v>
      </c>
      <c r="AE176" s="310">
        <f>IFERROR(_xlfn.MINIFS(Tabla135[Impacto residual],Tabla135[Id Riesgo],Tabla135[[#This Row],[Id Riesgo]]),"")</f>
        <v>1</v>
      </c>
      <c r="AF176" s="310" t="str" cm="1">
        <f t="array" ref="AF17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76" s="310" t="str" cm="1">
        <f t="array" ref="AG17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7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76" s="213"/>
      <c r="AJ176" s="727">
        <f>_xlfn.MINIFS(Tabla135[Probabilidad residual],Tabla135[Id Riesgo],Tabla135[[#This Row],[Id Riesgo]])</f>
        <v>0.42</v>
      </c>
      <c r="AK176" s="727">
        <f>_xlfn.MINIFS(Tabla135[Impacto residual],Tabla135[Id Riesgo],Tabla135[[#This Row],[Id Riesgo]])</f>
        <v>1</v>
      </c>
      <c r="AL176" s="727"/>
      <c r="AM176" s="727"/>
      <c r="AN176" s="213"/>
      <c r="AO176" s="213"/>
      <c r="AP176" s="213"/>
      <c r="AQ176" s="213"/>
      <c r="AR176" s="213"/>
      <c r="AS176" s="213"/>
      <c r="AT176" s="213"/>
      <c r="AU176" s="213"/>
      <c r="AV176" s="213"/>
      <c r="AW176" s="213"/>
      <c r="AX176" s="213"/>
      <c r="AY176" s="213"/>
    </row>
    <row r="177" spans="1:51" ht="174" hidden="1" x14ac:dyDescent="0.4">
      <c r="A177" s="735" t="str">
        <f>Tabla135[[#This Row],[Id Riesgo]]</f>
        <v>RC17</v>
      </c>
      <c r="B177" s="736" t="str">
        <f>Tabla135[[#This Row],[Riesgo]]</f>
        <v>Posibilidad de afectación Legal, Reputacional, Económica, Operativa por Fraude interno, Soborno entrante, Conflicto de Intereses debido a presentación de cohecho, concusión y/o prevaricato, en las actuaciones de algún profesional en el marco de la operación del proceso de Administración de Tierras de la Nación en el desarrollo de actividades para la Adjudicación de Baldíos a Entidades de Derecho Público, Limitaciones a la Propiedad, Regulación y Formalización de Servidumbres y en la Administración de Badíos Insulares</v>
      </c>
      <c r="C177" s="742" t="b">
        <f>Tabla135[[#This Row],[Identificado en paso 1 y 2?]]</f>
        <v>1</v>
      </c>
      <c r="D177" s="727">
        <f>_xlfn.XLOOKUP(Tabla135[[#This Row],[Id Riesgo]],Tabla13[Id Riesgo],Tabla13[Probabilidad],"",1)</f>
        <v>0.6</v>
      </c>
      <c r="E177" s="727">
        <f>IF(C177=TRUE,_xlfn.XLOOKUP(Tabla135[[#This Row],[Id Riesgo]],Tabla13[Id Riesgo],Tabla13[Porcentaje Impacto],"",1),"")</f>
        <v>1</v>
      </c>
      <c r="F177" s="290" t="str">
        <f t="shared" si="16"/>
        <v>RC17</v>
      </c>
      <c r="G177" s="415" t="b">
        <f>_xlfn.XLOOKUP(F177,Tabla13[Id Riesgo],Tabla13[Registro diligenciado],FALSE,1)</f>
        <v>1</v>
      </c>
      <c r="H177" s="290" t="str">
        <f>IF(G177,_xlfn.XLOOKUP(F177,Tabla6[Id Riesgo],Tabla6[DESCRIPCIÓN DEL RIESGO],FALSE,1),"")</f>
        <v>Posibilidad de afectación Legal, Reputacional, Económica, Operativa por Fraude interno, Soborno entrante, Conflicto de Intereses debido a presentación de cohecho, concusión y/o prevaricato, en las actuaciones de algún profesional en el marco de la operación del proceso de Administración de Tierras de la Nación en el desarrollo de actividades para la Adjudicación de Baldíos a Entidades de Derecho Público, Limitaciones a la Propiedad, Regulación y Formalización de Servidumbres y en la Administración de Badíos Insulares</v>
      </c>
      <c r="I177" s="327">
        <f>_xlfn.XLOOKUP(Tabla135[[#This Row],[Id Riesgo]],Tabla13[Id Riesgo],Tabla13[Probabilidad])</f>
        <v>0.6</v>
      </c>
      <c r="J177" s="327">
        <f>_xlfn.XLOOKUP(Tabla135[[#This Row],[Id Riesgo]],Tabla13[Id Riesgo],Tabla13[Porcentaje Impacto],"",1)</f>
        <v>1</v>
      </c>
      <c r="K177" s="311">
        <v>6</v>
      </c>
      <c r="L177" s="314"/>
      <c r="M177" s="314"/>
      <c r="N177" s="314"/>
      <c r="O177" s="295"/>
      <c r="P177" s="314"/>
      <c r="Q177" s="328" t="str">
        <f>_xlfn.TEXTJOIN(" ",TRUE,Tabla135[[#This Row],[Actividad - Acción ¿Qué?
Inicia con verbo]],Tabla135[[#This Row],[Complemento
(Observaciones o desviaciones)]])</f>
        <v/>
      </c>
      <c r="R177" s="295"/>
      <c r="S177" s="327" t="str">
        <f>_xlfn.XLOOKUP(Tabla135[[#This Row],[Tipo de control]],Tabla7[Tipo de control],Tabla7[Peso],"",1)</f>
        <v/>
      </c>
      <c r="T177" s="290" t="str">
        <f>_xlfn.XLOOKUP(Tabla135[[#This Row],[Tipo de control]],Tabla7[Tipo de control],Tabla7[Afectación matriz],"",1)</f>
        <v/>
      </c>
      <c r="U177" s="295"/>
      <c r="V177" s="327" t="str">
        <f>_xlfn.XLOOKUP(Tabla135[[#This Row],[Implementación]],Tabla11[Implementación],Tabla11[Peso],"",1)</f>
        <v/>
      </c>
      <c r="W177" s="295"/>
      <c r="X177" s="295"/>
      <c r="Y177" s="295"/>
      <c r="Z177" s="295"/>
      <c r="AA177" s="310" t="str">
        <f>IFERROR(Tabla135[[#This Row],[Peso del control]]+Tabla135[[#This Row],[Peso de la implementación]],"")</f>
        <v/>
      </c>
      <c r="AB177" s="310" t="str" cm="1">
        <f t="array" ref="AB177">IFERROR(IF(Tabla135[[#This Row],[Registro diligenciado]]=TRUE,_xlfn.IFS(AND(Tabla135[[#This Row],[No. de Control]]=1,Tabla135[[#This Row],[Desplazamiento en la Matriz]]="Probabilidad"),D177-(D177*Tabla135[[#This Row],[Valor del control]]),AND(Tabla135[[#This Row],[No. de Control]]&gt;1,Tabla135[[#This Row],[Desplazamiento en la Matriz]]="Probabilidad"),AB176-(AB176*Tabla135[[#This Row],[Valor del control]]),AND(Tabla135[[#This Row],[No. de Control]]=1,Tabla135[[#This Row],[Desplazamiento en la Matriz]]="Impacto"),D177,AND(Tabla135[[#This Row],[No. de Control]]&gt;1,Tabla135[[#This Row],[Desplazamiento en la Matriz]]="Impacto"),AB176),""),"")</f>
        <v/>
      </c>
      <c r="AC177" s="310" t="str" cm="1">
        <f t="array" ref="AC177">IFERROR(IF(Tabla135[[#This Row],[Registro diligenciado]]=TRUE,_xlfn.IFS(AND(Tabla135[[#This Row],[No. de Control]]=1,Tabla135[[#This Row],[Desplazamiento en la Matriz]]="Impacto"),E177-(E177*Tabla135[[#This Row],[Valor del control]]),AND(Tabla135[[#This Row],[No. de Control]]&gt;1,Tabla135[[#This Row],[Desplazamiento en la Matriz]]="Impacto"),AC176-(AC176*Tabla135[[#This Row],[Valor del control]]),AND(Tabla135[[#This Row],[No. de Control]]=1,Tabla135[[#This Row],[Desplazamiento en la Matriz]]="Probabilidad"),E177,AND(Tabla135[[#This Row],[No. de Control]]&gt;1,Tabla135[[#This Row],[Desplazamiento en la Matriz]]="Probabilidad"),AC176),""),"")</f>
        <v/>
      </c>
      <c r="AD177" s="310">
        <f>IFERROR(_xlfn.MINIFS(Tabla135[Probabilidad residual],Tabla135[Id Riesgo],Tabla135[[#This Row],[Id Riesgo]]),"")</f>
        <v>0.42</v>
      </c>
      <c r="AE177" s="310">
        <f>IFERROR(_xlfn.MINIFS(Tabla135[Impacto residual],Tabla135[Id Riesgo],Tabla135[[#This Row],[Id Riesgo]]),"")</f>
        <v>1</v>
      </c>
      <c r="AF177" s="310" t="str" cm="1">
        <f t="array" ref="AF17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77" s="310" t="str" cm="1">
        <f t="array" ref="AG17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7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77" s="213"/>
      <c r="AJ177" s="727">
        <f>_xlfn.MINIFS(Tabla135[Probabilidad residual],Tabla135[Id Riesgo],Tabla135[[#This Row],[Id Riesgo]])</f>
        <v>0.42</v>
      </c>
      <c r="AK177" s="727">
        <f>_xlfn.MINIFS(Tabla135[Impacto residual],Tabla135[Id Riesgo],Tabla135[[#This Row],[Id Riesgo]])</f>
        <v>1</v>
      </c>
      <c r="AL177" s="727"/>
      <c r="AM177" s="727"/>
      <c r="AN177" s="213"/>
      <c r="AO177" s="213"/>
      <c r="AP177" s="213"/>
      <c r="AQ177" s="213"/>
      <c r="AR177" s="213"/>
      <c r="AS177" s="213"/>
      <c r="AT177" s="213"/>
      <c r="AU177" s="213"/>
      <c r="AV177" s="213"/>
      <c r="AW177" s="213"/>
      <c r="AX177" s="213"/>
      <c r="AY177" s="213"/>
    </row>
    <row r="178" spans="1:51" ht="174" hidden="1" x14ac:dyDescent="0.4">
      <c r="A178" s="735" t="str">
        <f>Tabla135[[#This Row],[Id Riesgo]]</f>
        <v>RC17</v>
      </c>
      <c r="B178" s="736" t="str">
        <f>Tabla135[[#This Row],[Riesgo]]</f>
        <v>Posibilidad de afectación Legal, Reputacional, Económica, Operativa por Fraude interno, Soborno entrante, Conflicto de Intereses debido a presentación de cohecho, concusión y/o prevaricato, en las actuaciones de algún profesional en el marco de la operación del proceso de Administración de Tierras de la Nación en el desarrollo de actividades para la Adjudicación de Baldíos a Entidades de Derecho Público, Limitaciones a la Propiedad, Regulación y Formalización de Servidumbres y en la Administración de Badíos Insulares</v>
      </c>
      <c r="C178" s="742" t="b">
        <f>Tabla135[[#This Row],[Identificado en paso 1 y 2?]]</f>
        <v>1</v>
      </c>
      <c r="D178" s="727">
        <f>_xlfn.XLOOKUP(Tabla135[[#This Row],[Id Riesgo]],Tabla13[Id Riesgo],Tabla13[Probabilidad],"",1)</f>
        <v>0.6</v>
      </c>
      <c r="E178" s="727">
        <f>IF(C178=TRUE,_xlfn.XLOOKUP(Tabla135[[#This Row],[Id Riesgo]],Tabla13[Id Riesgo],Tabla13[Porcentaje Impacto],"",1),"")</f>
        <v>1</v>
      </c>
      <c r="F178" s="290" t="str">
        <f t="shared" si="16"/>
        <v>RC17</v>
      </c>
      <c r="G178" s="415" t="b">
        <f>_xlfn.XLOOKUP(F178,Tabla13[Id Riesgo],Tabla13[Registro diligenciado],FALSE,1)</f>
        <v>1</v>
      </c>
      <c r="H178" s="290" t="str">
        <f>IF(G178,_xlfn.XLOOKUP(F178,Tabla6[Id Riesgo],Tabla6[DESCRIPCIÓN DEL RIESGO],FALSE,1),"")</f>
        <v>Posibilidad de afectación Legal, Reputacional, Económica, Operativa por Fraude interno, Soborno entrante, Conflicto de Intereses debido a presentación de cohecho, concusión y/o prevaricato, en las actuaciones de algún profesional en el marco de la operación del proceso de Administración de Tierras de la Nación en el desarrollo de actividades para la Adjudicación de Baldíos a Entidades de Derecho Público, Limitaciones a la Propiedad, Regulación y Formalización de Servidumbres y en la Administración de Badíos Insulares</v>
      </c>
      <c r="I178" s="327">
        <f>_xlfn.XLOOKUP(Tabla135[[#This Row],[Id Riesgo]],Tabla13[Id Riesgo],Tabla13[Probabilidad])</f>
        <v>0.6</v>
      </c>
      <c r="J178" s="327">
        <f>_xlfn.XLOOKUP(Tabla135[[#This Row],[Id Riesgo]],Tabla13[Id Riesgo],Tabla13[Porcentaje Impacto],"",1)</f>
        <v>1</v>
      </c>
      <c r="K178" s="311">
        <v>7</v>
      </c>
      <c r="L178" s="314"/>
      <c r="M178" s="314"/>
      <c r="N178" s="314"/>
      <c r="O178" s="295"/>
      <c r="P178" s="314"/>
      <c r="Q178" s="328" t="str">
        <f>_xlfn.TEXTJOIN(" ",TRUE,Tabla135[[#This Row],[Actividad - Acción ¿Qué?
Inicia con verbo]],Tabla135[[#This Row],[Complemento
(Observaciones o desviaciones)]])</f>
        <v/>
      </c>
      <c r="R178" s="295"/>
      <c r="S178" s="327" t="str">
        <f>_xlfn.XLOOKUP(Tabla135[[#This Row],[Tipo de control]],Tabla7[Tipo de control],Tabla7[Peso],"",1)</f>
        <v/>
      </c>
      <c r="T178" s="290" t="str">
        <f>_xlfn.XLOOKUP(Tabla135[[#This Row],[Tipo de control]],Tabla7[Tipo de control],Tabla7[Afectación matriz],"",1)</f>
        <v/>
      </c>
      <c r="U178" s="295"/>
      <c r="V178" s="327" t="str">
        <f>_xlfn.XLOOKUP(Tabla135[[#This Row],[Implementación]],Tabla11[Implementación],Tabla11[Peso],"",1)</f>
        <v/>
      </c>
      <c r="W178" s="295"/>
      <c r="X178" s="295"/>
      <c r="Y178" s="295"/>
      <c r="Z178" s="295"/>
      <c r="AA178" s="310" t="str">
        <f>IFERROR(Tabla135[[#This Row],[Peso del control]]+Tabla135[[#This Row],[Peso de la implementación]],"")</f>
        <v/>
      </c>
      <c r="AB178" s="310" t="str" cm="1">
        <f t="array" ref="AB178">IFERROR(IF(Tabla135[[#This Row],[Registro diligenciado]]=TRUE,_xlfn.IFS(AND(Tabla135[[#This Row],[No. de Control]]=1,Tabla135[[#This Row],[Desplazamiento en la Matriz]]="Probabilidad"),D178-(D178*Tabla135[[#This Row],[Valor del control]]),AND(Tabla135[[#This Row],[No. de Control]]&gt;1,Tabla135[[#This Row],[Desplazamiento en la Matriz]]="Probabilidad"),AB177-(AB177*Tabla135[[#This Row],[Valor del control]]),AND(Tabla135[[#This Row],[No. de Control]]=1,Tabla135[[#This Row],[Desplazamiento en la Matriz]]="Impacto"),D178,AND(Tabla135[[#This Row],[No. de Control]]&gt;1,Tabla135[[#This Row],[Desplazamiento en la Matriz]]="Impacto"),AB177),""),"")</f>
        <v/>
      </c>
      <c r="AC178" s="310" t="str" cm="1">
        <f t="array" ref="AC178">IFERROR(IF(Tabla135[[#This Row],[Registro diligenciado]]=TRUE,_xlfn.IFS(AND(Tabla135[[#This Row],[No. de Control]]=1,Tabla135[[#This Row],[Desplazamiento en la Matriz]]="Impacto"),E178-(E178*Tabla135[[#This Row],[Valor del control]]),AND(Tabla135[[#This Row],[No. de Control]]&gt;1,Tabla135[[#This Row],[Desplazamiento en la Matriz]]="Impacto"),AC177-(AC177*Tabla135[[#This Row],[Valor del control]]),AND(Tabla135[[#This Row],[No. de Control]]=1,Tabla135[[#This Row],[Desplazamiento en la Matriz]]="Probabilidad"),E178,AND(Tabla135[[#This Row],[No. de Control]]&gt;1,Tabla135[[#This Row],[Desplazamiento en la Matriz]]="Probabilidad"),AC177),""),"")</f>
        <v/>
      </c>
      <c r="AD178" s="310">
        <f>IFERROR(_xlfn.MINIFS(Tabla135[Probabilidad residual],Tabla135[Id Riesgo],Tabla135[[#This Row],[Id Riesgo]]),"")</f>
        <v>0.42</v>
      </c>
      <c r="AE178" s="310">
        <f>IFERROR(_xlfn.MINIFS(Tabla135[Impacto residual],Tabla135[Id Riesgo],Tabla135[[#This Row],[Id Riesgo]]),"")</f>
        <v>1</v>
      </c>
      <c r="AF178" s="310" t="str" cm="1">
        <f t="array" ref="AF17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78" s="310" t="str" cm="1">
        <f t="array" ref="AG17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7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78" s="213"/>
      <c r="AJ178" s="727">
        <f>_xlfn.MINIFS(Tabla135[Probabilidad residual],Tabla135[Id Riesgo],Tabla135[[#This Row],[Id Riesgo]])</f>
        <v>0.42</v>
      </c>
      <c r="AK178" s="727">
        <f>_xlfn.MINIFS(Tabla135[Impacto residual],Tabla135[Id Riesgo],Tabla135[[#This Row],[Id Riesgo]])</f>
        <v>1</v>
      </c>
      <c r="AL178" s="727"/>
      <c r="AM178" s="727"/>
      <c r="AN178" s="213"/>
      <c r="AO178" s="213"/>
      <c r="AP178" s="213"/>
      <c r="AQ178" s="213"/>
      <c r="AR178" s="213"/>
      <c r="AS178" s="213"/>
      <c r="AT178" s="213"/>
      <c r="AU178" s="213"/>
      <c r="AV178" s="213"/>
      <c r="AW178" s="213"/>
      <c r="AX178" s="213"/>
      <c r="AY178" s="213"/>
    </row>
    <row r="179" spans="1:51" ht="174" hidden="1" x14ac:dyDescent="0.4">
      <c r="A179" s="735" t="str">
        <f>Tabla135[[#This Row],[Id Riesgo]]</f>
        <v>RC17</v>
      </c>
      <c r="B179" s="736" t="str">
        <f>Tabla135[[#This Row],[Riesgo]]</f>
        <v>Posibilidad de afectación Legal, Reputacional, Económica, Operativa por Fraude interno, Soborno entrante, Conflicto de Intereses debido a presentación de cohecho, concusión y/o prevaricato, en las actuaciones de algún profesional en el marco de la operación del proceso de Administración de Tierras de la Nación en el desarrollo de actividades para la Adjudicación de Baldíos a Entidades de Derecho Público, Limitaciones a la Propiedad, Regulación y Formalización de Servidumbres y en la Administración de Badíos Insulares</v>
      </c>
      <c r="C179" s="742" t="b">
        <f>Tabla135[[#This Row],[Identificado en paso 1 y 2?]]</f>
        <v>1</v>
      </c>
      <c r="D179" s="727">
        <f>_xlfn.XLOOKUP(Tabla135[[#This Row],[Id Riesgo]],Tabla13[Id Riesgo],Tabla13[Probabilidad],"",1)</f>
        <v>0.6</v>
      </c>
      <c r="E179" s="727">
        <f>IF(C179=TRUE,_xlfn.XLOOKUP(Tabla135[[#This Row],[Id Riesgo]],Tabla13[Id Riesgo],Tabla13[Porcentaje Impacto],"",1),"")</f>
        <v>1</v>
      </c>
      <c r="F179" s="290" t="str">
        <f t="shared" si="16"/>
        <v>RC17</v>
      </c>
      <c r="G179" s="415" t="b">
        <f>_xlfn.XLOOKUP(F179,Tabla13[Id Riesgo],Tabla13[Registro diligenciado],FALSE,1)</f>
        <v>1</v>
      </c>
      <c r="H179" s="290" t="str">
        <f>IF(G179,_xlfn.XLOOKUP(F179,Tabla6[Id Riesgo],Tabla6[DESCRIPCIÓN DEL RIESGO],FALSE,1),"")</f>
        <v>Posibilidad de afectación Legal, Reputacional, Económica, Operativa por Fraude interno, Soborno entrante, Conflicto de Intereses debido a presentación de cohecho, concusión y/o prevaricato, en las actuaciones de algún profesional en el marco de la operación del proceso de Administración de Tierras de la Nación en el desarrollo de actividades para la Adjudicación de Baldíos a Entidades de Derecho Público, Limitaciones a la Propiedad, Regulación y Formalización de Servidumbres y en la Administración de Badíos Insulares</v>
      </c>
      <c r="I179" s="327">
        <f>_xlfn.XLOOKUP(Tabla135[[#This Row],[Id Riesgo]],Tabla13[Id Riesgo],Tabla13[Probabilidad])</f>
        <v>0.6</v>
      </c>
      <c r="J179" s="327">
        <f>_xlfn.XLOOKUP(Tabla135[[#This Row],[Id Riesgo]],Tabla13[Id Riesgo],Tabla13[Porcentaje Impacto],"",1)</f>
        <v>1</v>
      </c>
      <c r="K179" s="311">
        <v>8</v>
      </c>
      <c r="L179" s="314"/>
      <c r="M179" s="314"/>
      <c r="N179" s="314"/>
      <c r="O179" s="295"/>
      <c r="P179" s="314"/>
      <c r="Q179" s="328" t="str">
        <f>_xlfn.TEXTJOIN(" ",TRUE,Tabla135[[#This Row],[Actividad - Acción ¿Qué?
Inicia con verbo]],Tabla135[[#This Row],[Complemento
(Observaciones o desviaciones)]])</f>
        <v/>
      </c>
      <c r="R179" s="295"/>
      <c r="S179" s="327" t="str">
        <f>_xlfn.XLOOKUP(Tabla135[[#This Row],[Tipo de control]],Tabla7[Tipo de control],Tabla7[Peso],"",1)</f>
        <v/>
      </c>
      <c r="T179" s="290" t="str">
        <f>_xlfn.XLOOKUP(Tabla135[[#This Row],[Tipo de control]],Tabla7[Tipo de control],Tabla7[Afectación matriz],"",1)</f>
        <v/>
      </c>
      <c r="U179" s="295"/>
      <c r="V179" s="327" t="str">
        <f>_xlfn.XLOOKUP(Tabla135[[#This Row],[Implementación]],Tabla11[Implementación],Tabla11[Peso],"",1)</f>
        <v/>
      </c>
      <c r="W179" s="295"/>
      <c r="X179" s="295"/>
      <c r="Y179" s="295"/>
      <c r="Z179" s="295"/>
      <c r="AA179" s="310" t="str">
        <f>IFERROR(Tabla135[[#This Row],[Peso del control]]+Tabla135[[#This Row],[Peso de la implementación]],"")</f>
        <v/>
      </c>
      <c r="AB179" s="310" t="str" cm="1">
        <f t="array" ref="AB179">IFERROR(IF(Tabla135[[#This Row],[Registro diligenciado]]=TRUE,_xlfn.IFS(AND(Tabla135[[#This Row],[No. de Control]]=1,Tabla135[[#This Row],[Desplazamiento en la Matriz]]="Probabilidad"),D179-(D179*Tabla135[[#This Row],[Valor del control]]),AND(Tabla135[[#This Row],[No. de Control]]&gt;1,Tabla135[[#This Row],[Desplazamiento en la Matriz]]="Probabilidad"),AB178-(AB178*Tabla135[[#This Row],[Valor del control]]),AND(Tabla135[[#This Row],[No. de Control]]=1,Tabla135[[#This Row],[Desplazamiento en la Matriz]]="Impacto"),D179,AND(Tabla135[[#This Row],[No. de Control]]&gt;1,Tabla135[[#This Row],[Desplazamiento en la Matriz]]="Impacto"),AB178),""),"")</f>
        <v/>
      </c>
      <c r="AC179" s="310" t="str" cm="1">
        <f t="array" ref="AC179">IFERROR(IF(Tabla135[[#This Row],[Registro diligenciado]]=TRUE,_xlfn.IFS(AND(Tabla135[[#This Row],[No. de Control]]=1,Tabla135[[#This Row],[Desplazamiento en la Matriz]]="Impacto"),E179-(E179*Tabla135[[#This Row],[Valor del control]]),AND(Tabla135[[#This Row],[No. de Control]]&gt;1,Tabla135[[#This Row],[Desplazamiento en la Matriz]]="Impacto"),AC178-(AC178*Tabla135[[#This Row],[Valor del control]]),AND(Tabla135[[#This Row],[No. de Control]]=1,Tabla135[[#This Row],[Desplazamiento en la Matriz]]="Probabilidad"),E179,AND(Tabla135[[#This Row],[No. de Control]]&gt;1,Tabla135[[#This Row],[Desplazamiento en la Matriz]]="Probabilidad"),AC178),""),"")</f>
        <v/>
      </c>
      <c r="AD179" s="310">
        <f>IFERROR(_xlfn.MINIFS(Tabla135[Probabilidad residual],Tabla135[Id Riesgo],Tabla135[[#This Row],[Id Riesgo]]),"")</f>
        <v>0.42</v>
      </c>
      <c r="AE179" s="310">
        <f>IFERROR(_xlfn.MINIFS(Tabla135[Impacto residual],Tabla135[Id Riesgo],Tabla135[[#This Row],[Id Riesgo]]),"")</f>
        <v>1</v>
      </c>
      <c r="AF179" s="310" t="str" cm="1">
        <f t="array" ref="AF17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79" s="310" t="str" cm="1">
        <f t="array" ref="AG17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7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79" s="213"/>
      <c r="AJ179" s="727">
        <f>_xlfn.MINIFS(Tabla135[Probabilidad residual],Tabla135[Id Riesgo],Tabla135[[#This Row],[Id Riesgo]])</f>
        <v>0.42</v>
      </c>
      <c r="AK179" s="727">
        <f>_xlfn.MINIFS(Tabla135[Impacto residual],Tabla135[Id Riesgo],Tabla135[[#This Row],[Id Riesgo]])</f>
        <v>1</v>
      </c>
      <c r="AL179" s="727"/>
      <c r="AM179" s="727"/>
      <c r="AN179" s="213"/>
      <c r="AO179" s="213"/>
      <c r="AP179" s="213"/>
      <c r="AQ179" s="213"/>
      <c r="AR179" s="213"/>
      <c r="AS179" s="213"/>
      <c r="AT179" s="213"/>
      <c r="AU179" s="213"/>
      <c r="AV179" s="213"/>
      <c r="AW179" s="213"/>
      <c r="AX179" s="213"/>
      <c r="AY179" s="213"/>
    </row>
    <row r="180" spans="1:51" ht="174" hidden="1" x14ac:dyDescent="0.4">
      <c r="A180" s="735" t="str">
        <f>Tabla135[[#This Row],[Id Riesgo]]</f>
        <v>RC17</v>
      </c>
      <c r="B180" s="736" t="str">
        <f>Tabla135[[#This Row],[Riesgo]]</f>
        <v>Posibilidad de afectación Legal, Reputacional, Económica, Operativa por Fraude interno, Soborno entrante, Conflicto de Intereses debido a presentación de cohecho, concusión y/o prevaricato, en las actuaciones de algún profesional en el marco de la operación del proceso de Administración de Tierras de la Nación en el desarrollo de actividades para la Adjudicación de Baldíos a Entidades de Derecho Público, Limitaciones a la Propiedad, Regulación y Formalización de Servidumbres y en la Administración de Badíos Insulares</v>
      </c>
      <c r="C180" s="742" t="b">
        <f>Tabla135[[#This Row],[Identificado en paso 1 y 2?]]</f>
        <v>1</v>
      </c>
      <c r="D180" s="727">
        <f>_xlfn.XLOOKUP(Tabla135[[#This Row],[Id Riesgo]],Tabla13[Id Riesgo],Tabla13[Probabilidad],"",1)</f>
        <v>0.6</v>
      </c>
      <c r="E180" s="727">
        <f>IF(C180=TRUE,_xlfn.XLOOKUP(Tabla135[[#This Row],[Id Riesgo]],Tabla13[Id Riesgo],Tabla13[Porcentaje Impacto],"",1),"")</f>
        <v>1</v>
      </c>
      <c r="F180" s="290" t="str">
        <f t="shared" si="16"/>
        <v>RC17</v>
      </c>
      <c r="G180" s="415" t="b">
        <f>_xlfn.XLOOKUP(F180,Tabla13[Id Riesgo],Tabla13[Registro diligenciado],FALSE,1)</f>
        <v>1</v>
      </c>
      <c r="H180" s="290" t="str">
        <f>IF(G180,_xlfn.XLOOKUP(F180,Tabla6[Id Riesgo],Tabla6[DESCRIPCIÓN DEL RIESGO],FALSE,1),"")</f>
        <v>Posibilidad de afectación Legal, Reputacional, Económica, Operativa por Fraude interno, Soborno entrante, Conflicto de Intereses debido a presentación de cohecho, concusión y/o prevaricato, en las actuaciones de algún profesional en el marco de la operación del proceso de Administración de Tierras de la Nación en el desarrollo de actividades para la Adjudicación de Baldíos a Entidades de Derecho Público, Limitaciones a la Propiedad, Regulación y Formalización de Servidumbres y en la Administración de Badíos Insulares</v>
      </c>
      <c r="I180" s="327">
        <f>_xlfn.XLOOKUP(Tabla135[[#This Row],[Id Riesgo]],Tabla13[Id Riesgo],Tabla13[Probabilidad])</f>
        <v>0.6</v>
      </c>
      <c r="J180" s="327">
        <f>_xlfn.XLOOKUP(Tabla135[[#This Row],[Id Riesgo]],Tabla13[Id Riesgo],Tabla13[Porcentaje Impacto],"",1)</f>
        <v>1</v>
      </c>
      <c r="K180" s="311">
        <v>9</v>
      </c>
      <c r="L180" s="314"/>
      <c r="M180" s="314"/>
      <c r="N180" s="314"/>
      <c r="O180" s="295"/>
      <c r="P180" s="314"/>
      <c r="Q180" s="328" t="str">
        <f>_xlfn.TEXTJOIN(" ",TRUE,Tabla135[[#This Row],[Actividad - Acción ¿Qué?
Inicia con verbo]],Tabla135[[#This Row],[Complemento
(Observaciones o desviaciones)]])</f>
        <v/>
      </c>
      <c r="R180" s="295"/>
      <c r="S180" s="327" t="str">
        <f>_xlfn.XLOOKUP(Tabla135[[#This Row],[Tipo de control]],Tabla7[Tipo de control],Tabla7[Peso],"",1)</f>
        <v/>
      </c>
      <c r="T180" s="290" t="str">
        <f>_xlfn.XLOOKUP(Tabla135[[#This Row],[Tipo de control]],Tabla7[Tipo de control],Tabla7[Afectación matriz],"",1)</f>
        <v/>
      </c>
      <c r="U180" s="295"/>
      <c r="V180" s="327" t="str">
        <f>_xlfn.XLOOKUP(Tabla135[[#This Row],[Implementación]],Tabla11[Implementación],Tabla11[Peso],"",1)</f>
        <v/>
      </c>
      <c r="W180" s="295"/>
      <c r="X180" s="295"/>
      <c r="Y180" s="295"/>
      <c r="Z180" s="295"/>
      <c r="AA180" s="310" t="str">
        <f>IFERROR(Tabla135[[#This Row],[Peso del control]]+Tabla135[[#This Row],[Peso de la implementación]],"")</f>
        <v/>
      </c>
      <c r="AB180" s="310" t="str" cm="1">
        <f t="array" ref="AB180">IFERROR(IF(Tabla135[[#This Row],[Registro diligenciado]]=TRUE,_xlfn.IFS(AND(Tabla135[[#This Row],[No. de Control]]=1,Tabla135[[#This Row],[Desplazamiento en la Matriz]]="Probabilidad"),D180-(D180*Tabla135[[#This Row],[Valor del control]]),AND(Tabla135[[#This Row],[No. de Control]]&gt;1,Tabla135[[#This Row],[Desplazamiento en la Matriz]]="Probabilidad"),AB179-(AB179*Tabla135[[#This Row],[Valor del control]]),AND(Tabla135[[#This Row],[No. de Control]]=1,Tabla135[[#This Row],[Desplazamiento en la Matriz]]="Impacto"),D180,AND(Tabla135[[#This Row],[No. de Control]]&gt;1,Tabla135[[#This Row],[Desplazamiento en la Matriz]]="Impacto"),AB179),""),"")</f>
        <v/>
      </c>
      <c r="AC180" s="310" t="str" cm="1">
        <f t="array" ref="AC180">IFERROR(IF(Tabla135[[#This Row],[Registro diligenciado]]=TRUE,_xlfn.IFS(AND(Tabla135[[#This Row],[No. de Control]]=1,Tabla135[[#This Row],[Desplazamiento en la Matriz]]="Impacto"),E180-(E180*Tabla135[[#This Row],[Valor del control]]),AND(Tabla135[[#This Row],[No. de Control]]&gt;1,Tabla135[[#This Row],[Desplazamiento en la Matriz]]="Impacto"),AC179-(AC179*Tabla135[[#This Row],[Valor del control]]),AND(Tabla135[[#This Row],[No. de Control]]=1,Tabla135[[#This Row],[Desplazamiento en la Matriz]]="Probabilidad"),E180,AND(Tabla135[[#This Row],[No. de Control]]&gt;1,Tabla135[[#This Row],[Desplazamiento en la Matriz]]="Probabilidad"),AC179),""),"")</f>
        <v/>
      </c>
      <c r="AD180" s="310">
        <f>IFERROR(_xlfn.MINIFS(Tabla135[Probabilidad residual],Tabla135[Id Riesgo],Tabla135[[#This Row],[Id Riesgo]]),"")</f>
        <v>0.42</v>
      </c>
      <c r="AE180" s="310">
        <f>IFERROR(_xlfn.MINIFS(Tabla135[Impacto residual],Tabla135[Id Riesgo],Tabla135[[#This Row],[Id Riesgo]]),"")</f>
        <v>1</v>
      </c>
      <c r="AF180" s="310" t="str" cm="1">
        <f t="array" ref="AF18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80" s="310" t="str" cm="1">
        <f t="array" ref="AG18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8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80" s="213"/>
      <c r="AJ180" s="727">
        <f>_xlfn.MINIFS(Tabla135[Probabilidad residual],Tabla135[Id Riesgo],Tabla135[[#This Row],[Id Riesgo]])</f>
        <v>0.42</v>
      </c>
      <c r="AK180" s="727">
        <f>_xlfn.MINIFS(Tabla135[Impacto residual],Tabla135[Id Riesgo],Tabla135[[#This Row],[Id Riesgo]])</f>
        <v>1</v>
      </c>
      <c r="AL180" s="727"/>
      <c r="AM180" s="727"/>
      <c r="AN180" s="213"/>
      <c r="AO180" s="213"/>
      <c r="AP180" s="213"/>
      <c r="AQ180" s="213"/>
      <c r="AR180" s="213"/>
      <c r="AS180" s="213"/>
      <c r="AT180" s="213"/>
      <c r="AU180" s="213"/>
      <c r="AV180" s="213"/>
      <c r="AW180" s="213"/>
      <c r="AX180" s="213"/>
      <c r="AY180" s="213"/>
    </row>
    <row r="181" spans="1:51" ht="174" hidden="1" x14ac:dyDescent="0.4">
      <c r="A181" s="735" t="str">
        <f>Tabla135[[#This Row],[Id Riesgo]]</f>
        <v>RC17</v>
      </c>
      <c r="B181" s="736" t="str">
        <f>Tabla135[[#This Row],[Riesgo]]</f>
        <v>Posibilidad de afectación Legal, Reputacional, Económica, Operativa por Fraude interno, Soborno entrante, Conflicto de Intereses debido a presentación de cohecho, concusión y/o prevaricato, en las actuaciones de algún profesional en el marco de la operación del proceso de Administración de Tierras de la Nación en el desarrollo de actividades para la Adjudicación de Baldíos a Entidades de Derecho Público, Limitaciones a la Propiedad, Regulación y Formalización de Servidumbres y en la Administración de Badíos Insulares</v>
      </c>
      <c r="C181" s="742" t="b">
        <f>Tabla135[[#This Row],[Identificado en paso 1 y 2?]]</f>
        <v>1</v>
      </c>
      <c r="D181" s="727">
        <f>_xlfn.XLOOKUP(Tabla135[[#This Row],[Id Riesgo]],Tabla13[Id Riesgo],Tabla13[Probabilidad],"",1)</f>
        <v>0.6</v>
      </c>
      <c r="E181" s="727">
        <f>IF(C181=TRUE,_xlfn.XLOOKUP(Tabla135[[#This Row],[Id Riesgo]],Tabla13[Id Riesgo],Tabla13[Porcentaje Impacto],"",1),"")</f>
        <v>1</v>
      </c>
      <c r="F181" s="290" t="str">
        <f t="shared" si="16"/>
        <v>RC17</v>
      </c>
      <c r="G181" s="415" t="b">
        <f>_xlfn.XLOOKUP(F181,Tabla13[Id Riesgo],Tabla13[Registro diligenciado],FALSE,1)</f>
        <v>1</v>
      </c>
      <c r="H181" s="290" t="str">
        <f>IF(G181,_xlfn.XLOOKUP(F181,Tabla6[Id Riesgo],Tabla6[DESCRIPCIÓN DEL RIESGO],FALSE,1),"")</f>
        <v>Posibilidad de afectación Legal, Reputacional, Económica, Operativa por Fraude interno, Soborno entrante, Conflicto de Intereses debido a presentación de cohecho, concusión y/o prevaricato, en las actuaciones de algún profesional en el marco de la operación del proceso de Administración de Tierras de la Nación en el desarrollo de actividades para la Adjudicación de Baldíos a Entidades de Derecho Público, Limitaciones a la Propiedad, Regulación y Formalización de Servidumbres y en la Administración de Badíos Insulares</v>
      </c>
      <c r="I181" s="327">
        <f>_xlfn.XLOOKUP(Tabla135[[#This Row],[Id Riesgo]],Tabla13[Id Riesgo],Tabla13[Probabilidad])</f>
        <v>0.6</v>
      </c>
      <c r="J181" s="327">
        <f>_xlfn.XLOOKUP(Tabla135[[#This Row],[Id Riesgo]],Tabla13[Id Riesgo],Tabla13[Porcentaje Impacto],"",1)</f>
        <v>1</v>
      </c>
      <c r="K181" s="311">
        <v>10</v>
      </c>
      <c r="L181" s="314"/>
      <c r="M181" s="314"/>
      <c r="N181" s="314"/>
      <c r="O181" s="295"/>
      <c r="P181" s="314"/>
      <c r="Q181" s="328" t="str">
        <f>_xlfn.TEXTJOIN(" ",TRUE,Tabla135[[#This Row],[Actividad - Acción ¿Qué?
Inicia con verbo]],Tabla135[[#This Row],[Complemento
(Observaciones o desviaciones)]])</f>
        <v/>
      </c>
      <c r="R181" s="295"/>
      <c r="S181" s="327" t="str">
        <f>_xlfn.XLOOKUP(Tabla135[[#This Row],[Tipo de control]],Tabla7[Tipo de control],Tabla7[Peso],"",1)</f>
        <v/>
      </c>
      <c r="T181" s="290" t="str">
        <f>_xlfn.XLOOKUP(Tabla135[[#This Row],[Tipo de control]],Tabla7[Tipo de control],Tabla7[Afectación matriz],"",1)</f>
        <v/>
      </c>
      <c r="U181" s="295"/>
      <c r="V181" s="327" t="str">
        <f>_xlfn.XLOOKUP(Tabla135[[#This Row],[Implementación]],Tabla11[Implementación],Tabla11[Peso],"",1)</f>
        <v/>
      </c>
      <c r="W181" s="295"/>
      <c r="X181" s="295"/>
      <c r="Y181" s="295"/>
      <c r="Z181" s="295"/>
      <c r="AA181" s="310" t="str">
        <f>IFERROR(Tabla135[[#This Row],[Peso del control]]+Tabla135[[#This Row],[Peso de la implementación]],"")</f>
        <v/>
      </c>
      <c r="AB181" s="310" t="str" cm="1">
        <f t="array" ref="AB181">IFERROR(IF(Tabla135[[#This Row],[Registro diligenciado]]=TRUE,_xlfn.IFS(AND(Tabla135[[#This Row],[No. de Control]]=1,Tabla135[[#This Row],[Desplazamiento en la Matriz]]="Probabilidad"),D181-(D181*Tabla135[[#This Row],[Valor del control]]),AND(Tabla135[[#This Row],[No. de Control]]&gt;1,Tabla135[[#This Row],[Desplazamiento en la Matriz]]="Probabilidad"),AB180-(AB180*Tabla135[[#This Row],[Valor del control]]),AND(Tabla135[[#This Row],[No. de Control]]=1,Tabla135[[#This Row],[Desplazamiento en la Matriz]]="Impacto"),D181,AND(Tabla135[[#This Row],[No. de Control]]&gt;1,Tabla135[[#This Row],[Desplazamiento en la Matriz]]="Impacto"),AB180),""),"")</f>
        <v/>
      </c>
      <c r="AC181" s="310" t="str" cm="1">
        <f t="array" ref="AC181">IFERROR(IF(Tabla135[[#This Row],[Registro diligenciado]]=TRUE,_xlfn.IFS(AND(Tabla135[[#This Row],[No. de Control]]=1,Tabla135[[#This Row],[Desplazamiento en la Matriz]]="Impacto"),E181-(E181*Tabla135[[#This Row],[Valor del control]]),AND(Tabla135[[#This Row],[No. de Control]]&gt;1,Tabla135[[#This Row],[Desplazamiento en la Matriz]]="Impacto"),AC180-(AC180*Tabla135[[#This Row],[Valor del control]]),AND(Tabla135[[#This Row],[No. de Control]]=1,Tabla135[[#This Row],[Desplazamiento en la Matriz]]="Probabilidad"),E181,AND(Tabla135[[#This Row],[No. de Control]]&gt;1,Tabla135[[#This Row],[Desplazamiento en la Matriz]]="Probabilidad"),AC180),""),"")</f>
        <v/>
      </c>
      <c r="AD181" s="310">
        <f>IFERROR(_xlfn.MINIFS(Tabla135[Probabilidad residual],Tabla135[Id Riesgo],Tabla135[[#This Row],[Id Riesgo]]),"")</f>
        <v>0.42</v>
      </c>
      <c r="AE181" s="310">
        <f>IFERROR(_xlfn.MINIFS(Tabla135[Impacto residual],Tabla135[Id Riesgo],Tabla135[[#This Row],[Id Riesgo]]),"")</f>
        <v>1</v>
      </c>
      <c r="AF181" s="310" t="str" cm="1">
        <f t="array" ref="AF18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81" s="310" t="str" cm="1">
        <f t="array" ref="AG18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8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81" s="213"/>
      <c r="AJ181" s="727">
        <f>_xlfn.MINIFS(Tabla135[Probabilidad residual],Tabla135[Id Riesgo],Tabla135[[#This Row],[Id Riesgo]])</f>
        <v>0.42</v>
      </c>
      <c r="AK181" s="727">
        <f>_xlfn.MINIFS(Tabla135[Impacto residual],Tabla135[Id Riesgo],Tabla135[[#This Row],[Id Riesgo]])</f>
        <v>1</v>
      </c>
      <c r="AL181" s="727"/>
      <c r="AM181" s="727"/>
      <c r="AN181" s="213"/>
      <c r="AO181" s="213"/>
      <c r="AP181" s="213"/>
      <c r="AQ181" s="213"/>
      <c r="AR181" s="213"/>
      <c r="AS181" s="213"/>
      <c r="AT181" s="213"/>
      <c r="AU181" s="213"/>
      <c r="AV181" s="213"/>
      <c r="AW181" s="213"/>
      <c r="AX181" s="213"/>
      <c r="AY181" s="213"/>
    </row>
    <row r="182" spans="1:51" ht="74.599999999999994" x14ac:dyDescent="0.4">
      <c r="A182" s="735" t="str">
        <f>Tabla135[[#This Row],[Id Riesgo]]</f>
        <v>RC18</v>
      </c>
      <c r="B182" s="736" t="str">
        <f>Tabla135[[#This Row],[Riesgo]]</f>
        <v>Posibilidad de afectación Legal por Conflicto de Intereses debido a La posibilidad de ocurrencia de hechos de concusión o cohecho en la atención a la ciudadanía en la UGT´S, PAT´S y cualquier ventanilla de atención al ciudadano</v>
      </c>
      <c r="C182" s="742" t="b">
        <f>Tabla135[[#This Row],[Identificado en paso 1 y 2?]]</f>
        <v>1</v>
      </c>
      <c r="D182" s="727">
        <f>_xlfn.XLOOKUP(Tabla135[[#This Row],[Id Riesgo]],Tabla13[Id Riesgo],Tabla13[Probabilidad],"",1)</f>
        <v>0.8</v>
      </c>
      <c r="E182" s="727">
        <f>IF(C182=TRUE,_xlfn.XLOOKUP(Tabla135[[#This Row],[Id Riesgo]],Tabla13[Id Riesgo],Tabla13[Porcentaje Impacto],"",1),"")</f>
        <v>0.8</v>
      </c>
      <c r="F182" s="290" t="s">
        <v>149</v>
      </c>
      <c r="G182" s="415" t="b">
        <f>_xlfn.XLOOKUP(F182,Tabla13[Id Riesgo],Tabla13[Registro diligenciado],FALSE,1)</f>
        <v>1</v>
      </c>
      <c r="H182" s="290" t="str">
        <f>IF(G182,_xlfn.XLOOKUP(F182,Tabla6[Id Riesgo],Tabla6[DESCRIPCIÓN DEL RIESGO],FALSE,1),"")</f>
        <v>Posibilidad de afectación Legal por Conflicto de Intereses debido a La posibilidad de ocurrencia de hechos de concusión o cohecho en la atención a la ciudadanía en la UGT´S, PAT´S y cualquier ventanilla de atención al ciudadano</v>
      </c>
      <c r="I182" s="327">
        <f>_xlfn.XLOOKUP(Tabla135[[#This Row],[Id Riesgo]],Tabla13[Id Riesgo],Tabla13[Probabilidad])</f>
        <v>0.8</v>
      </c>
      <c r="J182" s="327">
        <f>_xlfn.XLOOKUP(Tabla135[[#This Row],[Id Riesgo]],Tabla13[Id Riesgo],Tabla13[Porcentaje Impacto],"",1)</f>
        <v>0.8</v>
      </c>
      <c r="K182" s="311">
        <v>1</v>
      </c>
      <c r="L182" s="314" t="s">
        <v>757</v>
      </c>
      <c r="M182" s="314" t="s">
        <v>435</v>
      </c>
      <c r="N182" s="314" t="s">
        <v>484</v>
      </c>
      <c r="O182" s="295" t="s">
        <v>908</v>
      </c>
      <c r="P182" s="314" t="s">
        <v>909</v>
      </c>
      <c r="Q182" s="328" t="str">
        <f>_xlfn.TEXTJOIN(" ",TRUE,Tabla135[[#This Row],[Actividad - Acción ¿Qué?
Inicia con verbo]],Tabla135[[#This Row],[Complemento
(Observaciones o desviaciones)]])</f>
        <v>Aplicacion de encuestas de satisfaccion a la ciudadania que es atendida diariamente en las distintas acciones adelantadas. Para realizar un informe de tabulación con la información obtenida en las encuestas</v>
      </c>
      <c r="R182" s="295" t="s">
        <v>530</v>
      </c>
      <c r="S182" s="327">
        <f>_xlfn.XLOOKUP(Tabla135[[#This Row],[Tipo de control]],Tabla7[Tipo de control],Tabla7[Peso],"",1)</f>
        <v>0.25</v>
      </c>
      <c r="T182" s="290" t="str">
        <f>_xlfn.XLOOKUP(Tabla135[[#This Row],[Tipo de control]],Tabla7[Tipo de control],Tabla7[Afectación matriz],"",1)</f>
        <v>Probabilidad</v>
      </c>
      <c r="U182" s="295" t="s">
        <v>503</v>
      </c>
      <c r="V182" s="327">
        <f>_xlfn.XLOOKUP(Tabla135[[#This Row],[Implementación]],Tabla11[Implementación],Tabla11[Peso],"",1)</f>
        <v>0.15</v>
      </c>
      <c r="W182" s="295" t="s">
        <v>529</v>
      </c>
      <c r="X182" s="295" t="s">
        <v>497</v>
      </c>
      <c r="Y182" s="295" t="s">
        <v>766</v>
      </c>
      <c r="Z182" s="295" t="s">
        <v>508</v>
      </c>
      <c r="AA182" s="310">
        <f>IFERROR(Tabla135[[#This Row],[Peso del control]]+Tabla135[[#This Row],[Peso de la implementación]],"")</f>
        <v>0.4</v>
      </c>
      <c r="AB182" s="310" cm="1">
        <f t="array" ref="AB182">IFERROR(IF(Tabla135[[#This Row],[Registro diligenciado]]=TRUE,_xlfn.IFS(AND(Tabla135[[#This Row],[No. de Control]]=1,Tabla135[[#This Row],[Desplazamiento en la Matriz]]="Probabilidad"),D182-(D182*Tabla135[[#This Row],[Valor del control]]),AND(Tabla135[[#This Row],[No. de Control]]&gt;1,Tabla135[[#This Row],[Desplazamiento en la Matriz]]="Probabilidad"),AB181-(AB181*Tabla135[[#This Row],[Valor del control]]),AND(Tabla135[[#This Row],[No. de Control]]=1,Tabla135[[#This Row],[Desplazamiento en la Matriz]]="Impacto"),D182,AND(Tabla135[[#This Row],[No. de Control]]&gt;1,Tabla135[[#This Row],[Desplazamiento en la Matriz]]="Impacto"),AB181),""),"")</f>
        <v>0.48</v>
      </c>
      <c r="AC182" s="310" cm="1">
        <f t="array" ref="AC182">IFERROR(IF(Tabla135[[#This Row],[Registro diligenciado]]=TRUE,_xlfn.IFS(AND(Tabla135[[#This Row],[No. de Control]]=1,Tabla135[[#This Row],[Desplazamiento en la Matriz]]="Impacto"),E182-(E182*Tabla135[[#This Row],[Valor del control]]),AND(Tabla135[[#This Row],[No. de Control]]&gt;1,Tabla135[[#This Row],[Desplazamiento en la Matriz]]="Impacto"),AC181-(AC181*Tabla135[[#This Row],[Valor del control]]),AND(Tabla135[[#This Row],[No. de Control]]=1,Tabla135[[#This Row],[Desplazamiento en la Matriz]]="Probabilidad"),E182,AND(Tabla135[[#This Row],[No. de Control]]&gt;1,Tabla135[[#This Row],[Desplazamiento en la Matriz]]="Probabilidad"),AC181),""),"")</f>
        <v>0.8</v>
      </c>
      <c r="AD182" s="310">
        <f>IFERROR(_xlfn.MINIFS(Tabla135[Probabilidad residual],Tabla135[Id Riesgo],Tabla135[[#This Row],[Id Riesgo]]),"")</f>
        <v>0.28799999999999998</v>
      </c>
      <c r="AE182" s="310">
        <f>IFERROR(_xlfn.MINIFS(Tabla135[Impacto residual],Tabla135[Id Riesgo],Tabla135[[#This Row],[Id Riesgo]]),"")</f>
        <v>0.8</v>
      </c>
      <c r="AF182" s="310" t="str" cm="1">
        <f t="array" ref="AF18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182" s="310" t="str" cm="1">
        <f t="array" ref="AG18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18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182" s="213"/>
      <c r="AJ182" s="727">
        <f>_xlfn.MINIFS(Tabla135[Probabilidad residual],Tabla135[Id Riesgo],Tabla135[[#This Row],[Id Riesgo]])</f>
        <v>0.28799999999999998</v>
      </c>
      <c r="AK182" s="727">
        <f>_xlfn.MINIFS(Tabla135[Impacto residual],Tabla135[Id Riesgo],Tabla135[[#This Row],[Id Riesgo]])</f>
        <v>0.8</v>
      </c>
      <c r="AL182" s="727" t="str" cm="1">
        <f t="array" ref="AL182">IFERROR(_xlfn.IFS(AND(AJ182&gt;=CONFIGURACIÓN!$BF$6,AJ182&lt;=CONFIGURACIÓN!$BG$6),CONFIGURACIÓN!$BE$6,AND(AJ182&gt;=CONFIGURACIÓN!$BF$7,AJ182&lt;=CONFIGURACIÓN!$BG$7),CONFIGURACIÓN!$BE$7,AND(AJ182&gt;=CONFIGURACIÓN!$BF$8,AJ182&lt;=CONFIGURACIÓN!$BG$8),CONFIGURACIÓN!$BE$8,AND(AJ182&gt;=CONFIGURACIÓN!$BF$9,AJ182&lt;=CONFIGURACIÓN!$BG$9),CONFIGURACIÓN!$BE$9,AND(AJ182&gt;=CONFIGURACIÓN!$BF$10,AJ182&lt;=CONFIGURACIÓN!$BG$10),CONFIGURACIÓN!$BE$10),"")</f>
        <v>Baja</v>
      </c>
      <c r="AM182" s="727" t="str" cm="1">
        <f t="array" ref="AM182">IFERROR(_xlfn.IFS(AND(AK182&gt;=CONFIGURACIÓN!$BJ$6,AK182&lt;=CONFIGURACIÓN!$BK$6),CONFIGURACIÓN!$BI$6,AND(AK182&gt;=CONFIGURACIÓN!$BJ$7,AK182&lt;=CONFIGURACIÓN!$BK$7),CONFIGURACIÓN!$BI$7,AND(AK182&gt;=CONFIGURACIÓN!$BJ$8,AK182&lt;=CONFIGURACIÓN!$BK$8),CONFIGURACIÓN!$BI$8,AND(AK182&gt;=CONFIGURACIÓN!$BJ$9,AK182&lt;=CONFIGURACIÓN!$BK$9),CONFIGURACIÓN!$BI$9,AND(AK182&gt;=CONFIGURACIÓN!$BJ$10,AK182&lt;=CONFIGURACIÓN!$BK$10),CONFIGURACIÓN!$BI$10),"")</f>
        <v>Mayor</v>
      </c>
      <c r="AN182" s="213"/>
      <c r="AO182" s="213"/>
      <c r="AP182" s="213"/>
      <c r="AQ182" s="213"/>
      <c r="AR182" s="213"/>
      <c r="AS182" s="213"/>
      <c r="AT182" s="213"/>
      <c r="AU182" s="213"/>
      <c r="AV182" s="213"/>
      <c r="AW182" s="213"/>
      <c r="AX182" s="213"/>
      <c r="AY182" s="213"/>
    </row>
    <row r="183" spans="1:51" ht="74.599999999999994" x14ac:dyDescent="0.4">
      <c r="A183" s="735" t="str">
        <f>Tabla135[[#This Row],[Id Riesgo]]</f>
        <v>RC18</v>
      </c>
      <c r="B183" s="736" t="str">
        <f>Tabla135[[#This Row],[Riesgo]]</f>
        <v>Posibilidad de afectación Legal por Conflicto de Intereses debido a La posibilidad de ocurrencia de hechos de concusión o cohecho en la atención a la ciudadanía en la UGT´S, PAT´S y cualquier ventanilla de atención al ciudadano</v>
      </c>
      <c r="C183" s="742" t="b">
        <f>Tabla135[[#This Row],[Identificado en paso 1 y 2?]]</f>
        <v>1</v>
      </c>
      <c r="D183" s="727">
        <f>_xlfn.XLOOKUP(Tabla135[[#This Row],[Id Riesgo]],Tabla13[Id Riesgo],Tabla13[Probabilidad],"",1)</f>
        <v>0.8</v>
      </c>
      <c r="E183" s="727">
        <f>IF(C183=TRUE,_xlfn.XLOOKUP(Tabla135[[#This Row],[Id Riesgo]],Tabla13[Id Riesgo],Tabla13[Porcentaje Impacto],"",1),"")</f>
        <v>0.8</v>
      </c>
      <c r="F183" s="290" t="str">
        <f t="shared" ref="F183:F191" si="17">F182</f>
        <v>RC18</v>
      </c>
      <c r="G183" s="415" t="b">
        <f>_xlfn.XLOOKUP(F183,Tabla13[Id Riesgo],Tabla13[Registro diligenciado],FALSE,1)</f>
        <v>1</v>
      </c>
      <c r="H183" s="290" t="str">
        <f>IF(G183,_xlfn.XLOOKUP(F183,Tabla6[Id Riesgo],Tabla6[DESCRIPCIÓN DEL RIESGO],FALSE,1),"")</f>
        <v>Posibilidad de afectación Legal por Conflicto de Intereses debido a La posibilidad de ocurrencia de hechos de concusión o cohecho en la atención a la ciudadanía en la UGT´S, PAT´S y cualquier ventanilla de atención al ciudadano</v>
      </c>
      <c r="I183" s="327">
        <f>_xlfn.XLOOKUP(Tabla135[[#This Row],[Id Riesgo]],Tabla13[Id Riesgo],Tabla13[Probabilidad])</f>
        <v>0.8</v>
      </c>
      <c r="J183" s="327">
        <f>_xlfn.XLOOKUP(Tabla135[[#This Row],[Id Riesgo]],Tabla13[Id Riesgo],Tabla13[Porcentaje Impacto],"",1)</f>
        <v>0.8</v>
      </c>
      <c r="K183" s="311">
        <v>2</v>
      </c>
      <c r="L183" s="314" t="s">
        <v>757</v>
      </c>
      <c r="M183" s="314" t="s">
        <v>435</v>
      </c>
      <c r="N183" s="314" t="s">
        <v>484</v>
      </c>
      <c r="O183" s="295" t="s">
        <v>910</v>
      </c>
      <c r="P183" s="314" t="s">
        <v>911</v>
      </c>
      <c r="Q183" s="328" t="str">
        <f>_xlfn.TEXTJOIN(" ",TRUE,Tabla135[[#This Row],[Actividad - Acción ¿Qué?
Inicia con verbo]],Tabla135[[#This Row],[Complemento
(Observaciones o desviaciones)]])</f>
        <v>Capacitar a funcionarios y contratistas que en sus obligaciones ejercen la atencion a la ciudadania.  Elaboracion de encuestas y/o test para la evaluacion a los capacitados.</v>
      </c>
      <c r="R183" s="295" t="s">
        <v>530</v>
      </c>
      <c r="S183" s="327">
        <f>_xlfn.XLOOKUP(Tabla135[[#This Row],[Tipo de control]],Tabla7[Tipo de control],Tabla7[Peso],"",1)</f>
        <v>0.25</v>
      </c>
      <c r="T183" s="290" t="str">
        <f>_xlfn.XLOOKUP(Tabla135[[#This Row],[Tipo de control]],Tabla7[Tipo de control],Tabla7[Afectación matriz],"",1)</f>
        <v>Probabilidad</v>
      </c>
      <c r="U183" s="295" t="s">
        <v>503</v>
      </c>
      <c r="V183" s="327">
        <f>_xlfn.XLOOKUP(Tabla135[[#This Row],[Implementación]],Tabla11[Implementación],Tabla11[Peso],"",1)</f>
        <v>0.15</v>
      </c>
      <c r="W183" s="295" t="s">
        <v>529</v>
      </c>
      <c r="X183" s="295" t="s">
        <v>499</v>
      </c>
      <c r="Y183" s="295" t="s">
        <v>766</v>
      </c>
      <c r="Z183" s="295" t="s">
        <v>508</v>
      </c>
      <c r="AA183" s="310">
        <f>IFERROR(Tabla135[[#This Row],[Peso del control]]+Tabla135[[#This Row],[Peso de la implementación]],"")</f>
        <v>0.4</v>
      </c>
      <c r="AB183" s="310" cm="1">
        <f t="array" ref="AB183">IFERROR(IF(Tabla135[[#This Row],[Registro diligenciado]]=TRUE,_xlfn.IFS(AND(Tabla135[[#This Row],[No. de Control]]=1,Tabla135[[#This Row],[Desplazamiento en la Matriz]]="Probabilidad"),D183-(D183*Tabla135[[#This Row],[Valor del control]]),AND(Tabla135[[#This Row],[No. de Control]]&gt;1,Tabla135[[#This Row],[Desplazamiento en la Matriz]]="Probabilidad"),AB182-(AB182*Tabla135[[#This Row],[Valor del control]]),AND(Tabla135[[#This Row],[No. de Control]]=1,Tabla135[[#This Row],[Desplazamiento en la Matriz]]="Impacto"),D183,AND(Tabla135[[#This Row],[No. de Control]]&gt;1,Tabla135[[#This Row],[Desplazamiento en la Matriz]]="Impacto"),AB182),""),"")</f>
        <v>0.28799999999999998</v>
      </c>
      <c r="AC183" s="310" cm="1">
        <f t="array" ref="AC183">IFERROR(IF(Tabla135[[#This Row],[Registro diligenciado]]=TRUE,_xlfn.IFS(AND(Tabla135[[#This Row],[No. de Control]]=1,Tabla135[[#This Row],[Desplazamiento en la Matriz]]="Impacto"),E183-(E183*Tabla135[[#This Row],[Valor del control]]),AND(Tabla135[[#This Row],[No. de Control]]&gt;1,Tabla135[[#This Row],[Desplazamiento en la Matriz]]="Impacto"),AC182-(AC182*Tabla135[[#This Row],[Valor del control]]),AND(Tabla135[[#This Row],[No. de Control]]=1,Tabla135[[#This Row],[Desplazamiento en la Matriz]]="Probabilidad"),E183,AND(Tabla135[[#This Row],[No. de Control]]&gt;1,Tabla135[[#This Row],[Desplazamiento en la Matriz]]="Probabilidad"),AC182),""),"")</f>
        <v>0.8</v>
      </c>
      <c r="AD183" s="310">
        <f>IFERROR(_xlfn.MINIFS(Tabla135[Probabilidad residual],Tabla135[Id Riesgo],Tabla135[[#This Row],[Id Riesgo]]),"")</f>
        <v>0.28799999999999998</v>
      </c>
      <c r="AE183" s="310">
        <f>IFERROR(_xlfn.MINIFS(Tabla135[Impacto residual],Tabla135[Id Riesgo],Tabla135[[#This Row],[Id Riesgo]]),"")</f>
        <v>0.8</v>
      </c>
      <c r="AF183" s="310" t="str" cm="1">
        <f t="array" ref="AF18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183" s="310" t="str" cm="1">
        <f t="array" ref="AG18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18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183" s="213"/>
      <c r="AJ183" s="727">
        <f>_xlfn.MINIFS(Tabla135[Probabilidad residual],Tabla135[Id Riesgo],Tabla135[[#This Row],[Id Riesgo]])</f>
        <v>0.28799999999999998</v>
      </c>
      <c r="AK183" s="727">
        <f>_xlfn.MINIFS(Tabla135[Impacto residual],Tabla135[Id Riesgo],Tabla135[[#This Row],[Id Riesgo]])</f>
        <v>0.8</v>
      </c>
      <c r="AL183" s="727"/>
      <c r="AM183" s="727"/>
      <c r="AN183" s="213"/>
      <c r="AO183" s="213"/>
      <c r="AP183" s="213"/>
      <c r="AQ183" s="213"/>
      <c r="AR183" s="213"/>
      <c r="AS183" s="213"/>
      <c r="AT183" s="213"/>
      <c r="AU183" s="213"/>
      <c r="AV183" s="213"/>
      <c r="AW183" s="213"/>
      <c r="AX183" s="213"/>
      <c r="AY183" s="213"/>
    </row>
    <row r="184" spans="1:51" ht="74.599999999999994" hidden="1" x14ac:dyDescent="0.4">
      <c r="A184" s="735" t="str">
        <f>Tabla135[[#This Row],[Id Riesgo]]</f>
        <v>RC18</v>
      </c>
      <c r="B184" s="736" t="str">
        <f>Tabla135[[#This Row],[Riesgo]]</f>
        <v>Posibilidad de afectación Legal por Conflicto de Intereses debido a La posibilidad de ocurrencia de hechos de concusión o cohecho en la atención a la ciudadanía en la UGT´S, PAT´S y cualquier ventanilla de atención al ciudadano</v>
      </c>
      <c r="C184" s="742" t="b">
        <f>Tabla135[[#This Row],[Identificado en paso 1 y 2?]]</f>
        <v>1</v>
      </c>
      <c r="D184" s="727">
        <f>_xlfn.XLOOKUP(Tabla135[[#This Row],[Id Riesgo]],Tabla13[Id Riesgo],Tabla13[Probabilidad],"",1)</f>
        <v>0.8</v>
      </c>
      <c r="E184" s="727">
        <f>IF(C184=TRUE,_xlfn.XLOOKUP(Tabla135[[#This Row],[Id Riesgo]],Tabla13[Id Riesgo],Tabla13[Porcentaje Impacto],"",1),"")</f>
        <v>0.8</v>
      </c>
      <c r="F184" s="290" t="str">
        <f t="shared" si="17"/>
        <v>RC18</v>
      </c>
      <c r="G184" s="415" t="b">
        <f>_xlfn.XLOOKUP(F184,Tabla13[Id Riesgo],Tabla13[Registro diligenciado],FALSE,1)</f>
        <v>1</v>
      </c>
      <c r="H184" s="290" t="str">
        <f>IF(G184,_xlfn.XLOOKUP(F184,Tabla6[Id Riesgo],Tabla6[DESCRIPCIÓN DEL RIESGO],FALSE,1),"")</f>
        <v>Posibilidad de afectación Legal por Conflicto de Intereses debido a La posibilidad de ocurrencia de hechos de concusión o cohecho en la atención a la ciudadanía en la UGT´S, PAT´S y cualquier ventanilla de atención al ciudadano</v>
      </c>
      <c r="I184" s="327">
        <f>_xlfn.XLOOKUP(Tabla135[[#This Row],[Id Riesgo]],Tabla13[Id Riesgo],Tabla13[Probabilidad])</f>
        <v>0.8</v>
      </c>
      <c r="J184" s="327">
        <f>_xlfn.XLOOKUP(Tabla135[[#This Row],[Id Riesgo]],Tabla13[Id Riesgo],Tabla13[Porcentaje Impacto],"",1)</f>
        <v>0.8</v>
      </c>
      <c r="K184" s="311">
        <v>3</v>
      </c>
      <c r="L184" s="314"/>
      <c r="M184" s="314"/>
      <c r="N184" s="314"/>
      <c r="O184" s="295"/>
      <c r="P184" s="314"/>
      <c r="Q184" s="328" t="str">
        <f>_xlfn.TEXTJOIN(" ",TRUE,Tabla135[[#This Row],[Actividad - Acción ¿Qué?
Inicia con verbo]],Tabla135[[#This Row],[Complemento
(Observaciones o desviaciones)]])</f>
        <v/>
      </c>
      <c r="R184" s="295"/>
      <c r="S184" s="327" t="str">
        <f>_xlfn.XLOOKUP(Tabla135[[#This Row],[Tipo de control]],Tabla7[Tipo de control],Tabla7[Peso],"",1)</f>
        <v/>
      </c>
      <c r="T184" s="290" t="str">
        <f>_xlfn.XLOOKUP(Tabla135[[#This Row],[Tipo de control]],Tabla7[Tipo de control],Tabla7[Afectación matriz],"",1)</f>
        <v/>
      </c>
      <c r="U184" s="295"/>
      <c r="V184" s="327" t="str">
        <f>_xlfn.XLOOKUP(Tabla135[[#This Row],[Implementación]],Tabla11[Implementación],Tabla11[Peso],"",1)</f>
        <v/>
      </c>
      <c r="W184" s="295"/>
      <c r="X184" s="295"/>
      <c r="Y184" s="295"/>
      <c r="Z184" s="295"/>
      <c r="AA184" s="310" t="str">
        <f>IFERROR(Tabla135[[#This Row],[Peso del control]]+Tabla135[[#This Row],[Peso de la implementación]],"")</f>
        <v/>
      </c>
      <c r="AB184" s="310" t="str" cm="1">
        <f t="array" ref="AB184">IFERROR(IF(Tabla135[[#This Row],[Registro diligenciado]]=TRUE,_xlfn.IFS(AND(Tabla135[[#This Row],[No. de Control]]=1,Tabla135[[#This Row],[Desplazamiento en la Matriz]]="Probabilidad"),D184-(D184*Tabla135[[#This Row],[Valor del control]]),AND(Tabla135[[#This Row],[No. de Control]]&gt;1,Tabla135[[#This Row],[Desplazamiento en la Matriz]]="Probabilidad"),AB183-(AB183*Tabla135[[#This Row],[Valor del control]]),AND(Tabla135[[#This Row],[No. de Control]]=1,Tabla135[[#This Row],[Desplazamiento en la Matriz]]="Impacto"),D184,AND(Tabla135[[#This Row],[No. de Control]]&gt;1,Tabla135[[#This Row],[Desplazamiento en la Matriz]]="Impacto"),AB183),""),"")</f>
        <v/>
      </c>
      <c r="AC184" s="310" t="str" cm="1">
        <f t="array" ref="AC184">IFERROR(IF(Tabla135[[#This Row],[Registro diligenciado]]=TRUE,_xlfn.IFS(AND(Tabla135[[#This Row],[No. de Control]]=1,Tabla135[[#This Row],[Desplazamiento en la Matriz]]="Impacto"),E184-(E184*Tabla135[[#This Row],[Valor del control]]),AND(Tabla135[[#This Row],[No. de Control]]&gt;1,Tabla135[[#This Row],[Desplazamiento en la Matriz]]="Impacto"),AC183-(AC183*Tabla135[[#This Row],[Valor del control]]),AND(Tabla135[[#This Row],[No. de Control]]=1,Tabla135[[#This Row],[Desplazamiento en la Matriz]]="Probabilidad"),E184,AND(Tabla135[[#This Row],[No. de Control]]&gt;1,Tabla135[[#This Row],[Desplazamiento en la Matriz]]="Probabilidad"),AC183),""),"")</f>
        <v/>
      </c>
      <c r="AD184" s="310">
        <f>IFERROR(_xlfn.MINIFS(Tabla135[Probabilidad residual],Tabla135[Id Riesgo],Tabla135[[#This Row],[Id Riesgo]]),"")</f>
        <v>0.28799999999999998</v>
      </c>
      <c r="AE184" s="310">
        <f>IFERROR(_xlfn.MINIFS(Tabla135[Impacto residual],Tabla135[Id Riesgo],Tabla135[[#This Row],[Id Riesgo]]),"")</f>
        <v>0.8</v>
      </c>
      <c r="AF184" s="310" t="str" cm="1">
        <f t="array" ref="AF18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184" s="310" t="str" cm="1">
        <f t="array" ref="AG18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18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84" s="213"/>
      <c r="AJ184" s="727">
        <f>_xlfn.MINIFS(Tabla135[Probabilidad residual],Tabla135[Id Riesgo],Tabla135[[#This Row],[Id Riesgo]])</f>
        <v>0.28799999999999998</v>
      </c>
      <c r="AK184" s="727">
        <f>_xlfn.MINIFS(Tabla135[Impacto residual],Tabla135[Id Riesgo],Tabla135[[#This Row],[Id Riesgo]])</f>
        <v>0.8</v>
      </c>
      <c r="AL184" s="727"/>
      <c r="AM184" s="727"/>
      <c r="AN184" s="213"/>
      <c r="AO184" s="213"/>
      <c r="AP184" s="213"/>
      <c r="AQ184" s="213"/>
      <c r="AR184" s="213"/>
      <c r="AS184" s="213"/>
      <c r="AT184" s="213"/>
      <c r="AU184" s="213"/>
      <c r="AV184" s="213"/>
      <c r="AW184" s="213"/>
      <c r="AX184" s="213"/>
      <c r="AY184" s="213"/>
    </row>
    <row r="185" spans="1:51" ht="74.599999999999994" hidden="1" x14ac:dyDescent="0.4">
      <c r="A185" s="735" t="str">
        <f>Tabla135[[#This Row],[Id Riesgo]]</f>
        <v>RC18</v>
      </c>
      <c r="B185" s="736" t="str">
        <f>Tabla135[[#This Row],[Riesgo]]</f>
        <v>Posibilidad de afectación Legal por Conflicto de Intereses debido a La posibilidad de ocurrencia de hechos de concusión o cohecho en la atención a la ciudadanía en la UGT´S, PAT´S y cualquier ventanilla de atención al ciudadano</v>
      </c>
      <c r="C185" s="742" t="b">
        <f>Tabla135[[#This Row],[Identificado en paso 1 y 2?]]</f>
        <v>1</v>
      </c>
      <c r="D185" s="727">
        <f>_xlfn.XLOOKUP(Tabla135[[#This Row],[Id Riesgo]],Tabla13[Id Riesgo],Tabla13[Probabilidad],"",1)</f>
        <v>0.8</v>
      </c>
      <c r="E185" s="727">
        <f>IF(C185=TRUE,_xlfn.XLOOKUP(Tabla135[[#This Row],[Id Riesgo]],Tabla13[Id Riesgo],Tabla13[Porcentaje Impacto],"",1),"")</f>
        <v>0.8</v>
      </c>
      <c r="F185" s="290" t="str">
        <f t="shared" si="17"/>
        <v>RC18</v>
      </c>
      <c r="G185" s="415" t="b">
        <f>_xlfn.XLOOKUP(F185,Tabla13[Id Riesgo],Tabla13[Registro diligenciado],FALSE,1)</f>
        <v>1</v>
      </c>
      <c r="H185" s="290" t="str">
        <f>IF(G185,_xlfn.XLOOKUP(F185,Tabla6[Id Riesgo],Tabla6[DESCRIPCIÓN DEL RIESGO],FALSE,1),"")</f>
        <v>Posibilidad de afectación Legal por Conflicto de Intereses debido a La posibilidad de ocurrencia de hechos de concusión o cohecho en la atención a la ciudadanía en la UGT´S, PAT´S y cualquier ventanilla de atención al ciudadano</v>
      </c>
      <c r="I185" s="327">
        <f>_xlfn.XLOOKUP(Tabla135[[#This Row],[Id Riesgo]],Tabla13[Id Riesgo],Tabla13[Probabilidad])</f>
        <v>0.8</v>
      </c>
      <c r="J185" s="327">
        <f>_xlfn.XLOOKUP(Tabla135[[#This Row],[Id Riesgo]],Tabla13[Id Riesgo],Tabla13[Porcentaje Impacto],"",1)</f>
        <v>0.8</v>
      </c>
      <c r="K185" s="311">
        <v>4</v>
      </c>
      <c r="L185" s="314"/>
      <c r="M185" s="314"/>
      <c r="N185" s="314"/>
      <c r="O185" s="295"/>
      <c r="P185" s="314"/>
      <c r="Q185" s="328" t="str">
        <f>_xlfn.TEXTJOIN(" ",TRUE,Tabla135[[#This Row],[Actividad - Acción ¿Qué?
Inicia con verbo]],Tabla135[[#This Row],[Complemento
(Observaciones o desviaciones)]])</f>
        <v/>
      </c>
      <c r="R185" s="295"/>
      <c r="S185" s="327" t="str">
        <f>_xlfn.XLOOKUP(Tabla135[[#This Row],[Tipo de control]],Tabla7[Tipo de control],Tabla7[Peso],"",1)</f>
        <v/>
      </c>
      <c r="T185" s="290" t="str">
        <f>_xlfn.XLOOKUP(Tabla135[[#This Row],[Tipo de control]],Tabla7[Tipo de control],Tabla7[Afectación matriz],"",1)</f>
        <v/>
      </c>
      <c r="U185" s="295"/>
      <c r="V185" s="327" t="str">
        <f>_xlfn.XLOOKUP(Tabla135[[#This Row],[Implementación]],Tabla11[Implementación],Tabla11[Peso],"",1)</f>
        <v/>
      </c>
      <c r="W185" s="295"/>
      <c r="X185" s="295"/>
      <c r="Y185" s="295"/>
      <c r="Z185" s="295"/>
      <c r="AA185" s="310" t="str">
        <f>IFERROR(Tabla135[[#This Row],[Peso del control]]+Tabla135[[#This Row],[Peso de la implementación]],"")</f>
        <v/>
      </c>
      <c r="AB185" s="310" t="str" cm="1">
        <f t="array" ref="AB185">IFERROR(IF(Tabla135[[#This Row],[Registro diligenciado]]=TRUE,_xlfn.IFS(AND(Tabla135[[#This Row],[No. de Control]]=1,Tabla135[[#This Row],[Desplazamiento en la Matriz]]="Probabilidad"),D185-(D185*Tabla135[[#This Row],[Valor del control]]),AND(Tabla135[[#This Row],[No. de Control]]&gt;1,Tabla135[[#This Row],[Desplazamiento en la Matriz]]="Probabilidad"),AB184-(AB184*Tabla135[[#This Row],[Valor del control]]),AND(Tabla135[[#This Row],[No. de Control]]=1,Tabla135[[#This Row],[Desplazamiento en la Matriz]]="Impacto"),D185,AND(Tabla135[[#This Row],[No. de Control]]&gt;1,Tabla135[[#This Row],[Desplazamiento en la Matriz]]="Impacto"),AB184),""),"")</f>
        <v/>
      </c>
      <c r="AC185" s="310" t="str" cm="1">
        <f t="array" ref="AC185">IFERROR(IF(Tabla135[[#This Row],[Registro diligenciado]]=TRUE,_xlfn.IFS(AND(Tabla135[[#This Row],[No. de Control]]=1,Tabla135[[#This Row],[Desplazamiento en la Matriz]]="Impacto"),E185-(E185*Tabla135[[#This Row],[Valor del control]]),AND(Tabla135[[#This Row],[No. de Control]]&gt;1,Tabla135[[#This Row],[Desplazamiento en la Matriz]]="Impacto"),AC184-(AC184*Tabla135[[#This Row],[Valor del control]]),AND(Tabla135[[#This Row],[No. de Control]]=1,Tabla135[[#This Row],[Desplazamiento en la Matriz]]="Probabilidad"),E185,AND(Tabla135[[#This Row],[No. de Control]]&gt;1,Tabla135[[#This Row],[Desplazamiento en la Matriz]]="Probabilidad"),AC184),""),"")</f>
        <v/>
      </c>
      <c r="AD185" s="310">
        <f>IFERROR(_xlfn.MINIFS(Tabla135[Probabilidad residual],Tabla135[Id Riesgo],Tabla135[[#This Row],[Id Riesgo]]),"")</f>
        <v>0.28799999999999998</v>
      </c>
      <c r="AE185" s="310">
        <f>IFERROR(_xlfn.MINIFS(Tabla135[Impacto residual],Tabla135[Id Riesgo],Tabla135[[#This Row],[Id Riesgo]]),"")</f>
        <v>0.8</v>
      </c>
      <c r="AF185" s="310" t="str" cm="1">
        <f t="array" ref="AF18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185" s="310" t="str" cm="1">
        <f t="array" ref="AG18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18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85" s="213"/>
      <c r="AJ185" s="727">
        <f>_xlfn.MINIFS(Tabla135[Probabilidad residual],Tabla135[Id Riesgo],Tabla135[[#This Row],[Id Riesgo]])</f>
        <v>0.28799999999999998</v>
      </c>
      <c r="AK185" s="727">
        <f>_xlfn.MINIFS(Tabla135[Impacto residual],Tabla135[Id Riesgo],Tabla135[[#This Row],[Id Riesgo]])</f>
        <v>0.8</v>
      </c>
      <c r="AL185" s="727"/>
      <c r="AM185" s="727"/>
      <c r="AN185" s="213"/>
      <c r="AO185" s="213"/>
      <c r="AP185" s="213"/>
      <c r="AQ185" s="213"/>
      <c r="AR185" s="213"/>
      <c r="AS185" s="213"/>
      <c r="AT185" s="213"/>
      <c r="AU185" s="213"/>
      <c r="AV185" s="213"/>
      <c r="AW185" s="213"/>
      <c r="AX185" s="213"/>
      <c r="AY185" s="213"/>
    </row>
    <row r="186" spans="1:51" ht="74.599999999999994" hidden="1" x14ac:dyDescent="0.4">
      <c r="A186" s="735" t="str">
        <f>Tabla135[[#This Row],[Id Riesgo]]</f>
        <v>RC18</v>
      </c>
      <c r="B186" s="736" t="str">
        <f>Tabla135[[#This Row],[Riesgo]]</f>
        <v>Posibilidad de afectación Legal por Conflicto de Intereses debido a La posibilidad de ocurrencia de hechos de concusión o cohecho en la atención a la ciudadanía en la UGT´S, PAT´S y cualquier ventanilla de atención al ciudadano</v>
      </c>
      <c r="C186" s="742" t="b">
        <f>Tabla135[[#This Row],[Identificado en paso 1 y 2?]]</f>
        <v>1</v>
      </c>
      <c r="D186" s="727">
        <f>_xlfn.XLOOKUP(Tabla135[[#This Row],[Id Riesgo]],Tabla13[Id Riesgo],Tabla13[Probabilidad],"",1)</f>
        <v>0.8</v>
      </c>
      <c r="E186" s="727">
        <f>IF(C186=TRUE,_xlfn.XLOOKUP(Tabla135[[#This Row],[Id Riesgo]],Tabla13[Id Riesgo],Tabla13[Porcentaje Impacto],"",1),"")</f>
        <v>0.8</v>
      </c>
      <c r="F186" s="290" t="str">
        <f t="shared" si="17"/>
        <v>RC18</v>
      </c>
      <c r="G186" s="415" t="b">
        <f>_xlfn.XLOOKUP(F186,Tabla13[Id Riesgo],Tabla13[Registro diligenciado],FALSE,1)</f>
        <v>1</v>
      </c>
      <c r="H186" s="290" t="str">
        <f>IF(G186,_xlfn.XLOOKUP(F186,Tabla6[Id Riesgo],Tabla6[DESCRIPCIÓN DEL RIESGO],FALSE,1),"")</f>
        <v>Posibilidad de afectación Legal por Conflicto de Intereses debido a La posibilidad de ocurrencia de hechos de concusión o cohecho en la atención a la ciudadanía en la UGT´S, PAT´S y cualquier ventanilla de atención al ciudadano</v>
      </c>
      <c r="I186" s="327">
        <f>_xlfn.XLOOKUP(Tabla135[[#This Row],[Id Riesgo]],Tabla13[Id Riesgo],Tabla13[Probabilidad])</f>
        <v>0.8</v>
      </c>
      <c r="J186" s="327">
        <f>_xlfn.XLOOKUP(Tabla135[[#This Row],[Id Riesgo]],Tabla13[Id Riesgo],Tabla13[Porcentaje Impacto],"",1)</f>
        <v>0.8</v>
      </c>
      <c r="K186" s="311">
        <v>5</v>
      </c>
      <c r="L186" s="314"/>
      <c r="M186" s="314"/>
      <c r="N186" s="314"/>
      <c r="O186" s="295"/>
      <c r="P186" s="314"/>
      <c r="Q186" s="328" t="str">
        <f>_xlfn.TEXTJOIN(" ",TRUE,Tabla135[[#This Row],[Actividad - Acción ¿Qué?
Inicia con verbo]],Tabla135[[#This Row],[Complemento
(Observaciones o desviaciones)]])</f>
        <v/>
      </c>
      <c r="R186" s="295"/>
      <c r="S186" s="327" t="str">
        <f>_xlfn.XLOOKUP(Tabla135[[#This Row],[Tipo de control]],Tabla7[Tipo de control],Tabla7[Peso],"",1)</f>
        <v/>
      </c>
      <c r="T186" s="290" t="str">
        <f>_xlfn.XLOOKUP(Tabla135[[#This Row],[Tipo de control]],Tabla7[Tipo de control],Tabla7[Afectación matriz],"",1)</f>
        <v/>
      </c>
      <c r="U186" s="295"/>
      <c r="V186" s="327" t="str">
        <f>_xlfn.XLOOKUP(Tabla135[[#This Row],[Implementación]],Tabla11[Implementación],Tabla11[Peso],"",1)</f>
        <v/>
      </c>
      <c r="W186" s="295"/>
      <c r="X186" s="295"/>
      <c r="Y186" s="295"/>
      <c r="Z186" s="295"/>
      <c r="AA186" s="310" t="str">
        <f>IFERROR(Tabla135[[#This Row],[Peso del control]]+Tabla135[[#This Row],[Peso de la implementación]],"")</f>
        <v/>
      </c>
      <c r="AB186" s="310" t="str" cm="1">
        <f t="array" ref="AB186">IFERROR(IF(Tabla135[[#This Row],[Registro diligenciado]]=TRUE,_xlfn.IFS(AND(Tabla135[[#This Row],[No. de Control]]=1,Tabla135[[#This Row],[Desplazamiento en la Matriz]]="Probabilidad"),D186-(D186*Tabla135[[#This Row],[Valor del control]]),AND(Tabla135[[#This Row],[No. de Control]]&gt;1,Tabla135[[#This Row],[Desplazamiento en la Matriz]]="Probabilidad"),AB185-(AB185*Tabla135[[#This Row],[Valor del control]]),AND(Tabla135[[#This Row],[No. de Control]]=1,Tabla135[[#This Row],[Desplazamiento en la Matriz]]="Impacto"),D186,AND(Tabla135[[#This Row],[No. de Control]]&gt;1,Tabla135[[#This Row],[Desplazamiento en la Matriz]]="Impacto"),AB185),""),"")</f>
        <v/>
      </c>
      <c r="AC186" s="310" t="str" cm="1">
        <f t="array" ref="AC186">IFERROR(IF(Tabla135[[#This Row],[Registro diligenciado]]=TRUE,_xlfn.IFS(AND(Tabla135[[#This Row],[No. de Control]]=1,Tabla135[[#This Row],[Desplazamiento en la Matriz]]="Impacto"),E186-(E186*Tabla135[[#This Row],[Valor del control]]),AND(Tabla135[[#This Row],[No. de Control]]&gt;1,Tabla135[[#This Row],[Desplazamiento en la Matriz]]="Impacto"),AC185-(AC185*Tabla135[[#This Row],[Valor del control]]),AND(Tabla135[[#This Row],[No. de Control]]=1,Tabla135[[#This Row],[Desplazamiento en la Matriz]]="Probabilidad"),E186,AND(Tabla135[[#This Row],[No. de Control]]&gt;1,Tabla135[[#This Row],[Desplazamiento en la Matriz]]="Probabilidad"),AC185),""),"")</f>
        <v/>
      </c>
      <c r="AD186" s="310">
        <f>IFERROR(_xlfn.MINIFS(Tabla135[Probabilidad residual],Tabla135[Id Riesgo],Tabla135[[#This Row],[Id Riesgo]]),"")</f>
        <v>0.28799999999999998</v>
      </c>
      <c r="AE186" s="310">
        <f>IFERROR(_xlfn.MINIFS(Tabla135[Impacto residual],Tabla135[Id Riesgo],Tabla135[[#This Row],[Id Riesgo]]),"")</f>
        <v>0.8</v>
      </c>
      <c r="AF186" s="310" t="str" cm="1">
        <f t="array" ref="AF18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186" s="310" t="str" cm="1">
        <f t="array" ref="AG18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18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86" s="213"/>
      <c r="AJ186" s="727">
        <f>_xlfn.MINIFS(Tabla135[Probabilidad residual],Tabla135[Id Riesgo],Tabla135[[#This Row],[Id Riesgo]])</f>
        <v>0.28799999999999998</v>
      </c>
      <c r="AK186" s="727">
        <f>_xlfn.MINIFS(Tabla135[Impacto residual],Tabla135[Id Riesgo],Tabla135[[#This Row],[Id Riesgo]])</f>
        <v>0.8</v>
      </c>
      <c r="AL186" s="727"/>
      <c r="AM186" s="727"/>
      <c r="AN186" s="213"/>
      <c r="AO186" s="213"/>
      <c r="AP186" s="213"/>
      <c r="AQ186" s="213"/>
      <c r="AR186" s="213"/>
      <c r="AS186" s="213"/>
      <c r="AT186" s="213"/>
      <c r="AU186" s="213"/>
      <c r="AV186" s="213"/>
      <c r="AW186" s="213"/>
      <c r="AX186" s="213"/>
      <c r="AY186" s="213"/>
    </row>
    <row r="187" spans="1:51" ht="74.599999999999994" hidden="1" x14ac:dyDescent="0.4">
      <c r="A187" s="735" t="str">
        <f>Tabla135[[#This Row],[Id Riesgo]]</f>
        <v>RC18</v>
      </c>
      <c r="B187" s="736" t="str">
        <f>Tabla135[[#This Row],[Riesgo]]</f>
        <v>Posibilidad de afectación Legal por Conflicto de Intereses debido a La posibilidad de ocurrencia de hechos de concusión o cohecho en la atención a la ciudadanía en la UGT´S, PAT´S y cualquier ventanilla de atención al ciudadano</v>
      </c>
      <c r="C187" s="742" t="b">
        <f>Tabla135[[#This Row],[Identificado en paso 1 y 2?]]</f>
        <v>1</v>
      </c>
      <c r="D187" s="727">
        <f>_xlfn.XLOOKUP(Tabla135[[#This Row],[Id Riesgo]],Tabla13[Id Riesgo],Tabla13[Probabilidad],"",1)</f>
        <v>0.8</v>
      </c>
      <c r="E187" s="727">
        <f>IF(C187=TRUE,_xlfn.XLOOKUP(Tabla135[[#This Row],[Id Riesgo]],Tabla13[Id Riesgo],Tabla13[Porcentaje Impacto],"",1),"")</f>
        <v>0.8</v>
      </c>
      <c r="F187" s="290" t="str">
        <f t="shared" si="17"/>
        <v>RC18</v>
      </c>
      <c r="G187" s="415" t="b">
        <f>_xlfn.XLOOKUP(F187,Tabla13[Id Riesgo],Tabla13[Registro diligenciado],FALSE,1)</f>
        <v>1</v>
      </c>
      <c r="H187" s="290" t="str">
        <f>IF(G187,_xlfn.XLOOKUP(F187,Tabla6[Id Riesgo],Tabla6[DESCRIPCIÓN DEL RIESGO],FALSE,1),"")</f>
        <v>Posibilidad de afectación Legal por Conflicto de Intereses debido a La posibilidad de ocurrencia de hechos de concusión o cohecho en la atención a la ciudadanía en la UGT´S, PAT´S y cualquier ventanilla de atención al ciudadano</v>
      </c>
      <c r="I187" s="327">
        <f>_xlfn.XLOOKUP(Tabla135[[#This Row],[Id Riesgo]],Tabla13[Id Riesgo],Tabla13[Probabilidad])</f>
        <v>0.8</v>
      </c>
      <c r="J187" s="327">
        <f>_xlfn.XLOOKUP(Tabla135[[#This Row],[Id Riesgo]],Tabla13[Id Riesgo],Tabla13[Porcentaje Impacto],"",1)</f>
        <v>0.8</v>
      </c>
      <c r="K187" s="311">
        <v>6</v>
      </c>
      <c r="L187" s="314"/>
      <c r="M187" s="314"/>
      <c r="N187" s="314"/>
      <c r="O187" s="295"/>
      <c r="P187" s="314"/>
      <c r="Q187" s="328" t="str">
        <f>_xlfn.TEXTJOIN(" ",TRUE,Tabla135[[#This Row],[Actividad - Acción ¿Qué?
Inicia con verbo]],Tabla135[[#This Row],[Complemento
(Observaciones o desviaciones)]])</f>
        <v/>
      </c>
      <c r="R187" s="295"/>
      <c r="S187" s="327" t="str">
        <f>_xlfn.XLOOKUP(Tabla135[[#This Row],[Tipo de control]],Tabla7[Tipo de control],Tabla7[Peso],"",1)</f>
        <v/>
      </c>
      <c r="T187" s="290" t="str">
        <f>_xlfn.XLOOKUP(Tabla135[[#This Row],[Tipo de control]],Tabla7[Tipo de control],Tabla7[Afectación matriz],"",1)</f>
        <v/>
      </c>
      <c r="U187" s="295"/>
      <c r="V187" s="327" t="str">
        <f>_xlfn.XLOOKUP(Tabla135[[#This Row],[Implementación]],Tabla11[Implementación],Tabla11[Peso],"",1)</f>
        <v/>
      </c>
      <c r="W187" s="295"/>
      <c r="X187" s="295"/>
      <c r="Y187" s="295"/>
      <c r="Z187" s="295"/>
      <c r="AA187" s="310" t="str">
        <f>IFERROR(Tabla135[[#This Row],[Peso del control]]+Tabla135[[#This Row],[Peso de la implementación]],"")</f>
        <v/>
      </c>
      <c r="AB187" s="310" t="str" cm="1">
        <f t="array" ref="AB187">IFERROR(IF(Tabla135[[#This Row],[Registro diligenciado]]=TRUE,_xlfn.IFS(AND(Tabla135[[#This Row],[No. de Control]]=1,Tabla135[[#This Row],[Desplazamiento en la Matriz]]="Probabilidad"),D187-(D187*Tabla135[[#This Row],[Valor del control]]),AND(Tabla135[[#This Row],[No. de Control]]&gt;1,Tabla135[[#This Row],[Desplazamiento en la Matriz]]="Probabilidad"),AB186-(AB186*Tabla135[[#This Row],[Valor del control]]),AND(Tabla135[[#This Row],[No. de Control]]=1,Tabla135[[#This Row],[Desplazamiento en la Matriz]]="Impacto"),D187,AND(Tabla135[[#This Row],[No. de Control]]&gt;1,Tabla135[[#This Row],[Desplazamiento en la Matriz]]="Impacto"),AB186),""),"")</f>
        <v/>
      </c>
      <c r="AC187" s="310" t="str" cm="1">
        <f t="array" ref="AC187">IFERROR(IF(Tabla135[[#This Row],[Registro diligenciado]]=TRUE,_xlfn.IFS(AND(Tabla135[[#This Row],[No. de Control]]=1,Tabla135[[#This Row],[Desplazamiento en la Matriz]]="Impacto"),E187-(E187*Tabla135[[#This Row],[Valor del control]]),AND(Tabla135[[#This Row],[No. de Control]]&gt;1,Tabla135[[#This Row],[Desplazamiento en la Matriz]]="Impacto"),AC186-(AC186*Tabla135[[#This Row],[Valor del control]]),AND(Tabla135[[#This Row],[No. de Control]]=1,Tabla135[[#This Row],[Desplazamiento en la Matriz]]="Probabilidad"),E187,AND(Tabla135[[#This Row],[No. de Control]]&gt;1,Tabla135[[#This Row],[Desplazamiento en la Matriz]]="Probabilidad"),AC186),""),"")</f>
        <v/>
      </c>
      <c r="AD187" s="310">
        <f>IFERROR(_xlfn.MINIFS(Tabla135[Probabilidad residual],Tabla135[Id Riesgo],Tabla135[[#This Row],[Id Riesgo]]),"")</f>
        <v>0.28799999999999998</v>
      </c>
      <c r="AE187" s="310">
        <f>IFERROR(_xlfn.MINIFS(Tabla135[Impacto residual],Tabla135[Id Riesgo],Tabla135[[#This Row],[Id Riesgo]]),"")</f>
        <v>0.8</v>
      </c>
      <c r="AF187" s="310" t="str" cm="1">
        <f t="array" ref="AF18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187" s="310" t="str" cm="1">
        <f t="array" ref="AG18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18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87" s="213"/>
      <c r="AJ187" s="727">
        <f>_xlfn.MINIFS(Tabla135[Probabilidad residual],Tabla135[Id Riesgo],Tabla135[[#This Row],[Id Riesgo]])</f>
        <v>0.28799999999999998</v>
      </c>
      <c r="AK187" s="727">
        <f>_xlfn.MINIFS(Tabla135[Impacto residual],Tabla135[Id Riesgo],Tabla135[[#This Row],[Id Riesgo]])</f>
        <v>0.8</v>
      </c>
      <c r="AL187" s="727"/>
      <c r="AM187" s="727"/>
      <c r="AN187" s="213"/>
      <c r="AO187" s="213"/>
      <c r="AP187" s="213"/>
      <c r="AQ187" s="213"/>
      <c r="AR187" s="213"/>
      <c r="AS187" s="213"/>
      <c r="AT187" s="213"/>
      <c r="AU187" s="213"/>
      <c r="AV187" s="213"/>
      <c r="AW187" s="213"/>
      <c r="AX187" s="213"/>
      <c r="AY187" s="213"/>
    </row>
    <row r="188" spans="1:51" ht="74.599999999999994" hidden="1" x14ac:dyDescent="0.4">
      <c r="A188" s="735" t="str">
        <f>Tabla135[[#This Row],[Id Riesgo]]</f>
        <v>RC18</v>
      </c>
      <c r="B188" s="736" t="str">
        <f>Tabla135[[#This Row],[Riesgo]]</f>
        <v>Posibilidad de afectación Legal por Conflicto de Intereses debido a La posibilidad de ocurrencia de hechos de concusión o cohecho en la atención a la ciudadanía en la UGT´S, PAT´S y cualquier ventanilla de atención al ciudadano</v>
      </c>
      <c r="C188" s="742" t="b">
        <f>Tabla135[[#This Row],[Identificado en paso 1 y 2?]]</f>
        <v>1</v>
      </c>
      <c r="D188" s="727">
        <f>_xlfn.XLOOKUP(Tabla135[[#This Row],[Id Riesgo]],Tabla13[Id Riesgo],Tabla13[Probabilidad],"",1)</f>
        <v>0.8</v>
      </c>
      <c r="E188" s="727">
        <f>IF(C188=TRUE,_xlfn.XLOOKUP(Tabla135[[#This Row],[Id Riesgo]],Tabla13[Id Riesgo],Tabla13[Porcentaje Impacto],"",1),"")</f>
        <v>0.8</v>
      </c>
      <c r="F188" s="290" t="str">
        <f t="shared" si="17"/>
        <v>RC18</v>
      </c>
      <c r="G188" s="415" t="b">
        <f>_xlfn.XLOOKUP(F188,Tabla13[Id Riesgo],Tabla13[Registro diligenciado],FALSE,1)</f>
        <v>1</v>
      </c>
      <c r="H188" s="290" t="str">
        <f>IF(G188,_xlfn.XLOOKUP(F188,Tabla6[Id Riesgo],Tabla6[DESCRIPCIÓN DEL RIESGO],FALSE,1),"")</f>
        <v>Posibilidad de afectación Legal por Conflicto de Intereses debido a La posibilidad de ocurrencia de hechos de concusión o cohecho en la atención a la ciudadanía en la UGT´S, PAT´S y cualquier ventanilla de atención al ciudadano</v>
      </c>
      <c r="I188" s="327">
        <f>_xlfn.XLOOKUP(Tabla135[[#This Row],[Id Riesgo]],Tabla13[Id Riesgo],Tabla13[Probabilidad])</f>
        <v>0.8</v>
      </c>
      <c r="J188" s="327">
        <f>_xlfn.XLOOKUP(Tabla135[[#This Row],[Id Riesgo]],Tabla13[Id Riesgo],Tabla13[Porcentaje Impacto],"",1)</f>
        <v>0.8</v>
      </c>
      <c r="K188" s="311">
        <v>7</v>
      </c>
      <c r="L188" s="314"/>
      <c r="M188" s="314"/>
      <c r="N188" s="314"/>
      <c r="O188" s="295"/>
      <c r="P188" s="314"/>
      <c r="Q188" s="328" t="str">
        <f>_xlfn.TEXTJOIN(" ",TRUE,Tabla135[[#This Row],[Actividad - Acción ¿Qué?
Inicia con verbo]],Tabla135[[#This Row],[Complemento
(Observaciones o desviaciones)]])</f>
        <v/>
      </c>
      <c r="R188" s="295"/>
      <c r="S188" s="327" t="str">
        <f>_xlfn.XLOOKUP(Tabla135[[#This Row],[Tipo de control]],Tabla7[Tipo de control],Tabla7[Peso],"",1)</f>
        <v/>
      </c>
      <c r="T188" s="290" t="str">
        <f>_xlfn.XLOOKUP(Tabla135[[#This Row],[Tipo de control]],Tabla7[Tipo de control],Tabla7[Afectación matriz],"",1)</f>
        <v/>
      </c>
      <c r="U188" s="295"/>
      <c r="V188" s="327" t="str">
        <f>_xlfn.XLOOKUP(Tabla135[[#This Row],[Implementación]],Tabla11[Implementación],Tabla11[Peso],"",1)</f>
        <v/>
      </c>
      <c r="W188" s="295"/>
      <c r="X188" s="295"/>
      <c r="Y188" s="295"/>
      <c r="Z188" s="295"/>
      <c r="AA188" s="310" t="str">
        <f>IFERROR(Tabla135[[#This Row],[Peso del control]]+Tabla135[[#This Row],[Peso de la implementación]],"")</f>
        <v/>
      </c>
      <c r="AB188" s="310" t="str" cm="1">
        <f t="array" ref="AB188">IFERROR(IF(Tabla135[[#This Row],[Registro diligenciado]]=TRUE,_xlfn.IFS(AND(Tabla135[[#This Row],[No. de Control]]=1,Tabla135[[#This Row],[Desplazamiento en la Matriz]]="Probabilidad"),D188-(D188*Tabla135[[#This Row],[Valor del control]]),AND(Tabla135[[#This Row],[No. de Control]]&gt;1,Tabla135[[#This Row],[Desplazamiento en la Matriz]]="Probabilidad"),AB187-(AB187*Tabla135[[#This Row],[Valor del control]]),AND(Tabla135[[#This Row],[No. de Control]]=1,Tabla135[[#This Row],[Desplazamiento en la Matriz]]="Impacto"),D188,AND(Tabla135[[#This Row],[No. de Control]]&gt;1,Tabla135[[#This Row],[Desplazamiento en la Matriz]]="Impacto"),AB187),""),"")</f>
        <v/>
      </c>
      <c r="AC188" s="310" t="str" cm="1">
        <f t="array" ref="AC188">IFERROR(IF(Tabla135[[#This Row],[Registro diligenciado]]=TRUE,_xlfn.IFS(AND(Tabla135[[#This Row],[No. de Control]]=1,Tabla135[[#This Row],[Desplazamiento en la Matriz]]="Impacto"),E188-(E188*Tabla135[[#This Row],[Valor del control]]),AND(Tabla135[[#This Row],[No. de Control]]&gt;1,Tabla135[[#This Row],[Desplazamiento en la Matriz]]="Impacto"),AC187-(AC187*Tabla135[[#This Row],[Valor del control]]),AND(Tabla135[[#This Row],[No. de Control]]=1,Tabla135[[#This Row],[Desplazamiento en la Matriz]]="Probabilidad"),E188,AND(Tabla135[[#This Row],[No. de Control]]&gt;1,Tabla135[[#This Row],[Desplazamiento en la Matriz]]="Probabilidad"),AC187),""),"")</f>
        <v/>
      </c>
      <c r="AD188" s="310">
        <f>IFERROR(_xlfn.MINIFS(Tabla135[Probabilidad residual],Tabla135[Id Riesgo],Tabla135[[#This Row],[Id Riesgo]]),"")</f>
        <v>0.28799999999999998</v>
      </c>
      <c r="AE188" s="310">
        <f>IFERROR(_xlfn.MINIFS(Tabla135[Impacto residual],Tabla135[Id Riesgo],Tabla135[[#This Row],[Id Riesgo]]),"")</f>
        <v>0.8</v>
      </c>
      <c r="AF188" s="310" t="str" cm="1">
        <f t="array" ref="AF18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188" s="310" t="str" cm="1">
        <f t="array" ref="AG18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18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88" s="213"/>
      <c r="AJ188" s="727">
        <f>_xlfn.MINIFS(Tabla135[Probabilidad residual],Tabla135[Id Riesgo],Tabla135[[#This Row],[Id Riesgo]])</f>
        <v>0.28799999999999998</v>
      </c>
      <c r="AK188" s="727">
        <f>_xlfn.MINIFS(Tabla135[Impacto residual],Tabla135[Id Riesgo],Tabla135[[#This Row],[Id Riesgo]])</f>
        <v>0.8</v>
      </c>
      <c r="AL188" s="727"/>
      <c r="AM188" s="727"/>
      <c r="AN188" s="213"/>
      <c r="AO188" s="213"/>
      <c r="AP188" s="213"/>
      <c r="AQ188" s="213"/>
      <c r="AR188" s="213"/>
      <c r="AS188" s="213"/>
      <c r="AT188" s="213"/>
      <c r="AU188" s="213"/>
      <c r="AV188" s="213"/>
      <c r="AW188" s="213"/>
      <c r="AX188" s="213"/>
      <c r="AY188" s="213"/>
    </row>
    <row r="189" spans="1:51" ht="74.599999999999994" hidden="1" x14ac:dyDescent="0.4">
      <c r="A189" s="735" t="str">
        <f>Tabla135[[#This Row],[Id Riesgo]]</f>
        <v>RC18</v>
      </c>
      <c r="B189" s="736" t="str">
        <f>Tabla135[[#This Row],[Riesgo]]</f>
        <v>Posibilidad de afectación Legal por Conflicto de Intereses debido a La posibilidad de ocurrencia de hechos de concusión o cohecho en la atención a la ciudadanía en la UGT´S, PAT´S y cualquier ventanilla de atención al ciudadano</v>
      </c>
      <c r="C189" s="742" t="b">
        <f>Tabla135[[#This Row],[Identificado en paso 1 y 2?]]</f>
        <v>1</v>
      </c>
      <c r="D189" s="727">
        <f>_xlfn.XLOOKUP(Tabla135[[#This Row],[Id Riesgo]],Tabla13[Id Riesgo],Tabla13[Probabilidad],"",1)</f>
        <v>0.8</v>
      </c>
      <c r="E189" s="727">
        <f>IF(C189=TRUE,_xlfn.XLOOKUP(Tabla135[[#This Row],[Id Riesgo]],Tabla13[Id Riesgo],Tabla13[Porcentaje Impacto],"",1),"")</f>
        <v>0.8</v>
      </c>
      <c r="F189" s="290" t="str">
        <f t="shared" si="17"/>
        <v>RC18</v>
      </c>
      <c r="G189" s="415" t="b">
        <f>_xlfn.XLOOKUP(F189,Tabla13[Id Riesgo],Tabla13[Registro diligenciado],FALSE,1)</f>
        <v>1</v>
      </c>
      <c r="H189" s="290" t="str">
        <f>IF(G189,_xlfn.XLOOKUP(F189,Tabla6[Id Riesgo],Tabla6[DESCRIPCIÓN DEL RIESGO],FALSE,1),"")</f>
        <v>Posibilidad de afectación Legal por Conflicto de Intereses debido a La posibilidad de ocurrencia de hechos de concusión o cohecho en la atención a la ciudadanía en la UGT´S, PAT´S y cualquier ventanilla de atención al ciudadano</v>
      </c>
      <c r="I189" s="327">
        <f>_xlfn.XLOOKUP(Tabla135[[#This Row],[Id Riesgo]],Tabla13[Id Riesgo],Tabla13[Probabilidad])</f>
        <v>0.8</v>
      </c>
      <c r="J189" s="327">
        <f>_xlfn.XLOOKUP(Tabla135[[#This Row],[Id Riesgo]],Tabla13[Id Riesgo],Tabla13[Porcentaje Impacto],"",1)</f>
        <v>0.8</v>
      </c>
      <c r="K189" s="311">
        <v>8</v>
      </c>
      <c r="L189" s="314"/>
      <c r="M189" s="314"/>
      <c r="N189" s="314"/>
      <c r="O189" s="295"/>
      <c r="P189" s="314"/>
      <c r="Q189" s="328" t="str">
        <f>_xlfn.TEXTJOIN(" ",TRUE,Tabla135[[#This Row],[Actividad - Acción ¿Qué?
Inicia con verbo]],Tabla135[[#This Row],[Complemento
(Observaciones o desviaciones)]])</f>
        <v/>
      </c>
      <c r="R189" s="295"/>
      <c r="S189" s="327" t="str">
        <f>_xlfn.XLOOKUP(Tabla135[[#This Row],[Tipo de control]],Tabla7[Tipo de control],Tabla7[Peso],"",1)</f>
        <v/>
      </c>
      <c r="T189" s="290" t="str">
        <f>_xlfn.XLOOKUP(Tabla135[[#This Row],[Tipo de control]],Tabla7[Tipo de control],Tabla7[Afectación matriz],"",1)</f>
        <v/>
      </c>
      <c r="U189" s="295"/>
      <c r="V189" s="327" t="str">
        <f>_xlfn.XLOOKUP(Tabla135[[#This Row],[Implementación]],Tabla11[Implementación],Tabla11[Peso],"",1)</f>
        <v/>
      </c>
      <c r="W189" s="295"/>
      <c r="X189" s="295"/>
      <c r="Y189" s="295"/>
      <c r="Z189" s="295"/>
      <c r="AA189" s="310" t="str">
        <f>IFERROR(Tabla135[[#This Row],[Peso del control]]+Tabla135[[#This Row],[Peso de la implementación]],"")</f>
        <v/>
      </c>
      <c r="AB189" s="310" t="str" cm="1">
        <f t="array" ref="AB189">IFERROR(IF(Tabla135[[#This Row],[Registro diligenciado]]=TRUE,_xlfn.IFS(AND(Tabla135[[#This Row],[No. de Control]]=1,Tabla135[[#This Row],[Desplazamiento en la Matriz]]="Probabilidad"),D189-(D189*Tabla135[[#This Row],[Valor del control]]),AND(Tabla135[[#This Row],[No. de Control]]&gt;1,Tabla135[[#This Row],[Desplazamiento en la Matriz]]="Probabilidad"),AB188-(AB188*Tabla135[[#This Row],[Valor del control]]),AND(Tabla135[[#This Row],[No. de Control]]=1,Tabla135[[#This Row],[Desplazamiento en la Matriz]]="Impacto"),D189,AND(Tabla135[[#This Row],[No. de Control]]&gt;1,Tabla135[[#This Row],[Desplazamiento en la Matriz]]="Impacto"),AB188),""),"")</f>
        <v/>
      </c>
      <c r="AC189" s="310" t="str" cm="1">
        <f t="array" ref="AC189">IFERROR(IF(Tabla135[[#This Row],[Registro diligenciado]]=TRUE,_xlfn.IFS(AND(Tabla135[[#This Row],[No. de Control]]=1,Tabla135[[#This Row],[Desplazamiento en la Matriz]]="Impacto"),E189-(E189*Tabla135[[#This Row],[Valor del control]]),AND(Tabla135[[#This Row],[No. de Control]]&gt;1,Tabla135[[#This Row],[Desplazamiento en la Matriz]]="Impacto"),AC188-(AC188*Tabla135[[#This Row],[Valor del control]]),AND(Tabla135[[#This Row],[No. de Control]]=1,Tabla135[[#This Row],[Desplazamiento en la Matriz]]="Probabilidad"),E189,AND(Tabla135[[#This Row],[No. de Control]]&gt;1,Tabla135[[#This Row],[Desplazamiento en la Matriz]]="Probabilidad"),AC188),""),"")</f>
        <v/>
      </c>
      <c r="AD189" s="310">
        <f>IFERROR(_xlfn.MINIFS(Tabla135[Probabilidad residual],Tabla135[Id Riesgo],Tabla135[[#This Row],[Id Riesgo]]),"")</f>
        <v>0.28799999999999998</v>
      </c>
      <c r="AE189" s="310">
        <f>IFERROR(_xlfn.MINIFS(Tabla135[Impacto residual],Tabla135[Id Riesgo],Tabla135[[#This Row],[Id Riesgo]]),"")</f>
        <v>0.8</v>
      </c>
      <c r="AF189" s="310" t="str" cm="1">
        <f t="array" ref="AF18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189" s="310" t="str" cm="1">
        <f t="array" ref="AG18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18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89" s="213"/>
      <c r="AJ189" s="727">
        <f>_xlfn.MINIFS(Tabla135[Probabilidad residual],Tabla135[Id Riesgo],Tabla135[[#This Row],[Id Riesgo]])</f>
        <v>0.28799999999999998</v>
      </c>
      <c r="AK189" s="727">
        <f>_xlfn.MINIFS(Tabla135[Impacto residual],Tabla135[Id Riesgo],Tabla135[[#This Row],[Id Riesgo]])</f>
        <v>0.8</v>
      </c>
      <c r="AL189" s="727"/>
      <c r="AM189" s="727"/>
      <c r="AN189" s="213"/>
      <c r="AO189" s="213"/>
      <c r="AP189" s="213"/>
      <c r="AQ189" s="213"/>
      <c r="AR189" s="213"/>
      <c r="AS189" s="213"/>
      <c r="AT189" s="213"/>
      <c r="AU189" s="213"/>
      <c r="AV189" s="213"/>
      <c r="AW189" s="213"/>
      <c r="AX189" s="213"/>
      <c r="AY189" s="213"/>
    </row>
    <row r="190" spans="1:51" ht="74.599999999999994" hidden="1" x14ac:dyDescent="0.4">
      <c r="A190" s="735" t="str">
        <f>Tabla135[[#This Row],[Id Riesgo]]</f>
        <v>RC18</v>
      </c>
      <c r="B190" s="736" t="str">
        <f>Tabla135[[#This Row],[Riesgo]]</f>
        <v>Posibilidad de afectación Legal por Conflicto de Intereses debido a La posibilidad de ocurrencia de hechos de concusión o cohecho en la atención a la ciudadanía en la UGT´S, PAT´S y cualquier ventanilla de atención al ciudadano</v>
      </c>
      <c r="C190" s="742" t="b">
        <f>Tabla135[[#This Row],[Identificado en paso 1 y 2?]]</f>
        <v>1</v>
      </c>
      <c r="D190" s="727">
        <f>_xlfn.XLOOKUP(Tabla135[[#This Row],[Id Riesgo]],Tabla13[Id Riesgo],Tabla13[Probabilidad],"",1)</f>
        <v>0.8</v>
      </c>
      <c r="E190" s="727">
        <f>IF(C190=TRUE,_xlfn.XLOOKUP(Tabla135[[#This Row],[Id Riesgo]],Tabla13[Id Riesgo],Tabla13[Porcentaje Impacto],"",1),"")</f>
        <v>0.8</v>
      </c>
      <c r="F190" s="290" t="str">
        <f t="shared" si="17"/>
        <v>RC18</v>
      </c>
      <c r="G190" s="415" t="b">
        <f>_xlfn.XLOOKUP(F190,Tabla13[Id Riesgo],Tabla13[Registro diligenciado],FALSE,1)</f>
        <v>1</v>
      </c>
      <c r="H190" s="290" t="str">
        <f>IF(G190,_xlfn.XLOOKUP(F190,Tabla6[Id Riesgo],Tabla6[DESCRIPCIÓN DEL RIESGO],FALSE,1),"")</f>
        <v>Posibilidad de afectación Legal por Conflicto de Intereses debido a La posibilidad de ocurrencia de hechos de concusión o cohecho en la atención a la ciudadanía en la UGT´S, PAT´S y cualquier ventanilla de atención al ciudadano</v>
      </c>
      <c r="I190" s="327">
        <f>_xlfn.XLOOKUP(Tabla135[[#This Row],[Id Riesgo]],Tabla13[Id Riesgo],Tabla13[Probabilidad])</f>
        <v>0.8</v>
      </c>
      <c r="J190" s="327">
        <f>_xlfn.XLOOKUP(Tabla135[[#This Row],[Id Riesgo]],Tabla13[Id Riesgo],Tabla13[Porcentaje Impacto],"",1)</f>
        <v>0.8</v>
      </c>
      <c r="K190" s="311">
        <v>9</v>
      </c>
      <c r="L190" s="314"/>
      <c r="M190" s="314"/>
      <c r="N190" s="314"/>
      <c r="O190" s="295"/>
      <c r="P190" s="314"/>
      <c r="Q190" s="328" t="str">
        <f>_xlfn.TEXTJOIN(" ",TRUE,Tabla135[[#This Row],[Actividad - Acción ¿Qué?
Inicia con verbo]],Tabla135[[#This Row],[Complemento
(Observaciones o desviaciones)]])</f>
        <v/>
      </c>
      <c r="R190" s="295"/>
      <c r="S190" s="327" t="str">
        <f>_xlfn.XLOOKUP(Tabla135[[#This Row],[Tipo de control]],Tabla7[Tipo de control],Tabla7[Peso],"",1)</f>
        <v/>
      </c>
      <c r="T190" s="290" t="str">
        <f>_xlfn.XLOOKUP(Tabla135[[#This Row],[Tipo de control]],Tabla7[Tipo de control],Tabla7[Afectación matriz],"",1)</f>
        <v/>
      </c>
      <c r="U190" s="295"/>
      <c r="V190" s="327" t="str">
        <f>_xlfn.XLOOKUP(Tabla135[[#This Row],[Implementación]],Tabla11[Implementación],Tabla11[Peso],"",1)</f>
        <v/>
      </c>
      <c r="W190" s="295"/>
      <c r="X190" s="295"/>
      <c r="Y190" s="295"/>
      <c r="Z190" s="295"/>
      <c r="AA190" s="310" t="str">
        <f>IFERROR(Tabla135[[#This Row],[Peso del control]]+Tabla135[[#This Row],[Peso de la implementación]],"")</f>
        <v/>
      </c>
      <c r="AB190" s="310" t="str" cm="1">
        <f t="array" ref="AB190">IFERROR(IF(Tabla135[[#This Row],[Registro diligenciado]]=TRUE,_xlfn.IFS(AND(Tabla135[[#This Row],[No. de Control]]=1,Tabla135[[#This Row],[Desplazamiento en la Matriz]]="Probabilidad"),D190-(D190*Tabla135[[#This Row],[Valor del control]]),AND(Tabla135[[#This Row],[No. de Control]]&gt;1,Tabla135[[#This Row],[Desplazamiento en la Matriz]]="Probabilidad"),AB189-(AB189*Tabla135[[#This Row],[Valor del control]]),AND(Tabla135[[#This Row],[No. de Control]]=1,Tabla135[[#This Row],[Desplazamiento en la Matriz]]="Impacto"),D190,AND(Tabla135[[#This Row],[No. de Control]]&gt;1,Tabla135[[#This Row],[Desplazamiento en la Matriz]]="Impacto"),AB189),""),"")</f>
        <v/>
      </c>
      <c r="AC190" s="310" t="str" cm="1">
        <f t="array" ref="AC190">IFERROR(IF(Tabla135[[#This Row],[Registro diligenciado]]=TRUE,_xlfn.IFS(AND(Tabla135[[#This Row],[No. de Control]]=1,Tabla135[[#This Row],[Desplazamiento en la Matriz]]="Impacto"),E190-(E190*Tabla135[[#This Row],[Valor del control]]),AND(Tabla135[[#This Row],[No. de Control]]&gt;1,Tabla135[[#This Row],[Desplazamiento en la Matriz]]="Impacto"),AC189-(AC189*Tabla135[[#This Row],[Valor del control]]),AND(Tabla135[[#This Row],[No. de Control]]=1,Tabla135[[#This Row],[Desplazamiento en la Matriz]]="Probabilidad"),E190,AND(Tabla135[[#This Row],[No. de Control]]&gt;1,Tabla135[[#This Row],[Desplazamiento en la Matriz]]="Probabilidad"),AC189),""),"")</f>
        <v/>
      </c>
      <c r="AD190" s="310">
        <f>IFERROR(_xlfn.MINIFS(Tabla135[Probabilidad residual],Tabla135[Id Riesgo],Tabla135[[#This Row],[Id Riesgo]]),"")</f>
        <v>0.28799999999999998</v>
      </c>
      <c r="AE190" s="310">
        <f>IFERROR(_xlfn.MINIFS(Tabla135[Impacto residual],Tabla135[Id Riesgo],Tabla135[[#This Row],[Id Riesgo]]),"")</f>
        <v>0.8</v>
      </c>
      <c r="AF190" s="310" t="str" cm="1">
        <f t="array" ref="AF19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190" s="310" t="str" cm="1">
        <f t="array" ref="AG19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19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90" s="213"/>
      <c r="AJ190" s="727">
        <f>_xlfn.MINIFS(Tabla135[Probabilidad residual],Tabla135[Id Riesgo],Tabla135[[#This Row],[Id Riesgo]])</f>
        <v>0.28799999999999998</v>
      </c>
      <c r="AK190" s="727">
        <f>_xlfn.MINIFS(Tabla135[Impacto residual],Tabla135[Id Riesgo],Tabla135[[#This Row],[Id Riesgo]])</f>
        <v>0.8</v>
      </c>
      <c r="AL190" s="727"/>
      <c r="AM190" s="727"/>
      <c r="AN190" s="213"/>
      <c r="AO190" s="213"/>
      <c r="AP190" s="213"/>
      <c r="AQ190" s="213"/>
      <c r="AR190" s="213"/>
      <c r="AS190" s="213"/>
      <c r="AT190" s="213"/>
      <c r="AU190" s="213"/>
      <c r="AV190" s="213"/>
      <c r="AW190" s="213"/>
      <c r="AX190" s="213"/>
      <c r="AY190" s="213"/>
    </row>
    <row r="191" spans="1:51" ht="74.599999999999994" hidden="1" x14ac:dyDescent="0.4">
      <c r="A191" s="735" t="str">
        <f>Tabla135[[#This Row],[Id Riesgo]]</f>
        <v>RC18</v>
      </c>
      <c r="B191" s="736" t="str">
        <f>Tabla135[[#This Row],[Riesgo]]</f>
        <v>Posibilidad de afectación Legal por Conflicto de Intereses debido a La posibilidad de ocurrencia de hechos de concusión o cohecho en la atención a la ciudadanía en la UGT´S, PAT´S y cualquier ventanilla de atención al ciudadano</v>
      </c>
      <c r="C191" s="742" t="b">
        <f>Tabla135[[#This Row],[Identificado en paso 1 y 2?]]</f>
        <v>1</v>
      </c>
      <c r="D191" s="727">
        <f>_xlfn.XLOOKUP(Tabla135[[#This Row],[Id Riesgo]],Tabla13[Id Riesgo],Tabla13[Probabilidad],"",1)</f>
        <v>0.8</v>
      </c>
      <c r="E191" s="727">
        <f>IF(C191=TRUE,_xlfn.XLOOKUP(Tabla135[[#This Row],[Id Riesgo]],Tabla13[Id Riesgo],Tabla13[Porcentaje Impacto],"",1),"")</f>
        <v>0.8</v>
      </c>
      <c r="F191" s="290" t="str">
        <f t="shared" si="17"/>
        <v>RC18</v>
      </c>
      <c r="G191" s="415" t="b">
        <f>_xlfn.XLOOKUP(F191,Tabla13[Id Riesgo],Tabla13[Registro diligenciado],FALSE,1)</f>
        <v>1</v>
      </c>
      <c r="H191" s="290" t="str">
        <f>IF(G191,_xlfn.XLOOKUP(F191,Tabla6[Id Riesgo],Tabla6[DESCRIPCIÓN DEL RIESGO],FALSE,1),"")</f>
        <v>Posibilidad de afectación Legal por Conflicto de Intereses debido a La posibilidad de ocurrencia de hechos de concusión o cohecho en la atención a la ciudadanía en la UGT´S, PAT´S y cualquier ventanilla de atención al ciudadano</v>
      </c>
      <c r="I191" s="327">
        <f>_xlfn.XLOOKUP(Tabla135[[#This Row],[Id Riesgo]],Tabla13[Id Riesgo],Tabla13[Probabilidad])</f>
        <v>0.8</v>
      </c>
      <c r="J191" s="327">
        <f>_xlfn.XLOOKUP(Tabla135[[#This Row],[Id Riesgo]],Tabla13[Id Riesgo],Tabla13[Porcentaje Impacto],"",1)</f>
        <v>0.8</v>
      </c>
      <c r="K191" s="311">
        <v>10</v>
      </c>
      <c r="L191" s="314"/>
      <c r="M191" s="314"/>
      <c r="N191" s="314"/>
      <c r="O191" s="295"/>
      <c r="P191" s="314"/>
      <c r="Q191" s="328" t="str">
        <f>_xlfn.TEXTJOIN(" ",TRUE,Tabla135[[#This Row],[Actividad - Acción ¿Qué?
Inicia con verbo]],Tabla135[[#This Row],[Complemento
(Observaciones o desviaciones)]])</f>
        <v/>
      </c>
      <c r="R191" s="295"/>
      <c r="S191" s="327" t="str">
        <f>_xlfn.XLOOKUP(Tabla135[[#This Row],[Tipo de control]],Tabla7[Tipo de control],Tabla7[Peso],"",1)</f>
        <v/>
      </c>
      <c r="T191" s="290" t="str">
        <f>_xlfn.XLOOKUP(Tabla135[[#This Row],[Tipo de control]],Tabla7[Tipo de control],Tabla7[Afectación matriz],"",1)</f>
        <v/>
      </c>
      <c r="U191" s="295"/>
      <c r="V191" s="327" t="str">
        <f>_xlfn.XLOOKUP(Tabla135[[#This Row],[Implementación]],Tabla11[Implementación],Tabla11[Peso],"",1)</f>
        <v/>
      </c>
      <c r="W191" s="295"/>
      <c r="X191" s="295"/>
      <c r="Y191" s="295"/>
      <c r="Z191" s="295"/>
      <c r="AA191" s="310" t="str">
        <f>IFERROR(Tabla135[[#This Row],[Peso del control]]+Tabla135[[#This Row],[Peso de la implementación]],"")</f>
        <v/>
      </c>
      <c r="AB191" s="310" t="str" cm="1">
        <f t="array" ref="AB191">IFERROR(IF(Tabla135[[#This Row],[Registro diligenciado]]=TRUE,_xlfn.IFS(AND(Tabla135[[#This Row],[No. de Control]]=1,Tabla135[[#This Row],[Desplazamiento en la Matriz]]="Probabilidad"),D191-(D191*Tabla135[[#This Row],[Valor del control]]),AND(Tabla135[[#This Row],[No. de Control]]&gt;1,Tabla135[[#This Row],[Desplazamiento en la Matriz]]="Probabilidad"),AB190-(AB190*Tabla135[[#This Row],[Valor del control]]),AND(Tabla135[[#This Row],[No. de Control]]=1,Tabla135[[#This Row],[Desplazamiento en la Matriz]]="Impacto"),D191,AND(Tabla135[[#This Row],[No. de Control]]&gt;1,Tabla135[[#This Row],[Desplazamiento en la Matriz]]="Impacto"),AB190),""),"")</f>
        <v/>
      </c>
      <c r="AC191" s="310" t="str" cm="1">
        <f t="array" ref="AC191">IFERROR(IF(Tabla135[[#This Row],[Registro diligenciado]]=TRUE,_xlfn.IFS(AND(Tabla135[[#This Row],[No. de Control]]=1,Tabla135[[#This Row],[Desplazamiento en la Matriz]]="Impacto"),E191-(E191*Tabla135[[#This Row],[Valor del control]]),AND(Tabla135[[#This Row],[No. de Control]]&gt;1,Tabla135[[#This Row],[Desplazamiento en la Matriz]]="Impacto"),AC190-(AC190*Tabla135[[#This Row],[Valor del control]]),AND(Tabla135[[#This Row],[No. de Control]]=1,Tabla135[[#This Row],[Desplazamiento en la Matriz]]="Probabilidad"),E191,AND(Tabla135[[#This Row],[No. de Control]]&gt;1,Tabla135[[#This Row],[Desplazamiento en la Matriz]]="Probabilidad"),AC190),""),"")</f>
        <v/>
      </c>
      <c r="AD191" s="310">
        <f>IFERROR(_xlfn.MINIFS(Tabla135[Probabilidad residual],Tabla135[Id Riesgo],Tabla135[[#This Row],[Id Riesgo]]),"")</f>
        <v>0.28799999999999998</v>
      </c>
      <c r="AE191" s="310">
        <f>IFERROR(_xlfn.MINIFS(Tabla135[Impacto residual],Tabla135[Id Riesgo],Tabla135[[#This Row],[Id Riesgo]]),"")</f>
        <v>0.8</v>
      </c>
      <c r="AF191" s="310" t="str" cm="1">
        <f t="array" ref="AF19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191" s="310" t="str" cm="1">
        <f t="array" ref="AG19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19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91" s="213"/>
      <c r="AJ191" s="727">
        <f>_xlfn.MINIFS(Tabla135[Probabilidad residual],Tabla135[Id Riesgo],Tabla135[[#This Row],[Id Riesgo]])</f>
        <v>0.28799999999999998</v>
      </c>
      <c r="AK191" s="727">
        <f>_xlfn.MINIFS(Tabla135[Impacto residual],Tabla135[Id Riesgo],Tabla135[[#This Row],[Id Riesgo]])</f>
        <v>0.8</v>
      </c>
      <c r="AL191" s="727"/>
      <c r="AM191" s="727"/>
      <c r="AN191" s="213"/>
      <c r="AO191" s="213"/>
      <c r="AP191" s="213"/>
      <c r="AQ191" s="213"/>
      <c r="AR191" s="213"/>
      <c r="AS191" s="213"/>
      <c r="AT191" s="213"/>
      <c r="AU191" s="213"/>
      <c r="AV191" s="213"/>
      <c r="AW191" s="213"/>
      <c r="AX191" s="213"/>
      <c r="AY191" s="213"/>
    </row>
    <row r="192" spans="1:51" ht="136.5" customHeight="1" x14ac:dyDescent="0.4">
      <c r="A192" s="735" t="str">
        <f>Tabla135[[#This Row],[Id Riesgo]]</f>
        <v>RC19</v>
      </c>
      <c r="B192" s="736" t="str">
        <f>Tabla135[[#This Row],[Riesgo]]</f>
        <v>Posibilidad de afectación Legal, Reputacional por Corrupción debido a Posibilidad de ocurrencia de hechos de concusión o cohecho en la gestión de los trámites administrativos de caducidad administrativa y condición resolutoria realizados por las UGT .</v>
      </c>
      <c r="C192" s="742" t="b">
        <f>Tabla135[[#This Row],[Identificado en paso 1 y 2?]]</f>
        <v>1</v>
      </c>
      <c r="D192" s="727">
        <f>_xlfn.XLOOKUP(Tabla135[[#This Row],[Id Riesgo]],Tabla13[Id Riesgo],Tabla13[Probabilidad],"",1)</f>
        <v>0.4</v>
      </c>
      <c r="E192" s="727">
        <f>IF(C192=TRUE,_xlfn.XLOOKUP(Tabla135[[#This Row],[Id Riesgo]],Tabla13[Id Riesgo],Tabla13[Porcentaje Impacto],"",1),"")</f>
        <v>1</v>
      </c>
      <c r="F192" s="290" t="s">
        <v>150</v>
      </c>
      <c r="G192" s="415" t="b">
        <f>_xlfn.XLOOKUP(F192,Tabla13[Id Riesgo],Tabla13[Registro diligenciado],FALSE,1)</f>
        <v>1</v>
      </c>
      <c r="H192" s="290" t="str">
        <f>IF(G192,_xlfn.XLOOKUP(F192,Tabla6[Id Riesgo],Tabla6[DESCRIPCIÓN DEL RIESGO],FALSE,1),"")</f>
        <v>Posibilidad de afectación Legal, Reputacional por Corrupción debido a Posibilidad de ocurrencia de hechos de concusión o cohecho en la gestión de los trámites administrativos de caducidad administrativa y condición resolutoria realizados por las UGT .</v>
      </c>
      <c r="I192" s="327">
        <f>_xlfn.XLOOKUP(Tabla135[[#This Row],[Id Riesgo]],Tabla13[Id Riesgo],Tabla13[Probabilidad])</f>
        <v>0.4</v>
      </c>
      <c r="J192" s="327">
        <f>_xlfn.XLOOKUP(Tabla135[[#This Row],[Id Riesgo]],Tabla13[Id Riesgo],Tabla13[Porcentaje Impacto],"",1)</f>
        <v>1</v>
      </c>
      <c r="K192" s="311">
        <v>1</v>
      </c>
      <c r="L192" s="314" t="s">
        <v>416</v>
      </c>
      <c r="M192" s="314" t="s">
        <v>442</v>
      </c>
      <c r="N192" s="314" t="s">
        <v>466</v>
      </c>
      <c r="O192" s="295" t="s">
        <v>915</v>
      </c>
      <c r="P192" s="314" t="s">
        <v>916</v>
      </c>
      <c r="Q192" s="328" t="str">
        <f>_xlfn.TEXTJOIN(" ",TRUE,Tabla135[[#This Row],[Actividad - Acción ¿Qué?
Inicia con verbo]],Tabla135[[#This Row],[Complemento
(Observaciones o desviaciones)]])</f>
        <v>Implementar procedimientos transparentes y estandarizados para la gestión de los trámites de caducidad administrativa y condición resolutoria, que incorporen criterios objetivos, trazabilidad documental, separación de funciones y supervisión permanente, con el fin de prevenir hechos de concusión o cohecho y mitigar los riesgos legales y reputacionales asociados. Fortalecer la integridad y transparencia en la gestión de los trámites administrativos adelantados por las UGT mediante mayores controles, supervisión y claridad en los procesos.</v>
      </c>
      <c r="R192" s="295" t="s">
        <v>530</v>
      </c>
      <c r="S192" s="327">
        <f>_xlfn.XLOOKUP(Tabla135[[#This Row],[Tipo de control]],Tabla7[Tipo de control],Tabla7[Peso],"",1)</f>
        <v>0.25</v>
      </c>
      <c r="T192" s="290" t="str">
        <f>_xlfn.XLOOKUP(Tabla135[[#This Row],[Tipo de control]],Tabla7[Tipo de control],Tabla7[Afectación matriz],"",1)</f>
        <v>Probabilidad</v>
      </c>
      <c r="U192" s="295" t="s">
        <v>536</v>
      </c>
      <c r="V192" s="327">
        <f>_xlfn.XLOOKUP(Tabla135[[#This Row],[Implementación]],Tabla11[Implementación],Tabla11[Peso],"",1)</f>
        <v>0.25</v>
      </c>
      <c r="W192" s="295" t="s">
        <v>502</v>
      </c>
      <c r="X192" s="295" t="s">
        <v>499</v>
      </c>
      <c r="Y192" s="295" t="s">
        <v>506</v>
      </c>
      <c r="Z192" s="295" t="s">
        <v>510</v>
      </c>
      <c r="AA192" s="310">
        <f>IFERROR(Tabla135[[#This Row],[Peso del control]]+Tabla135[[#This Row],[Peso de la implementación]],"")</f>
        <v>0.5</v>
      </c>
      <c r="AB192" s="310" cm="1">
        <f t="array" ref="AB192">IFERROR(IF(Tabla135[[#This Row],[Registro diligenciado]]=TRUE,_xlfn.IFS(AND(Tabla135[[#This Row],[No. de Control]]=1,Tabla135[[#This Row],[Desplazamiento en la Matriz]]="Probabilidad"),D192-(D192*Tabla135[[#This Row],[Valor del control]]),AND(Tabla135[[#This Row],[No. de Control]]&gt;1,Tabla135[[#This Row],[Desplazamiento en la Matriz]]="Probabilidad"),AB191-(AB191*Tabla135[[#This Row],[Valor del control]]),AND(Tabla135[[#This Row],[No. de Control]]=1,Tabla135[[#This Row],[Desplazamiento en la Matriz]]="Impacto"),D192,AND(Tabla135[[#This Row],[No. de Control]]&gt;1,Tabla135[[#This Row],[Desplazamiento en la Matriz]]="Impacto"),AB191),""),"")</f>
        <v>0.2</v>
      </c>
      <c r="AC192" s="310" cm="1">
        <f t="array" ref="AC192">IFERROR(IF(Tabla135[[#This Row],[Registro diligenciado]]=TRUE,_xlfn.IFS(AND(Tabla135[[#This Row],[No. de Control]]=1,Tabla135[[#This Row],[Desplazamiento en la Matriz]]="Impacto"),E192-(E192*Tabla135[[#This Row],[Valor del control]]),AND(Tabla135[[#This Row],[No. de Control]]&gt;1,Tabla135[[#This Row],[Desplazamiento en la Matriz]]="Impacto"),AC191-(AC191*Tabla135[[#This Row],[Valor del control]]),AND(Tabla135[[#This Row],[No. de Control]]=1,Tabla135[[#This Row],[Desplazamiento en la Matriz]]="Probabilidad"),E192,AND(Tabla135[[#This Row],[No. de Control]]&gt;1,Tabla135[[#This Row],[Desplazamiento en la Matriz]]="Probabilidad"),AC191),""),"")</f>
        <v>1</v>
      </c>
      <c r="AD192" s="310">
        <f>IFERROR(_xlfn.MINIFS(Tabla135[Probabilidad residual],Tabla135[Id Riesgo],Tabla135[[#This Row],[Id Riesgo]]),"")</f>
        <v>0.2</v>
      </c>
      <c r="AE192" s="310">
        <f>IFERROR(_xlfn.MINIFS(Tabla135[Impacto residual],Tabla135[Id Riesgo],Tabla135[[#This Row],[Id Riesgo]]),"")</f>
        <v>1</v>
      </c>
      <c r="AF192" s="310" t="str" cm="1">
        <f t="array" ref="AF19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192" s="310" t="str" cm="1">
        <f t="array" ref="AG19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9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192" s="213"/>
      <c r="AJ192" s="727">
        <f>_xlfn.MINIFS(Tabla135[Probabilidad residual],Tabla135[Id Riesgo],Tabla135[[#This Row],[Id Riesgo]])</f>
        <v>0.2</v>
      </c>
      <c r="AK192" s="727">
        <f>_xlfn.MINIFS(Tabla135[Impacto residual],Tabla135[Id Riesgo],Tabla135[[#This Row],[Id Riesgo]])</f>
        <v>1</v>
      </c>
      <c r="AL192" s="727" t="str" cm="1">
        <f t="array" ref="AL192">IFERROR(_xlfn.IFS(AND(AJ192&gt;=CONFIGURACIÓN!$BF$6,AJ192&lt;=CONFIGURACIÓN!$BG$6),CONFIGURACIÓN!$BE$6,AND(AJ192&gt;=CONFIGURACIÓN!$BF$7,AJ192&lt;=CONFIGURACIÓN!$BG$7),CONFIGURACIÓN!$BE$7,AND(AJ192&gt;=CONFIGURACIÓN!$BF$8,AJ192&lt;=CONFIGURACIÓN!$BG$8),CONFIGURACIÓN!$BE$8,AND(AJ192&gt;=CONFIGURACIÓN!$BF$9,AJ192&lt;=CONFIGURACIÓN!$BG$9),CONFIGURACIÓN!$BE$9,AND(AJ192&gt;=CONFIGURACIÓN!$BF$10,AJ192&lt;=CONFIGURACIÓN!$BG$10),CONFIGURACIÓN!$BE$10),"")</f>
        <v>Muy baja</v>
      </c>
      <c r="AM192" s="727" t="str" cm="1">
        <f t="array" ref="AM192">IFERROR(_xlfn.IFS(AND(AK192&gt;=CONFIGURACIÓN!$BJ$6,AK192&lt;=CONFIGURACIÓN!$BK$6),CONFIGURACIÓN!$BI$6,AND(AK192&gt;=CONFIGURACIÓN!$BJ$7,AK192&lt;=CONFIGURACIÓN!$BK$7),CONFIGURACIÓN!$BI$7,AND(AK192&gt;=CONFIGURACIÓN!$BJ$8,AK192&lt;=CONFIGURACIÓN!$BK$8),CONFIGURACIÓN!$BI$8,AND(AK192&gt;=CONFIGURACIÓN!$BJ$9,AK192&lt;=CONFIGURACIÓN!$BK$9),CONFIGURACIÓN!$BI$9,AND(AK192&gt;=CONFIGURACIÓN!$BJ$10,AK192&lt;=CONFIGURACIÓN!$BK$10),CONFIGURACIÓN!$BI$10),"")</f>
        <v>Castastrófico</v>
      </c>
      <c r="AN192" s="213"/>
      <c r="AO192" s="213"/>
      <c r="AP192" s="213"/>
      <c r="AQ192" s="213"/>
      <c r="AR192" s="213"/>
      <c r="AS192" s="213"/>
      <c r="AT192" s="213"/>
      <c r="AU192" s="213"/>
      <c r="AV192" s="213"/>
      <c r="AW192" s="213"/>
      <c r="AX192" s="213"/>
      <c r="AY192" s="213"/>
    </row>
    <row r="193" spans="1:51" ht="87" hidden="1" x14ac:dyDescent="0.4">
      <c r="A193" s="735" t="str">
        <f>Tabla135[[#This Row],[Id Riesgo]]</f>
        <v>RC19</v>
      </c>
      <c r="B193" s="736" t="str">
        <f>Tabla135[[#This Row],[Riesgo]]</f>
        <v>Posibilidad de afectación Legal, Reputacional por Corrupción debido a Posibilidad de ocurrencia de hechos de concusión o cohecho en la gestión de los trámites administrativos de caducidad administrativa y condición resolutoria realizados por las UGT .</v>
      </c>
      <c r="C193" s="742" t="b">
        <f>Tabla135[[#This Row],[Identificado en paso 1 y 2?]]</f>
        <v>1</v>
      </c>
      <c r="D193" s="727">
        <f>_xlfn.XLOOKUP(Tabla135[[#This Row],[Id Riesgo]],Tabla13[Id Riesgo],Tabla13[Probabilidad],"",1)</f>
        <v>0.4</v>
      </c>
      <c r="E193" s="727">
        <f>IF(C193=TRUE,_xlfn.XLOOKUP(Tabla135[[#This Row],[Id Riesgo]],Tabla13[Id Riesgo],Tabla13[Porcentaje Impacto],"",1),"")</f>
        <v>1</v>
      </c>
      <c r="F193" s="290" t="str">
        <f t="shared" ref="F193:F201" si="18">F192</f>
        <v>RC19</v>
      </c>
      <c r="G193" s="415" t="b">
        <f>_xlfn.XLOOKUP(F193,Tabla13[Id Riesgo],Tabla13[Registro diligenciado],FALSE,1)</f>
        <v>1</v>
      </c>
      <c r="H193" s="290" t="str">
        <f>IF(G193,_xlfn.XLOOKUP(F193,Tabla6[Id Riesgo],Tabla6[DESCRIPCIÓN DEL RIESGO],FALSE,1),"")</f>
        <v>Posibilidad de afectación Legal, Reputacional por Corrupción debido a Posibilidad de ocurrencia de hechos de concusión o cohecho en la gestión de los trámites administrativos de caducidad administrativa y condición resolutoria realizados por las UGT .</v>
      </c>
      <c r="I193" s="327">
        <f>_xlfn.XLOOKUP(Tabla135[[#This Row],[Id Riesgo]],Tabla13[Id Riesgo],Tabla13[Probabilidad])</f>
        <v>0.4</v>
      </c>
      <c r="J193" s="327">
        <f>_xlfn.XLOOKUP(Tabla135[[#This Row],[Id Riesgo]],Tabla13[Id Riesgo],Tabla13[Porcentaje Impacto],"",1)</f>
        <v>1</v>
      </c>
      <c r="K193" s="311">
        <v>2</v>
      </c>
      <c r="L193" s="314"/>
      <c r="M193" s="314"/>
      <c r="N193" s="314"/>
      <c r="O193" s="295"/>
      <c r="P193" s="314"/>
      <c r="Q193" s="328" t="str">
        <f>_xlfn.TEXTJOIN(" ",TRUE,Tabla135[[#This Row],[Actividad - Acción ¿Qué?
Inicia con verbo]],Tabla135[[#This Row],[Complemento
(Observaciones o desviaciones)]])</f>
        <v/>
      </c>
      <c r="R193" s="295"/>
      <c r="S193" s="327" t="str">
        <f>_xlfn.XLOOKUP(Tabla135[[#This Row],[Tipo de control]],Tabla7[Tipo de control],Tabla7[Peso],"",1)</f>
        <v/>
      </c>
      <c r="T193" s="290" t="str">
        <f>_xlfn.XLOOKUP(Tabla135[[#This Row],[Tipo de control]],Tabla7[Tipo de control],Tabla7[Afectación matriz],"",1)</f>
        <v/>
      </c>
      <c r="U193" s="295"/>
      <c r="V193" s="327" t="str">
        <f>_xlfn.XLOOKUP(Tabla135[[#This Row],[Implementación]],Tabla11[Implementación],Tabla11[Peso],"",1)</f>
        <v/>
      </c>
      <c r="W193" s="295"/>
      <c r="X193" s="295"/>
      <c r="Y193" s="295"/>
      <c r="Z193" s="295"/>
      <c r="AA193" s="310" t="str">
        <f>IFERROR(Tabla135[[#This Row],[Peso del control]]+Tabla135[[#This Row],[Peso de la implementación]],"")</f>
        <v/>
      </c>
      <c r="AB193" s="310" t="str" cm="1">
        <f t="array" ref="AB193">IFERROR(IF(Tabla135[[#This Row],[Registro diligenciado]]=TRUE,_xlfn.IFS(AND(Tabla135[[#This Row],[No. de Control]]=1,Tabla135[[#This Row],[Desplazamiento en la Matriz]]="Probabilidad"),D193-(D193*Tabla135[[#This Row],[Valor del control]]),AND(Tabla135[[#This Row],[No. de Control]]&gt;1,Tabla135[[#This Row],[Desplazamiento en la Matriz]]="Probabilidad"),AB192-(AB192*Tabla135[[#This Row],[Valor del control]]),AND(Tabla135[[#This Row],[No. de Control]]=1,Tabla135[[#This Row],[Desplazamiento en la Matriz]]="Impacto"),D193,AND(Tabla135[[#This Row],[No. de Control]]&gt;1,Tabla135[[#This Row],[Desplazamiento en la Matriz]]="Impacto"),AB192),""),"")</f>
        <v/>
      </c>
      <c r="AC193" s="310" t="str" cm="1">
        <f t="array" ref="AC193">IFERROR(IF(Tabla135[[#This Row],[Registro diligenciado]]=TRUE,_xlfn.IFS(AND(Tabla135[[#This Row],[No. de Control]]=1,Tabla135[[#This Row],[Desplazamiento en la Matriz]]="Impacto"),E193-(E193*Tabla135[[#This Row],[Valor del control]]),AND(Tabla135[[#This Row],[No. de Control]]&gt;1,Tabla135[[#This Row],[Desplazamiento en la Matriz]]="Impacto"),AC192-(AC192*Tabla135[[#This Row],[Valor del control]]),AND(Tabla135[[#This Row],[No. de Control]]=1,Tabla135[[#This Row],[Desplazamiento en la Matriz]]="Probabilidad"),E193,AND(Tabla135[[#This Row],[No. de Control]]&gt;1,Tabla135[[#This Row],[Desplazamiento en la Matriz]]="Probabilidad"),AC192),""),"")</f>
        <v/>
      </c>
      <c r="AD193" s="310">
        <f>IFERROR(_xlfn.MINIFS(Tabla135[Probabilidad residual],Tabla135[Id Riesgo],Tabla135[[#This Row],[Id Riesgo]]),"")</f>
        <v>0.2</v>
      </c>
      <c r="AE193" s="310">
        <f>IFERROR(_xlfn.MINIFS(Tabla135[Impacto residual],Tabla135[Id Riesgo],Tabla135[[#This Row],[Id Riesgo]]),"")</f>
        <v>1</v>
      </c>
      <c r="AF193" s="310" t="str" cm="1">
        <f t="array" ref="AF19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193" s="310" t="str" cm="1">
        <f t="array" ref="AG19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9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93" s="213"/>
      <c r="AJ193" s="727">
        <f>_xlfn.MINIFS(Tabla135[Probabilidad residual],Tabla135[Id Riesgo],Tabla135[[#This Row],[Id Riesgo]])</f>
        <v>0.2</v>
      </c>
      <c r="AK193" s="727">
        <f>_xlfn.MINIFS(Tabla135[Impacto residual],Tabla135[Id Riesgo],Tabla135[[#This Row],[Id Riesgo]])</f>
        <v>1</v>
      </c>
      <c r="AL193" s="727"/>
      <c r="AM193" s="727"/>
      <c r="AN193" s="213"/>
      <c r="AO193" s="213"/>
      <c r="AP193" s="213"/>
      <c r="AQ193" s="213"/>
      <c r="AR193" s="213"/>
      <c r="AS193" s="213"/>
      <c r="AT193" s="213"/>
      <c r="AU193" s="213"/>
      <c r="AV193" s="213"/>
      <c r="AW193" s="213"/>
      <c r="AX193" s="213"/>
      <c r="AY193" s="213"/>
    </row>
    <row r="194" spans="1:51" ht="87" hidden="1" x14ac:dyDescent="0.4">
      <c r="A194" s="735" t="str">
        <f>Tabla135[[#This Row],[Id Riesgo]]</f>
        <v>RC19</v>
      </c>
      <c r="B194" s="736" t="str">
        <f>Tabla135[[#This Row],[Riesgo]]</f>
        <v>Posibilidad de afectación Legal, Reputacional por Corrupción debido a Posibilidad de ocurrencia de hechos de concusión o cohecho en la gestión de los trámites administrativos de caducidad administrativa y condición resolutoria realizados por las UGT .</v>
      </c>
      <c r="C194" s="742" t="b">
        <f>Tabla135[[#This Row],[Identificado en paso 1 y 2?]]</f>
        <v>1</v>
      </c>
      <c r="D194" s="727">
        <f>_xlfn.XLOOKUP(Tabla135[[#This Row],[Id Riesgo]],Tabla13[Id Riesgo],Tabla13[Probabilidad],"",1)</f>
        <v>0.4</v>
      </c>
      <c r="E194" s="727">
        <f>IF(C194=TRUE,_xlfn.XLOOKUP(Tabla135[[#This Row],[Id Riesgo]],Tabla13[Id Riesgo],Tabla13[Porcentaje Impacto],"",1),"")</f>
        <v>1</v>
      </c>
      <c r="F194" s="290" t="str">
        <f t="shared" si="18"/>
        <v>RC19</v>
      </c>
      <c r="G194" s="415" t="b">
        <f>_xlfn.XLOOKUP(F194,Tabla13[Id Riesgo],Tabla13[Registro diligenciado],FALSE,1)</f>
        <v>1</v>
      </c>
      <c r="H194" s="290" t="str">
        <f>IF(G194,_xlfn.XLOOKUP(F194,Tabla6[Id Riesgo],Tabla6[DESCRIPCIÓN DEL RIESGO],FALSE,1),"")</f>
        <v>Posibilidad de afectación Legal, Reputacional por Corrupción debido a Posibilidad de ocurrencia de hechos de concusión o cohecho en la gestión de los trámites administrativos de caducidad administrativa y condición resolutoria realizados por las UGT .</v>
      </c>
      <c r="I194" s="327">
        <f>_xlfn.XLOOKUP(Tabla135[[#This Row],[Id Riesgo]],Tabla13[Id Riesgo],Tabla13[Probabilidad])</f>
        <v>0.4</v>
      </c>
      <c r="J194" s="327">
        <f>_xlfn.XLOOKUP(Tabla135[[#This Row],[Id Riesgo]],Tabla13[Id Riesgo],Tabla13[Porcentaje Impacto],"",1)</f>
        <v>1</v>
      </c>
      <c r="K194" s="311">
        <v>3</v>
      </c>
      <c r="L194" s="314"/>
      <c r="M194" s="314"/>
      <c r="N194" s="314"/>
      <c r="O194" s="295"/>
      <c r="P194" s="314"/>
      <c r="Q194" s="328" t="str">
        <f>_xlfn.TEXTJOIN(" ",TRUE,Tabla135[[#This Row],[Actividad - Acción ¿Qué?
Inicia con verbo]],Tabla135[[#This Row],[Complemento
(Observaciones o desviaciones)]])</f>
        <v/>
      </c>
      <c r="R194" s="295"/>
      <c r="S194" s="327" t="str">
        <f>_xlfn.XLOOKUP(Tabla135[[#This Row],[Tipo de control]],Tabla7[Tipo de control],Tabla7[Peso],"",1)</f>
        <v/>
      </c>
      <c r="T194" s="290" t="str">
        <f>_xlfn.XLOOKUP(Tabla135[[#This Row],[Tipo de control]],Tabla7[Tipo de control],Tabla7[Afectación matriz],"",1)</f>
        <v/>
      </c>
      <c r="U194" s="295"/>
      <c r="V194" s="327" t="str">
        <f>_xlfn.XLOOKUP(Tabla135[[#This Row],[Implementación]],Tabla11[Implementación],Tabla11[Peso],"",1)</f>
        <v/>
      </c>
      <c r="W194" s="295"/>
      <c r="X194" s="295"/>
      <c r="Y194" s="295"/>
      <c r="Z194" s="295"/>
      <c r="AA194" s="310" t="str">
        <f>IFERROR(Tabla135[[#This Row],[Peso del control]]+Tabla135[[#This Row],[Peso de la implementación]],"")</f>
        <v/>
      </c>
      <c r="AB194" s="310" t="str" cm="1">
        <f t="array" ref="AB194">IFERROR(IF(Tabla135[[#This Row],[Registro diligenciado]]=TRUE,_xlfn.IFS(AND(Tabla135[[#This Row],[No. de Control]]=1,Tabla135[[#This Row],[Desplazamiento en la Matriz]]="Probabilidad"),D194-(D194*Tabla135[[#This Row],[Valor del control]]),AND(Tabla135[[#This Row],[No. de Control]]&gt;1,Tabla135[[#This Row],[Desplazamiento en la Matriz]]="Probabilidad"),AB193-(AB193*Tabla135[[#This Row],[Valor del control]]),AND(Tabla135[[#This Row],[No. de Control]]=1,Tabla135[[#This Row],[Desplazamiento en la Matriz]]="Impacto"),D194,AND(Tabla135[[#This Row],[No. de Control]]&gt;1,Tabla135[[#This Row],[Desplazamiento en la Matriz]]="Impacto"),AB193),""),"")</f>
        <v/>
      </c>
      <c r="AC194" s="310" t="str" cm="1">
        <f t="array" ref="AC194">IFERROR(IF(Tabla135[[#This Row],[Registro diligenciado]]=TRUE,_xlfn.IFS(AND(Tabla135[[#This Row],[No. de Control]]=1,Tabla135[[#This Row],[Desplazamiento en la Matriz]]="Impacto"),E194-(E194*Tabla135[[#This Row],[Valor del control]]),AND(Tabla135[[#This Row],[No. de Control]]&gt;1,Tabla135[[#This Row],[Desplazamiento en la Matriz]]="Impacto"),AC193-(AC193*Tabla135[[#This Row],[Valor del control]]),AND(Tabla135[[#This Row],[No. de Control]]=1,Tabla135[[#This Row],[Desplazamiento en la Matriz]]="Probabilidad"),E194,AND(Tabla135[[#This Row],[No. de Control]]&gt;1,Tabla135[[#This Row],[Desplazamiento en la Matriz]]="Probabilidad"),AC193),""),"")</f>
        <v/>
      </c>
      <c r="AD194" s="310">
        <f>IFERROR(_xlfn.MINIFS(Tabla135[Probabilidad residual],Tabla135[Id Riesgo],Tabla135[[#This Row],[Id Riesgo]]),"")</f>
        <v>0.2</v>
      </c>
      <c r="AE194" s="310">
        <f>IFERROR(_xlfn.MINIFS(Tabla135[Impacto residual],Tabla135[Id Riesgo],Tabla135[[#This Row],[Id Riesgo]]),"")</f>
        <v>1</v>
      </c>
      <c r="AF194" s="310" t="str" cm="1">
        <f t="array" ref="AF19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194" s="310" t="str" cm="1">
        <f t="array" ref="AG19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9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94" s="213"/>
      <c r="AJ194" s="727">
        <f>_xlfn.MINIFS(Tabla135[Probabilidad residual],Tabla135[Id Riesgo],Tabla135[[#This Row],[Id Riesgo]])</f>
        <v>0.2</v>
      </c>
      <c r="AK194" s="727">
        <f>_xlfn.MINIFS(Tabla135[Impacto residual],Tabla135[Id Riesgo],Tabla135[[#This Row],[Id Riesgo]])</f>
        <v>1</v>
      </c>
      <c r="AL194" s="727"/>
      <c r="AM194" s="727"/>
      <c r="AN194" s="213"/>
      <c r="AO194" s="213"/>
      <c r="AP194" s="213"/>
      <c r="AQ194" s="213"/>
      <c r="AR194" s="213"/>
      <c r="AS194" s="213"/>
      <c r="AT194" s="213"/>
      <c r="AU194" s="213"/>
      <c r="AV194" s="213"/>
      <c r="AW194" s="213"/>
      <c r="AX194" s="213"/>
      <c r="AY194" s="213"/>
    </row>
    <row r="195" spans="1:51" ht="87" hidden="1" x14ac:dyDescent="0.4">
      <c r="A195" s="735" t="str">
        <f>Tabla135[[#This Row],[Id Riesgo]]</f>
        <v>RC19</v>
      </c>
      <c r="B195" s="736" t="str">
        <f>Tabla135[[#This Row],[Riesgo]]</f>
        <v>Posibilidad de afectación Legal, Reputacional por Corrupción debido a Posibilidad de ocurrencia de hechos de concusión o cohecho en la gestión de los trámites administrativos de caducidad administrativa y condición resolutoria realizados por las UGT .</v>
      </c>
      <c r="C195" s="742" t="b">
        <f>Tabla135[[#This Row],[Identificado en paso 1 y 2?]]</f>
        <v>1</v>
      </c>
      <c r="D195" s="727">
        <f>_xlfn.XLOOKUP(Tabla135[[#This Row],[Id Riesgo]],Tabla13[Id Riesgo],Tabla13[Probabilidad],"",1)</f>
        <v>0.4</v>
      </c>
      <c r="E195" s="727">
        <f>IF(C195=TRUE,_xlfn.XLOOKUP(Tabla135[[#This Row],[Id Riesgo]],Tabla13[Id Riesgo],Tabla13[Porcentaje Impacto],"",1),"")</f>
        <v>1</v>
      </c>
      <c r="F195" s="290" t="str">
        <f t="shared" si="18"/>
        <v>RC19</v>
      </c>
      <c r="G195" s="415" t="b">
        <f>_xlfn.XLOOKUP(F195,Tabla13[Id Riesgo],Tabla13[Registro diligenciado],FALSE,1)</f>
        <v>1</v>
      </c>
      <c r="H195" s="290" t="str">
        <f>IF(G195,_xlfn.XLOOKUP(F195,Tabla6[Id Riesgo],Tabla6[DESCRIPCIÓN DEL RIESGO],FALSE,1),"")</f>
        <v>Posibilidad de afectación Legal, Reputacional por Corrupción debido a Posibilidad de ocurrencia de hechos de concusión o cohecho en la gestión de los trámites administrativos de caducidad administrativa y condición resolutoria realizados por las UGT .</v>
      </c>
      <c r="I195" s="327">
        <f>_xlfn.XLOOKUP(Tabla135[[#This Row],[Id Riesgo]],Tabla13[Id Riesgo],Tabla13[Probabilidad])</f>
        <v>0.4</v>
      </c>
      <c r="J195" s="327">
        <f>_xlfn.XLOOKUP(Tabla135[[#This Row],[Id Riesgo]],Tabla13[Id Riesgo],Tabla13[Porcentaje Impacto],"",1)</f>
        <v>1</v>
      </c>
      <c r="K195" s="311">
        <v>4</v>
      </c>
      <c r="L195" s="314"/>
      <c r="M195" s="314"/>
      <c r="N195" s="314"/>
      <c r="O195" s="295"/>
      <c r="P195" s="314"/>
      <c r="Q195" s="328" t="str">
        <f>_xlfn.TEXTJOIN(" ",TRUE,Tabla135[[#This Row],[Actividad - Acción ¿Qué?
Inicia con verbo]],Tabla135[[#This Row],[Complemento
(Observaciones o desviaciones)]])</f>
        <v/>
      </c>
      <c r="R195" s="295"/>
      <c r="S195" s="327" t="str">
        <f>_xlfn.XLOOKUP(Tabla135[[#This Row],[Tipo de control]],Tabla7[Tipo de control],Tabla7[Peso],"",1)</f>
        <v/>
      </c>
      <c r="T195" s="290" t="str">
        <f>_xlfn.XLOOKUP(Tabla135[[#This Row],[Tipo de control]],Tabla7[Tipo de control],Tabla7[Afectación matriz],"",1)</f>
        <v/>
      </c>
      <c r="U195" s="295"/>
      <c r="V195" s="327" t="str">
        <f>_xlfn.XLOOKUP(Tabla135[[#This Row],[Implementación]],Tabla11[Implementación],Tabla11[Peso],"",1)</f>
        <v/>
      </c>
      <c r="W195" s="295"/>
      <c r="X195" s="295"/>
      <c r="Y195" s="295"/>
      <c r="Z195" s="295"/>
      <c r="AA195" s="310" t="str">
        <f>IFERROR(Tabla135[[#This Row],[Peso del control]]+Tabla135[[#This Row],[Peso de la implementación]],"")</f>
        <v/>
      </c>
      <c r="AB195" s="310" t="str" cm="1">
        <f t="array" ref="AB195">IFERROR(IF(Tabla135[[#This Row],[Registro diligenciado]]=TRUE,_xlfn.IFS(AND(Tabla135[[#This Row],[No. de Control]]=1,Tabla135[[#This Row],[Desplazamiento en la Matriz]]="Probabilidad"),D195-(D195*Tabla135[[#This Row],[Valor del control]]),AND(Tabla135[[#This Row],[No. de Control]]&gt;1,Tabla135[[#This Row],[Desplazamiento en la Matriz]]="Probabilidad"),AB194-(AB194*Tabla135[[#This Row],[Valor del control]]),AND(Tabla135[[#This Row],[No. de Control]]=1,Tabla135[[#This Row],[Desplazamiento en la Matriz]]="Impacto"),D195,AND(Tabla135[[#This Row],[No. de Control]]&gt;1,Tabla135[[#This Row],[Desplazamiento en la Matriz]]="Impacto"),AB194),""),"")</f>
        <v/>
      </c>
      <c r="AC195" s="310" t="str" cm="1">
        <f t="array" ref="AC195">IFERROR(IF(Tabla135[[#This Row],[Registro diligenciado]]=TRUE,_xlfn.IFS(AND(Tabla135[[#This Row],[No. de Control]]=1,Tabla135[[#This Row],[Desplazamiento en la Matriz]]="Impacto"),E195-(E195*Tabla135[[#This Row],[Valor del control]]),AND(Tabla135[[#This Row],[No. de Control]]&gt;1,Tabla135[[#This Row],[Desplazamiento en la Matriz]]="Impacto"),AC194-(AC194*Tabla135[[#This Row],[Valor del control]]),AND(Tabla135[[#This Row],[No. de Control]]=1,Tabla135[[#This Row],[Desplazamiento en la Matriz]]="Probabilidad"),E195,AND(Tabla135[[#This Row],[No. de Control]]&gt;1,Tabla135[[#This Row],[Desplazamiento en la Matriz]]="Probabilidad"),AC194),""),"")</f>
        <v/>
      </c>
      <c r="AD195" s="310">
        <f>IFERROR(_xlfn.MINIFS(Tabla135[Probabilidad residual],Tabla135[Id Riesgo],Tabla135[[#This Row],[Id Riesgo]]),"")</f>
        <v>0.2</v>
      </c>
      <c r="AE195" s="310">
        <f>IFERROR(_xlfn.MINIFS(Tabla135[Impacto residual],Tabla135[Id Riesgo],Tabla135[[#This Row],[Id Riesgo]]),"")</f>
        <v>1</v>
      </c>
      <c r="AF195" s="310" t="str" cm="1">
        <f t="array" ref="AF19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195" s="310" t="str" cm="1">
        <f t="array" ref="AG19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9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95" s="213"/>
      <c r="AJ195" s="727">
        <f>_xlfn.MINIFS(Tabla135[Probabilidad residual],Tabla135[Id Riesgo],Tabla135[[#This Row],[Id Riesgo]])</f>
        <v>0.2</v>
      </c>
      <c r="AK195" s="727">
        <f>_xlfn.MINIFS(Tabla135[Impacto residual],Tabla135[Id Riesgo],Tabla135[[#This Row],[Id Riesgo]])</f>
        <v>1</v>
      </c>
      <c r="AL195" s="727"/>
      <c r="AM195" s="727"/>
      <c r="AN195" s="213"/>
      <c r="AO195" s="213"/>
      <c r="AP195" s="213"/>
      <c r="AQ195" s="213"/>
      <c r="AR195" s="213"/>
      <c r="AS195" s="213"/>
      <c r="AT195" s="213"/>
      <c r="AU195" s="213"/>
      <c r="AV195" s="213"/>
      <c r="AW195" s="213"/>
      <c r="AX195" s="213"/>
      <c r="AY195" s="213"/>
    </row>
    <row r="196" spans="1:51" ht="87" hidden="1" x14ac:dyDescent="0.4">
      <c r="A196" s="735" t="str">
        <f>Tabla135[[#This Row],[Id Riesgo]]</f>
        <v>RC19</v>
      </c>
      <c r="B196" s="736" t="str">
        <f>Tabla135[[#This Row],[Riesgo]]</f>
        <v>Posibilidad de afectación Legal, Reputacional por Corrupción debido a Posibilidad de ocurrencia de hechos de concusión o cohecho en la gestión de los trámites administrativos de caducidad administrativa y condición resolutoria realizados por las UGT .</v>
      </c>
      <c r="C196" s="742" t="b">
        <f>Tabla135[[#This Row],[Identificado en paso 1 y 2?]]</f>
        <v>1</v>
      </c>
      <c r="D196" s="727">
        <f>_xlfn.XLOOKUP(Tabla135[[#This Row],[Id Riesgo]],Tabla13[Id Riesgo],Tabla13[Probabilidad],"",1)</f>
        <v>0.4</v>
      </c>
      <c r="E196" s="727">
        <f>IF(C196=TRUE,_xlfn.XLOOKUP(Tabla135[[#This Row],[Id Riesgo]],Tabla13[Id Riesgo],Tabla13[Porcentaje Impacto],"",1),"")</f>
        <v>1</v>
      </c>
      <c r="F196" s="290" t="str">
        <f t="shared" si="18"/>
        <v>RC19</v>
      </c>
      <c r="G196" s="415" t="b">
        <f>_xlfn.XLOOKUP(F196,Tabla13[Id Riesgo],Tabla13[Registro diligenciado],FALSE,1)</f>
        <v>1</v>
      </c>
      <c r="H196" s="290" t="str">
        <f>IF(G196,_xlfn.XLOOKUP(F196,Tabla6[Id Riesgo],Tabla6[DESCRIPCIÓN DEL RIESGO],FALSE,1),"")</f>
        <v>Posibilidad de afectación Legal, Reputacional por Corrupción debido a Posibilidad de ocurrencia de hechos de concusión o cohecho en la gestión de los trámites administrativos de caducidad administrativa y condición resolutoria realizados por las UGT .</v>
      </c>
      <c r="I196" s="327">
        <f>_xlfn.XLOOKUP(Tabla135[[#This Row],[Id Riesgo]],Tabla13[Id Riesgo],Tabla13[Probabilidad])</f>
        <v>0.4</v>
      </c>
      <c r="J196" s="327">
        <f>_xlfn.XLOOKUP(Tabla135[[#This Row],[Id Riesgo]],Tabla13[Id Riesgo],Tabla13[Porcentaje Impacto],"",1)</f>
        <v>1</v>
      </c>
      <c r="K196" s="311">
        <v>5</v>
      </c>
      <c r="L196" s="314"/>
      <c r="M196" s="314"/>
      <c r="N196" s="314"/>
      <c r="O196" s="295"/>
      <c r="P196" s="314"/>
      <c r="Q196" s="328" t="str">
        <f>_xlfn.TEXTJOIN(" ",TRUE,Tabla135[[#This Row],[Actividad - Acción ¿Qué?
Inicia con verbo]],Tabla135[[#This Row],[Complemento
(Observaciones o desviaciones)]])</f>
        <v/>
      </c>
      <c r="R196" s="295"/>
      <c r="S196" s="327" t="str">
        <f>_xlfn.XLOOKUP(Tabla135[[#This Row],[Tipo de control]],Tabla7[Tipo de control],Tabla7[Peso],"",1)</f>
        <v/>
      </c>
      <c r="T196" s="290" t="str">
        <f>_xlfn.XLOOKUP(Tabla135[[#This Row],[Tipo de control]],Tabla7[Tipo de control],Tabla7[Afectación matriz],"",1)</f>
        <v/>
      </c>
      <c r="U196" s="295"/>
      <c r="V196" s="327" t="str">
        <f>_xlfn.XLOOKUP(Tabla135[[#This Row],[Implementación]],Tabla11[Implementación],Tabla11[Peso],"",1)</f>
        <v/>
      </c>
      <c r="W196" s="295"/>
      <c r="X196" s="295"/>
      <c r="Y196" s="295"/>
      <c r="Z196" s="295"/>
      <c r="AA196" s="310" t="str">
        <f>IFERROR(Tabla135[[#This Row],[Peso del control]]+Tabla135[[#This Row],[Peso de la implementación]],"")</f>
        <v/>
      </c>
      <c r="AB196" s="310" t="str" cm="1">
        <f t="array" ref="AB196">IFERROR(IF(Tabla135[[#This Row],[Registro diligenciado]]=TRUE,_xlfn.IFS(AND(Tabla135[[#This Row],[No. de Control]]=1,Tabla135[[#This Row],[Desplazamiento en la Matriz]]="Probabilidad"),D196-(D196*Tabla135[[#This Row],[Valor del control]]),AND(Tabla135[[#This Row],[No. de Control]]&gt;1,Tabla135[[#This Row],[Desplazamiento en la Matriz]]="Probabilidad"),AB195-(AB195*Tabla135[[#This Row],[Valor del control]]),AND(Tabla135[[#This Row],[No. de Control]]=1,Tabla135[[#This Row],[Desplazamiento en la Matriz]]="Impacto"),D196,AND(Tabla135[[#This Row],[No. de Control]]&gt;1,Tabla135[[#This Row],[Desplazamiento en la Matriz]]="Impacto"),AB195),""),"")</f>
        <v/>
      </c>
      <c r="AC196" s="310" t="str" cm="1">
        <f t="array" ref="AC196">IFERROR(IF(Tabla135[[#This Row],[Registro diligenciado]]=TRUE,_xlfn.IFS(AND(Tabla135[[#This Row],[No. de Control]]=1,Tabla135[[#This Row],[Desplazamiento en la Matriz]]="Impacto"),E196-(E196*Tabla135[[#This Row],[Valor del control]]),AND(Tabla135[[#This Row],[No. de Control]]&gt;1,Tabla135[[#This Row],[Desplazamiento en la Matriz]]="Impacto"),AC195-(AC195*Tabla135[[#This Row],[Valor del control]]),AND(Tabla135[[#This Row],[No. de Control]]=1,Tabla135[[#This Row],[Desplazamiento en la Matriz]]="Probabilidad"),E196,AND(Tabla135[[#This Row],[No. de Control]]&gt;1,Tabla135[[#This Row],[Desplazamiento en la Matriz]]="Probabilidad"),AC195),""),"")</f>
        <v/>
      </c>
      <c r="AD196" s="310">
        <f>IFERROR(_xlfn.MINIFS(Tabla135[Probabilidad residual],Tabla135[Id Riesgo],Tabla135[[#This Row],[Id Riesgo]]),"")</f>
        <v>0.2</v>
      </c>
      <c r="AE196" s="310">
        <f>IFERROR(_xlfn.MINIFS(Tabla135[Impacto residual],Tabla135[Id Riesgo],Tabla135[[#This Row],[Id Riesgo]]),"")</f>
        <v>1</v>
      </c>
      <c r="AF196" s="310" t="str" cm="1">
        <f t="array" ref="AF19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196" s="310" t="str" cm="1">
        <f t="array" ref="AG19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9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96" s="213"/>
      <c r="AJ196" s="727">
        <f>_xlfn.MINIFS(Tabla135[Probabilidad residual],Tabla135[Id Riesgo],Tabla135[[#This Row],[Id Riesgo]])</f>
        <v>0.2</v>
      </c>
      <c r="AK196" s="727">
        <f>_xlfn.MINIFS(Tabla135[Impacto residual],Tabla135[Id Riesgo],Tabla135[[#This Row],[Id Riesgo]])</f>
        <v>1</v>
      </c>
      <c r="AL196" s="727"/>
      <c r="AM196" s="727"/>
      <c r="AN196" s="213"/>
      <c r="AO196" s="213"/>
      <c r="AP196" s="213"/>
      <c r="AQ196" s="213"/>
      <c r="AR196" s="213"/>
      <c r="AS196" s="213"/>
      <c r="AT196" s="213"/>
      <c r="AU196" s="213"/>
      <c r="AV196" s="213"/>
      <c r="AW196" s="213"/>
      <c r="AX196" s="213"/>
      <c r="AY196" s="213"/>
    </row>
    <row r="197" spans="1:51" ht="87" hidden="1" x14ac:dyDescent="0.4">
      <c r="A197" s="735" t="str">
        <f>Tabla135[[#This Row],[Id Riesgo]]</f>
        <v>RC19</v>
      </c>
      <c r="B197" s="736" t="str">
        <f>Tabla135[[#This Row],[Riesgo]]</f>
        <v>Posibilidad de afectación Legal, Reputacional por Corrupción debido a Posibilidad de ocurrencia de hechos de concusión o cohecho en la gestión de los trámites administrativos de caducidad administrativa y condición resolutoria realizados por las UGT .</v>
      </c>
      <c r="C197" s="742" t="b">
        <f>Tabla135[[#This Row],[Identificado en paso 1 y 2?]]</f>
        <v>1</v>
      </c>
      <c r="D197" s="727">
        <f>_xlfn.XLOOKUP(Tabla135[[#This Row],[Id Riesgo]],Tabla13[Id Riesgo],Tabla13[Probabilidad],"",1)</f>
        <v>0.4</v>
      </c>
      <c r="E197" s="727">
        <f>IF(C197=TRUE,_xlfn.XLOOKUP(Tabla135[[#This Row],[Id Riesgo]],Tabla13[Id Riesgo],Tabla13[Porcentaje Impacto],"",1),"")</f>
        <v>1</v>
      </c>
      <c r="F197" s="290" t="str">
        <f t="shared" si="18"/>
        <v>RC19</v>
      </c>
      <c r="G197" s="415" t="b">
        <f>_xlfn.XLOOKUP(F197,Tabla13[Id Riesgo],Tabla13[Registro diligenciado],FALSE,1)</f>
        <v>1</v>
      </c>
      <c r="H197" s="290" t="str">
        <f>IF(G197,_xlfn.XLOOKUP(F197,Tabla6[Id Riesgo],Tabla6[DESCRIPCIÓN DEL RIESGO],FALSE,1),"")</f>
        <v>Posibilidad de afectación Legal, Reputacional por Corrupción debido a Posibilidad de ocurrencia de hechos de concusión o cohecho en la gestión de los trámites administrativos de caducidad administrativa y condición resolutoria realizados por las UGT .</v>
      </c>
      <c r="I197" s="327">
        <f>_xlfn.XLOOKUP(Tabla135[[#This Row],[Id Riesgo]],Tabla13[Id Riesgo],Tabla13[Probabilidad])</f>
        <v>0.4</v>
      </c>
      <c r="J197" s="327">
        <f>_xlfn.XLOOKUP(Tabla135[[#This Row],[Id Riesgo]],Tabla13[Id Riesgo],Tabla13[Porcentaje Impacto],"",1)</f>
        <v>1</v>
      </c>
      <c r="K197" s="311">
        <v>6</v>
      </c>
      <c r="L197" s="314"/>
      <c r="M197" s="314"/>
      <c r="N197" s="314"/>
      <c r="O197" s="295"/>
      <c r="P197" s="314"/>
      <c r="Q197" s="328" t="str">
        <f>_xlfn.TEXTJOIN(" ",TRUE,Tabla135[[#This Row],[Actividad - Acción ¿Qué?
Inicia con verbo]],Tabla135[[#This Row],[Complemento
(Observaciones o desviaciones)]])</f>
        <v/>
      </c>
      <c r="R197" s="295"/>
      <c r="S197" s="327" t="str">
        <f>_xlfn.XLOOKUP(Tabla135[[#This Row],[Tipo de control]],Tabla7[Tipo de control],Tabla7[Peso],"",1)</f>
        <v/>
      </c>
      <c r="T197" s="290" t="str">
        <f>_xlfn.XLOOKUP(Tabla135[[#This Row],[Tipo de control]],Tabla7[Tipo de control],Tabla7[Afectación matriz],"",1)</f>
        <v/>
      </c>
      <c r="U197" s="295"/>
      <c r="V197" s="327" t="str">
        <f>_xlfn.XLOOKUP(Tabla135[[#This Row],[Implementación]],Tabla11[Implementación],Tabla11[Peso],"",1)</f>
        <v/>
      </c>
      <c r="W197" s="295"/>
      <c r="X197" s="295"/>
      <c r="Y197" s="295"/>
      <c r="Z197" s="295"/>
      <c r="AA197" s="310" t="str">
        <f>IFERROR(Tabla135[[#This Row],[Peso del control]]+Tabla135[[#This Row],[Peso de la implementación]],"")</f>
        <v/>
      </c>
      <c r="AB197" s="310" t="str" cm="1">
        <f t="array" ref="AB197">IFERROR(IF(Tabla135[[#This Row],[Registro diligenciado]]=TRUE,_xlfn.IFS(AND(Tabla135[[#This Row],[No. de Control]]=1,Tabla135[[#This Row],[Desplazamiento en la Matriz]]="Probabilidad"),D197-(D197*Tabla135[[#This Row],[Valor del control]]),AND(Tabla135[[#This Row],[No. de Control]]&gt;1,Tabla135[[#This Row],[Desplazamiento en la Matriz]]="Probabilidad"),AB196-(AB196*Tabla135[[#This Row],[Valor del control]]),AND(Tabla135[[#This Row],[No. de Control]]=1,Tabla135[[#This Row],[Desplazamiento en la Matriz]]="Impacto"),D197,AND(Tabla135[[#This Row],[No. de Control]]&gt;1,Tabla135[[#This Row],[Desplazamiento en la Matriz]]="Impacto"),AB196),""),"")</f>
        <v/>
      </c>
      <c r="AC197" s="310" t="str" cm="1">
        <f t="array" ref="AC197">IFERROR(IF(Tabla135[[#This Row],[Registro diligenciado]]=TRUE,_xlfn.IFS(AND(Tabla135[[#This Row],[No. de Control]]=1,Tabla135[[#This Row],[Desplazamiento en la Matriz]]="Impacto"),E197-(E197*Tabla135[[#This Row],[Valor del control]]),AND(Tabla135[[#This Row],[No. de Control]]&gt;1,Tabla135[[#This Row],[Desplazamiento en la Matriz]]="Impacto"),AC196-(AC196*Tabla135[[#This Row],[Valor del control]]),AND(Tabla135[[#This Row],[No. de Control]]=1,Tabla135[[#This Row],[Desplazamiento en la Matriz]]="Probabilidad"),E197,AND(Tabla135[[#This Row],[No. de Control]]&gt;1,Tabla135[[#This Row],[Desplazamiento en la Matriz]]="Probabilidad"),AC196),""),"")</f>
        <v/>
      </c>
      <c r="AD197" s="310">
        <f>IFERROR(_xlfn.MINIFS(Tabla135[Probabilidad residual],Tabla135[Id Riesgo],Tabla135[[#This Row],[Id Riesgo]]),"")</f>
        <v>0.2</v>
      </c>
      <c r="AE197" s="310">
        <f>IFERROR(_xlfn.MINIFS(Tabla135[Impacto residual],Tabla135[Id Riesgo],Tabla135[[#This Row],[Id Riesgo]]),"")</f>
        <v>1</v>
      </c>
      <c r="AF197" s="310" t="str" cm="1">
        <f t="array" ref="AF19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197" s="310" t="str" cm="1">
        <f t="array" ref="AG19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9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97" s="213"/>
      <c r="AJ197" s="727">
        <f>_xlfn.MINIFS(Tabla135[Probabilidad residual],Tabla135[Id Riesgo],Tabla135[[#This Row],[Id Riesgo]])</f>
        <v>0.2</v>
      </c>
      <c r="AK197" s="727">
        <f>_xlfn.MINIFS(Tabla135[Impacto residual],Tabla135[Id Riesgo],Tabla135[[#This Row],[Id Riesgo]])</f>
        <v>1</v>
      </c>
      <c r="AL197" s="727"/>
      <c r="AM197" s="727"/>
      <c r="AN197" s="213"/>
      <c r="AO197" s="213"/>
      <c r="AP197" s="213"/>
      <c r="AQ197" s="213"/>
      <c r="AR197" s="213"/>
      <c r="AS197" s="213"/>
      <c r="AT197" s="213"/>
      <c r="AU197" s="213"/>
      <c r="AV197" s="213"/>
      <c r="AW197" s="213"/>
      <c r="AX197" s="213"/>
      <c r="AY197" s="213"/>
    </row>
    <row r="198" spans="1:51" ht="87" hidden="1" x14ac:dyDescent="0.4">
      <c r="A198" s="735" t="str">
        <f>Tabla135[[#This Row],[Id Riesgo]]</f>
        <v>RC19</v>
      </c>
      <c r="B198" s="736" t="str">
        <f>Tabla135[[#This Row],[Riesgo]]</f>
        <v>Posibilidad de afectación Legal, Reputacional por Corrupción debido a Posibilidad de ocurrencia de hechos de concusión o cohecho en la gestión de los trámites administrativos de caducidad administrativa y condición resolutoria realizados por las UGT .</v>
      </c>
      <c r="C198" s="742" t="b">
        <f>Tabla135[[#This Row],[Identificado en paso 1 y 2?]]</f>
        <v>1</v>
      </c>
      <c r="D198" s="727">
        <f>_xlfn.XLOOKUP(Tabla135[[#This Row],[Id Riesgo]],Tabla13[Id Riesgo],Tabla13[Probabilidad],"",1)</f>
        <v>0.4</v>
      </c>
      <c r="E198" s="727">
        <f>IF(C198=TRUE,_xlfn.XLOOKUP(Tabla135[[#This Row],[Id Riesgo]],Tabla13[Id Riesgo],Tabla13[Porcentaje Impacto],"",1),"")</f>
        <v>1</v>
      </c>
      <c r="F198" s="290" t="str">
        <f t="shared" si="18"/>
        <v>RC19</v>
      </c>
      <c r="G198" s="415" t="b">
        <f>_xlfn.XLOOKUP(F198,Tabla13[Id Riesgo],Tabla13[Registro diligenciado],FALSE,1)</f>
        <v>1</v>
      </c>
      <c r="H198" s="290" t="str">
        <f>IF(G198,_xlfn.XLOOKUP(F198,Tabla6[Id Riesgo],Tabla6[DESCRIPCIÓN DEL RIESGO],FALSE,1),"")</f>
        <v>Posibilidad de afectación Legal, Reputacional por Corrupción debido a Posibilidad de ocurrencia de hechos de concusión o cohecho en la gestión de los trámites administrativos de caducidad administrativa y condición resolutoria realizados por las UGT .</v>
      </c>
      <c r="I198" s="327">
        <f>_xlfn.XLOOKUP(Tabla135[[#This Row],[Id Riesgo]],Tabla13[Id Riesgo],Tabla13[Probabilidad])</f>
        <v>0.4</v>
      </c>
      <c r="J198" s="327">
        <f>_xlfn.XLOOKUP(Tabla135[[#This Row],[Id Riesgo]],Tabla13[Id Riesgo],Tabla13[Porcentaje Impacto],"",1)</f>
        <v>1</v>
      </c>
      <c r="K198" s="311">
        <v>7</v>
      </c>
      <c r="L198" s="314"/>
      <c r="M198" s="314"/>
      <c r="N198" s="314"/>
      <c r="O198" s="295"/>
      <c r="P198" s="314"/>
      <c r="Q198" s="328" t="str">
        <f>_xlfn.TEXTJOIN(" ",TRUE,Tabla135[[#This Row],[Actividad - Acción ¿Qué?
Inicia con verbo]],Tabla135[[#This Row],[Complemento
(Observaciones o desviaciones)]])</f>
        <v/>
      </c>
      <c r="R198" s="295"/>
      <c r="S198" s="327" t="str">
        <f>_xlfn.XLOOKUP(Tabla135[[#This Row],[Tipo de control]],Tabla7[Tipo de control],Tabla7[Peso],"",1)</f>
        <v/>
      </c>
      <c r="T198" s="290" t="str">
        <f>_xlfn.XLOOKUP(Tabla135[[#This Row],[Tipo de control]],Tabla7[Tipo de control],Tabla7[Afectación matriz],"",1)</f>
        <v/>
      </c>
      <c r="U198" s="295"/>
      <c r="V198" s="327" t="str">
        <f>_xlfn.XLOOKUP(Tabla135[[#This Row],[Implementación]],Tabla11[Implementación],Tabla11[Peso],"",1)</f>
        <v/>
      </c>
      <c r="W198" s="295"/>
      <c r="X198" s="295"/>
      <c r="Y198" s="295"/>
      <c r="Z198" s="295"/>
      <c r="AA198" s="310" t="str">
        <f>IFERROR(Tabla135[[#This Row],[Peso del control]]+Tabla135[[#This Row],[Peso de la implementación]],"")</f>
        <v/>
      </c>
      <c r="AB198" s="310" t="str" cm="1">
        <f t="array" ref="AB198">IFERROR(IF(Tabla135[[#This Row],[Registro diligenciado]]=TRUE,_xlfn.IFS(AND(Tabla135[[#This Row],[No. de Control]]=1,Tabla135[[#This Row],[Desplazamiento en la Matriz]]="Probabilidad"),D198-(D198*Tabla135[[#This Row],[Valor del control]]),AND(Tabla135[[#This Row],[No. de Control]]&gt;1,Tabla135[[#This Row],[Desplazamiento en la Matriz]]="Probabilidad"),AB197-(AB197*Tabla135[[#This Row],[Valor del control]]),AND(Tabla135[[#This Row],[No. de Control]]=1,Tabla135[[#This Row],[Desplazamiento en la Matriz]]="Impacto"),D198,AND(Tabla135[[#This Row],[No. de Control]]&gt;1,Tabla135[[#This Row],[Desplazamiento en la Matriz]]="Impacto"),AB197),""),"")</f>
        <v/>
      </c>
      <c r="AC198" s="310" t="str" cm="1">
        <f t="array" ref="AC198">IFERROR(IF(Tabla135[[#This Row],[Registro diligenciado]]=TRUE,_xlfn.IFS(AND(Tabla135[[#This Row],[No. de Control]]=1,Tabla135[[#This Row],[Desplazamiento en la Matriz]]="Impacto"),E198-(E198*Tabla135[[#This Row],[Valor del control]]),AND(Tabla135[[#This Row],[No. de Control]]&gt;1,Tabla135[[#This Row],[Desplazamiento en la Matriz]]="Impacto"),AC197-(AC197*Tabla135[[#This Row],[Valor del control]]),AND(Tabla135[[#This Row],[No. de Control]]=1,Tabla135[[#This Row],[Desplazamiento en la Matriz]]="Probabilidad"),E198,AND(Tabla135[[#This Row],[No. de Control]]&gt;1,Tabla135[[#This Row],[Desplazamiento en la Matriz]]="Probabilidad"),AC197),""),"")</f>
        <v/>
      </c>
      <c r="AD198" s="310">
        <f>IFERROR(_xlfn.MINIFS(Tabla135[Probabilidad residual],Tabla135[Id Riesgo],Tabla135[[#This Row],[Id Riesgo]]),"")</f>
        <v>0.2</v>
      </c>
      <c r="AE198" s="310">
        <f>IFERROR(_xlfn.MINIFS(Tabla135[Impacto residual],Tabla135[Id Riesgo],Tabla135[[#This Row],[Id Riesgo]]),"")</f>
        <v>1</v>
      </c>
      <c r="AF198" s="310" t="str" cm="1">
        <f t="array" ref="AF19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198" s="310" t="str" cm="1">
        <f t="array" ref="AG19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9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98" s="213"/>
      <c r="AJ198" s="727">
        <f>_xlfn.MINIFS(Tabla135[Probabilidad residual],Tabla135[Id Riesgo],Tabla135[[#This Row],[Id Riesgo]])</f>
        <v>0.2</v>
      </c>
      <c r="AK198" s="727">
        <f>_xlfn.MINIFS(Tabla135[Impacto residual],Tabla135[Id Riesgo],Tabla135[[#This Row],[Id Riesgo]])</f>
        <v>1</v>
      </c>
      <c r="AL198" s="727"/>
      <c r="AM198" s="727"/>
      <c r="AN198" s="213"/>
      <c r="AO198" s="213"/>
      <c r="AP198" s="213"/>
      <c r="AQ198" s="213"/>
      <c r="AR198" s="213"/>
      <c r="AS198" s="213"/>
      <c r="AT198" s="213"/>
      <c r="AU198" s="213"/>
      <c r="AV198" s="213"/>
      <c r="AW198" s="213"/>
      <c r="AX198" s="213"/>
      <c r="AY198" s="213"/>
    </row>
    <row r="199" spans="1:51" ht="87" hidden="1" x14ac:dyDescent="0.4">
      <c r="A199" s="735" t="str">
        <f>Tabla135[[#This Row],[Id Riesgo]]</f>
        <v>RC19</v>
      </c>
      <c r="B199" s="736" t="str">
        <f>Tabla135[[#This Row],[Riesgo]]</f>
        <v>Posibilidad de afectación Legal, Reputacional por Corrupción debido a Posibilidad de ocurrencia de hechos de concusión o cohecho en la gestión de los trámites administrativos de caducidad administrativa y condición resolutoria realizados por las UGT .</v>
      </c>
      <c r="C199" s="742" t="b">
        <f>Tabla135[[#This Row],[Identificado en paso 1 y 2?]]</f>
        <v>1</v>
      </c>
      <c r="D199" s="727">
        <f>_xlfn.XLOOKUP(Tabla135[[#This Row],[Id Riesgo]],Tabla13[Id Riesgo],Tabla13[Probabilidad],"",1)</f>
        <v>0.4</v>
      </c>
      <c r="E199" s="727">
        <f>IF(C199=TRUE,_xlfn.XLOOKUP(Tabla135[[#This Row],[Id Riesgo]],Tabla13[Id Riesgo],Tabla13[Porcentaje Impacto],"",1),"")</f>
        <v>1</v>
      </c>
      <c r="F199" s="290" t="str">
        <f t="shared" si="18"/>
        <v>RC19</v>
      </c>
      <c r="G199" s="415" t="b">
        <f>_xlfn.XLOOKUP(F199,Tabla13[Id Riesgo],Tabla13[Registro diligenciado],FALSE,1)</f>
        <v>1</v>
      </c>
      <c r="H199" s="290" t="str">
        <f>IF(G199,_xlfn.XLOOKUP(F199,Tabla6[Id Riesgo],Tabla6[DESCRIPCIÓN DEL RIESGO],FALSE,1),"")</f>
        <v>Posibilidad de afectación Legal, Reputacional por Corrupción debido a Posibilidad de ocurrencia de hechos de concusión o cohecho en la gestión de los trámites administrativos de caducidad administrativa y condición resolutoria realizados por las UGT .</v>
      </c>
      <c r="I199" s="327">
        <f>_xlfn.XLOOKUP(Tabla135[[#This Row],[Id Riesgo]],Tabla13[Id Riesgo],Tabla13[Probabilidad])</f>
        <v>0.4</v>
      </c>
      <c r="J199" s="327">
        <f>_xlfn.XLOOKUP(Tabla135[[#This Row],[Id Riesgo]],Tabla13[Id Riesgo],Tabla13[Porcentaje Impacto],"",1)</f>
        <v>1</v>
      </c>
      <c r="K199" s="311">
        <v>8</v>
      </c>
      <c r="L199" s="314"/>
      <c r="M199" s="314"/>
      <c r="N199" s="314"/>
      <c r="O199" s="295"/>
      <c r="P199" s="314"/>
      <c r="Q199" s="328" t="str">
        <f>_xlfn.TEXTJOIN(" ",TRUE,Tabla135[[#This Row],[Actividad - Acción ¿Qué?
Inicia con verbo]],Tabla135[[#This Row],[Complemento
(Observaciones o desviaciones)]])</f>
        <v/>
      </c>
      <c r="R199" s="295"/>
      <c r="S199" s="327" t="str">
        <f>_xlfn.XLOOKUP(Tabla135[[#This Row],[Tipo de control]],Tabla7[Tipo de control],Tabla7[Peso],"",1)</f>
        <v/>
      </c>
      <c r="T199" s="290" t="str">
        <f>_xlfn.XLOOKUP(Tabla135[[#This Row],[Tipo de control]],Tabla7[Tipo de control],Tabla7[Afectación matriz],"",1)</f>
        <v/>
      </c>
      <c r="U199" s="295"/>
      <c r="V199" s="327" t="str">
        <f>_xlfn.XLOOKUP(Tabla135[[#This Row],[Implementación]],Tabla11[Implementación],Tabla11[Peso],"",1)</f>
        <v/>
      </c>
      <c r="W199" s="295"/>
      <c r="X199" s="295"/>
      <c r="Y199" s="295"/>
      <c r="Z199" s="295"/>
      <c r="AA199" s="310" t="str">
        <f>IFERROR(Tabla135[[#This Row],[Peso del control]]+Tabla135[[#This Row],[Peso de la implementación]],"")</f>
        <v/>
      </c>
      <c r="AB199" s="310" t="str" cm="1">
        <f t="array" ref="AB199">IFERROR(IF(Tabla135[[#This Row],[Registro diligenciado]]=TRUE,_xlfn.IFS(AND(Tabla135[[#This Row],[No. de Control]]=1,Tabla135[[#This Row],[Desplazamiento en la Matriz]]="Probabilidad"),D199-(D199*Tabla135[[#This Row],[Valor del control]]),AND(Tabla135[[#This Row],[No. de Control]]&gt;1,Tabla135[[#This Row],[Desplazamiento en la Matriz]]="Probabilidad"),AB198-(AB198*Tabla135[[#This Row],[Valor del control]]),AND(Tabla135[[#This Row],[No. de Control]]=1,Tabla135[[#This Row],[Desplazamiento en la Matriz]]="Impacto"),D199,AND(Tabla135[[#This Row],[No. de Control]]&gt;1,Tabla135[[#This Row],[Desplazamiento en la Matriz]]="Impacto"),AB198),""),"")</f>
        <v/>
      </c>
      <c r="AC199" s="310" t="str" cm="1">
        <f t="array" ref="AC199">IFERROR(IF(Tabla135[[#This Row],[Registro diligenciado]]=TRUE,_xlfn.IFS(AND(Tabla135[[#This Row],[No. de Control]]=1,Tabla135[[#This Row],[Desplazamiento en la Matriz]]="Impacto"),E199-(E199*Tabla135[[#This Row],[Valor del control]]),AND(Tabla135[[#This Row],[No. de Control]]&gt;1,Tabla135[[#This Row],[Desplazamiento en la Matriz]]="Impacto"),AC198-(AC198*Tabla135[[#This Row],[Valor del control]]),AND(Tabla135[[#This Row],[No. de Control]]=1,Tabla135[[#This Row],[Desplazamiento en la Matriz]]="Probabilidad"),E199,AND(Tabla135[[#This Row],[No. de Control]]&gt;1,Tabla135[[#This Row],[Desplazamiento en la Matriz]]="Probabilidad"),AC198),""),"")</f>
        <v/>
      </c>
      <c r="AD199" s="310">
        <f>IFERROR(_xlfn.MINIFS(Tabla135[Probabilidad residual],Tabla135[Id Riesgo],Tabla135[[#This Row],[Id Riesgo]]),"")</f>
        <v>0.2</v>
      </c>
      <c r="AE199" s="310">
        <f>IFERROR(_xlfn.MINIFS(Tabla135[Impacto residual],Tabla135[Id Riesgo],Tabla135[[#This Row],[Id Riesgo]]),"")</f>
        <v>1</v>
      </c>
      <c r="AF199" s="310" t="str" cm="1">
        <f t="array" ref="AF19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199" s="310" t="str" cm="1">
        <f t="array" ref="AG19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9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99" s="213"/>
      <c r="AJ199" s="727">
        <f>_xlfn.MINIFS(Tabla135[Probabilidad residual],Tabla135[Id Riesgo],Tabla135[[#This Row],[Id Riesgo]])</f>
        <v>0.2</v>
      </c>
      <c r="AK199" s="727">
        <f>_xlfn.MINIFS(Tabla135[Impacto residual],Tabla135[Id Riesgo],Tabla135[[#This Row],[Id Riesgo]])</f>
        <v>1</v>
      </c>
      <c r="AL199" s="727"/>
      <c r="AM199" s="727"/>
      <c r="AN199" s="213"/>
      <c r="AO199" s="213"/>
      <c r="AP199" s="213"/>
      <c r="AQ199" s="213"/>
      <c r="AR199" s="213"/>
      <c r="AS199" s="213"/>
      <c r="AT199" s="213"/>
      <c r="AU199" s="213"/>
      <c r="AV199" s="213"/>
      <c r="AW199" s="213"/>
      <c r="AX199" s="213"/>
      <c r="AY199" s="213"/>
    </row>
    <row r="200" spans="1:51" ht="87" hidden="1" x14ac:dyDescent="0.4">
      <c r="A200" s="735" t="str">
        <f>Tabla135[[#This Row],[Id Riesgo]]</f>
        <v>RC19</v>
      </c>
      <c r="B200" s="736" t="str">
        <f>Tabla135[[#This Row],[Riesgo]]</f>
        <v>Posibilidad de afectación Legal, Reputacional por Corrupción debido a Posibilidad de ocurrencia de hechos de concusión o cohecho en la gestión de los trámites administrativos de caducidad administrativa y condición resolutoria realizados por las UGT .</v>
      </c>
      <c r="C200" s="742" t="b">
        <f>Tabla135[[#This Row],[Identificado en paso 1 y 2?]]</f>
        <v>1</v>
      </c>
      <c r="D200" s="727">
        <f>_xlfn.XLOOKUP(Tabla135[[#This Row],[Id Riesgo]],Tabla13[Id Riesgo],Tabla13[Probabilidad],"",1)</f>
        <v>0.4</v>
      </c>
      <c r="E200" s="727">
        <f>IF(C200=TRUE,_xlfn.XLOOKUP(Tabla135[[#This Row],[Id Riesgo]],Tabla13[Id Riesgo],Tabla13[Porcentaje Impacto],"",1),"")</f>
        <v>1</v>
      </c>
      <c r="F200" s="290" t="str">
        <f t="shared" si="18"/>
        <v>RC19</v>
      </c>
      <c r="G200" s="415" t="b">
        <f>_xlfn.XLOOKUP(F200,Tabla13[Id Riesgo],Tabla13[Registro diligenciado],FALSE,1)</f>
        <v>1</v>
      </c>
      <c r="H200" s="290" t="str">
        <f>IF(G200,_xlfn.XLOOKUP(F200,Tabla6[Id Riesgo],Tabla6[DESCRIPCIÓN DEL RIESGO],FALSE,1),"")</f>
        <v>Posibilidad de afectación Legal, Reputacional por Corrupción debido a Posibilidad de ocurrencia de hechos de concusión o cohecho en la gestión de los trámites administrativos de caducidad administrativa y condición resolutoria realizados por las UGT .</v>
      </c>
      <c r="I200" s="327">
        <f>_xlfn.XLOOKUP(Tabla135[[#This Row],[Id Riesgo]],Tabla13[Id Riesgo],Tabla13[Probabilidad])</f>
        <v>0.4</v>
      </c>
      <c r="J200" s="327">
        <f>_xlfn.XLOOKUP(Tabla135[[#This Row],[Id Riesgo]],Tabla13[Id Riesgo],Tabla13[Porcentaje Impacto],"",1)</f>
        <v>1</v>
      </c>
      <c r="K200" s="311">
        <v>9</v>
      </c>
      <c r="L200" s="314"/>
      <c r="M200" s="314"/>
      <c r="N200" s="314"/>
      <c r="O200" s="295"/>
      <c r="P200" s="314"/>
      <c r="Q200" s="328" t="str">
        <f>_xlfn.TEXTJOIN(" ",TRUE,Tabla135[[#This Row],[Actividad - Acción ¿Qué?
Inicia con verbo]],Tabla135[[#This Row],[Complemento
(Observaciones o desviaciones)]])</f>
        <v/>
      </c>
      <c r="R200" s="295"/>
      <c r="S200" s="327" t="str">
        <f>_xlfn.XLOOKUP(Tabla135[[#This Row],[Tipo de control]],Tabla7[Tipo de control],Tabla7[Peso],"",1)</f>
        <v/>
      </c>
      <c r="T200" s="290" t="str">
        <f>_xlfn.XLOOKUP(Tabla135[[#This Row],[Tipo de control]],Tabla7[Tipo de control],Tabla7[Afectación matriz],"",1)</f>
        <v/>
      </c>
      <c r="U200" s="295"/>
      <c r="V200" s="327" t="str">
        <f>_xlfn.XLOOKUP(Tabla135[[#This Row],[Implementación]],Tabla11[Implementación],Tabla11[Peso],"",1)</f>
        <v/>
      </c>
      <c r="W200" s="295"/>
      <c r="X200" s="295"/>
      <c r="Y200" s="295"/>
      <c r="Z200" s="295"/>
      <c r="AA200" s="310" t="str">
        <f>IFERROR(Tabla135[[#This Row],[Peso del control]]+Tabla135[[#This Row],[Peso de la implementación]],"")</f>
        <v/>
      </c>
      <c r="AB200" s="310" t="str" cm="1">
        <f t="array" ref="AB200">IFERROR(IF(Tabla135[[#This Row],[Registro diligenciado]]=TRUE,_xlfn.IFS(AND(Tabla135[[#This Row],[No. de Control]]=1,Tabla135[[#This Row],[Desplazamiento en la Matriz]]="Probabilidad"),D200-(D200*Tabla135[[#This Row],[Valor del control]]),AND(Tabla135[[#This Row],[No. de Control]]&gt;1,Tabla135[[#This Row],[Desplazamiento en la Matriz]]="Probabilidad"),AB199-(AB199*Tabla135[[#This Row],[Valor del control]]),AND(Tabla135[[#This Row],[No. de Control]]=1,Tabla135[[#This Row],[Desplazamiento en la Matriz]]="Impacto"),D200,AND(Tabla135[[#This Row],[No. de Control]]&gt;1,Tabla135[[#This Row],[Desplazamiento en la Matriz]]="Impacto"),AB199),""),"")</f>
        <v/>
      </c>
      <c r="AC200" s="310" t="str" cm="1">
        <f t="array" ref="AC200">IFERROR(IF(Tabla135[[#This Row],[Registro diligenciado]]=TRUE,_xlfn.IFS(AND(Tabla135[[#This Row],[No. de Control]]=1,Tabla135[[#This Row],[Desplazamiento en la Matriz]]="Impacto"),E200-(E200*Tabla135[[#This Row],[Valor del control]]),AND(Tabla135[[#This Row],[No. de Control]]&gt;1,Tabla135[[#This Row],[Desplazamiento en la Matriz]]="Impacto"),AC199-(AC199*Tabla135[[#This Row],[Valor del control]]),AND(Tabla135[[#This Row],[No. de Control]]=1,Tabla135[[#This Row],[Desplazamiento en la Matriz]]="Probabilidad"),E200,AND(Tabla135[[#This Row],[No. de Control]]&gt;1,Tabla135[[#This Row],[Desplazamiento en la Matriz]]="Probabilidad"),AC199),""),"")</f>
        <v/>
      </c>
      <c r="AD200" s="310">
        <f>IFERROR(_xlfn.MINIFS(Tabla135[Probabilidad residual],Tabla135[Id Riesgo],Tabla135[[#This Row],[Id Riesgo]]),"")</f>
        <v>0.2</v>
      </c>
      <c r="AE200" s="310">
        <f>IFERROR(_xlfn.MINIFS(Tabla135[Impacto residual],Tabla135[Id Riesgo],Tabla135[[#This Row],[Id Riesgo]]),"")</f>
        <v>1</v>
      </c>
      <c r="AF200" s="310" t="str" cm="1">
        <f t="array" ref="AF20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200" s="310" t="str" cm="1">
        <f t="array" ref="AG20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20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00" s="213"/>
      <c r="AJ200" s="727">
        <f>_xlfn.MINIFS(Tabla135[Probabilidad residual],Tabla135[Id Riesgo],Tabla135[[#This Row],[Id Riesgo]])</f>
        <v>0.2</v>
      </c>
      <c r="AK200" s="727">
        <f>_xlfn.MINIFS(Tabla135[Impacto residual],Tabla135[Id Riesgo],Tabla135[[#This Row],[Id Riesgo]])</f>
        <v>1</v>
      </c>
      <c r="AL200" s="727"/>
      <c r="AM200" s="727"/>
      <c r="AN200" s="213"/>
      <c r="AO200" s="213"/>
      <c r="AP200" s="213"/>
      <c r="AQ200" s="213"/>
      <c r="AR200" s="213"/>
      <c r="AS200" s="213"/>
      <c r="AT200" s="213"/>
      <c r="AU200" s="213"/>
      <c r="AV200" s="213"/>
      <c r="AW200" s="213"/>
      <c r="AX200" s="213"/>
      <c r="AY200" s="213"/>
    </row>
    <row r="201" spans="1:51" ht="87" hidden="1" x14ac:dyDescent="0.4">
      <c r="A201" s="735" t="str">
        <f>Tabla135[[#This Row],[Id Riesgo]]</f>
        <v>RC19</v>
      </c>
      <c r="B201" s="736" t="str">
        <f>Tabla135[[#This Row],[Riesgo]]</f>
        <v>Posibilidad de afectación Legal, Reputacional por Corrupción debido a Posibilidad de ocurrencia de hechos de concusión o cohecho en la gestión de los trámites administrativos de caducidad administrativa y condición resolutoria realizados por las UGT .</v>
      </c>
      <c r="C201" s="742" t="b">
        <f>Tabla135[[#This Row],[Identificado en paso 1 y 2?]]</f>
        <v>1</v>
      </c>
      <c r="D201" s="727">
        <f>_xlfn.XLOOKUP(Tabla135[[#This Row],[Id Riesgo]],Tabla13[Id Riesgo],Tabla13[Probabilidad],"",1)</f>
        <v>0.4</v>
      </c>
      <c r="E201" s="727">
        <f>IF(C201=TRUE,_xlfn.XLOOKUP(Tabla135[[#This Row],[Id Riesgo]],Tabla13[Id Riesgo],Tabla13[Porcentaje Impacto],"",1),"")</f>
        <v>1</v>
      </c>
      <c r="F201" s="290" t="str">
        <f t="shared" si="18"/>
        <v>RC19</v>
      </c>
      <c r="G201" s="415" t="b">
        <f>_xlfn.XLOOKUP(F201,Tabla13[Id Riesgo],Tabla13[Registro diligenciado],FALSE,1)</f>
        <v>1</v>
      </c>
      <c r="H201" s="290" t="str">
        <f>IF(G201,_xlfn.XLOOKUP(F201,Tabla6[Id Riesgo],Tabla6[DESCRIPCIÓN DEL RIESGO],FALSE,1),"")</f>
        <v>Posibilidad de afectación Legal, Reputacional por Corrupción debido a Posibilidad de ocurrencia de hechos de concusión o cohecho en la gestión de los trámites administrativos de caducidad administrativa y condición resolutoria realizados por las UGT .</v>
      </c>
      <c r="I201" s="327">
        <f>_xlfn.XLOOKUP(Tabla135[[#This Row],[Id Riesgo]],Tabla13[Id Riesgo],Tabla13[Probabilidad])</f>
        <v>0.4</v>
      </c>
      <c r="J201" s="327">
        <f>_xlfn.XLOOKUP(Tabla135[[#This Row],[Id Riesgo]],Tabla13[Id Riesgo],Tabla13[Porcentaje Impacto],"",1)</f>
        <v>1</v>
      </c>
      <c r="K201" s="311">
        <v>10</v>
      </c>
      <c r="L201" s="314"/>
      <c r="M201" s="314"/>
      <c r="N201" s="314"/>
      <c r="O201" s="295"/>
      <c r="P201" s="314"/>
      <c r="Q201" s="328" t="str">
        <f>_xlfn.TEXTJOIN(" ",TRUE,Tabla135[[#This Row],[Actividad - Acción ¿Qué?
Inicia con verbo]],Tabla135[[#This Row],[Complemento
(Observaciones o desviaciones)]])</f>
        <v/>
      </c>
      <c r="R201" s="295"/>
      <c r="S201" s="327" t="str">
        <f>_xlfn.XLOOKUP(Tabla135[[#This Row],[Tipo de control]],Tabla7[Tipo de control],Tabla7[Peso],"",1)</f>
        <v/>
      </c>
      <c r="T201" s="290" t="str">
        <f>_xlfn.XLOOKUP(Tabla135[[#This Row],[Tipo de control]],Tabla7[Tipo de control],Tabla7[Afectación matriz],"",1)</f>
        <v/>
      </c>
      <c r="U201" s="295"/>
      <c r="V201" s="327" t="str">
        <f>_xlfn.XLOOKUP(Tabla135[[#This Row],[Implementación]],Tabla11[Implementación],Tabla11[Peso],"",1)</f>
        <v/>
      </c>
      <c r="W201" s="295"/>
      <c r="X201" s="295"/>
      <c r="Y201" s="295"/>
      <c r="Z201" s="295"/>
      <c r="AA201" s="310" t="str">
        <f>IFERROR(Tabla135[[#This Row],[Peso del control]]+Tabla135[[#This Row],[Peso de la implementación]],"")</f>
        <v/>
      </c>
      <c r="AB201" s="310" t="str" cm="1">
        <f t="array" ref="AB201">IFERROR(IF(Tabla135[[#This Row],[Registro diligenciado]]=TRUE,_xlfn.IFS(AND(Tabla135[[#This Row],[No. de Control]]=1,Tabla135[[#This Row],[Desplazamiento en la Matriz]]="Probabilidad"),D201-(D201*Tabla135[[#This Row],[Valor del control]]),AND(Tabla135[[#This Row],[No. de Control]]&gt;1,Tabla135[[#This Row],[Desplazamiento en la Matriz]]="Probabilidad"),AB200-(AB200*Tabla135[[#This Row],[Valor del control]]),AND(Tabla135[[#This Row],[No. de Control]]=1,Tabla135[[#This Row],[Desplazamiento en la Matriz]]="Impacto"),D201,AND(Tabla135[[#This Row],[No. de Control]]&gt;1,Tabla135[[#This Row],[Desplazamiento en la Matriz]]="Impacto"),AB200),""),"")</f>
        <v/>
      </c>
      <c r="AC201" s="310" t="str" cm="1">
        <f t="array" ref="AC201">IFERROR(IF(Tabla135[[#This Row],[Registro diligenciado]]=TRUE,_xlfn.IFS(AND(Tabla135[[#This Row],[No. de Control]]=1,Tabla135[[#This Row],[Desplazamiento en la Matriz]]="Impacto"),E201-(E201*Tabla135[[#This Row],[Valor del control]]),AND(Tabla135[[#This Row],[No. de Control]]&gt;1,Tabla135[[#This Row],[Desplazamiento en la Matriz]]="Impacto"),AC200-(AC200*Tabla135[[#This Row],[Valor del control]]),AND(Tabla135[[#This Row],[No. de Control]]=1,Tabla135[[#This Row],[Desplazamiento en la Matriz]]="Probabilidad"),E201,AND(Tabla135[[#This Row],[No. de Control]]&gt;1,Tabla135[[#This Row],[Desplazamiento en la Matriz]]="Probabilidad"),AC200),""),"")</f>
        <v/>
      </c>
      <c r="AD201" s="310">
        <f>IFERROR(_xlfn.MINIFS(Tabla135[Probabilidad residual],Tabla135[Id Riesgo],Tabla135[[#This Row],[Id Riesgo]]),"")</f>
        <v>0.2</v>
      </c>
      <c r="AE201" s="310">
        <f>IFERROR(_xlfn.MINIFS(Tabla135[Impacto residual],Tabla135[Id Riesgo],Tabla135[[#This Row],[Id Riesgo]]),"")</f>
        <v>1</v>
      </c>
      <c r="AF201" s="310" t="str" cm="1">
        <f t="array" ref="AF20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201" s="310" t="str" cm="1">
        <f t="array" ref="AG20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20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01" s="213"/>
      <c r="AJ201" s="727">
        <f>_xlfn.MINIFS(Tabla135[Probabilidad residual],Tabla135[Id Riesgo],Tabla135[[#This Row],[Id Riesgo]])</f>
        <v>0.2</v>
      </c>
      <c r="AK201" s="727">
        <f>_xlfn.MINIFS(Tabla135[Impacto residual],Tabla135[Id Riesgo],Tabla135[[#This Row],[Id Riesgo]])</f>
        <v>1</v>
      </c>
      <c r="AL201" s="727"/>
      <c r="AM201" s="727"/>
      <c r="AN201" s="213"/>
      <c r="AO201" s="213"/>
      <c r="AP201" s="213"/>
      <c r="AQ201" s="213"/>
      <c r="AR201" s="213"/>
      <c r="AS201" s="213"/>
      <c r="AT201" s="213"/>
      <c r="AU201" s="213"/>
      <c r="AV201" s="213"/>
      <c r="AW201" s="213"/>
      <c r="AX201" s="213"/>
      <c r="AY201" s="213"/>
    </row>
    <row r="202" spans="1:51" ht="124.3" x14ac:dyDescent="0.4">
      <c r="A202" s="735" t="str">
        <f>Tabla135[[#This Row],[Id Riesgo]]</f>
        <v>RC20</v>
      </c>
      <c r="B202" s="736" t="str">
        <f>Tabla135[[#This Row],[Riesgo]]</f>
        <v>Posibilidad de afectación Legal, Reputacional, Económica, Operativa por Soborno entrante, Fraude interno, Conflicto de Intereses debido a concusión y/o prevaricato, en las actuaciones de algún profesional de la Dirección de Acceso a Tierras, a través de la manipulación y/u omisión de información durante la realización del avalúo comercial para la compra directa de un predio</v>
      </c>
      <c r="C202" s="742" t="b">
        <f>Tabla135[[#This Row],[Identificado en paso 1 y 2?]]</f>
        <v>1</v>
      </c>
      <c r="D202" s="727">
        <f>_xlfn.XLOOKUP(Tabla135[[#This Row],[Id Riesgo]],Tabla13[Id Riesgo],Tabla13[Probabilidad],"",1)</f>
        <v>0.6</v>
      </c>
      <c r="E202" s="727">
        <f>IF(C202=TRUE,_xlfn.XLOOKUP(Tabla135[[#This Row],[Id Riesgo]],Tabla13[Id Riesgo],Tabla13[Porcentaje Impacto],"",1),"")</f>
        <v>1</v>
      </c>
      <c r="F202" s="290" t="s">
        <v>151</v>
      </c>
      <c r="G202" s="415" t="b">
        <f>_xlfn.XLOOKUP(F202,Tabla13[Id Riesgo],Tabla13[Registro diligenciado],FALSE,1)</f>
        <v>1</v>
      </c>
      <c r="H202" s="290" t="str">
        <f>IF(G202,_xlfn.XLOOKUP(F202,Tabla6[Id Riesgo],Tabla6[DESCRIPCIÓN DEL RIESGO],FALSE,1),"")</f>
        <v>Posibilidad de afectación Legal, Reputacional, Económica, Operativa por Soborno entrante, Fraude interno, Conflicto de Intereses debido a concusión y/o prevaricato, en las actuaciones de algún profesional de la Dirección de Acceso a Tierras, a través de la manipulación y/u omisión de información durante la realización del avalúo comercial para la compra directa de un predio</v>
      </c>
      <c r="I202" s="327">
        <f>_xlfn.XLOOKUP(Tabla135[[#This Row],[Id Riesgo]],Tabla13[Id Riesgo],Tabla13[Probabilidad])</f>
        <v>0.6</v>
      </c>
      <c r="J202" s="327">
        <f>_xlfn.XLOOKUP(Tabla135[[#This Row],[Id Riesgo]],Tabla13[Id Riesgo],Tabla13[Porcentaje Impacto],"",1)</f>
        <v>1</v>
      </c>
      <c r="K202" s="311">
        <v>1</v>
      </c>
      <c r="L202" s="314" t="s">
        <v>408</v>
      </c>
      <c r="M202" s="314" t="s">
        <v>440</v>
      </c>
      <c r="N202" s="314"/>
      <c r="O202" s="295" t="s">
        <v>924</v>
      </c>
      <c r="P202" s="314" t="s">
        <v>925</v>
      </c>
      <c r="Q202" s="328" t="str">
        <f>_xlfn.TEXTJOIN(" ",TRUE,Tabla135[[#This Row],[Actividad - Acción ¿Qué?
Inicia con verbo]],Tabla135[[#This Row],[Complemento
(Observaciones o desviaciones)]])</f>
        <v>Verificar la realización del control de calidad del avalúo, mediante el diligenciamiento de la forma ACCTI-F-144 Control de Calidad del Avalúo, para los procesos de compra de predios, a los cuales se les hizo avalúo. regresando el avalúo al responsable de la realización para que subsane o aclare la no conformidad</v>
      </c>
      <c r="R202" s="295" t="s">
        <v>530</v>
      </c>
      <c r="S202" s="327">
        <f>_xlfn.XLOOKUP(Tabla135[[#This Row],[Tipo de control]],Tabla7[Tipo de control],Tabla7[Peso],"",1)</f>
        <v>0.25</v>
      </c>
      <c r="T202" s="290" t="str">
        <f>_xlfn.XLOOKUP(Tabla135[[#This Row],[Tipo de control]],Tabla7[Tipo de control],Tabla7[Afectación matriz],"",1)</f>
        <v>Probabilidad</v>
      </c>
      <c r="U202" s="295" t="s">
        <v>503</v>
      </c>
      <c r="V202" s="327">
        <f>_xlfn.XLOOKUP(Tabla135[[#This Row],[Implementación]],Tabla11[Implementación],Tabla11[Peso],"",1)</f>
        <v>0.15</v>
      </c>
      <c r="W202" s="295" t="s">
        <v>502</v>
      </c>
      <c r="X202" s="295" t="s">
        <v>493</v>
      </c>
      <c r="Y202" s="295" t="s">
        <v>766</v>
      </c>
      <c r="Z202" s="295" t="s">
        <v>508</v>
      </c>
      <c r="AA202" s="310">
        <f>IFERROR(Tabla135[[#This Row],[Peso del control]]+Tabla135[[#This Row],[Peso de la implementación]],"")</f>
        <v>0.4</v>
      </c>
      <c r="AB202" s="310" cm="1">
        <f t="array" ref="AB202">IFERROR(IF(Tabla135[[#This Row],[Registro diligenciado]]=TRUE,_xlfn.IFS(AND(Tabla135[[#This Row],[No. de Control]]=1,Tabla135[[#This Row],[Desplazamiento en la Matriz]]="Probabilidad"),D202-(D202*Tabla135[[#This Row],[Valor del control]]),AND(Tabla135[[#This Row],[No. de Control]]&gt;1,Tabla135[[#This Row],[Desplazamiento en la Matriz]]="Probabilidad"),AB201-(AB201*Tabla135[[#This Row],[Valor del control]]),AND(Tabla135[[#This Row],[No. de Control]]=1,Tabla135[[#This Row],[Desplazamiento en la Matriz]]="Impacto"),D202,AND(Tabla135[[#This Row],[No. de Control]]&gt;1,Tabla135[[#This Row],[Desplazamiento en la Matriz]]="Impacto"),AB201),""),"")</f>
        <v>0.36</v>
      </c>
      <c r="AC202" s="310" cm="1">
        <f t="array" ref="AC202">IFERROR(IF(Tabla135[[#This Row],[Registro diligenciado]]=TRUE,_xlfn.IFS(AND(Tabla135[[#This Row],[No. de Control]]=1,Tabla135[[#This Row],[Desplazamiento en la Matriz]]="Impacto"),E202-(E202*Tabla135[[#This Row],[Valor del control]]),AND(Tabla135[[#This Row],[No. de Control]]&gt;1,Tabla135[[#This Row],[Desplazamiento en la Matriz]]="Impacto"),AC201-(AC201*Tabla135[[#This Row],[Valor del control]]),AND(Tabla135[[#This Row],[No. de Control]]=1,Tabla135[[#This Row],[Desplazamiento en la Matriz]]="Probabilidad"),E202,AND(Tabla135[[#This Row],[No. de Control]]&gt;1,Tabla135[[#This Row],[Desplazamiento en la Matriz]]="Probabilidad"),AC201),""),"")</f>
        <v>1</v>
      </c>
      <c r="AD202" s="310">
        <f>IFERROR(_xlfn.MINIFS(Tabla135[Probabilidad residual],Tabla135[Id Riesgo],Tabla135[[#This Row],[Id Riesgo]]),"")</f>
        <v>0.216</v>
      </c>
      <c r="AE202" s="310">
        <f>IFERROR(_xlfn.MINIFS(Tabla135[Impacto residual],Tabla135[Id Riesgo],Tabla135[[#This Row],[Id Riesgo]]),"")</f>
        <v>1</v>
      </c>
      <c r="AF202" s="310" t="str" cm="1">
        <f t="array" ref="AF20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202" s="310" t="str" cm="1">
        <f t="array" ref="AG20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20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202" s="213"/>
      <c r="AJ202" s="727">
        <f>_xlfn.MINIFS(Tabla135[Probabilidad residual],Tabla135[Id Riesgo],Tabla135[[#This Row],[Id Riesgo]])</f>
        <v>0.216</v>
      </c>
      <c r="AK202" s="727">
        <f>_xlfn.MINIFS(Tabla135[Impacto residual],Tabla135[Id Riesgo],Tabla135[[#This Row],[Id Riesgo]])</f>
        <v>1</v>
      </c>
      <c r="AL202" s="727" t="str" cm="1">
        <f t="array" ref="AL202">IFERROR(_xlfn.IFS(AND(AJ202&gt;=CONFIGURACIÓN!$BF$6,AJ202&lt;=CONFIGURACIÓN!$BG$6),CONFIGURACIÓN!$BE$6,AND(AJ202&gt;=CONFIGURACIÓN!$BF$7,AJ202&lt;=CONFIGURACIÓN!$BG$7),CONFIGURACIÓN!$BE$7,AND(AJ202&gt;=CONFIGURACIÓN!$BF$8,AJ202&lt;=CONFIGURACIÓN!$BG$8),CONFIGURACIÓN!$BE$8,AND(AJ202&gt;=CONFIGURACIÓN!$BF$9,AJ202&lt;=CONFIGURACIÓN!$BG$9),CONFIGURACIÓN!$BE$9,AND(AJ202&gt;=CONFIGURACIÓN!$BF$10,AJ202&lt;=CONFIGURACIÓN!$BG$10),CONFIGURACIÓN!$BE$10),"")</f>
        <v>Baja</v>
      </c>
      <c r="AM202" s="727" t="str" cm="1">
        <f t="array" ref="AM202">IFERROR(_xlfn.IFS(AND(AK202&gt;=CONFIGURACIÓN!$BJ$6,AK202&lt;=CONFIGURACIÓN!$BK$6),CONFIGURACIÓN!$BI$6,AND(AK202&gt;=CONFIGURACIÓN!$BJ$7,AK202&lt;=CONFIGURACIÓN!$BK$7),CONFIGURACIÓN!$BI$7,AND(AK202&gt;=CONFIGURACIÓN!$BJ$8,AK202&lt;=CONFIGURACIÓN!$BK$8),CONFIGURACIÓN!$BI$8,AND(AK202&gt;=CONFIGURACIÓN!$BJ$9,AK202&lt;=CONFIGURACIÓN!$BK$9),CONFIGURACIÓN!$BI$9,AND(AK202&gt;=CONFIGURACIÓN!$BJ$10,AK202&lt;=CONFIGURACIÓN!$BK$10),CONFIGURACIÓN!$BI$10),"")</f>
        <v>Castastrófico</v>
      </c>
      <c r="AN202" s="213"/>
      <c r="AO202" s="213"/>
      <c r="AP202" s="213"/>
      <c r="AQ202" s="213"/>
      <c r="AR202" s="213"/>
      <c r="AS202" s="213"/>
      <c r="AT202" s="213"/>
      <c r="AU202" s="213"/>
      <c r="AV202" s="213"/>
      <c r="AW202" s="213"/>
      <c r="AX202" s="213"/>
      <c r="AY202" s="213"/>
    </row>
    <row r="203" spans="1:51" ht="124.3" x14ac:dyDescent="0.4">
      <c r="A203" s="735" t="str">
        <f>Tabla135[[#This Row],[Id Riesgo]]</f>
        <v>RC20</v>
      </c>
      <c r="B203" s="736" t="str">
        <f>Tabla135[[#This Row],[Riesgo]]</f>
        <v>Posibilidad de afectación Legal, Reputacional, Económica, Operativa por Soborno entrante, Fraude interno, Conflicto de Intereses debido a concusión y/o prevaricato, en las actuaciones de algún profesional de la Dirección de Acceso a Tierras, a través de la manipulación y/u omisión de información durante la realización del avalúo comercial para la compra directa de un predio</v>
      </c>
      <c r="C203" s="742" t="b">
        <f>Tabla135[[#This Row],[Identificado en paso 1 y 2?]]</f>
        <v>1</v>
      </c>
      <c r="D203" s="727">
        <f>_xlfn.XLOOKUP(Tabla135[[#This Row],[Id Riesgo]],Tabla13[Id Riesgo],Tabla13[Probabilidad],"",1)</f>
        <v>0.6</v>
      </c>
      <c r="E203" s="727">
        <f>IF(C203=TRUE,_xlfn.XLOOKUP(Tabla135[[#This Row],[Id Riesgo]],Tabla13[Id Riesgo],Tabla13[Porcentaje Impacto],"",1),"")</f>
        <v>1</v>
      </c>
      <c r="F203" s="290" t="str">
        <f t="shared" ref="F203:F211" si="19">F202</f>
        <v>RC20</v>
      </c>
      <c r="G203" s="415" t="b">
        <f>_xlfn.XLOOKUP(F203,Tabla13[Id Riesgo],Tabla13[Registro diligenciado],FALSE,1)</f>
        <v>1</v>
      </c>
      <c r="H203" s="290" t="str">
        <f>IF(G203,_xlfn.XLOOKUP(F203,Tabla6[Id Riesgo],Tabla6[DESCRIPCIÓN DEL RIESGO],FALSE,1),"")</f>
        <v>Posibilidad de afectación Legal, Reputacional, Económica, Operativa por Soborno entrante, Fraude interno, Conflicto de Intereses debido a concusión y/o prevaricato, en las actuaciones de algún profesional de la Dirección de Acceso a Tierras, a través de la manipulación y/u omisión de información durante la realización del avalúo comercial para la compra directa de un predio</v>
      </c>
      <c r="I203" s="327">
        <f>_xlfn.XLOOKUP(Tabla135[[#This Row],[Id Riesgo]],Tabla13[Id Riesgo],Tabla13[Probabilidad])</f>
        <v>0.6</v>
      </c>
      <c r="J203" s="327">
        <f>_xlfn.XLOOKUP(Tabla135[[#This Row],[Id Riesgo]],Tabla13[Id Riesgo],Tabla13[Porcentaje Impacto],"",1)</f>
        <v>1</v>
      </c>
      <c r="K203" s="311">
        <v>2</v>
      </c>
      <c r="L203" s="314" t="s">
        <v>408</v>
      </c>
      <c r="M203" s="314" t="s">
        <v>440</v>
      </c>
      <c r="N203" s="314"/>
      <c r="O203" s="295" t="s">
        <v>926</v>
      </c>
      <c r="P203" s="314" t="s">
        <v>927</v>
      </c>
      <c r="Q203" s="328" t="str">
        <f>_xlfn.TEXTJOIN(" ",TRUE,Tabla135[[#This Row],[Actividad - Acción ¿Qué?
Inicia con verbo]],Tabla135[[#This Row],[Complemento
(Observaciones o desviaciones)]])</f>
        <v>Verificar que el ACCTI-F-144 Control de calidad del avalúo cumpla con los parámetros y criterios establecidos en el anexo técnico del avalúo, hasta que el avalúo esté conforme regresando el ACCTI-F-144 Control de calidad de avalúo al responsable de su realización para que subsane o calare la no conformidad</v>
      </c>
      <c r="R203" s="295" t="s">
        <v>530</v>
      </c>
      <c r="S203" s="327">
        <f>_xlfn.XLOOKUP(Tabla135[[#This Row],[Tipo de control]],Tabla7[Tipo de control],Tabla7[Peso],"",1)</f>
        <v>0.25</v>
      </c>
      <c r="T203" s="290" t="str">
        <f>_xlfn.XLOOKUP(Tabla135[[#This Row],[Tipo de control]],Tabla7[Tipo de control],Tabla7[Afectación matriz],"",1)</f>
        <v>Probabilidad</v>
      </c>
      <c r="U203" s="295" t="s">
        <v>503</v>
      </c>
      <c r="V203" s="327">
        <f>_xlfn.XLOOKUP(Tabla135[[#This Row],[Implementación]],Tabla11[Implementación],Tabla11[Peso],"",1)</f>
        <v>0.15</v>
      </c>
      <c r="W203" s="295" t="s">
        <v>502</v>
      </c>
      <c r="X203" s="295" t="s">
        <v>493</v>
      </c>
      <c r="Y203" s="295" t="s">
        <v>506</v>
      </c>
      <c r="Z203" s="295" t="s">
        <v>508</v>
      </c>
      <c r="AA203" s="310">
        <f>IFERROR(Tabla135[[#This Row],[Peso del control]]+Tabla135[[#This Row],[Peso de la implementación]],"")</f>
        <v>0.4</v>
      </c>
      <c r="AB203" s="310" cm="1">
        <f t="array" ref="AB203">IFERROR(IF(Tabla135[[#This Row],[Registro diligenciado]]=TRUE,_xlfn.IFS(AND(Tabla135[[#This Row],[No. de Control]]=1,Tabla135[[#This Row],[Desplazamiento en la Matriz]]="Probabilidad"),D203-(D203*Tabla135[[#This Row],[Valor del control]]),AND(Tabla135[[#This Row],[No. de Control]]&gt;1,Tabla135[[#This Row],[Desplazamiento en la Matriz]]="Probabilidad"),AB202-(AB202*Tabla135[[#This Row],[Valor del control]]),AND(Tabla135[[#This Row],[No. de Control]]=1,Tabla135[[#This Row],[Desplazamiento en la Matriz]]="Impacto"),D203,AND(Tabla135[[#This Row],[No. de Control]]&gt;1,Tabla135[[#This Row],[Desplazamiento en la Matriz]]="Impacto"),AB202),""),"")</f>
        <v>0.216</v>
      </c>
      <c r="AC203" s="310" cm="1">
        <f t="array" ref="AC203">IFERROR(IF(Tabla135[[#This Row],[Registro diligenciado]]=TRUE,_xlfn.IFS(AND(Tabla135[[#This Row],[No. de Control]]=1,Tabla135[[#This Row],[Desplazamiento en la Matriz]]="Impacto"),E203-(E203*Tabla135[[#This Row],[Valor del control]]),AND(Tabla135[[#This Row],[No. de Control]]&gt;1,Tabla135[[#This Row],[Desplazamiento en la Matriz]]="Impacto"),AC202-(AC202*Tabla135[[#This Row],[Valor del control]]),AND(Tabla135[[#This Row],[No. de Control]]=1,Tabla135[[#This Row],[Desplazamiento en la Matriz]]="Probabilidad"),E203,AND(Tabla135[[#This Row],[No. de Control]]&gt;1,Tabla135[[#This Row],[Desplazamiento en la Matriz]]="Probabilidad"),AC202),""),"")</f>
        <v>1</v>
      </c>
      <c r="AD203" s="310">
        <f>IFERROR(_xlfn.MINIFS(Tabla135[Probabilidad residual],Tabla135[Id Riesgo],Tabla135[[#This Row],[Id Riesgo]]),"")</f>
        <v>0.216</v>
      </c>
      <c r="AE203" s="310">
        <f>IFERROR(_xlfn.MINIFS(Tabla135[Impacto residual],Tabla135[Id Riesgo],Tabla135[[#This Row],[Id Riesgo]]),"")</f>
        <v>1</v>
      </c>
      <c r="AF203" s="310" t="str" cm="1">
        <f t="array" ref="AF20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203" s="310" t="str" cm="1">
        <f t="array" ref="AG20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20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203" s="213"/>
      <c r="AJ203" s="727">
        <f>_xlfn.MINIFS(Tabla135[Probabilidad residual],Tabla135[Id Riesgo],Tabla135[[#This Row],[Id Riesgo]])</f>
        <v>0.216</v>
      </c>
      <c r="AK203" s="727">
        <f>_xlfn.MINIFS(Tabla135[Impacto residual],Tabla135[Id Riesgo],Tabla135[[#This Row],[Id Riesgo]])</f>
        <v>1</v>
      </c>
      <c r="AL203" s="727"/>
      <c r="AM203" s="727"/>
      <c r="AN203" s="213"/>
      <c r="AO203" s="213"/>
      <c r="AP203" s="213"/>
      <c r="AQ203" s="213"/>
      <c r="AR203" s="213"/>
      <c r="AS203" s="213"/>
      <c r="AT203" s="213"/>
      <c r="AU203" s="213"/>
      <c r="AV203" s="213"/>
      <c r="AW203" s="213"/>
      <c r="AX203" s="213"/>
      <c r="AY203" s="213"/>
    </row>
    <row r="204" spans="1:51" ht="124.3" hidden="1" x14ac:dyDescent="0.4">
      <c r="A204" s="735" t="str">
        <f>Tabla135[[#This Row],[Id Riesgo]]</f>
        <v>RC20</v>
      </c>
      <c r="B204" s="736" t="str">
        <f>Tabla135[[#This Row],[Riesgo]]</f>
        <v>Posibilidad de afectación Legal, Reputacional, Económica, Operativa por Soborno entrante, Fraude interno, Conflicto de Intereses debido a concusión y/o prevaricato, en las actuaciones de algún profesional de la Dirección de Acceso a Tierras, a través de la manipulación y/u omisión de información durante la realización del avalúo comercial para la compra directa de un predio</v>
      </c>
      <c r="C204" s="742" t="b">
        <f>Tabla135[[#This Row],[Identificado en paso 1 y 2?]]</f>
        <v>1</v>
      </c>
      <c r="D204" s="727">
        <f>_xlfn.XLOOKUP(Tabla135[[#This Row],[Id Riesgo]],Tabla13[Id Riesgo],Tabla13[Probabilidad],"",1)</f>
        <v>0.6</v>
      </c>
      <c r="E204" s="727">
        <f>IF(C204=TRUE,_xlfn.XLOOKUP(Tabla135[[#This Row],[Id Riesgo]],Tabla13[Id Riesgo],Tabla13[Porcentaje Impacto],"",1),"")</f>
        <v>1</v>
      </c>
      <c r="F204" s="290" t="str">
        <f t="shared" si="19"/>
        <v>RC20</v>
      </c>
      <c r="G204" s="415" t="b">
        <f>_xlfn.XLOOKUP(F204,Tabla13[Id Riesgo],Tabla13[Registro diligenciado],FALSE,1)</f>
        <v>1</v>
      </c>
      <c r="H204" s="290" t="str">
        <f>IF(G204,_xlfn.XLOOKUP(F204,Tabla6[Id Riesgo],Tabla6[DESCRIPCIÓN DEL RIESGO],FALSE,1),"")</f>
        <v>Posibilidad de afectación Legal, Reputacional, Económica, Operativa por Soborno entrante, Fraude interno, Conflicto de Intereses debido a concusión y/o prevaricato, en las actuaciones de algún profesional de la Dirección de Acceso a Tierras, a través de la manipulación y/u omisión de información durante la realización del avalúo comercial para la compra directa de un predio</v>
      </c>
      <c r="I204" s="327">
        <f>_xlfn.XLOOKUP(Tabla135[[#This Row],[Id Riesgo]],Tabla13[Id Riesgo],Tabla13[Probabilidad])</f>
        <v>0.6</v>
      </c>
      <c r="J204" s="327">
        <f>_xlfn.XLOOKUP(Tabla135[[#This Row],[Id Riesgo]],Tabla13[Id Riesgo],Tabla13[Porcentaje Impacto],"",1)</f>
        <v>1</v>
      </c>
      <c r="K204" s="311">
        <v>3</v>
      </c>
      <c r="L204" s="314"/>
      <c r="M204" s="314"/>
      <c r="N204" s="314"/>
      <c r="O204" s="295"/>
      <c r="P204" s="314"/>
      <c r="Q204" s="328" t="str">
        <f>_xlfn.TEXTJOIN(" ",TRUE,Tabla135[[#This Row],[Actividad - Acción ¿Qué?
Inicia con verbo]],Tabla135[[#This Row],[Complemento
(Observaciones o desviaciones)]])</f>
        <v/>
      </c>
      <c r="R204" s="295"/>
      <c r="S204" s="327" t="str">
        <f>_xlfn.XLOOKUP(Tabla135[[#This Row],[Tipo de control]],Tabla7[Tipo de control],Tabla7[Peso],"",1)</f>
        <v/>
      </c>
      <c r="T204" s="290" t="str">
        <f>_xlfn.XLOOKUP(Tabla135[[#This Row],[Tipo de control]],Tabla7[Tipo de control],Tabla7[Afectación matriz],"",1)</f>
        <v/>
      </c>
      <c r="U204" s="295"/>
      <c r="V204" s="327" t="str">
        <f>_xlfn.XLOOKUP(Tabla135[[#This Row],[Implementación]],Tabla11[Implementación],Tabla11[Peso],"",1)</f>
        <v/>
      </c>
      <c r="W204" s="295"/>
      <c r="X204" s="295"/>
      <c r="Y204" s="295"/>
      <c r="Z204" s="295"/>
      <c r="AA204" s="310" t="str">
        <f>IFERROR(Tabla135[[#This Row],[Peso del control]]+Tabla135[[#This Row],[Peso de la implementación]],"")</f>
        <v/>
      </c>
      <c r="AB204" s="310" t="str" cm="1">
        <f t="array" ref="AB204">IFERROR(IF(Tabla135[[#This Row],[Registro diligenciado]]=TRUE,_xlfn.IFS(AND(Tabla135[[#This Row],[No. de Control]]=1,Tabla135[[#This Row],[Desplazamiento en la Matriz]]="Probabilidad"),D204-(D204*Tabla135[[#This Row],[Valor del control]]),AND(Tabla135[[#This Row],[No. de Control]]&gt;1,Tabla135[[#This Row],[Desplazamiento en la Matriz]]="Probabilidad"),AB203-(AB203*Tabla135[[#This Row],[Valor del control]]),AND(Tabla135[[#This Row],[No. de Control]]=1,Tabla135[[#This Row],[Desplazamiento en la Matriz]]="Impacto"),D204,AND(Tabla135[[#This Row],[No. de Control]]&gt;1,Tabla135[[#This Row],[Desplazamiento en la Matriz]]="Impacto"),AB203),""),"")</f>
        <v/>
      </c>
      <c r="AC204" s="310" t="str" cm="1">
        <f t="array" ref="AC204">IFERROR(IF(Tabla135[[#This Row],[Registro diligenciado]]=TRUE,_xlfn.IFS(AND(Tabla135[[#This Row],[No. de Control]]=1,Tabla135[[#This Row],[Desplazamiento en la Matriz]]="Impacto"),E204-(E204*Tabla135[[#This Row],[Valor del control]]),AND(Tabla135[[#This Row],[No. de Control]]&gt;1,Tabla135[[#This Row],[Desplazamiento en la Matriz]]="Impacto"),AC203-(AC203*Tabla135[[#This Row],[Valor del control]]),AND(Tabla135[[#This Row],[No. de Control]]=1,Tabla135[[#This Row],[Desplazamiento en la Matriz]]="Probabilidad"),E204,AND(Tabla135[[#This Row],[No. de Control]]&gt;1,Tabla135[[#This Row],[Desplazamiento en la Matriz]]="Probabilidad"),AC203),""),"")</f>
        <v/>
      </c>
      <c r="AD204" s="310">
        <f>IFERROR(_xlfn.MINIFS(Tabla135[Probabilidad residual],Tabla135[Id Riesgo],Tabla135[[#This Row],[Id Riesgo]]),"")</f>
        <v>0.216</v>
      </c>
      <c r="AE204" s="310">
        <f>IFERROR(_xlfn.MINIFS(Tabla135[Impacto residual],Tabla135[Id Riesgo],Tabla135[[#This Row],[Id Riesgo]]),"")</f>
        <v>1</v>
      </c>
      <c r="AF204" s="310" t="str" cm="1">
        <f t="array" ref="AF20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204" s="310" t="str" cm="1">
        <f t="array" ref="AG20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20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04" s="213"/>
      <c r="AJ204" s="727">
        <f>_xlfn.MINIFS(Tabla135[Probabilidad residual],Tabla135[Id Riesgo],Tabla135[[#This Row],[Id Riesgo]])</f>
        <v>0.216</v>
      </c>
      <c r="AK204" s="727">
        <f>_xlfn.MINIFS(Tabla135[Impacto residual],Tabla135[Id Riesgo],Tabla135[[#This Row],[Id Riesgo]])</f>
        <v>1</v>
      </c>
      <c r="AL204" s="727"/>
      <c r="AM204" s="727"/>
      <c r="AN204" s="213"/>
      <c r="AO204" s="213"/>
      <c r="AP204" s="213"/>
      <c r="AQ204" s="213"/>
      <c r="AR204" s="213"/>
      <c r="AS204" s="213"/>
      <c r="AT204" s="213"/>
      <c r="AU204" s="213"/>
      <c r="AV204" s="213"/>
      <c r="AW204" s="213"/>
      <c r="AX204" s="213"/>
      <c r="AY204" s="213"/>
    </row>
    <row r="205" spans="1:51" ht="124.3" hidden="1" x14ac:dyDescent="0.4">
      <c r="A205" s="735" t="str">
        <f>Tabla135[[#This Row],[Id Riesgo]]</f>
        <v>RC20</v>
      </c>
      <c r="B205" s="736" t="str">
        <f>Tabla135[[#This Row],[Riesgo]]</f>
        <v>Posibilidad de afectación Legal, Reputacional, Económica, Operativa por Soborno entrante, Fraude interno, Conflicto de Intereses debido a concusión y/o prevaricato, en las actuaciones de algún profesional de la Dirección de Acceso a Tierras, a través de la manipulación y/u omisión de información durante la realización del avalúo comercial para la compra directa de un predio</v>
      </c>
      <c r="C205" s="742" t="b">
        <f>Tabla135[[#This Row],[Identificado en paso 1 y 2?]]</f>
        <v>1</v>
      </c>
      <c r="D205" s="727">
        <f>_xlfn.XLOOKUP(Tabla135[[#This Row],[Id Riesgo]],Tabla13[Id Riesgo],Tabla13[Probabilidad],"",1)</f>
        <v>0.6</v>
      </c>
      <c r="E205" s="727">
        <f>IF(C205=TRUE,_xlfn.XLOOKUP(Tabla135[[#This Row],[Id Riesgo]],Tabla13[Id Riesgo],Tabla13[Porcentaje Impacto],"",1),"")</f>
        <v>1</v>
      </c>
      <c r="F205" s="290" t="str">
        <f t="shared" si="19"/>
        <v>RC20</v>
      </c>
      <c r="G205" s="415" t="b">
        <f>_xlfn.XLOOKUP(F205,Tabla13[Id Riesgo],Tabla13[Registro diligenciado],FALSE,1)</f>
        <v>1</v>
      </c>
      <c r="H205" s="290" t="str">
        <f>IF(G205,_xlfn.XLOOKUP(F205,Tabla6[Id Riesgo],Tabla6[DESCRIPCIÓN DEL RIESGO],FALSE,1),"")</f>
        <v>Posibilidad de afectación Legal, Reputacional, Económica, Operativa por Soborno entrante, Fraude interno, Conflicto de Intereses debido a concusión y/o prevaricato, en las actuaciones de algún profesional de la Dirección de Acceso a Tierras, a través de la manipulación y/u omisión de información durante la realización del avalúo comercial para la compra directa de un predio</v>
      </c>
      <c r="I205" s="327">
        <f>_xlfn.XLOOKUP(Tabla135[[#This Row],[Id Riesgo]],Tabla13[Id Riesgo],Tabla13[Probabilidad])</f>
        <v>0.6</v>
      </c>
      <c r="J205" s="327">
        <f>_xlfn.XLOOKUP(Tabla135[[#This Row],[Id Riesgo]],Tabla13[Id Riesgo],Tabla13[Porcentaje Impacto],"",1)</f>
        <v>1</v>
      </c>
      <c r="K205" s="311">
        <v>4</v>
      </c>
      <c r="L205" s="314"/>
      <c r="M205" s="314"/>
      <c r="N205" s="314"/>
      <c r="O205" s="295"/>
      <c r="P205" s="314"/>
      <c r="Q205" s="328" t="str">
        <f>_xlfn.TEXTJOIN(" ",TRUE,Tabla135[[#This Row],[Actividad - Acción ¿Qué?
Inicia con verbo]],Tabla135[[#This Row],[Complemento
(Observaciones o desviaciones)]])</f>
        <v/>
      </c>
      <c r="R205" s="295"/>
      <c r="S205" s="327" t="str">
        <f>_xlfn.XLOOKUP(Tabla135[[#This Row],[Tipo de control]],Tabla7[Tipo de control],Tabla7[Peso],"",1)</f>
        <v/>
      </c>
      <c r="T205" s="290" t="str">
        <f>_xlfn.XLOOKUP(Tabla135[[#This Row],[Tipo de control]],Tabla7[Tipo de control],Tabla7[Afectación matriz],"",1)</f>
        <v/>
      </c>
      <c r="U205" s="295"/>
      <c r="V205" s="327" t="str">
        <f>_xlfn.XLOOKUP(Tabla135[[#This Row],[Implementación]],Tabla11[Implementación],Tabla11[Peso],"",1)</f>
        <v/>
      </c>
      <c r="W205" s="295"/>
      <c r="X205" s="295"/>
      <c r="Y205" s="295"/>
      <c r="Z205" s="295"/>
      <c r="AA205" s="310" t="str">
        <f>IFERROR(Tabla135[[#This Row],[Peso del control]]+Tabla135[[#This Row],[Peso de la implementación]],"")</f>
        <v/>
      </c>
      <c r="AB205" s="310" t="str" cm="1">
        <f t="array" ref="AB205">IFERROR(IF(Tabla135[[#This Row],[Registro diligenciado]]=TRUE,_xlfn.IFS(AND(Tabla135[[#This Row],[No. de Control]]=1,Tabla135[[#This Row],[Desplazamiento en la Matriz]]="Probabilidad"),D205-(D205*Tabla135[[#This Row],[Valor del control]]),AND(Tabla135[[#This Row],[No. de Control]]&gt;1,Tabla135[[#This Row],[Desplazamiento en la Matriz]]="Probabilidad"),AB204-(AB204*Tabla135[[#This Row],[Valor del control]]),AND(Tabla135[[#This Row],[No. de Control]]=1,Tabla135[[#This Row],[Desplazamiento en la Matriz]]="Impacto"),D205,AND(Tabla135[[#This Row],[No. de Control]]&gt;1,Tabla135[[#This Row],[Desplazamiento en la Matriz]]="Impacto"),AB204),""),"")</f>
        <v/>
      </c>
      <c r="AC205" s="310" t="str" cm="1">
        <f t="array" ref="AC205">IFERROR(IF(Tabla135[[#This Row],[Registro diligenciado]]=TRUE,_xlfn.IFS(AND(Tabla135[[#This Row],[No. de Control]]=1,Tabla135[[#This Row],[Desplazamiento en la Matriz]]="Impacto"),E205-(E205*Tabla135[[#This Row],[Valor del control]]),AND(Tabla135[[#This Row],[No. de Control]]&gt;1,Tabla135[[#This Row],[Desplazamiento en la Matriz]]="Impacto"),AC204-(AC204*Tabla135[[#This Row],[Valor del control]]),AND(Tabla135[[#This Row],[No. de Control]]=1,Tabla135[[#This Row],[Desplazamiento en la Matriz]]="Probabilidad"),E205,AND(Tabla135[[#This Row],[No. de Control]]&gt;1,Tabla135[[#This Row],[Desplazamiento en la Matriz]]="Probabilidad"),AC204),""),"")</f>
        <v/>
      </c>
      <c r="AD205" s="310">
        <f>IFERROR(_xlfn.MINIFS(Tabla135[Probabilidad residual],Tabla135[Id Riesgo],Tabla135[[#This Row],[Id Riesgo]]),"")</f>
        <v>0.216</v>
      </c>
      <c r="AE205" s="310">
        <f>IFERROR(_xlfn.MINIFS(Tabla135[Impacto residual],Tabla135[Id Riesgo],Tabla135[[#This Row],[Id Riesgo]]),"")</f>
        <v>1</v>
      </c>
      <c r="AF205" s="310" t="str" cm="1">
        <f t="array" ref="AF20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205" s="310" t="str" cm="1">
        <f t="array" ref="AG20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20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05" s="213"/>
      <c r="AJ205" s="727">
        <f>_xlfn.MINIFS(Tabla135[Probabilidad residual],Tabla135[Id Riesgo],Tabla135[[#This Row],[Id Riesgo]])</f>
        <v>0.216</v>
      </c>
      <c r="AK205" s="727">
        <f>_xlfn.MINIFS(Tabla135[Impacto residual],Tabla135[Id Riesgo],Tabla135[[#This Row],[Id Riesgo]])</f>
        <v>1</v>
      </c>
      <c r="AL205" s="727"/>
      <c r="AM205" s="727"/>
      <c r="AN205" s="213"/>
      <c r="AO205" s="213"/>
      <c r="AP205" s="213"/>
      <c r="AQ205" s="213"/>
      <c r="AR205" s="213"/>
      <c r="AS205" s="213"/>
      <c r="AT205" s="213"/>
      <c r="AU205" s="213"/>
      <c r="AV205" s="213"/>
      <c r="AW205" s="213"/>
      <c r="AX205" s="213"/>
      <c r="AY205" s="213"/>
    </row>
    <row r="206" spans="1:51" ht="124.3" hidden="1" x14ac:dyDescent="0.4">
      <c r="A206" s="735" t="str">
        <f>Tabla135[[#This Row],[Id Riesgo]]</f>
        <v>RC20</v>
      </c>
      <c r="B206" s="736" t="str">
        <f>Tabla135[[#This Row],[Riesgo]]</f>
        <v>Posibilidad de afectación Legal, Reputacional, Económica, Operativa por Soborno entrante, Fraude interno, Conflicto de Intereses debido a concusión y/o prevaricato, en las actuaciones de algún profesional de la Dirección de Acceso a Tierras, a través de la manipulación y/u omisión de información durante la realización del avalúo comercial para la compra directa de un predio</v>
      </c>
      <c r="C206" s="742" t="b">
        <f>Tabla135[[#This Row],[Identificado en paso 1 y 2?]]</f>
        <v>1</v>
      </c>
      <c r="D206" s="727">
        <f>_xlfn.XLOOKUP(Tabla135[[#This Row],[Id Riesgo]],Tabla13[Id Riesgo],Tabla13[Probabilidad],"",1)</f>
        <v>0.6</v>
      </c>
      <c r="E206" s="727">
        <f>IF(C206=TRUE,_xlfn.XLOOKUP(Tabla135[[#This Row],[Id Riesgo]],Tabla13[Id Riesgo],Tabla13[Porcentaje Impacto],"",1),"")</f>
        <v>1</v>
      </c>
      <c r="F206" s="290" t="str">
        <f t="shared" si="19"/>
        <v>RC20</v>
      </c>
      <c r="G206" s="415" t="b">
        <f>_xlfn.XLOOKUP(F206,Tabla13[Id Riesgo],Tabla13[Registro diligenciado],FALSE,1)</f>
        <v>1</v>
      </c>
      <c r="H206" s="290" t="str">
        <f>IF(G206,_xlfn.XLOOKUP(F206,Tabla6[Id Riesgo],Tabla6[DESCRIPCIÓN DEL RIESGO],FALSE,1),"")</f>
        <v>Posibilidad de afectación Legal, Reputacional, Económica, Operativa por Soborno entrante, Fraude interno, Conflicto de Intereses debido a concusión y/o prevaricato, en las actuaciones de algún profesional de la Dirección de Acceso a Tierras, a través de la manipulación y/u omisión de información durante la realización del avalúo comercial para la compra directa de un predio</v>
      </c>
      <c r="I206" s="327">
        <f>_xlfn.XLOOKUP(Tabla135[[#This Row],[Id Riesgo]],Tabla13[Id Riesgo],Tabla13[Probabilidad])</f>
        <v>0.6</v>
      </c>
      <c r="J206" s="327">
        <f>_xlfn.XLOOKUP(Tabla135[[#This Row],[Id Riesgo]],Tabla13[Id Riesgo],Tabla13[Porcentaje Impacto],"",1)</f>
        <v>1</v>
      </c>
      <c r="K206" s="311">
        <v>5</v>
      </c>
      <c r="L206" s="314"/>
      <c r="M206" s="314"/>
      <c r="N206" s="314"/>
      <c r="O206" s="295"/>
      <c r="P206" s="314"/>
      <c r="Q206" s="328" t="str">
        <f>_xlfn.TEXTJOIN(" ",TRUE,Tabla135[[#This Row],[Actividad - Acción ¿Qué?
Inicia con verbo]],Tabla135[[#This Row],[Complemento
(Observaciones o desviaciones)]])</f>
        <v/>
      </c>
      <c r="R206" s="295"/>
      <c r="S206" s="327" t="str">
        <f>_xlfn.XLOOKUP(Tabla135[[#This Row],[Tipo de control]],Tabla7[Tipo de control],Tabla7[Peso],"",1)</f>
        <v/>
      </c>
      <c r="T206" s="290" t="str">
        <f>_xlfn.XLOOKUP(Tabla135[[#This Row],[Tipo de control]],Tabla7[Tipo de control],Tabla7[Afectación matriz],"",1)</f>
        <v/>
      </c>
      <c r="U206" s="295"/>
      <c r="V206" s="327" t="str">
        <f>_xlfn.XLOOKUP(Tabla135[[#This Row],[Implementación]],Tabla11[Implementación],Tabla11[Peso],"",1)</f>
        <v/>
      </c>
      <c r="W206" s="295"/>
      <c r="X206" s="295"/>
      <c r="Y206" s="295"/>
      <c r="Z206" s="295"/>
      <c r="AA206" s="310" t="str">
        <f>IFERROR(Tabla135[[#This Row],[Peso del control]]+Tabla135[[#This Row],[Peso de la implementación]],"")</f>
        <v/>
      </c>
      <c r="AB206" s="310" t="str" cm="1">
        <f t="array" ref="AB206">IFERROR(IF(Tabla135[[#This Row],[Registro diligenciado]]=TRUE,_xlfn.IFS(AND(Tabla135[[#This Row],[No. de Control]]=1,Tabla135[[#This Row],[Desplazamiento en la Matriz]]="Probabilidad"),D206-(D206*Tabla135[[#This Row],[Valor del control]]),AND(Tabla135[[#This Row],[No. de Control]]&gt;1,Tabla135[[#This Row],[Desplazamiento en la Matriz]]="Probabilidad"),AB205-(AB205*Tabla135[[#This Row],[Valor del control]]),AND(Tabla135[[#This Row],[No. de Control]]=1,Tabla135[[#This Row],[Desplazamiento en la Matriz]]="Impacto"),D206,AND(Tabla135[[#This Row],[No. de Control]]&gt;1,Tabla135[[#This Row],[Desplazamiento en la Matriz]]="Impacto"),AB205),""),"")</f>
        <v/>
      </c>
      <c r="AC206" s="310" t="str" cm="1">
        <f t="array" ref="AC206">IFERROR(IF(Tabla135[[#This Row],[Registro diligenciado]]=TRUE,_xlfn.IFS(AND(Tabla135[[#This Row],[No. de Control]]=1,Tabla135[[#This Row],[Desplazamiento en la Matriz]]="Impacto"),E206-(E206*Tabla135[[#This Row],[Valor del control]]),AND(Tabla135[[#This Row],[No. de Control]]&gt;1,Tabla135[[#This Row],[Desplazamiento en la Matriz]]="Impacto"),AC205-(AC205*Tabla135[[#This Row],[Valor del control]]),AND(Tabla135[[#This Row],[No. de Control]]=1,Tabla135[[#This Row],[Desplazamiento en la Matriz]]="Probabilidad"),E206,AND(Tabla135[[#This Row],[No. de Control]]&gt;1,Tabla135[[#This Row],[Desplazamiento en la Matriz]]="Probabilidad"),AC205),""),"")</f>
        <v/>
      </c>
      <c r="AD206" s="310">
        <f>IFERROR(_xlfn.MINIFS(Tabla135[Probabilidad residual],Tabla135[Id Riesgo],Tabla135[[#This Row],[Id Riesgo]]),"")</f>
        <v>0.216</v>
      </c>
      <c r="AE206" s="310">
        <f>IFERROR(_xlfn.MINIFS(Tabla135[Impacto residual],Tabla135[Id Riesgo],Tabla135[[#This Row],[Id Riesgo]]),"")</f>
        <v>1</v>
      </c>
      <c r="AF206" s="310" t="str" cm="1">
        <f t="array" ref="AF20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206" s="310" t="str" cm="1">
        <f t="array" ref="AG20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20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06" s="213"/>
      <c r="AJ206" s="727">
        <f>_xlfn.MINIFS(Tabla135[Probabilidad residual],Tabla135[Id Riesgo],Tabla135[[#This Row],[Id Riesgo]])</f>
        <v>0.216</v>
      </c>
      <c r="AK206" s="727">
        <f>_xlfn.MINIFS(Tabla135[Impacto residual],Tabla135[Id Riesgo],Tabla135[[#This Row],[Id Riesgo]])</f>
        <v>1</v>
      </c>
      <c r="AL206" s="727"/>
      <c r="AM206" s="727"/>
      <c r="AN206" s="213"/>
      <c r="AO206" s="213"/>
      <c r="AP206" s="213"/>
      <c r="AQ206" s="213"/>
      <c r="AR206" s="213"/>
      <c r="AS206" s="213"/>
      <c r="AT206" s="213"/>
      <c r="AU206" s="213"/>
      <c r="AV206" s="213"/>
      <c r="AW206" s="213"/>
      <c r="AX206" s="213"/>
      <c r="AY206" s="213"/>
    </row>
    <row r="207" spans="1:51" ht="124.3" hidden="1" x14ac:dyDescent="0.4">
      <c r="A207" s="735" t="str">
        <f>Tabla135[[#This Row],[Id Riesgo]]</f>
        <v>RC20</v>
      </c>
      <c r="B207" s="736" t="str">
        <f>Tabla135[[#This Row],[Riesgo]]</f>
        <v>Posibilidad de afectación Legal, Reputacional, Económica, Operativa por Soborno entrante, Fraude interno, Conflicto de Intereses debido a concusión y/o prevaricato, en las actuaciones de algún profesional de la Dirección de Acceso a Tierras, a través de la manipulación y/u omisión de información durante la realización del avalúo comercial para la compra directa de un predio</v>
      </c>
      <c r="C207" s="742" t="b">
        <f>Tabla135[[#This Row],[Identificado en paso 1 y 2?]]</f>
        <v>1</v>
      </c>
      <c r="D207" s="727">
        <f>_xlfn.XLOOKUP(Tabla135[[#This Row],[Id Riesgo]],Tabla13[Id Riesgo],Tabla13[Probabilidad],"",1)</f>
        <v>0.6</v>
      </c>
      <c r="E207" s="727">
        <f>IF(C207=TRUE,_xlfn.XLOOKUP(Tabla135[[#This Row],[Id Riesgo]],Tabla13[Id Riesgo],Tabla13[Porcentaje Impacto],"",1),"")</f>
        <v>1</v>
      </c>
      <c r="F207" s="290" t="str">
        <f t="shared" si="19"/>
        <v>RC20</v>
      </c>
      <c r="G207" s="415" t="b">
        <f>_xlfn.XLOOKUP(F207,Tabla13[Id Riesgo],Tabla13[Registro diligenciado],FALSE,1)</f>
        <v>1</v>
      </c>
      <c r="H207" s="290" t="str">
        <f>IF(G207,_xlfn.XLOOKUP(F207,Tabla6[Id Riesgo],Tabla6[DESCRIPCIÓN DEL RIESGO],FALSE,1),"")</f>
        <v>Posibilidad de afectación Legal, Reputacional, Económica, Operativa por Soborno entrante, Fraude interno, Conflicto de Intereses debido a concusión y/o prevaricato, en las actuaciones de algún profesional de la Dirección de Acceso a Tierras, a través de la manipulación y/u omisión de información durante la realización del avalúo comercial para la compra directa de un predio</v>
      </c>
      <c r="I207" s="327">
        <f>_xlfn.XLOOKUP(Tabla135[[#This Row],[Id Riesgo]],Tabla13[Id Riesgo],Tabla13[Probabilidad])</f>
        <v>0.6</v>
      </c>
      <c r="J207" s="327">
        <f>_xlfn.XLOOKUP(Tabla135[[#This Row],[Id Riesgo]],Tabla13[Id Riesgo],Tabla13[Porcentaje Impacto],"",1)</f>
        <v>1</v>
      </c>
      <c r="K207" s="311">
        <v>6</v>
      </c>
      <c r="L207" s="314"/>
      <c r="M207" s="314"/>
      <c r="N207" s="314"/>
      <c r="O207" s="295"/>
      <c r="P207" s="314"/>
      <c r="Q207" s="328" t="str">
        <f>_xlfn.TEXTJOIN(" ",TRUE,Tabla135[[#This Row],[Actividad - Acción ¿Qué?
Inicia con verbo]],Tabla135[[#This Row],[Complemento
(Observaciones o desviaciones)]])</f>
        <v/>
      </c>
      <c r="R207" s="295"/>
      <c r="S207" s="327" t="str">
        <f>_xlfn.XLOOKUP(Tabla135[[#This Row],[Tipo de control]],Tabla7[Tipo de control],Tabla7[Peso],"",1)</f>
        <v/>
      </c>
      <c r="T207" s="290" t="str">
        <f>_xlfn.XLOOKUP(Tabla135[[#This Row],[Tipo de control]],Tabla7[Tipo de control],Tabla7[Afectación matriz],"",1)</f>
        <v/>
      </c>
      <c r="U207" s="295"/>
      <c r="V207" s="327" t="str">
        <f>_xlfn.XLOOKUP(Tabla135[[#This Row],[Implementación]],Tabla11[Implementación],Tabla11[Peso],"",1)</f>
        <v/>
      </c>
      <c r="W207" s="295"/>
      <c r="X207" s="295"/>
      <c r="Y207" s="295"/>
      <c r="Z207" s="295"/>
      <c r="AA207" s="310" t="str">
        <f>IFERROR(Tabla135[[#This Row],[Peso del control]]+Tabla135[[#This Row],[Peso de la implementación]],"")</f>
        <v/>
      </c>
      <c r="AB207" s="310" t="str" cm="1">
        <f t="array" ref="AB207">IFERROR(IF(Tabla135[[#This Row],[Registro diligenciado]]=TRUE,_xlfn.IFS(AND(Tabla135[[#This Row],[No. de Control]]=1,Tabla135[[#This Row],[Desplazamiento en la Matriz]]="Probabilidad"),D207-(D207*Tabla135[[#This Row],[Valor del control]]),AND(Tabla135[[#This Row],[No. de Control]]&gt;1,Tabla135[[#This Row],[Desplazamiento en la Matriz]]="Probabilidad"),AB206-(AB206*Tabla135[[#This Row],[Valor del control]]),AND(Tabla135[[#This Row],[No. de Control]]=1,Tabla135[[#This Row],[Desplazamiento en la Matriz]]="Impacto"),D207,AND(Tabla135[[#This Row],[No. de Control]]&gt;1,Tabla135[[#This Row],[Desplazamiento en la Matriz]]="Impacto"),AB206),""),"")</f>
        <v/>
      </c>
      <c r="AC207" s="310" t="str" cm="1">
        <f t="array" ref="AC207">IFERROR(IF(Tabla135[[#This Row],[Registro diligenciado]]=TRUE,_xlfn.IFS(AND(Tabla135[[#This Row],[No. de Control]]=1,Tabla135[[#This Row],[Desplazamiento en la Matriz]]="Impacto"),E207-(E207*Tabla135[[#This Row],[Valor del control]]),AND(Tabla135[[#This Row],[No. de Control]]&gt;1,Tabla135[[#This Row],[Desplazamiento en la Matriz]]="Impacto"),AC206-(AC206*Tabla135[[#This Row],[Valor del control]]),AND(Tabla135[[#This Row],[No. de Control]]=1,Tabla135[[#This Row],[Desplazamiento en la Matriz]]="Probabilidad"),E207,AND(Tabla135[[#This Row],[No. de Control]]&gt;1,Tabla135[[#This Row],[Desplazamiento en la Matriz]]="Probabilidad"),AC206),""),"")</f>
        <v/>
      </c>
      <c r="AD207" s="310">
        <f>IFERROR(_xlfn.MINIFS(Tabla135[Probabilidad residual],Tabla135[Id Riesgo],Tabla135[[#This Row],[Id Riesgo]]),"")</f>
        <v>0.216</v>
      </c>
      <c r="AE207" s="310">
        <f>IFERROR(_xlfn.MINIFS(Tabla135[Impacto residual],Tabla135[Id Riesgo],Tabla135[[#This Row],[Id Riesgo]]),"")</f>
        <v>1</v>
      </c>
      <c r="AF207" s="310" t="str" cm="1">
        <f t="array" ref="AF20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207" s="310" t="str" cm="1">
        <f t="array" ref="AG20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20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07" s="213"/>
      <c r="AJ207" s="727">
        <f>_xlfn.MINIFS(Tabla135[Probabilidad residual],Tabla135[Id Riesgo],Tabla135[[#This Row],[Id Riesgo]])</f>
        <v>0.216</v>
      </c>
      <c r="AK207" s="727">
        <f>_xlfn.MINIFS(Tabla135[Impacto residual],Tabla135[Id Riesgo],Tabla135[[#This Row],[Id Riesgo]])</f>
        <v>1</v>
      </c>
      <c r="AL207" s="727"/>
      <c r="AM207" s="727"/>
      <c r="AN207" s="213"/>
      <c r="AO207" s="213"/>
      <c r="AP207" s="213"/>
      <c r="AQ207" s="213"/>
      <c r="AR207" s="213"/>
      <c r="AS207" s="213"/>
      <c r="AT207" s="213"/>
      <c r="AU207" s="213"/>
      <c r="AV207" s="213"/>
      <c r="AW207" s="213"/>
      <c r="AX207" s="213"/>
      <c r="AY207" s="213"/>
    </row>
    <row r="208" spans="1:51" ht="124.3" hidden="1" x14ac:dyDescent="0.4">
      <c r="A208" s="735" t="str">
        <f>Tabla135[[#This Row],[Id Riesgo]]</f>
        <v>RC20</v>
      </c>
      <c r="B208" s="736" t="str">
        <f>Tabla135[[#This Row],[Riesgo]]</f>
        <v>Posibilidad de afectación Legal, Reputacional, Económica, Operativa por Soborno entrante, Fraude interno, Conflicto de Intereses debido a concusión y/o prevaricato, en las actuaciones de algún profesional de la Dirección de Acceso a Tierras, a través de la manipulación y/u omisión de información durante la realización del avalúo comercial para la compra directa de un predio</v>
      </c>
      <c r="C208" s="742" t="b">
        <f>Tabla135[[#This Row],[Identificado en paso 1 y 2?]]</f>
        <v>1</v>
      </c>
      <c r="D208" s="727">
        <f>_xlfn.XLOOKUP(Tabla135[[#This Row],[Id Riesgo]],Tabla13[Id Riesgo],Tabla13[Probabilidad],"",1)</f>
        <v>0.6</v>
      </c>
      <c r="E208" s="727">
        <f>IF(C208=TRUE,_xlfn.XLOOKUP(Tabla135[[#This Row],[Id Riesgo]],Tabla13[Id Riesgo],Tabla13[Porcentaje Impacto],"",1),"")</f>
        <v>1</v>
      </c>
      <c r="F208" s="290" t="str">
        <f t="shared" si="19"/>
        <v>RC20</v>
      </c>
      <c r="G208" s="415" t="b">
        <f>_xlfn.XLOOKUP(F208,Tabla13[Id Riesgo],Tabla13[Registro diligenciado],FALSE,1)</f>
        <v>1</v>
      </c>
      <c r="H208" s="290" t="str">
        <f>IF(G208,_xlfn.XLOOKUP(F208,Tabla6[Id Riesgo],Tabla6[DESCRIPCIÓN DEL RIESGO],FALSE,1),"")</f>
        <v>Posibilidad de afectación Legal, Reputacional, Económica, Operativa por Soborno entrante, Fraude interno, Conflicto de Intereses debido a concusión y/o prevaricato, en las actuaciones de algún profesional de la Dirección de Acceso a Tierras, a través de la manipulación y/u omisión de información durante la realización del avalúo comercial para la compra directa de un predio</v>
      </c>
      <c r="I208" s="327">
        <f>_xlfn.XLOOKUP(Tabla135[[#This Row],[Id Riesgo]],Tabla13[Id Riesgo],Tabla13[Probabilidad])</f>
        <v>0.6</v>
      </c>
      <c r="J208" s="327">
        <f>_xlfn.XLOOKUP(Tabla135[[#This Row],[Id Riesgo]],Tabla13[Id Riesgo],Tabla13[Porcentaje Impacto],"",1)</f>
        <v>1</v>
      </c>
      <c r="K208" s="311">
        <v>7</v>
      </c>
      <c r="L208" s="314"/>
      <c r="M208" s="314"/>
      <c r="N208" s="314"/>
      <c r="O208" s="295"/>
      <c r="P208" s="314"/>
      <c r="Q208" s="328" t="str">
        <f>_xlfn.TEXTJOIN(" ",TRUE,Tabla135[[#This Row],[Actividad - Acción ¿Qué?
Inicia con verbo]],Tabla135[[#This Row],[Complemento
(Observaciones o desviaciones)]])</f>
        <v/>
      </c>
      <c r="R208" s="295"/>
      <c r="S208" s="327" t="str">
        <f>_xlfn.XLOOKUP(Tabla135[[#This Row],[Tipo de control]],Tabla7[Tipo de control],Tabla7[Peso],"",1)</f>
        <v/>
      </c>
      <c r="T208" s="290" t="str">
        <f>_xlfn.XLOOKUP(Tabla135[[#This Row],[Tipo de control]],Tabla7[Tipo de control],Tabla7[Afectación matriz],"",1)</f>
        <v/>
      </c>
      <c r="U208" s="295"/>
      <c r="V208" s="327" t="str">
        <f>_xlfn.XLOOKUP(Tabla135[[#This Row],[Implementación]],Tabla11[Implementación],Tabla11[Peso],"",1)</f>
        <v/>
      </c>
      <c r="W208" s="295"/>
      <c r="X208" s="295"/>
      <c r="Y208" s="295"/>
      <c r="Z208" s="295"/>
      <c r="AA208" s="310" t="str">
        <f>IFERROR(Tabla135[[#This Row],[Peso del control]]+Tabla135[[#This Row],[Peso de la implementación]],"")</f>
        <v/>
      </c>
      <c r="AB208" s="310" t="str" cm="1">
        <f t="array" ref="AB208">IFERROR(IF(Tabla135[[#This Row],[Registro diligenciado]]=TRUE,_xlfn.IFS(AND(Tabla135[[#This Row],[No. de Control]]=1,Tabla135[[#This Row],[Desplazamiento en la Matriz]]="Probabilidad"),D208-(D208*Tabla135[[#This Row],[Valor del control]]),AND(Tabla135[[#This Row],[No. de Control]]&gt;1,Tabla135[[#This Row],[Desplazamiento en la Matriz]]="Probabilidad"),AB207-(AB207*Tabla135[[#This Row],[Valor del control]]),AND(Tabla135[[#This Row],[No. de Control]]=1,Tabla135[[#This Row],[Desplazamiento en la Matriz]]="Impacto"),D208,AND(Tabla135[[#This Row],[No. de Control]]&gt;1,Tabla135[[#This Row],[Desplazamiento en la Matriz]]="Impacto"),AB207),""),"")</f>
        <v/>
      </c>
      <c r="AC208" s="310" t="str" cm="1">
        <f t="array" ref="AC208">IFERROR(IF(Tabla135[[#This Row],[Registro diligenciado]]=TRUE,_xlfn.IFS(AND(Tabla135[[#This Row],[No. de Control]]=1,Tabla135[[#This Row],[Desplazamiento en la Matriz]]="Impacto"),E208-(E208*Tabla135[[#This Row],[Valor del control]]),AND(Tabla135[[#This Row],[No. de Control]]&gt;1,Tabla135[[#This Row],[Desplazamiento en la Matriz]]="Impacto"),AC207-(AC207*Tabla135[[#This Row],[Valor del control]]),AND(Tabla135[[#This Row],[No. de Control]]=1,Tabla135[[#This Row],[Desplazamiento en la Matriz]]="Probabilidad"),E208,AND(Tabla135[[#This Row],[No. de Control]]&gt;1,Tabla135[[#This Row],[Desplazamiento en la Matriz]]="Probabilidad"),AC207),""),"")</f>
        <v/>
      </c>
      <c r="AD208" s="310">
        <f>IFERROR(_xlfn.MINIFS(Tabla135[Probabilidad residual],Tabla135[Id Riesgo],Tabla135[[#This Row],[Id Riesgo]]),"")</f>
        <v>0.216</v>
      </c>
      <c r="AE208" s="310">
        <f>IFERROR(_xlfn.MINIFS(Tabla135[Impacto residual],Tabla135[Id Riesgo],Tabla135[[#This Row],[Id Riesgo]]),"")</f>
        <v>1</v>
      </c>
      <c r="AF208" s="310" t="str" cm="1">
        <f t="array" ref="AF20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208" s="310" t="str" cm="1">
        <f t="array" ref="AG20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20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08" s="213"/>
      <c r="AJ208" s="727">
        <f>_xlfn.MINIFS(Tabla135[Probabilidad residual],Tabla135[Id Riesgo],Tabla135[[#This Row],[Id Riesgo]])</f>
        <v>0.216</v>
      </c>
      <c r="AK208" s="727">
        <f>_xlfn.MINIFS(Tabla135[Impacto residual],Tabla135[Id Riesgo],Tabla135[[#This Row],[Id Riesgo]])</f>
        <v>1</v>
      </c>
      <c r="AL208" s="727"/>
      <c r="AM208" s="727"/>
      <c r="AN208" s="213"/>
      <c r="AO208" s="213"/>
      <c r="AP208" s="213"/>
      <c r="AQ208" s="213"/>
      <c r="AR208" s="213"/>
      <c r="AS208" s="213"/>
      <c r="AT208" s="213"/>
      <c r="AU208" s="213"/>
      <c r="AV208" s="213"/>
      <c r="AW208" s="213"/>
      <c r="AX208" s="213"/>
      <c r="AY208" s="213"/>
    </row>
    <row r="209" spans="1:51" ht="124.3" hidden="1" x14ac:dyDescent="0.4">
      <c r="A209" s="735" t="str">
        <f>Tabla135[[#This Row],[Id Riesgo]]</f>
        <v>RC20</v>
      </c>
      <c r="B209" s="736" t="str">
        <f>Tabla135[[#This Row],[Riesgo]]</f>
        <v>Posibilidad de afectación Legal, Reputacional, Económica, Operativa por Soborno entrante, Fraude interno, Conflicto de Intereses debido a concusión y/o prevaricato, en las actuaciones de algún profesional de la Dirección de Acceso a Tierras, a través de la manipulación y/u omisión de información durante la realización del avalúo comercial para la compra directa de un predio</v>
      </c>
      <c r="C209" s="742" t="b">
        <f>Tabla135[[#This Row],[Identificado en paso 1 y 2?]]</f>
        <v>1</v>
      </c>
      <c r="D209" s="727">
        <f>_xlfn.XLOOKUP(Tabla135[[#This Row],[Id Riesgo]],Tabla13[Id Riesgo],Tabla13[Probabilidad],"",1)</f>
        <v>0.6</v>
      </c>
      <c r="E209" s="727">
        <f>IF(C209=TRUE,_xlfn.XLOOKUP(Tabla135[[#This Row],[Id Riesgo]],Tabla13[Id Riesgo],Tabla13[Porcentaje Impacto],"",1),"")</f>
        <v>1</v>
      </c>
      <c r="F209" s="290" t="str">
        <f t="shared" si="19"/>
        <v>RC20</v>
      </c>
      <c r="G209" s="415" t="b">
        <f>_xlfn.XLOOKUP(F209,Tabla13[Id Riesgo],Tabla13[Registro diligenciado],FALSE,1)</f>
        <v>1</v>
      </c>
      <c r="H209" s="290" t="str">
        <f>IF(G209,_xlfn.XLOOKUP(F209,Tabla6[Id Riesgo],Tabla6[DESCRIPCIÓN DEL RIESGO],FALSE,1),"")</f>
        <v>Posibilidad de afectación Legal, Reputacional, Económica, Operativa por Soborno entrante, Fraude interno, Conflicto de Intereses debido a concusión y/o prevaricato, en las actuaciones de algún profesional de la Dirección de Acceso a Tierras, a través de la manipulación y/u omisión de información durante la realización del avalúo comercial para la compra directa de un predio</v>
      </c>
      <c r="I209" s="327">
        <f>_xlfn.XLOOKUP(Tabla135[[#This Row],[Id Riesgo]],Tabla13[Id Riesgo],Tabla13[Probabilidad])</f>
        <v>0.6</v>
      </c>
      <c r="J209" s="327">
        <f>_xlfn.XLOOKUP(Tabla135[[#This Row],[Id Riesgo]],Tabla13[Id Riesgo],Tabla13[Porcentaje Impacto],"",1)</f>
        <v>1</v>
      </c>
      <c r="K209" s="311">
        <v>8</v>
      </c>
      <c r="L209" s="314"/>
      <c r="M209" s="314"/>
      <c r="N209" s="314"/>
      <c r="O209" s="295"/>
      <c r="P209" s="314"/>
      <c r="Q209" s="328" t="str">
        <f>_xlfn.TEXTJOIN(" ",TRUE,Tabla135[[#This Row],[Actividad - Acción ¿Qué?
Inicia con verbo]],Tabla135[[#This Row],[Complemento
(Observaciones o desviaciones)]])</f>
        <v/>
      </c>
      <c r="R209" s="295"/>
      <c r="S209" s="327" t="str">
        <f>_xlfn.XLOOKUP(Tabla135[[#This Row],[Tipo de control]],Tabla7[Tipo de control],Tabla7[Peso],"",1)</f>
        <v/>
      </c>
      <c r="T209" s="290" t="str">
        <f>_xlfn.XLOOKUP(Tabla135[[#This Row],[Tipo de control]],Tabla7[Tipo de control],Tabla7[Afectación matriz],"",1)</f>
        <v/>
      </c>
      <c r="U209" s="295"/>
      <c r="V209" s="327" t="str">
        <f>_xlfn.XLOOKUP(Tabla135[[#This Row],[Implementación]],Tabla11[Implementación],Tabla11[Peso],"",1)</f>
        <v/>
      </c>
      <c r="W209" s="295"/>
      <c r="X209" s="295"/>
      <c r="Y209" s="295"/>
      <c r="Z209" s="295"/>
      <c r="AA209" s="310" t="str">
        <f>IFERROR(Tabla135[[#This Row],[Peso del control]]+Tabla135[[#This Row],[Peso de la implementación]],"")</f>
        <v/>
      </c>
      <c r="AB209" s="310" t="str" cm="1">
        <f t="array" ref="AB209">IFERROR(IF(Tabla135[[#This Row],[Registro diligenciado]]=TRUE,_xlfn.IFS(AND(Tabla135[[#This Row],[No. de Control]]=1,Tabla135[[#This Row],[Desplazamiento en la Matriz]]="Probabilidad"),D209-(D209*Tabla135[[#This Row],[Valor del control]]),AND(Tabla135[[#This Row],[No. de Control]]&gt;1,Tabla135[[#This Row],[Desplazamiento en la Matriz]]="Probabilidad"),AB208-(AB208*Tabla135[[#This Row],[Valor del control]]),AND(Tabla135[[#This Row],[No. de Control]]=1,Tabla135[[#This Row],[Desplazamiento en la Matriz]]="Impacto"),D209,AND(Tabla135[[#This Row],[No. de Control]]&gt;1,Tabla135[[#This Row],[Desplazamiento en la Matriz]]="Impacto"),AB208),""),"")</f>
        <v/>
      </c>
      <c r="AC209" s="310" t="str" cm="1">
        <f t="array" ref="AC209">IFERROR(IF(Tabla135[[#This Row],[Registro diligenciado]]=TRUE,_xlfn.IFS(AND(Tabla135[[#This Row],[No. de Control]]=1,Tabla135[[#This Row],[Desplazamiento en la Matriz]]="Impacto"),E209-(E209*Tabla135[[#This Row],[Valor del control]]),AND(Tabla135[[#This Row],[No. de Control]]&gt;1,Tabla135[[#This Row],[Desplazamiento en la Matriz]]="Impacto"),AC208-(AC208*Tabla135[[#This Row],[Valor del control]]),AND(Tabla135[[#This Row],[No. de Control]]=1,Tabla135[[#This Row],[Desplazamiento en la Matriz]]="Probabilidad"),E209,AND(Tabla135[[#This Row],[No. de Control]]&gt;1,Tabla135[[#This Row],[Desplazamiento en la Matriz]]="Probabilidad"),AC208),""),"")</f>
        <v/>
      </c>
      <c r="AD209" s="310">
        <f>IFERROR(_xlfn.MINIFS(Tabla135[Probabilidad residual],Tabla135[Id Riesgo],Tabla135[[#This Row],[Id Riesgo]]),"")</f>
        <v>0.216</v>
      </c>
      <c r="AE209" s="310">
        <f>IFERROR(_xlfn.MINIFS(Tabla135[Impacto residual],Tabla135[Id Riesgo],Tabla135[[#This Row],[Id Riesgo]]),"")</f>
        <v>1</v>
      </c>
      <c r="AF209" s="310" t="str" cm="1">
        <f t="array" ref="AF20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209" s="310" t="str" cm="1">
        <f t="array" ref="AG20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20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09" s="213"/>
      <c r="AJ209" s="727">
        <f>_xlfn.MINIFS(Tabla135[Probabilidad residual],Tabla135[Id Riesgo],Tabla135[[#This Row],[Id Riesgo]])</f>
        <v>0.216</v>
      </c>
      <c r="AK209" s="727">
        <f>_xlfn.MINIFS(Tabla135[Impacto residual],Tabla135[Id Riesgo],Tabla135[[#This Row],[Id Riesgo]])</f>
        <v>1</v>
      </c>
      <c r="AL209" s="727"/>
      <c r="AM209" s="727"/>
      <c r="AN209" s="213"/>
      <c r="AO209" s="213"/>
      <c r="AP209" s="213"/>
      <c r="AQ209" s="213"/>
      <c r="AR209" s="213"/>
      <c r="AS209" s="213"/>
      <c r="AT209" s="213"/>
      <c r="AU209" s="213"/>
      <c r="AV209" s="213"/>
      <c r="AW209" s="213"/>
      <c r="AX209" s="213"/>
      <c r="AY209" s="213"/>
    </row>
    <row r="210" spans="1:51" ht="124.3" hidden="1" x14ac:dyDescent="0.4">
      <c r="A210" s="735" t="str">
        <f>Tabla135[[#This Row],[Id Riesgo]]</f>
        <v>RC20</v>
      </c>
      <c r="B210" s="736" t="str">
        <f>Tabla135[[#This Row],[Riesgo]]</f>
        <v>Posibilidad de afectación Legal, Reputacional, Económica, Operativa por Soborno entrante, Fraude interno, Conflicto de Intereses debido a concusión y/o prevaricato, en las actuaciones de algún profesional de la Dirección de Acceso a Tierras, a través de la manipulación y/u omisión de información durante la realización del avalúo comercial para la compra directa de un predio</v>
      </c>
      <c r="C210" s="742" t="b">
        <f>Tabla135[[#This Row],[Identificado en paso 1 y 2?]]</f>
        <v>1</v>
      </c>
      <c r="D210" s="727">
        <f>_xlfn.XLOOKUP(Tabla135[[#This Row],[Id Riesgo]],Tabla13[Id Riesgo],Tabla13[Probabilidad],"",1)</f>
        <v>0.6</v>
      </c>
      <c r="E210" s="727">
        <f>IF(C210=TRUE,_xlfn.XLOOKUP(Tabla135[[#This Row],[Id Riesgo]],Tabla13[Id Riesgo],Tabla13[Porcentaje Impacto],"",1),"")</f>
        <v>1</v>
      </c>
      <c r="F210" s="290" t="str">
        <f t="shared" si="19"/>
        <v>RC20</v>
      </c>
      <c r="G210" s="415" t="b">
        <f>_xlfn.XLOOKUP(F210,Tabla13[Id Riesgo],Tabla13[Registro diligenciado],FALSE,1)</f>
        <v>1</v>
      </c>
      <c r="H210" s="290" t="str">
        <f>IF(G210,_xlfn.XLOOKUP(F210,Tabla6[Id Riesgo],Tabla6[DESCRIPCIÓN DEL RIESGO],FALSE,1),"")</f>
        <v>Posibilidad de afectación Legal, Reputacional, Económica, Operativa por Soborno entrante, Fraude interno, Conflicto de Intereses debido a concusión y/o prevaricato, en las actuaciones de algún profesional de la Dirección de Acceso a Tierras, a través de la manipulación y/u omisión de información durante la realización del avalúo comercial para la compra directa de un predio</v>
      </c>
      <c r="I210" s="327">
        <f>_xlfn.XLOOKUP(Tabla135[[#This Row],[Id Riesgo]],Tabla13[Id Riesgo],Tabla13[Probabilidad])</f>
        <v>0.6</v>
      </c>
      <c r="J210" s="327">
        <f>_xlfn.XLOOKUP(Tabla135[[#This Row],[Id Riesgo]],Tabla13[Id Riesgo],Tabla13[Porcentaje Impacto],"",1)</f>
        <v>1</v>
      </c>
      <c r="K210" s="311">
        <v>9</v>
      </c>
      <c r="L210" s="314"/>
      <c r="M210" s="314"/>
      <c r="N210" s="314"/>
      <c r="O210" s="295"/>
      <c r="P210" s="314"/>
      <c r="Q210" s="328" t="str">
        <f>_xlfn.TEXTJOIN(" ",TRUE,Tabla135[[#This Row],[Actividad - Acción ¿Qué?
Inicia con verbo]],Tabla135[[#This Row],[Complemento
(Observaciones o desviaciones)]])</f>
        <v/>
      </c>
      <c r="R210" s="295"/>
      <c r="S210" s="327" t="str">
        <f>_xlfn.XLOOKUP(Tabla135[[#This Row],[Tipo de control]],Tabla7[Tipo de control],Tabla7[Peso],"",1)</f>
        <v/>
      </c>
      <c r="T210" s="290" t="str">
        <f>_xlfn.XLOOKUP(Tabla135[[#This Row],[Tipo de control]],Tabla7[Tipo de control],Tabla7[Afectación matriz],"",1)</f>
        <v/>
      </c>
      <c r="U210" s="295"/>
      <c r="V210" s="327" t="str">
        <f>_xlfn.XLOOKUP(Tabla135[[#This Row],[Implementación]],Tabla11[Implementación],Tabla11[Peso],"",1)</f>
        <v/>
      </c>
      <c r="W210" s="295"/>
      <c r="X210" s="295"/>
      <c r="Y210" s="295"/>
      <c r="Z210" s="295"/>
      <c r="AA210" s="310" t="str">
        <f>IFERROR(Tabla135[[#This Row],[Peso del control]]+Tabla135[[#This Row],[Peso de la implementación]],"")</f>
        <v/>
      </c>
      <c r="AB210" s="310" t="str" cm="1">
        <f t="array" ref="AB210">IFERROR(IF(Tabla135[[#This Row],[Registro diligenciado]]=TRUE,_xlfn.IFS(AND(Tabla135[[#This Row],[No. de Control]]=1,Tabla135[[#This Row],[Desplazamiento en la Matriz]]="Probabilidad"),D210-(D210*Tabla135[[#This Row],[Valor del control]]),AND(Tabla135[[#This Row],[No. de Control]]&gt;1,Tabla135[[#This Row],[Desplazamiento en la Matriz]]="Probabilidad"),AB209-(AB209*Tabla135[[#This Row],[Valor del control]]),AND(Tabla135[[#This Row],[No. de Control]]=1,Tabla135[[#This Row],[Desplazamiento en la Matriz]]="Impacto"),D210,AND(Tabla135[[#This Row],[No. de Control]]&gt;1,Tabla135[[#This Row],[Desplazamiento en la Matriz]]="Impacto"),AB209),""),"")</f>
        <v/>
      </c>
      <c r="AC210" s="310" t="str" cm="1">
        <f t="array" ref="AC210">IFERROR(IF(Tabla135[[#This Row],[Registro diligenciado]]=TRUE,_xlfn.IFS(AND(Tabla135[[#This Row],[No. de Control]]=1,Tabla135[[#This Row],[Desplazamiento en la Matriz]]="Impacto"),E210-(E210*Tabla135[[#This Row],[Valor del control]]),AND(Tabla135[[#This Row],[No. de Control]]&gt;1,Tabla135[[#This Row],[Desplazamiento en la Matriz]]="Impacto"),AC209-(AC209*Tabla135[[#This Row],[Valor del control]]),AND(Tabla135[[#This Row],[No. de Control]]=1,Tabla135[[#This Row],[Desplazamiento en la Matriz]]="Probabilidad"),E210,AND(Tabla135[[#This Row],[No. de Control]]&gt;1,Tabla135[[#This Row],[Desplazamiento en la Matriz]]="Probabilidad"),AC209),""),"")</f>
        <v/>
      </c>
      <c r="AD210" s="310">
        <f>IFERROR(_xlfn.MINIFS(Tabla135[Probabilidad residual],Tabla135[Id Riesgo],Tabla135[[#This Row],[Id Riesgo]]),"")</f>
        <v>0.216</v>
      </c>
      <c r="AE210" s="310">
        <f>IFERROR(_xlfn.MINIFS(Tabla135[Impacto residual],Tabla135[Id Riesgo],Tabla135[[#This Row],[Id Riesgo]]),"")</f>
        <v>1</v>
      </c>
      <c r="AF210" s="310" t="str" cm="1">
        <f t="array" ref="AF21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210" s="310" t="str" cm="1">
        <f t="array" ref="AG21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21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10" s="213"/>
      <c r="AJ210" s="727">
        <f>_xlfn.MINIFS(Tabla135[Probabilidad residual],Tabla135[Id Riesgo],Tabla135[[#This Row],[Id Riesgo]])</f>
        <v>0.216</v>
      </c>
      <c r="AK210" s="727">
        <f>_xlfn.MINIFS(Tabla135[Impacto residual],Tabla135[Id Riesgo],Tabla135[[#This Row],[Id Riesgo]])</f>
        <v>1</v>
      </c>
      <c r="AL210" s="727"/>
      <c r="AM210" s="727"/>
      <c r="AN210" s="213"/>
      <c r="AO210" s="213"/>
      <c r="AP210" s="213"/>
      <c r="AQ210" s="213"/>
      <c r="AR210" s="213"/>
      <c r="AS210" s="213"/>
      <c r="AT210" s="213"/>
      <c r="AU210" s="213"/>
      <c r="AV210" s="213"/>
      <c r="AW210" s="213"/>
      <c r="AX210" s="213"/>
      <c r="AY210" s="213"/>
    </row>
    <row r="211" spans="1:51" ht="124.3" hidden="1" x14ac:dyDescent="0.4">
      <c r="A211" s="735" t="str">
        <f>Tabla135[[#This Row],[Id Riesgo]]</f>
        <v>RC20</v>
      </c>
      <c r="B211" s="736" t="str">
        <f>Tabla135[[#This Row],[Riesgo]]</f>
        <v>Posibilidad de afectación Legal, Reputacional, Económica, Operativa por Soborno entrante, Fraude interno, Conflicto de Intereses debido a concusión y/o prevaricato, en las actuaciones de algún profesional de la Dirección de Acceso a Tierras, a través de la manipulación y/u omisión de información durante la realización del avalúo comercial para la compra directa de un predio</v>
      </c>
      <c r="C211" s="742" t="b">
        <f>Tabla135[[#This Row],[Identificado en paso 1 y 2?]]</f>
        <v>1</v>
      </c>
      <c r="D211" s="727">
        <f>_xlfn.XLOOKUP(Tabla135[[#This Row],[Id Riesgo]],Tabla13[Id Riesgo],Tabla13[Probabilidad],"",1)</f>
        <v>0.6</v>
      </c>
      <c r="E211" s="727">
        <f>IF(C211=TRUE,_xlfn.XLOOKUP(Tabla135[[#This Row],[Id Riesgo]],Tabla13[Id Riesgo],Tabla13[Porcentaje Impacto],"",1),"")</f>
        <v>1</v>
      </c>
      <c r="F211" s="290" t="str">
        <f t="shared" si="19"/>
        <v>RC20</v>
      </c>
      <c r="G211" s="415" t="b">
        <f>_xlfn.XLOOKUP(F211,Tabla13[Id Riesgo],Tabla13[Registro diligenciado],FALSE,1)</f>
        <v>1</v>
      </c>
      <c r="H211" s="290" t="str">
        <f>IF(G211,_xlfn.XLOOKUP(F211,Tabla6[Id Riesgo],Tabla6[DESCRIPCIÓN DEL RIESGO],FALSE,1),"")</f>
        <v>Posibilidad de afectación Legal, Reputacional, Económica, Operativa por Soborno entrante, Fraude interno, Conflicto de Intereses debido a concusión y/o prevaricato, en las actuaciones de algún profesional de la Dirección de Acceso a Tierras, a través de la manipulación y/u omisión de información durante la realización del avalúo comercial para la compra directa de un predio</v>
      </c>
      <c r="I211" s="327">
        <f>_xlfn.XLOOKUP(Tabla135[[#This Row],[Id Riesgo]],Tabla13[Id Riesgo],Tabla13[Probabilidad])</f>
        <v>0.6</v>
      </c>
      <c r="J211" s="327">
        <f>_xlfn.XLOOKUP(Tabla135[[#This Row],[Id Riesgo]],Tabla13[Id Riesgo],Tabla13[Porcentaje Impacto],"",1)</f>
        <v>1</v>
      </c>
      <c r="K211" s="311">
        <v>10</v>
      </c>
      <c r="L211" s="314"/>
      <c r="M211" s="314"/>
      <c r="N211" s="314"/>
      <c r="O211" s="295"/>
      <c r="P211" s="314"/>
      <c r="Q211" s="328" t="str">
        <f>_xlfn.TEXTJOIN(" ",TRUE,Tabla135[[#This Row],[Actividad - Acción ¿Qué?
Inicia con verbo]],Tabla135[[#This Row],[Complemento
(Observaciones o desviaciones)]])</f>
        <v/>
      </c>
      <c r="R211" s="295"/>
      <c r="S211" s="327" t="str">
        <f>_xlfn.XLOOKUP(Tabla135[[#This Row],[Tipo de control]],Tabla7[Tipo de control],Tabla7[Peso],"",1)</f>
        <v/>
      </c>
      <c r="T211" s="290" t="str">
        <f>_xlfn.XLOOKUP(Tabla135[[#This Row],[Tipo de control]],Tabla7[Tipo de control],Tabla7[Afectación matriz],"",1)</f>
        <v/>
      </c>
      <c r="U211" s="295"/>
      <c r="V211" s="327" t="str">
        <f>_xlfn.XLOOKUP(Tabla135[[#This Row],[Implementación]],Tabla11[Implementación],Tabla11[Peso],"",1)</f>
        <v/>
      </c>
      <c r="W211" s="295"/>
      <c r="X211" s="295"/>
      <c r="Y211" s="295"/>
      <c r="Z211" s="295"/>
      <c r="AA211" s="310" t="str">
        <f>IFERROR(Tabla135[[#This Row],[Peso del control]]+Tabla135[[#This Row],[Peso de la implementación]],"")</f>
        <v/>
      </c>
      <c r="AB211" s="310" t="str" cm="1">
        <f t="array" ref="AB211">IFERROR(IF(Tabla135[[#This Row],[Registro diligenciado]]=TRUE,_xlfn.IFS(AND(Tabla135[[#This Row],[No. de Control]]=1,Tabla135[[#This Row],[Desplazamiento en la Matriz]]="Probabilidad"),D211-(D211*Tabla135[[#This Row],[Valor del control]]),AND(Tabla135[[#This Row],[No. de Control]]&gt;1,Tabla135[[#This Row],[Desplazamiento en la Matriz]]="Probabilidad"),AB210-(AB210*Tabla135[[#This Row],[Valor del control]]),AND(Tabla135[[#This Row],[No. de Control]]=1,Tabla135[[#This Row],[Desplazamiento en la Matriz]]="Impacto"),D211,AND(Tabla135[[#This Row],[No. de Control]]&gt;1,Tabla135[[#This Row],[Desplazamiento en la Matriz]]="Impacto"),AB210),""),"")</f>
        <v/>
      </c>
      <c r="AC211" s="310" t="str" cm="1">
        <f t="array" ref="AC211">IFERROR(IF(Tabla135[[#This Row],[Registro diligenciado]]=TRUE,_xlfn.IFS(AND(Tabla135[[#This Row],[No. de Control]]=1,Tabla135[[#This Row],[Desplazamiento en la Matriz]]="Impacto"),E211-(E211*Tabla135[[#This Row],[Valor del control]]),AND(Tabla135[[#This Row],[No. de Control]]&gt;1,Tabla135[[#This Row],[Desplazamiento en la Matriz]]="Impacto"),AC210-(AC210*Tabla135[[#This Row],[Valor del control]]),AND(Tabla135[[#This Row],[No. de Control]]=1,Tabla135[[#This Row],[Desplazamiento en la Matriz]]="Probabilidad"),E211,AND(Tabla135[[#This Row],[No. de Control]]&gt;1,Tabla135[[#This Row],[Desplazamiento en la Matriz]]="Probabilidad"),AC210),""),"")</f>
        <v/>
      </c>
      <c r="AD211" s="310">
        <f>IFERROR(_xlfn.MINIFS(Tabla135[Probabilidad residual],Tabla135[Id Riesgo],Tabla135[[#This Row],[Id Riesgo]]),"")</f>
        <v>0.216</v>
      </c>
      <c r="AE211" s="310">
        <f>IFERROR(_xlfn.MINIFS(Tabla135[Impacto residual],Tabla135[Id Riesgo],Tabla135[[#This Row],[Id Riesgo]]),"")</f>
        <v>1</v>
      </c>
      <c r="AF211" s="310" t="str" cm="1">
        <f t="array" ref="AF21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211" s="310" t="str" cm="1">
        <f t="array" ref="AG21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21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11" s="213"/>
      <c r="AJ211" s="727">
        <f>_xlfn.MINIFS(Tabla135[Probabilidad residual],Tabla135[Id Riesgo],Tabla135[[#This Row],[Id Riesgo]])</f>
        <v>0.216</v>
      </c>
      <c r="AK211" s="727">
        <f>_xlfn.MINIFS(Tabla135[Impacto residual],Tabla135[Id Riesgo],Tabla135[[#This Row],[Id Riesgo]])</f>
        <v>1</v>
      </c>
      <c r="AL211" s="727"/>
      <c r="AM211" s="727"/>
      <c r="AN211" s="213"/>
      <c r="AO211" s="213"/>
      <c r="AP211" s="213"/>
      <c r="AQ211" s="213"/>
      <c r="AR211" s="213"/>
      <c r="AS211" s="213"/>
      <c r="AT211" s="213"/>
      <c r="AU211" s="213"/>
      <c r="AV211" s="213"/>
      <c r="AW211" s="213"/>
      <c r="AX211" s="213"/>
      <c r="AY211" s="213"/>
    </row>
    <row r="212" spans="1:51" ht="161.6" x14ac:dyDescent="0.4">
      <c r="A212" s="735" t="str">
        <f>Tabla135[[#This Row],[Id Riesgo]]</f>
        <v>RC21</v>
      </c>
      <c r="B212" s="736" t="str">
        <f>Tabla135[[#This Row],[Riesgo]]</f>
        <v>Posibilidad de afectación Legal, Reputacional, Económica, Operativa por Fraude interno, Soborno entrante, Conflicto de Intereses debido a cohecho, concusión y/o prevaricato, en las actuaciones de algún profesional de la Subdirección de Acceso a Tierras en Zonas Focalizadas, a través de la manipulación y/u omisión de información durante las actividades de verificación de los requisitos mínimos del predio en su tipo jurídico, técnico y/o ambiental y financiero  bajo el cual se materialice un subsidio</v>
      </c>
      <c r="C212" s="742" t="b">
        <f>Tabla135[[#This Row],[Identificado en paso 1 y 2?]]</f>
        <v>1</v>
      </c>
      <c r="D212" s="727">
        <f>_xlfn.XLOOKUP(Tabla135[[#This Row],[Id Riesgo]],Tabla13[Id Riesgo],Tabla13[Probabilidad],"",1)</f>
        <v>0.4</v>
      </c>
      <c r="E212" s="727">
        <f>IF(C212=TRUE,_xlfn.XLOOKUP(Tabla135[[#This Row],[Id Riesgo]],Tabla13[Id Riesgo],Tabla13[Porcentaje Impacto],"",1),"")</f>
        <v>0.8</v>
      </c>
      <c r="F212" s="290" t="s">
        <v>152</v>
      </c>
      <c r="G212" s="415" t="b">
        <f>_xlfn.XLOOKUP(F212,Tabla13[Id Riesgo],Tabla13[Registro diligenciado],FALSE,1)</f>
        <v>1</v>
      </c>
      <c r="H212" s="290" t="str">
        <f>IF(G212,_xlfn.XLOOKUP(F212,Tabla6[Id Riesgo],Tabla6[DESCRIPCIÓN DEL RIESGO],FALSE,1),"")</f>
        <v>Posibilidad de afectación Legal, Reputacional, Económica, Operativa por Fraude interno, Soborno entrante, Conflicto de Intereses debido a cohecho, concusión y/o prevaricato, en las actuaciones de algún profesional de la Subdirección de Acceso a Tierras en Zonas Focalizadas, a través de la manipulación y/u omisión de información durante las actividades de verificación de los requisitos mínimos del predio en su tipo jurídico, técnico y/o ambiental y financiero  bajo el cual se materialice un subsidio</v>
      </c>
      <c r="I212" s="327">
        <f>_xlfn.XLOOKUP(Tabla135[[#This Row],[Id Riesgo]],Tabla13[Id Riesgo],Tabla13[Probabilidad])</f>
        <v>0.4</v>
      </c>
      <c r="J212" s="327">
        <f>_xlfn.XLOOKUP(Tabla135[[#This Row],[Id Riesgo]],Tabla13[Id Riesgo],Tabla13[Porcentaje Impacto],"",1)</f>
        <v>0.8</v>
      </c>
      <c r="K212" s="311">
        <v>1</v>
      </c>
      <c r="L212" s="314" t="s">
        <v>419</v>
      </c>
      <c r="M212" s="314" t="s">
        <v>441</v>
      </c>
      <c r="N212" s="314"/>
      <c r="O212" s="295" t="s">
        <v>928</v>
      </c>
      <c r="P212" s="314" t="s">
        <v>929</v>
      </c>
      <c r="Q212" s="328" t="str">
        <f>_xlfn.TEXTJOIN(" ",TRUE,Tabla135[[#This Row],[Actividad - Acción ¿Qué?
Inicia con verbo]],Tabla135[[#This Row],[Complemento
(Observaciones o desviaciones)]])</f>
        <v>Asegurar que la realización del análisis del predio objeto de materialización de un Subsidio, cumpla con  la verificación jurídica , técnica y ambiental, que corresponda al procedimiento, mediante la verificación de tres expedientes aleatorios al cumplimiento del registro de las formas, según el ACCTI-P-016 MATERIALIZACIÓN DEL SUBSIDIO - ADQUISICIÓN DEL PREDIO</v>
      </c>
      <c r="R212" s="295" t="s">
        <v>530</v>
      </c>
      <c r="S212" s="327">
        <f>_xlfn.XLOOKUP(Tabla135[[#This Row],[Tipo de control]],Tabla7[Tipo de control],Tabla7[Peso],"",1)</f>
        <v>0.25</v>
      </c>
      <c r="T212" s="290" t="str">
        <f>_xlfn.XLOOKUP(Tabla135[[#This Row],[Tipo de control]],Tabla7[Tipo de control],Tabla7[Afectación matriz],"",1)</f>
        <v>Probabilidad</v>
      </c>
      <c r="U212" s="295" t="s">
        <v>503</v>
      </c>
      <c r="V212" s="327">
        <f>_xlfn.XLOOKUP(Tabla135[[#This Row],[Implementación]],Tabla11[Implementación],Tabla11[Peso],"",1)</f>
        <v>0.15</v>
      </c>
      <c r="W212" s="295" t="s">
        <v>502</v>
      </c>
      <c r="X212" s="295" t="s">
        <v>499</v>
      </c>
      <c r="Y212" s="295" t="s">
        <v>766</v>
      </c>
      <c r="Z212" s="295" t="s">
        <v>508</v>
      </c>
      <c r="AA212" s="310">
        <f>IFERROR(Tabla135[[#This Row],[Peso del control]]+Tabla135[[#This Row],[Peso de la implementación]],"")</f>
        <v>0.4</v>
      </c>
      <c r="AB212" s="310" cm="1">
        <f t="array" ref="AB212">IFERROR(IF(Tabla135[[#This Row],[Registro diligenciado]]=TRUE,_xlfn.IFS(AND(Tabla135[[#This Row],[No. de Control]]=1,Tabla135[[#This Row],[Desplazamiento en la Matriz]]="Probabilidad"),D212-(D212*Tabla135[[#This Row],[Valor del control]]),AND(Tabla135[[#This Row],[No. de Control]]&gt;1,Tabla135[[#This Row],[Desplazamiento en la Matriz]]="Probabilidad"),AB211-(AB211*Tabla135[[#This Row],[Valor del control]]),AND(Tabla135[[#This Row],[No. de Control]]=1,Tabla135[[#This Row],[Desplazamiento en la Matriz]]="Impacto"),D212,AND(Tabla135[[#This Row],[No. de Control]]&gt;1,Tabla135[[#This Row],[Desplazamiento en la Matriz]]="Impacto"),AB211),""),"")</f>
        <v>0.24</v>
      </c>
      <c r="AC212" s="310" cm="1">
        <f t="array" ref="AC212">IFERROR(IF(Tabla135[[#This Row],[Registro diligenciado]]=TRUE,_xlfn.IFS(AND(Tabla135[[#This Row],[No. de Control]]=1,Tabla135[[#This Row],[Desplazamiento en la Matriz]]="Impacto"),E212-(E212*Tabla135[[#This Row],[Valor del control]]),AND(Tabla135[[#This Row],[No. de Control]]&gt;1,Tabla135[[#This Row],[Desplazamiento en la Matriz]]="Impacto"),AC211-(AC211*Tabla135[[#This Row],[Valor del control]]),AND(Tabla135[[#This Row],[No. de Control]]=1,Tabla135[[#This Row],[Desplazamiento en la Matriz]]="Probabilidad"),E212,AND(Tabla135[[#This Row],[No. de Control]]&gt;1,Tabla135[[#This Row],[Desplazamiento en la Matriz]]="Probabilidad"),AC211),""),"")</f>
        <v>0.8</v>
      </c>
      <c r="AD212" s="310">
        <f>IFERROR(_xlfn.MINIFS(Tabla135[Probabilidad residual],Tabla135[Id Riesgo],Tabla135[[#This Row],[Id Riesgo]]),"")</f>
        <v>0.14399999999999999</v>
      </c>
      <c r="AE212" s="310">
        <f>IFERROR(_xlfn.MINIFS(Tabla135[Impacto residual],Tabla135[Id Riesgo],Tabla135[[#This Row],[Id Riesgo]]),"")</f>
        <v>0.8</v>
      </c>
      <c r="AF212" s="310" t="str" cm="1">
        <f t="array" ref="AF21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212" s="310" t="str" cm="1">
        <f t="array" ref="AG21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21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212" s="213"/>
      <c r="AJ212" s="727">
        <f>_xlfn.MINIFS(Tabla135[Probabilidad residual],Tabla135[Id Riesgo],Tabla135[[#This Row],[Id Riesgo]])</f>
        <v>0.14399999999999999</v>
      </c>
      <c r="AK212" s="727">
        <f>_xlfn.MINIFS(Tabla135[Impacto residual],Tabla135[Id Riesgo],Tabla135[[#This Row],[Id Riesgo]])</f>
        <v>0.8</v>
      </c>
      <c r="AL212" s="727" t="str" cm="1">
        <f t="array" ref="AL212">IFERROR(_xlfn.IFS(AND(AJ212&gt;=CONFIGURACIÓN!$BF$6,AJ212&lt;=CONFIGURACIÓN!$BG$6),CONFIGURACIÓN!$BE$6,AND(AJ212&gt;=CONFIGURACIÓN!$BF$7,AJ212&lt;=CONFIGURACIÓN!$BG$7),CONFIGURACIÓN!$BE$7,AND(AJ212&gt;=CONFIGURACIÓN!$BF$8,AJ212&lt;=CONFIGURACIÓN!$BG$8),CONFIGURACIÓN!$BE$8,AND(AJ212&gt;=CONFIGURACIÓN!$BF$9,AJ212&lt;=CONFIGURACIÓN!$BG$9),CONFIGURACIÓN!$BE$9,AND(AJ212&gt;=CONFIGURACIÓN!$BF$10,AJ212&lt;=CONFIGURACIÓN!$BG$10),CONFIGURACIÓN!$BE$10),"")</f>
        <v>Muy baja</v>
      </c>
      <c r="AM212" s="727" t="str" cm="1">
        <f t="array" ref="AM212">IFERROR(_xlfn.IFS(AND(AK212&gt;=CONFIGURACIÓN!$BJ$6,AK212&lt;=CONFIGURACIÓN!$BK$6),CONFIGURACIÓN!$BI$6,AND(AK212&gt;=CONFIGURACIÓN!$BJ$7,AK212&lt;=CONFIGURACIÓN!$BK$7),CONFIGURACIÓN!$BI$7,AND(AK212&gt;=CONFIGURACIÓN!$BJ$8,AK212&lt;=CONFIGURACIÓN!$BK$8),CONFIGURACIÓN!$BI$8,AND(AK212&gt;=CONFIGURACIÓN!$BJ$9,AK212&lt;=CONFIGURACIÓN!$BK$9),CONFIGURACIÓN!$BI$9,AND(AK212&gt;=CONFIGURACIÓN!$BJ$10,AK212&lt;=CONFIGURACIÓN!$BK$10),CONFIGURACIÓN!$BI$10),"")</f>
        <v>Mayor</v>
      </c>
      <c r="AN212" s="213"/>
      <c r="AO212" s="213"/>
      <c r="AP212" s="213"/>
      <c r="AQ212" s="213"/>
      <c r="AR212" s="213"/>
      <c r="AS212" s="213"/>
      <c r="AT212" s="213"/>
      <c r="AU212" s="213"/>
      <c r="AV212" s="213"/>
      <c r="AW212" s="213"/>
      <c r="AX212" s="213"/>
      <c r="AY212" s="213"/>
    </row>
    <row r="213" spans="1:51" ht="161.6" x14ac:dyDescent="0.4">
      <c r="A213" s="735" t="str">
        <f>Tabla135[[#This Row],[Id Riesgo]]</f>
        <v>RC21</v>
      </c>
      <c r="B213" s="736" t="str">
        <f>Tabla135[[#This Row],[Riesgo]]</f>
        <v>Posibilidad de afectación Legal, Reputacional, Económica, Operativa por Fraude interno, Soborno entrante, Conflicto de Intereses debido a cohecho, concusión y/o prevaricato, en las actuaciones de algún profesional de la Subdirección de Acceso a Tierras en Zonas Focalizadas, a través de la manipulación y/u omisión de información durante las actividades de verificación de los requisitos mínimos del predio en su tipo jurídico, técnico y/o ambiental y financiero  bajo el cual se materialice un subsidio</v>
      </c>
      <c r="C213" s="742" t="b">
        <f>Tabla135[[#This Row],[Identificado en paso 1 y 2?]]</f>
        <v>1</v>
      </c>
      <c r="D213" s="727">
        <f>_xlfn.XLOOKUP(Tabla135[[#This Row],[Id Riesgo]],Tabla13[Id Riesgo],Tabla13[Probabilidad],"",1)</f>
        <v>0.4</v>
      </c>
      <c r="E213" s="727">
        <f>IF(C213=TRUE,_xlfn.XLOOKUP(Tabla135[[#This Row],[Id Riesgo]],Tabla13[Id Riesgo],Tabla13[Porcentaje Impacto],"",1),"")</f>
        <v>0.8</v>
      </c>
      <c r="F213" s="290" t="str">
        <f t="shared" ref="F213:F221" si="20">F212</f>
        <v>RC21</v>
      </c>
      <c r="G213" s="415" t="b">
        <f>_xlfn.XLOOKUP(F213,Tabla13[Id Riesgo],Tabla13[Registro diligenciado],FALSE,1)</f>
        <v>1</v>
      </c>
      <c r="H213" s="290" t="str">
        <f>IF(G213,_xlfn.XLOOKUP(F213,Tabla6[Id Riesgo],Tabla6[DESCRIPCIÓN DEL RIESGO],FALSE,1),"")</f>
        <v>Posibilidad de afectación Legal, Reputacional, Económica, Operativa por Fraude interno, Soborno entrante, Conflicto de Intereses debido a cohecho, concusión y/o prevaricato, en las actuaciones de algún profesional de la Subdirección de Acceso a Tierras en Zonas Focalizadas, a través de la manipulación y/u omisión de información durante las actividades de verificación de los requisitos mínimos del predio en su tipo jurídico, técnico y/o ambiental y financiero  bajo el cual se materialice un subsidio</v>
      </c>
      <c r="I213" s="327">
        <f>_xlfn.XLOOKUP(Tabla135[[#This Row],[Id Riesgo]],Tabla13[Id Riesgo],Tabla13[Probabilidad])</f>
        <v>0.4</v>
      </c>
      <c r="J213" s="327">
        <f>_xlfn.XLOOKUP(Tabla135[[#This Row],[Id Riesgo]],Tabla13[Id Riesgo],Tabla13[Porcentaje Impacto],"",1)</f>
        <v>0.8</v>
      </c>
      <c r="K213" s="311">
        <v>2</v>
      </c>
      <c r="L213" s="314" t="s">
        <v>419</v>
      </c>
      <c r="M213" s="314" t="s">
        <v>441</v>
      </c>
      <c r="N213" s="314"/>
      <c r="O213" s="295" t="s">
        <v>930</v>
      </c>
      <c r="P213" s="314" t="s">
        <v>931</v>
      </c>
      <c r="Q213" s="328" t="str">
        <f>_xlfn.TEXTJOIN(" ",TRUE,Tabla135[[#This Row],[Actividad - Acción ¿Qué?
Inicia con verbo]],Tabla135[[#This Row],[Complemento
(Observaciones o desviaciones)]])</f>
        <v>Verificar a través del Comité de Seguimiento de la SATZF, que la implementación del proyecto productivo objeto de materialización de un subsidio, cumpla con los requerimientos técnicos y financieros, mediante la verificación de tres expedientes aleatorios al cumplimiento del registro de las formas, según el ACCTI-P-017 MATERIALIZACIÓN DEL SUBSIDIO - PROYECTO PRODUCTIVO</v>
      </c>
      <c r="R213" s="295" t="s">
        <v>530</v>
      </c>
      <c r="S213" s="327">
        <f>_xlfn.XLOOKUP(Tabla135[[#This Row],[Tipo de control]],Tabla7[Tipo de control],Tabla7[Peso],"",1)</f>
        <v>0.25</v>
      </c>
      <c r="T213" s="290" t="str">
        <f>_xlfn.XLOOKUP(Tabla135[[#This Row],[Tipo de control]],Tabla7[Tipo de control],Tabla7[Afectación matriz],"",1)</f>
        <v>Probabilidad</v>
      </c>
      <c r="U213" s="295" t="s">
        <v>503</v>
      </c>
      <c r="V213" s="327">
        <f>_xlfn.XLOOKUP(Tabla135[[#This Row],[Implementación]],Tabla11[Implementación],Tabla11[Peso],"",1)</f>
        <v>0.15</v>
      </c>
      <c r="W213" s="295" t="s">
        <v>502</v>
      </c>
      <c r="X213" s="295" t="s">
        <v>499</v>
      </c>
      <c r="Y213" s="295" t="s">
        <v>766</v>
      </c>
      <c r="Z213" s="295" t="s">
        <v>508</v>
      </c>
      <c r="AA213" s="310">
        <f>IFERROR(Tabla135[[#This Row],[Peso del control]]+Tabla135[[#This Row],[Peso de la implementación]],"")</f>
        <v>0.4</v>
      </c>
      <c r="AB213" s="310" cm="1">
        <f t="array" ref="AB213">IFERROR(IF(Tabla135[[#This Row],[Registro diligenciado]]=TRUE,_xlfn.IFS(AND(Tabla135[[#This Row],[No. de Control]]=1,Tabla135[[#This Row],[Desplazamiento en la Matriz]]="Probabilidad"),D213-(D213*Tabla135[[#This Row],[Valor del control]]),AND(Tabla135[[#This Row],[No. de Control]]&gt;1,Tabla135[[#This Row],[Desplazamiento en la Matriz]]="Probabilidad"),AB212-(AB212*Tabla135[[#This Row],[Valor del control]]),AND(Tabla135[[#This Row],[No. de Control]]=1,Tabla135[[#This Row],[Desplazamiento en la Matriz]]="Impacto"),D213,AND(Tabla135[[#This Row],[No. de Control]]&gt;1,Tabla135[[#This Row],[Desplazamiento en la Matriz]]="Impacto"),AB212),""),"")</f>
        <v>0.14399999999999999</v>
      </c>
      <c r="AC213" s="310" cm="1">
        <f t="array" ref="AC213">IFERROR(IF(Tabla135[[#This Row],[Registro diligenciado]]=TRUE,_xlfn.IFS(AND(Tabla135[[#This Row],[No. de Control]]=1,Tabla135[[#This Row],[Desplazamiento en la Matriz]]="Impacto"),E213-(E213*Tabla135[[#This Row],[Valor del control]]),AND(Tabla135[[#This Row],[No. de Control]]&gt;1,Tabla135[[#This Row],[Desplazamiento en la Matriz]]="Impacto"),AC212-(AC212*Tabla135[[#This Row],[Valor del control]]),AND(Tabla135[[#This Row],[No. de Control]]=1,Tabla135[[#This Row],[Desplazamiento en la Matriz]]="Probabilidad"),E213,AND(Tabla135[[#This Row],[No. de Control]]&gt;1,Tabla135[[#This Row],[Desplazamiento en la Matriz]]="Probabilidad"),AC212),""),"")</f>
        <v>0.8</v>
      </c>
      <c r="AD213" s="310">
        <f>IFERROR(_xlfn.MINIFS(Tabla135[Probabilidad residual],Tabla135[Id Riesgo],Tabla135[[#This Row],[Id Riesgo]]),"")</f>
        <v>0.14399999999999999</v>
      </c>
      <c r="AE213" s="310">
        <f>IFERROR(_xlfn.MINIFS(Tabla135[Impacto residual],Tabla135[Id Riesgo],Tabla135[[#This Row],[Id Riesgo]]),"")</f>
        <v>0.8</v>
      </c>
      <c r="AF213" s="310" t="str" cm="1">
        <f t="array" ref="AF21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213" s="310" t="str" cm="1">
        <f t="array" ref="AG21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21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213" s="213"/>
      <c r="AJ213" s="727">
        <f>_xlfn.MINIFS(Tabla135[Probabilidad residual],Tabla135[Id Riesgo],Tabla135[[#This Row],[Id Riesgo]])</f>
        <v>0.14399999999999999</v>
      </c>
      <c r="AK213" s="727">
        <f>_xlfn.MINIFS(Tabla135[Impacto residual],Tabla135[Id Riesgo],Tabla135[[#This Row],[Id Riesgo]])</f>
        <v>0.8</v>
      </c>
      <c r="AL213" s="727"/>
      <c r="AM213" s="727"/>
      <c r="AN213" s="213"/>
      <c r="AO213" s="213"/>
      <c r="AP213" s="213"/>
      <c r="AQ213" s="213"/>
      <c r="AR213" s="213"/>
      <c r="AS213" s="213"/>
      <c r="AT213" s="213"/>
      <c r="AU213" s="213"/>
      <c r="AV213" s="213"/>
      <c r="AW213" s="213"/>
      <c r="AX213" s="213"/>
      <c r="AY213" s="213"/>
    </row>
    <row r="214" spans="1:51" ht="161.6" hidden="1" x14ac:dyDescent="0.4">
      <c r="A214" s="735" t="str">
        <f>Tabla135[[#This Row],[Id Riesgo]]</f>
        <v>RC21</v>
      </c>
      <c r="B214" s="736" t="str">
        <f>Tabla135[[#This Row],[Riesgo]]</f>
        <v>Posibilidad de afectación Legal, Reputacional, Económica, Operativa por Fraude interno, Soborno entrante, Conflicto de Intereses debido a cohecho, concusión y/o prevaricato, en las actuaciones de algún profesional de la Subdirección de Acceso a Tierras en Zonas Focalizadas, a través de la manipulación y/u omisión de información durante las actividades de verificación de los requisitos mínimos del predio en su tipo jurídico, técnico y/o ambiental y financiero  bajo el cual se materialice un subsidio</v>
      </c>
      <c r="C214" s="742" t="b">
        <f>Tabla135[[#This Row],[Identificado en paso 1 y 2?]]</f>
        <v>1</v>
      </c>
      <c r="D214" s="727">
        <f>_xlfn.XLOOKUP(Tabla135[[#This Row],[Id Riesgo]],Tabla13[Id Riesgo],Tabla13[Probabilidad],"",1)</f>
        <v>0.4</v>
      </c>
      <c r="E214" s="727">
        <f>IF(C214=TRUE,_xlfn.XLOOKUP(Tabla135[[#This Row],[Id Riesgo]],Tabla13[Id Riesgo],Tabla13[Porcentaje Impacto],"",1),"")</f>
        <v>0.8</v>
      </c>
      <c r="F214" s="290" t="str">
        <f t="shared" si="20"/>
        <v>RC21</v>
      </c>
      <c r="G214" s="415" t="b">
        <f>_xlfn.XLOOKUP(F214,Tabla13[Id Riesgo],Tabla13[Registro diligenciado],FALSE,1)</f>
        <v>1</v>
      </c>
      <c r="H214" s="290" t="str">
        <f>IF(G214,_xlfn.XLOOKUP(F214,Tabla6[Id Riesgo],Tabla6[DESCRIPCIÓN DEL RIESGO],FALSE,1),"")</f>
        <v>Posibilidad de afectación Legal, Reputacional, Económica, Operativa por Fraude interno, Soborno entrante, Conflicto de Intereses debido a cohecho, concusión y/o prevaricato, en las actuaciones de algún profesional de la Subdirección de Acceso a Tierras en Zonas Focalizadas, a través de la manipulación y/u omisión de información durante las actividades de verificación de los requisitos mínimos del predio en su tipo jurídico, técnico y/o ambiental y financiero  bajo el cual se materialice un subsidio</v>
      </c>
      <c r="I214" s="327">
        <f>_xlfn.XLOOKUP(Tabla135[[#This Row],[Id Riesgo]],Tabla13[Id Riesgo],Tabla13[Probabilidad])</f>
        <v>0.4</v>
      </c>
      <c r="J214" s="327">
        <f>_xlfn.XLOOKUP(Tabla135[[#This Row],[Id Riesgo]],Tabla13[Id Riesgo],Tabla13[Porcentaje Impacto],"",1)</f>
        <v>0.8</v>
      </c>
      <c r="K214" s="311">
        <v>3</v>
      </c>
      <c r="L214" s="314"/>
      <c r="M214" s="314"/>
      <c r="N214" s="314"/>
      <c r="O214" s="295"/>
      <c r="P214" s="314"/>
      <c r="Q214" s="328" t="str">
        <f>_xlfn.TEXTJOIN(" ",TRUE,Tabla135[[#This Row],[Actividad - Acción ¿Qué?
Inicia con verbo]],Tabla135[[#This Row],[Complemento
(Observaciones o desviaciones)]])</f>
        <v/>
      </c>
      <c r="R214" s="295"/>
      <c r="S214" s="327" t="str">
        <f>_xlfn.XLOOKUP(Tabla135[[#This Row],[Tipo de control]],Tabla7[Tipo de control],Tabla7[Peso],"",1)</f>
        <v/>
      </c>
      <c r="T214" s="290" t="str">
        <f>_xlfn.XLOOKUP(Tabla135[[#This Row],[Tipo de control]],Tabla7[Tipo de control],Tabla7[Afectación matriz],"",1)</f>
        <v/>
      </c>
      <c r="U214" s="295"/>
      <c r="V214" s="327" t="str">
        <f>_xlfn.XLOOKUP(Tabla135[[#This Row],[Implementación]],Tabla11[Implementación],Tabla11[Peso],"",1)</f>
        <v/>
      </c>
      <c r="W214" s="295"/>
      <c r="X214" s="295"/>
      <c r="Y214" s="295"/>
      <c r="Z214" s="295"/>
      <c r="AA214" s="310" t="str">
        <f>IFERROR(Tabla135[[#This Row],[Peso del control]]+Tabla135[[#This Row],[Peso de la implementación]],"")</f>
        <v/>
      </c>
      <c r="AB214" s="310" t="str" cm="1">
        <f t="array" ref="AB214">IFERROR(IF(Tabla135[[#This Row],[Registro diligenciado]]=TRUE,_xlfn.IFS(AND(Tabla135[[#This Row],[No. de Control]]=1,Tabla135[[#This Row],[Desplazamiento en la Matriz]]="Probabilidad"),D214-(D214*Tabla135[[#This Row],[Valor del control]]),AND(Tabla135[[#This Row],[No. de Control]]&gt;1,Tabla135[[#This Row],[Desplazamiento en la Matriz]]="Probabilidad"),AB213-(AB213*Tabla135[[#This Row],[Valor del control]]),AND(Tabla135[[#This Row],[No. de Control]]=1,Tabla135[[#This Row],[Desplazamiento en la Matriz]]="Impacto"),D214,AND(Tabla135[[#This Row],[No. de Control]]&gt;1,Tabla135[[#This Row],[Desplazamiento en la Matriz]]="Impacto"),AB213),""),"")</f>
        <v/>
      </c>
      <c r="AC214" s="310" t="str" cm="1">
        <f t="array" ref="AC214">IFERROR(IF(Tabla135[[#This Row],[Registro diligenciado]]=TRUE,_xlfn.IFS(AND(Tabla135[[#This Row],[No. de Control]]=1,Tabla135[[#This Row],[Desplazamiento en la Matriz]]="Impacto"),E214-(E214*Tabla135[[#This Row],[Valor del control]]),AND(Tabla135[[#This Row],[No. de Control]]&gt;1,Tabla135[[#This Row],[Desplazamiento en la Matriz]]="Impacto"),AC213-(AC213*Tabla135[[#This Row],[Valor del control]]),AND(Tabla135[[#This Row],[No. de Control]]=1,Tabla135[[#This Row],[Desplazamiento en la Matriz]]="Probabilidad"),E214,AND(Tabla135[[#This Row],[No. de Control]]&gt;1,Tabla135[[#This Row],[Desplazamiento en la Matriz]]="Probabilidad"),AC213),""),"")</f>
        <v/>
      </c>
      <c r="AD214" s="310">
        <f>IFERROR(_xlfn.MINIFS(Tabla135[Probabilidad residual],Tabla135[Id Riesgo],Tabla135[[#This Row],[Id Riesgo]]),"")</f>
        <v>0.14399999999999999</v>
      </c>
      <c r="AE214" s="310">
        <f>IFERROR(_xlfn.MINIFS(Tabla135[Impacto residual],Tabla135[Id Riesgo],Tabla135[[#This Row],[Id Riesgo]]),"")</f>
        <v>0.8</v>
      </c>
      <c r="AF214" s="310" t="str" cm="1">
        <f t="array" ref="AF21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214" s="310" t="str" cm="1">
        <f t="array" ref="AG21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21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14" s="213"/>
      <c r="AJ214" s="727">
        <f>_xlfn.MINIFS(Tabla135[Probabilidad residual],Tabla135[Id Riesgo],Tabla135[[#This Row],[Id Riesgo]])</f>
        <v>0.14399999999999999</v>
      </c>
      <c r="AK214" s="727">
        <f>_xlfn.MINIFS(Tabla135[Impacto residual],Tabla135[Id Riesgo],Tabla135[[#This Row],[Id Riesgo]])</f>
        <v>0.8</v>
      </c>
      <c r="AL214" s="727"/>
      <c r="AM214" s="727"/>
      <c r="AN214" s="213"/>
      <c r="AO214" s="213"/>
      <c r="AP214" s="213"/>
      <c r="AQ214" s="213"/>
      <c r="AR214" s="213"/>
      <c r="AS214" s="213"/>
      <c r="AT214" s="213"/>
      <c r="AU214" s="213"/>
      <c r="AV214" s="213"/>
      <c r="AW214" s="213"/>
      <c r="AX214" s="213"/>
      <c r="AY214" s="213"/>
    </row>
    <row r="215" spans="1:51" ht="161.6" hidden="1" x14ac:dyDescent="0.4">
      <c r="A215" s="735" t="str">
        <f>Tabla135[[#This Row],[Id Riesgo]]</f>
        <v>RC21</v>
      </c>
      <c r="B215" s="736" t="str">
        <f>Tabla135[[#This Row],[Riesgo]]</f>
        <v>Posibilidad de afectación Legal, Reputacional, Económica, Operativa por Fraude interno, Soborno entrante, Conflicto de Intereses debido a cohecho, concusión y/o prevaricato, en las actuaciones de algún profesional de la Subdirección de Acceso a Tierras en Zonas Focalizadas, a través de la manipulación y/u omisión de información durante las actividades de verificación de los requisitos mínimos del predio en su tipo jurídico, técnico y/o ambiental y financiero  bajo el cual se materialice un subsidio</v>
      </c>
      <c r="C215" s="742" t="b">
        <f>Tabla135[[#This Row],[Identificado en paso 1 y 2?]]</f>
        <v>1</v>
      </c>
      <c r="D215" s="727">
        <f>_xlfn.XLOOKUP(Tabla135[[#This Row],[Id Riesgo]],Tabla13[Id Riesgo],Tabla13[Probabilidad],"",1)</f>
        <v>0.4</v>
      </c>
      <c r="E215" s="727">
        <f>IF(C215=TRUE,_xlfn.XLOOKUP(Tabla135[[#This Row],[Id Riesgo]],Tabla13[Id Riesgo],Tabla13[Porcentaje Impacto],"",1),"")</f>
        <v>0.8</v>
      </c>
      <c r="F215" s="290" t="str">
        <f t="shared" si="20"/>
        <v>RC21</v>
      </c>
      <c r="G215" s="415" t="b">
        <f>_xlfn.XLOOKUP(F215,Tabla13[Id Riesgo],Tabla13[Registro diligenciado],FALSE,1)</f>
        <v>1</v>
      </c>
      <c r="H215" s="290" t="str">
        <f>IF(G215,_xlfn.XLOOKUP(F215,Tabla6[Id Riesgo],Tabla6[DESCRIPCIÓN DEL RIESGO],FALSE,1),"")</f>
        <v>Posibilidad de afectación Legal, Reputacional, Económica, Operativa por Fraude interno, Soborno entrante, Conflicto de Intereses debido a cohecho, concusión y/o prevaricato, en las actuaciones de algún profesional de la Subdirección de Acceso a Tierras en Zonas Focalizadas, a través de la manipulación y/u omisión de información durante las actividades de verificación de los requisitos mínimos del predio en su tipo jurídico, técnico y/o ambiental y financiero  bajo el cual se materialice un subsidio</v>
      </c>
      <c r="I215" s="327">
        <f>_xlfn.XLOOKUP(Tabla135[[#This Row],[Id Riesgo]],Tabla13[Id Riesgo],Tabla13[Probabilidad])</f>
        <v>0.4</v>
      </c>
      <c r="J215" s="327">
        <f>_xlfn.XLOOKUP(Tabla135[[#This Row],[Id Riesgo]],Tabla13[Id Riesgo],Tabla13[Porcentaje Impacto],"",1)</f>
        <v>0.8</v>
      </c>
      <c r="K215" s="311">
        <v>4</v>
      </c>
      <c r="L215" s="314"/>
      <c r="M215" s="314"/>
      <c r="N215" s="314"/>
      <c r="O215" s="295"/>
      <c r="P215" s="314"/>
      <c r="Q215" s="328" t="str">
        <f>_xlfn.TEXTJOIN(" ",TRUE,Tabla135[[#This Row],[Actividad - Acción ¿Qué?
Inicia con verbo]],Tabla135[[#This Row],[Complemento
(Observaciones o desviaciones)]])</f>
        <v/>
      </c>
      <c r="R215" s="295"/>
      <c r="S215" s="327" t="str">
        <f>_xlfn.XLOOKUP(Tabla135[[#This Row],[Tipo de control]],Tabla7[Tipo de control],Tabla7[Peso],"",1)</f>
        <v/>
      </c>
      <c r="T215" s="290" t="str">
        <f>_xlfn.XLOOKUP(Tabla135[[#This Row],[Tipo de control]],Tabla7[Tipo de control],Tabla7[Afectación matriz],"",1)</f>
        <v/>
      </c>
      <c r="U215" s="295"/>
      <c r="V215" s="327" t="str">
        <f>_xlfn.XLOOKUP(Tabla135[[#This Row],[Implementación]],Tabla11[Implementación],Tabla11[Peso],"",1)</f>
        <v/>
      </c>
      <c r="W215" s="295"/>
      <c r="X215" s="295"/>
      <c r="Y215" s="295"/>
      <c r="Z215" s="295"/>
      <c r="AA215" s="310" t="str">
        <f>IFERROR(Tabla135[[#This Row],[Peso del control]]+Tabla135[[#This Row],[Peso de la implementación]],"")</f>
        <v/>
      </c>
      <c r="AB215" s="310" t="str" cm="1">
        <f t="array" ref="AB215">IFERROR(IF(Tabla135[[#This Row],[Registro diligenciado]]=TRUE,_xlfn.IFS(AND(Tabla135[[#This Row],[No. de Control]]=1,Tabla135[[#This Row],[Desplazamiento en la Matriz]]="Probabilidad"),D215-(D215*Tabla135[[#This Row],[Valor del control]]),AND(Tabla135[[#This Row],[No. de Control]]&gt;1,Tabla135[[#This Row],[Desplazamiento en la Matriz]]="Probabilidad"),AB214-(AB214*Tabla135[[#This Row],[Valor del control]]),AND(Tabla135[[#This Row],[No. de Control]]=1,Tabla135[[#This Row],[Desplazamiento en la Matriz]]="Impacto"),D215,AND(Tabla135[[#This Row],[No. de Control]]&gt;1,Tabla135[[#This Row],[Desplazamiento en la Matriz]]="Impacto"),AB214),""),"")</f>
        <v/>
      </c>
      <c r="AC215" s="310" t="str" cm="1">
        <f t="array" ref="AC215">IFERROR(IF(Tabla135[[#This Row],[Registro diligenciado]]=TRUE,_xlfn.IFS(AND(Tabla135[[#This Row],[No. de Control]]=1,Tabla135[[#This Row],[Desplazamiento en la Matriz]]="Impacto"),E215-(E215*Tabla135[[#This Row],[Valor del control]]),AND(Tabla135[[#This Row],[No. de Control]]&gt;1,Tabla135[[#This Row],[Desplazamiento en la Matriz]]="Impacto"),AC214-(AC214*Tabla135[[#This Row],[Valor del control]]),AND(Tabla135[[#This Row],[No. de Control]]=1,Tabla135[[#This Row],[Desplazamiento en la Matriz]]="Probabilidad"),E215,AND(Tabla135[[#This Row],[No. de Control]]&gt;1,Tabla135[[#This Row],[Desplazamiento en la Matriz]]="Probabilidad"),AC214),""),"")</f>
        <v/>
      </c>
      <c r="AD215" s="310">
        <f>IFERROR(_xlfn.MINIFS(Tabla135[Probabilidad residual],Tabla135[Id Riesgo],Tabla135[[#This Row],[Id Riesgo]]),"")</f>
        <v>0.14399999999999999</v>
      </c>
      <c r="AE215" s="310">
        <f>IFERROR(_xlfn.MINIFS(Tabla135[Impacto residual],Tabla135[Id Riesgo],Tabla135[[#This Row],[Id Riesgo]]),"")</f>
        <v>0.8</v>
      </c>
      <c r="AF215" s="310" t="str" cm="1">
        <f t="array" ref="AF21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215" s="310" t="str" cm="1">
        <f t="array" ref="AG21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21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15" s="213"/>
      <c r="AJ215" s="727">
        <f>_xlfn.MINIFS(Tabla135[Probabilidad residual],Tabla135[Id Riesgo],Tabla135[[#This Row],[Id Riesgo]])</f>
        <v>0.14399999999999999</v>
      </c>
      <c r="AK215" s="727">
        <f>_xlfn.MINIFS(Tabla135[Impacto residual],Tabla135[Id Riesgo],Tabla135[[#This Row],[Id Riesgo]])</f>
        <v>0.8</v>
      </c>
      <c r="AL215" s="727"/>
      <c r="AM215" s="727"/>
      <c r="AN215" s="213"/>
      <c r="AO215" s="213"/>
      <c r="AP215" s="213"/>
      <c r="AQ215" s="213"/>
      <c r="AR215" s="213"/>
      <c r="AS215" s="213"/>
      <c r="AT215" s="213"/>
      <c r="AU215" s="213"/>
      <c r="AV215" s="213"/>
      <c r="AW215" s="213"/>
      <c r="AX215" s="213"/>
      <c r="AY215" s="213"/>
    </row>
    <row r="216" spans="1:51" ht="161.6" hidden="1" x14ac:dyDescent="0.4">
      <c r="A216" s="735" t="str">
        <f>Tabla135[[#This Row],[Id Riesgo]]</f>
        <v>RC21</v>
      </c>
      <c r="B216" s="736" t="str">
        <f>Tabla135[[#This Row],[Riesgo]]</f>
        <v>Posibilidad de afectación Legal, Reputacional, Económica, Operativa por Fraude interno, Soborno entrante, Conflicto de Intereses debido a cohecho, concusión y/o prevaricato, en las actuaciones de algún profesional de la Subdirección de Acceso a Tierras en Zonas Focalizadas, a través de la manipulación y/u omisión de información durante las actividades de verificación de los requisitos mínimos del predio en su tipo jurídico, técnico y/o ambiental y financiero  bajo el cual se materialice un subsidio</v>
      </c>
      <c r="C216" s="742" t="b">
        <f>Tabla135[[#This Row],[Identificado en paso 1 y 2?]]</f>
        <v>1</v>
      </c>
      <c r="D216" s="727">
        <f>_xlfn.XLOOKUP(Tabla135[[#This Row],[Id Riesgo]],Tabla13[Id Riesgo],Tabla13[Probabilidad],"",1)</f>
        <v>0.4</v>
      </c>
      <c r="E216" s="727">
        <f>IF(C216=TRUE,_xlfn.XLOOKUP(Tabla135[[#This Row],[Id Riesgo]],Tabla13[Id Riesgo],Tabla13[Porcentaje Impacto],"",1),"")</f>
        <v>0.8</v>
      </c>
      <c r="F216" s="290" t="str">
        <f t="shared" si="20"/>
        <v>RC21</v>
      </c>
      <c r="G216" s="415" t="b">
        <f>_xlfn.XLOOKUP(F216,Tabla13[Id Riesgo],Tabla13[Registro diligenciado],FALSE,1)</f>
        <v>1</v>
      </c>
      <c r="H216" s="290" t="str">
        <f>IF(G216,_xlfn.XLOOKUP(F216,Tabla6[Id Riesgo],Tabla6[DESCRIPCIÓN DEL RIESGO],FALSE,1),"")</f>
        <v>Posibilidad de afectación Legal, Reputacional, Económica, Operativa por Fraude interno, Soborno entrante, Conflicto de Intereses debido a cohecho, concusión y/o prevaricato, en las actuaciones de algún profesional de la Subdirección de Acceso a Tierras en Zonas Focalizadas, a través de la manipulación y/u omisión de información durante las actividades de verificación de los requisitos mínimos del predio en su tipo jurídico, técnico y/o ambiental y financiero  bajo el cual se materialice un subsidio</v>
      </c>
      <c r="I216" s="327">
        <f>_xlfn.XLOOKUP(Tabla135[[#This Row],[Id Riesgo]],Tabla13[Id Riesgo],Tabla13[Probabilidad])</f>
        <v>0.4</v>
      </c>
      <c r="J216" s="327">
        <f>_xlfn.XLOOKUP(Tabla135[[#This Row],[Id Riesgo]],Tabla13[Id Riesgo],Tabla13[Porcentaje Impacto],"",1)</f>
        <v>0.8</v>
      </c>
      <c r="K216" s="311">
        <v>5</v>
      </c>
      <c r="L216" s="314"/>
      <c r="M216" s="314"/>
      <c r="N216" s="314"/>
      <c r="O216" s="295"/>
      <c r="P216" s="314"/>
      <c r="Q216" s="328" t="str">
        <f>_xlfn.TEXTJOIN(" ",TRUE,Tabla135[[#This Row],[Actividad - Acción ¿Qué?
Inicia con verbo]],Tabla135[[#This Row],[Complemento
(Observaciones o desviaciones)]])</f>
        <v/>
      </c>
      <c r="R216" s="295"/>
      <c r="S216" s="327" t="str">
        <f>_xlfn.XLOOKUP(Tabla135[[#This Row],[Tipo de control]],Tabla7[Tipo de control],Tabla7[Peso],"",1)</f>
        <v/>
      </c>
      <c r="T216" s="290" t="str">
        <f>_xlfn.XLOOKUP(Tabla135[[#This Row],[Tipo de control]],Tabla7[Tipo de control],Tabla7[Afectación matriz],"",1)</f>
        <v/>
      </c>
      <c r="U216" s="295"/>
      <c r="V216" s="327" t="str">
        <f>_xlfn.XLOOKUP(Tabla135[[#This Row],[Implementación]],Tabla11[Implementación],Tabla11[Peso],"",1)</f>
        <v/>
      </c>
      <c r="W216" s="295"/>
      <c r="X216" s="295"/>
      <c r="Y216" s="295"/>
      <c r="Z216" s="295"/>
      <c r="AA216" s="310" t="str">
        <f>IFERROR(Tabla135[[#This Row],[Peso del control]]+Tabla135[[#This Row],[Peso de la implementación]],"")</f>
        <v/>
      </c>
      <c r="AB216" s="310" t="str" cm="1">
        <f t="array" ref="AB216">IFERROR(IF(Tabla135[[#This Row],[Registro diligenciado]]=TRUE,_xlfn.IFS(AND(Tabla135[[#This Row],[No. de Control]]=1,Tabla135[[#This Row],[Desplazamiento en la Matriz]]="Probabilidad"),D216-(D216*Tabla135[[#This Row],[Valor del control]]),AND(Tabla135[[#This Row],[No. de Control]]&gt;1,Tabla135[[#This Row],[Desplazamiento en la Matriz]]="Probabilidad"),AB215-(AB215*Tabla135[[#This Row],[Valor del control]]),AND(Tabla135[[#This Row],[No. de Control]]=1,Tabla135[[#This Row],[Desplazamiento en la Matriz]]="Impacto"),D216,AND(Tabla135[[#This Row],[No. de Control]]&gt;1,Tabla135[[#This Row],[Desplazamiento en la Matriz]]="Impacto"),AB215),""),"")</f>
        <v/>
      </c>
      <c r="AC216" s="310" t="str" cm="1">
        <f t="array" ref="AC216">IFERROR(IF(Tabla135[[#This Row],[Registro diligenciado]]=TRUE,_xlfn.IFS(AND(Tabla135[[#This Row],[No. de Control]]=1,Tabla135[[#This Row],[Desplazamiento en la Matriz]]="Impacto"),E216-(E216*Tabla135[[#This Row],[Valor del control]]),AND(Tabla135[[#This Row],[No. de Control]]&gt;1,Tabla135[[#This Row],[Desplazamiento en la Matriz]]="Impacto"),AC215-(AC215*Tabla135[[#This Row],[Valor del control]]),AND(Tabla135[[#This Row],[No. de Control]]=1,Tabla135[[#This Row],[Desplazamiento en la Matriz]]="Probabilidad"),E216,AND(Tabla135[[#This Row],[No. de Control]]&gt;1,Tabla135[[#This Row],[Desplazamiento en la Matriz]]="Probabilidad"),AC215),""),"")</f>
        <v/>
      </c>
      <c r="AD216" s="310">
        <f>IFERROR(_xlfn.MINIFS(Tabla135[Probabilidad residual],Tabla135[Id Riesgo],Tabla135[[#This Row],[Id Riesgo]]),"")</f>
        <v>0.14399999999999999</v>
      </c>
      <c r="AE216" s="310">
        <f>IFERROR(_xlfn.MINIFS(Tabla135[Impacto residual],Tabla135[Id Riesgo],Tabla135[[#This Row],[Id Riesgo]]),"")</f>
        <v>0.8</v>
      </c>
      <c r="AF216" s="310" t="str" cm="1">
        <f t="array" ref="AF21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216" s="310" t="str" cm="1">
        <f t="array" ref="AG21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21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16" s="213"/>
      <c r="AJ216" s="727">
        <f>_xlfn.MINIFS(Tabla135[Probabilidad residual],Tabla135[Id Riesgo],Tabla135[[#This Row],[Id Riesgo]])</f>
        <v>0.14399999999999999</v>
      </c>
      <c r="AK216" s="727">
        <f>_xlfn.MINIFS(Tabla135[Impacto residual],Tabla135[Id Riesgo],Tabla135[[#This Row],[Id Riesgo]])</f>
        <v>0.8</v>
      </c>
      <c r="AL216" s="727"/>
      <c r="AM216" s="727"/>
      <c r="AN216" s="213"/>
      <c r="AO216" s="213"/>
      <c r="AP216" s="213"/>
      <c r="AQ216" s="213"/>
      <c r="AR216" s="213"/>
      <c r="AS216" s="213"/>
      <c r="AT216" s="213"/>
      <c r="AU216" s="213"/>
      <c r="AV216" s="213"/>
      <c r="AW216" s="213"/>
      <c r="AX216" s="213"/>
      <c r="AY216" s="213"/>
    </row>
    <row r="217" spans="1:51" ht="161.6" hidden="1" x14ac:dyDescent="0.4">
      <c r="A217" s="735" t="str">
        <f>Tabla135[[#This Row],[Id Riesgo]]</f>
        <v>RC21</v>
      </c>
      <c r="B217" s="736" t="str">
        <f>Tabla135[[#This Row],[Riesgo]]</f>
        <v>Posibilidad de afectación Legal, Reputacional, Económica, Operativa por Fraude interno, Soborno entrante, Conflicto de Intereses debido a cohecho, concusión y/o prevaricato, en las actuaciones de algún profesional de la Subdirección de Acceso a Tierras en Zonas Focalizadas, a través de la manipulación y/u omisión de información durante las actividades de verificación de los requisitos mínimos del predio en su tipo jurídico, técnico y/o ambiental y financiero  bajo el cual se materialice un subsidio</v>
      </c>
      <c r="C217" s="742" t="b">
        <f>Tabla135[[#This Row],[Identificado en paso 1 y 2?]]</f>
        <v>1</v>
      </c>
      <c r="D217" s="727">
        <f>_xlfn.XLOOKUP(Tabla135[[#This Row],[Id Riesgo]],Tabla13[Id Riesgo],Tabla13[Probabilidad],"",1)</f>
        <v>0.4</v>
      </c>
      <c r="E217" s="727">
        <f>IF(C217=TRUE,_xlfn.XLOOKUP(Tabla135[[#This Row],[Id Riesgo]],Tabla13[Id Riesgo],Tabla13[Porcentaje Impacto],"",1),"")</f>
        <v>0.8</v>
      </c>
      <c r="F217" s="290" t="str">
        <f t="shared" si="20"/>
        <v>RC21</v>
      </c>
      <c r="G217" s="415" t="b">
        <f>_xlfn.XLOOKUP(F217,Tabla13[Id Riesgo],Tabla13[Registro diligenciado],FALSE,1)</f>
        <v>1</v>
      </c>
      <c r="H217" s="290" t="str">
        <f>IF(G217,_xlfn.XLOOKUP(F217,Tabla6[Id Riesgo],Tabla6[DESCRIPCIÓN DEL RIESGO],FALSE,1),"")</f>
        <v>Posibilidad de afectación Legal, Reputacional, Económica, Operativa por Fraude interno, Soborno entrante, Conflicto de Intereses debido a cohecho, concusión y/o prevaricato, en las actuaciones de algún profesional de la Subdirección de Acceso a Tierras en Zonas Focalizadas, a través de la manipulación y/u omisión de información durante las actividades de verificación de los requisitos mínimos del predio en su tipo jurídico, técnico y/o ambiental y financiero  bajo el cual se materialice un subsidio</v>
      </c>
      <c r="I217" s="327">
        <f>_xlfn.XLOOKUP(Tabla135[[#This Row],[Id Riesgo]],Tabla13[Id Riesgo],Tabla13[Probabilidad])</f>
        <v>0.4</v>
      </c>
      <c r="J217" s="327">
        <f>_xlfn.XLOOKUP(Tabla135[[#This Row],[Id Riesgo]],Tabla13[Id Riesgo],Tabla13[Porcentaje Impacto],"",1)</f>
        <v>0.8</v>
      </c>
      <c r="K217" s="311">
        <v>6</v>
      </c>
      <c r="L217" s="314"/>
      <c r="M217" s="314"/>
      <c r="N217" s="314"/>
      <c r="O217" s="295"/>
      <c r="P217" s="314"/>
      <c r="Q217" s="328" t="str">
        <f>_xlfn.TEXTJOIN(" ",TRUE,Tabla135[[#This Row],[Actividad - Acción ¿Qué?
Inicia con verbo]],Tabla135[[#This Row],[Complemento
(Observaciones o desviaciones)]])</f>
        <v/>
      </c>
      <c r="R217" s="295"/>
      <c r="S217" s="327" t="str">
        <f>_xlfn.XLOOKUP(Tabla135[[#This Row],[Tipo de control]],Tabla7[Tipo de control],Tabla7[Peso],"",1)</f>
        <v/>
      </c>
      <c r="T217" s="290" t="str">
        <f>_xlfn.XLOOKUP(Tabla135[[#This Row],[Tipo de control]],Tabla7[Tipo de control],Tabla7[Afectación matriz],"",1)</f>
        <v/>
      </c>
      <c r="U217" s="295"/>
      <c r="V217" s="327" t="str">
        <f>_xlfn.XLOOKUP(Tabla135[[#This Row],[Implementación]],Tabla11[Implementación],Tabla11[Peso],"",1)</f>
        <v/>
      </c>
      <c r="W217" s="295"/>
      <c r="X217" s="295"/>
      <c r="Y217" s="295"/>
      <c r="Z217" s="295"/>
      <c r="AA217" s="310" t="str">
        <f>IFERROR(Tabla135[[#This Row],[Peso del control]]+Tabla135[[#This Row],[Peso de la implementación]],"")</f>
        <v/>
      </c>
      <c r="AB217" s="310" t="str" cm="1">
        <f t="array" ref="AB217">IFERROR(IF(Tabla135[[#This Row],[Registro diligenciado]]=TRUE,_xlfn.IFS(AND(Tabla135[[#This Row],[No. de Control]]=1,Tabla135[[#This Row],[Desplazamiento en la Matriz]]="Probabilidad"),D217-(D217*Tabla135[[#This Row],[Valor del control]]),AND(Tabla135[[#This Row],[No. de Control]]&gt;1,Tabla135[[#This Row],[Desplazamiento en la Matriz]]="Probabilidad"),AB216-(AB216*Tabla135[[#This Row],[Valor del control]]),AND(Tabla135[[#This Row],[No. de Control]]=1,Tabla135[[#This Row],[Desplazamiento en la Matriz]]="Impacto"),D217,AND(Tabla135[[#This Row],[No. de Control]]&gt;1,Tabla135[[#This Row],[Desplazamiento en la Matriz]]="Impacto"),AB216),""),"")</f>
        <v/>
      </c>
      <c r="AC217" s="310" t="str" cm="1">
        <f t="array" ref="AC217">IFERROR(IF(Tabla135[[#This Row],[Registro diligenciado]]=TRUE,_xlfn.IFS(AND(Tabla135[[#This Row],[No. de Control]]=1,Tabla135[[#This Row],[Desplazamiento en la Matriz]]="Impacto"),E217-(E217*Tabla135[[#This Row],[Valor del control]]),AND(Tabla135[[#This Row],[No. de Control]]&gt;1,Tabla135[[#This Row],[Desplazamiento en la Matriz]]="Impacto"),AC216-(AC216*Tabla135[[#This Row],[Valor del control]]),AND(Tabla135[[#This Row],[No. de Control]]=1,Tabla135[[#This Row],[Desplazamiento en la Matriz]]="Probabilidad"),E217,AND(Tabla135[[#This Row],[No. de Control]]&gt;1,Tabla135[[#This Row],[Desplazamiento en la Matriz]]="Probabilidad"),AC216),""),"")</f>
        <v/>
      </c>
      <c r="AD217" s="310">
        <f>IFERROR(_xlfn.MINIFS(Tabla135[Probabilidad residual],Tabla135[Id Riesgo],Tabla135[[#This Row],[Id Riesgo]]),"")</f>
        <v>0.14399999999999999</v>
      </c>
      <c r="AE217" s="310">
        <f>IFERROR(_xlfn.MINIFS(Tabla135[Impacto residual],Tabla135[Id Riesgo],Tabla135[[#This Row],[Id Riesgo]]),"")</f>
        <v>0.8</v>
      </c>
      <c r="AF217" s="310" t="str" cm="1">
        <f t="array" ref="AF21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217" s="310" t="str" cm="1">
        <f t="array" ref="AG21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21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17" s="213"/>
      <c r="AJ217" s="727">
        <f>_xlfn.MINIFS(Tabla135[Probabilidad residual],Tabla135[Id Riesgo],Tabla135[[#This Row],[Id Riesgo]])</f>
        <v>0.14399999999999999</v>
      </c>
      <c r="AK217" s="727">
        <f>_xlfn.MINIFS(Tabla135[Impacto residual],Tabla135[Id Riesgo],Tabla135[[#This Row],[Id Riesgo]])</f>
        <v>0.8</v>
      </c>
      <c r="AL217" s="727"/>
      <c r="AM217" s="727"/>
      <c r="AN217" s="213"/>
      <c r="AO217" s="213"/>
      <c r="AP217" s="213"/>
      <c r="AQ217" s="213"/>
      <c r="AR217" s="213"/>
      <c r="AS217" s="213"/>
      <c r="AT217" s="213"/>
      <c r="AU217" s="213"/>
      <c r="AV217" s="213"/>
      <c r="AW217" s="213"/>
      <c r="AX217" s="213"/>
      <c r="AY217" s="213"/>
    </row>
    <row r="218" spans="1:51" ht="161.6" hidden="1" x14ac:dyDescent="0.4">
      <c r="A218" s="735" t="str">
        <f>Tabla135[[#This Row],[Id Riesgo]]</f>
        <v>RC21</v>
      </c>
      <c r="B218" s="736" t="str">
        <f>Tabla135[[#This Row],[Riesgo]]</f>
        <v>Posibilidad de afectación Legal, Reputacional, Económica, Operativa por Fraude interno, Soborno entrante, Conflicto de Intereses debido a cohecho, concusión y/o prevaricato, en las actuaciones de algún profesional de la Subdirección de Acceso a Tierras en Zonas Focalizadas, a través de la manipulación y/u omisión de información durante las actividades de verificación de los requisitos mínimos del predio en su tipo jurídico, técnico y/o ambiental y financiero  bajo el cual se materialice un subsidio</v>
      </c>
      <c r="C218" s="742" t="b">
        <f>Tabla135[[#This Row],[Identificado en paso 1 y 2?]]</f>
        <v>1</v>
      </c>
      <c r="D218" s="727">
        <f>_xlfn.XLOOKUP(Tabla135[[#This Row],[Id Riesgo]],Tabla13[Id Riesgo],Tabla13[Probabilidad],"",1)</f>
        <v>0.4</v>
      </c>
      <c r="E218" s="727">
        <f>IF(C218=TRUE,_xlfn.XLOOKUP(Tabla135[[#This Row],[Id Riesgo]],Tabla13[Id Riesgo],Tabla13[Porcentaje Impacto],"",1),"")</f>
        <v>0.8</v>
      </c>
      <c r="F218" s="290" t="str">
        <f t="shared" si="20"/>
        <v>RC21</v>
      </c>
      <c r="G218" s="415" t="b">
        <f>_xlfn.XLOOKUP(F218,Tabla13[Id Riesgo],Tabla13[Registro diligenciado],FALSE,1)</f>
        <v>1</v>
      </c>
      <c r="H218" s="290" t="str">
        <f>IF(G218,_xlfn.XLOOKUP(F218,Tabla6[Id Riesgo],Tabla6[DESCRIPCIÓN DEL RIESGO],FALSE,1),"")</f>
        <v>Posibilidad de afectación Legal, Reputacional, Económica, Operativa por Fraude interno, Soborno entrante, Conflicto de Intereses debido a cohecho, concusión y/o prevaricato, en las actuaciones de algún profesional de la Subdirección de Acceso a Tierras en Zonas Focalizadas, a través de la manipulación y/u omisión de información durante las actividades de verificación de los requisitos mínimos del predio en su tipo jurídico, técnico y/o ambiental y financiero  bajo el cual se materialice un subsidio</v>
      </c>
      <c r="I218" s="327">
        <f>_xlfn.XLOOKUP(Tabla135[[#This Row],[Id Riesgo]],Tabla13[Id Riesgo],Tabla13[Probabilidad])</f>
        <v>0.4</v>
      </c>
      <c r="J218" s="327">
        <f>_xlfn.XLOOKUP(Tabla135[[#This Row],[Id Riesgo]],Tabla13[Id Riesgo],Tabla13[Porcentaje Impacto],"",1)</f>
        <v>0.8</v>
      </c>
      <c r="K218" s="311">
        <v>7</v>
      </c>
      <c r="L218" s="314"/>
      <c r="M218" s="314"/>
      <c r="N218" s="314"/>
      <c r="O218" s="295"/>
      <c r="P218" s="314"/>
      <c r="Q218" s="328" t="str">
        <f>_xlfn.TEXTJOIN(" ",TRUE,Tabla135[[#This Row],[Actividad - Acción ¿Qué?
Inicia con verbo]],Tabla135[[#This Row],[Complemento
(Observaciones o desviaciones)]])</f>
        <v/>
      </c>
      <c r="R218" s="295"/>
      <c r="S218" s="327" t="str">
        <f>_xlfn.XLOOKUP(Tabla135[[#This Row],[Tipo de control]],Tabla7[Tipo de control],Tabla7[Peso],"",1)</f>
        <v/>
      </c>
      <c r="T218" s="290" t="str">
        <f>_xlfn.XLOOKUP(Tabla135[[#This Row],[Tipo de control]],Tabla7[Tipo de control],Tabla7[Afectación matriz],"",1)</f>
        <v/>
      </c>
      <c r="U218" s="295"/>
      <c r="V218" s="327" t="str">
        <f>_xlfn.XLOOKUP(Tabla135[[#This Row],[Implementación]],Tabla11[Implementación],Tabla11[Peso],"",1)</f>
        <v/>
      </c>
      <c r="W218" s="295"/>
      <c r="X218" s="295"/>
      <c r="Y218" s="295"/>
      <c r="Z218" s="295"/>
      <c r="AA218" s="310" t="str">
        <f>IFERROR(Tabla135[[#This Row],[Peso del control]]+Tabla135[[#This Row],[Peso de la implementación]],"")</f>
        <v/>
      </c>
      <c r="AB218" s="310" t="str" cm="1">
        <f t="array" ref="AB218">IFERROR(IF(Tabla135[[#This Row],[Registro diligenciado]]=TRUE,_xlfn.IFS(AND(Tabla135[[#This Row],[No. de Control]]=1,Tabla135[[#This Row],[Desplazamiento en la Matriz]]="Probabilidad"),D218-(D218*Tabla135[[#This Row],[Valor del control]]),AND(Tabla135[[#This Row],[No. de Control]]&gt;1,Tabla135[[#This Row],[Desplazamiento en la Matriz]]="Probabilidad"),AB217-(AB217*Tabla135[[#This Row],[Valor del control]]),AND(Tabla135[[#This Row],[No. de Control]]=1,Tabla135[[#This Row],[Desplazamiento en la Matriz]]="Impacto"),D218,AND(Tabla135[[#This Row],[No. de Control]]&gt;1,Tabla135[[#This Row],[Desplazamiento en la Matriz]]="Impacto"),AB217),""),"")</f>
        <v/>
      </c>
      <c r="AC218" s="310" t="str" cm="1">
        <f t="array" ref="AC218">IFERROR(IF(Tabla135[[#This Row],[Registro diligenciado]]=TRUE,_xlfn.IFS(AND(Tabla135[[#This Row],[No. de Control]]=1,Tabla135[[#This Row],[Desplazamiento en la Matriz]]="Impacto"),E218-(E218*Tabla135[[#This Row],[Valor del control]]),AND(Tabla135[[#This Row],[No. de Control]]&gt;1,Tabla135[[#This Row],[Desplazamiento en la Matriz]]="Impacto"),AC217-(AC217*Tabla135[[#This Row],[Valor del control]]),AND(Tabla135[[#This Row],[No. de Control]]=1,Tabla135[[#This Row],[Desplazamiento en la Matriz]]="Probabilidad"),E218,AND(Tabla135[[#This Row],[No. de Control]]&gt;1,Tabla135[[#This Row],[Desplazamiento en la Matriz]]="Probabilidad"),AC217),""),"")</f>
        <v/>
      </c>
      <c r="AD218" s="310">
        <f>IFERROR(_xlfn.MINIFS(Tabla135[Probabilidad residual],Tabla135[Id Riesgo],Tabla135[[#This Row],[Id Riesgo]]),"")</f>
        <v>0.14399999999999999</v>
      </c>
      <c r="AE218" s="310">
        <f>IFERROR(_xlfn.MINIFS(Tabla135[Impacto residual],Tabla135[Id Riesgo],Tabla135[[#This Row],[Id Riesgo]]),"")</f>
        <v>0.8</v>
      </c>
      <c r="AF218" s="310" t="str" cm="1">
        <f t="array" ref="AF21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218" s="310" t="str" cm="1">
        <f t="array" ref="AG21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21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18" s="213"/>
      <c r="AJ218" s="727">
        <f>_xlfn.MINIFS(Tabla135[Probabilidad residual],Tabla135[Id Riesgo],Tabla135[[#This Row],[Id Riesgo]])</f>
        <v>0.14399999999999999</v>
      </c>
      <c r="AK218" s="727">
        <f>_xlfn.MINIFS(Tabla135[Impacto residual],Tabla135[Id Riesgo],Tabla135[[#This Row],[Id Riesgo]])</f>
        <v>0.8</v>
      </c>
      <c r="AL218" s="727"/>
      <c r="AM218" s="727"/>
      <c r="AN218" s="213"/>
      <c r="AO218" s="213"/>
      <c r="AP218" s="213"/>
      <c r="AQ218" s="213"/>
      <c r="AR218" s="213"/>
      <c r="AS218" s="213"/>
      <c r="AT218" s="213"/>
      <c r="AU218" s="213"/>
      <c r="AV218" s="213"/>
      <c r="AW218" s="213"/>
      <c r="AX218" s="213"/>
      <c r="AY218" s="213"/>
    </row>
    <row r="219" spans="1:51" ht="161.6" hidden="1" x14ac:dyDescent="0.4">
      <c r="A219" s="735" t="str">
        <f>Tabla135[[#This Row],[Id Riesgo]]</f>
        <v>RC21</v>
      </c>
      <c r="B219" s="736" t="str">
        <f>Tabla135[[#This Row],[Riesgo]]</f>
        <v>Posibilidad de afectación Legal, Reputacional, Económica, Operativa por Fraude interno, Soborno entrante, Conflicto de Intereses debido a cohecho, concusión y/o prevaricato, en las actuaciones de algún profesional de la Subdirección de Acceso a Tierras en Zonas Focalizadas, a través de la manipulación y/u omisión de información durante las actividades de verificación de los requisitos mínimos del predio en su tipo jurídico, técnico y/o ambiental y financiero  bajo el cual se materialice un subsidio</v>
      </c>
      <c r="C219" s="742" t="b">
        <f>Tabla135[[#This Row],[Identificado en paso 1 y 2?]]</f>
        <v>1</v>
      </c>
      <c r="D219" s="727">
        <f>_xlfn.XLOOKUP(Tabla135[[#This Row],[Id Riesgo]],Tabla13[Id Riesgo],Tabla13[Probabilidad],"",1)</f>
        <v>0.4</v>
      </c>
      <c r="E219" s="727">
        <f>IF(C219=TRUE,_xlfn.XLOOKUP(Tabla135[[#This Row],[Id Riesgo]],Tabla13[Id Riesgo],Tabla13[Porcentaje Impacto],"",1),"")</f>
        <v>0.8</v>
      </c>
      <c r="F219" s="290" t="str">
        <f t="shared" si="20"/>
        <v>RC21</v>
      </c>
      <c r="G219" s="415" t="b">
        <f>_xlfn.XLOOKUP(F219,Tabla13[Id Riesgo],Tabla13[Registro diligenciado],FALSE,1)</f>
        <v>1</v>
      </c>
      <c r="H219" s="290" t="str">
        <f>IF(G219,_xlfn.XLOOKUP(F219,Tabla6[Id Riesgo],Tabla6[DESCRIPCIÓN DEL RIESGO],FALSE,1),"")</f>
        <v>Posibilidad de afectación Legal, Reputacional, Económica, Operativa por Fraude interno, Soborno entrante, Conflicto de Intereses debido a cohecho, concusión y/o prevaricato, en las actuaciones de algún profesional de la Subdirección de Acceso a Tierras en Zonas Focalizadas, a través de la manipulación y/u omisión de información durante las actividades de verificación de los requisitos mínimos del predio en su tipo jurídico, técnico y/o ambiental y financiero  bajo el cual se materialice un subsidio</v>
      </c>
      <c r="I219" s="327">
        <f>_xlfn.XLOOKUP(Tabla135[[#This Row],[Id Riesgo]],Tabla13[Id Riesgo],Tabla13[Probabilidad])</f>
        <v>0.4</v>
      </c>
      <c r="J219" s="327">
        <f>_xlfn.XLOOKUP(Tabla135[[#This Row],[Id Riesgo]],Tabla13[Id Riesgo],Tabla13[Porcentaje Impacto],"",1)</f>
        <v>0.8</v>
      </c>
      <c r="K219" s="311">
        <v>8</v>
      </c>
      <c r="L219" s="314"/>
      <c r="M219" s="314"/>
      <c r="N219" s="314"/>
      <c r="O219" s="295"/>
      <c r="P219" s="314"/>
      <c r="Q219" s="328" t="str">
        <f>_xlfn.TEXTJOIN(" ",TRUE,Tabla135[[#This Row],[Actividad - Acción ¿Qué?
Inicia con verbo]],Tabla135[[#This Row],[Complemento
(Observaciones o desviaciones)]])</f>
        <v/>
      </c>
      <c r="R219" s="295"/>
      <c r="S219" s="327" t="str">
        <f>_xlfn.XLOOKUP(Tabla135[[#This Row],[Tipo de control]],Tabla7[Tipo de control],Tabla7[Peso],"",1)</f>
        <v/>
      </c>
      <c r="T219" s="290" t="str">
        <f>_xlfn.XLOOKUP(Tabla135[[#This Row],[Tipo de control]],Tabla7[Tipo de control],Tabla7[Afectación matriz],"",1)</f>
        <v/>
      </c>
      <c r="U219" s="295"/>
      <c r="V219" s="327" t="str">
        <f>_xlfn.XLOOKUP(Tabla135[[#This Row],[Implementación]],Tabla11[Implementación],Tabla11[Peso],"",1)</f>
        <v/>
      </c>
      <c r="W219" s="295"/>
      <c r="X219" s="295"/>
      <c r="Y219" s="295"/>
      <c r="Z219" s="295"/>
      <c r="AA219" s="310" t="str">
        <f>IFERROR(Tabla135[[#This Row],[Peso del control]]+Tabla135[[#This Row],[Peso de la implementación]],"")</f>
        <v/>
      </c>
      <c r="AB219" s="310" t="str" cm="1">
        <f t="array" ref="AB219">IFERROR(IF(Tabla135[[#This Row],[Registro diligenciado]]=TRUE,_xlfn.IFS(AND(Tabla135[[#This Row],[No. de Control]]=1,Tabla135[[#This Row],[Desplazamiento en la Matriz]]="Probabilidad"),D219-(D219*Tabla135[[#This Row],[Valor del control]]),AND(Tabla135[[#This Row],[No. de Control]]&gt;1,Tabla135[[#This Row],[Desplazamiento en la Matriz]]="Probabilidad"),AB218-(AB218*Tabla135[[#This Row],[Valor del control]]),AND(Tabla135[[#This Row],[No. de Control]]=1,Tabla135[[#This Row],[Desplazamiento en la Matriz]]="Impacto"),D219,AND(Tabla135[[#This Row],[No. de Control]]&gt;1,Tabla135[[#This Row],[Desplazamiento en la Matriz]]="Impacto"),AB218),""),"")</f>
        <v/>
      </c>
      <c r="AC219" s="310" t="str" cm="1">
        <f t="array" ref="AC219">IFERROR(IF(Tabla135[[#This Row],[Registro diligenciado]]=TRUE,_xlfn.IFS(AND(Tabla135[[#This Row],[No. de Control]]=1,Tabla135[[#This Row],[Desplazamiento en la Matriz]]="Impacto"),E219-(E219*Tabla135[[#This Row],[Valor del control]]),AND(Tabla135[[#This Row],[No. de Control]]&gt;1,Tabla135[[#This Row],[Desplazamiento en la Matriz]]="Impacto"),AC218-(AC218*Tabla135[[#This Row],[Valor del control]]),AND(Tabla135[[#This Row],[No. de Control]]=1,Tabla135[[#This Row],[Desplazamiento en la Matriz]]="Probabilidad"),E219,AND(Tabla135[[#This Row],[No. de Control]]&gt;1,Tabla135[[#This Row],[Desplazamiento en la Matriz]]="Probabilidad"),AC218),""),"")</f>
        <v/>
      </c>
      <c r="AD219" s="310">
        <f>IFERROR(_xlfn.MINIFS(Tabla135[Probabilidad residual],Tabla135[Id Riesgo],Tabla135[[#This Row],[Id Riesgo]]),"")</f>
        <v>0.14399999999999999</v>
      </c>
      <c r="AE219" s="310">
        <f>IFERROR(_xlfn.MINIFS(Tabla135[Impacto residual],Tabla135[Id Riesgo],Tabla135[[#This Row],[Id Riesgo]]),"")</f>
        <v>0.8</v>
      </c>
      <c r="AF219" s="310" t="str" cm="1">
        <f t="array" ref="AF21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219" s="310" t="str" cm="1">
        <f t="array" ref="AG21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21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19" s="213"/>
      <c r="AJ219" s="727">
        <f>_xlfn.MINIFS(Tabla135[Probabilidad residual],Tabla135[Id Riesgo],Tabla135[[#This Row],[Id Riesgo]])</f>
        <v>0.14399999999999999</v>
      </c>
      <c r="AK219" s="727">
        <f>_xlfn.MINIFS(Tabla135[Impacto residual],Tabla135[Id Riesgo],Tabla135[[#This Row],[Id Riesgo]])</f>
        <v>0.8</v>
      </c>
      <c r="AL219" s="727"/>
      <c r="AM219" s="727"/>
      <c r="AN219" s="213"/>
      <c r="AO219" s="213"/>
      <c r="AP219" s="213"/>
      <c r="AQ219" s="213"/>
      <c r="AR219" s="213"/>
      <c r="AS219" s="213"/>
      <c r="AT219" s="213"/>
      <c r="AU219" s="213"/>
      <c r="AV219" s="213"/>
      <c r="AW219" s="213"/>
      <c r="AX219" s="213"/>
      <c r="AY219" s="213"/>
    </row>
    <row r="220" spans="1:51" ht="161.6" hidden="1" x14ac:dyDescent="0.4">
      <c r="A220" s="735" t="str">
        <f>Tabla135[[#This Row],[Id Riesgo]]</f>
        <v>RC21</v>
      </c>
      <c r="B220" s="736" t="str">
        <f>Tabla135[[#This Row],[Riesgo]]</f>
        <v>Posibilidad de afectación Legal, Reputacional, Económica, Operativa por Fraude interno, Soborno entrante, Conflicto de Intereses debido a cohecho, concusión y/o prevaricato, en las actuaciones de algún profesional de la Subdirección de Acceso a Tierras en Zonas Focalizadas, a través de la manipulación y/u omisión de información durante las actividades de verificación de los requisitos mínimos del predio en su tipo jurídico, técnico y/o ambiental y financiero  bajo el cual se materialice un subsidio</v>
      </c>
      <c r="C220" s="742" t="b">
        <f>Tabla135[[#This Row],[Identificado en paso 1 y 2?]]</f>
        <v>1</v>
      </c>
      <c r="D220" s="727">
        <f>_xlfn.XLOOKUP(Tabla135[[#This Row],[Id Riesgo]],Tabla13[Id Riesgo],Tabla13[Probabilidad],"",1)</f>
        <v>0.4</v>
      </c>
      <c r="E220" s="727">
        <f>IF(C220=TRUE,_xlfn.XLOOKUP(Tabla135[[#This Row],[Id Riesgo]],Tabla13[Id Riesgo],Tabla13[Porcentaje Impacto],"",1),"")</f>
        <v>0.8</v>
      </c>
      <c r="F220" s="290" t="str">
        <f t="shared" si="20"/>
        <v>RC21</v>
      </c>
      <c r="G220" s="415" t="b">
        <f>_xlfn.XLOOKUP(F220,Tabla13[Id Riesgo],Tabla13[Registro diligenciado],FALSE,1)</f>
        <v>1</v>
      </c>
      <c r="H220" s="290" t="str">
        <f>IF(G220,_xlfn.XLOOKUP(F220,Tabla6[Id Riesgo],Tabla6[DESCRIPCIÓN DEL RIESGO],FALSE,1),"")</f>
        <v>Posibilidad de afectación Legal, Reputacional, Económica, Operativa por Fraude interno, Soborno entrante, Conflicto de Intereses debido a cohecho, concusión y/o prevaricato, en las actuaciones de algún profesional de la Subdirección de Acceso a Tierras en Zonas Focalizadas, a través de la manipulación y/u omisión de información durante las actividades de verificación de los requisitos mínimos del predio en su tipo jurídico, técnico y/o ambiental y financiero  bajo el cual se materialice un subsidio</v>
      </c>
      <c r="I220" s="327">
        <f>_xlfn.XLOOKUP(Tabla135[[#This Row],[Id Riesgo]],Tabla13[Id Riesgo],Tabla13[Probabilidad])</f>
        <v>0.4</v>
      </c>
      <c r="J220" s="327">
        <f>_xlfn.XLOOKUP(Tabla135[[#This Row],[Id Riesgo]],Tabla13[Id Riesgo],Tabla13[Porcentaje Impacto],"",1)</f>
        <v>0.8</v>
      </c>
      <c r="K220" s="311">
        <v>9</v>
      </c>
      <c r="L220" s="314"/>
      <c r="M220" s="314"/>
      <c r="N220" s="314"/>
      <c r="O220" s="295"/>
      <c r="P220" s="314"/>
      <c r="Q220" s="328" t="str">
        <f>_xlfn.TEXTJOIN(" ",TRUE,Tabla135[[#This Row],[Actividad - Acción ¿Qué?
Inicia con verbo]],Tabla135[[#This Row],[Complemento
(Observaciones o desviaciones)]])</f>
        <v/>
      </c>
      <c r="R220" s="295"/>
      <c r="S220" s="327" t="str">
        <f>_xlfn.XLOOKUP(Tabla135[[#This Row],[Tipo de control]],Tabla7[Tipo de control],Tabla7[Peso],"",1)</f>
        <v/>
      </c>
      <c r="T220" s="290" t="str">
        <f>_xlfn.XLOOKUP(Tabla135[[#This Row],[Tipo de control]],Tabla7[Tipo de control],Tabla7[Afectación matriz],"",1)</f>
        <v/>
      </c>
      <c r="U220" s="295"/>
      <c r="V220" s="327" t="str">
        <f>_xlfn.XLOOKUP(Tabla135[[#This Row],[Implementación]],Tabla11[Implementación],Tabla11[Peso],"",1)</f>
        <v/>
      </c>
      <c r="W220" s="295"/>
      <c r="X220" s="295"/>
      <c r="Y220" s="295"/>
      <c r="Z220" s="295"/>
      <c r="AA220" s="310" t="str">
        <f>IFERROR(Tabla135[[#This Row],[Peso del control]]+Tabla135[[#This Row],[Peso de la implementación]],"")</f>
        <v/>
      </c>
      <c r="AB220" s="310" t="str" cm="1">
        <f t="array" ref="AB220">IFERROR(IF(Tabla135[[#This Row],[Registro diligenciado]]=TRUE,_xlfn.IFS(AND(Tabla135[[#This Row],[No. de Control]]=1,Tabla135[[#This Row],[Desplazamiento en la Matriz]]="Probabilidad"),D220-(D220*Tabla135[[#This Row],[Valor del control]]),AND(Tabla135[[#This Row],[No. de Control]]&gt;1,Tabla135[[#This Row],[Desplazamiento en la Matriz]]="Probabilidad"),AB219-(AB219*Tabla135[[#This Row],[Valor del control]]),AND(Tabla135[[#This Row],[No. de Control]]=1,Tabla135[[#This Row],[Desplazamiento en la Matriz]]="Impacto"),D220,AND(Tabla135[[#This Row],[No. de Control]]&gt;1,Tabla135[[#This Row],[Desplazamiento en la Matriz]]="Impacto"),AB219),""),"")</f>
        <v/>
      </c>
      <c r="AC220" s="310" t="str" cm="1">
        <f t="array" ref="AC220">IFERROR(IF(Tabla135[[#This Row],[Registro diligenciado]]=TRUE,_xlfn.IFS(AND(Tabla135[[#This Row],[No. de Control]]=1,Tabla135[[#This Row],[Desplazamiento en la Matriz]]="Impacto"),E220-(E220*Tabla135[[#This Row],[Valor del control]]),AND(Tabla135[[#This Row],[No. de Control]]&gt;1,Tabla135[[#This Row],[Desplazamiento en la Matriz]]="Impacto"),AC219-(AC219*Tabla135[[#This Row],[Valor del control]]),AND(Tabla135[[#This Row],[No. de Control]]=1,Tabla135[[#This Row],[Desplazamiento en la Matriz]]="Probabilidad"),E220,AND(Tabla135[[#This Row],[No. de Control]]&gt;1,Tabla135[[#This Row],[Desplazamiento en la Matriz]]="Probabilidad"),AC219),""),"")</f>
        <v/>
      </c>
      <c r="AD220" s="310">
        <f>IFERROR(_xlfn.MINIFS(Tabla135[Probabilidad residual],Tabla135[Id Riesgo],Tabla135[[#This Row],[Id Riesgo]]),"")</f>
        <v>0.14399999999999999</v>
      </c>
      <c r="AE220" s="310">
        <f>IFERROR(_xlfn.MINIFS(Tabla135[Impacto residual],Tabla135[Id Riesgo],Tabla135[[#This Row],[Id Riesgo]]),"")</f>
        <v>0.8</v>
      </c>
      <c r="AF220" s="310" t="str" cm="1">
        <f t="array" ref="AF22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220" s="310" t="str" cm="1">
        <f t="array" ref="AG22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22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20" s="213"/>
      <c r="AJ220" s="727">
        <f>_xlfn.MINIFS(Tabla135[Probabilidad residual],Tabla135[Id Riesgo],Tabla135[[#This Row],[Id Riesgo]])</f>
        <v>0.14399999999999999</v>
      </c>
      <c r="AK220" s="727">
        <f>_xlfn.MINIFS(Tabla135[Impacto residual],Tabla135[Id Riesgo],Tabla135[[#This Row],[Id Riesgo]])</f>
        <v>0.8</v>
      </c>
      <c r="AL220" s="727"/>
      <c r="AM220" s="727"/>
      <c r="AN220" s="213"/>
      <c r="AO220" s="213"/>
      <c r="AP220" s="213"/>
      <c r="AQ220" s="213"/>
      <c r="AR220" s="213"/>
      <c r="AS220" s="213"/>
      <c r="AT220" s="213"/>
      <c r="AU220" s="213"/>
      <c r="AV220" s="213"/>
      <c r="AW220" s="213"/>
      <c r="AX220" s="213"/>
      <c r="AY220" s="213"/>
    </row>
    <row r="221" spans="1:51" ht="161.6" hidden="1" x14ac:dyDescent="0.4">
      <c r="A221" s="735" t="str">
        <f>Tabla135[[#This Row],[Id Riesgo]]</f>
        <v>RC21</v>
      </c>
      <c r="B221" s="736" t="str">
        <f>Tabla135[[#This Row],[Riesgo]]</f>
        <v>Posibilidad de afectación Legal, Reputacional, Económica, Operativa por Fraude interno, Soborno entrante, Conflicto de Intereses debido a cohecho, concusión y/o prevaricato, en las actuaciones de algún profesional de la Subdirección de Acceso a Tierras en Zonas Focalizadas, a través de la manipulación y/u omisión de información durante las actividades de verificación de los requisitos mínimos del predio en su tipo jurídico, técnico y/o ambiental y financiero  bajo el cual se materialice un subsidio</v>
      </c>
      <c r="C221" s="742" t="b">
        <f>Tabla135[[#This Row],[Identificado en paso 1 y 2?]]</f>
        <v>1</v>
      </c>
      <c r="D221" s="727">
        <f>_xlfn.XLOOKUP(Tabla135[[#This Row],[Id Riesgo]],Tabla13[Id Riesgo],Tabla13[Probabilidad],"",1)</f>
        <v>0.4</v>
      </c>
      <c r="E221" s="727">
        <f>IF(C221=TRUE,_xlfn.XLOOKUP(Tabla135[[#This Row],[Id Riesgo]],Tabla13[Id Riesgo],Tabla13[Porcentaje Impacto],"",1),"")</f>
        <v>0.8</v>
      </c>
      <c r="F221" s="290" t="str">
        <f t="shared" si="20"/>
        <v>RC21</v>
      </c>
      <c r="G221" s="415" t="b">
        <f>_xlfn.XLOOKUP(F221,Tabla13[Id Riesgo],Tabla13[Registro diligenciado],FALSE,1)</f>
        <v>1</v>
      </c>
      <c r="H221" s="290" t="str">
        <f>IF(G221,_xlfn.XLOOKUP(F221,Tabla6[Id Riesgo],Tabla6[DESCRIPCIÓN DEL RIESGO],FALSE,1),"")</f>
        <v>Posibilidad de afectación Legal, Reputacional, Económica, Operativa por Fraude interno, Soborno entrante, Conflicto de Intereses debido a cohecho, concusión y/o prevaricato, en las actuaciones de algún profesional de la Subdirección de Acceso a Tierras en Zonas Focalizadas, a través de la manipulación y/u omisión de información durante las actividades de verificación de los requisitos mínimos del predio en su tipo jurídico, técnico y/o ambiental y financiero  bajo el cual se materialice un subsidio</v>
      </c>
      <c r="I221" s="327">
        <f>_xlfn.XLOOKUP(Tabla135[[#This Row],[Id Riesgo]],Tabla13[Id Riesgo],Tabla13[Probabilidad])</f>
        <v>0.4</v>
      </c>
      <c r="J221" s="327">
        <f>_xlfn.XLOOKUP(Tabla135[[#This Row],[Id Riesgo]],Tabla13[Id Riesgo],Tabla13[Porcentaje Impacto],"",1)</f>
        <v>0.8</v>
      </c>
      <c r="K221" s="311">
        <v>10</v>
      </c>
      <c r="L221" s="314"/>
      <c r="M221" s="314"/>
      <c r="N221" s="314"/>
      <c r="O221" s="295"/>
      <c r="P221" s="314"/>
      <c r="Q221" s="328" t="str">
        <f>_xlfn.TEXTJOIN(" ",TRUE,Tabla135[[#This Row],[Actividad - Acción ¿Qué?
Inicia con verbo]],Tabla135[[#This Row],[Complemento
(Observaciones o desviaciones)]])</f>
        <v/>
      </c>
      <c r="R221" s="295"/>
      <c r="S221" s="327" t="str">
        <f>_xlfn.XLOOKUP(Tabla135[[#This Row],[Tipo de control]],Tabla7[Tipo de control],Tabla7[Peso],"",1)</f>
        <v/>
      </c>
      <c r="T221" s="290" t="str">
        <f>_xlfn.XLOOKUP(Tabla135[[#This Row],[Tipo de control]],Tabla7[Tipo de control],Tabla7[Afectación matriz],"",1)</f>
        <v/>
      </c>
      <c r="U221" s="295"/>
      <c r="V221" s="327" t="str">
        <f>_xlfn.XLOOKUP(Tabla135[[#This Row],[Implementación]],Tabla11[Implementación],Tabla11[Peso],"",1)</f>
        <v/>
      </c>
      <c r="W221" s="295"/>
      <c r="X221" s="295"/>
      <c r="Y221" s="295"/>
      <c r="Z221" s="295"/>
      <c r="AA221" s="310" t="str">
        <f>IFERROR(Tabla135[[#This Row],[Peso del control]]+Tabla135[[#This Row],[Peso de la implementación]],"")</f>
        <v/>
      </c>
      <c r="AB221" s="310" t="str" cm="1">
        <f t="array" ref="AB221">IFERROR(IF(Tabla135[[#This Row],[Registro diligenciado]]=TRUE,_xlfn.IFS(AND(Tabla135[[#This Row],[No. de Control]]=1,Tabla135[[#This Row],[Desplazamiento en la Matriz]]="Probabilidad"),D221-(D221*Tabla135[[#This Row],[Valor del control]]),AND(Tabla135[[#This Row],[No. de Control]]&gt;1,Tabla135[[#This Row],[Desplazamiento en la Matriz]]="Probabilidad"),AB220-(AB220*Tabla135[[#This Row],[Valor del control]]),AND(Tabla135[[#This Row],[No. de Control]]=1,Tabla135[[#This Row],[Desplazamiento en la Matriz]]="Impacto"),D221,AND(Tabla135[[#This Row],[No. de Control]]&gt;1,Tabla135[[#This Row],[Desplazamiento en la Matriz]]="Impacto"),AB220),""),"")</f>
        <v/>
      </c>
      <c r="AC221" s="310" t="str" cm="1">
        <f t="array" ref="AC221">IFERROR(IF(Tabla135[[#This Row],[Registro diligenciado]]=TRUE,_xlfn.IFS(AND(Tabla135[[#This Row],[No. de Control]]=1,Tabla135[[#This Row],[Desplazamiento en la Matriz]]="Impacto"),E221-(E221*Tabla135[[#This Row],[Valor del control]]),AND(Tabla135[[#This Row],[No. de Control]]&gt;1,Tabla135[[#This Row],[Desplazamiento en la Matriz]]="Impacto"),AC220-(AC220*Tabla135[[#This Row],[Valor del control]]),AND(Tabla135[[#This Row],[No. de Control]]=1,Tabla135[[#This Row],[Desplazamiento en la Matriz]]="Probabilidad"),E221,AND(Tabla135[[#This Row],[No. de Control]]&gt;1,Tabla135[[#This Row],[Desplazamiento en la Matriz]]="Probabilidad"),AC220),""),"")</f>
        <v/>
      </c>
      <c r="AD221" s="310">
        <f>IFERROR(_xlfn.MINIFS(Tabla135[Probabilidad residual],Tabla135[Id Riesgo],Tabla135[[#This Row],[Id Riesgo]]),"")</f>
        <v>0.14399999999999999</v>
      </c>
      <c r="AE221" s="310">
        <f>IFERROR(_xlfn.MINIFS(Tabla135[Impacto residual],Tabla135[Id Riesgo],Tabla135[[#This Row],[Id Riesgo]]),"")</f>
        <v>0.8</v>
      </c>
      <c r="AF221" s="310" t="str" cm="1">
        <f t="array" ref="AF22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221" s="310" t="str" cm="1">
        <f t="array" ref="AG22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22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21" s="213"/>
      <c r="AJ221" s="727">
        <f>_xlfn.MINIFS(Tabla135[Probabilidad residual],Tabla135[Id Riesgo],Tabla135[[#This Row],[Id Riesgo]])</f>
        <v>0.14399999999999999</v>
      </c>
      <c r="AK221" s="727">
        <f>_xlfn.MINIFS(Tabla135[Impacto residual],Tabla135[Id Riesgo],Tabla135[[#This Row],[Id Riesgo]])</f>
        <v>0.8</v>
      </c>
      <c r="AL221" s="727"/>
      <c r="AM221" s="727"/>
      <c r="AN221" s="213"/>
      <c r="AO221" s="213"/>
      <c r="AP221" s="213"/>
      <c r="AQ221" s="213"/>
      <c r="AR221" s="213"/>
      <c r="AS221" s="213"/>
      <c r="AT221" s="213"/>
      <c r="AU221" s="213"/>
      <c r="AV221" s="213"/>
      <c r="AW221" s="213"/>
      <c r="AX221" s="213"/>
      <c r="AY221" s="213"/>
    </row>
    <row r="222" spans="1:51" ht="161.6" x14ac:dyDescent="0.4">
      <c r="A222" s="735" t="str">
        <f>Tabla135[[#This Row],[Id Riesgo]]</f>
        <v>RC22</v>
      </c>
      <c r="B222" s="736" t="str">
        <f>Tabla135[[#This Row],[Riesgo]]</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en Zonas Focalizadas, a través de la manipulación de información entregada a la subdirección, para el análisis de trámite administrativo, según el ACCTI-P-020 Procedimiento Único en Municipios Focalizados</v>
      </c>
      <c r="C222" s="742" t="b">
        <f>Tabla135[[#This Row],[Identificado en paso 1 y 2?]]</f>
        <v>1</v>
      </c>
      <c r="D222" s="727">
        <f>_xlfn.XLOOKUP(Tabla135[[#This Row],[Id Riesgo]],Tabla13[Id Riesgo],Tabla13[Probabilidad],"",1)</f>
        <v>0.6</v>
      </c>
      <c r="E222" s="727">
        <f>IF(C222=TRUE,_xlfn.XLOOKUP(Tabla135[[#This Row],[Id Riesgo]],Tabla13[Id Riesgo],Tabla13[Porcentaje Impacto],"",1),"")</f>
        <v>0.8</v>
      </c>
      <c r="F222" s="290" t="s">
        <v>153</v>
      </c>
      <c r="G222" s="415" t="b">
        <f>_xlfn.XLOOKUP(F222,Tabla13[Id Riesgo],Tabla13[Registro diligenciado],FALSE,1)</f>
        <v>1</v>
      </c>
      <c r="H222" s="290" t="str">
        <f>IF(G222,_xlfn.XLOOKUP(F222,Tabla6[Id Riesgo],Tabla6[DESCRIPCIÓN DEL RIESGO],FALSE,1),"")</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en Zonas Focalizadas, a través de la manipulación de información entregada a la subdirección, para el análisis de trámite administrativo, según el ACCTI-P-020 Procedimiento Único en Municipios Focalizados</v>
      </c>
      <c r="I222" s="327">
        <f>_xlfn.XLOOKUP(Tabla135[[#This Row],[Id Riesgo]],Tabla13[Id Riesgo],Tabla13[Probabilidad])</f>
        <v>0.6</v>
      </c>
      <c r="J222" s="327">
        <f>_xlfn.XLOOKUP(Tabla135[[#This Row],[Id Riesgo]],Tabla13[Id Riesgo],Tabla13[Porcentaje Impacto],"",1)</f>
        <v>0.8</v>
      </c>
      <c r="K222" s="311">
        <v>1</v>
      </c>
      <c r="L222" s="314" t="s">
        <v>419</v>
      </c>
      <c r="M222" s="314" t="s">
        <v>441</v>
      </c>
      <c r="N222" s="314" t="s">
        <v>483</v>
      </c>
      <c r="O222" s="295" t="s">
        <v>932</v>
      </c>
      <c r="P222" s="314" t="s">
        <v>933</v>
      </c>
      <c r="Q222" s="328" t="str">
        <f>_xlfn.TEXTJOIN(" ",TRUE,Tabla135[[#This Row],[Actividad - Acción ¿Qué?
Inicia con verbo]],Tabla135[[#This Row],[Complemento
(Observaciones o desviaciones)]])</f>
        <v>Validar la decisión del Acto Administrativo de Apertura, mediante la elaboración del Informe Técnico Jurídico, conforme al procedimiento ACCTI-P-020 PRROCEDIMIENTO UNICO EN MUNICIPIOS FOCALIZADOS,  analizando la información recibida de la Subdirección de Sistemas de Información (valoración del sujeto) y de la Subdirección de Planeación Operativa (información técnico-jurídica del predio).</v>
      </c>
      <c r="R222" s="295" t="s">
        <v>531</v>
      </c>
      <c r="S222" s="327">
        <f>_xlfn.XLOOKUP(Tabla135[[#This Row],[Tipo de control]],Tabla7[Tipo de control],Tabla7[Peso],"",1)</f>
        <v>0.15</v>
      </c>
      <c r="T222" s="290" t="str">
        <f>_xlfn.XLOOKUP(Tabla135[[#This Row],[Tipo de control]],Tabla7[Tipo de control],Tabla7[Afectación matriz],"",1)</f>
        <v>Probabilidad</v>
      </c>
      <c r="U222" s="295" t="s">
        <v>503</v>
      </c>
      <c r="V222" s="327">
        <f>_xlfn.XLOOKUP(Tabla135[[#This Row],[Implementación]],Tabla11[Implementación],Tabla11[Peso],"",1)</f>
        <v>0.15</v>
      </c>
      <c r="W222" s="295" t="s">
        <v>502</v>
      </c>
      <c r="X222" s="295" t="s">
        <v>493</v>
      </c>
      <c r="Y222" s="295" t="s">
        <v>766</v>
      </c>
      <c r="Z222" s="295" t="s">
        <v>508</v>
      </c>
      <c r="AA222" s="310">
        <f>IFERROR(Tabla135[[#This Row],[Peso del control]]+Tabla135[[#This Row],[Peso de la implementación]],"")</f>
        <v>0.3</v>
      </c>
      <c r="AB222" s="310" cm="1">
        <f t="array" ref="AB222">IFERROR(IF(Tabla135[[#This Row],[Registro diligenciado]]=TRUE,_xlfn.IFS(AND(Tabla135[[#This Row],[No. de Control]]=1,Tabla135[[#This Row],[Desplazamiento en la Matriz]]="Probabilidad"),D222-(D222*Tabla135[[#This Row],[Valor del control]]),AND(Tabla135[[#This Row],[No. de Control]]&gt;1,Tabla135[[#This Row],[Desplazamiento en la Matriz]]="Probabilidad"),AB221-(AB221*Tabla135[[#This Row],[Valor del control]]),AND(Tabla135[[#This Row],[No. de Control]]=1,Tabla135[[#This Row],[Desplazamiento en la Matriz]]="Impacto"),D222,AND(Tabla135[[#This Row],[No. de Control]]&gt;1,Tabla135[[#This Row],[Desplazamiento en la Matriz]]="Impacto"),AB221),""),"")</f>
        <v>0.42</v>
      </c>
      <c r="AC222" s="310" cm="1">
        <f t="array" ref="AC222">IFERROR(IF(Tabla135[[#This Row],[Registro diligenciado]]=TRUE,_xlfn.IFS(AND(Tabla135[[#This Row],[No. de Control]]=1,Tabla135[[#This Row],[Desplazamiento en la Matriz]]="Impacto"),E222-(E222*Tabla135[[#This Row],[Valor del control]]),AND(Tabla135[[#This Row],[No. de Control]]&gt;1,Tabla135[[#This Row],[Desplazamiento en la Matriz]]="Impacto"),AC221-(AC221*Tabla135[[#This Row],[Valor del control]]),AND(Tabla135[[#This Row],[No. de Control]]=1,Tabla135[[#This Row],[Desplazamiento en la Matriz]]="Probabilidad"),E222,AND(Tabla135[[#This Row],[No. de Control]]&gt;1,Tabla135[[#This Row],[Desplazamiento en la Matriz]]="Probabilidad"),AC221),""),"")</f>
        <v>0.8</v>
      </c>
      <c r="AD222" s="310">
        <f>IFERROR(_xlfn.MINIFS(Tabla135[Probabilidad residual],Tabla135[Id Riesgo],Tabla135[[#This Row],[Id Riesgo]]),"")</f>
        <v>0.29399999999999998</v>
      </c>
      <c r="AE222" s="310">
        <f>IFERROR(_xlfn.MINIFS(Tabla135[Impacto residual],Tabla135[Id Riesgo],Tabla135[[#This Row],[Id Riesgo]]),"")</f>
        <v>0.8</v>
      </c>
      <c r="AF222" s="310" t="str" cm="1">
        <f t="array" ref="AF22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222" s="310" t="str" cm="1">
        <f t="array" ref="AG22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22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222" s="213"/>
      <c r="AJ222" s="727">
        <f>_xlfn.MINIFS(Tabla135[Probabilidad residual],Tabla135[Id Riesgo],Tabla135[[#This Row],[Id Riesgo]])</f>
        <v>0.29399999999999998</v>
      </c>
      <c r="AK222" s="727">
        <f>_xlfn.MINIFS(Tabla135[Impacto residual],Tabla135[Id Riesgo],Tabla135[[#This Row],[Id Riesgo]])</f>
        <v>0.8</v>
      </c>
      <c r="AL222" s="727" t="str" cm="1">
        <f t="array" ref="AL222">IFERROR(_xlfn.IFS(AND(AJ222&gt;=CONFIGURACIÓN!$BF$6,AJ222&lt;=CONFIGURACIÓN!$BG$6),CONFIGURACIÓN!$BE$6,AND(AJ222&gt;=CONFIGURACIÓN!$BF$7,AJ222&lt;=CONFIGURACIÓN!$BG$7),CONFIGURACIÓN!$BE$7,AND(AJ222&gt;=CONFIGURACIÓN!$BF$8,AJ222&lt;=CONFIGURACIÓN!$BG$8),CONFIGURACIÓN!$BE$8,AND(AJ222&gt;=CONFIGURACIÓN!$BF$9,AJ222&lt;=CONFIGURACIÓN!$BG$9),CONFIGURACIÓN!$BE$9,AND(AJ222&gt;=CONFIGURACIÓN!$BF$10,AJ222&lt;=CONFIGURACIÓN!$BG$10),CONFIGURACIÓN!$BE$10),"")</f>
        <v>Baja</v>
      </c>
      <c r="AM222" s="727" t="str" cm="1">
        <f t="array" ref="AM222">IFERROR(_xlfn.IFS(AND(AK222&gt;=CONFIGURACIÓN!$BJ$6,AK222&lt;=CONFIGURACIÓN!$BK$6),CONFIGURACIÓN!$BI$6,AND(AK222&gt;=CONFIGURACIÓN!$BJ$7,AK222&lt;=CONFIGURACIÓN!$BK$7),CONFIGURACIÓN!$BI$7,AND(AK222&gt;=CONFIGURACIÓN!$BJ$8,AK222&lt;=CONFIGURACIÓN!$BK$8),CONFIGURACIÓN!$BI$8,AND(AK222&gt;=CONFIGURACIÓN!$BJ$9,AK222&lt;=CONFIGURACIÓN!$BK$9),CONFIGURACIÓN!$BI$9,AND(AK222&gt;=CONFIGURACIÓN!$BJ$10,AK222&lt;=CONFIGURACIÓN!$BK$10),CONFIGURACIÓN!$BI$10),"")</f>
        <v>Mayor</v>
      </c>
      <c r="AN222" s="213"/>
      <c r="AO222" s="213"/>
      <c r="AP222" s="213"/>
      <c r="AQ222" s="213"/>
      <c r="AR222" s="213"/>
      <c r="AS222" s="213"/>
      <c r="AT222" s="213"/>
      <c r="AU222" s="213"/>
      <c r="AV222" s="213"/>
      <c r="AW222" s="213"/>
      <c r="AX222" s="213"/>
      <c r="AY222" s="213"/>
    </row>
    <row r="223" spans="1:51" ht="161.6" x14ac:dyDescent="0.4">
      <c r="A223" s="735" t="str">
        <f>Tabla135[[#This Row],[Id Riesgo]]</f>
        <v>RC22</v>
      </c>
      <c r="B223" s="736" t="str">
        <f>Tabla135[[#This Row],[Riesgo]]</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en Zonas Focalizadas, a través de la manipulación de información entregada a la subdirección, para el análisis de trámite administrativo, según el ACCTI-P-020 Procedimiento Único en Municipios Focalizados</v>
      </c>
      <c r="C223" s="742" t="b">
        <f>Tabla135[[#This Row],[Identificado en paso 1 y 2?]]</f>
        <v>1</v>
      </c>
      <c r="D223" s="727">
        <f>_xlfn.XLOOKUP(Tabla135[[#This Row],[Id Riesgo]],Tabla13[Id Riesgo],Tabla13[Probabilidad],"",1)</f>
        <v>0.6</v>
      </c>
      <c r="E223" s="727">
        <f>IF(C223=TRUE,_xlfn.XLOOKUP(Tabla135[[#This Row],[Id Riesgo]],Tabla13[Id Riesgo],Tabla13[Porcentaje Impacto],"",1),"")</f>
        <v>0.8</v>
      </c>
      <c r="F223" s="290" t="str">
        <f t="shared" ref="F223:F231" si="21">F222</f>
        <v>RC22</v>
      </c>
      <c r="G223" s="415" t="b">
        <f>_xlfn.XLOOKUP(F223,Tabla13[Id Riesgo],Tabla13[Registro diligenciado],FALSE,1)</f>
        <v>1</v>
      </c>
      <c r="H223" s="290" t="str">
        <f>IF(G223,_xlfn.XLOOKUP(F223,Tabla6[Id Riesgo],Tabla6[DESCRIPCIÓN DEL RIESGO],FALSE,1),"")</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en Zonas Focalizadas, a través de la manipulación de información entregada a la subdirección, para el análisis de trámite administrativo, según el ACCTI-P-020 Procedimiento Único en Municipios Focalizados</v>
      </c>
      <c r="I223" s="327">
        <f>_xlfn.XLOOKUP(Tabla135[[#This Row],[Id Riesgo]],Tabla13[Id Riesgo],Tabla13[Probabilidad])</f>
        <v>0.6</v>
      </c>
      <c r="J223" s="327">
        <f>_xlfn.XLOOKUP(Tabla135[[#This Row],[Id Riesgo]],Tabla13[Id Riesgo],Tabla13[Porcentaje Impacto],"",1)</f>
        <v>0.8</v>
      </c>
      <c r="K223" s="311">
        <v>2</v>
      </c>
      <c r="L223" s="314" t="s">
        <v>419</v>
      </c>
      <c r="M223" s="314" t="s">
        <v>441</v>
      </c>
      <c r="N223" s="314" t="s">
        <v>483</v>
      </c>
      <c r="O223" s="295" t="s">
        <v>934</v>
      </c>
      <c r="P223" s="314" t="s">
        <v>935</v>
      </c>
      <c r="Q223" s="328" t="str">
        <f>_xlfn.TEXTJOIN(" ",TRUE,Tabla135[[#This Row],[Actividad - Acción ¿Qué?
Inicia con verbo]],Tabla135[[#This Row],[Complemento
(Observaciones o desviaciones)]])</f>
        <v>Ratificar el Informe Tecnico Jurídico, conforme al  ACCTI-P-020 PROCEDIMIENTO ÚNICO EN MUNICIPIOS FOCALIZADOS. analizando los resultados del mismo ITJ y de la Audiencia Pública de Resultados para elaborar el Acto Administrativo de Cierre</v>
      </c>
      <c r="R223" s="295" t="s">
        <v>531</v>
      </c>
      <c r="S223" s="327">
        <f>_xlfn.XLOOKUP(Tabla135[[#This Row],[Tipo de control]],Tabla7[Tipo de control],Tabla7[Peso],"",1)</f>
        <v>0.15</v>
      </c>
      <c r="T223" s="290" t="str">
        <f>_xlfn.XLOOKUP(Tabla135[[#This Row],[Tipo de control]],Tabla7[Tipo de control],Tabla7[Afectación matriz],"",1)</f>
        <v>Probabilidad</v>
      </c>
      <c r="U223" s="295" t="s">
        <v>503</v>
      </c>
      <c r="V223" s="327">
        <f>_xlfn.XLOOKUP(Tabla135[[#This Row],[Implementación]],Tabla11[Implementación],Tabla11[Peso],"",1)</f>
        <v>0.15</v>
      </c>
      <c r="W223" s="295" t="s">
        <v>502</v>
      </c>
      <c r="X223" s="295" t="s">
        <v>493</v>
      </c>
      <c r="Y223" s="295" t="s">
        <v>766</v>
      </c>
      <c r="Z223" s="295" t="s">
        <v>508</v>
      </c>
      <c r="AA223" s="310">
        <f>IFERROR(Tabla135[[#This Row],[Peso del control]]+Tabla135[[#This Row],[Peso de la implementación]],"")</f>
        <v>0.3</v>
      </c>
      <c r="AB223" s="310" cm="1">
        <f t="array" ref="AB223">IFERROR(IF(Tabla135[[#This Row],[Registro diligenciado]]=TRUE,_xlfn.IFS(AND(Tabla135[[#This Row],[No. de Control]]=1,Tabla135[[#This Row],[Desplazamiento en la Matriz]]="Probabilidad"),D223-(D223*Tabla135[[#This Row],[Valor del control]]),AND(Tabla135[[#This Row],[No. de Control]]&gt;1,Tabla135[[#This Row],[Desplazamiento en la Matriz]]="Probabilidad"),AB222-(AB222*Tabla135[[#This Row],[Valor del control]]),AND(Tabla135[[#This Row],[No. de Control]]=1,Tabla135[[#This Row],[Desplazamiento en la Matriz]]="Impacto"),D223,AND(Tabla135[[#This Row],[No. de Control]]&gt;1,Tabla135[[#This Row],[Desplazamiento en la Matriz]]="Impacto"),AB222),""),"")</f>
        <v>0.29399999999999998</v>
      </c>
      <c r="AC223" s="310" cm="1">
        <f t="array" ref="AC223">IFERROR(IF(Tabla135[[#This Row],[Registro diligenciado]]=TRUE,_xlfn.IFS(AND(Tabla135[[#This Row],[No. de Control]]=1,Tabla135[[#This Row],[Desplazamiento en la Matriz]]="Impacto"),E223-(E223*Tabla135[[#This Row],[Valor del control]]),AND(Tabla135[[#This Row],[No. de Control]]&gt;1,Tabla135[[#This Row],[Desplazamiento en la Matriz]]="Impacto"),AC222-(AC222*Tabla135[[#This Row],[Valor del control]]),AND(Tabla135[[#This Row],[No. de Control]]=1,Tabla135[[#This Row],[Desplazamiento en la Matriz]]="Probabilidad"),E223,AND(Tabla135[[#This Row],[No. de Control]]&gt;1,Tabla135[[#This Row],[Desplazamiento en la Matriz]]="Probabilidad"),AC222),""),"")</f>
        <v>0.8</v>
      </c>
      <c r="AD223" s="310">
        <f>IFERROR(_xlfn.MINIFS(Tabla135[Probabilidad residual],Tabla135[Id Riesgo],Tabla135[[#This Row],[Id Riesgo]]),"")</f>
        <v>0.29399999999999998</v>
      </c>
      <c r="AE223" s="310">
        <f>IFERROR(_xlfn.MINIFS(Tabla135[Impacto residual],Tabla135[Id Riesgo],Tabla135[[#This Row],[Id Riesgo]]),"")</f>
        <v>0.8</v>
      </c>
      <c r="AF223" s="310" t="str" cm="1">
        <f t="array" ref="AF22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223" s="310" t="str" cm="1">
        <f t="array" ref="AG22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22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223" s="213"/>
      <c r="AJ223" s="727">
        <f>_xlfn.MINIFS(Tabla135[Probabilidad residual],Tabla135[Id Riesgo],Tabla135[[#This Row],[Id Riesgo]])</f>
        <v>0.29399999999999998</v>
      </c>
      <c r="AK223" s="727">
        <f>_xlfn.MINIFS(Tabla135[Impacto residual],Tabla135[Id Riesgo],Tabla135[[#This Row],[Id Riesgo]])</f>
        <v>0.8</v>
      </c>
      <c r="AL223" s="727"/>
      <c r="AM223" s="727"/>
      <c r="AN223" s="213"/>
      <c r="AO223" s="213"/>
      <c r="AP223" s="213"/>
      <c r="AQ223" s="213"/>
      <c r="AR223" s="213"/>
      <c r="AS223" s="213"/>
      <c r="AT223" s="213"/>
      <c r="AU223" s="213"/>
      <c r="AV223" s="213"/>
      <c r="AW223" s="213"/>
      <c r="AX223" s="213"/>
      <c r="AY223" s="213"/>
    </row>
    <row r="224" spans="1:51" ht="161.6" hidden="1" x14ac:dyDescent="0.4">
      <c r="A224" s="735" t="str">
        <f>Tabla135[[#This Row],[Id Riesgo]]</f>
        <v>RC22</v>
      </c>
      <c r="B224" s="736" t="str">
        <f>Tabla135[[#This Row],[Riesgo]]</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en Zonas Focalizadas, a través de la manipulación de información entregada a la subdirección, para el análisis de trámite administrativo, según el ACCTI-P-020 Procedimiento Único en Municipios Focalizados</v>
      </c>
      <c r="C224" s="742" t="b">
        <f>Tabla135[[#This Row],[Identificado en paso 1 y 2?]]</f>
        <v>1</v>
      </c>
      <c r="D224" s="727">
        <f>_xlfn.XLOOKUP(Tabla135[[#This Row],[Id Riesgo]],Tabla13[Id Riesgo],Tabla13[Probabilidad],"",1)</f>
        <v>0.6</v>
      </c>
      <c r="E224" s="727">
        <f>IF(C224=TRUE,_xlfn.XLOOKUP(Tabla135[[#This Row],[Id Riesgo]],Tabla13[Id Riesgo],Tabla13[Porcentaje Impacto],"",1),"")</f>
        <v>0.8</v>
      </c>
      <c r="F224" s="290" t="str">
        <f t="shared" si="21"/>
        <v>RC22</v>
      </c>
      <c r="G224" s="415" t="b">
        <f>_xlfn.XLOOKUP(F224,Tabla13[Id Riesgo],Tabla13[Registro diligenciado],FALSE,1)</f>
        <v>1</v>
      </c>
      <c r="H224" s="290" t="str">
        <f>IF(G224,_xlfn.XLOOKUP(F224,Tabla6[Id Riesgo],Tabla6[DESCRIPCIÓN DEL RIESGO],FALSE,1),"")</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en Zonas Focalizadas, a través de la manipulación de información entregada a la subdirección, para el análisis de trámite administrativo, según el ACCTI-P-020 Procedimiento Único en Municipios Focalizados</v>
      </c>
      <c r="I224" s="327">
        <f>_xlfn.XLOOKUP(Tabla135[[#This Row],[Id Riesgo]],Tabla13[Id Riesgo],Tabla13[Probabilidad])</f>
        <v>0.6</v>
      </c>
      <c r="J224" s="327">
        <f>_xlfn.XLOOKUP(Tabla135[[#This Row],[Id Riesgo]],Tabla13[Id Riesgo],Tabla13[Porcentaje Impacto],"",1)</f>
        <v>0.8</v>
      </c>
      <c r="K224" s="311">
        <v>3</v>
      </c>
      <c r="L224" s="314"/>
      <c r="M224" s="314"/>
      <c r="N224" s="314"/>
      <c r="O224" s="295"/>
      <c r="P224" s="314"/>
      <c r="Q224" s="328" t="str">
        <f>_xlfn.TEXTJOIN(" ",TRUE,Tabla135[[#This Row],[Actividad - Acción ¿Qué?
Inicia con verbo]],Tabla135[[#This Row],[Complemento
(Observaciones o desviaciones)]])</f>
        <v/>
      </c>
      <c r="R224" s="295"/>
      <c r="S224" s="327" t="str">
        <f>_xlfn.XLOOKUP(Tabla135[[#This Row],[Tipo de control]],Tabla7[Tipo de control],Tabla7[Peso],"",1)</f>
        <v/>
      </c>
      <c r="T224" s="290" t="str">
        <f>_xlfn.XLOOKUP(Tabla135[[#This Row],[Tipo de control]],Tabla7[Tipo de control],Tabla7[Afectación matriz],"",1)</f>
        <v/>
      </c>
      <c r="U224" s="295"/>
      <c r="V224" s="327" t="str">
        <f>_xlfn.XLOOKUP(Tabla135[[#This Row],[Implementación]],Tabla11[Implementación],Tabla11[Peso],"",1)</f>
        <v/>
      </c>
      <c r="W224" s="295"/>
      <c r="X224" s="295"/>
      <c r="Y224" s="295"/>
      <c r="Z224" s="295"/>
      <c r="AA224" s="310" t="str">
        <f>IFERROR(Tabla135[[#This Row],[Peso del control]]+Tabla135[[#This Row],[Peso de la implementación]],"")</f>
        <v/>
      </c>
      <c r="AB224" s="310" t="str" cm="1">
        <f t="array" ref="AB224">IFERROR(IF(Tabla135[[#This Row],[Registro diligenciado]]=TRUE,_xlfn.IFS(AND(Tabla135[[#This Row],[No. de Control]]=1,Tabla135[[#This Row],[Desplazamiento en la Matriz]]="Probabilidad"),D224-(D224*Tabla135[[#This Row],[Valor del control]]),AND(Tabla135[[#This Row],[No. de Control]]&gt;1,Tabla135[[#This Row],[Desplazamiento en la Matriz]]="Probabilidad"),AB223-(AB223*Tabla135[[#This Row],[Valor del control]]),AND(Tabla135[[#This Row],[No. de Control]]=1,Tabla135[[#This Row],[Desplazamiento en la Matriz]]="Impacto"),D224,AND(Tabla135[[#This Row],[No. de Control]]&gt;1,Tabla135[[#This Row],[Desplazamiento en la Matriz]]="Impacto"),AB223),""),"")</f>
        <v/>
      </c>
      <c r="AC224" s="310" t="str" cm="1">
        <f t="array" ref="AC224">IFERROR(IF(Tabla135[[#This Row],[Registro diligenciado]]=TRUE,_xlfn.IFS(AND(Tabla135[[#This Row],[No. de Control]]=1,Tabla135[[#This Row],[Desplazamiento en la Matriz]]="Impacto"),E224-(E224*Tabla135[[#This Row],[Valor del control]]),AND(Tabla135[[#This Row],[No. de Control]]&gt;1,Tabla135[[#This Row],[Desplazamiento en la Matriz]]="Impacto"),AC223-(AC223*Tabla135[[#This Row],[Valor del control]]),AND(Tabla135[[#This Row],[No. de Control]]=1,Tabla135[[#This Row],[Desplazamiento en la Matriz]]="Probabilidad"),E224,AND(Tabla135[[#This Row],[No. de Control]]&gt;1,Tabla135[[#This Row],[Desplazamiento en la Matriz]]="Probabilidad"),AC223),""),"")</f>
        <v/>
      </c>
      <c r="AD224" s="310">
        <f>IFERROR(_xlfn.MINIFS(Tabla135[Probabilidad residual],Tabla135[Id Riesgo],Tabla135[[#This Row],[Id Riesgo]]),"")</f>
        <v>0.29399999999999998</v>
      </c>
      <c r="AE224" s="310">
        <f>IFERROR(_xlfn.MINIFS(Tabla135[Impacto residual],Tabla135[Id Riesgo],Tabla135[[#This Row],[Id Riesgo]]),"")</f>
        <v>0.8</v>
      </c>
      <c r="AF224" s="310" t="str" cm="1">
        <f t="array" ref="AF22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224" s="310" t="str" cm="1">
        <f t="array" ref="AG22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22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24" s="213"/>
      <c r="AJ224" s="727">
        <f>_xlfn.MINIFS(Tabla135[Probabilidad residual],Tabla135[Id Riesgo],Tabla135[[#This Row],[Id Riesgo]])</f>
        <v>0.29399999999999998</v>
      </c>
      <c r="AK224" s="727">
        <f>_xlfn.MINIFS(Tabla135[Impacto residual],Tabla135[Id Riesgo],Tabla135[[#This Row],[Id Riesgo]])</f>
        <v>0.8</v>
      </c>
      <c r="AL224" s="727"/>
      <c r="AM224" s="727"/>
      <c r="AN224" s="213"/>
      <c r="AO224" s="213"/>
      <c r="AP224" s="213"/>
      <c r="AQ224" s="213"/>
      <c r="AR224" s="213"/>
      <c r="AS224" s="213"/>
      <c r="AT224" s="213"/>
      <c r="AU224" s="213"/>
      <c r="AV224" s="213"/>
      <c r="AW224" s="213"/>
      <c r="AX224" s="213"/>
      <c r="AY224" s="213"/>
    </row>
    <row r="225" spans="1:51" ht="161.6" hidden="1" x14ac:dyDescent="0.4">
      <c r="A225" s="735" t="str">
        <f>Tabla135[[#This Row],[Id Riesgo]]</f>
        <v>RC22</v>
      </c>
      <c r="B225" s="736" t="str">
        <f>Tabla135[[#This Row],[Riesgo]]</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en Zonas Focalizadas, a través de la manipulación de información entregada a la subdirección, para el análisis de trámite administrativo, según el ACCTI-P-020 Procedimiento Único en Municipios Focalizados</v>
      </c>
      <c r="C225" s="742" t="b">
        <f>Tabla135[[#This Row],[Identificado en paso 1 y 2?]]</f>
        <v>1</v>
      </c>
      <c r="D225" s="727">
        <f>_xlfn.XLOOKUP(Tabla135[[#This Row],[Id Riesgo]],Tabla13[Id Riesgo],Tabla13[Probabilidad],"",1)</f>
        <v>0.6</v>
      </c>
      <c r="E225" s="727">
        <f>IF(C225=TRUE,_xlfn.XLOOKUP(Tabla135[[#This Row],[Id Riesgo]],Tabla13[Id Riesgo],Tabla13[Porcentaje Impacto],"",1),"")</f>
        <v>0.8</v>
      </c>
      <c r="F225" s="290" t="str">
        <f t="shared" si="21"/>
        <v>RC22</v>
      </c>
      <c r="G225" s="415" t="b">
        <f>_xlfn.XLOOKUP(F225,Tabla13[Id Riesgo],Tabla13[Registro diligenciado],FALSE,1)</f>
        <v>1</v>
      </c>
      <c r="H225" s="290" t="str">
        <f>IF(G225,_xlfn.XLOOKUP(F225,Tabla6[Id Riesgo],Tabla6[DESCRIPCIÓN DEL RIESGO],FALSE,1),"")</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en Zonas Focalizadas, a través de la manipulación de información entregada a la subdirección, para el análisis de trámite administrativo, según el ACCTI-P-020 Procedimiento Único en Municipios Focalizados</v>
      </c>
      <c r="I225" s="327">
        <f>_xlfn.XLOOKUP(Tabla135[[#This Row],[Id Riesgo]],Tabla13[Id Riesgo],Tabla13[Probabilidad])</f>
        <v>0.6</v>
      </c>
      <c r="J225" s="327">
        <f>_xlfn.XLOOKUP(Tabla135[[#This Row],[Id Riesgo]],Tabla13[Id Riesgo],Tabla13[Porcentaje Impacto],"",1)</f>
        <v>0.8</v>
      </c>
      <c r="K225" s="311">
        <v>4</v>
      </c>
      <c r="L225" s="314"/>
      <c r="M225" s="314"/>
      <c r="N225" s="314"/>
      <c r="O225" s="295"/>
      <c r="P225" s="314"/>
      <c r="Q225" s="328" t="str">
        <f>_xlfn.TEXTJOIN(" ",TRUE,Tabla135[[#This Row],[Actividad - Acción ¿Qué?
Inicia con verbo]],Tabla135[[#This Row],[Complemento
(Observaciones o desviaciones)]])</f>
        <v/>
      </c>
      <c r="R225" s="295"/>
      <c r="S225" s="327" t="str">
        <f>_xlfn.XLOOKUP(Tabla135[[#This Row],[Tipo de control]],Tabla7[Tipo de control],Tabla7[Peso],"",1)</f>
        <v/>
      </c>
      <c r="T225" s="290" t="str">
        <f>_xlfn.XLOOKUP(Tabla135[[#This Row],[Tipo de control]],Tabla7[Tipo de control],Tabla7[Afectación matriz],"",1)</f>
        <v/>
      </c>
      <c r="U225" s="295"/>
      <c r="V225" s="327" t="str">
        <f>_xlfn.XLOOKUP(Tabla135[[#This Row],[Implementación]],Tabla11[Implementación],Tabla11[Peso],"",1)</f>
        <v/>
      </c>
      <c r="W225" s="295"/>
      <c r="X225" s="295"/>
      <c r="Y225" s="295"/>
      <c r="Z225" s="295"/>
      <c r="AA225" s="310" t="str">
        <f>IFERROR(Tabla135[[#This Row],[Peso del control]]+Tabla135[[#This Row],[Peso de la implementación]],"")</f>
        <v/>
      </c>
      <c r="AB225" s="310" t="str" cm="1">
        <f t="array" ref="AB225">IFERROR(IF(Tabla135[[#This Row],[Registro diligenciado]]=TRUE,_xlfn.IFS(AND(Tabla135[[#This Row],[No. de Control]]=1,Tabla135[[#This Row],[Desplazamiento en la Matriz]]="Probabilidad"),D225-(D225*Tabla135[[#This Row],[Valor del control]]),AND(Tabla135[[#This Row],[No. de Control]]&gt;1,Tabla135[[#This Row],[Desplazamiento en la Matriz]]="Probabilidad"),AB224-(AB224*Tabla135[[#This Row],[Valor del control]]),AND(Tabla135[[#This Row],[No. de Control]]=1,Tabla135[[#This Row],[Desplazamiento en la Matriz]]="Impacto"),D225,AND(Tabla135[[#This Row],[No. de Control]]&gt;1,Tabla135[[#This Row],[Desplazamiento en la Matriz]]="Impacto"),AB224),""),"")</f>
        <v/>
      </c>
      <c r="AC225" s="310" t="str" cm="1">
        <f t="array" ref="AC225">IFERROR(IF(Tabla135[[#This Row],[Registro diligenciado]]=TRUE,_xlfn.IFS(AND(Tabla135[[#This Row],[No. de Control]]=1,Tabla135[[#This Row],[Desplazamiento en la Matriz]]="Impacto"),E225-(E225*Tabla135[[#This Row],[Valor del control]]),AND(Tabla135[[#This Row],[No. de Control]]&gt;1,Tabla135[[#This Row],[Desplazamiento en la Matriz]]="Impacto"),AC224-(AC224*Tabla135[[#This Row],[Valor del control]]),AND(Tabla135[[#This Row],[No. de Control]]=1,Tabla135[[#This Row],[Desplazamiento en la Matriz]]="Probabilidad"),E225,AND(Tabla135[[#This Row],[No. de Control]]&gt;1,Tabla135[[#This Row],[Desplazamiento en la Matriz]]="Probabilidad"),AC224),""),"")</f>
        <v/>
      </c>
      <c r="AD225" s="310">
        <f>IFERROR(_xlfn.MINIFS(Tabla135[Probabilidad residual],Tabla135[Id Riesgo],Tabla135[[#This Row],[Id Riesgo]]),"")</f>
        <v>0.29399999999999998</v>
      </c>
      <c r="AE225" s="310">
        <f>IFERROR(_xlfn.MINIFS(Tabla135[Impacto residual],Tabla135[Id Riesgo],Tabla135[[#This Row],[Id Riesgo]]),"")</f>
        <v>0.8</v>
      </c>
      <c r="AF225" s="310" t="str" cm="1">
        <f t="array" ref="AF22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225" s="310" t="str" cm="1">
        <f t="array" ref="AG22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22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25" s="213"/>
      <c r="AJ225" s="727">
        <f>_xlfn.MINIFS(Tabla135[Probabilidad residual],Tabla135[Id Riesgo],Tabla135[[#This Row],[Id Riesgo]])</f>
        <v>0.29399999999999998</v>
      </c>
      <c r="AK225" s="727">
        <f>_xlfn.MINIFS(Tabla135[Impacto residual],Tabla135[Id Riesgo],Tabla135[[#This Row],[Id Riesgo]])</f>
        <v>0.8</v>
      </c>
      <c r="AL225" s="727"/>
      <c r="AM225" s="727"/>
      <c r="AN225" s="213"/>
      <c r="AO225" s="213"/>
      <c r="AP225" s="213"/>
      <c r="AQ225" s="213"/>
      <c r="AR225" s="213"/>
      <c r="AS225" s="213"/>
      <c r="AT225" s="213"/>
      <c r="AU225" s="213"/>
      <c r="AV225" s="213"/>
      <c r="AW225" s="213"/>
      <c r="AX225" s="213"/>
      <c r="AY225" s="213"/>
    </row>
    <row r="226" spans="1:51" ht="161.6" hidden="1" x14ac:dyDescent="0.4">
      <c r="A226" s="735" t="str">
        <f>Tabla135[[#This Row],[Id Riesgo]]</f>
        <v>RC22</v>
      </c>
      <c r="B226" s="736" t="str">
        <f>Tabla135[[#This Row],[Riesgo]]</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en Zonas Focalizadas, a través de la manipulación de información entregada a la subdirección, para el análisis de trámite administrativo, según el ACCTI-P-020 Procedimiento Único en Municipios Focalizados</v>
      </c>
      <c r="C226" s="742" t="b">
        <f>Tabla135[[#This Row],[Identificado en paso 1 y 2?]]</f>
        <v>1</v>
      </c>
      <c r="D226" s="727">
        <f>_xlfn.XLOOKUP(Tabla135[[#This Row],[Id Riesgo]],Tabla13[Id Riesgo],Tabla13[Probabilidad],"",1)</f>
        <v>0.6</v>
      </c>
      <c r="E226" s="727">
        <f>IF(C226=TRUE,_xlfn.XLOOKUP(Tabla135[[#This Row],[Id Riesgo]],Tabla13[Id Riesgo],Tabla13[Porcentaje Impacto],"",1),"")</f>
        <v>0.8</v>
      </c>
      <c r="F226" s="290" t="str">
        <f t="shared" si="21"/>
        <v>RC22</v>
      </c>
      <c r="G226" s="415" t="b">
        <f>_xlfn.XLOOKUP(F226,Tabla13[Id Riesgo],Tabla13[Registro diligenciado],FALSE,1)</f>
        <v>1</v>
      </c>
      <c r="H226" s="290" t="str">
        <f>IF(G226,_xlfn.XLOOKUP(F226,Tabla6[Id Riesgo],Tabla6[DESCRIPCIÓN DEL RIESGO],FALSE,1),"")</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en Zonas Focalizadas, a través de la manipulación de información entregada a la subdirección, para el análisis de trámite administrativo, según el ACCTI-P-020 Procedimiento Único en Municipios Focalizados</v>
      </c>
      <c r="I226" s="327">
        <f>_xlfn.XLOOKUP(Tabla135[[#This Row],[Id Riesgo]],Tabla13[Id Riesgo],Tabla13[Probabilidad])</f>
        <v>0.6</v>
      </c>
      <c r="J226" s="327">
        <f>_xlfn.XLOOKUP(Tabla135[[#This Row],[Id Riesgo]],Tabla13[Id Riesgo],Tabla13[Porcentaje Impacto],"",1)</f>
        <v>0.8</v>
      </c>
      <c r="K226" s="311">
        <v>5</v>
      </c>
      <c r="L226" s="314"/>
      <c r="M226" s="314"/>
      <c r="N226" s="314"/>
      <c r="O226" s="295"/>
      <c r="P226" s="314"/>
      <c r="Q226" s="328" t="str">
        <f>_xlfn.TEXTJOIN(" ",TRUE,Tabla135[[#This Row],[Actividad - Acción ¿Qué?
Inicia con verbo]],Tabla135[[#This Row],[Complemento
(Observaciones o desviaciones)]])</f>
        <v/>
      </c>
      <c r="R226" s="295"/>
      <c r="S226" s="327" t="str">
        <f>_xlfn.XLOOKUP(Tabla135[[#This Row],[Tipo de control]],Tabla7[Tipo de control],Tabla7[Peso],"",1)</f>
        <v/>
      </c>
      <c r="T226" s="290" t="str">
        <f>_xlfn.XLOOKUP(Tabla135[[#This Row],[Tipo de control]],Tabla7[Tipo de control],Tabla7[Afectación matriz],"",1)</f>
        <v/>
      </c>
      <c r="U226" s="295"/>
      <c r="V226" s="327" t="str">
        <f>_xlfn.XLOOKUP(Tabla135[[#This Row],[Implementación]],Tabla11[Implementación],Tabla11[Peso],"",1)</f>
        <v/>
      </c>
      <c r="W226" s="295"/>
      <c r="X226" s="295"/>
      <c r="Y226" s="295"/>
      <c r="Z226" s="295"/>
      <c r="AA226" s="310" t="str">
        <f>IFERROR(Tabla135[[#This Row],[Peso del control]]+Tabla135[[#This Row],[Peso de la implementación]],"")</f>
        <v/>
      </c>
      <c r="AB226" s="310" t="str" cm="1">
        <f t="array" ref="AB226">IFERROR(IF(Tabla135[[#This Row],[Registro diligenciado]]=TRUE,_xlfn.IFS(AND(Tabla135[[#This Row],[No. de Control]]=1,Tabla135[[#This Row],[Desplazamiento en la Matriz]]="Probabilidad"),D226-(D226*Tabla135[[#This Row],[Valor del control]]),AND(Tabla135[[#This Row],[No. de Control]]&gt;1,Tabla135[[#This Row],[Desplazamiento en la Matriz]]="Probabilidad"),AB225-(AB225*Tabla135[[#This Row],[Valor del control]]),AND(Tabla135[[#This Row],[No. de Control]]=1,Tabla135[[#This Row],[Desplazamiento en la Matriz]]="Impacto"),D226,AND(Tabla135[[#This Row],[No. de Control]]&gt;1,Tabla135[[#This Row],[Desplazamiento en la Matriz]]="Impacto"),AB225),""),"")</f>
        <v/>
      </c>
      <c r="AC226" s="310" t="str" cm="1">
        <f t="array" ref="AC226">IFERROR(IF(Tabla135[[#This Row],[Registro diligenciado]]=TRUE,_xlfn.IFS(AND(Tabla135[[#This Row],[No. de Control]]=1,Tabla135[[#This Row],[Desplazamiento en la Matriz]]="Impacto"),E226-(E226*Tabla135[[#This Row],[Valor del control]]),AND(Tabla135[[#This Row],[No. de Control]]&gt;1,Tabla135[[#This Row],[Desplazamiento en la Matriz]]="Impacto"),AC225-(AC225*Tabla135[[#This Row],[Valor del control]]),AND(Tabla135[[#This Row],[No. de Control]]=1,Tabla135[[#This Row],[Desplazamiento en la Matriz]]="Probabilidad"),E226,AND(Tabla135[[#This Row],[No. de Control]]&gt;1,Tabla135[[#This Row],[Desplazamiento en la Matriz]]="Probabilidad"),AC225),""),"")</f>
        <v/>
      </c>
      <c r="AD226" s="310">
        <f>IFERROR(_xlfn.MINIFS(Tabla135[Probabilidad residual],Tabla135[Id Riesgo],Tabla135[[#This Row],[Id Riesgo]]),"")</f>
        <v>0.29399999999999998</v>
      </c>
      <c r="AE226" s="310">
        <f>IFERROR(_xlfn.MINIFS(Tabla135[Impacto residual],Tabla135[Id Riesgo],Tabla135[[#This Row],[Id Riesgo]]),"")</f>
        <v>0.8</v>
      </c>
      <c r="AF226" s="310" t="str" cm="1">
        <f t="array" ref="AF22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226" s="310" t="str" cm="1">
        <f t="array" ref="AG22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22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26" s="213"/>
      <c r="AJ226" s="727">
        <f>_xlfn.MINIFS(Tabla135[Probabilidad residual],Tabla135[Id Riesgo],Tabla135[[#This Row],[Id Riesgo]])</f>
        <v>0.29399999999999998</v>
      </c>
      <c r="AK226" s="727">
        <f>_xlfn.MINIFS(Tabla135[Impacto residual],Tabla135[Id Riesgo],Tabla135[[#This Row],[Id Riesgo]])</f>
        <v>0.8</v>
      </c>
      <c r="AL226" s="727"/>
      <c r="AM226" s="727"/>
      <c r="AN226" s="213"/>
      <c r="AO226" s="213"/>
      <c r="AP226" s="213"/>
      <c r="AQ226" s="213"/>
      <c r="AR226" s="213"/>
      <c r="AS226" s="213"/>
      <c r="AT226" s="213"/>
      <c r="AU226" s="213"/>
      <c r="AV226" s="213"/>
      <c r="AW226" s="213"/>
      <c r="AX226" s="213"/>
      <c r="AY226" s="213"/>
    </row>
    <row r="227" spans="1:51" ht="161.6" hidden="1" x14ac:dyDescent="0.4">
      <c r="A227" s="735" t="str">
        <f>Tabla135[[#This Row],[Id Riesgo]]</f>
        <v>RC22</v>
      </c>
      <c r="B227" s="736" t="str">
        <f>Tabla135[[#This Row],[Riesgo]]</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en Zonas Focalizadas, a través de la manipulación de información entregada a la subdirección, para el análisis de trámite administrativo, según el ACCTI-P-020 Procedimiento Único en Municipios Focalizados</v>
      </c>
      <c r="C227" s="742" t="b">
        <f>Tabla135[[#This Row],[Identificado en paso 1 y 2?]]</f>
        <v>1</v>
      </c>
      <c r="D227" s="727">
        <f>_xlfn.XLOOKUP(Tabla135[[#This Row],[Id Riesgo]],Tabla13[Id Riesgo],Tabla13[Probabilidad],"",1)</f>
        <v>0.6</v>
      </c>
      <c r="E227" s="727">
        <f>IF(C227=TRUE,_xlfn.XLOOKUP(Tabla135[[#This Row],[Id Riesgo]],Tabla13[Id Riesgo],Tabla13[Porcentaje Impacto],"",1),"")</f>
        <v>0.8</v>
      </c>
      <c r="F227" s="290" t="str">
        <f t="shared" si="21"/>
        <v>RC22</v>
      </c>
      <c r="G227" s="415" t="b">
        <f>_xlfn.XLOOKUP(F227,Tabla13[Id Riesgo],Tabla13[Registro diligenciado],FALSE,1)</f>
        <v>1</v>
      </c>
      <c r="H227" s="290" t="str">
        <f>IF(G227,_xlfn.XLOOKUP(F227,Tabla6[Id Riesgo],Tabla6[DESCRIPCIÓN DEL RIESGO],FALSE,1),"")</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en Zonas Focalizadas, a través de la manipulación de información entregada a la subdirección, para el análisis de trámite administrativo, según el ACCTI-P-020 Procedimiento Único en Municipios Focalizados</v>
      </c>
      <c r="I227" s="327">
        <f>_xlfn.XLOOKUP(Tabla135[[#This Row],[Id Riesgo]],Tabla13[Id Riesgo],Tabla13[Probabilidad])</f>
        <v>0.6</v>
      </c>
      <c r="J227" s="327">
        <f>_xlfn.XLOOKUP(Tabla135[[#This Row],[Id Riesgo]],Tabla13[Id Riesgo],Tabla13[Porcentaje Impacto],"",1)</f>
        <v>0.8</v>
      </c>
      <c r="K227" s="311">
        <v>6</v>
      </c>
      <c r="L227" s="314"/>
      <c r="M227" s="314"/>
      <c r="N227" s="314"/>
      <c r="O227" s="295"/>
      <c r="P227" s="314"/>
      <c r="Q227" s="328" t="str">
        <f>_xlfn.TEXTJOIN(" ",TRUE,Tabla135[[#This Row],[Actividad - Acción ¿Qué?
Inicia con verbo]],Tabla135[[#This Row],[Complemento
(Observaciones o desviaciones)]])</f>
        <v/>
      </c>
      <c r="R227" s="295"/>
      <c r="S227" s="327" t="str">
        <f>_xlfn.XLOOKUP(Tabla135[[#This Row],[Tipo de control]],Tabla7[Tipo de control],Tabla7[Peso],"",1)</f>
        <v/>
      </c>
      <c r="T227" s="290" t="str">
        <f>_xlfn.XLOOKUP(Tabla135[[#This Row],[Tipo de control]],Tabla7[Tipo de control],Tabla7[Afectación matriz],"",1)</f>
        <v/>
      </c>
      <c r="U227" s="295"/>
      <c r="V227" s="327" t="str">
        <f>_xlfn.XLOOKUP(Tabla135[[#This Row],[Implementación]],Tabla11[Implementación],Tabla11[Peso],"",1)</f>
        <v/>
      </c>
      <c r="W227" s="295"/>
      <c r="X227" s="295"/>
      <c r="Y227" s="295"/>
      <c r="Z227" s="295"/>
      <c r="AA227" s="310" t="str">
        <f>IFERROR(Tabla135[[#This Row],[Peso del control]]+Tabla135[[#This Row],[Peso de la implementación]],"")</f>
        <v/>
      </c>
      <c r="AB227" s="310" t="str" cm="1">
        <f t="array" ref="AB227">IFERROR(IF(Tabla135[[#This Row],[Registro diligenciado]]=TRUE,_xlfn.IFS(AND(Tabla135[[#This Row],[No. de Control]]=1,Tabla135[[#This Row],[Desplazamiento en la Matriz]]="Probabilidad"),D227-(D227*Tabla135[[#This Row],[Valor del control]]),AND(Tabla135[[#This Row],[No. de Control]]&gt;1,Tabla135[[#This Row],[Desplazamiento en la Matriz]]="Probabilidad"),AB226-(AB226*Tabla135[[#This Row],[Valor del control]]),AND(Tabla135[[#This Row],[No. de Control]]=1,Tabla135[[#This Row],[Desplazamiento en la Matriz]]="Impacto"),D227,AND(Tabla135[[#This Row],[No. de Control]]&gt;1,Tabla135[[#This Row],[Desplazamiento en la Matriz]]="Impacto"),AB226),""),"")</f>
        <v/>
      </c>
      <c r="AC227" s="310" t="str" cm="1">
        <f t="array" ref="AC227">IFERROR(IF(Tabla135[[#This Row],[Registro diligenciado]]=TRUE,_xlfn.IFS(AND(Tabla135[[#This Row],[No. de Control]]=1,Tabla135[[#This Row],[Desplazamiento en la Matriz]]="Impacto"),E227-(E227*Tabla135[[#This Row],[Valor del control]]),AND(Tabla135[[#This Row],[No. de Control]]&gt;1,Tabla135[[#This Row],[Desplazamiento en la Matriz]]="Impacto"),AC226-(AC226*Tabla135[[#This Row],[Valor del control]]),AND(Tabla135[[#This Row],[No. de Control]]=1,Tabla135[[#This Row],[Desplazamiento en la Matriz]]="Probabilidad"),E227,AND(Tabla135[[#This Row],[No. de Control]]&gt;1,Tabla135[[#This Row],[Desplazamiento en la Matriz]]="Probabilidad"),AC226),""),"")</f>
        <v/>
      </c>
      <c r="AD227" s="310">
        <f>IFERROR(_xlfn.MINIFS(Tabla135[Probabilidad residual],Tabla135[Id Riesgo],Tabla135[[#This Row],[Id Riesgo]]),"")</f>
        <v>0.29399999999999998</v>
      </c>
      <c r="AE227" s="310">
        <f>IFERROR(_xlfn.MINIFS(Tabla135[Impacto residual],Tabla135[Id Riesgo],Tabla135[[#This Row],[Id Riesgo]]),"")</f>
        <v>0.8</v>
      </c>
      <c r="AF227" s="310" t="str" cm="1">
        <f t="array" ref="AF22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227" s="310" t="str" cm="1">
        <f t="array" ref="AG22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22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27" s="213"/>
      <c r="AJ227" s="727">
        <f>_xlfn.MINIFS(Tabla135[Probabilidad residual],Tabla135[Id Riesgo],Tabla135[[#This Row],[Id Riesgo]])</f>
        <v>0.29399999999999998</v>
      </c>
      <c r="AK227" s="727">
        <f>_xlfn.MINIFS(Tabla135[Impacto residual],Tabla135[Id Riesgo],Tabla135[[#This Row],[Id Riesgo]])</f>
        <v>0.8</v>
      </c>
      <c r="AL227" s="727"/>
      <c r="AM227" s="727"/>
      <c r="AN227" s="213"/>
      <c r="AO227" s="213"/>
      <c r="AP227" s="213"/>
      <c r="AQ227" s="213"/>
      <c r="AR227" s="213"/>
      <c r="AS227" s="213"/>
      <c r="AT227" s="213"/>
      <c r="AU227" s="213"/>
      <c r="AV227" s="213"/>
      <c r="AW227" s="213"/>
      <c r="AX227" s="213"/>
      <c r="AY227" s="213"/>
    </row>
    <row r="228" spans="1:51" ht="161.6" hidden="1" x14ac:dyDescent="0.4">
      <c r="A228" s="735" t="str">
        <f>Tabla135[[#This Row],[Id Riesgo]]</f>
        <v>RC22</v>
      </c>
      <c r="B228" s="736" t="str">
        <f>Tabla135[[#This Row],[Riesgo]]</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en Zonas Focalizadas, a través de la manipulación de información entregada a la subdirección, para el análisis de trámite administrativo, según el ACCTI-P-020 Procedimiento Único en Municipios Focalizados</v>
      </c>
      <c r="C228" s="742" t="b">
        <f>Tabla135[[#This Row],[Identificado en paso 1 y 2?]]</f>
        <v>1</v>
      </c>
      <c r="D228" s="727">
        <f>_xlfn.XLOOKUP(Tabla135[[#This Row],[Id Riesgo]],Tabla13[Id Riesgo],Tabla13[Probabilidad],"",1)</f>
        <v>0.6</v>
      </c>
      <c r="E228" s="727">
        <f>IF(C228=TRUE,_xlfn.XLOOKUP(Tabla135[[#This Row],[Id Riesgo]],Tabla13[Id Riesgo],Tabla13[Porcentaje Impacto],"",1),"")</f>
        <v>0.8</v>
      </c>
      <c r="F228" s="290" t="str">
        <f t="shared" si="21"/>
        <v>RC22</v>
      </c>
      <c r="G228" s="415" t="b">
        <f>_xlfn.XLOOKUP(F228,Tabla13[Id Riesgo],Tabla13[Registro diligenciado],FALSE,1)</f>
        <v>1</v>
      </c>
      <c r="H228" s="290" t="str">
        <f>IF(G228,_xlfn.XLOOKUP(F228,Tabla6[Id Riesgo],Tabla6[DESCRIPCIÓN DEL RIESGO],FALSE,1),"")</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en Zonas Focalizadas, a través de la manipulación de información entregada a la subdirección, para el análisis de trámite administrativo, según el ACCTI-P-020 Procedimiento Único en Municipios Focalizados</v>
      </c>
      <c r="I228" s="327">
        <f>_xlfn.XLOOKUP(Tabla135[[#This Row],[Id Riesgo]],Tabla13[Id Riesgo],Tabla13[Probabilidad])</f>
        <v>0.6</v>
      </c>
      <c r="J228" s="327">
        <f>_xlfn.XLOOKUP(Tabla135[[#This Row],[Id Riesgo]],Tabla13[Id Riesgo],Tabla13[Porcentaje Impacto],"",1)</f>
        <v>0.8</v>
      </c>
      <c r="K228" s="311">
        <v>7</v>
      </c>
      <c r="L228" s="314"/>
      <c r="M228" s="314"/>
      <c r="N228" s="314"/>
      <c r="O228" s="295"/>
      <c r="P228" s="314"/>
      <c r="Q228" s="328" t="str">
        <f>_xlfn.TEXTJOIN(" ",TRUE,Tabla135[[#This Row],[Actividad - Acción ¿Qué?
Inicia con verbo]],Tabla135[[#This Row],[Complemento
(Observaciones o desviaciones)]])</f>
        <v/>
      </c>
      <c r="R228" s="295"/>
      <c r="S228" s="327" t="str">
        <f>_xlfn.XLOOKUP(Tabla135[[#This Row],[Tipo de control]],Tabla7[Tipo de control],Tabla7[Peso],"",1)</f>
        <v/>
      </c>
      <c r="T228" s="290" t="str">
        <f>_xlfn.XLOOKUP(Tabla135[[#This Row],[Tipo de control]],Tabla7[Tipo de control],Tabla7[Afectación matriz],"",1)</f>
        <v/>
      </c>
      <c r="U228" s="295"/>
      <c r="V228" s="327" t="str">
        <f>_xlfn.XLOOKUP(Tabla135[[#This Row],[Implementación]],Tabla11[Implementación],Tabla11[Peso],"",1)</f>
        <v/>
      </c>
      <c r="W228" s="295"/>
      <c r="X228" s="295"/>
      <c r="Y228" s="295"/>
      <c r="Z228" s="295"/>
      <c r="AA228" s="310" t="str">
        <f>IFERROR(Tabla135[[#This Row],[Peso del control]]+Tabla135[[#This Row],[Peso de la implementación]],"")</f>
        <v/>
      </c>
      <c r="AB228" s="310" t="str" cm="1">
        <f t="array" ref="AB228">IFERROR(IF(Tabla135[[#This Row],[Registro diligenciado]]=TRUE,_xlfn.IFS(AND(Tabla135[[#This Row],[No. de Control]]=1,Tabla135[[#This Row],[Desplazamiento en la Matriz]]="Probabilidad"),D228-(D228*Tabla135[[#This Row],[Valor del control]]),AND(Tabla135[[#This Row],[No. de Control]]&gt;1,Tabla135[[#This Row],[Desplazamiento en la Matriz]]="Probabilidad"),AB227-(AB227*Tabla135[[#This Row],[Valor del control]]),AND(Tabla135[[#This Row],[No. de Control]]=1,Tabla135[[#This Row],[Desplazamiento en la Matriz]]="Impacto"),D228,AND(Tabla135[[#This Row],[No. de Control]]&gt;1,Tabla135[[#This Row],[Desplazamiento en la Matriz]]="Impacto"),AB227),""),"")</f>
        <v/>
      </c>
      <c r="AC228" s="310" t="str" cm="1">
        <f t="array" ref="AC228">IFERROR(IF(Tabla135[[#This Row],[Registro diligenciado]]=TRUE,_xlfn.IFS(AND(Tabla135[[#This Row],[No. de Control]]=1,Tabla135[[#This Row],[Desplazamiento en la Matriz]]="Impacto"),E228-(E228*Tabla135[[#This Row],[Valor del control]]),AND(Tabla135[[#This Row],[No. de Control]]&gt;1,Tabla135[[#This Row],[Desplazamiento en la Matriz]]="Impacto"),AC227-(AC227*Tabla135[[#This Row],[Valor del control]]),AND(Tabla135[[#This Row],[No. de Control]]=1,Tabla135[[#This Row],[Desplazamiento en la Matriz]]="Probabilidad"),E228,AND(Tabla135[[#This Row],[No. de Control]]&gt;1,Tabla135[[#This Row],[Desplazamiento en la Matriz]]="Probabilidad"),AC227),""),"")</f>
        <v/>
      </c>
      <c r="AD228" s="310">
        <f>IFERROR(_xlfn.MINIFS(Tabla135[Probabilidad residual],Tabla135[Id Riesgo],Tabla135[[#This Row],[Id Riesgo]]),"")</f>
        <v>0.29399999999999998</v>
      </c>
      <c r="AE228" s="310">
        <f>IFERROR(_xlfn.MINIFS(Tabla135[Impacto residual],Tabla135[Id Riesgo],Tabla135[[#This Row],[Id Riesgo]]),"")</f>
        <v>0.8</v>
      </c>
      <c r="AF228" s="310" t="str" cm="1">
        <f t="array" ref="AF22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228" s="310" t="str" cm="1">
        <f t="array" ref="AG22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22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28" s="213"/>
      <c r="AJ228" s="727">
        <f>_xlfn.MINIFS(Tabla135[Probabilidad residual],Tabla135[Id Riesgo],Tabla135[[#This Row],[Id Riesgo]])</f>
        <v>0.29399999999999998</v>
      </c>
      <c r="AK228" s="727">
        <f>_xlfn.MINIFS(Tabla135[Impacto residual],Tabla135[Id Riesgo],Tabla135[[#This Row],[Id Riesgo]])</f>
        <v>0.8</v>
      </c>
      <c r="AL228" s="727"/>
      <c r="AM228" s="727"/>
      <c r="AN228" s="213"/>
      <c r="AO228" s="213"/>
      <c r="AP228" s="213"/>
      <c r="AQ228" s="213"/>
      <c r="AR228" s="213"/>
      <c r="AS228" s="213"/>
      <c r="AT228" s="213"/>
      <c r="AU228" s="213"/>
      <c r="AV228" s="213"/>
      <c r="AW228" s="213"/>
      <c r="AX228" s="213"/>
      <c r="AY228" s="213"/>
    </row>
    <row r="229" spans="1:51" ht="161.6" hidden="1" x14ac:dyDescent="0.4">
      <c r="A229" s="735" t="str">
        <f>Tabla135[[#This Row],[Id Riesgo]]</f>
        <v>RC22</v>
      </c>
      <c r="B229" s="736" t="str">
        <f>Tabla135[[#This Row],[Riesgo]]</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en Zonas Focalizadas, a través de la manipulación de información entregada a la subdirección, para el análisis de trámite administrativo, según el ACCTI-P-020 Procedimiento Único en Municipios Focalizados</v>
      </c>
      <c r="C229" s="742" t="b">
        <f>Tabla135[[#This Row],[Identificado en paso 1 y 2?]]</f>
        <v>1</v>
      </c>
      <c r="D229" s="727">
        <f>_xlfn.XLOOKUP(Tabla135[[#This Row],[Id Riesgo]],Tabla13[Id Riesgo],Tabla13[Probabilidad],"",1)</f>
        <v>0.6</v>
      </c>
      <c r="E229" s="727">
        <f>IF(C229=TRUE,_xlfn.XLOOKUP(Tabla135[[#This Row],[Id Riesgo]],Tabla13[Id Riesgo],Tabla13[Porcentaje Impacto],"",1),"")</f>
        <v>0.8</v>
      </c>
      <c r="F229" s="290" t="str">
        <f t="shared" si="21"/>
        <v>RC22</v>
      </c>
      <c r="G229" s="415" t="b">
        <f>_xlfn.XLOOKUP(F229,Tabla13[Id Riesgo],Tabla13[Registro diligenciado],FALSE,1)</f>
        <v>1</v>
      </c>
      <c r="H229" s="290" t="str">
        <f>IF(G229,_xlfn.XLOOKUP(F229,Tabla6[Id Riesgo],Tabla6[DESCRIPCIÓN DEL RIESGO],FALSE,1),"")</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en Zonas Focalizadas, a través de la manipulación de información entregada a la subdirección, para el análisis de trámite administrativo, según el ACCTI-P-020 Procedimiento Único en Municipios Focalizados</v>
      </c>
      <c r="I229" s="327">
        <f>_xlfn.XLOOKUP(Tabla135[[#This Row],[Id Riesgo]],Tabla13[Id Riesgo],Tabla13[Probabilidad])</f>
        <v>0.6</v>
      </c>
      <c r="J229" s="327">
        <f>_xlfn.XLOOKUP(Tabla135[[#This Row],[Id Riesgo]],Tabla13[Id Riesgo],Tabla13[Porcentaje Impacto],"",1)</f>
        <v>0.8</v>
      </c>
      <c r="K229" s="311">
        <v>8</v>
      </c>
      <c r="L229" s="314"/>
      <c r="M229" s="314"/>
      <c r="N229" s="314"/>
      <c r="O229" s="295"/>
      <c r="P229" s="314"/>
      <c r="Q229" s="328" t="str">
        <f>_xlfn.TEXTJOIN(" ",TRUE,Tabla135[[#This Row],[Actividad - Acción ¿Qué?
Inicia con verbo]],Tabla135[[#This Row],[Complemento
(Observaciones o desviaciones)]])</f>
        <v/>
      </c>
      <c r="R229" s="295"/>
      <c r="S229" s="327" t="str">
        <f>_xlfn.XLOOKUP(Tabla135[[#This Row],[Tipo de control]],Tabla7[Tipo de control],Tabla7[Peso],"",1)</f>
        <v/>
      </c>
      <c r="T229" s="290" t="str">
        <f>_xlfn.XLOOKUP(Tabla135[[#This Row],[Tipo de control]],Tabla7[Tipo de control],Tabla7[Afectación matriz],"",1)</f>
        <v/>
      </c>
      <c r="U229" s="295"/>
      <c r="V229" s="327" t="str">
        <f>_xlfn.XLOOKUP(Tabla135[[#This Row],[Implementación]],Tabla11[Implementación],Tabla11[Peso],"",1)</f>
        <v/>
      </c>
      <c r="W229" s="295"/>
      <c r="X229" s="295"/>
      <c r="Y229" s="295"/>
      <c r="Z229" s="295"/>
      <c r="AA229" s="310" t="str">
        <f>IFERROR(Tabla135[[#This Row],[Peso del control]]+Tabla135[[#This Row],[Peso de la implementación]],"")</f>
        <v/>
      </c>
      <c r="AB229" s="310" t="str" cm="1">
        <f t="array" ref="AB229">IFERROR(IF(Tabla135[[#This Row],[Registro diligenciado]]=TRUE,_xlfn.IFS(AND(Tabla135[[#This Row],[No. de Control]]=1,Tabla135[[#This Row],[Desplazamiento en la Matriz]]="Probabilidad"),D229-(D229*Tabla135[[#This Row],[Valor del control]]),AND(Tabla135[[#This Row],[No. de Control]]&gt;1,Tabla135[[#This Row],[Desplazamiento en la Matriz]]="Probabilidad"),AB228-(AB228*Tabla135[[#This Row],[Valor del control]]),AND(Tabla135[[#This Row],[No. de Control]]=1,Tabla135[[#This Row],[Desplazamiento en la Matriz]]="Impacto"),D229,AND(Tabla135[[#This Row],[No. de Control]]&gt;1,Tabla135[[#This Row],[Desplazamiento en la Matriz]]="Impacto"),AB228),""),"")</f>
        <v/>
      </c>
      <c r="AC229" s="310" t="str" cm="1">
        <f t="array" ref="AC229">IFERROR(IF(Tabla135[[#This Row],[Registro diligenciado]]=TRUE,_xlfn.IFS(AND(Tabla135[[#This Row],[No. de Control]]=1,Tabla135[[#This Row],[Desplazamiento en la Matriz]]="Impacto"),E229-(E229*Tabla135[[#This Row],[Valor del control]]),AND(Tabla135[[#This Row],[No. de Control]]&gt;1,Tabla135[[#This Row],[Desplazamiento en la Matriz]]="Impacto"),AC228-(AC228*Tabla135[[#This Row],[Valor del control]]),AND(Tabla135[[#This Row],[No. de Control]]=1,Tabla135[[#This Row],[Desplazamiento en la Matriz]]="Probabilidad"),E229,AND(Tabla135[[#This Row],[No. de Control]]&gt;1,Tabla135[[#This Row],[Desplazamiento en la Matriz]]="Probabilidad"),AC228),""),"")</f>
        <v/>
      </c>
      <c r="AD229" s="310">
        <f>IFERROR(_xlfn.MINIFS(Tabla135[Probabilidad residual],Tabla135[Id Riesgo],Tabla135[[#This Row],[Id Riesgo]]),"")</f>
        <v>0.29399999999999998</v>
      </c>
      <c r="AE229" s="310">
        <f>IFERROR(_xlfn.MINIFS(Tabla135[Impacto residual],Tabla135[Id Riesgo],Tabla135[[#This Row],[Id Riesgo]]),"")</f>
        <v>0.8</v>
      </c>
      <c r="AF229" s="310" t="str" cm="1">
        <f t="array" ref="AF22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229" s="310" t="str" cm="1">
        <f t="array" ref="AG22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22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29" s="213"/>
      <c r="AJ229" s="727">
        <f>_xlfn.MINIFS(Tabla135[Probabilidad residual],Tabla135[Id Riesgo],Tabla135[[#This Row],[Id Riesgo]])</f>
        <v>0.29399999999999998</v>
      </c>
      <c r="AK229" s="727">
        <f>_xlfn.MINIFS(Tabla135[Impacto residual],Tabla135[Id Riesgo],Tabla135[[#This Row],[Id Riesgo]])</f>
        <v>0.8</v>
      </c>
      <c r="AL229" s="727"/>
      <c r="AM229" s="727"/>
      <c r="AN229" s="213"/>
      <c r="AO229" s="213"/>
      <c r="AP229" s="213"/>
      <c r="AQ229" s="213"/>
      <c r="AR229" s="213"/>
      <c r="AS229" s="213"/>
      <c r="AT229" s="213"/>
      <c r="AU229" s="213"/>
      <c r="AV229" s="213"/>
      <c r="AW229" s="213"/>
      <c r="AX229" s="213"/>
      <c r="AY229" s="213"/>
    </row>
    <row r="230" spans="1:51" ht="161.6" hidden="1" x14ac:dyDescent="0.4">
      <c r="A230" s="735" t="str">
        <f>Tabla135[[#This Row],[Id Riesgo]]</f>
        <v>RC22</v>
      </c>
      <c r="B230" s="736" t="str">
        <f>Tabla135[[#This Row],[Riesgo]]</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en Zonas Focalizadas, a través de la manipulación de información entregada a la subdirección, para el análisis de trámite administrativo, según el ACCTI-P-020 Procedimiento Único en Municipios Focalizados</v>
      </c>
      <c r="C230" s="742" t="b">
        <f>Tabla135[[#This Row],[Identificado en paso 1 y 2?]]</f>
        <v>1</v>
      </c>
      <c r="D230" s="727">
        <f>_xlfn.XLOOKUP(Tabla135[[#This Row],[Id Riesgo]],Tabla13[Id Riesgo],Tabla13[Probabilidad],"",1)</f>
        <v>0.6</v>
      </c>
      <c r="E230" s="727">
        <f>IF(C230=TRUE,_xlfn.XLOOKUP(Tabla135[[#This Row],[Id Riesgo]],Tabla13[Id Riesgo],Tabla13[Porcentaje Impacto],"",1),"")</f>
        <v>0.8</v>
      </c>
      <c r="F230" s="290" t="str">
        <f t="shared" si="21"/>
        <v>RC22</v>
      </c>
      <c r="G230" s="415" t="b">
        <f>_xlfn.XLOOKUP(F230,Tabla13[Id Riesgo],Tabla13[Registro diligenciado],FALSE,1)</f>
        <v>1</v>
      </c>
      <c r="H230" s="290" t="str">
        <f>IF(G230,_xlfn.XLOOKUP(F230,Tabla6[Id Riesgo],Tabla6[DESCRIPCIÓN DEL RIESGO],FALSE,1),"")</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en Zonas Focalizadas, a través de la manipulación de información entregada a la subdirección, para el análisis de trámite administrativo, según el ACCTI-P-020 Procedimiento Único en Municipios Focalizados</v>
      </c>
      <c r="I230" s="327">
        <f>_xlfn.XLOOKUP(Tabla135[[#This Row],[Id Riesgo]],Tabla13[Id Riesgo],Tabla13[Probabilidad])</f>
        <v>0.6</v>
      </c>
      <c r="J230" s="327">
        <f>_xlfn.XLOOKUP(Tabla135[[#This Row],[Id Riesgo]],Tabla13[Id Riesgo],Tabla13[Porcentaje Impacto],"",1)</f>
        <v>0.8</v>
      </c>
      <c r="K230" s="311">
        <v>9</v>
      </c>
      <c r="L230" s="314"/>
      <c r="M230" s="314"/>
      <c r="N230" s="314"/>
      <c r="O230" s="295"/>
      <c r="P230" s="314"/>
      <c r="Q230" s="328" t="str">
        <f>_xlfn.TEXTJOIN(" ",TRUE,Tabla135[[#This Row],[Actividad - Acción ¿Qué?
Inicia con verbo]],Tabla135[[#This Row],[Complemento
(Observaciones o desviaciones)]])</f>
        <v/>
      </c>
      <c r="R230" s="295"/>
      <c r="S230" s="327" t="str">
        <f>_xlfn.XLOOKUP(Tabla135[[#This Row],[Tipo de control]],Tabla7[Tipo de control],Tabla7[Peso],"",1)</f>
        <v/>
      </c>
      <c r="T230" s="290" t="str">
        <f>_xlfn.XLOOKUP(Tabla135[[#This Row],[Tipo de control]],Tabla7[Tipo de control],Tabla7[Afectación matriz],"",1)</f>
        <v/>
      </c>
      <c r="U230" s="295"/>
      <c r="V230" s="327" t="str">
        <f>_xlfn.XLOOKUP(Tabla135[[#This Row],[Implementación]],Tabla11[Implementación],Tabla11[Peso],"",1)</f>
        <v/>
      </c>
      <c r="W230" s="295"/>
      <c r="X230" s="295"/>
      <c r="Y230" s="295"/>
      <c r="Z230" s="295"/>
      <c r="AA230" s="310" t="str">
        <f>IFERROR(Tabla135[[#This Row],[Peso del control]]+Tabla135[[#This Row],[Peso de la implementación]],"")</f>
        <v/>
      </c>
      <c r="AB230" s="310" t="str" cm="1">
        <f t="array" ref="AB230">IFERROR(IF(Tabla135[[#This Row],[Registro diligenciado]]=TRUE,_xlfn.IFS(AND(Tabla135[[#This Row],[No. de Control]]=1,Tabla135[[#This Row],[Desplazamiento en la Matriz]]="Probabilidad"),D230-(D230*Tabla135[[#This Row],[Valor del control]]),AND(Tabla135[[#This Row],[No. de Control]]&gt;1,Tabla135[[#This Row],[Desplazamiento en la Matriz]]="Probabilidad"),AB229-(AB229*Tabla135[[#This Row],[Valor del control]]),AND(Tabla135[[#This Row],[No. de Control]]=1,Tabla135[[#This Row],[Desplazamiento en la Matriz]]="Impacto"),D230,AND(Tabla135[[#This Row],[No. de Control]]&gt;1,Tabla135[[#This Row],[Desplazamiento en la Matriz]]="Impacto"),AB229),""),"")</f>
        <v/>
      </c>
      <c r="AC230" s="310" t="str" cm="1">
        <f t="array" ref="AC230">IFERROR(IF(Tabla135[[#This Row],[Registro diligenciado]]=TRUE,_xlfn.IFS(AND(Tabla135[[#This Row],[No. de Control]]=1,Tabla135[[#This Row],[Desplazamiento en la Matriz]]="Impacto"),E230-(E230*Tabla135[[#This Row],[Valor del control]]),AND(Tabla135[[#This Row],[No. de Control]]&gt;1,Tabla135[[#This Row],[Desplazamiento en la Matriz]]="Impacto"),AC229-(AC229*Tabla135[[#This Row],[Valor del control]]),AND(Tabla135[[#This Row],[No. de Control]]=1,Tabla135[[#This Row],[Desplazamiento en la Matriz]]="Probabilidad"),E230,AND(Tabla135[[#This Row],[No. de Control]]&gt;1,Tabla135[[#This Row],[Desplazamiento en la Matriz]]="Probabilidad"),AC229),""),"")</f>
        <v/>
      </c>
      <c r="AD230" s="310">
        <f>IFERROR(_xlfn.MINIFS(Tabla135[Probabilidad residual],Tabla135[Id Riesgo],Tabla135[[#This Row],[Id Riesgo]]),"")</f>
        <v>0.29399999999999998</v>
      </c>
      <c r="AE230" s="310">
        <f>IFERROR(_xlfn.MINIFS(Tabla135[Impacto residual],Tabla135[Id Riesgo],Tabla135[[#This Row],[Id Riesgo]]),"")</f>
        <v>0.8</v>
      </c>
      <c r="AF230" s="310" t="str" cm="1">
        <f t="array" ref="AF23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230" s="310" t="str" cm="1">
        <f t="array" ref="AG23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23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30" s="213"/>
      <c r="AJ230" s="727">
        <f>_xlfn.MINIFS(Tabla135[Probabilidad residual],Tabla135[Id Riesgo],Tabla135[[#This Row],[Id Riesgo]])</f>
        <v>0.29399999999999998</v>
      </c>
      <c r="AK230" s="727">
        <f>_xlfn.MINIFS(Tabla135[Impacto residual],Tabla135[Id Riesgo],Tabla135[[#This Row],[Id Riesgo]])</f>
        <v>0.8</v>
      </c>
      <c r="AL230" s="727"/>
      <c r="AM230" s="727"/>
      <c r="AN230" s="213"/>
      <c r="AO230" s="213"/>
      <c r="AP230" s="213"/>
      <c r="AQ230" s="213"/>
      <c r="AR230" s="213"/>
      <c r="AS230" s="213"/>
      <c r="AT230" s="213"/>
      <c r="AU230" s="213"/>
      <c r="AV230" s="213"/>
      <c r="AW230" s="213"/>
      <c r="AX230" s="213"/>
      <c r="AY230" s="213"/>
    </row>
    <row r="231" spans="1:51" ht="161.6" hidden="1" x14ac:dyDescent="0.4">
      <c r="A231" s="735" t="str">
        <f>Tabla135[[#This Row],[Id Riesgo]]</f>
        <v>RC22</v>
      </c>
      <c r="B231" s="736" t="str">
        <f>Tabla135[[#This Row],[Riesgo]]</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en Zonas Focalizadas, a través de la manipulación de información entregada a la subdirección, para el análisis de trámite administrativo, según el ACCTI-P-020 Procedimiento Único en Municipios Focalizados</v>
      </c>
      <c r="C231" s="742" t="b">
        <f>Tabla135[[#This Row],[Identificado en paso 1 y 2?]]</f>
        <v>1</v>
      </c>
      <c r="D231" s="727">
        <f>_xlfn.XLOOKUP(Tabla135[[#This Row],[Id Riesgo]],Tabla13[Id Riesgo],Tabla13[Probabilidad],"",1)</f>
        <v>0.6</v>
      </c>
      <c r="E231" s="727">
        <f>IF(C231=TRUE,_xlfn.XLOOKUP(Tabla135[[#This Row],[Id Riesgo]],Tabla13[Id Riesgo],Tabla13[Porcentaje Impacto],"",1),"")</f>
        <v>0.8</v>
      </c>
      <c r="F231" s="290" t="str">
        <f t="shared" si="21"/>
        <v>RC22</v>
      </c>
      <c r="G231" s="415" t="b">
        <f>_xlfn.XLOOKUP(F231,Tabla13[Id Riesgo],Tabla13[Registro diligenciado],FALSE,1)</f>
        <v>1</v>
      </c>
      <c r="H231" s="290" t="str">
        <f>IF(G231,_xlfn.XLOOKUP(F231,Tabla6[Id Riesgo],Tabla6[DESCRIPCIÓN DEL RIESGO],FALSE,1),"")</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en Zonas Focalizadas, a través de la manipulación de información entregada a la subdirección, para el análisis de trámite administrativo, según el ACCTI-P-020 Procedimiento Único en Municipios Focalizados</v>
      </c>
      <c r="I231" s="327">
        <f>_xlfn.XLOOKUP(Tabla135[[#This Row],[Id Riesgo]],Tabla13[Id Riesgo],Tabla13[Probabilidad])</f>
        <v>0.6</v>
      </c>
      <c r="J231" s="327">
        <f>_xlfn.XLOOKUP(Tabla135[[#This Row],[Id Riesgo]],Tabla13[Id Riesgo],Tabla13[Porcentaje Impacto],"",1)</f>
        <v>0.8</v>
      </c>
      <c r="K231" s="311">
        <v>10</v>
      </c>
      <c r="L231" s="314"/>
      <c r="M231" s="314"/>
      <c r="N231" s="314"/>
      <c r="O231" s="295"/>
      <c r="P231" s="314"/>
      <c r="Q231" s="328" t="str">
        <f>_xlfn.TEXTJOIN(" ",TRUE,Tabla135[[#This Row],[Actividad - Acción ¿Qué?
Inicia con verbo]],Tabla135[[#This Row],[Complemento
(Observaciones o desviaciones)]])</f>
        <v/>
      </c>
      <c r="R231" s="295"/>
      <c r="S231" s="327" t="str">
        <f>_xlfn.XLOOKUP(Tabla135[[#This Row],[Tipo de control]],Tabla7[Tipo de control],Tabla7[Peso],"",1)</f>
        <v/>
      </c>
      <c r="T231" s="290" t="str">
        <f>_xlfn.XLOOKUP(Tabla135[[#This Row],[Tipo de control]],Tabla7[Tipo de control],Tabla7[Afectación matriz],"",1)</f>
        <v/>
      </c>
      <c r="U231" s="295"/>
      <c r="V231" s="327" t="str">
        <f>_xlfn.XLOOKUP(Tabla135[[#This Row],[Implementación]],Tabla11[Implementación],Tabla11[Peso],"",1)</f>
        <v/>
      </c>
      <c r="W231" s="295"/>
      <c r="X231" s="295"/>
      <c r="Y231" s="295"/>
      <c r="Z231" s="295"/>
      <c r="AA231" s="310" t="str">
        <f>IFERROR(Tabla135[[#This Row],[Peso del control]]+Tabla135[[#This Row],[Peso de la implementación]],"")</f>
        <v/>
      </c>
      <c r="AB231" s="310" t="str" cm="1">
        <f t="array" ref="AB231">IFERROR(IF(Tabla135[[#This Row],[Registro diligenciado]]=TRUE,_xlfn.IFS(AND(Tabla135[[#This Row],[No. de Control]]=1,Tabla135[[#This Row],[Desplazamiento en la Matriz]]="Probabilidad"),D231-(D231*Tabla135[[#This Row],[Valor del control]]),AND(Tabla135[[#This Row],[No. de Control]]&gt;1,Tabla135[[#This Row],[Desplazamiento en la Matriz]]="Probabilidad"),AB230-(AB230*Tabla135[[#This Row],[Valor del control]]),AND(Tabla135[[#This Row],[No. de Control]]=1,Tabla135[[#This Row],[Desplazamiento en la Matriz]]="Impacto"),D231,AND(Tabla135[[#This Row],[No. de Control]]&gt;1,Tabla135[[#This Row],[Desplazamiento en la Matriz]]="Impacto"),AB230),""),"")</f>
        <v/>
      </c>
      <c r="AC231" s="310" t="str" cm="1">
        <f t="array" ref="AC231">IFERROR(IF(Tabla135[[#This Row],[Registro diligenciado]]=TRUE,_xlfn.IFS(AND(Tabla135[[#This Row],[No. de Control]]=1,Tabla135[[#This Row],[Desplazamiento en la Matriz]]="Impacto"),E231-(E231*Tabla135[[#This Row],[Valor del control]]),AND(Tabla135[[#This Row],[No. de Control]]&gt;1,Tabla135[[#This Row],[Desplazamiento en la Matriz]]="Impacto"),AC230-(AC230*Tabla135[[#This Row],[Valor del control]]),AND(Tabla135[[#This Row],[No. de Control]]=1,Tabla135[[#This Row],[Desplazamiento en la Matriz]]="Probabilidad"),E231,AND(Tabla135[[#This Row],[No. de Control]]&gt;1,Tabla135[[#This Row],[Desplazamiento en la Matriz]]="Probabilidad"),AC230),""),"")</f>
        <v/>
      </c>
      <c r="AD231" s="310">
        <f>IFERROR(_xlfn.MINIFS(Tabla135[Probabilidad residual],Tabla135[Id Riesgo],Tabla135[[#This Row],[Id Riesgo]]),"")</f>
        <v>0.29399999999999998</v>
      </c>
      <c r="AE231" s="310">
        <f>IFERROR(_xlfn.MINIFS(Tabla135[Impacto residual],Tabla135[Id Riesgo],Tabla135[[#This Row],[Id Riesgo]]),"")</f>
        <v>0.8</v>
      </c>
      <c r="AF231" s="310" t="str" cm="1">
        <f t="array" ref="AF23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231" s="310" t="str" cm="1">
        <f t="array" ref="AG23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23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31" s="213"/>
      <c r="AJ231" s="727">
        <f>_xlfn.MINIFS(Tabla135[Probabilidad residual],Tabla135[Id Riesgo],Tabla135[[#This Row],[Id Riesgo]])</f>
        <v>0.29399999999999998</v>
      </c>
      <c r="AK231" s="727">
        <f>_xlfn.MINIFS(Tabla135[Impacto residual],Tabla135[Id Riesgo],Tabla135[[#This Row],[Id Riesgo]])</f>
        <v>0.8</v>
      </c>
      <c r="AL231" s="727"/>
      <c r="AM231" s="727"/>
      <c r="AN231" s="213"/>
      <c r="AO231" s="213"/>
      <c r="AP231" s="213"/>
      <c r="AQ231" s="213"/>
      <c r="AR231" s="213"/>
      <c r="AS231" s="213"/>
      <c r="AT231" s="213"/>
      <c r="AU231" s="213"/>
      <c r="AV231" s="213"/>
      <c r="AW231" s="213"/>
      <c r="AX231" s="213"/>
      <c r="AY231" s="213"/>
    </row>
    <row r="232" spans="1:51" ht="174" x14ac:dyDescent="0.4">
      <c r="A232" s="735" t="str">
        <f>Tabla135[[#This Row],[Id Riesgo]]</f>
        <v>RC23</v>
      </c>
      <c r="B232" s="736" t="str">
        <f>Tabla135[[#This Row],[Riesgo]]</f>
        <v>Posibilidad de afectación Legal, Reputacional,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 los procedimiento ACCTI-P-005 Revocatoria Baldios a Persona Natural -Ley 160/94 y ACCTI-P-014 Revocatoria de titulación de baldíos en el marco del POSPR.</v>
      </c>
      <c r="C232" s="742" t="b">
        <f>Tabla135[[#This Row],[Identificado en paso 1 y 2?]]</f>
        <v>1</v>
      </c>
      <c r="D232" s="727">
        <f>_xlfn.XLOOKUP(Tabla135[[#This Row],[Id Riesgo]],Tabla13[Id Riesgo],Tabla13[Probabilidad],"",1)</f>
        <v>0.6</v>
      </c>
      <c r="E232" s="727">
        <f>IF(C232=TRUE,_xlfn.XLOOKUP(Tabla135[[#This Row],[Id Riesgo]],Tabla13[Id Riesgo],Tabla13[Porcentaje Impacto],"",1),"")</f>
        <v>0.6</v>
      </c>
      <c r="F232" s="290" t="s">
        <v>154</v>
      </c>
      <c r="G232" s="415" t="b">
        <f>_xlfn.XLOOKUP(F232,Tabla13[Id Riesgo],Tabla13[Registro diligenciado],FALSE,1)</f>
        <v>1</v>
      </c>
      <c r="H232" s="290" t="str">
        <f>IF(G232,_xlfn.XLOOKUP(F232,Tabla6[Id Riesgo],Tabla6[DESCRIPCIÓN DEL RIESGO],FALSE,1),"")</f>
        <v>Posibilidad de afectación Legal, Reputacional,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 los procedimiento ACCTI-P-005 Revocatoria Baldios a Persona Natural -Ley 160/94 y ACCTI-P-014 Revocatoria de titulación de baldíos en el marco del POSPR.</v>
      </c>
      <c r="I232" s="327">
        <f>_xlfn.XLOOKUP(Tabla135[[#This Row],[Id Riesgo]],Tabla13[Id Riesgo],Tabla13[Probabilidad])</f>
        <v>0.6</v>
      </c>
      <c r="J232" s="327">
        <f>_xlfn.XLOOKUP(Tabla135[[#This Row],[Id Riesgo]],Tabla13[Id Riesgo],Tabla13[Porcentaje Impacto],"",1)</f>
        <v>0.6</v>
      </c>
      <c r="K232" s="311">
        <v>1</v>
      </c>
      <c r="L232" s="314" t="s">
        <v>418</v>
      </c>
      <c r="M232" s="314" t="s">
        <v>441</v>
      </c>
      <c r="N232" s="314"/>
      <c r="O232" s="295" t="s">
        <v>936</v>
      </c>
      <c r="P232" s="314" t="s">
        <v>937</v>
      </c>
      <c r="Q232" s="328" t="str">
        <f>_xlfn.TEXTJOIN(" ",TRUE,Tabla135[[#This Row],[Actividad - Acción ¿Qué?
Inicia con verbo]],Tabla135[[#This Row],[Complemento
(Observaciones o desviaciones)]])</f>
        <v>Reducir potenciales demoras que se puedan presentar en el desarrollo de la actuación administrativa de la Revocatoria Directa   mediante la revisión de los expedientes o actuaciones administrativas de revoatoria directa, diligenciando las listas de chequeo ACCTI-F-120-Lista de chequeo de revocatoria Ley 160/19994 ACCTI-F-121-Lista de chequeo de revocatoria Decreto Ley 902/2017 con registro actualizado en el ACCTI-F-097 Matriz de Revocatoria.</v>
      </c>
      <c r="R232" s="295" t="s">
        <v>530</v>
      </c>
      <c r="S232" s="327">
        <f>_xlfn.XLOOKUP(Tabla135[[#This Row],[Tipo de control]],Tabla7[Tipo de control],Tabla7[Peso],"",1)</f>
        <v>0.25</v>
      </c>
      <c r="T232" s="290" t="str">
        <f>_xlfn.XLOOKUP(Tabla135[[#This Row],[Tipo de control]],Tabla7[Tipo de control],Tabla7[Afectación matriz],"",1)</f>
        <v>Probabilidad</v>
      </c>
      <c r="U232" s="295" t="s">
        <v>503</v>
      </c>
      <c r="V232" s="327">
        <f>_xlfn.XLOOKUP(Tabla135[[#This Row],[Implementación]],Tabla11[Implementación],Tabla11[Peso],"",1)</f>
        <v>0.15</v>
      </c>
      <c r="W232" s="295" t="s">
        <v>502</v>
      </c>
      <c r="X232" s="295" t="s">
        <v>493</v>
      </c>
      <c r="Y232" s="295" t="s">
        <v>766</v>
      </c>
      <c r="Z232" s="295" t="s">
        <v>508</v>
      </c>
      <c r="AA232" s="310">
        <f>IFERROR(Tabla135[[#This Row],[Peso del control]]+Tabla135[[#This Row],[Peso de la implementación]],"")</f>
        <v>0.4</v>
      </c>
      <c r="AB232" s="310" cm="1">
        <f t="array" ref="AB232">IFERROR(IF(Tabla135[[#This Row],[Registro diligenciado]]=TRUE,_xlfn.IFS(AND(Tabla135[[#This Row],[No. de Control]]=1,Tabla135[[#This Row],[Desplazamiento en la Matriz]]="Probabilidad"),D232-(D232*Tabla135[[#This Row],[Valor del control]]),AND(Tabla135[[#This Row],[No. de Control]]&gt;1,Tabla135[[#This Row],[Desplazamiento en la Matriz]]="Probabilidad"),AB231-(AB231*Tabla135[[#This Row],[Valor del control]]),AND(Tabla135[[#This Row],[No. de Control]]=1,Tabla135[[#This Row],[Desplazamiento en la Matriz]]="Impacto"),D232,AND(Tabla135[[#This Row],[No. de Control]]&gt;1,Tabla135[[#This Row],[Desplazamiento en la Matriz]]="Impacto"),AB231),""),"")</f>
        <v>0.36</v>
      </c>
      <c r="AC232" s="310" cm="1">
        <f t="array" ref="AC232">IFERROR(IF(Tabla135[[#This Row],[Registro diligenciado]]=TRUE,_xlfn.IFS(AND(Tabla135[[#This Row],[No. de Control]]=1,Tabla135[[#This Row],[Desplazamiento en la Matriz]]="Impacto"),E232-(E232*Tabla135[[#This Row],[Valor del control]]),AND(Tabla135[[#This Row],[No. de Control]]&gt;1,Tabla135[[#This Row],[Desplazamiento en la Matriz]]="Impacto"),AC231-(AC231*Tabla135[[#This Row],[Valor del control]]),AND(Tabla135[[#This Row],[No. de Control]]=1,Tabla135[[#This Row],[Desplazamiento en la Matriz]]="Probabilidad"),E232,AND(Tabla135[[#This Row],[No. de Control]]&gt;1,Tabla135[[#This Row],[Desplazamiento en la Matriz]]="Probabilidad"),AC231),""),"")</f>
        <v>0.6</v>
      </c>
      <c r="AD232" s="310">
        <f>IFERROR(_xlfn.MINIFS(Tabla135[Probabilidad residual],Tabla135[Id Riesgo],Tabla135[[#This Row],[Id Riesgo]]),"")</f>
        <v>0.216</v>
      </c>
      <c r="AE232" s="310">
        <f>IFERROR(_xlfn.MINIFS(Tabla135[Impacto residual],Tabla135[Id Riesgo],Tabla135[[#This Row],[Id Riesgo]]),"")</f>
        <v>0.6</v>
      </c>
      <c r="AF232" s="310" t="str" cm="1">
        <f t="array" ref="AF23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232" s="310" t="str" cm="1">
        <f t="array" ref="AG23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Moderado</v>
      </c>
      <c r="AH23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232" s="213"/>
      <c r="AJ232" s="727">
        <f>_xlfn.MINIFS(Tabla135[Probabilidad residual],Tabla135[Id Riesgo],Tabla135[[#This Row],[Id Riesgo]])</f>
        <v>0.216</v>
      </c>
      <c r="AK232" s="727">
        <f>_xlfn.MINIFS(Tabla135[Impacto residual],Tabla135[Id Riesgo],Tabla135[[#This Row],[Id Riesgo]])</f>
        <v>0.6</v>
      </c>
      <c r="AL232" s="727" t="str" cm="1">
        <f t="array" ref="AL232">IFERROR(_xlfn.IFS(AND(AJ232&gt;=CONFIGURACIÓN!$BF$6,AJ232&lt;=CONFIGURACIÓN!$BG$6),CONFIGURACIÓN!$BE$6,AND(AJ232&gt;=CONFIGURACIÓN!$BF$7,AJ232&lt;=CONFIGURACIÓN!$BG$7),CONFIGURACIÓN!$BE$7,AND(AJ232&gt;=CONFIGURACIÓN!$BF$8,AJ232&lt;=CONFIGURACIÓN!$BG$8),CONFIGURACIÓN!$BE$8,AND(AJ232&gt;=CONFIGURACIÓN!$BF$9,AJ232&lt;=CONFIGURACIÓN!$BG$9),CONFIGURACIÓN!$BE$9,AND(AJ232&gt;=CONFIGURACIÓN!$BF$10,AJ232&lt;=CONFIGURACIÓN!$BG$10),CONFIGURACIÓN!$BE$10),"")</f>
        <v>Baja</v>
      </c>
      <c r="AM232" s="727" t="str" cm="1">
        <f t="array" ref="AM232">IFERROR(_xlfn.IFS(AND(AK232&gt;=CONFIGURACIÓN!$BJ$6,AK232&lt;=CONFIGURACIÓN!$BK$6),CONFIGURACIÓN!$BI$6,AND(AK232&gt;=CONFIGURACIÓN!$BJ$7,AK232&lt;=CONFIGURACIÓN!$BK$7),CONFIGURACIÓN!$BI$7,AND(AK232&gt;=CONFIGURACIÓN!$BJ$8,AK232&lt;=CONFIGURACIÓN!$BK$8),CONFIGURACIÓN!$BI$8,AND(AK232&gt;=CONFIGURACIÓN!$BJ$9,AK232&lt;=CONFIGURACIÓN!$BK$9),CONFIGURACIÓN!$BI$9,AND(AK232&gt;=CONFIGURACIÓN!$BJ$10,AK232&lt;=CONFIGURACIÓN!$BK$10),CONFIGURACIÓN!$BI$10),"")</f>
        <v>Moderado</v>
      </c>
      <c r="AN232" s="213"/>
      <c r="AO232" s="213"/>
      <c r="AP232" s="213"/>
      <c r="AQ232" s="213"/>
      <c r="AR232" s="213"/>
      <c r="AS232" s="213"/>
      <c r="AT232" s="213"/>
      <c r="AU232" s="213"/>
      <c r="AV232" s="213"/>
      <c r="AW232" s="213"/>
      <c r="AX232" s="213"/>
      <c r="AY232" s="213"/>
    </row>
    <row r="233" spans="1:51" ht="174" x14ac:dyDescent="0.4">
      <c r="A233" s="735" t="str">
        <f>Tabla135[[#This Row],[Id Riesgo]]</f>
        <v>RC23</v>
      </c>
      <c r="B233" s="736" t="str">
        <f>Tabla135[[#This Row],[Riesgo]]</f>
        <v>Posibilidad de afectación Legal, Reputacional,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 los procedimiento ACCTI-P-005 Revocatoria Baldios a Persona Natural -Ley 160/94 y ACCTI-P-014 Revocatoria de titulación de baldíos en el marco del POSPR.</v>
      </c>
      <c r="C233" s="742" t="b">
        <f>Tabla135[[#This Row],[Identificado en paso 1 y 2?]]</f>
        <v>1</v>
      </c>
      <c r="D233" s="727">
        <f>_xlfn.XLOOKUP(Tabla135[[#This Row],[Id Riesgo]],Tabla13[Id Riesgo],Tabla13[Probabilidad],"",1)</f>
        <v>0.6</v>
      </c>
      <c r="E233" s="727">
        <f>IF(C233=TRUE,_xlfn.XLOOKUP(Tabla135[[#This Row],[Id Riesgo]],Tabla13[Id Riesgo],Tabla13[Porcentaje Impacto],"",1),"")</f>
        <v>0.6</v>
      </c>
      <c r="F233" s="290" t="str">
        <f t="shared" ref="F233:F241" si="22">F232</f>
        <v>RC23</v>
      </c>
      <c r="G233" s="415" t="b">
        <f>_xlfn.XLOOKUP(F233,Tabla13[Id Riesgo],Tabla13[Registro diligenciado],FALSE,1)</f>
        <v>1</v>
      </c>
      <c r="H233" s="290" t="str">
        <f>IF(G233,_xlfn.XLOOKUP(F233,Tabla6[Id Riesgo],Tabla6[DESCRIPCIÓN DEL RIESGO],FALSE,1),"")</f>
        <v>Posibilidad de afectación Legal, Reputacional,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 los procedimiento ACCTI-P-005 Revocatoria Baldios a Persona Natural -Ley 160/94 y ACCTI-P-014 Revocatoria de titulación de baldíos en el marco del POSPR.</v>
      </c>
      <c r="I233" s="327">
        <f>_xlfn.XLOOKUP(Tabla135[[#This Row],[Id Riesgo]],Tabla13[Id Riesgo],Tabla13[Probabilidad])</f>
        <v>0.6</v>
      </c>
      <c r="J233" s="327">
        <f>_xlfn.XLOOKUP(Tabla135[[#This Row],[Id Riesgo]],Tabla13[Id Riesgo],Tabla13[Porcentaje Impacto],"",1)</f>
        <v>0.6</v>
      </c>
      <c r="K233" s="311">
        <v>2</v>
      </c>
      <c r="L233" s="314" t="s">
        <v>418</v>
      </c>
      <c r="M233" s="314" t="s">
        <v>441</v>
      </c>
      <c r="N233" s="314"/>
      <c r="O233" s="295" t="s">
        <v>938</v>
      </c>
      <c r="P233" s="314" t="s">
        <v>939</v>
      </c>
      <c r="Q233" s="328" t="str">
        <f>_xlfn.TEXTJOIN(" ",TRUE,Tabla135[[#This Row],[Actividad - Acción ¿Qué?
Inicia con verbo]],Tabla135[[#This Row],[Complemento
(Observaciones o desviaciones)]])</f>
        <v>Asegurar la comunicación a los intervinientes con relación al trámite de revocatoria directa, suministrando respuesta oportuna,  empleando como herramienta el formato ACCTI-F-097 Matriz de Revocatoria Directa</v>
      </c>
      <c r="R233" s="295" t="s">
        <v>530</v>
      </c>
      <c r="S233" s="327">
        <f>_xlfn.XLOOKUP(Tabla135[[#This Row],[Tipo de control]],Tabla7[Tipo de control],Tabla7[Peso],"",1)</f>
        <v>0.25</v>
      </c>
      <c r="T233" s="290" t="str">
        <f>_xlfn.XLOOKUP(Tabla135[[#This Row],[Tipo de control]],Tabla7[Tipo de control],Tabla7[Afectación matriz],"",1)</f>
        <v>Probabilidad</v>
      </c>
      <c r="U233" s="295" t="s">
        <v>503</v>
      </c>
      <c r="V233" s="327">
        <f>_xlfn.XLOOKUP(Tabla135[[#This Row],[Implementación]],Tabla11[Implementación],Tabla11[Peso],"",1)</f>
        <v>0.15</v>
      </c>
      <c r="W233" s="295" t="s">
        <v>502</v>
      </c>
      <c r="X233" s="295" t="s">
        <v>493</v>
      </c>
      <c r="Y233" s="295" t="s">
        <v>766</v>
      </c>
      <c r="Z233" s="295" t="s">
        <v>508</v>
      </c>
      <c r="AA233" s="310">
        <f>IFERROR(Tabla135[[#This Row],[Peso del control]]+Tabla135[[#This Row],[Peso de la implementación]],"")</f>
        <v>0.4</v>
      </c>
      <c r="AB233" s="310" cm="1">
        <f t="array" ref="AB233">IFERROR(IF(Tabla135[[#This Row],[Registro diligenciado]]=TRUE,_xlfn.IFS(AND(Tabla135[[#This Row],[No. de Control]]=1,Tabla135[[#This Row],[Desplazamiento en la Matriz]]="Probabilidad"),D233-(D233*Tabla135[[#This Row],[Valor del control]]),AND(Tabla135[[#This Row],[No. de Control]]&gt;1,Tabla135[[#This Row],[Desplazamiento en la Matriz]]="Probabilidad"),AB232-(AB232*Tabla135[[#This Row],[Valor del control]]),AND(Tabla135[[#This Row],[No. de Control]]=1,Tabla135[[#This Row],[Desplazamiento en la Matriz]]="Impacto"),D233,AND(Tabla135[[#This Row],[No. de Control]]&gt;1,Tabla135[[#This Row],[Desplazamiento en la Matriz]]="Impacto"),AB232),""),"")</f>
        <v>0.216</v>
      </c>
      <c r="AC233" s="310" cm="1">
        <f t="array" ref="AC233">IFERROR(IF(Tabla135[[#This Row],[Registro diligenciado]]=TRUE,_xlfn.IFS(AND(Tabla135[[#This Row],[No. de Control]]=1,Tabla135[[#This Row],[Desplazamiento en la Matriz]]="Impacto"),E233-(E233*Tabla135[[#This Row],[Valor del control]]),AND(Tabla135[[#This Row],[No. de Control]]&gt;1,Tabla135[[#This Row],[Desplazamiento en la Matriz]]="Impacto"),AC232-(AC232*Tabla135[[#This Row],[Valor del control]]),AND(Tabla135[[#This Row],[No. de Control]]=1,Tabla135[[#This Row],[Desplazamiento en la Matriz]]="Probabilidad"),E233,AND(Tabla135[[#This Row],[No. de Control]]&gt;1,Tabla135[[#This Row],[Desplazamiento en la Matriz]]="Probabilidad"),AC232),""),"")</f>
        <v>0.6</v>
      </c>
      <c r="AD233" s="310">
        <f>IFERROR(_xlfn.MINIFS(Tabla135[Probabilidad residual],Tabla135[Id Riesgo],Tabla135[[#This Row],[Id Riesgo]]),"")</f>
        <v>0.216</v>
      </c>
      <c r="AE233" s="310">
        <f>IFERROR(_xlfn.MINIFS(Tabla135[Impacto residual],Tabla135[Id Riesgo],Tabla135[[#This Row],[Id Riesgo]]),"")</f>
        <v>0.6</v>
      </c>
      <c r="AF233" s="310" t="str" cm="1">
        <f t="array" ref="AF23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233" s="310" t="str" cm="1">
        <f t="array" ref="AG23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Moderado</v>
      </c>
      <c r="AH23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233" s="213"/>
      <c r="AJ233" s="727">
        <f>_xlfn.MINIFS(Tabla135[Probabilidad residual],Tabla135[Id Riesgo],Tabla135[[#This Row],[Id Riesgo]])</f>
        <v>0.216</v>
      </c>
      <c r="AK233" s="727">
        <f>_xlfn.MINIFS(Tabla135[Impacto residual],Tabla135[Id Riesgo],Tabla135[[#This Row],[Id Riesgo]])</f>
        <v>0.6</v>
      </c>
      <c r="AL233" s="727"/>
      <c r="AM233" s="727"/>
      <c r="AN233" s="213"/>
      <c r="AO233" s="213"/>
      <c r="AP233" s="213"/>
      <c r="AQ233" s="213"/>
      <c r="AR233" s="213"/>
      <c r="AS233" s="213"/>
      <c r="AT233" s="213"/>
      <c r="AU233" s="213"/>
      <c r="AV233" s="213"/>
      <c r="AW233" s="213"/>
      <c r="AX233" s="213"/>
      <c r="AY233" s="213"/>
    </row>
    <row r="234" spans="1:51" ht="174" hidden="1" x14ac:dyDescent="0.4">
      <c r="A234" s="735" t="str">
        <f>Tabla135[[#This Row],[Id Riesgo]]</f>
        <v>RC23</v>
      </c>
      <c r="B234" s="736" t="str">
        <f>Tabla135[[#This Row],[Riesgo]]</f>
        <v>Posibilidad de afectación Legal, Reputacional,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 los procedimiento ACCTI-P-005 Revocatoria Baldios a Persona Natural -Ley 160/94 y ACCTI-P-014 Revocatoria de titulación de baldíos en el marco del POSPR.</v>
      </c>
      <c r="C234" s="742" t="b">
        <f>Tabla135[[#This Row],[Identificado en paso 1 y 2?]]</f>
        <v>1</v>
      </c>
      <c r="D234" s="727">
        <f>_xlfn.XLOOKUP(Tabla135[[#This Row],[Id Riesgo]],Tabla13[Id Riesgo],Tabla13[Probabilidad],"",1)</f>
        <v>0.6</v>
      </c>
      <c r="E234" s="727">
        <f>IF(C234=TRUE,_xlfn.XLOOKUP(Tabla135[[#This Row],[Id Riesgo]],Tabla13[Id Riesgo],Tabla13[Porcentaje Impacto],"",1),"")</f>
        <v>0.6</v>
      </c>
      <c r="F234" s="290" t="str">
        <f t="shared" si="22"/>
        <v>RC23</v>
      </c>
      <c r="G234" s="415" t="b">
        <f>_xlfn.XLOOKUP(F234,Tabla13[Id Riesgo],Tabla13[Registro diligenciado],FALSE,1)</f>
        <v>1</v>
      </c>
      <c r="H234" s="290" t="str">
        <f>IF(G234,_xlfn.XLOOKUP(F234,Tabla6[Id Riesgo],Tabla6[DESCRIPCIÓN DEL RIESGO],FALSE,1),"")</f>
        <v>Posibilidad de afectación Legal, Reputacional,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 los procedimiento ACCTI-P-005 Revocatoria Baldios a Persona Natural -Ley 160/94 y ACCTI-P-014 Revocatoria de titulación de baldíos en el marco del POSPR.</v>
      </c>
      <c r="I234" s="327">
        <f>_xlfn.XLOOKUP(Tabla135[[#This Row],[Id Riesgo]],Tabla13[Id Riesgo],Tabla13[Probabilidad])</f>
        <v>0.6</v>
      </c>
      <c r="J234" s="327">
        <f>_xlfn.XLOOKUP(Tabla135[[#This Row],[Id Riesgo]],Tabla13[Id Riesgo],Tabla13[Porcentaje Impacto],"",1)</f>
        <v>0.6</v>
      </c>
      <c r="K234" s="311">
        <v>3</v>
      </c>
      <c r="L234" s="314"/>
      <c r="M234" s="314"/>
      <c r="N234" s="314"/>
      <c r="O234" s="295"/>
      <c r="P234" s="314"/>
      <c r="Q234" s="328" t="str">
        <f>_xlfn.TEXTJOIN(" ",TRUE,Tabla135[[#This Row],[Actividad - Acción ¿Qué?
Inicia con verbo]],Tabla135[[#This Row],[Complemento
(Observaciones o desviaciones)]])</f>
        <v/>
      </c>
      <c r="R234" s="295"/>
      <c r="S234" s="327" t="str">
        <f>_xlfn.XLOOKUP(Tabla135[[#This Row],[Tipo de control]],Tabla7[Tipo de control],Tabla7[Peso],"",1)</f>
        <v/>
      </c>
      <c r="T234" s="290" t="str">
        <f>_xlfn.XLOOKUP(Tabla135[[#This Row],[Tipo de control]],Tabla7[Tipo de control],Tabla7[Afectación matriz],"",1)</f>
        <v/>
      </c>
      <c r="U234" s="295"/>
      <c r="V234" s="327" t="str">
        <f>_xlfn.XLOOKUP(Tabla135[[#This Row],[Implementación]],Tabla11[Implementación],Tabla11[Peso],"",1)</f>
        <v/>
      </c>
      <c r="W234" s="295"/>
      <c r="X234" s="295"/>
      <c r="Y234" s="295"/>
      <c r="Z234" s="295"/>
      <c r="AA234" s="310" t="str">
        <f>IFERROR(Tabla135[[#This Row],[Peso del control]]+Tabla135[[#This Row],[Peso de la implementación]],"")</f>
        <v/>
      </c>
      <c r="AB234" s="310" t="str" cm="1">
        <f t="array" ref="AB234">IFERROR(IF(Tabla135[[#This Row],[Registro diligenciado]]=TRUE,_xlfn.IFS(AND(Tabla135[[#This Row],[No. de Control]]=1,Tabla135[[#This Row],[Desplazamiento en la Matriz]]="Probabilidad"),D234-(D234*Tabla135[[#This Row],[Valor del control]]),AND(Tabla135[[#This Row],[No. de Control]]&gt;1,Tabla135[[#This Row],[Desplazamiento en la Matriz]]="Probabilidad"),AB233-(AB233*Tabla135[[#This Row],[Valor del control]]),AND(Tabla135[[#This Row],[No. de Control]]=1,Tabla135[[#This Row],[Desplazamiento en la Matriz]]="Impacto"),D234,AND(Tabla135[[#This Row],[No. de Control]]&gt;1,Tabla135[[#This Row],[Desplazamiento en la Matriz]]="Impacto"),AB233),""),"")</f>
        <v/>
      </c>
      <c r="AC234" s="310" t="str" cm="1">
        <f t="array" ref="AC234">IFERROR(IF(Tabla135[[#This Row],[Registro diligenciado]]=TRUE,_xlfn.IFS(AND(Tabla135[[#This Row],[No. de Control]]=1,Tabla135[[#This Row],[Desplazamiento en la Matriz]]="Impacto"),E234-(E234*Tabla135[[#This Row],[Valor del control]]),AND(Tabla135[[#This Row],[No. de Control]]&gt;1,Tabla135[[#This Row],[Desplazamiento en la Matriz]]="Impacto"),AC233-(AC233*Tabla135[[#This Row],[Valor del control]]),AND(Tabla135[[#This Row],[No. de Control]]=1,Tabla135[[#This Row],[Desplazamiento en la Matriz]]="Probabilidad"),E234,AND(Tabla135[[#This Row],[No. de Control]]&gt;1,Tabla135[[#This Row],[Desplazamiento en la Matriz]]="Probabilidad"),AC233),""),"")</f>
        <v/>
      </c>
      <c r="AD234" s="310">
        <f>IFERROR(_xlfn.MINIFS(Tabla135[Probabilidad residual],Tabla135[Id Riesgo],Tabla135[[#This Row],[Id Riesgo]]),"")</f>
        <v>0.216</v>
      </c>
      <c r="AE234" s="310">
        <f>IFERROR(_xlfn.MINIFS(Tabla135[Impacto residual],Tabla135[Id Riesgo],Tabla135[[#This Row],[Id Riesgo]]),"")</f>
        <v>0.6</v>
      </c>
      <c r="AF234" s="310" t="str" cm="1">
        <f t="array" ref="AF23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234" s="310" t="str" cm="1">
        <f t="array" ref="AG23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Moderado</v>
      </c>
      <c r="AH23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34" s="213"/>
      <c r="AJ234" s="727">
        <f>_xlfn.MINIFS(Tabla135[Probabilidad residual],Tabla135[Id Riesgo],Tabla135[[#This Row],[Id Riesgo]])</f>
        <v>0.216</v>
      </c>
      <c r="AK234" s="727">
        <f>_xlfn.MINIFS(Tabla135[Impacto residual],Tabla135[Id Riesgo],Tabla135[[#This Row],[Id Riesgo]])</f>
        <v>0.6</v>
      </c>
      <c r="AL234" s="727"/>
      <c r="AM234" s="727"/>
      <c r="AN234" s="213"/>
      <c r="AO234" s="213"/>
      <c r="AP234" s="213"/>
      <c r="AQ234" s="213"/>
      <c r="AR234" s="213"/>
      <c r="AS234" s="213"/>
      <c r="AT234" s="213"/>
      <c r="AU234" s="213"/>
      <c r="AV234" s="213"/>
      <c r="AW234" s="213"/>
      <c r="AX234" s="213"/>
      <c r="AY234" s="213"/>
    </row>
    <row r="235" spans="1:51" ht="174" hidden="1" x14ac:dyDescent="0.4">
      <c r="A235" s="735" t="str">
        <f>Tabla135[[#This Row],[Id Riesgo]]</f>
        <v>RC23</v>
      </c>
      <c r="B235" s="736" t="str">
        <f>Tabla135[[#This Row],[Riesgo]]</f>
        <v>Posibilidad de afectación Legal, Reputacional,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 los procedimiento ACCTI-P-005 Revocatoria Baldios a Persona Natural -Ley 160/94 y ACCTI-P-014 Revocatoria de titulación de baldíos en el marco del POSPR.</v>
      </c>
      <c r="C235" s="742" t="b">
        <f>Tabla135[[#This Row],[Identificado en paso 1 y 2?]]</f>
        <v>1</v>
      </c>
      <c r="D235" s="727">
        <f>_xlfn.XLOOKUP(Tabla135[[#This Row],[Id Riesgo]],Tabla13[Id Riesgo],Tabla13[Probabilidad],"",1)</f>
        <v>0.6</v>
      </c>
      <c r="E235" s="727">
        <f>IF(C235=TRUE,_xlfn.XLOOKUP(Tabla135[[#This Row],[Id Riesgo]],Tabla13[Id Riesgo],Tabla13[Porcentaje Impacto],"",1),"")</f>
        <v>0.6</v>
      </c>
      <c r="F235" s="290" t="str">
        <f t="shared" si="22"/>
        <v>RC23</v>
      </c>
      <c r="G235" s="415" t="b">
        <f>_xlfn.XLOOKUP(F235,Tabla13[Id Riesgo],Tabla13[Registro diligenciado],FALSE,1)</f>
        <v>1</v>
      </c>
      <c r="H235" s="290" t="str">
        <f>IF(G235,_xlfn.XLOOKUP(F235,Tabla6[Id Riesgo],Tabla6[DESCRIPCIÓN DEL RIESGO],FALSE,1),"")</f>
        <v>Posibilidad de afectación Legal, Reputacional,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 los procedimiento ACCTI-P-005 Revocatoria Baldios a Persona Natural -Ley 160/94 y ACCTI-P-014 Revocatoria de titulación de baldíos en el marco del POSPR.</v>
      </c>
      <c r="I235" s="327">
        <f>_xlfn.XLOOKUP(Tabla135[[#This Row],[Id Riesgo]],Tabla13[Id Riesgo],Tabla13[Probabilidad])</f>
        <v>0.6</v>
      </c>
      <c r="J235" s="327">
        <f>_xlfn.XLOOKUP(Tabla135[[#This Row],[Id Riesgo]],Tabla13[Id Riesgo],Tabla13[Porcentaje Impacto],"",1)</f>
        <v>0.6</v>
      </c>
      <c r="K235" s="311">
        <v>4</v>
      </c>
      <c r="L235" s="314"/>
      <c r="M235" s="314"/>
      <c r="N235" s="314"/>
      <c r="O235" s="295"/>
      <c r="P235" s="314"/>
      <c r="Q235" s="328" t="str">
        <f>_xlfn.TEXTJOIN(" ",TRUE,Tabla135[[#This Row],[Actividad - Acción ¿Qué?
Inicia con verbo]],Tabla135[[#This Row],[Complemento
(Observaciones o desviaciones)]])</f>
        <v/>
      </c>
      <c r="R235" s="295"/>
      <c r="S235" s="327" t="str">
        <f>_xlfn.XLOOKUP(Tabla135[[#This Row],[Tipo de control]],Tabla7[Tipo de control],Tabla7[Peso],"",1)</f>
        <v/>
      </c>
      <c r="T235" s="290" t="str">
        <f>_xlfn.XLOOKUP(Tabla135[[#This Row],[Tipo de control]],Tabla7[Tipo de control],Tabla7[Afectación matriz],"",1)</f>
        <v/>
      </c>
      <c r="U235" s="295"/>
      <c r="V235" s="327" t="str">
        <f>_xlfn.XLOOKUP(Tabla135[[#This Row],[Implementación]],Tabla11[Implementación],Tabla11[Peso],"",1)</f>
        <v/>
      </c>
      <c r="W235" s="295"/>
      <c r="X235" s="295"/>
      <c r="Y235" s="295"/>
      <c r="Z235" s="295"/>
      <c r="AA235" s="310" t="str">
        <f>IFERROR(Tabla135[[#This Row],[Peso del control]]+Tabla135[[#This Row],[Peso de la implementación]],"")</f>
        <v/>
      </c>
      <c r="AB235" s="310" t="str" cm="1">
        <f t="array" ref="AB235">IFERROR(IF(Tabla135[[#This Row],[Registro diligenciado]]=TRUE,_xlfn.IFS(AND(Tabla135[[#This Row],[No. de Control]]=1,Tabla135[[#This Row],[Desplazamiento en la Matriz]]="Probabilidad"),D235-(D235*Tabla135[[#This Row],[Valor del control]]),AND(Tabla135[[#This Row],[No. de Control]]&gt;1,Tabla135[[#This Row],[Desplazamiento en la Matriz]]="Probabilidad"),AB234-(AB234*Tabla135[[#This Row],[Valor del control]]),AND(Tabla135[[#This Row],[No. de Control]]=1,Tabla135[[#This Row],[Desplazamiento en la Matriz]]="Impacto"),D235,AND(Tabla135[[#This Row],[No. de Control]]&gt;1,Tabla135[[#This Row],[Desplazamiento en la Matriz]]="Impacto"),AB234),""),"")</f>
        <v/>
      </c>
      <c r="AC235" s="310" t="str" cm="1">
        <f t="array" ref="AC235">IFERROR(IF(Tabla135[[#This Row],[Registro diligenciado]]=TRUE,_xlfn.IFS(AND(Tabla135[[#This Row],[No. de Control]]=1,Tabla135[[#This Row],[Desplazamiento en la Matriz]]="Impacto"),E235-(E235*Tabla135[[#This Row],[Valor del control]]),AND(Tabla135[[#This Row],[No. de Control]]&gt;1,Tabla135[[#This Row],[Desplazamiento en la Matriz]]="Impacto"),AC234-(AC234*Tabla135[[#This Row],[Valor del control]]),AND(Tabla135[[#This Row],[No. de Control]]=1,Tabla135[[#This Row],[Desplazamiento en la Matriz]]="Probabilidad"),E235,AND(Tabla135[[#This Row],[No. de Control]]&gt;1,Tabla135[[#This Row],[Desplazamiento en la Matriz]]="Probabilidad"),AC234),""),"")</f>
        <v/>
      </c>
      <c r="AD235" s="310">
        <f>IFERROR(_xlfn.MINIFS(Tabla135[Probabilidad residual],Tabla135[Id Riesgo],Tabla135[[#This Row],[Id Riesgo]]),"")</f>
        <v>0.216</v>
      </c>
      <c r="AE235" s="310">
        <f>IFERROR(_xlfn.MINIFS(Tabla135[Impacto residual],Tabla135[Id Riesgo],Tabla135[[#This Row],[Id Riesgo]]),"")</f>
        <v>0.6</v>
      </c>
      <c r="AF235" s="310" t="str" cm="1">
        <f t="array" ref="AF23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235" s="310" t="str" cm="1">
        <f t="array" ref="AG23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Moderado</v>
      </c>
      <c r="AH23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35" s="213"/>
      <c r="AJ235" s="727">
        <f>_xlfn.MINIFS(Tabla135[Probabilidad residual],Tabla135[Id Riesgo],Tabla135[[#This Row],[Id Riesgo]])</f>
        <v>0.216</v>
      </c>
      <c r="AK235" s="727">
        <f>_xlfn.MINIFS(Tabla135[Impacto residual],Tabla135[Id Riesgo],Tabla135[[#This Row],[Id Riesgo]])</f>
        <v>0.6</v>
      </c>
      <c r="AL235" s="727"/>
      <c r="AM235" s="727"/>
      <c r="AN235" s="213"/>
      <c r="AO235" s="213"/>
      <c r="AP235" s="213"/>
      <c r="AQ235" s="213"/>
      <c r="AR235" s="213"/>
      <c r="AS235" s="213"/>
      <c r="AT235" s="213"/>
      <c r="AU235" s="213"/>
      <c r="AV235" s="213"/>
      <c r="AW235" s="213"/>
      <c r="AX235" s="213"/>
      <c r="AY235" s="213"/>
    </row>
    <row r="236" spans="1:51" ht="174" hidden="1" x14ac:dyDescent="0.4">
      <c r="A236" s="735" t="str">
        <f>Tabla135[[#This Row],[Id Riesgo]]</f>
        <v>RC23</v>
      </c>
      <c r="B236" s="736" t="str">
        <f>Tabla135[[#This Row],[Riesgo]]</f>
        <v>Posibilidad de afectación Legal, Reputacional,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 los procedimiento ACCTI-P-005 Revocatoria Baldios a Persona Natural -Ley 160/94 y ACCTI-P-014 Revocatoria de titulación de baldíos en el marco del POSPR.</v>
      </c>
      <c r="C236" s="742" t="b">
        <f>Tabla135[[#This Row],[Identificado en paso 1 y 2?]]</f>
        <v>1</v>
      </c>
      <c r="D236" s="727">
        <f>_xlfn.XLOOKUP(Tabla135[[#This Row],[Id Riesgo]],Tabla13[Id Riesgo],Tabla13[Probabilidad],"",1)</f>
        <v>0.6</v>
      </c>
      <c r="E236" s="727">
        <f>IF(C236=TRUE,_xlfn.XLOOKUP(Tabla135[[#This Row],[Id Riesgo]],Tabla13[Id Riesgo],Tabla13[Porcentaje Impacto],"",1),"")</f>
        <v>0.6</v>
      </c>
      <c r="F236" s="290" t="str">
        <f t="shared" si="22"/>
        <v>RC23</v>
      </c>
      <c r="G236" s="415" t="b">
        <f>_xlfn.XLOOKUP(F236,Tabla13[Id Riesgo],Tabla13[Registro diligenciado],FALSE,1)</f>
        <v>1</v>
      </c>
      <c r="H236" s="290" t="str">
        <f>IF(G236,_xlfn.XLOOKUP(F236,Tabla6[Id Riesgo],Tabla6[DESCRIPCIÓN DEL RIESGO],FALSE,1),"")</f>
        <v>Posibilidad de afectación Legal, Reputacional,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 los procedimiento ACCTI-P-005 Revocatoria Baldios a Persona Natural -Ley 160/94 y ACCTI-P-014 Revocatoria de titulación de baldíos en el marco del POSPR.</v>
      </c>
      <c r="I236" s="327">
        <f>_xlfn.XLOOKUP(Tabla135[[#This Row],[Id Riesgo]],Tabla13[Id Riesgo],Tabla13[Probabilidad])</f>
        <v>0.6</v>
      </c>
      <c r="J236" s="327">
        <f>_xlfn.XLOOKUP(Tabla135[[#This Row],[Id Riesgo]],Tabla13[Id Riesgo],Tabla13[Porcentaje Impacto],"",1)</f>
        <v>0.6</v>
      </c>
      <c r="K236" s="311">
        <v>5</v>
      </c>
      <c r="L236" s="314"/>
      <c r="M236" s="314"/>
      <c r="N236" s="314"/>
      <c r="O236" s="295"/>
      <c r="P236" s="314"/>
      <c r="Q236" s="328" t="str">
        <f>_xlfn.TEXTJOIN(" ",TRUE,Tabla135[[#This Row],[Actividad - Acción ¿Qué?
Inicia con verbo]],Tabla135[[#This Row],[Complemento
(Observaciones o desviaciones)]])</f>
        <v/>
      </c>
      <c r="R236" s="295"/>
      <c r="S236" s="327" t="str">
        <f>_xlfn.XLOOKUP(Tabla135[[#This Row],[Tipo de control]],Tabla7[Tipo de control],Tabla7[Peso],"",1)</f>
        <v/>
      </c>
      <c r="T236" s="290" t="str">
        <f>_xlfn.XLOOKUP(Tabla135[[#This Row],[Tipo de control]],Tabla7[Tipo de control],Tabla7[Afectación matriz],"",1)</f>
        <v/>
      </c>
      <c r="U236" s="295"/>
      <c r="V236" s="327" t="str">
        <f>_xlfn.XLOOKUP(Tabla135[[#This Row],[Implementación]],Tabla11[Implementación],Tabla11[Peso],"",1)</f>
        <v/>
      </c>
      <c r="W236" s="295"/>
      <c r="X236" s="295"/>
      <c r="Y236" s="295"/>
      <c r="Z236" s="295"/>
      <c r="AA236" s="310" t="str">
        <f>IFERROR(Tabla135[[#This Row],[Peso del control]]+Tabla135[[#This Row],[Peso de la implementación]],"")</f>
        <v/>
      </c>
      <c r="AB236" s="310" t="str" cm="1">
        <f t="array" ref="AB236">IFERROR(IF(Tabla135[[#This Row],[Registro diligenciado]]=TRUE,_xlfn.IFS(AND(Tabla135[[#This Row],[No. de Control]]=1,Tabla135[[#This Row],[Desplazamiento en la Matriz]]="Probabilidad"),D236-(D236*Tabla135[[#This Row],[Valor del control]]),AND(Tabla135[[#This Row],[No. de Control]]&gt;1,Tabla135[[#This Row],[Desplazamiento en la Matriz]]="Probabilidad"),AB235-(AB235*Tabla135[[#This Row],[Valor del control]]),AND(Tabla135[[#This Row],[No. de Control]]=1,Tabla135[[#This Row],[Desplazamiento en la Matriz]]="Impacto"),D236,AND(Tabla135[[#This Row],[No. de Control]]&gt;1,Tabla135[[#This Row],[Desplazamiento en la Matriz]]="Impacto"),AB235),""),"")</f>
        <v/>
      </c>
      <c r="AC236" s="310" t="str" cm="1">
        <f t="array" ref="AC236">IFERROR(IF(Tabla135[[#This Row],[Registro diligenciado]]=TRUE,_xlfn.IFS(AND(Tabla135[[#This Row],[No. de Control]]=1,Tabla135[[#This Row],[Desplazamiento en la Matriz]]="Impacto"),E236-(E236*Tabla135[[#This Row],[Valor del control]]),AND(Tabla135[[#This Row],[No. de Control]]&gt;1,Tabla135[[#This Row],[Desplazamiento en la Matriz]]="Impacto"),AC235-(AC235*Tabla135[[#This Row],[Valor del control]]),AND(Tabla135[[#This Row],[No. de Control]]=1,Tabla135[[#This Row],[Desplazamiento en la Matriz]]="Probabilidad"),E236,AND(Tabla135[[#This Row],[No. de Control]]&gt;1,Tabla135[[#This Row],[Desplazamiento en la Matriz]]="Probabilidad"),AC235),""),"")</f>
        <v/>
      </c>
      <c r="AD236" s="310">
        <f>IFERROR(_xlfn.MINIFS(Tabla135[Probabilidad residual],Tabla135[Id Riesgo],Tabla135[[#This Row],[Id Riesgo]]),"")</f>
        <v>0.216</v>
      </c>
      <c r="AE236" s="310">
        <f>IFERROR(_xlfn.MINIFS(Tabla135[Impacto residual],Tabla135[Id Riesgo],Tabla135[[#This Row],[Id Riesgo]]),"")</f>
        <v>0.6</v>
      </c>
      <c r="AF236" s="310" t="str" cm="1">
        <f t="array" ref="AF23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236" s="310" t="str" cm="1">
        <f t="array" ref="AG23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Moderado</v>
      </c>
      <c r="AH23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36" s="213"/>
      <c r="AJ236" s="727">
        <f>_xlfn.MINIFS(Tabla135[Probabilidad residual],Tabla135[Id Riesgo],Tabla135[[#This Row],[Id Riesgo]])</f>
        <v>0.216</v>
      </c>
      <c r="AK236" s="727">
        <f>_xlfn.MINIFS(Tabla135[Impacto residual],Tabla135[Id Riesgo],Tabla135[[#This Row],[Id Riesgo]])</f>
        <v>0.6</v>
      </c>
      <c r="AL236" s="727"/>
      <c r="AM236" s="727"/>
      <c r="AN236" s="213"/>
      <c r="AO236" s="213"/>
      <c r="AP236" s="213"/>
      <c r="AQ236" s="213"/>
      <c r="AR236" s="213"/>
      <c r="AS236" s="213"/>
      <c r="AT236" s="213"/>
      <c r="AU236" s="213"/>
      <c r="AV236" s="213"/>
      <c r="AW236" s="213"/>
      <c r="AX236" s="213"/>
      <c r="AY236" s="213"/>
    </row>
    <row r="237" spans="1:51" ht="174" hidden="1" x14ac:dyDescent="0.4">
      <c r="A237" s="735" t="str">
        <f>Tabla135[[#This Row],[Id Riesgo]]</f>
        <v>RC23</v>
      </c>
      <c r="B237" s="736" t="str">
        <f>Tabla135[[#This Row],[Riesgo]]</f>
        <v>Posibilidad de afectación Legal, Reputacional,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 los procedimiento ACCTI-P-005 Revocatoria Baldios a Persona Natural -Ley 160/94 y ACCTI-P-014 Revocatoria de titulación de baldíos en el marco del POSPR.</v>
      </c>
      <c r="C237" s="742" t="b">
        <f>Tabla135[[#This Row],[Identificado en paso 1 y 2?]]</f>
        <v>1</v>
      </c>
      <c r="D237" s="727">
        <f>_xlfn.XLOOKUP(Tabla135[[#This Row],[Id Riesgo]],Tabla13[Id Riesgo],Tabla13[Probabilidad],"",1)</f>
        <v>0.6</v>
      </c>
      <c r="E237" s="727">
        <f>IF(C237=TRUE,_xlfn.XLOOKUP(Tabla135[[#This Row],[Id Riesgo]],Tabla13[Id Riesgo],Tabla13[Porcentaje Impacto],"",1),"")</f>
        <v>0.6</v>
      </c>
      <c r="F237" s="290" t="str">
        <f t="shared" si="22"/>
        <v>RC23</v>
      </c>
      <c r="G237" s="415" t="b">
        <f>_xlfn.XLOOKUP(F237,Tabla13[Id Riesgo],Tabla13[Registro diligenciado],FALSE,1)</f>
        <v>1</v>
      </c>
      <c r="H237" s="290" t="str">
        <f>IF(G237,_xlfn.XLOOKUP(F237,Tabla6[Id Riesgo],Tabla6[DESCRIPCIÓN DEL RIESGO],FALSE,1),"")</f>
        <v>Posibilidad de afectación Legal, Reputacional,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 los procedimiento ACCTI-P-005 Revocatoria Baldios a Persona Natural -Ley 160/94 y ACCTI-P-014 Revocatoria de titulación de baldíos en el marco del POSPR.</v>
      </c>
      <c r="I237" s="327">
        <f>_xlfn.XLOOKUP(Tabla135[[#This Row],[Id Riesgo]],Tabla13[Id Riesgo],Tabla13[Probabilidad])</f>
        <v>0.6</v>
      </c>
      <c r="J237" s="327">
        <f>_xlfn.XLOOKUP(Tabla135[[#This Row],[Id Riesgo]],Tabla13[Id Riesgo],Tabla13[Porcentaje Impacto],"",1)</f>
        <v>0.6</v>
      </c>
      <c r="K237" s="311">
        <v>6</v>
      </c>
      <c r="L237" s="314"/>
      <c r="M237" s="314"/>
      <c r="N237" s="314"/>
      <c r="O237" s="295"/>
      <c r="P237" s="314"/>
      <c r="Q237" s="328" t="str">
        <f>_xlfn.TEXTJOIN(" ",TRUE,Tabla135[[#This Row],[Actividad - Acción ¿Qué?
Inicia con verbo]],Tabla135[[#This Row],[Complemento
(Observaciones o desviaciones)]])</f>
        <v/>
      </c>
      <c r="R237" s="295"/>
      <c r="S237" s="327" t="str">
        <f>_xlfn.XLOOKUP(Tabla135[[#This Row],[Tipo de control]],Tabla7[Tipo de control],Tabla7[Peso],"",1)</f>
        <v/>
      </c>
      <c r="T237" s="290" t="str">
        <f>_xlfn.XLOOKUP(Tabla135[[#This Row],[Tipo de control]],Tabla7[Tipo de control],Tabla7[Afectación matriz],"",1)</f>
        <v/>
      </c>
      <c r="U237" s="295"/>
      <c r="V237" s="327" t="str">
        <f>_xlfn.XLOOKUP(Tabla135[[#This Row],[Implementación]],Tabla11[Implementación],Tabla11[Peso],"",1)</f>
        <v/>
      </c>
      <c r="W237" s="295"/>
      <c r="X237" s="295"/>
      <c r="Y237" s="295"/>
      <c r="Z237" s="295"/>
      <c r="AA237" s="310" t="str">
        <f>IFERROR(Tabla135[[#This Row],[Peso del control]]+Tabla135[[#This Row],[Peso de la implementación]],"")</f>
        <v/>
      </c>
      <c r="AB237" s="310" t="str" cm="1">
        <f t="array" ref="AB237">IFERROR(IF(Tabla135[[#This Row],[Registro diligenciado]]=TRUE,_xlfn.IFS(AND(Tabla135[[#This Row],[No. de Control]]=1,Tabla135[[#This Row],[Desplazamiento en la Matriz]]="Probabilidad"),D237-(D237*Tabla135[[#This Row],[Valor del control]]),AND(Tabla135[[#This Row],[No. de Control]]&gt;1,Tabla135[[#This Row],[Desplazamiento en la Matriz]]="Probabilidad"),AB236-(AB236*Tabla135[[#This Row],[Valor del control]]),AND(Tabla135[[#This Row],[No. de Control]]=1,Tabla135[[#This Row],[Desplazamiento en la Matriz]]="Impacto"),D237,AND(Tabla135[[#This Row],[No. de Control]]&gt;1,Tabla135[[#This Row],[Desplazamiento en la Matriz]]="Impacto"),AB236),""),"")</f>
        <v/>
      </c>
      <c r="AC237" s="310" t="str" cm="1">
        <f t="array" ref="AC237">IFERROR(IF(Tabla135[[#This Row],[Registro diligenciado]]=TRUE,_xlfn.IFS(AND(Tabla135[[#This Row],[No. de Control]]=1,Tabla135[[#This Row],[Desplazamiento en la Matriz]]="Impacto"),E237-(E237*Tabla135[[#This Row],[Valor del control]]),AND(Tabla135[[#This Row],[No. de Control]]&gt;1,Tabla135[[#This Row],[Desplazamiento en la Matriz]]="Impacto"),AC236-(AC236*Tabla135[[#This Row],[Valor del control]]),AND(Tabla135[[#This Row],[No. de Control]]=1,Tabla135[[#This Row],[Desplazamiento en la Matriz]]="Probabilidad"),E237,AND(Tabla135[[#This Row],[No. de Control]]&gt;1,Tabla135[[#This Row],[Desplazamiento en la Matriz]]="Probabilidad"),AC236),""),"")</f>
        <v/>
      </c>
      <c r="AD237" s="310">
        <f>IFERROR(_xlfn.MINIFS(Tabla135[Probabilidad residual],Tabla135[Id Riesgo],Tabla135[[#This Row],[Id Riesgo]]),"")</f>
        <v>0.216</v>
      </c>
      <c r="AE237" s="310">
        <f>IFERROR(_xlfn.MINIFS(Tabla135[Impacto residual],Tabla135[Id Riesgo],Tabla135[[#This Row],[Id Riesgo]]),"")</f>
        <v>0.6</v>
      </c>
      <c r="AF237" s="310" t="str" cm="1">
        <f t="array" ref="AF23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237" s="310" t="str" cm="1">
        <f t="array" ref="AG23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Moderado</v>
      </c>
      <c r="AH23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37" s="213"/>
      <c r="AJ237" s="727">
        <f>_xlfn.MINIFS(Tabla135[Probabilidad residual],Tabla135[Id Riesgo],Tabla135[[#This Row],[Id Riesgo]])</f>
        <v>0.216</v>
      </c>
      <c r="AK237" s="727">
        <f>_xlfn.MINIFS(Tabla135[Impacto residual],Tabla135[Id Riesgo],Tabla135[[#This Row],[Id Riesgo]])</f>
        <v>0.6</v>
      </c>
      <c r="AL237" s="727"/>
      <c r="AM237" s="727"/>
      <c r="AN237" s="213"/>
      <c r="AO237" s="213"/>
      <c r="AP237" s="213"/>
      <c r="AQ237" s="213"/>
      <c r="AR237" s="213"/>
      <c r="AS237" s="213"/>
      <c r="AT237" s="213"/>
      <c r="AU237" s="213"/>
      <c r="AV237" s="213"/>
      <c r="AW237" s="213"/>
      <c r="AX237" s="213"/>
      <c r="AY237" s="213"/>
    </row>
    <row r="238" spans="1:51" ht="174" hidden="1" x14ac:dyDescent="0.4">
      <c r="A238" s="735" t="str">
        <f>Tabla135[[#This Row],[Id Riesgo]]</f>
        <v>RC23</v>
      </c>
      <c r="B238" s="736" t="str">
        <f>Tabla135[[#This Row],[Riesgo]]</f>
        <v>Posibilidad de afectación Legal, Reputacional,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 los procedimiento ACCTI-P-005 Revocatoria Baldios a Persona Natural -Ley 160/94 y ACCTI-P-014 Revocatoria de titulación de baldíos en el marco del POSPR.</v>
      </c>
      <c r="C238" s="742" t="b">
        <f>Tabla135[[#This Row],[Identificado en paso 1 y 2?]]</f>
        <v>1</v>
      </c>
      <c r="D238" s="727">
        <f>_xlfn.XLOOKUP(Tabla135[[#This Row],[Id Riesgo]],Tabla13[Id Riesgo],Tabla13[Probabilidad],"",1)</f>
        <v>0.6</v>
      </c>
      <c r="E238" s="727">
        <f>IF(C238=TRUE,_xlfn.XLOOKUP(Tabla135[[#This Row],[Id Riesgo]],Tabla13[Id Riesgo],Tabla13[Porcentaje Impacto],"",1),"")</f>
        <v>0.6</v>
      </c>
      <c r="F238" s="290" t="str">
        <f t="shared" si="22"/>
        <v>RC23</v>
      </c>
      <c r="G238" s="415" t="b">
        <f>_xlfn.XLOOKUP(F238,Tabla13[Id Riesgo],Tabla13[Registro diligenciado],FALSE,1)</f>
        <v>1</v>
      </c>
      <c r="H238" s="290" t="str">
        <f>IF(G238,_xlfn.XLOOKUP(F238,Tabla6[Id Riesgo],Tabla6[DESCRIPCIÓN DEL RIESGO],FALSE,1),"")</f>
        <v>Posibilidad de afectación Legal, Reputacional,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 los procedimiento ACCTI-P-005 Revocatoria Baldios a Persona Natural -Ley 160/94 y ACCTI-P-014 Revocatoria de titulación de baldíos en el marco del POSPR.</v>
      </c>
      <c r="I238" s="327">
        <f>_xlfn.XLOOKUP(Tabla135[[#This Row],[Id Riesgo]],Tabla13[Id Riesgo],Tabla13[Probabilidad])</f>
        <v>0.6</v>
      </c>
      <c r="J238" s="327">
        <f>_xlfn.XLOOKUP(Tabla135[[#This Row],[Id Riesgo]],Tabla13[Id Riesgo],Tabla13[Porcentaje Impacto],"",1)</f>
        <v>0.6</v>
      </c>
      <c r="K238" s="311">
        <v>7</v>
      </c>
      <c r="L238" s="314"/>
      <c r="M238" s="314"/>
      <c r="N238" s="314"/>
      <c r="O238" s="295"/>
      <c r="P238" s="314"/>
      <c r="Q238" s="328" t="str">
        <f>_xlfn.TEXTJOIN(" ",TRUE,Tabla135[[#This Row],[Actividad - Acción ¿Qué?
Inicia con verbo]],Tabla135[[#This Row],[Complemento
(Observaciones o desviaciones)]])</f>
        <v/>
      </c>
      <c r="R238" s="295"/>
      <c r="S238" s="327" t="str">
        <f>_xlfn.XLOOKUP(Tabla135[[#This Row],[Tipo de control]],Tabla7[Tipo de control],Tabla7[Peso],"",1)</f>
        <v/>
      </c>
      <c r="T238" s="290" t="str">
        <f>_xlfn.XLOOKUP(Tabla135[[#This Row],[Tipo de control]],Tabla7[Tipo de control],Tabla7[Afectación matriz],"",1)</f>
        <v/>
      </c>
      <c r="U238" s="295"/>
      <c r="V238" s="327" t="str">
        <f>_xlfn.XLOOKUP(Tabla135[[#This Row],[Implementación]],Tabla11[Implementación],Tabla11[Peso],"",1)</f>
        <v/>
      </c>
      <c r="W238" s="295"/>
      <c r="X238" s="295"/>
      <c r="Y238" s="295"/>
      <c r="Z238" s="295"/>
      <c r="AA238" s="310" t="str">
        <f>IFERROR(Tabla135[[#This Row],[Peso del control]]+Tabla135[[#This Row],[Peso de la implementación]],"")</f>
        <v/>
      </c>
      <c r="AB238" s="310" t="str" cm="1">
        <f t="array" ref="AB238">IFERROR(IF(Tabla135[[#This Row],[Registro diligenciado]]=TRUE,_xlfn.IFS(AND(Tabla135[[#This Row],[No. de Control]]=1,Tabla135[[#This Row],[Desplazamiento en la Matriz]]="Probabilidad"),D238-(D238*Tabla135[[#This Row],[Valor del control]]),AND(Tabla135[[#This Row],[No. de Control]]&gt;1,Tabla135[[#This Row],[Desplazamiento en la Matriz]]="Probabilidad"),AB237-(AB237*Tabla135[[#This Row],[Valor del control]]),AND(Tabla135[[#This Row],[No. de Control]]=1,Tabla135[[#This Row],[Desplazamiento en la Matriz]]="Impacto"),D238,AND(Tabla135[[#This Row],[No. de Control]]&gt;1,Tabla135[[#This Row],[Desplazamiento en la Matriz]]="Impacto"),AB237),""),"")</f>
        <v/>
      </c>
      <c r="AC238" s="310" t="str" cm="1">
        <f t="array" ref="AC238">IFERROR(IF(Tabla135[[#This Row],[Registro diligenciado]]=TRUE,_xlfn.IFS(AND(Tabla135[[#This Row],[No. de Control]]=1,Tabla135[[#This Row],[Desplazamiento en la Matriz]]="Impacto"),E238-(E238*Tabla135[[#This Row],[Valor del control]]),AND(Tabla135[[#This Row],[No. de Control]]&gt;1,Tabla135[[#This Row],[Desplazamiento en la Matriz]]="Impacto"),AC237-(AC237*Tabla135[[#This Row],[Valor del control]]),AND(Tabla135[[#This Row],[No. de Control]]=1,Tabla135[[#This Row],[Desplazamiento en la Matriz]]="Probabilidad"),E238,AND(Tabla135[[#This Row],[No. de Control]]&gt;1,Tabla135[[#This Row],[Desplazamiento en la Matriz]]="Probabilidad"),AC237),""),"")</f>
        <v/>
      </c>
      <c r="AD238" s="310">
        <f>IFERROR(_xlfn.MINIFS(Tabla135[Probabilidad residual],Tabla135[Id Riesgo],Tabla135[[#This Row],[Id Riesgo]]),"")</f>
        <v>0.216</v>
      </c>
      <c r="AE238" s="310">
        <f>IFERROR(_xlfn.MINIFS(Tabla135[Impacto residual],Tabla135[Id Riesgo],Tabla135[[#This Row],[Id Riesgo]]),"")</f>
        <v>0.6</v>
      </c>
      <c r="AF238" s="310" t="str" cm="1">
        <f t="array" ref="AF23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238" s="310" t="str" cm="1">
        <f t="array" ref="AG23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Moderado</v>
      </c>
      <c r="AH23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38" s="213"/>
      <c r="AJ238" s="727">
        <f>_xlfn.MINIFS(Tabla135[Probabilidad residual],Tabla135[Id Riesgo],Tabla135[[#This Row],[Id Riesgo]])</f>
        <v>0.216</v>
      </c>
      <c r="AK238" s="727">
        <f>_xlfn.MINIFS(Tabla135[Impacto residual],Tabla135[Id Riesgo],Tabla135[[#This Row],[Id Riesgo]])</f>
        <v>0.6</v>
      </c>
      <c r="AL238" s="727"/>
      <c r="AM238" s="727"/>
      <c r="AN238" s="213"/>
      <c r="AO238" s="213"/>
      <c r="AP238" s="213"/>
      <c r="AQ238" s="213"/>
      <c r="AR238" s="213"/>
      <c r="AS238" s="213"/>
      <c r="AT238" s="213"/>
      <c r="AU238" s="213"/>
      <c r="AV238" s="213"/>
      <c r="AW238" s="213"/>
      <c r="AX238" s="213"/>
      <c r="AY238" s="213"/>
    </row>
    <row r="239" spans="1:51" ht="174" hidden="1" x14ac:dyDescent="0.4">
      <c r="A239" s="735" t="str">
        <f>Tabla135[[#This Row],[Id Riesgo]]</f>
        <v>RC23</v>
      </c>
      <c r="B239" s="736" t="str">
        <f>Tabla135[[#This Row],[Riesgo]]</f>
        <v>Posibilidad de afectación Legal, Reputacional,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 los procedimiento ACCTI-P-005 Revocatoria Baldios a Persona Natural -Ley 160/94 y ACCTI-P-014 Revocatoria de titulación de baldíos en el marco del POSPR.</v>
      </c>
      <c r="C239" s="742" t="b">
        <f>Tabla135[[#This Row],[Identificado en paso 1 y 2?]]</f>
        <v>1</v>
      </c>
      <c r="D239" s="727">
        <f>_xlfn.XLOOKUP(Tabla135[[#This Row],[Id Riesgo]],Tabla13[Id Riesgo],Tabla13[Probabilidad],"",1)</f>
        <v>0.6</v>
      </c>
      <c r="E239" s="727">
        <f>IF(C239=TRUE,_xlfn.XLOOKUP(Tabla135[[#This Row],[Id Riesgo]],Tabla13[Id Riesgo],Tabla13[Porcentaje Impacto],"",1),"")</f>
        <v>0.6</v>
      </c>
      <c r="F239" s="290" t="str">
        <f t="shared" si="22"/>
        <v>RC23</v>
      </c>
      <c r="G239" s="415" t="b">
        <f>_xlfn.XLOOKUP(F239,Tabla13[Id Riesgo],Tabla13[Registro diligenciado],FALSE,1)</f>
        <v>1</v>
      </c>
      <c r="H239" s="290" t="str">
        <f>IF(G239,_xlfn.XLOOKUP(F239,Tabla6[Id Riesgo],Tabla6[DESCRIPCIÓN DEL RIESGO],FALSE,1),"")</f>
        <v>Posibilidad de afectación Legal, Reputacional,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 los procedimiento ACCTI-P-005 Revocatoria Baldios a Persona Natural -Ley 160/94 y ACCTI-P-014 Revocatoria de titulación de baldíos en el marco del POSPR.</v>
      </c>
      <c r="I239" s="327">
        <f>_xlfn.XLOOKUP(Tabla135[[#This Row],[Id Riesgo]],Tabla13[Id Riesgo],Tabla13[Probabilidad])</f>
        <v>0.6</v>
      </c>
      <c r="J239" s="327">
        <f>_xlfn.XLOOKUP(Tabla135[[#This Row],[Id Riesgo]],Tabla13[Id Riesgo],Tabla13[Porcentaje Impacto],"",1)</f>
        <v>0.6</v>
      </c>
      <c r="K239" s="311">
        <v>8</v>
      </c>
      <c r="L239" s="314"/>
      <c r="M239" s="314"/>
      <c r="N239" s="314"/>
      <c r="O239" s="295"/>
      <c r="P239" s="314"/>
      <c r="Q239" s="328" t="str">
        <f>_xlfn.TEXTJOIN(" ",TRUE,Tabla135[[#This Row],[Actividad - Acción ¿Qué?
Inicia con verbo]],Tabla135[[#This Row],[Complemento
(Observaciones o desviaciones)]])</f>
        <v/>
      </c>
      <c r="R239" s="295"/>
      <c r="S239" s="327" t="str">
        <f>_xlfn.XLOOKUP(Tabla135[[#This Row],[Tipo de control]],Tabla7[Tipo de control],Tabla7[Peso],"",1)</f>
        <v/>
      </c>
      <c r="T239" s="290" t="str">
        <f>_xlfn.XLOOKUP(Tabla135[[#This Row],[Tipo de control]],Tabla7[Tipo de control],Tabla7[Afectación matriz],"",1)</f>
        <v/>
      </c>
      <c r="U239" s="295"/>
      <c r="V239" s="327" t="str">
        <f>_xlfn.XLOOKUP(Tabla135[[#This Row],[Implementación]],Tabla11[Implementación],Tabla11[Peso],"",1)</f>
        <v/>
      </c>
      <c r="W239" s="295"/>
      <c r="X239" s="295"/>
      <c r="Y239" s="295"/>
      <c r="Z239" s="295"/>
      <c r="AA239" s="310" t="str">
        <f>IFERROR(Tabla135[[#This Row],[Peso del control]]+Tabla135[[#This Row],[Peso de la implementación]],"")</f>
        <v/>
      </c>
      <c r="AB239" s="310" t="str" cm="1">
        <f t="array" ref="AB239">IFERROR(IF(Tabla135[[#This Row],[Registro diligenciado]]=TRUE,_xlfn.IFS(AND(Tabla135[[#This Row],[No. de Control]]=1,Tabla135[[#This Row],[Desplazamiento en la Matriz]]="Probabilidad"),D239-(D239*Tabla135[[#This Row],[Valor del control]]),AND(Tabla135[[#This Row],[No. de Control]]&gt;1,Tabla135[[#This Row],[Desplazamiento en la Matriz]]="Probabilidad"),AB238-(AB238*Tabla135[[#This Row],[Valor del control]]),AND(Tabla135[[#This Row],[No. de Control]]=1,Tabla135[[#This Row],[Desplazamiento en la Matriz]]="Impacto"),D239,AND(Tabla135[[#This Row],[No. de Control]]&gt;1,Tabla135[[#This Row],[Desplazamiento en la Matriz]]="Impacto"),AB238),""),"")</f>
        <v/>
      </c>
      <c r="AC239" s="310" t="str" cm="1">
        <f t="array" ref="AC239">IFERROR(IF(Tabla135[[#This Row],[Registro diligenciado]]=TRUE,_xlfn.IFS(AND(Tabla135[[#This Row],[No. de Control]]=1,Tabla135[[#This Row],[Desplazamiento en la Matriz]]="Impacto"),E239-(E239*Tabla135[[#This Row],[Valor del control]]),AND(Tabla135[[#This Row],[No. de Control]]&gt;1,Tabla135[[#This Row],[Desplazamiento en la Matriz]]="Impacto"),AC238-(AC238*Tabla135[[#This Row],[Valor del control]]),AND(Tabla135[[#This Row],[No. de Control]]=1,Tabla135[[#This Row],[Desplazamiento en la Matriz]]="Probabilidad"),E239,AND(Tabla135[[#This Row],[No. de Control]]&gt;1,Tabla135[[#This Row],[Desplazamiento en la Matriz]]="Probabilidad"),AC238),""),"")</f>
        <v/>
      </c>
      <c r="AD239" s="310">
        <f>IFERROR(_xlfn.MINIFS(Tabla135[Probabilidad residual],Tabla135[Id Riesgo],Tabla135[[#This Row],[Id Riesgo]]),"")</f>
        <v>0.216</v>
      </c>
      <c r="AE239" s="310">
        <f>IFERROR(_xlfn.MINIFS(Tabla135[Impacto residual],Tabla135[Id Riesgo],Tabla135[[#This Row],[Id Riesgo]]),"")</f>
        <v>0.6</v>
      </c>
      <c r="AF239" s="310" t="str" cm="1">
        <f t="array" ref="AF23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239" s="310" t="str" cm="1">
        <f t="array" ref="AG23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Moderado</v>
      </c>
      <c r="AH23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39" s="213"/>
      <c r="AJ239" s="727">
        <f>_xlfn.MINIFS(Tabla135[Probabilidad residual],Tabla135[Id Riesgo],Tabla135[[#This Row],[Id Riesgo]])</f>
        <v>0.216</v>
      </c>
      <c r="AK239" s="727">
        <f>_xlfn.MINIFS(Tabla135[Impacto residual],Tabla135[Id Riesgo],Tabla135[[#This Row],[Id Riesgo]])</f>
        <v>0.6</v>
      </c>
      <c r="AL239" s="727"/>
      <c r="AM239" s="727"/>
      <c r="AN239" s="213"/>
      <c r="AO239" s="213"/>
      <c r="AP239" s="213"/>
      <c r="AQ239" s="213"/>
      <c r="AR239" s="213"/>
      <c r="AS239" s="213"/>
      <c r="AT239" s="213"/>
      <c r="AU239" s="213"/>
      <c r="AV239" s="213"/>
      <c r="AW239" s="213"/>
      <c r="AX239" s="213"/>
      <c r="AY239" s="213"/>
    </row>
    <row r="240" spans="1:51" ht="174" hidden="1" x14ac:dyDescent="0.4">
      <c r="A240" s="735" t="str">
        <f>Tabla135[[#This Row],[Id Riesgo]]</f>
        <v>RC23</v>
      </c>
      <c r="B240" s="736" t="str">
        <f>Tabla135[[#This Row],[Riesgo]]</f>
        <v>Posibilidad de afectación Legal, Reputacional,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 los procedimiento ACCTI-P-005 Revocatoria Baldios a Persona Natural -Ley 160/94 y ACCTI-P-014 Revocatoria de titulación de baldíos en el marco del POSPR.</v>
      </c>
      <c r="C240" s="742" t="b">
        <f>Tabla135[[#This Row],[Identificado en paso 1 y 2?]]</f>
        <v>1</v>
      </c>
      <c r="D240" s="727">
        <f>_xlfn.XLOOKUP(Tabla135[[#This Row],[Id Riesgo]],Tabla13[Id Riesgo],Tabla13[Probabilidad],"",1)</f>
        <v>0.6</v>
      </c>
      <c r="E240" s="727">
        <f>IF(C240=TRUE,_xlfn.XLOOKUP(Tabla135[[#This Row],[Id Riesgo]],Tabla13[Id Riesgo],Tabla13[Porcentaje Impacto],"",1),"")</f>
        <v>0.6</v>
      </c>
      <c r="F240" s="290" t="str">
        <f t="shared" si="22"/>
        <v>RC23</v>
      </c>
      <c r="G240" s="415" t="b">
        <f>_xlfn.XLOOKUP(F240,Tabla13[Id Riesgo],Tabla13[Registro diligenciado],FALSE,1)</f>
        <v>1</v>
      </c>
      <c r="H240" s="290" t="str">
        <f>IF(G240,_xlfn.XLOOKUP(F240,Tabla6[Id Riesgo],Tabla6[DESCRIPCIÓN DEL RIESGO],FALSE,1),"")</f>
        <v>Posibilidad de afectación Legal, Reputacional,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 los procedimiento ACCTI-P-005 Revocatoria Baldios a Persona Natural -Ley 160/94 y ACCTI-P-014 Revocatoria de titulación de baldíos en el marco del POSPR.</v>
      </c>
      <c r="I240" s="327">
        <f>_xlfn.XLOOKUP(Tabla135[[#This Row],[Id Riesgo]],Tabla13[Id Riesgo],Tabla13[Probabilidad])</f>
        <v>0.6</v>
      </c>
      <c r="J240" s="327">
        <f>_xlfn.XLOOKUP(Tabla135[[#This Row],[Id Riesgo]],Tabla13[Id Riesgo],Tabla13[Porcentaje Impacto],"",1)</f>
        <v>0.6</v>
      </c>
      <c r="K240" s="311">
        <v>9</v>
      </c>
      <c r="L240" s="314"/>
      <c r="M240" s="314"/>
      <c r="N240" s="314"/>
      <c r="O240" s="295"/>
      <c r="P240" s="314"/>
      <c r="Q240" s="328" t="str">
        <f>_xlfn.TEXTJOIN(" ",TRUE,Tabla135[[#This Row],[Actividad - Acción ¿Qué?
Inicia con verbo]],Tabla135[[#This Row],[Complemento
(Observaciones o desviaciones)]])</f>
        <v/>
      </c>
      <c r="R240" s="295"/>
      <c r="S240" s="327" t="str">
        <f>_xlfn.XLOOKUP(Tabla135[[#This Row],[Tipo de control]],Tabla7[Tipo de control],Tabla7[Peso],"",1)</f>
        <v/>
      </c>
      <c r="T240" s="290" t="str">
        <f>_xlfn.XLOOKUP(Tabla135[[#This Row],[Tipo de control]],Tabla7[Tipo de control],Tabla7[Afectación matriz],"",1)</f>
        <v/>
      </c>
      <c r="U240" s="295"/>
      <c r="V240" s="327" t="str">
        <f>_xlfn.XLOOKUP(Tabla135[[#This Row],[Implementación]],Tabla11[Implementación],Tabla11[Peso],"",1)</f>
        <v/>
      </c>
      <c r="W240" s="295"/>
      <c r="X240" s="295"/>
      <c r="Y240" s="295"/>
      <c r="Z240" s="295"/>
      <c r="AA240" s="310" t="str">
        <f>IFERROR(Tabla135[[#This Row],[Peso del control]]+Tabla135[[#This Row],[Peso de la implementación]],"")</f>
        <v/>
      </c>
      <c r="AB240" s="310" t="str" cm="1">
        <f t="array" ref="AB240">IFERROR(IF(Tabla135[[#This Row],[Registro diligenciado]]=TRUE,_xlfn.IFS(AND(Tabla135[[#This Row],[No. de Control]]=1,Tabla135[[#This Row],[Desplazamiento en la Matriz]]="Probabilidad"),D240-(D240*Tabla135[[#This Row],[Valor del control]]),AND(Tabla135[[#This Row],[No. de Control]]&gt;1,Tabla135[[#This Row],[Desplazamiento en la Matriz]]="Probabilidad"),AB239-(AB239*Tabla135[[#This Row],[Valor del control]]),AND(Tabla135[[#This Row],[No. de Control]]=1,Tabla135[[#This Row],[Desplazamiento en la Matriz]]="Impacto"),D240,AND(Tabla135[[#This Row],[No. de Control]]&gt;1,Tabla135[[#This Row],[Desplazamiento en la Matriz]]="Impacto"),AB239),""),"")</f>
        <v/>
      </c>
      <c r="AC240" s="310" t="str" cm="1">
        <f t="array" ref="AC240">IFERROR(IF(Tabla135[[#This Row],[Registro diligenciado]]=TRUE,_xlfn.IFS(AND(Tabla135[[#This Row],[No. de Control]]=1,Tabla135[[#This Row],[Desplazamiento en la Matriz]]="Impacto"),E240-(E240*Tabla135[[#This Row],[Valor del control]]),AND(Tabla135[[#This Row],[No. de Control]]&gt;1,Tabla135[[#This Row],[Desplazamiento en la Matriz]]="Impacto"),AC239-(AC239*Tabla135[[#This Row],[Valor del control]]),AND(Tabla135[[#This Row],[No. de Control]]=1,Tabla135[[#This Row],[Desplazamiento en la Matriz]]="Probabilidad"),E240,AND(Tabla135[[#This Row],[No. de Control]]&gt;1,Tabla135[[#This Row],[Desplazamiento en la Matriz]]="Probabilidad"),AC239),""),"")</f>
        <v/>
      </c>
      <c r="AD240" s="310">
        <f>IFERROR(_xlfn.MINIFS(Tabla135[Probabilidad residual],Tabla135[Id Riesgo],Tabla135[[#This Row],[Id Riesgo]]),"")</f>
        <v>0.216</v>
      </c>
      <c r="AE240" s="310">
        <f>IFERROR(_xlfn.MINIFS(Tabla135[Impacto residual],Tabla135[Id Riesgo],Tabla135[[#This Row],[Id Riesgo]]),"")</f>
        <v>0.6</v>
      </c>
      <c r="AF240" s="310" t="str" cm="1">
        <f t="array" ref="AF24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240" s="310" t="str" cm="1">
        <f t="array" ref="AG24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Moderado</v>
      </c>
      <c r="AH24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40" s="213"/>
      <c r="AJ240" s="727">
        <f>_xlfn.MINIFS(Tabla135[Probabilidad residual],Tabla135[Id Riesgo],Tabla135[[#This Row],[Id Riesgo]])</f>
        <v>0.216</v>
      </c>
      <c r="AK240" s="727">
        <f>_xlfn.MINIFS(Tabla135[Impacto residual],Tabla135[Id Riesgo],Tabla135[[#This Row],[Id Riesgo]])</f>
        <v>0.6</v>
      </c>
      <c r="AL240" s="727"/>
      <c r="AM240" s="727"/>
      <c r="AN240" s="213"/>
      <c r="AO240" s="213"/>
      <c r="AP240" s="213"/>
      <c r="AQ240" s="213"/>
      <c r="AR240" s="213"/>
      <c r="AS240" s="213"/>
      <c r="AT240" s="213"/>
      <c r="AU240" s="213"/>
      <c r="AV240" s="213"/>
      <c r="AW240" s="213"/>
      <c r="AX240" s="213"/>
      <c r="AY240" s="213"/>
    </row>
    <row r="241" spans="1:51" ht="174" hidden="1" x14ac:dyDescent="0.4">
      <c r="A241" s="735" t="str">
        <f>Tabla135[[#This Row],[Id Riesgo]]</f>
        <v>RC23</v>
      </c>
      <c r="B241" s="736" t="str">
        <f>Tabla135[[#This Row],[Riesgo]]</f>
        <v>Posibilidad de afectación Legal, Reputacional,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 los procedimiento ACCTI-P-005 Revocatoria Baldios a Persona Natural -Ley 160/94 y ACCTI-P-014 Revocatoria de titulación de baldíos en el marco del POSPR.</v>
      </c>
      <c r="C241" s="742" t="b">
        <f>Tabla135[[#This Row],[Identificado en paso 1 y 2?]]</f>
        <v>1</v>
      </c>
      <c r="D241" s="727">
        <f>_xlfn.XLOOKUP(Tabla135[[#This Row],[Id Riesgo]],Tabla13[Id Riesgo],Tabla13[Probabilidad],"",1)</f>
        <v>0.6</v>
      </c>
      <c r="E241" s="727">
        <f>IF(C241=TRUE,_xlfn.XLOOKUP(Tabla135[[#This Row],[Id Riesgo]],Tabla13[Id Riesgo],Tabla13[Porcentaje Impacto],"",1),"")</f>
        <v>0.6</v>
      </c>
      <c r="F241" s="290" t="str">
        <f t="shared" si="22"/>
        <v>RC23</v>
      </c>
      <c r="G241" s="415" t="b">
        <f>_xlfn.XLOOKUP(F241,Tabla13[Id Riesgo],Tabla13[Registro diligenciado],FALSE,1)</f>
        <v>1</v>
      </c>
      <c r="H241" s="290" t="str">
        <f>IF(G241,_xlfn.XLOOKUP(F241,Tabla6[Id Riesgo],Tabla6[DESCRIPCIÓN DEL RIESGO],FALSE,1),"")</f>
        <v>Posibilidad de afectación Legal, Reputacional,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 los procedimiento ACCTI-P-005 Revocatoria Baldios a Persona Natural -Ley 160/94 y ACCTI-P-014 Revocatoria de titulación de baldíos en el marco del POSPR.</v>
      </c>
      <c r="I241" s="327">
        <f>_xlfn.XLOOKUP(Tabla135[[#This Row],[Id Riesgo]],Tabla13[Id Riesgo],Tabla13[Probabilidad])</f>
        <v>0.6</v>
      </c>
      <c r="J241" s="327">
        <f>_xlfn.XLOOKUP(Tabla135[[#This Row],[Id Riesgo]],Tabla13[Id Riesgo],Tabla13[Porcentaje Impacto],"",1)</f>
        <v>0.6</v>
      </c>
      <c r="K241" s="311">
        <v>10</v>
      </c>
      <c r="L241" s="314"/>
      <c r="M241" s="314"/>
      <c r="N241" s="314"/>
      <c r="O241" s="295"/>
      <c r="P241" s="314"/>
      <c r="Q241" s="328" t="str">
        <f>_xlfn.TEXTJOIN(" ",TRUE,Tabla135[[#This Row],[Actividad - Acción ¿Qué?
Inicia con verbo]],Tabla135[[#This Row],[Complemento
(Observaciones o desviaciones)]])</f>
        <v/>
      </c>
      <c r="R241" s="295"/>
      <c r="S241" s="327" t="str">
        <f>_xlfn.XLOOKUP(Tabla135[[#This Row],[Tipo de control]],Tabla7[Tipo de control],Tabla7[Peso],"",1)</f>
        <v/>
      </c>
      <c r="T241" s="290" t="str">
        <f>_xlfn.XLOOKUP(Tabla135[[#This Row],[Tipo de control]],Tabla7[Tipo de control],Tabla7[Afectación matriz],"",1)</f>
        <v/>
      </c>
      <c r="U241" s="295"/>
      <c r="V241" s="327" t="str">
        <f>_xlfn.XLOOKUP(Tabla135[[#This Row],[Implementación]],Tabla11[Implementación],Tabla11[Peso],"",1)</f>
        <v/>
      </c>
      <c r="W241" s="295"/>
      <c r="X241" s="295"/>
      <c r="Y241" s="295"/>
      <c r="Z241" s="295"/>
      <c r="AA241" s="310" t="str">
        <f>IFERROR(Tabla135[[#This Row],[Peso del control]]+Tabla135[[#This Row],[Peso de la implementación]],"")</f>
        <v/>
      </c>
      <c r="AB241" s="310" t="str" cm="1">
        <f t="array" ref="AB241">IFERROR(IF(Tabla135[[#This Row],[Registro diligenciado]]=TRUE,_xlfn.IFS(AND(Tabla135[[#This Row],[No. de Control]]=1,Tabla135[[#This Row],[Desplazamiento en la Matriz]]="Probabilidad"),D241-(D241*Tabla135[[#This Row],[Valor del control]]),AND(Tabla135[[#This Row],[No. de Control]]&gt;1,Tabla135[[#This Row],[Desplazamiento en la Matriz]]="Probabilidad"),AB240-(AB240*Tabla135[[#This Row],[Valor del control]]),AND(Tabla135[[#This Row],[No. de Control]]=1,Tabla135[[#This Row],[Desplazamiento en la Matriz]]="Impacto"),D241,AND(Tabla135[[#This Row],[No. de Control]]&gt;1,Tabla135[[#This Row],[Desplazamiento en la Matriz]]="Impacto"),AB240),""),"")</f>
        <v/>
      </c>
      <c r="AC241" s="310" t="str" cm="1">
        <f t="array" ref="AC241">IFERROR(IF(Tabla135[[#This Row],[Registro diligenciado]]=TRUE,_xlfn.IFS(AND(Tabla135[[#This Row],[No. de Control]]=1,Tabla135[[#This Row],[Desplazamiento en la Matriz]]="Impacto"),E241-(E241*Tabla135[[#This Row],[Valor del control]]),AND(Tabla135[[#This Row],[No. de Control]]&gt;1,Tabla135[[#This Row],[Desplazamiento en la Matriz]]="Impacto"),AC240-(AC240*Tabla135[[#This Row],[Valor del control]]),AND(Tabla135[[#This Row],[No. de Control]]=1,Tabla135[[#This Row],[Desplazamiento en la Matriz]]="Probabilidad"),E241,AND(Tabla135[[#This Row],[No. de Control]]&gt;1,Tabla135[[#This Row],[Desplazamiento en la Matriz]]="Probabilidad"),AC240),""),"")</f>
        <v/>
      </c>
      <c r="AD241" s="310">
        <f>IFERROR(_xlfn.MINIFS(Tabla135[Probabilidad residual],Tabla135[Id Riesgo],Tabla135[[#This Row],[Id Riesgo]]),"")</f>
        <v>0.216</v>
      </c>
      <c r="AE241" s="310">
        <f>IFERROR(_xlfn.MINIFS(Tabla135[Impacto residual],Tabla135[Id Riesgo],Tabla135[[#This Row],[Id Riesgo]]),"")</f>
        <v>0.6</v>
      </c>
      <c r="AF241" s="310" t="str" cm="1">
        <f t="array" ref="AF24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241" s="310" t="str" cm="1">
        <f t="array" ref="AG24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Moderado</v>
      </c>
      <c r="AH24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41" s="213"/>
      <c r="AJ241" s="727">
        <f>_xlfn.MINIFS(Tabla135[Probabilidad residual],Tabla135[Id Riesgo],Tabla135[[#This Row],[Id Riesgo]])</f>
        <v>0.216</v>
      </c>
      <c r="AK241" s="727">
        <f>_xlfn.MINIFS(Tabla135[Impacto residual],Tabla135[Id Riesgo],Tabla135[[#This Row],[Id Riesgo]])</f>
        <v>0.6</v>
      </c>
      <c r="AL241" s="727"/>
      <c r="AM241" s="727"/>
      <c r="AN241" s="213"/>
      <c r="AO241" s="213"/>
      <c r="AP241" s="213"/>
      <c r="AQ241" s="213"/>
      <c r="AR241" s="213"/>
      <c r="AS241" s="213"/>
      <c r="AT241" s="213"/>
      <c r="AU241" s="213"/>
      <c r="AV241" s="213"/>
      <c r="AW241" s="213"/>
      <c r="AX241" s="213"/>
      <c r="AY241" s="213"/>
    </row>
    <row r="242" spans="1:51" ht="149.15" x14ac:dyDescent="0.4">
      <c r="A242" s="735" t="str">
        <f>Tabla135[[#This Row],[Id Riesgo]]</f>
        <v>RC24</v>
      </c>
      <c r="B242" s="736" t="str">
        <f>Tabla135[[#This Row],[Riesgo]]</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del procedimiento de Reconocimiento de Derechos de Baldíos en Zonas no Focalizadas</v>
      </c>
      <c r="C242" s="742" t="b">
        <f>Tabla135[[#This Row],[Identificado en paso 1 y 2?]]</f>
        <v>1</v>
      </c>
      <c r="D242" s="727">
        <f>_xlfn.XLOOKUP(Tabla135[[#This Row],[Id Riesgo]],Tabla13[Id Riesgo],Tabla13[Probabilidad],"",1)</f>
        <v>0.6</v>
      </c>
      <c r="E242" s="727">
        <f>IF(C242=TRUE,_xlfn.XLOOKUP(Tabla135[[#This Row],[Id Riesgo]],Tabla13[Id Riesgo],Tabla13[Porcentaje Impacto],"",1),"")</f>
        <v>0.8</v>
      </c>
      <c r="F242" s="290" t="s">
        <v>155</v>
      </c>
      <c r="G242" s="415" t="b">
        <f>_xlfn.XLOOKUP(F242,Tabla13[Id Riesgo],Tabla13[Registro diligenciado],FALSE,1)</f>
        <v>1</v>
      </c>
      <c r="H242" s="290" t="str">
        <f>IF(G242,_xlfn.XLOOKUP(F242,Tabla6[Id Riesgo],Tabla6[DESCRIPCIÓN DEL RIESGO],FALSE,1),"")</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del procedimiento de Reconocimiento de Derechos de Baldíos en Zonas no Focalizadas</v>
      </c>
      <c r="I242" s="327">
        <f>_xlfn.XLOOKUP(Tabla135[[#This Row],[Id Riesgo]],Tabla13[Id Riesgo],Tabla13[Probabilidad])</f>
        <v>0.6</v>
      </c>
      <c r="J242" s="327">
        <f>_xlfn.XLOOKUP(Tabla135[[#This Row],[Id Riesgo]],Tabla13[Id Riesgo],Tabla13[Porcentaje Impacto],"",1)</f>
        <v>0.8</v>
      </c>
      <c r="K242" s="311">
        <v>1</v>
      </c>
      <c r="L242" s="314" t="s">
        <v>418</v>
      </c>
      <c r="M242" s="314" t="s">
        <v>441</v>
      </c>
      <c r="N242" s="314" t="s">
        <v>483</v>
      </c>
      <c r="O242" s="295" t="s">
        <v>940</v>
      </c>
      <c r="P242" s="314" t="s">
        <v>941</v>
      </c>
      <c r="Q242" s="328" t="str">
        <f>_xlfn.TEXTJOIN(" ",TRUE,Tabla135[[#This Row],[Actividad - Acción ¿Qué?
Inicia con verbo]],Tabla135[[#This Row],[Complemento
(Observaciones o desviaciones)]])</f>
        <v>Asegurar la correcta ejecución del procedimiento de Reconocimiento de Derechos de Baldíos en Zonas no Focalizadas, suministrando respuesta oportuna,  adoptando medidas encaminadas a la correcta elaboración del POSPR-F-015 Informe Téncico Jurídico.</v>
      </c>
      <c r="R242" s="295" t="s">
        <v>531</v>
      </c>
      <c r="S242" s="327">
        <f>_xlfn.XLOOKUP(Tabla135[[#This Row],[Tipo de control]],Tabla7[Tipo de control],Tabla7[Peso],"",1)</f>
        <v>0.15</v>
      </c>
      <c r="T242" s="290" t="str">
        <f>_xlfn.XLOOKUP(Tabla135[[#This Row],[Tipo de control]],Tabla7[Tipo de control],Tabla7[Afectación matriz],"",1)</f>
        <v>Probabilidad</v>
      </c>
      <c r="U242" s="295" t="s">
        <v>503</v>
      </c>
      <c r="V242" s="327">
        <f>_xlfn.XLOOKUP(Tabla135[[#This Row],[Implementación]],Tabla11[Implementación],Tabla11[Peso],"",1)</f>
        <v>0.15</v>
      </c>
      <c r="W242" s="295" t="s">
        <v>502</v>
      </c>
      <c r="X242" s="295" t="s">
        <v>493</v>
      </c>
      <c r="Y242" s="295" t="s">
        <v>766</v>
      </c>
      <c r="Z242" s="295" t="s">
        <v>508</v>
      </c>
      <c r="AA242" s="310">
        <f>IFERROR(Tabla135[[#This Row],[Peso del control]]+Tabla135[[#This Row],[Peso de la implementación]],"")</f>
        <v>0.3</v>
      </c>
      <c r="AB242" s="310" cm="1">
        <f t="array" ref="AB242">IFERROR(IF(Tabla135[[#This Row],[Registro diligenciado]]=TRUE,_xlfn.IFS(AND(Tabla135[[#This Row],[No. de Control]]=1,Tabla135[[#This Row],[Desplazamiento en la Matriz]]="Probabilidad"),D242-(D242*Tabla135[[#This Row],[Valor del control]]),AND(Tabla135[[#This Row],[No. de Control]]&gt;1,Tabla135[[#This Row],[Desplazamiento en la Matriz]]="Probabilidad"),AB241-(AB241*Tabla135[[#This Row],[Valor del control]]),AND(Tabla135[[#This Row],[No. de Control]]=1,Tabla135[[#This Row],[Desplazamiento en la Matriz]]="Impacto"),D242,AND(Tabla135[[#This Row],[No. de Control]]&gt;1,Tabla135[[#This Row],[Desplazamiento en la Matriz]]="Impacto"),AB241),""),"")</f>
        <v>0.42</v>
      </c>
      <c r="AC242" s="310" cm="1">
        <f t="array" ref="AC242">IFERROR(IF(Tabla135[[#This Row],[Registro diligenciado]]=TRUE,_xlfn.IFS(AND(Tabla135[[#This Row],[No. de Control]]=1,Tabla135[[#This Row],[Desplazamiento en la Matriz]]="Impacto"),E242-(E242*Tabla135[[#This Row],[Valor del control]]),AND(Tabla135[[#This Row],[No. de Control]]&gt;1,Tabla135[[#This Row],[Desplazamiento en la Matriz]]="Impacto"),AC241-(AC241*Tabla135[[#This Row],[Valor del control]]),AND(Tabla135[[#This Row],[No. de Control]]=1,Tabla135[[#This Row],[Desplazamiento en la Matriz]]="Probabilidad"),E242,AND(Tabla135[[#This Row],[No. de Control]]&gt;1,Tabla135[[#This Row],[Desplazamiento en la Matriz]]="Probabilidad"),AC241),""),"")</f>
        <v>0.8</v>
      </c>
      <c r="AD242" s="310">
        <f>IFERROR(_xlfn.MINIFS(Tabla135[Probabilidad residual],Tabla135[Id Riesgo],Tabla135[[#This Row],[Id Riesgo]]),"")</f>
        <v>0.42</v>
      </c>
      <c r="AE242" s="310">
        <f>IFERROR(_xlfn.MINIFS(Tabla135[Impacto residual],Tabla135[Id Riesgo],Tabla135[[#This Row],[Id Riesgo]]),"")</f>
        <v>0.8</v>
      </c>
      <c r="AF242" s="310" t="str" cm="1">
        <f t="array" ref="AF24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242" s="310" t="str" cm="1">
        <f t="array" ref="AG24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24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242" s="213"/>
      <c r="AJ242" s="727">
        <f>_xlfn.MINIFS(Tabla135[Probabilidad residual],Tabla135[Id Riesgo],Tabla135[[#This Row],[Id Riesgo]])</f>
        <v>0.42</v>
      </c>
      <c r="AK242" s="727">
        <f>_xlfn.MINIFS(Tabla135[Impacto residual],Tabla135[Id Riesgo],Tabla135[[#This Row],[Id Riesgo]])</f>
        <v>0.8</v>
      </c>
      <c r="AL242" s="727" t="str" cm="1">
        <f t="array" ref="AL242">IFERROR(_xlfn.IFS(AND(AJ242&gt;=CONFIGURACIÓN!$BF$6,AJ242&lt;=CONFIGURACIÓN!$BG$6),CONFIGURACIÓN!$BE$6,AND(AJ242&gt;=CONFIGURACIÓN!$BF$7,AJ242&lt;=CONFIGURACIÓN!$BG$7),CONFIGURACIÓN!$BE$7,AND(AJ242&gt;=CONFIGURACIÓN!$BF$8,AJ242&lt;=CONFIGURACIÓN!$BG$8),CONFIGURACIÓN!$BE$8,AND(AJ242&gt;=CONFIGURACIÓN!$BF$9,AJ242&lt;=CONFIGURACIÓN!$BG$9),CONFIGURACIÓN!$BE$9,AND(AJ242&gt;=CONFIGURACIÓN!$BF$10,AJ242&lt;=CONFIGURACIÓN!$BG$10),CONFIGURACIÓN!$BE$10),"")</f>
        <v>Media</v>
      </c>
      <c r="AM242" s="727" t="str" cm="1">
        <f t="array" ref="AM242">IFERROR(_xlfn.IFS(AND(AK242&gt;=CONFIGURACIÓN!$BJ$6,AK242&lt;=CONFIGURACIÓN!$BK$6),CONFIGURACIÓN!$BI$6,AND(AK242&gt;=CONFIGURACIÓN!$BJ$7,AK242&lt;=CONFIGURACIÓN!$BK$7),CONFIGURACIÓN!$BI$7,AND(AK242&gt;=CONFIGURACIÓN!$BJ$8,AK242&lt;=CONFIGURACIÓN!$BK$8),CONFIGURACIÓN!$BI$8,AND(AK242&gt;=CONFIGURACIÓN!$BJ$9,AK242&lt;=CONFIGURACIÓN!$BK$9),CONFIGURACIÓN!$BI$9,AND(AK242&gt;=CONFIGURACIÓN!$BJ$10,AK242&lt;=CONFIGURACIÓN!$BK$10),CONFIGURACIÓN!$BI$10),"")</f>
        <v>Mayor</v>
      </c>
      <c r="AN242" s="213"/>
      <c r="AO242" s="213"/>
      <c r="AP242" s="213"/>
      <c r="AQ242" s="213"/>
      <c r="AR242" s="213"/>
      <c r="AS242" s="213"/>
      <c r="AT242" s="213"/>
      <c r="AU242" s="213"/>
      <c r="AV242" s="213"/>
      <c r="AW242" s="213"/>
      <c r="AX242" s="213"/>
      <c r="AY242" s="213"/>
    </row>
    <row r="243" spans="1:51" ht="149.15" hidden="1" x14ac:dyDescent="0.4">
      <c r="A243" s="735" t="str">
        <f>Tabla135[[#This Row],[Id Riesgo]]</f>
        <v>RC24</v>
      </c>
      <c r="B243" s="736" t="str">
        <f>Tabla135[[#This Row],[Riesgo]]</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del procedimiento de Reconocimiento de Derechos de Baldíos en Zonas no Focalizadas</v>
      </c>
      <c r="C243" s="742" t="b">
        <f>Tabla135[[#This Row],[Identificado en paso 1 y 2?]]</f>
        <v>1</v>
      </c>
      <c r="D243" s="727">
        <f>_xlfn.XLOOKUP(Tabla135[[#This Row],[Id Riesgo]],Tabla13[Id Riesgo],Tabla13[Probabilidad],"",1)</f>
        <v>0.6</v>
      </c>
      <c r="E243" s="727">
        <f>IF(C243=TRUE,_xlfn.XLOOKUP(Tabla135[[#This Row],[Id Riesgo]],Tabla13[Id Riesgo],Tabla13[Porcentaje Impacto],"",1),"")</f>
        <v>0.8</v>
      </c>
      <c r="F243" s="290" t="str">
        <f t="shared" ref="F243:F251" si="23">F242</f>
        <v>RC24</v>
      </c>
      <c r="G243" s="415" t="b">
        <f>_xlfn.XLOOKUP(F243,Tabla13[Id Riesgo],Tabla13[Registro diligenciado],FALSE,1)</f>
        <v>1</v>
      </c>
      <c r="H243" s="290" t="str">
        <f>IF(G243,_xlfn.XLOOKUP(F243,Tabla6[Id Riesgo],Tabla6[DESCRIPCIÓN DEL RIESGO],FALSE,1),"")</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del procedimiento de Reconocimiento de Derechos de Baldíos en Zonas no Focalizadas</v>
      </c>
      <c r="I243" s="327">
        <f>_xlfn.XLOOKUP(Tabla135[[#This Row],[Id Riesgo]],Tabla13[Id Riesgo],Tabla13[Probabilidad])</f>
        <v>0.6</v>
      </c>
      <c r="J243" s="327">
        <f>_xlfn.XLOOKUP(Tabla135[[#This Row],[Id Riesgo]],Tabla13[Id Riesgo],Tabla13[Porcentaje Impacto],"",1)</f>
        <v>0.8</v>
      </c>
      <c r="K243" s="311">
        <v>2</v>
      </c>
      <c r="L243" s="314"/>
      <c r="M243" s="314"/>
      <c r="N243" s="314"/>
      <c r="O243" s="295"/>
      <c r="P243" s="314"/>
      <c r="Q243" s="328" t="str">
        <f>_xlfn.TEXTJOIN(" ",TRUE,Tabla135[[#This Row],[Actividad - Acción ¿Qué?
Inicia con verbo]],Tabla135[[#This Row],[Complemento
(Observaciones o desviaciones)]])</f>
        <v/>
      </c>
      <c r="R243" s="295"/>
      <c r="S243" s="327" t="str">
        <f>_xlfn.XLOOKUP(Tabla135[[#This Row],[Tipo de control]],Tabla7[Tipo de control],Tabla7[Peso],"",1)</f>
        <v/>
      </c>
      <c r="T243" s="290" t="str">
        <f>_xlfn.XLOOKUP(Tabla135[[#This Row],[Tipo de control]],Tabla7[Tipo de control],Tabla7[Afectación matriz],"",1)</f>
        <v/>
      </c>
      <c r="U243" s="295"/>
      <c r="V243" s="327" t="str">
        <f>_xlfn.XLOOKUP(Tabla135[[#This Row],[Implementación]],Tabla11[Implementación],Tabla11[Peso],"",1)</f>
        <v/>
      </c>
      <c r="W243" s="295"/>
      <c r="X243" s="295"/>
      <c r="Y243" s="295"/>
      <c r="Z243" s="295"/>
      <c r="AA243" s="310" t="str">
        <f>IFERROR(Tabla135[[#This Row],[Peso del control]]+Tabla135[[#This Row],[Peso de la implementación]],"")</f>
        <v/>
      </c>
      <c r="AB243" s="310" t="str" cm="1">
        <f t="array" ref="AB243">IFERROR(IF(Tabla135[[#This Row],[Registro diligenciado]]=TRUE,_xlfn.IFS(AND(Tabla135[[#This Row],[No. de Control]]=1,Tabla135[[#This Row],[Desplazamiento en la Matriz]]="Probabilidad"),D243-(D243*Tabla135[[#This Row],[Valor del control]]),AND(Tabla135[[#This Row],[No. de Control]]&gt;1,Tabla135[[#This Row],[Desplazamiento en la Matriz]]="Probabilidad"),AB242-(AB242*Tabla135[[#This Row],[Valor del control]]),AND(Tabla135[[#This Row],[No. de Control]]=1,Tabla135[[#This Row],[Desplazamiento en la Matriz]]="Impacto"),D243,AND(Tabla135[[#This Row],[No. de Control]]&gt;1,Tabla135[[#This Row],[Desplazamiento en la Matriz]]="Impacto"),AB242),""),"")</f>
        <v/>
      </c>
      <c r="AC243" s="310" t="str" cm="1">
        <f t="array" ref="AC243">IFERROR(IF(Tabla135[[#This Row],[Registro diligenciado]]=TRUE,_xlfn.IFS(AND(Tabla135[[#This Row],[No. de Control]]=1,Tabla135[[#This Row],[Desplazamiento en la Matriz]]="Impacto"),E243-(E243*Tabla135[[#This Row],[Valor del control]]),AND(Tabla135[[#This Row],[No. de Control]]&gt;1,Tabla135[[#This Row],[Desplazamiento en la Matriz]]="Impacto"),AC242-(AC242*Tabla135[[#This Row],[Valor del control]]),AND(Tabla135[[#This Row],[No. de Control]]=1,Tabla135[[#This Row],[Desplazamiento en la Matriz]]="Probabilidad"),E243,AND(Tabla135[[#This Row],[No. de Control]]&gt;1,Tabla135[[#This Row],[Desplazamiento en la Matriz]]="Probabilidad"),AC242),""),"")</f>
        <v/>
      </c>
      <c r="AD243" s="310">
        <f>IFERROR(_xlfn.MINIFS(Tabla135[Probabilidad residual],Tabla135[Id Riesgo],Tabla135[[#This Row],[Id Riesgo]]),"")</f>
        <v>0.42</v>
      </c>
      <c r="AE243" s="310">
        <f>IFERROR(_xlfn.MINIFS(Tabla135[Impacto residual],Tabla135[Id Riesgo],Tabla135[[#This Row],[Id Riesgo]]),"")</f>
        <v>0.8</v>
      </c>
      <c r="AF243" s="310" t="str" cm="1">
        <f t="array" ref="AF24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243" s="310" t="str" cm="1">
        <f t="array" ref="AG24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24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43" s="213"/>
      <c r="AJ243" s="727">
        <f>_xlfn.MINIFS(Tabla135[Probabilidad residual],Tabla135[Id Riesgo],Tabla135[[#This Row],[Id Riesgo]])</f>
        <v>0.42</v>
      </c>
      <c r="AK243" s="727">
        <f>_xlfn.MINIFS(Tabla135[Impacto residual],Tabla135[Id Riesgo],Tabla135[[#This Row],[Id Riesgo]])</f>
        <v>0.8</v>
      </c>
      <c r="AL243" s="727"/>
      <c r="AM243" s="727"/>
      <c r="AN243" s="213"/>
      <c r="AO243" s="213"/>
      <c r="AP243" s="213"/>
      <c r="AQ243" s="213"/>
      <c r="AR243" s="213"/>
      <c r="AS243" s="213"/>
      <c r="AT243" s="213"/>
      <c r="AU243" s="213"/>
      <c r="AV243" s="213"/>
      <c r="AW243" s="213"/>
      <c r="AX243" s="213"/>
      <c r="AY243" s="213"/>
    </row>
    <row r="244" spans="1:51" ht="149.15" hidden="1" x14ac:dyDescent="0.4">
      <c r="A244" s="735" t="str">
        <f>Tabla135[[#This Row],[Id Riesgo]]</f>
        <v>RC24</v>
      </c>
      <c r="B244" s="736" t="str">
        <f>Tabla135[[#This Row],[Riesgo]]</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del procedimiento de Reconocimiento de Derechos de Baldíos en Zonas no Focalizadas</v>
      </c>
      <c r="C244" s="742" t="b">
        <f>Tabla135[[#This Row],[Identificado en paso 1 y 2?]]</f>
        <v>1</v>
      </c>
      <c r="D244" s="727">
        <f>_xlfn.XLOOKUP(Tabla135[[#This Row],[Id Riesgo]],Tabla13[Id Riesgo],Tabla13[Probabilidad],"",1)</f>
        <v>0.6</v>
      </c>
      <c r="E244" s="727">
        <f>IF(C244=TRUE,_xlfn.XLOOKUP(Tabla135[[#This Row],[Id Riesgo]],Tabla13[Id Riesgo],Tabla13[Porcentaje Impacto],"",1),"")</f>
        <v>0.8</v>
      </c>
      <c r="F244" s="290" t="str">
        <f t="shared" si="23"/>
        <v>RC24</v>
      </c>
      <c r="G244" s="415" t="b">
        <f>_xlfn.XLOOKUP(F244,Tabla13[Id Riesgo],Tabla13[Registro diligenciado],FALSE,1)</f>
        <v>1</v>
      </c>
      <c r="H244" s="290" t="str">
        <f>IF(G244,_xlfn.XLOOKUP(F244,Tabla6[Id Riesgo],Tabla6[DESCRIPCIÓN DEL RIESGO],FALSE,1),"")</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del procedimiento de Reconocimiento de Derechos de Baldíos en Zonas no Focalizadas</v>
      </c>
      <c r="I244" s="327">
        <f>_xlfn.XLOOKUP(Tabla135[[#This Row],[Id Riesgo]],Tabla13[Id Riesgo],Tabla13[Probabilidad])</f>
        <v>0.6</v>
      </c>
      <c r="J244" s="327">
        <f>_xlfn.XLOOKUP(Tabla135[[#This Row],[Id Riesgo]],Tabla13[Id Riesgo],Tabla13[Porcentaje Impacto],"",1)</f>
        <v>0.8</v>
      </c>
      <c r="K244" s="311">
        <v>3</v>
      </c>
      <c r="L244" s="314"/>
      <c r="M244" s="314"/>
      <c r="N244" s="314"/>
      <c r="O244" s="295"/>
      <c r="P244" s="314"/>
      <c r="Q244" s="328" t="str">
        <f>_xlfn.TEXTJOIN(" ",TRUE,Tabla135[[#This Row],[Actividad - Acción ¿Qué?
Inicia con verbo]],Tabla135[[#This Row],[Complemento
(Observaciones o desviaciones)]])</f>
        <v/>
      </c>
      <c r="R244" s="295"/>
      <c r="S244" s="327" t="str">
        <f>_xlfn.XLOOKUP(Tabla135[[#This Row],[Tipo de control]],Tabla7[Tipo de control],Tabla7[Peso],"",1)</f>
        <v/>
      </c>
      <c r="T244" s="290" t="str">
        <f>_xlfn.XLOOKUP(Tabla135[[#This Row],[Tipo de control]],Tabla7[Tipo de control],Tabla7[Afectación matriz],"",1)</f>
        <v/>
      </c>
      <c r="U244" s="295"/>
      <c r="V244" s="327" t="str">
        <f>_xlfn.XLOOKUP(Tabla135[[#This Row],[Implementación]],Tabla11[Implementación],Tabla11[Peso],"",1)</f>
        <v/>
      </c>
      <c r="W244" s="295"/>
      <c r="X244" s="295"/>
      <c r="Y244" s="295"/>
      <c r="Z244" s="295"/>
      <c r="AA244" s="310" t="str">
        <f>IFERROR(Tabla135[[#This Row],[Peso del control]]+Tabla135[[#This Row],[Peso de la implementación]],"")</f>
        <v/>
      </c>
      <c r="AB244" s="310" t="str" cm="1">
        <f t="array" ref="AB244">IFERROR(IF(Tabla135[[#This Row],[Registro diligenciado]]=TRUE,_xlfn.IFS(AND(Tabla135[[#This Row],[No. de Control]]=1,Tabla135[[#This Row],[Desplazamiento en la Matriz]]="Probabilidad"),D244-(D244*Tabla135[[#This Row],[Valor del control]]),AND(Tabla135[[#This Row],[No. de Control]]&gt;1,Tabla135[[#This Row],[Desplazamiento en la Matriz]]="Probabilidad"),AB243-(AB243*Tabla135[[#This Row],[Valor del control]]),AND(Tabla135[[#This Row],[No. de Control]]=1,Tabla135[[#This Row],[Desplazamiento en la Matriz]]="Impacto"),D244,AND(Tabla135[[#This Row],[No. de Control]]&gt;1,Tabla135[[#This Row],[Desplazamiento en la Matriz]]="Impacto"),AB243),""),"")</f>
        <v/>
      </c>
      <c r="AC244" s="310" t="str" cm="1">
        <f t="array" ref="AC244">IFERROR(IF(Tabla135[[#This Row],[Registro diligenciado]]=TRUE,_xlfn.IFS(AND(Tabla135[[#This Row],[No. de Control]]=1,Tabla135[[#This Row],[Desplazamiento en la Matriz]]="Impacto"),E244-(E244*Tabla135[[#This Row],[Valor del control]]),AND(Tabla135[[#This Row],[No. de Control]]&gt;1,Tabla135[[#This Row],[Desplazamiento en la Matriz]]="Impacto"),AC243-(AC243*Tabla135[[#This Row],[Valor del control]]),AND(Tabla135[[#This Row],[No. de Control]]=1,Tabla135[[#This Row],[Desplazamiento en la Matriz]]="Probabilidad"),E244,AND(Tabla135[[#This Row],[No. de Control]]&gt;1,Tabla135[[#This Row],[Desplazamiento en la Matriz]]="Probabilidad"),AC243),""),"")</f>
        <v/>
      </c>
      <c r="AD244" s="310">
        <f>IFERROR(_xlfn.MINIFS(Tabla135[Probabilidad residual],Tabla135[Id Riesgo],Tabla135[[#This Row],[Id Riesgo]]),"")</f>
        <v>0.42</v>
      </c>
      <c r="AE244" s="310">
        <f>IFERROR(_xlfn.MINIFS(Tabla135[Impacto residual],Tabla135[Id Riesgo],Tabla135[[#This Row],[Id Riesgo]]),"")</f>
        <v>0.8</v>
      </c>
      <c r="AF244" s="310" t="str" cm="1">
        <f t="array" ref="AF24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244" s="310" t="str" cm="1">
        <f t="array" ref="AG24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24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44" s="213"/>
      <c r="AJ244" s="727">
        <f>_xlfn.MINIFS(Tabla135[Probabilidad residual],Tabla135[Id Riesgo],Tabla135[[#This Row],[Id Riesgo]])</f>
        <v>0.42</v>
      </c>
      <c r="AK244" s="727">
        <f>_xlfn.MINIFS(Tabla135[Impacto residual],Tabla135[Id Riesgo],Tabla135[[#This Row],[Id Riesgo]])</f>
        <v>0.8</v>
      </c>
      <c r="AL244" s="727"/>
      <c r="AM244" s="727"/>
      <c r="AN244" s="213"/>
      <c r="AO244" s="213"/>
      <c r="AP244" s="213"/>
      <c r="AQ244" s="213"/>
      <c r="AR244" s="213"/>
      <c r="AS244" s="213"/>
      <c r="AT244" s="213"/>
      <c r="AU244" s="213"/>
      <c r="AV244" s="213"/>
      <c r="AW244" s="213"/>
      <c r="AX244" s="213"/>
      <c r="AY244" s="213"/>
    </row>
    <row r="245" spans="1:51" ht="149.15" hidden="1" x14ac:dyDescent="0.4">
      <c r="A245" s="735" t="str">
        <f>Tabla135[[#This Row],[Id Riesgo]]</f>
        <v>RC24</v>
      </c>
      <c r="B245" s="736" t="str">
        <f>Tabla135[[#This Row],[Riesgo]]</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del procedimiento de Reconocimiento de Derechos de Baldíos en Zonas no Focalizadas</v>
      </c>
      <c r="C245" s="742" t="b">
        <f>Tabla135[[#This Row],[Identificado en paso 1 y 2?]]</f>
        <v>1</v>
      </c>
      <c r="D245" s="727">
        <f>_xlfn.XLOOKUP(Tabla135[[#This Row],[Id Riesgo]],Tabla13[Id Riesgo],Tabla13[Probabilidad],"",1)</f>
        <v>0.6</v>
      </c>
      <c r="E245" s="727">
        <f>IF(C245=TRUE,_xlfn.XLOOKUP(Tabla135[[#This Row],[Id Riesgo]],Tabla13[Id Riesgo],Tabla13[Porcentaje Impacto],"",1),"")</f>
        <v>0.8</v>
      </c>
      <c r="F245" s="290" t="str">
        <f t="shared" si="23"/>
        <v>RC24</v>
      </c>
      <c r="G245" s="415" t="b">
        <f>_xlfn.XLOOKUP(F245,Tabla13[Id Riesgo],Tabla13[Registro diligenciado],FALSE,1)</f>
        <v>1</v>
      </c>
      <c r="H245" s="290" t="str">
        <f>IF(G245,_xlfn.XLOOKUP(F245,Tabla6[Id Riesgo],Tabla6[DESCRIPCIÓN DEL RIESGO],FALSE,1),"")</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del procedimiento de Reconocimiento de Derechos de Baldíos en Zonas no Focalizadas</v>
      </c>
      <c r="I245" s="327">
        <f>_xlfn.XLOOKUP(Tabla135[[#This Row],[Id Riesgo]],Tabla13[Id Riesgo],Tabla13[Probabilidad])</f>
        <v>0.6</v>
      </c>
      <c r="J245" s="327">
        <f>_xlfn.XLOOKUP(Tabla135[[#This Row],[Id Riesgo]],Tabla13[Id Riesgo],Tabla13[Porcentaje Impacto],"",1)</f>
        <v>0.8</v>
      </c>
      <c r="K245" s="311">
        <v>4</v>
      </c>
      <c r="L245" s="314"/>
      <c r="M245" s="314"/>
      <c r="N245" s="314"/>
      <c r="O245" s="295"/>
      <c r="P245" s="314"/>
      <c r="Q245" s="328" t="str">
        <f>_xlfn.TEXTJOIN(" ",TRUE,Tabla135[[#This Row],[Actividad - Acción ¿Qué?
Inicia con verbo]],Tabla135[[#This Row],[Complemento
(Observaciones o desviaciones)]])</f>
        <v/>
      </c>
      <c r="R245" s="295"/>
      <c r="S245" s="327" t="str">
        <f>_xlfn.XLOOKUP(Tabla135[[#This Row],[Tipo de control]],Tabla7[Tipo de control],Tabla7[Peso],"",1)</f>
        <v/>
      </c>
      <c r="T245" s="290" t="str">
        <f>_xlfn.XLOOKUP(Tabla135[[#This Row],[Tipo de control]],Tabla7[Tipo de control],Tabla7[Afectación matriz],"",1)</f>
        <v/>
      </c>
      <c r="U245" s="295"/>
      <c r="V245" s="327" t="str">
        <f>_xlfn.XLOOKUP(Tabla135[[#This Row],[Implementación]],Tabla11[Implementación],Tabla11[Peso],"",1)</f>
        <v/>
      </c>
      <c r="W245" s="295"/>
      <c r="X245" s="295"/>
      <c r="Y245" s="295"/>
      <c r="Z245" s="295"/>
      <c r="AA245" s="310" t="str">
        <f>IFERROR(Tabla135[[#This Row],[Peso del control]]+Tabla135[[#This Row],[Peso de la implementación]],"")</f>
        <v/>
      </c>
      <c r="AB245" s="310" t="str" cm="1">
        <f t="array" ref="AB245">IFERROR(IF(Tabla135[[#This Row],[Registro diligenciado]]=TRUE,_xlfn.IFS(AND(Tabla135[[#This Row],[No. de Control]]=1,Tabla135[[#This Row],[Desplazamiento en la Matriz]]="Probabilidad"),D245-(D245*Tabla135[[#This Row],[Valor del control]]),AND(Tabla135[[#This Row],[No. de Control]]&gt;1,Tabla135[[#This Row],[Desplazamiento en la Matriz]]="Probabilidad"),AB244-(AB244*Tabla135[[#This Row],[Valor del control]]),AND(Tabla135[[#This Row],[No. de Control]]=1,Tabla135[[#This Row],[Desplazamiento en la Matriz]]="Impacto"),D245,AND(Tabla135[[#This Row],[No. de Control]]&gt;1,Tabla135[[#This Row],[Desplazamiento en la Matriz]]="Impacto"),AB244),""),"")</f>
        <v/>
      </c>
      <c r="AC245" s="310" t="str" cm="1">
        <f t="array" ref="AC245">IFERROR(IF(Tabla135[[#This Row],[Registro diligenciado]]=TRUE,_xlfn.IFS(AND(Tabla135[[#This Row],[No. de Control]]=1,Tabla135[[#This Row],[Desplazamiento en la Matriz]]="Impacto"),E245-(E245*Tabla135[[#This Row],[Valor del control]]),AND(Tabla135[[#This Row],[No. de Control]]&gt;1,Tabla135[[#This Row],[Desplazamiento en la Matriz]]="Impacto"),AC244-(AC244*Tabla135[[#This Row],[Valor del control]]),AND(Tabla135[[#This Row],[No. de Control]]=1,Tabla135[[#This Row],[Desplazamiento en la Matriz]]="Probabilidad"),E245,AND(Tabla135[[#This Row],[No. de Control]]&gt;1,Tabla135[[#This Row],[Desplazamiento en la Matriz]]="Probabilidad"),AC244),""),"")</f>
        <v/>
      </c>
      <c r="AD245" s="310">
        <f>IFERROR(_xlfn.MINIFS(Tabla135[Probabilidad residual],Tabla135[Id Riesgo],Tabla135[[#This Row],[Id Riesgo]]),"")</f>
        <v>0.42</v>
      </c>
      <c r="AE245" s="310">
        <f>IFERROR(_xlfn.MINIFS(Tabla135[Impacto residual],Tabla135[Id Riesgo],Tabla135[[#This Row],[Id Riesgo]]),"")</f>
        <v>0.8</v>
      </c>
      <c r="AF245" s="310" t="str" cm="1">
        <f t="array" ref="AF24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245" s="310" t="str" cm="1">
        <f t="array" ref="AG24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24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45" s="213"/>
      <c r="AJ245" s="727">
        <f>_xlfn.MINIFS(Tabla135[Probabilidad residual],Tabla135[Id Riesgo],Tabla135[[#This Row],[Id Riesgo]])</f>
        <v>0.42</v>
      </c>
      <c r="AK245" s="727">
        <f>_xlfn.MINIFS(Tabla135[Impacto residual],Tabla135[Id Riesgo],Tabla135[[#This Row],[Id Riesgo]])</f>
        <v>0.8</v>
      </c>
      <c r="AL245" s="727"/>
      <c r="AM245" s="727"/>
      <c r="AN245" s="213"/>
      <c r="AO245" s="213"/>
      <c r="AP245" s="213"/>
      <c r="AQ245" s="213"/>
      <c r="AR245" s="213"/>
      <c r="AS245" s="213"/>
      <c r="AT245" s="213"/>
      <c r="AU245" s="213"/>
      <c r="AV245" s="213"/>
      <c r="AW245" s="213"/>
      <c r="AX245" s="213"/>
      <c r="AY245" s="213"/>
    </row>
    <row r="246" spans="1:51" ht="149.15" hidden="1" x14ac:dyDescent="0.4">
      <c r="A246" s="735" t="str">
        <f>Tabla135[[#This Row],[Id Riesgo]]</f>
        <v>RC24</v>
      </c>
      <c r="B246" s="736" t="str">
        <f>Tabla135[[#This Row],[Riesgo]]</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del procedimiento de Reconocimiento de Derechos de Baldíos en Zonas no Focalizadas</v>
      </c>
      <c r="C246" s="742" t="b">
        <f>Tabla135[[#This Row],[Identificado en paso 1 y 2?]]</f>
        <v>1</v>
      </c>
      <c r="D246" s="727">
        <f>_xlfn.XLOOKUP(Tabla135[[#This Row],[Id Riesgo]],Tabla13[Id Riesgo],Tabla13[Probabilidad],"",1)</f>
        <v>0.6</v>
      </c>
      <c r="E246" s="727">
        <f>IF(C246=TRUE,_xlfn.XLOOKUP(Tabla135[[#This Row],[Id Riesgo]],Tabla13[Id Riesgo],Tabla13[Porcentaje Impacto],"",1),"")</f>
        <v>0.8</v>
      </c>
      <c r="F246" s="290" t="str">
        <f t="shared" si="23"/>
        <v>RC24</v>
      </c>
      <c r="G246" s="415" t="b">
        <f>_xlfn.XLOOKUP(F246,Tabla13[Id Riesgo],Tabla13[Registro diligenciado],FALSE,1)</f>
        <v>1</v>
      </c>
      <c r="H246" s="290" t="str">
        <f>IF(G246,_xlfn.XLOOKUP(F246,Tabla6[Id Riesgo],Tabla6[DESCRIPCIÓN DEL RIESGO],FALSE,1),"")</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del procedimiento de Reconocimiento de Derechos de Baldíos en Zonas no Focalizadas</v>
      </c>
      <c r="I246" s="327">
        <f>_xlfn.XLOOKUP(Tabla135[[#This Row],[Id Riesgo]],Tabla13[Id Riesgo],Tabla13[Probabilidad])</f>
        <v>0.6</v>
      </c>
      <c r="J246" s="327">
        <f>_xlfn.XLOOKUP(Tabla135[[#This Row],[Id Riesgo]],Tabla13[Id Riesgo],Tabla13[Porcentaje Impacto],"",1)</f>
        <v>0.8</v>
      </c>
      <c r="K246" s="311">
        <v>5</v>
      </c>
      <c r="L246" s="314"/>
      <c r="M246" s="314"/>
      <c r="N246" s="314"/>
      <c r="O246" s="295"/>
      <c r="P246" s="314"/>
      <c r="Q246" s="328" t="str">
        <f>_xlfn.TEXTJOIN(" ",TRUE,Tabla135[[#This Row],[Actividad - Acción ¿Qué?
Inicia con verbo]],Tabla135[[#This Row],[Complemento
(Observaciones o desviaciones)]])</f>
        <v/>
      </c>
      <c r="R246" s="295"/>
      <c r="S246" s="327" t="str">
        <f>_xlfn.XLOOKUP(Tabla135[[#This Row],[Tipo de control]],Tabla7[Tipo de control],Tabla7[Peso],"",1)</f>
        <v/>
      </c>
      <c r="T246" s="290" t="str">
        <f>_xlfn.XLOOKUP(Tabla135[[#This Row],[Tipo de control]],Tabla7[Tipo de control],Tabla7[Afectación matriz],"",1)</f>
        <v/>
      </c>
      <c r="U246" s="295"/>
      <c r="V246" s="327" t="str">
        <f>_xlfn.XLOOKUP(Tabla135[[#This Row],[Implementación]],Tabla11[Implementación],Tabla11[Peso],"",1)</f>
        <v/>
      </c>
      <c r="W246" s="295"/>
      <c r="X246" s="295"/>
      <c r="Y246" s="295"/>
      <c r="Z246" s="295"/>
      <c r="AA246" s="310" t="str">
        <f>IFERROR(Tabla135[[#This Row],[Peso del control]]+Tabla135[[#This Row],[Peso de la implementación]],"")</f>
        <v/>
      </c>
      <c r="AB246" s="310" t="str" cm="1">
        <f t="array" ref="AB246">IFERROR(IF(Tabla135[[#This Row],[Registro diligenciado]]=TRUE,_xlfn.IFS(AND(Tabla135[[#This Row],[No. de Control]]=1,Tabla135[[#This Row],[Desplazamiento en la Matriz]]="Probabilidad"),D246-(D246*Tabla135[[#This Row],[Valor del control]]),AND(Tabla135[[#This Row],[No. de Control]]&gt;1,Tabla135[[#This Row],[Desplazamiento en la Matriz]]="Probabilidad"),AB245-(AB245*Tabla135[[#This Row],[Valor del control]]),AND(Tabla135[[#This Row],[No. de Control]]=1,Tabla135[[#This Row],[Desplazamiento en la Matriz]]="Impacto"),D246,AND(Tabla135[[#This Row],[No. de Control]]&gt;1,Tabla135[[#This Row],[Desplazamiento en la Matriz]]="Impacto"),AB245),""),"")</f>
        <v/>
      </c>
      <c r="AC246" s="310" t="str" cm="1">
        <f t="array" ref="AC246">IFERROR(IF(Tabla135[[#This Row],[Registro diligenciado]]=TRUE,_xlfn.IFS(AND(Tabla135[[#This Row],[No. de Control]]=1,Tabla135[[#This Row],[Desplazamiento en la Matriz]]="Impacto"),E246-(E246*Tabla135[[#This Row],[Valor del control]]),AND(Tabla135[[#This Row],[No. de Control]]&gt;1,Tabla135[[#This Row],[Desplazamiento en la Matriz]]="Impacto"),AC245-(AC245*Tabla135[[#This Row],[Valor del control]]),AND(Tabla135[[#This Row],[No. de Control]]=1,Tabla135[[#This Row],[Desplazamiento en la Matriz]]="Probabilidad"),E246,AND(Tabla135[[#This Row],[No. de Control]]&gt;1,Tabla135[[#This Row],[Desplazamiento en la Matriz]]="Probabilidad"),AC245),""),"")</f>
        <v/>
      </c>
      <c r="AD246" s="310">
        <f>IFERROR(_xlfn.MINIFS(Tabla135[Probabilidad residual],Tabla135[Id Riesgo],Tabla135[[#This Row],[Id Riesgo]]),"")</f>
        <v>0.42</v>
      </c>
      <c r="AE246" s="310">
        <f>IFERROR(_xlfn.MINIFS(Tabla135[Impacto residual],Tabla135[Id Riesgo],Tabla135[[#This Row],[Id Riesgo]]),"")</f>
        <v>0.8</v>
      </c>
      <c r="AF246" s="310" t="str" cm="1">
        <f t="array" ref="AF24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246" s="310" t="str" cm="1">
        <f t="array" ref="AG24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24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46" s="213"/>
      <c r="AJ246" s="727">
        <f>_xlfn.MINIFS(Tabla135[Probabilidad residual],Tabla135[Id Riesgo],Tabla135[[#This Row],[Id Riesgo]])</f>
        <v>0.42</v>
      </c>
      <c r="AK246" s="727">
        <f>_xlfn.MINIFS(Tabla135[Impacto residual],Tabla135[Id Riesgo],Tabla135[[#This Row],[Id Riesgo]])</f>
        <v>0.8</v>
      </c>
      <c r="AL246" s="727"/>
      <c r="AM246" s="727"/>
      <c r="AN246" s="213"/>
      <c r="AO246" s="213"/>
      <c r="AP246" s="213"/>
      <c r="AQ246" s="213"/>
      <c r="AR246" s="213"/>
      <c r="AS246" s="213"/>
      <c r="AT246" s="213"/>
      <c r="AU246" s="213"/>
      <c r="AV246" s="213"/>
      <c r="AW246" s="213"/>
      <c r="AX246" s="213"/>
      <c r="AY246" s="213"/>
    </row>
    <row r="247" spans="1:51" ht="149.15" hidden="1" x14ac:dyDescent="0.4">
      <c r="A247" s="735" t="str">
        <f>Tabla135[[#This Row],[Id Riesgo]]</f>
        <v>RC24</v>
      </c>
      <c r="B247" s="736" t="str">
        <f>Tabla135[[#This Row],[Riesgo]]</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del procedimiento de Reconocimiento de Derechos de Baldíos en Zonas no Focalizadas</v>
      </c>
      <c r="C247" s="742" t="b">
        <f>Tabla135[[#This Row],[Identificado en paso 1 y 2?]]</f>
        <v>1</v>
      </c>
      <c r="D247" s="727">
        <f>_xlfn.XLOOKUP(Tabla135[[#This Row],[Id Riesgo]],Tabla13[Id Riesgo],Tabla13[Probabilidad],"",1)</f>
        <v>0.6</v>
      </c>
      <c r="E247" s="727">
        <f>IF(C247=TRUE,_xlfn.XLOOKUP(Tabla135[[#This Row],[Id Riesgo]],Tabla13[Id Riesgo],Tabla13[Porcentaje Impacto],"",1),"")</f>
        <v>0.8</v>
      </c>
      <c r="F247" s="290" t="str">
        <f t="shared" si="23"/>
        <v>RC24</v>
      </c>
      <c r="G247" s="415" t="b">
        <f>_xlfn.XLOOKUP(F247,Tabla13[Id Riesgo],Tabla13[Registro diligenciado],FALSE,1)</f>
        <v>1</v>
      </c>
      <c r="H247" s="290" t="str">
        <f>IF(G247,_xlfn.XLOOKUP(F247,Tabla6[Id Riesgo],Tabla6[DESCRIPCIÓN DEL RIESGO],FALSE,1),"")</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del procedimiento de Reconocimiento de Derechos de Baldíos en Zonas no Focalizadas</v>
      </c>
      <c r="I247" s="327">
        <f>_xlfn.XLOOKUP(Tabla135[[#This Row],[Id Riesgo]],Tabla13[Id Riesgo],Tabla13[Probabilidad])</f>
        <v>0.6</v>
      </c>
      <c r="J247" s="327">
        <f>_xlfn.XLOOKUP(Tabla135[[#This Row],[Id Riesgo]],Tabla13[Id Riesgo],Tabla13[Porcentaje Impacto],"",1)</f>
        <v>0.8</v>
      </c>
      <c r="K247" s="311">
        <v>6</v>
      </c>
      <c r="L247" s="314"/>
      <c r="M247" s="314"/>
      <c r="N247" s="314"/>
      <c r="O247" s="295"/>
      <c r="P247" s="314"/>
      <c r="Q247" s="328" t="str">
        <f>_xlfn.TEXTJOIN(" ",TRUE,Tabla135[[#This Row],[Actividad - Acción ¿Qué?
Inicia con verbo]],Tabla135[[#This Row],[Complemento
(Observaciones o desviaciones)]])</f>
        <v/>
      </c>
      <c r="R247" s="295"/>
      <c r="S247" s="327" t="str">
        <f>_xlfn.XLOOKUP(Tabla135[[#This Row],[Tipo de control]],Tabla7[Tipo de control],Tabla7[Peso],"",1)</f>
        <v/>
      </c>
      <c r="T247" s="290" t="str">
        <f>_xlfn.XLOOKUP(Tabla135[[#This Row],[Tipo de control]],Tabla7[Tipo de control],Tabla7[Afectación matriz],"",1)</f>
        <v/>
      </c>
      <c r="U247" s="295"/>
      <c r="V247" s="327" t="str">
        <f>_xlfn.XLOOKUP(Tabla135[[#This Row],[Implementación]],Tabla11[Implementación],Tabla11[Peso],"",1)</f>
        <v/>
      </c>
      <c r="W247" s="295"/>
      <c r="X247" s="295"/>
      <c r="Y247" s="295"/>
      <c r="Z247" s="295"/>
      <c r="AA247" s="310" t="str">
        <f>IFERROR(Tabla135[[#This Row],[Peso del control]]+Tabla135[[#This Row],[Peso de la implementación]],"")</f>
        <v/>
      </c>
      <c r="AB247" s="310" t="str" cm="1">
        <f t="array" ref="AB247">IFERROR(IF(Tabla135[[#This Row],[Registro diligenciado]]=TRUE,_xlfn.IFS(AND(Tabla135[[#This Row],[No. de Control]]=1,Tabla135[[#This Row],[Desplazamiento en la Matriz]]="Probabilidad"),D247-(D247*Tabla135[[#This Row],[Valor del control]]),AND(Tabla135[[#This Row],[No. de Control]]&gt;1,Tabla135[[#This Row],[Desplazamiento en la Matriz]]="Probabilidad"),AB246-(AB246*Tabla135[[#This Row],[Valor del control]]),AND(Tabla135[[#This Row],[No. de Control]]=1,Tabla135[[#This Row],[Desplazamiento en la Matriz]]="Impacto"),D247,AND(Tabla135[[#This Row],[No. de Control]]&gt;1,Tabla135[[#This Row],[Desplazamiento en la Matriz]]="Impacto"),AB246),""),"")</f>
        <v/>
      </c>
      <c r="AC247" s="310" t="str" cm="1">
        <f t="array" ref="AC247">IFERROR(IF(Tabla135[[#This Row],[Registro diligenciado]]=TRUE,_xlfn.IFS(AND(Tabla135[[#This Row],[No. de Control]]=1,Tabla135[[#This Row],[Desplazamiento en la Matriz]]="Impacto"),E247-(E247*Tabla135[[#This Row],[Valor del control]]),AND(Tabla135[[#This Row],[No. de Control]]&gt;1,Tabla135[[#This Row],[Desplazamiento en la Matriz]]="Impacto"),AC246-(AC246*Tabla135[[#This Row],[Valor del control]]),AND(Tabla135[[#This Row],[No. de Control]]=1,Tabla135[[#This Row],[Desplazamiento en la Matriz]]="Probabilidad"),E247,AND(Tabla135[[#This Row],[No. de Control]]&gt;1,Tabla135[[#This Row],[Desplazamiento en la Matriz]]="Probabilidad"),AC246),""),"")</f>
        <v/>
      </c>
      <c r="AD247" s="310">
        <f>IFERROR(_xlfn.MINIFS(Tabla135[Probabilidad residual],Tabla135[Id Riesgo],Tabla135[[#This Row],[Id Riesgo]]),"")</f>
        <v>0.42</v>
      </c>
      <c r="AE247" s="310">
        <f>IFERROR(_xlfn.MINIFS(Tabla135[Impacto residual],Tabla135[Id Riesgo],Tabla135[[#This Row],[Id Riesgo]]),"")</f>
        <v>0.8</v>
      </c>
      <c r="AF247" s="310" t="str" cm="1">
        <f t="array" ref="AF24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247" s="310" t="str" cm="1">
        <f t="array" ref="AG24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24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47" s="213"/>
      <c r="AJ247" s="727">
        <f>_xlfn.MINIFS(Tabla135[Probabilidad residual],Tabla135[Id Riesgo],Tabla135[[#This Row],[Id Riesgo]])</f>
        <v>0.42</v>
      </c>
      <c r="AK247" s="727">
        <f>_xlfn.MINIFS(Tabla135[Impacto residual],Tabla135[Id Riesgo],Tabla135[[#This Row],[Id Riesgo]])</f>
        <v>0.8</v>
      </c>
      <c r="AL247" s="727"/>
      <c r="AM247" s="727"/>
      <c r="AN247" s="213"/>
      <c r="AO247" s="213"/>
      <c r="AP247" s="213"/>
      <c r="AQ247" s="213"/>
      <c r="AR247" s="213"/>
      <c r="AS247" s="213"/>
      <c r="AT247" s="213"/>
      <c r="AU247" s="213"/>
      <c r="AV247" s="213"/>
      <c r="AW247" s="213"/>
      <c r="AX247" s="213"/>
      <c r="AY247" s="213"/>
    </row>
    <row r="248" spans="1:51" ht="149.15" hidden="1" x14ac:dyDescent="0.4">
      <c r="A248" s="735" t="str">
        <f>Tabla135[[#This Row],[Id Riesgo]]</f>
        <v>RC24</v>
      </c>
      <c r="B248" s="736" t="str">
        <f>Tabla135[[#This Row],[Riesgo]]</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del procedimiento de Reconocimiento de Derechos de Baldíos en Zonas no Focalizadas</v>
      </c>
      <c r="C248" s="742" t="b">
        <f>Tabla135[[#This Row],[Identificado en paso 1 y 2?]]</f>
        <v>1</v>
      </c>
      <c r="D248" s="727">
        <f>_xlfn.XLOOKUP(Tabla135[[#This Row],[Id Riesgo]],Tabla13[Id Riesgo],Tabla13[Probabilidad],"",1)</f>
        <v>0.6</v>
      </c>
      <c r="E248" s="727">
        <f>IF(C248=TRUE,_xlfn.XLOOKUP(Tabla135[[#This Row],[Id Riesgo]],Tabla13[Id Riesgo],Tabla13[Porcentaje Impacto],"",1),"")</f>
        <v>0.8</v>
      </c>
      <c r="F248" s="290" t="str">
        <f t="shared" si="23"/>
        <v>RC24</v>
      </c>
      <c r="G248" s="415" t="b">
        <f>_xlfn.XLOOKUP(F248,Tabla13[Id Riesgo],Tabla13[Registro diligenciado],FALSE,1)</f>
        <v>1</v>
      </c>
      <c r="H248" s="290" t="str">
        <f>IF(G248,_xlfn.XLOOKUP(F248,Tabla6[Id Riesgo],Tabla6[DESCRIPCIÓN DEL RIESGO],FALSE,1),"")</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del procedimiento de Reconocimiento de Derechos de Baldíos en Zonas no Focalizadas</v>
      </c>
      <c r="I248" s="327">
        <f>_xlfn.XLOOKUP(Tabla135[[#This Row],[Id Riesgo]],Tabla13[Id Riesgo],Tabla13[Probabilidad])</f>
        <v>0.6</v>
      </c>
      <c r="J248" s="327">
        <f>_xlfn.XLOOKUP(Tabla135[[#This Row],[Id Riesgo]],Tabla13[Id Riesgo],Tabla13[Porcentaje Impacto],"",1)</f>
        <v>0.8</v>
      </c>
      <c r="K248" s="311">
        <v>7</v>
      </c>
      <c r="L248" s="314"/>
      <c r="M248" s="314"/>
      <c r="N248" s="314"/>
      <c r="O248" s="295"/>
      <c r="P248" s="314"/>
      <c r="Q248" s="328" t="str">
        <f>_xlfn.TEXTJOIN(" ",TRUE,Tabla135[[#This Row],[Actividad - Acción ¿Qué?
Inicia con verbo]],Tabla135[[#This Row],[Complemento
(Observaciones o desviaciones)]])</f>
        <v/>
      </c>
      <c r="R248" s="295"/>
      <c r="S248" s="327" t="str">
        <f>_xlfn.XLOOKUP(Tabla135[[#This Row],[Tipo de control]],Tabla7[Tipo de control],Tabla7[Peso],"",1)</f>
        <v/>
      </c>
      <c r="T248" s="290" t="str">
        <f>_xlfn.XLOOKUP(Tabla135[[#This Row],[Tipo de control]],Tabla7[Tipo de control],Tabla7[Afectación matriz],"",1)</f>
        <v/>
      </c>
      <c r="U248" s="295"/>
      <c r="V248" s="327" t="str">
        <f>_xlfn.XLOOKUP(Tabla135[[#This Row],[Implementación]],Tabla11[Implementación],Tabla11[Peso],"",1)</f>
        <v/>
      </c>
      <c r="W248" s="295"/>
      <c r="X248" s="295"/>
      <c r="Y248" s="295"/>
      <c r="Z248" s="295"/>
      <c r="AA248" s="310" t="str">
        <f>IFERROR(Tabla135[[#This Row],[Peso del control]]+Tabla135[[#This Row],[Peso de la implementación]],"")</f>
        <v/>
      </c>
      <c r="AB248" s="310" t="str" cm="1">
        <f t="array" ref="AB248">IFERROR(IF(Tabla135[[#This Row],[Registro diligenciado]]=TRUE,_xlfn.IFS(AND(Tabla135[[#This Row],[No. de Control]]=1,Tabla135[[#This Row],[Desplazamiento en la Matriz]]="Probabilidad"),D248-(D248*Tabla135[[#This Row],[Valor del control]]),AND(Tabla135[[#This Row],[No. de Control]]&gt;1,Tabla135[[#This Row],[Desplazamiento en la Matriz]]="Probabilidad"),AB247-(AB247*Tabla135[[#This Row],[Valor del control]]),AND(Tabla135[[#This Row],[No. de Control]]=1,Tabla135[[#This Row],[Desplazamiento en la Matriz]]="Impacto"),D248,AND(Tabla135[[#This Row],[No. de Control]]&gt;1,Tabla135[[#This Row],[Desplazamiento en la Matriz]]="Impacto"),AB247),""),"")</f>
        <v/>
      </c>
      <c r="AC248" s="310" t="str" cm="1">
        <f t="array" ref="AC248">IFERROR(IF(Tabla135[[#This Row],[Registro diligenciado]]=TRUE,_xlfn.IFS(AND(Tabla135[[#This Row],[No. de Control]]=1,Tabla135[[#This Row],[Desplazamiento en la Matriz]]="Impacto"),E248-(E248*Tabla135[[#This Row],[Valor del control]]),AND(Tabla135[[#This Row],[No. de Control]]&gt;1,Tabla135[[#This Row],[Desplazamiento en la Matriz]]="Impacto"),AC247-(AC247*Tabla135[[#This Row],[Valor del control]]),AND(Tabla135[[#This Row],[No. de Control]]=1,Tabla135[[#This Row],[Desplazamiento en la Matriz]]="Probabilidad"),E248,AND(Tabla135[[#This Row],[No. de Control]]&gt;1,Tabla135[[#This Row],[Desplazamiento en la Matriz]]="Probabilidad"),AC247),""),"")</f>
        <v/>
      </c>
      <c r="AD248" s="310">
        <f>IFERROR(_xlfn.MINIFS(Tabla135[Probabilidad residual],Tabla135[Id Riesgo],Tabla135[[#This Row],[Id Riesgo]]),"")</f>
        <v>0.42</v>
      </c>
      <c r="AE248" s="310">
        <f>IFERROR(_xlfn.MINIFS(Tabla135[Impacto residual],Tabla135[Id Riesgo],Tabla135[[#This Row],[Id Riesgo]]),"")</f>
        <v>0.8</v>
      </c>
      <c r="AF248" s="310" t="str" cm="1">
        <f t="array" ref="AF24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248" s="310" t="str" cm="1">
        <f t="array" ref="AG24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24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48" s="213"/>
      <c r="AJ248" s="727">
        <f>_xlfn.MINIFS(Tabla135[Probabilidad residual],Tabla135[Id Riesgo],Tabla135[[#This Row],[Id Riesgo]])</f>
        <v>0.42</v>
      </c>
      <c r="AK248" s="727">
        <f>_xlfn.MINIFS(Tabla135[Impacto residual],Tabla135[Id Riesgo],Tabla135[[#This Row],[Id Riesgo]])</f>
        <v>0.8</v>
      </c>
      <c r="AL248" s="727"/>
      <c r="AM248" s="727"/>
      <c r="AN248" s="213"/>
      <c r="AO248" s="213"/>
      <c r="AP248" s="213"/>
      <c r="AQ248" s="213"/>
      <c r="AR248" s="213"/>
      <c r="AS248" s="213"/>
      <c r="AT248" s="213"/>
      <c r="AU248" s="213"/>
      <c r="AV248" s="213"/>
      <c r="AW248" s="213"/>
      <c r="AX248" s="213"/>
      <c r="AY248" s="213"/>
    </row>
    <row r="249" spans="1:51" ht="149.15" hidden="1" x14ac:dyDescent="0.4">
      <c r="A249" s="735" t="str">
        <f>Tabla135[[#This Row],[Id Riesgo]]</f>
        <v>RC24</v>
      </c>
      <c r="B249" s="736" t="str">
        <f>Tabla135[[#This Row],[Riesgo]]</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del procedimiento de Reconocimiento de Derechos de Baldíos en Zonas no Focalizadas</v>
      </c>
      <c r="C249" s="742" t="b">
        <f>Tabla135[[#This Row],[Identificado en paso 1 y 2?]]</f>
        <v>1</v>
      </c>
      <c r="D249" s="727">
        <f>_xlfn.XLOOKUP(Tabla135[[#This Row],[Id Riesgo]],Tabla13[Id Riesgo],Tabla13[Probabilidad],"",1)</f>
        <v>0.6</v>
      </c>
      <c r="E249" s="727">
        <f>IF(C249=TRUE,_xlfn.XLOOKUP(Tabla135[[#This Row],[Id Riesgo]],Tabla13[Id Riesgo],Tabla13[Porcentaje Impacto],"",1),"")</f>
        <v>0.8</v>
      </c>
      <c r="F249" s="290" t="str">
        <f t="shared" si="23"/>
        <v>RC24</v>
      </c>
      <c r="G249" s="415" t="b">
        <f>_xlfn.XLOOKUP(F249,Tabla13[Id Riesgo],Tabla13[Registro diligenciado],FALSE,1)</f>
        <v>1</v>
      </c>
      <c r="H249" s="290" t="str">
        <f>IF(G249,_xlfn.XLOOKUP(F249,Tabla6[Id Riesgo],Tabla6[DESCRIPCIÓN DEL RIESGO],FALSE,1),"")</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del procedimiento de Reconocimiento de Derechos de Baldíos en Zonas no Focalizadas</v>
      </c>
      <c r="I249" s="327">
        <f>_xlfn.XLOOKUP(Tabla135[[#This Row],[Id Riesgo]],Tabla13[Id Riesgo],Tabla13[Probabilidad])</f>
        <v>0.6</v>
      </c>
      <c r="J249" s="327">
        <f>_xlfn.XLOOKUP(Tabla135[[#This Row],[Id Riesgo]],Tabla13[Id Riesgo],Tabla13[Porcentaje Impacto],"",1)</f>
        <v>0.8</v>
      </c>
      <c r="K249" s="311">
        <v>8</v>
      </c>
      <c r="L249" s="314"/>
      <c r="M249" s="314"/>
      <c r="N249" s="314"/>
      <c r="O249" s="295"/>
      <c r="P249" s="314"/>
      <c r="Q249" s="328" t="str">
        <f>_xlfn.TEXTJOIN(" ",TRUE,Tabla135[[#This Row],[Actividad - Acción ¿Qué?
Inicia con verbo]],Tabla135[[#This Row],[Complemento
(Observaciones o desviaciones)]])</f>
        <v/>
      </c>
      <c r="R249" s="295"/>
      <c r="S249" s="327" t="str">
        <f>_xlfn.XLOOKUP(Tabla135[[#This Row],[Tipo de control]],Tabla7[Tipo de control],Tabla7[Peso],"",1)</f>
        <v/>
      </c>
      <c r="T249" s="290" t="str">
        <f>_xlfn.XLOOKUP(Tabla135[[#This Row],[Tipo de control]],Tabla7[Tipo de control],Tabla7[Afectación matriz],"",1)</f>
        <v/>
      </c>
      <c r="U249" s="295"/>
      <c r="V249" s="327" t="str">
        <f>_xlfn.XLOOKUP(Tabla135[[#This Row],[Implementación]],Tabla11[Implementación],Tabla11[Peso],"",1)</f>
        <v/>
      </c>
      <c r="W249" s="295"/>
      <c r="X249" s="295"/>
      <c r="Y249" s="295"/>
      <c r="Z249" s="295"/>
      <c r="AA249" s="310" t="str">
        <f>IFERROR(Tabla135[[#This Row],[Peso del control]]+Tabla135[[#This Row],[Peso de la implementación]],"")</f>
        <v/>
      </c>
      <c r="AB249" s="310" t="str" cm="1">
        <f t="array" ref="AB249">IFERROR(IF(Tabla135[[#This Row],[Registro diligenciado]]=TRUE,_xlfn.IFS(AND(Tabla135[[#This Row],[No. de Control]]=1,Tabla135[[#This Row],[Desplazamiento en la Matriz]]="Probabilidad"),D249-(D249*Tabla135[[#This Row],[Valor del control]]),AND(Tabla135[[#This Row],[No. de Control]]&gt;1,Tabla135[[#This Row],[Desplazamiento en la Matriz]]="Probabilidad"),AB248-(AB248*Tabla135[[#This Row],[Valor del control]]),AND(Tabla135[[#This Row],[No. de Control]]=1,Tabla135[[#This Row],[Desplazamiento en la Matriz]]="Impacto"),D249,AND(Tabla135[[#This Row],[No. de Control]]&gt;1,Tabla135[[#This Row],[Desplazamiento en la Matriz]]="Impacto"),AB248),""),"")</f>
        <v/>
      </c>
      <c r="AC249" s="310" t="str" cm="1">
        <f t="array" ref="AC249">IFERROR(IF(Tabla135[[#This Row],[Registro diligenciado]]=TRUE,_xlfn.IFS(AND(Tabla135[[#This Row],[No. de Control]]=1,Tabla135[[#This Row],[Desplazamiento en la Matriz]]="Impacto"),E249-(E249*Tabla135[[#This Row],[Valor del control]]),AND(Tabla135[[#This Row],[No. de Control]]&gt;1,Tabla135[[#This Row],[Desplazamiento en la Matriz]]="Impacto"),AC248-(AC248*Tabla135[[#This Row],[Valor del control]]),AND(Tabla135[[#This Row],[No. de Control]]=1,Tabla135[[#This Row],[Desplazamiento en la Matriz]]="Probabilidad"),E249,AND(Tabla135[[#This Row],[No. de Control]]&gt;1,Tabla135[[#This Row],[Desplazamiento en la Matriz]]="Probabilidad"),AC248),""),"")</f>
        <v/>
      </c>
      <c r="AD249" s="310">
        <f>IFERROR(_xlfn.MINIFS(Tabla135[Probabilidad residual],Tabla135[Id Riesgo],Tabla135[[#This Row],[Id Riesgo]]),"")</f>
        <v>0.42</v>
      </c>
      <c r="AE249" s="310">
        <f>IFERROR(_xlfn.MINIFS(Tabla135[Impacto residual],Tabla135[Id Riesgo],Tabla135[[#This Row],[Id Riesgo]]),"")</f>
        <v>0.8</v>
      </c>
      <c r="AF249" s="310" t="str" cm="1">
        <f t="array" ref="AF24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249" s="310" t="str" cm="1">
        <f t="array" ref="AG24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24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49" s="213"/>
      <c r="AJ249" s="727">
        <f>_xlfn.MINIFS(Tabla135[Probabilidad residual],Tabla135[Id Riesgo],Tabla135[[#This Row],[Id Riesgo]])</f>
        <v>0.42</v>
      </c>
      <c r="AK249" s="727">
        <f>_xlfn.MINIFS(Tabla135[Impacto residual],Tabla135[Id Riesgo],Tabla135[[#This Row],[Id Riesgo]])</f>
        <v>0.8</v>
      </c>
      <c r="AL249" s="727"/>
      <c r="AM249" s="727"/>
      <c r="AN249" s="213"/>
      <c r="AO249" s="213"/>
      <c r="AP249" s="213"/>
      <c r="AQ249" s="213"/>
      <c r="AR249" s="213"/>
      <c r="AS249" s="213"/>
      <c r="AT249" s="213"/>
      <c r="AU249" s="213"/>
      <c r="AV249" s="213"/>
      <c r="AW249" s="213"/>
      <c r="AX249" s="213"/>
      <c r="AY249" s="213"/>
    </row>
    <row r="250" spans="1:51" ht="149.15" hidden="1" x14ac:dyDescent="0.4">
      <c r="A250" s="735" t="str">
        <f>Tabla135[[#This Row],[Id Riesgo]]</f>
        <v>RC24</v>
      </c>
      <c r="B250" s="736" t="str">
        <f>Tabla135[[#This Row],[Riesgo]]</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del procedimiento de Reconocimiento de Derechos de Baldíos en Zonas no Focalizadas</v>
      </c>
      <c r="C250" s="742" t="b">
        <f>Tabla135[[#This Row],[Identificado en paso 1 y 2?]]</f>
        <v>1</v>
      </c>
      <c r="D250" s="727">
        <f>_xlfn.XLOOKUP(Tabla135[[#This Row],[Id Riesgo]],Tabla13[Id Riesgo],Tabla13[Probabilidad],"",1)</f>
        <v>0.6</v>
      </c>
      <c r="E250" s="727">
        <f>IF(C250=TRUE,_xlfn.XLOOKUP(Tabla135[[#This Row],[Id Riesgo]],Tabla13[Id Riesgo],Tabla13[Porcentaje Impacto],"",1),"")</f>
        <v>0.8</v>
      </c>
      <c r="F250" s="290" t="str">
        <f t="shared" si="23"/>
        <v>RC24</v>
      </c>
      <c r="G250" s="415" t="b">
        <f>_xlfn.XLOOKUP(F250,Tabla13[Id Riesgo],Tabla13[Registro diligenciado],FALSE,1)</f>
        <v>1</v>
      </c>
      <c r="H250" s="290" t="str">
        <f>IF(G250,_xlfn.XLOOKUP(F250,Tabla6[Id Riesgo],Tabla6[DESCRIPCIÓN DEL RIESGO],FALSE,1),"")</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del procedimiento de Reconocimiento de Derechos de Baldíos en Zonas no Focalizadas</v>
      </c>
      <c r="I250" s="327">
        <f>_xlfn.XLOOKUP(Tabla135[[#This Row],[Id Riesgo]],Tabla13[Id Riesgo],Tabla13[Probabilidad])</f>
        <v>0.6</v>
      </c>
      <c r="J250" s="327">
        <f>_xlfn.XLOOKUP(Tabla135[[#This Row],[Id Riesgo]],Tabla13[Id Riesgo],Tabla13[Porcentaje Impacto],"",1)</f>
        <v>0.8</v>
      </c>
      <c r="K250" s="311">
        <v>9</v>
      </c>
      <c r="L250" s="314"/>
      <c r="M250" s="314"/>
      <c r="N250" s="314"/>
      <c r="O250" s="295"/>
      <c r="P250" s="314"/>
      <c r="Q250" s="328" t="str">
        <f>_xlfn.TEXTJOIN(" ",TRUE,Tabla135[[#This Row],[Actividad - Acción ¿Qué?
Inicia con verbo]],Tabla135[[#This Row],[Complemento
(Observaciones o desviaciones)]])</f>
        <v/>
      </c>
      <c r="R250" s="295"/>
      <c r="S250" s="327" t="str">
        <f>_xlfn.XLOOKUP(Tabla135[[#This Row],[Tipo de control]],Tabla7[Tipo de control],Tabla7[Peso],"",1)</f>
        <v/>
      </c>
      <c r="T250" s="290" t="str">
        <f>_xlfn.XLOOKUP(Tabla135[[#This Row],[Tipo de control]],Tabla7[Tipo de control],Tabla7[Afectación matriz],"",1)</f>
        <v/>
      </c>
      <c r="U250" s="295"/>
      <c r="V250" s="327" t="str">
        <f>_xlfn.XLOOKUP(Tabla135[[#This Row],[Implementación]],Tabla11[Implementación],Tabla11[Peso],"",1)</f>
        <v/>
      </c>
      <c r="W250" s="295"/>
      <c r="X250" s="295"/>
      <c r="Y250" s="295"/>
      <c r="Z250" s="295"/>
      <c r="AA250" s="310" t="str">
        <f>IFERROR(Tabla135[[#This Row],[Peso del control]]+Tabla135[[#This Row],[Peso de la implementación]],"")</f>
        <v/>
      </c>
      <c r="AB250" s="310" t="str" cm="1">
        <f t="array" ref="AB250">IFERROR(IF(Tabla135[[#This Row],[Registro diligenciado]]=TRUE,_xlfn.IFS(AND(Tabla135[[#This Row],[No. de Control]]=1,Tabla135[[#This Row],[Desplazamiento en la Matriz]]="Probabilidad"),D250-(D250*Tabla135[[#This Row],[Valor del control]]),AND(Tabla135[[#This Row],[No. de Control]]&gt;1,Tabla135[[#This Row],[Desplazamiento en la Matriz]]="Probabilidad"),AB249-(AB249*Tabla135[[#This Row],[Valor del control]]),AND(Tabla135[[#This Row],[No. de Control]]=1,Tabla135[[#This Row],[Desplazamiento en la Matriz]]="Impacto"),D250,AND(Tabla135[[#This Row],[No. de Control]]&gt;1,Tabla135[[#This Row],[Desplazamiento en la Matriz]]="Impacto"),AB249),""),"")</f>
        <v/>
      </c>
      <c r="AC250" s="310" t="str" cm="1">
        <f t="array" ref="AC250">IFERROR(IF(Tabla135[[#This Row],[Registro diligenciado]]=TRUE,_xlfn.IFS(AND(Tabla135[[#This Row],[No. de Control]]=1,Tabla135[[#This Row],[Desplazamiento en la Matriz]]="Impacto"),E250-(E250*Tabla135[[#This Row],[Valor del control]]),AND(Tabla135[[#This Row],[No. de Control]]&gt;1,Tabla135[[#This Row],[Desplazamiento en la Matriz]]="Impacto"),AC249-(AC249*Tabla135[[#This Row],[Valor del control]]),AND(Tabla135[[#This Row],[No. de Control]]=1,Tabla135[[#This Row],[Desplazamiento en la Matriz]]="Probabilidad"),E250,AND(Tabla135[[#This Row],[No. de Control]]&gt;1,Tabla135[[#This Row],[Desplazamiento en la Matriz]]="Probabilidad"),AC249),""),"")</f>
        <v/>
      </c>
      <c r="AD250" s="310">
        <f>IFERROR(_xlfn.MINIFS(Tabla135[Probabilidad residual],Tabla135[Id Riesgo],Tabla135[[#This Row],[Id Riesgo]]),"")</f>
        <v>0.42</v>
      </c>
      <c r="AE250" s="310">
        <f>IFERROR(_xlfn.MINIFS(Tabla135[Impacto residual],Tabla135[Id Riesgo],Tabla135[[#This Row],[Id Riesgo]]),"")</f>
        <v>0.8</v>
      </c>
      <c r="AF250" s="310" t="str" cm="1">
        <f t="array" ref="AF25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250" s="310" t="str" cm="1">
        <f t="array" ref="AG25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25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50" s="213"/>
      <c r="AJ250" s="727">
        <f>_xlfn.MINIFS(Tabla135[Probabilidad residual],Tabla135[Id Riesgo],Tabla135[[#This Row],[Id Riesgo]])</f>
        <v>0.42</v>
      </c>
      <c r="AK250" s="727">
        <f>_xlfn.MINIFS(Tabla135[Impacto residual],Tabla135[Id Riesgo],Tabla135[[#This Row],[Id Riesgo]])</f>
        <v>0.8</v>
      </c>
      <c r="AL250" s="727"/>
      <c r="AM250" s="727"/>
      <c r="AN250" s="213"/>
      <c r="AO250" s="213"/>
      <c r="AP250" s="213"/>
      <c r="AQ250" s="213"/>
      <c r="AR250" s="213"/>
      <c r="AS250" s="213"/>
      <c r="AT250" s="213"/>
      <c r="AU250" s="213"/>
      <c r="AV250" s="213"/>
      <c r="AW250" s="213"/>
      <c r="AX250" s="213"/>
      <c r="AY250" s="213"/>
    </row>
    <row r="251" spans="1:51" ht="149.15" hidden="1" x14ac:dyDescent="0.4">
      <c r="A251" s="735" t="str">
        <f>Tabla135[[#This Row],[Id Riesgo]]</f>
        <v>RC24</v>
      </c>
      <c r="B251" s="736" t="str">
        <f>Tabla135[[#This Row],[Riesgo]]</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del procedimiento de Reconocimiento de Derechos de Baldíos en Zonas no Focalizadas</v>
      </c>
      <c r="C251" s="742" t="b">
        <f>Tabla135[[#This Row],[Identificado en paso 1 y 2?]]</f>
        <v>1</v>
      </c>
      <c r="D251" s="727">
        <f>_xlfn.XLOOKUP(Tabla135[[#This Row],[Id Riesgo]],Tabla13[Id Riesgo],Tabla13[Probabilidad],"",1)</f>
        <v>0.6</v>
      </c>
      <c r="E251" s="727">
        <f>IF(C251=TRUE,_xlfn.XLOOKUP(Tabla135[[#This Row],[Id Riesgo]],Tabla13[Id Riesgo],Tabla13[Porcentaje Impacto],"",1),"")</f>
        <v>0.8</v>
      </c>
      <c r="F251" s="290" t="str">
        <f t="shared" si="23"/>
        <v>RC24</v>
      </c>
      <c r="G251" s="415" t="b">
        <f>_xlfn.XLOOKUP(F251,Tabla13[Id Riesgo],Tabla13[Registro diligenciado],FALSE,1)</f>
        <v>1</v>
      </c>
      <c r="H251" s="290" t="str">
        <f>IF(G251,_xlfn.XLOOKUP(F251,Tabla6[Id Riesgo],Tabla6[DESCRIPCIÓN DEL RIESGO],FALSE,1),"")</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del procedimiento de Reconocimiento de Derechos de Baldíos en Zonas no Focalizadas</v>
      </c>
      <c r="I251" s="327">
        <f>_xlfn.XLOOKUP(Tabla135[[#This Row],[Id Riesgo]],Tabla13[Id Riesgo],Tabla13[Probabilidad])</f>
        <v>0.6</v>
      </c>
      <c r="J251" s="327">
        <f>_xlfn.XLOOKUP(Tabla135[[#This Row],[Id Riesgo]],Tabla13[Id Riesgo],Tabla13[Porcentaje Impacto],"",1)</f>
        <v>0.8</v>
      </c>
      <c r="K251" s="311">
        <v>10</v>
      </c>
      <c r="L251" s="314"/>
      <c r="M251" s="314"/>
      <c r="N251" s="314"/>
      <c r="O251" s="295"/>
      <c r="P251" s="314"/>
      <c r="Q251" s="328" t="str">
        <f>_xlfn.TEXTJOIN(" ",TRUE,Tabla135[[#This Row],[Actividad - Acción ¿Qué?
Inicia con verbo]],Tabla135[[#This Row],[Complemento
(Observaciones o desviaciones)]])</f>
        <v/>
      </c>
      <c r="R251" s="295"/>
      <c r="S251" s="327" t="str">
        <f>_xlfn.XLOOKUP(Tabla135[[#This Row],[Tipo de control]],Tabla7[Tipo de control],Tabla7[Peso],"",1)</f>
        <v/>
      </c>
      <c r="T251" s="290" t="str">
        <f>_xlfn.XLOOKUP(Tabla135[[#This Row],[Tipo de control]],Tabla7[Tipo de control],Tabla7[Afectación matriz],"",1)</f>
        <v/>
      </c>
      <c r="U251" s="295"/>
      <c r="V251" s="327" t="str">
        <f>_xlfn.XLOOKUP(Tabla135[[#This Row],[Implementación]],Tabla11[Implementación],Tabla11[Peso],"",1)</f>
        <v/>
      </c>
      <c r="W251" s="295"/>
      <c r="X251" s="295"/>
      <c r="Y251" s="295"/>
      <c r="Z251" s="295"/>
      <c r="AA251" s="310" t="str">
        <f>IFERROR(Tabla135[[#This Row],[Peso del control]]+Tabla135[[#This Row],[Peso de la implementación]],"")</f>
        <v/>
      </c>
      <c r="AB251" s="310" t="str" cm="1">
        <f t="array" ref="AB251">IFERROR(IF(Tabla135[[#This Row],[Registro diligenciado]]=TRUE,_xlfn.IFS(AND(Tabla135[[#This Row],[No. de Control]]=1,Tabla135[[#This Row],[Desplazamiento en la Matriz]]="Probabilidad"),D251-(D251*Tabla135[[#This Row],[Valor del control]]),AND(Tabla135[[#This Row],[No. de Control]]&gt;1,Tabla135[[#This Row],[Desplazamiento en la Matriz]]="Probabilidad"),AB250-(AB250*Tabla135[[#This Row],[Valor del control]]),AND(Tabla135[[#This Row],[No. de Control]]=1,Tabla135[[#This Row],[Desplazamiento en la Matriz]]="Impacto"),D251,AND(Tabla135[[#This Row],[No. de Control]]&gt;1,Tabla135[[#This Row],[Desplazamiento en la Matriz]]="Impacto"),AB250),""),"")</f>
        <v/>
      </c>
      <c r="AC251" s="310" t="str" cm="1">
        <f t="array" ref="AC251">IFERROR(IF(Tabla135[[#This Row],[Registro diligenciado]]=TRUE,_xlfn.IFS(AND(Tabla135[[#This Row],[No. de Control]]=1,Tabla135[[#This Row],[Desplazamiento en la Matriz]]="Impacto"),E251-(E251*Tabla135[[#This Row],[Valor del control]]),AND(Tabla135[[#This Row],[No. de Control]]&gt;1,Tabla135[[#This Row],[Desplazamiento en la Matriz]]="Impacto"),AC250-(AC250*Tabla135[[#This Row],[Valor del control]]),AND(Tabla135[[#This Row],[No. de Control]]=1,Tabla135[[#This Row],[Desplazamiento en la Matriz]]="Probabilidad"),E251,AND(Tabla135[[#This Row],[No. de Control]]&gt;1,Tabla135[[#This Row],[Desplazamiento en la Matriz]]="Probabilidad"),AC250),""),"")</f>
        <v/>
      </c>
      <c r="AD251" s="310">
        <f>IFERROR(_xlfn.MINIFS(Tabla135[Probabilidad residual],Tabla135[Id Riesgo],Tabla135[[#This Row],[Id Riesgo]]),"")</f>
        <v>0.42</v>
      </c>
      <c r="AE251" s="310">
        <f>IFERROR(_xlfn.MINIFS(Tabla135[Impacto residual],Tabla135[Id Riesgo],Tabla135[[#This Row],[Id Riesgo]]),"")</f>
        <v>0.8</v>
      </c>
      <c r="AF251" s="310" t="str" cm="1">
        <f t="array" ref="AF25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251" s="310" t="str" cm="1">
        <f t="array" ref="AG25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25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51" s="213"/>
      <c r="AJ251" s="727">
        <f>_xlfn.MINIFS(Tabla135[Probabilidad residual],Tabla135[Id Riesgo],Tabla135[[#This Row],[Id Riesgo]])</f>
        <v>0.42</v>
      </c>
      <c r="AK251" s="727">
        <f>_xlfn.MINIFS(Tabla135[Impacto residual],Tabla135[Id Riesgo],Tabla135[[#This Row],[Id Riesgo]])</f>
        <v>0.8</v>
      </c>
      <c r="AL251" s="727"/>
      <c r="AM251" s="727"/>
      <c r="AN251" s="213"/>
      <c r="AO251" s="213"/>
      <c r="AP251" s="213"/>
      <c r="AQ251" s="213"/>
      <c r="AR251" s="213"/>
      <c r="AS251" s="213"/>
      <c r="AT251" s="213"/>
      <c r="AU251" s="213"/>
      <c r="AV251" s="213"/>
      <c r="AW251" s="213"/>
      <c r="AX251" s="213"/>
      <c r="AY251" s="213"/>
    </row>
    <row r="252" spans="1:51" ht="276.75" customHeight="1" x14ac:dyDescent="0.4">
      <c r="A252" s="735" t="str">
        <f>Tabla135[[#This Row],[Id Riesgo]]</f>
        <v>RC25</v>
      </c>
      <c r="B252" s="736" t="str">
        <f>Tabla135[[#This Row],[Riesgo]]</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 los procedimientos de Titulación Bienes Fiscales Patrimoniales</v>
      </c>
      <c r="C252" s="742" t="b">
        <f>Tabla135[[#This Row],[Identificado en paso 1 y 2?]]</f>
        <v>1</v>
      </c>
      <c r="D252" s="727">
        <f>_xlfn.XLOOKUP(Tabla135[[#This Row],[Id Riesgo]],Tabla13[Id Riesgo],Tabla13[Probabilidad],"",1)</f>
        <v>0.6</v>
      </c>
      <c r="E252" s="727">
        <f>IF(C252=TRUE,_xlfn.XLOOKUP(Tabla135[[#This Row],[Id Riesgo]],Tabla13[Id Riesgo],Tabla13[Porcentaje Impacto],"",1),"")</f>
        <v>0.8</v>
      </c>
      <c r="F252" s="290" t="s">
        <v>156</v>
      </c>
      <c r="G252" s="415" t="b">
        <f>_xlfn.XLOOKUP(F252,Tabla13[Id Riesgo],Tabla13[Registro diligenciado],FALSE,1)</f>
        <v>1</v>
      </c>
      <c r="H252" s="290" t="str">
        <f>IF(G252,_xlfn.XLOOKUP(F252,Tabla6[Id Riesgo],Tabla6[DESCRIPCIÓN DEL RIESGO],FALSE,1),"")</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 los procedimientos de Titulación Bienes Fiscales Patrimoniales</v>
      </c>
      <c r="I252" s="327">
        <f>_xlfn.XLOOKUP(Tabla135[[#This Row],[Id Riesgo]],Tabla13[Id Riesgo],Tabla13[Probabilidad])</f>
        <v>0.6</v>
      </c>
      <c r="J252" s="327">
        <f>_xlfn.XLOOKUP(Tabla135[[#This Row],[Id Riesgo]],Tabla13[Id Riesgo],Tabla13[Porcentaje Impacto],"",1)</f>
        <v>0.8</v>
      </c>
      <c r="K252" s="311">
        <v>1</v>
      </c>
      <c r="L252" s="314" t="s">
        <v>418</v>
      </c>
      <c r="M252" s="314" t="s">
        <v>441</v>
      </c>
      <c r="N252" s="314" t="s">
        <v>483</v>
      </c>
      <c r="O252" s="295" t="s">
        <v>942</v>
      </c>
      <c r="P252" s="314" t="s">
        <v>943</v>
      </c>
      <c r="Q252" s="328" t="str">
        <f>_xlfn.TEXTJOIN(" ",TRUE,Tabla135[[#This Row],[Actividad - Acción ¿Qué?
Inicia con verbo]],Tabla135[[#This Row],[Complemento
(Observaciones o desviaciones)]])</f>
        <v>Asegurar la correcta ejecución del procedimiento Titulación de Bienes Fiscales Patrimoniales suministrando respuesta oportuna,  empleando como herramienta la forma POSPR-F-015 Informe Técnico Jurídico</v>
      </c>
      <c r="R252" s="295" t="s">
        <v>531</v>
      </c>
      <c r="S252" s="327">
        <f>_xlfn.XLOOKUP(Tabla135[[#This Row],[Tipo de control]],Tabla7[Tipo de control],Tabla7[Peso],"",1)</f>
        <v>0.15</v>
      </c>
      <c r="T252" s="290" t="str">
        <f>_xlfn.XLOOKUP(Tabla135[[#This Row],[Tipo de control]],Tabla7[Tipo de control],Tabla7[Afectación matriz],"",1)</f>
        <v>Probabilidad</v>
      </c>
      <c r="U252" s="295" t="s">
        <v>503</v>
      </c>
      <c r="V252" s="327">
        <f>_xlfn.XLOOKUP(Tabla135[[#This Row],[Implementación]],Tabla11[Implementación],Tabla11[Peso],"",1)</f>
        <v>0.15</v>
      </c>
      <c r="W252" s="295" t="s">
        <v>502</v>
      </c>
      <c r="X252" s="295" t="s">
        <v>493</v>
      </c>
      <c r="Y252" s="295" t="s">
        <v>766</v>
      </c>
      <c r="Z252" s="295" t="s">
        <v>508</v>
      </c>
      <c r="AA252" s="310">
        <f>IFERROR(Tabla135[[#This Row],[Peso del control]]+Tabla135[[#This Row],[Peso de la implementación]],"")</f>
        <v>0.3</v>
      </c>
      <c r="AB252" s="310" cm="1">
        <f t="array" ref="AB252">IFERROR(IF(Tabla135[[#This Row],[Registro diligenciado]]=TRUE,_xlfn.IFS(AND(Tabla135[[#This Row],[No. de Control]]=1,Tabla135[[#This Row],[Desplazamiento en la Matriz]]="Probabilidad"),D252-(D252*Tabla135[[#This Row],[Valor del control]]),AND(Tabla135[[#This Row],[No. de Control]]&gt;1,Tabla135[[#This Row],[Desplazamiento en la Matriz]]="Probabilidad"),AB251-(AB251*Tabla135[[#This Row],[Valor del control]]),AND(Tabla135[[#This Row],[No. de Control]]=1,Tabla135[[#This Row],[Desplazamiento en la Matriz]]="Impacto"),D252,AND(Tabla135[[#This Row],[No. de Control]]&gt;1,Tabla135[[#This Row],[Desplazamiento en la Matriz]]="Impacto"),AB251),""),"")</f>
        <v>0.42</v>
      </c>
      <c r="AC252" s="310" cm="1">
        <f t="array" ref="AC252">IFERROR(IF(Tabla135[[#This Row],[Registro diligenciado]]=TRUE,_xlfn.IFS(AND(Tabla135[[#This Row],[No. de Control]]=1,Tabla135[[#This Row],[Desplazamiento en la Matriz]]="Impacto"),E252-(E252*Tabla135[[#This Row],[Valor del control]]),AND(Tabla135[[#This Row],[No. de Control]]&gt;1,Tabla135[[#This Row],[Desplazamiento en la Matriz]]="Impacto"),AC251-(AC251*Tabla135[[#This Row],[Valor del control]]),AND(Tabla135[[#This Row],[No. de Control]]=1,Tabla135[[#This Row],[Desplazamiento en la Matriz]]="Probabilidad"),E252,AND(Tabla135[[#This Row],[No. de Control]]&gt;1,Tabla135[[#This Row],[Desplazamiento en la Matriz]]="Probabilidad"),AC251),""),"")</f>
        <v>0.8</v>
      </c>
      <c r="AD252" s="310">
        <f>IFERROR(_xlfn.MINIFS(Tabla135[Probabilidad residual],Tabla135[Id Riesgo],Tabla135[[#This Row],[Id Riesgo]]),"")</f>
        <v>0.42</v>
      </c>
      <c r="AE252" s="310">
        <f>IFERROR(_xlfn.MINIFS(Tabla135[Impacto residual],Tabla135[Id Riesgo],Tabla135[[#This Row],[Id Riesgo]]),"")</f>
        <v>0.8</v>
      </c>
      <c r="AF252" s="310" t="str" cm="1">
        <f t="array" ref="AF25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252" s="310" t="str" cm="1">
        <f t="array" ref="AG25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25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252" s="213"/>
      <c r="AJ252" s="727">
        <f>_xlfn.MINIFS(Tabla135[Probabilidad residual],Tabla135[Id Riesgo],Tabla135[[#This Row],[Id Riesgo]])</f>
        <v>0.42</v>
      </c>
      <c r="AK252" s="727">
        <f>_xlfn.MINIFS(Tabla135[Impacto residual],Tabla135[Id Riesgo],Tabla135[[#This Row],[Id Riesgo]])</f>
        <v>0.8</v>
      </c>
      <c r="AL252" s="727" t="str" cm="1">
        <f t="array" ref="AL252">IFERROR(_xlfn.IFS(AND(AJ252&gt;=CONFIGURACIÓN!$BF$6,AJ252&lt;=CONFIGURACIÓN!$BG$6),CONFIGURACIÓN!$BE$6,AND(AJ252&gt;=CONFIGURACIÓN!$BF$7,AJ252&lt;=CONFIGURACIÓN!$BG$7),CONFIGURACIÓN!$BE$7,AND(AJ252&gt;=CONFIGURACIÓN!$BF$8,AJ252&lt;=CONFIGURACIÓN!$BG$8),CONFIGURACIÓN!$BE$8,AND(AJ252&gt;=CONFIGURACIÓN!$BF$9,AJ252&lt;=CONFIGURACIÓN!$BG$9),CONFIGURACIÓN!$BE$9,AND(AJ252&gt;=CONFIGURACIÓN!$BF$10,AJ252&lt;=CONFIGURACIÓN!$BG$10),CONFIGURACIÓN!$BE$10),"")</f>
        <v>Media</v>
      </c>
      <c r="AM252" s="727" t="str" cm="1">
        <f t="array" ref="AM252">IFERROR(_xlfn.IFS(AND(AK252&gt;=CONFIGURACIÓN!$BJ$6,AK252&lt;=CONFIGURACIÓN!$BK$6),CONFIGURACIÓN!$BI$6,AND(AK252&gt;=CONFIGURACIÓN!$BJ$7,AK252&lt;=CONFIGURACIÓN!$BK$7),CONFIGURACIÓN!$BI$7,AND(AK252&gt;=CONFIGURACIÓN!$BJ$8,AK252&lt;=CONFIGURACIÓN!$BK$8),CONFIGURACIÓN!$BI$8,AND(AK252&gt;=CONFIGURACIÓN!$BJ$9,AK252&lt;=CONFIGURACIÓN!$BK$9),CONFIGURACIÓN!$BI$9,AND(AK252&gt;=CONFIGURACIÓN!$BJ$10,AK252&lt;=CONFIGURACIÓN!$BK$10),CONFIGURACIÓN!$BI$10),"")</f>
        <v>Mayor</v>
      </c>
      <c r="AN252" s="213"/>
      <c r="AO252" s="213"/>
      <c r="AP252" s="213"/>
      <c r="AQ252" s="213"/>
      <c r="AR252" s="213"/>
      <c r="AS252" s="213"/>
      <c r="AT252" s="213"/>
      <c r="AU252" s="213"/>
      <c r="AV252" s="213"/>
      <c r="AW252" s="213"/>
      <c r="AX252" s="213"/>
      <c r="AY252" s="213"/>
    </row>
    <row r="253" spans="1:51" ht="149.15" hidden="1" x14ac:dyDescent="0.4">
      <c r="A253" s="735" t="str">
        <f>Tabla135[[#This Row],[Id Riesgo]]</f>
        <v>RC25</v>
      </c>
      <c r="B253" s="736" t="str">
        <f>Tabla135[[#This Row],[Riesgo]]</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 los procedimientos de Titulación Bienes Fiscales Patrimoniales</v>
      </c>
      <c r="C253" s="742" t="b">
        <f>Tabla135[[#This Row],[Identificado en paso 1 y 2?]]</f>
        <v>1</v>
      </c>
      <c r="D253" s="727">
        <f>_xlfn.XLOOKUP(Tabla135[[#This Row],[Id Riesgo]],Tabla13[Id Riesgo],Tabla13[Probabilidad],"",1)</f>
        <v>0.6</v>
      </c>
      <c r="E253" s="727">
        <f>IF(C253=TRUE,_xlfn.XLOOKUP(Tabla135[[#This Row],[Id Riesgo]],Tabla13[Id Riesgo],Tabla13[Porcentaje Impacto],"",1),"")</f>
        <v>0.8</v>
      </c>
      <c r="F253" s="290" t="str">
        <f t="shared" ref="F253:F261" si="24">F252</f>
        <v>RC25</v>
      </c>
      <c r="G253" s="415" t="b">
        <f>_xlfn.XLOOKUP(F253,Tabla13[Id Riesgo],Tabla13[Registro diligenciado],FALSE,1)</f>
        <v>1</v>
      </c>
      <c r="H253" s="290" t="str">
        <f>IF(G253,_xlfn.XLOOKUP(F253,Tabla6[Id Riesgo],Tabla6[DESCRIPCIÓN DEL RIESGO],FALSE,1),"")</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 los procedimientos de Titulación Bienes Fiscales Patrimoniales</v>
      </c>
      <c r="I253" s="327">
        <f>_xlfn.XLOOKUP(Tabla135[[#This Row],[Id Riesgo]],Tabla13[Id Riesgo],Tabla13[Probabilidad])</f>
        <v>0.6</v>
      </c>
      <c r="J253" s="327">
        <f>_xlfn.XLOOKUP(Tabla135[[#This Row],[Id Riesgo]],Tabla13[Id Riesgo],Tabla13[Porcentaje Impacto],"",1)</f>
        <v>0.8</v>
      </c>
      <c r="K253" s="311">
        <v>2</v>
      </c>
      <c r="L253" s="314"/>
      <c r="M253" s="314"/>
      <c r="N253" s="314"/>
      <c r="O253" s="295"/>
      <c r="P253" s="314"/>
      <c r="Q253" s="328" t="str">
        <f>_xlfn.TEXTJOIN(" ",TRUE,Tabla135[[#This Row],[Actividad - Acción ¿Qué?
Inicia con verbo]],Tabla135[[#This Row],[Complemento
(Observaciones o desviaciones)]])</f>
        <v/>
      </c>
      <c r="R253" s="295"/>
      <c r="S253" s="327" t="str">
        <f>_xlfn.XLOOKUP(Tabla135[[#This Row],[Tipo de control]],Tabla7[Tipo de control],Tabla7[Peso],"",1)</f>
        <v/>
      </c>
      <c r="T253" s="290" t="str">
        <f>_xlfn.XLOOKUP(Tabla135[[#This Row],[Tipo de control]],Tabla7[Tipo de control],Tabla7[Afectación matriz],"",1)</f>
        <v/>
      </c>
      <c r="U253" s="295"/>
      <c r="V253" s="327" t="str">
        <f>_xlfn.XLOOKUP(Tabla135[[#This Row],[Implementación]],Tabla11[Implementación],Tabla11[Peso],"",1)</f>
        <v/>
      </c>
      <c r="W253" s="295"/>
      <c r="X253" s="295"/>
      <c r="Y253" s="295"/>
      <c r="Z253" s="295"/>
      <c r="AA253" s="310" t="str">
        <f>IFERROR(Tabla135[[#This Row],[Peso del control]]+Tabla135[[#This Row],[Peso de la implementación]],"")</f>
        <v/>
      </c>
      <c r="AB253" s="310" t="str" cm="1">
        <f t="array" ref="AB253">IFERROR(IF(Tabla135[[#This Row],[Registro diligenciado]]=TRUE,_xlfn.IFS(AND(Tabla135[[#This Row],[No. de Control]]=1,Tabla135[[#This Row],[Desplazamiento en la Matriz]]="Probabilidad"),D253-(D253*Tabla135[[#This Row],[Valor del control]]),AND(Tabla135[[#This Row],[No. de Control]]&gt;1,Tabla135[[#This Row],[Desplazamiento en la Matriz]]="Probabilidad"),AB252-(AB252*Tabla135[[#This Row],[Valor del control]]),AND(Tabla135[[#This Row],[No. de Control]]=1,Tabla135[[#This Row],[Desplazamiento en la Matriz]]="Impacto"),D253,AND(Tabla135[[#This Row],[No. de Control]]&gt;1,Tabla135[[#This Row],[Desplazamiento en la Matriz]]="Impacto"),AB252),""),"")</f>
        <v/>
      </c>
      <c r="AC253" s="310" t="str" cm="1">
        <f t="array" ref="AC253">IFERROR(IF(Tabla135[[#This Row],[Registro diligenciado]]=TRUE,_xlfn.IFS(AND(Tabla135[[#This Row],[No. de Control]]=1,Tabla135[[#This Row],[Desplazamiento en la Matriz]]="Impacto"),E253-(E253*Tabla135[[#This Row],[Valor del control]]),AND(Tabla135[[#This Row],[No. de Control]]&gt;1,Tabla135[[#This Row],[Desplazamiento en la Matriz]]="Impacto"),AC252-(AC252*Tabla135[[#This Row],[Valor del control]]),AND(Tabla135[[#This Row],[No. de Control]]=1,Tabla135[[#This Row],[Desplazamiento en la Matriz]]="Probabilidad"),E253,AND(Tabla135[[#This Row],[No. de Control]]&gt;1,Tabla135[[#This Row],[Desplazamiento en la Matriz]]="Probabilidad"),AC252),""),"")</f>
        <v/>
      </c>
      <c r="AD253" s="310">
        <f>IFERROR(_xlfn.MINIFS(Tabla135[Probabilidad residual],Tabla135[Id Riesgo],Tabla135[[#This Row],[Id Riesgo]]),"")</f>
        <v>0.42</v>
      </c>
      <c r="AE253" s="310">
        <f>IFERROR(_xlfn.MINIFS(Tabla135[Impacto residual],Tabla135[Id Riesgo],Tabla135[[#This Row],[Id Riesgo]]),"")</f>
        <v>0.8</v>
      </c>
      <c r="AF253" s="310" t="str" cm="1">
        <f t="array" ref="AF25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253" s="310" t="str" cm="1">
        <f t="array" ref="AG25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25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53" s="213"/>
      <c r="AJ253" s="727">
        <f>_xlfn.MINIFS(Tabla135[Probabilidad residual],Tabla135[Id Riesgo],Tabla135[[#This Row],[Id Riesgo]])</f>
        <v>0.42</v>
      </c>
      <c r="AK253" s="727">
        <f>_xlfn.MINIFS(Tabla135[Impacto residual],Tabla135[Id Riesgo],Tabla135[[#This Row],[Id Riesgo]])</f>
        <v>0.8</v>
      </c>
      <c r="AL253" s="727"/>
      <c r="AM253" s="727"/>
      <c r="AN253" s="213"/>
      <c r="AO253" s="213"/>
      <c r="AP253" s="213"/>
      <c r="AQ253" s="213"/>
      <c r="AR253" s="213"/>
      <c r="AS253" s="213"/>
      <c r="AT253" s="213"/>
      <c r="AU253" s="213"/>
      <c r="AV253" s="213"/>
      <c r="AW253" s="213"/>
      <c r="AX253" s="213"/>
      <c r="AY253" s="213"/>
    </row>
    <row r="254" spans="1:51" ht="149.15" hidden="1" x14ac:dyDescent="0.4">
      <c r="A254" s="735" t="str">
        <f>Tabla135[[#This Row],[Id Riesgo]]</f>
        <v>RC25</v>
      </c>
      <c r="B254" s="736" t="str">
        <f>Tabla135[[#This Row],[Riesgo]]</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 los procedimientos de Titulación Bienes Fiscales Patrimoniales</v>
      </c>
      <c r="C254" s="742" t="b">
        <f>Tabla135[[#This Row],[Identificado en paso 1 y 2?]]</f>
        <v>1</v>
      </c>
      <c r="D254" s="727">
        <f>_xlfn.XLOOKUP(Tabla135[[#This Row],[Id Riesgo]],Tabla13[Id Riesgo],Tabla13[Probabilidad],"",1)</f>
        <v>0.6</v>
      </c>
      <c r="E254" s="727">
        <f>IF(C254=TRUE,_xlfn.XLOOKUP(Tabla135[[#This Row],[Id Riesgo]],Tabla13[Id Riesgo],Tabla13[Porcentaje Impacto],"",1),"")</f>
        <v>0.8</v>
      </c>
      <c r="F254" s="290" t="str">
        <f t="shared" si="24"/>
        <v>RC25</v>
      </c>
      <c r="G254" s="415" t="b">
        <f>_xlfn.XLOOKUP(F254,Tabla13[Id Riesgo],Tabla13[Registro diligenciado],FALSE,1)</f>
        <v>1</v>
      </c>
      <c r="H254" s="290" t="str">
        <f>IF(G254,_xlfn.XLOOKUP(F254,Tabla6[Id Riesgo],Tabla6[DESCRIPCIÓN DEL RIESGO],FALSE,1),"")</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 los procedimientos de Titulación Bienes Fiscales Patrimoniales</v>
      </c>
      <c r="I254" s="327">
        <f>_xlfn.XLOOKUP(Tabla135[[#This Row],[Id Riesgo]],Tabla13[Id Riesgo],Tabla13[Probabilidad])</f>
        <v>0.6</v>
      </c>
      <c r="J254" s="327">
        <f>_xlfn.XLOOKUP(Tabla135[[#This Row],[Id Riesgo]],Tabla13[Id Riesgo],Tabla13[Porcentaje Impacto],"",1)</f>
        <v>0.8</v>
      </c>
      <c r="K254" s="311">
        <v>3</v>
      </c>
      <c r="L254" s="314"/>
      <c r="M254" s="314"/>
      <c r="N254" s="314"/>
      <c r="O254" s="295"/>
      <c r="P254" s="314"/>
      <c r="Q254" s="328" t="str">
        <f>_xlfn.TEXTJOIN(" ",TRUE,Tabla135[[#This Row],[Actividad - Acción ¿Qué?
Inicia con verbo]],Tabla135[[#This Row],[Complemento
(Observaciones o desviaciones)]])</f>
        <v/>
      </c>
      <c r="R254" s="295"/>
      <c r="S254" s="327" t="str">
        <f>_xlfn.XLOOKUP(Tabla135[[#This Row],[Tipo de control]],Tabla7[Tipo de control],Tabla7[Peso],"",1)</f>
        <v/>
      </c>
      <c r="T254" s="290" t="str">
        <f>_xlfn.XLOOKUP(Tabla135[[#This Row],[Tipo de control]],Tabla7[Tipo de control],Tabla7[Afectación matriz],"",1)</f>
        <v/>
      </c>
      <c r="U254" s="295"/>
      <c r="V254" s="327" t="str">
        <f>_xlfn.XLOOKUP(Tabla135[[#This Row],[Implementación]],Tabla11[Implementación],Tabla11[Peso],"",1)</f>
        <v/>
      </c>
      <c r="W254" s="295"/>
      <c r="X254" s="295"/>
      <c r="Y254" s="295"/>
      <c r="Z254" s="295"/>
      <c r="AA254" s="310" t="str">
        <f>IFERROR(Tabla135[[#This Row],[Peso del control]]+Tabla135[[#This Row],[Peso de la implementación]],"")</f>
        <v/>
      </c>
      <c r="AB254" s="310" t="str" cm="1">
        <f t="array" ref="AB254">IFERROR(IF(Tabla135[[#This Row],[Registro diligenciado]]=TRUE,_xlfn.IFS(AND(Tabla135[[#This Row],[No. de Control]]=1,Tabla135[[#This Row],[Desplazamiento en la Matriz]]="Probabilidad"),D254-(D254*Tabla135[[#This Row],[Valor del control]]),AND(Tabla135[[#This Row],[No. de Control]]&gt;1,Tabla135[[#This Row],[Desplazamiento en la Matriz]]="Probabilidad"),AB253-(AB253*Tabla135[[#This Row],[Valor del control]]),AND(Tabla135[[#This Row],[No. de Control]]=1,Tabla135[[#This Row],[Desplazamiento en la Matriz]]="Impacto"),D254,AND(Tabla135[[#This Row],[No. de Control]]&gt;1,Tabla135[[#This Row],[Desplazamiento en la Matriz]]="Impacto"),AB253),""),"")</f>
        <v/>
      </c>
      <c r="AC254" s="310" t="str" cm="1">
        <f t="array" ref="AC254">IFERROR(IF(Tabla135[[#This Row],[Registro diligenciado]]=TRUE,_xlfn.IFS(AND(Tabla135[[#This Row],[No. de Control]]=1,Tabla135[[#This Row],[Desplazamiento en la Matriz]]="Impacto"),E254-(E254*Tabla135[[#This Row],[Valor del control]]),AND(Tabla135[[#This Row],[No. de Control]]&gt;1,Tabla135[[#This Row],[Desplazamiento en la Matriz]]="Impacto"),AC253-(AC253*Tabla135[[#This Row],[Valor del control]]),AND(Tabla135[[#This Row],[No. de Control]]=1,Tabla135[[#This Row],[Desplazamiento en la Matriz]]="Probabilidad"),E254,AND(Tabla135[[#This Row],[No. de Control]]&gt;1,Tabla135[[#This Row],[Desplazamiento en la Matriz]]="Probabilidad"),AC253),""),"")</f>
        <v/>
      </c>
      <c r="AD254" s="310">
        <f>IFERROR(_xlfn.MINIFS(Tabla135[Probabilidad residual],Tabla135[Id Riesgo],Tabla135[[#This Row],[Id Riesgo]]),"")</f>
        <v>0.42</v>
      </c>
      <c r="AE254" s="310">
        <f>IFERROR(_xlfn.MINIFS(Tabla135[Impacto residual],Tabla135[Id Riesgo],Tabla135[[#This Row],[Id Riesgo]]),"")</f>
        <v>0.8</v>
      </c>
      <c r="AF254" s="310" t="str" cm="1">
        <f t="array" ref="AF25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254" s="310" t="str" cm="1">
        <f t="array" ref="AG25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25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54" s="213"/>
      <c r="AJ254" s="727">
        <f>_xlfn.MINIFS(Tabla135[Probabilidad residual],Tabla135[Id Riesgo],Tabla135[[#This Row],[Id Riesgo]])</f>
        <v>0.42</v>
      </c>
      <c r="AK254" s="727">
        <f>_xlfn.MINIFS(Tabla135[Impacto residual],Tabla135[Id Riesgo],Tabla135[[#This Row],[Id Riesgo]])</f>
        <v>0.8</v>
      </c>
      <c r="AL254" s="727"/>
      <c r="AM254" s="727"/>
      <c r="AN254" s="213"/>
      <c r="AO254" s="213"/>
      <c r="AP254" s="213"/>
      <c r="AQ254" s="213"/>
      <c r="AR254" s="213"/>
      <c r="AS254" s="213"/>
      <c r="AT254" s="213"/>
      <c r="AU254" s="213"/>
      <c r="AV254" s="213"/>
      <c r="AW254" s="213"/>
      <c r="AX254" s="213"/>
      <c r="AY254" s="213"/>
    </row>
    <row r="255" spans="1:51" ht="149.15" hidden="1" x14ac:dyDescent="0.4">
      <c r="A255" s="735" t="str">
        <f>Tabla135[[#This Row],[Id Riesgo]]</f>
        <v>RC25</v>
      </c>
      <c r="B255" s="736" t="str">
        <f>Tabla135[[#This Row],[Riesgo]]</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 los procedimientos de Titulación Bienes Fiscales Patrimoniales</v>
      </c>
      <c r="C255" s="742" t="b">
        <f>Tabla135[[#This Row],[Identificado en paso 1 y 2?]]</f>
        <v>1</v>
      </c>
      <c r="D255" s="727">
        <f>_xlfn.XLOOKUP(Tabla135[[#This Row],[Id Riesgo]],Tabla13[Id Riesgo],Tabla13[Probabilidad],"",1)</f>
        <v>0.6</v>
      </c>
      <c r="E255" s="727">
        <f>IF(C255=TRUE,_xlfn.XLOOKUP(Tabla135[[#This Row],[Id Riesgo]],Tabla13[Id Riesgo],Tabla13[Porcentaje Impacto],"",1),"")</f>
        <v>0.8</v>
      </c>
      <c r="F255" s="290" t="str">
        <f t="shared" si="24"/>
        <v>RC25</v>
      </c>
      <c r="G255" s="415" t="b">
        <f>_xlfn.XLOOKUP(F255,Tabla13[Id Riesgo],Tabla13[Registro diligenciado],FALSE,1)</f>
        <v>1</v>
      </c>
      <c r="H255" s="290" t="str">
        <f>IF(G255,_xlfn.XLOOKUP(F255,Tabla6[Id Riesgo],Tabla6[DESCRIPCIÓN DEL RIESGO],FALSE,1),"")</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 los procedimientos de Titulación Bienes Fiscales Patrimoniales</v>
      </c>
      <c r="I255" s="327">
        <f>_xlfn.XLOOKUP(Tabla135[[#This Row],[Id Riesgo]],Tabla13[Id Riesgo],Tabla13[Probabilidad])</f>
        <v>0.6</v>
      </c>
      <c r="J255" s="327">
        <f>_xlfn.XLOOKUP(Tabla135[[#This Row],[Id Riesgo]],Tabla13[Id Riesgo],Tabla13[Porcentaje Impacto],"",1)</f>
        <v>0.8</v>
      </c>
      <c r="K255" s="311">
        <v>4</v>
      </c>
      <c r="L255" s="314"/>
      <c r="M255" s="314"/>
      <c r="N255" s="314"/>
      <c r="O255" s="295"/>
      <c r="P255" s="314"/>
      <c r="Q255" s="328" t="str">
        <f>_xlfn.TEXTJOIN(" ",TRUE,Tabla135[[#This Row],[Actividad - Acción ¿Qué?
Inicia con verbo]],Tabla135[[#This Row],[Complemento
(Observaciones o desviaciones)]])</f>
        <v/>
      </c>
      <c r="R255" s="295"/>
      <c r="S255" s="327" t="str">
        <f>_xlfn.XLOOKUP(Tabla135[[#This Row],[Tipo de control]],Tabla7[Tipo de control],Tabla7[Peso],"",1)</f>
        <v/>
      </c>
      <c r="T255" s="290" t="str">
        <f>_xlfn.XLOOKUP(Tabla135[[#This Row],[Tipo de control]],Tabla7[Tipo de control],Tabla7[Afectación matriz],"",1)</f>
        <v/>
      </c>
      <c r="U255" s="295"/>
      <c r="V255" s="327" t="str">
        <f>_xlfn.XLOOKUP(Tabla135[[#This Row],[Implementación]],Tabla11[Implementación],Tabla11[Peso],"",1)</f>
        <v/>
      </c>
      <c r="W255" s="295"/>
      <c r="X255" s="295"/>
      <c r="Y255" s="295"/>
      <c r="Z255" s="295"/>
      <c r="AA255" s="310" t="str">
        <f>IFERROR(Tabla135[[#This Row],[Peso del control]]+Tabla135[[#This Row],[Peso de la implementación]],"")</f>
        <v/>
      </c>
      <c r="AB255" s="310" t="str" cm="1">
        <f t="array" ref="AB255">IFERROR(IF(Tabla135[[#This Row],[Registro diligenciado]]=TRUE,_xlfn.IFS(AND(Tabla135[[#This Row],[No. de Control]]=1,Tabla135[[#This Row],[Desplazamiento en la Matriz]]="Probabilidad"),D255-(D255*Tabla135[[#This Row],[Valor del control]]),AND(Tabla135[[#This Row],[No. de Control]]&gt;1,Tabla135[[#This Row],[Desplazamiento en la Matriz]]="Probabilidad"),AB254-(AB254*Tabla135[[#This Row],[Valor del control]]),AND(Tabla135[[#This Row],[No. de Control]]=1,Tabla135[[#This Row],[Desplazamiento en la Matriz]]="Impacto"),D255,AND(Tabla135[[#This Row],[No. de Control]]&gt;1,Tabla135[[#This Row],[Desplazamiento en la Matriz]]="Impacto"),AB254),""),"")</f>
        <v/>
      </c>
      <c r="AC255" s="310" t="str" cm="1">
        <f t="array" ref="AC255">IFERROR(IF(Tabla135[[#This Row],[Registro diligenciado]]=TRUE,_xlfn.IFS(AND(Tabla135[[#This Row],[No. de Control]]=1,Tabla135[[#This Row],[Desplazamiento en la Matriz]]="Impacto"),E255-(E255*Tabla135[[#This Row],[Valor del control]]),AND(Tabla135[[#This Row],[No. de Control]]&gt;1,Tabla135[[#This Row],[Desplazamiento en la Matriz]]="Impacto"),AC254-(AC254*Tabla135[[#This Row],[Valor del control]]),AND(Tabla135[[#This Row],[No. de Control]]=1,Tabla135[[#This Row],[Desplazamiento en la Matriz]]="Probabilidad"),E255,AND(Tabla135[[#This Row],[No. de Control]]&gt;1,Tabla135[[#This Row],[Desplazamiento en la Matriz]]="Probabilidad"),AC254),""),"")</f>
        <v/>
      </c>
      <c r="AD255" s="310">
        <f>IFERROR(_xlfn.MINIFS(Tabla135[Probabilidad residual],Tabla135[Id Riesgo],Tabla135[[#This Row],[Id Riesgo]]),"")</f>
        <v>0.42</v>
      </c>
      <c r="AE255" s="310">
        <f>IFERROR(_xlfn.MINIFS(Tabla135[Impacto residual],Tabla135[Id Riesgo],Tabla135[[#This Row],[Id Riesgo]]),"")</f>
        <v>0.8</v>
      </c>
      <c r="AF255" s="310" t="str" cm="1">
        <f t="array" ref="AF25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255" s="310" t="str" cm="1">
        <f t="array" ref="AG25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25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55" s="213"/>
      <c r="AJ255" s="727">
        <f>_xlfn.MINIFS(Tabla135[Probabilidad residual],Tabla135[Id Riesgo],Tabla135[[#This Row],[Id Riesgo]])</f>
        <v>0.42</v>
      </c>
      <c r="AK255" s="727">
        <f>_xlfn.MINIFS(Tabla135[Impacto residual],Tabla135[Id Riesgo],Tabla135[[#This Row],[Id Riesgo]])</f>
        <v>0.8</v>
      </c>
      <c r="AL255" s="727"/>
      <c r="AM255" s="727"/>
      <c r="AN255" s="213"/>
      <c r="AO255" s="213"/>
      <c r="AP255" s="213"/>
      <c r="AQ255" s="213"/>
      <c r="AR255" s="213"/>
      <c r="AS255" s="213"/>
      <c r="AT255" s="213"/>
      <c r="AU255" s="213"/>
      <c r="AV255" s="213"/>
      <c r="AW255" s="213"/>
      <c r="AX255" s="213"/>
      <c r="AY255" s="213"/>
    </row>
    <row r="256" spans="1:51" ht="149.15" hidden="1" x14ac:dyDescent="0.4">
      <c r="A256" s="735" t="str">
        <f>Tabla135[[#This Row],[Id Riesgo]]</f>
        <v>RC25</v>
      </c>
      <c r="B256" s="736" t="str">
        <f>Tabla135[[#This Row],[Riesgo]]</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 los procedimientos de Titulación Bienes Fiscales Patrimoniales</v>
      </c>
      <c r="C256" s="742" t="b">
        <f>Tabla135[[#This Row],[Identificado en paso 1 y 2?]]</f>
        <v>1</v>
      </c>
      <c r="D256" s="727">
        <f>_xlfn.XLOOKUP(Tabla135[[#This Row],[Id Riesgo]],Tabla13[Id Riesgo],Tabla13[Probabilidad],"",1)</f>
        <v>0.6</v>
      </c>
      <c r="E256" s="727">
        <f>IF(C256=TRUE,_xlfn.XLOOKUP(Tabla135[[#This Row],[Id Riesgo]],Tabla13[Id Riesgo],Tabla13[Porcentaje Impacto],"",1),"")</f>
        <v>0.8</v>
      </c>
      <c r="F256" s="290" t="str">
        <f t="shared" si="24"/>
        <v>RC25</v>
      </c>
      <c r="G256" s="415" t="b">
        <f>_xlfn.XLOOKUP(F256,Tabla13[Id Riesgo],Tabla13[Registro diligenciado],FALSE,1)</f>
        <v>1</v>
      </c>
      <c r="H256" s="290" t="str">
        <f>IF(G256,_xlfn.XLOOKUP(F256,Tabla6[Id Riesgo],Tabla6[DESCRIPCIÓN DEL RIESGO],FALSE,1),"")</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 los procedimientos de Titulación Bienes Fiscales Patrimoniales</v>
      </c>
      <c r="I256" s="327">
        <f>_xlfn.XLOOKUP(Tabla135[[#This Row],[Id Riesgo]],Tabla13[Id Riesgo],Tabla13[Probabilidad])</f>
        <v>0.6</v>
      </c>
      <c r="J256" s="327">
        <f>_xlfn.XLOOKUP(Tabla135[[#This Row],[Id Riesgo]],Tabla13[Id Riesgo],Tabla13[Porcentaje Impacto],"",1)</f>
        <v>0.8</v>
      </c>
      <c r="K256" s="311">
        <v>5</v>
      </c>
      <c r="L256" s="314"/>
      <c r="M256" s="314"/>
      <c r="N256" s="314"/>
      <c r="O256" s="295"/>
      <c r="P256" s="314"/>
      <c r="Q256" s="328" t="str">
        <f>_xlfn.TEXTJOIN(" ",TRUE,Tabla135[[#This Row],[Actividad - Acción ¿Qué?
Inicia con verbo]],Tabla135[[#This Row],[Complemento
(Observaciones o desviaciones)]])</f>
        <v/>
      </c>
      <c r="R256" s="295"/>
      <c r="S256" s="327" t="str">
        <f>_xlfn.XLOOKUP(Tabla135[[#This Row],[Tipo de control]],Tabla7[Tipo de control],Tabla7[Peso],"",1)</f>
        <v/>
      </c>
      <c r="T256" s="290" t="str">
        <f>_xlfn.XLOOKUP(Tabla135[[#This Row],[Tipo de control]],Tabla7[Tipo de control],Tabla7[Afectación matriz],"",1)</f>
        <v/>
      </c>
      <c r="U256" s="295"/>
      <c r="V256" s="327" t="str">
        <f>_xlfn.XLOOKUP(Tabla135[[#This Row],[Implementación]],Tabla11[Implementación],Tabla11[Peso],"",1)</f>
        <v/>
      </c>
      <c r="W256" s="295"/>
      <c r="X256" s="295"/>
      <c r="Y256" s="295"/>
      <c r="Z256" s="295"/>
      <c r="AA256" s="310" t="str">
        <f>IFERROR(Tabla135[[#This Row],[Peso del control]]+Tabla135[[#This Row],[Peso de la implementación]],"")</f>
        <v/>
      </c>
      <c r="AB256" s="310" t="str" cm="1">
        <f t="array" ref="AB256">IFERROR(IF(Tabla135[[#This Row],[Registro diligenciado]]=TRUE,_xlfn.IFS(AND(Tabla135[[#This Row],[No. de Control]]=1,Tabla135[[#This Row],[Desplazamiento en la Matriz]]="Probabilidad"),D256-(D256*Tabla135[[#This Row],[Valor del control]]),AND(Tabla135[[#This Row],[No. de Control]]&gt;1,Tabla135[[#This Row],[Desplazamiento en la Matriz]]="Probabilidad"),AB255-(AB255*Tabla135[[#This Row],[Valor del control]]),AND(Tabla135[[#This Row],[No. de Control]]=1,Tabla135[[#This Row],[Desplazamiento en la Matriz]]="Impacto"),D256,AND(Tabla135[[#This Row],[No. de Control]]&gt;1,Tabla135[[#This Row],[Desplazamiento en la Matriz]]="Impacto"),AB255),""),"")</f>
        <v/>
      </c>
      <c r="AC256" s="310" t="str" cm="1">
        <f t="array" ref="AC256">IFERROR(IF(Tabla135[[#This Row],[Registro diligenciado]]=TRUE,_xlfn.IFS(AND(Tabla135[[#This Row],[No. de Control]]=1,Tabla135[[#This Row],[Desplazamiento en la Matriz]]="Impacto"),E256-(E256*Tabla135[[#This Row],[Valor del control]]),AND(Tabla135[[#This Row],[No. de Control]]&gt;1,Tabla135[[#This Row],[Desplazamiento en la Matriz]]="Impacto"),AC255-(AC255*Tabla135[[#This Row],[Valor del control]]),AND(Tabla135[[#This Row],[No. de Control]]=1,Tabla135[[#This Row],[Desplazamiento en la Matriz]]="Probabilidad"),E256,AND(Tabla135[[#This Row],[No. de Control]]&gt;1,Tabla135[[#This Row],[Desplazamiento en la Matriz]]="Probabilidad"),AC255),""),"")</f>
        <v/>
      </c>
      <c r="AD256" s="310">
        <f>IFERROR(_xlfn.MINIFS(Tabla135[Probabilidad residual],Tabla135[Id Riesgo],Tabla135[[#This Row],[Id Riesgo]]),"")</f>
        <v>0.42</v>
      </c>
      <c r="AE256" s="310">
        <f>IFERROR(_xlfn.MINIFS(Tabla135[Impacto residual],Tabla135[Id Riesgo],Tabla135[[#This Row],[Id Riesgo]]),"")</f>
        <v>0.8</v>
      </c>
      <c r="AF256" s="310" t="str" cm="1">
        <f t="array" ref="AF25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256" s="310" t="str" cm="1">
        <f t="array" ref="AG25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25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56" s="213"/>
      <c r="AJ256" s="727">
        <f>_xlfn.MINIFS(Tabla135[Probabilidad residual],Tabla135[Id Riesgo],Tabla135[[#This Row],[Id Riesgo]])</f>
        <v>0.42</v>
      </c>
      <c r="AK256" s="727">
        <f>_xlfn.MINIFS(Tabla135[Impacto residual],Tabla135[Id Riesgo],Tabla135[[#This Row],[Id Riesgo]])</f>
        <v>0.8</v>
      </c>
      <c r="AL256" s="727"/>
      <c r="AM256" s="727"/>
      <c r="AN256" s="213"/>
      <c r="AO256" s="213"/>
      <c r="AP256" s="213"/>
      <c r="AQ256" s="213"/>
      <c r="AR256" s="213"/>
      <c r="AS256" s="213"/>
      <c r="AT256" s="213"/>
      <c r="AU256" s="213"/>
      <c r="AV256" s="213"/>
      <c r="AW256" s="213"/>
      <c r="AX256" s="213"/>
      <c r="AY256" s="213"/>
    </row>
    <row r="257" spans="1:51" ht="149.15" hidden="1" x14ac:dyDescent="0.4">
      <c r="A257" s="735" t="str">
        <f>Tabla135[[#This Row],[Id Riesgo]]</f>
        <v>RC25</v>
      </c>
      <c r="B257" s="736" t="str">
        <f>Tabla135[[#This Row],[Riesgo]]</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 los procedimientos de Titulación Bienes Fiscales Patrimoniales</v>
      </c>
      <c r="C257" s="742" t="b">
        <f>Tabla135[[#This Row],[Identificado en paso 1 y 2?]]</f>
        <v>1</v>
      </c>
      <c r="D257" s="727">
        <f>_xlfn.XLOOKUP(Tabla135[[#This Row],[Id Riesgo]],Tabla13[Id Riesgo],Tabla13[Probabilidad],"",1)</f>
        <v>0.6</v>
      </c>
      <c r="E257" s="727">
        <f>IF(C257=TRUE,_xlfn.XLOOKUP(Tabla135[[#This Row],[Id Riesgo]],Tabla13[Id Riesgo],Tabla13[Porcentaje Impacto],"",1),"")</f>
        <v>0.8</v>
      </c>
      <c r="F257" s="290" t="str">
        <f t="shared" si="24"/>
        <v>RC25</v>
      </c>
      <c r="G257" s="415" t="b">
        <f>_xlfn.XLOOKUP(F257,Tabla13[Id Riesgo],Tabla13[Registro diligenciado],FALSE,1)</f>
        <v>1</v>
      </c>
      <c r="H257" s="290" t="str">
        <f>IF(G257,_xlfn.XLOOKUP(F257,Tabla6[Id Riesgo],Tabla6[DESCRIPCIÓN DEL RIESGO],FALSE,1),"")</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 los procedimientos de Titulación Bienes Fiscales Patrimoniales</v>
      </c>
      <c r="I257" s="327">
        <f>_xlfn.XLOOKUP(Tabla135[[#This Row],[Id Riesgo]],Tabla13[Id Riesgo],Tabla13[Probabilidad])</f>
        <v>0.6</v>
      </c>
      <c r="J257" s="327">
        <f>_xlfn.XLOOKUP(Tabla135[[#This Row],[Id Riesgo]],Tabla13[Id Riesgo],Tabla13[Porcentaje Impacto],"",1)</f>
        <v>0.8</v>
      </c>
      <c r="K257" s="311">
        <v>6</v>
      </c>
      <c r="L257" s="314"/>
      <c r="M257" s="314"/>
      <c r="N257" s="314"/>
      <c r="O257" s="295"/>
      <c r="P257" s="314"/>
      <c r="Q257" s="328" t="str">
        <f>_xlfn.TEXTJOIN(" ",TRUE,Tabla135[[#This Row],[Actividad - Acción ¿Qué?
Inicia con verbo]],Tabla135[[#This Row],[Complemento
(Observaciones o desviaciones)]])</f>
        <v/>
      </c>
      <c r="R257" s="295"/>
      <c r="S257" s="327" t="str">
        <f>_xlfn.XLOOKUP(Tabla135[[#This Row],[Tipo de control]],Tabla7[Tipo de control],Tabla7[Peso],"",1)</f>
        <v/>
      </c>
      <c r="T257" s="290" t="str">
        <f>_xlfn.XLOOKUP(Tabla135[[#This Row],[Tipo de control]],Tabla7[Tipo de control],Tabla7[Afectación matriz],"",1)</f>
        <v/>
      </c>
      <c r="U257" s="295"/>
      <c r="V257" s="327" t="str">
        <f>_xlfn.XLOOKUP(Tabla135[[#This Row],[Implementación]],Tabla11[Implementación],Tabla11[Peso],"",1)</f>
        <v/>
      </c>
      <c r="W257" s="295"/>
      <c r="X257" s="295"/>
      <c r="Y257" s="295"/>
      <c r="Z257" s="295"/>
      <c r="AA257" s="310" t="str">
        <f>IFERROR(Tabla135[[#This Row],[Peso del control]]+Tabla135[[#This Row],[Peso de la implementación]],"")</f>
        <v/>
      </c>
      <c r="AB257" s="310" t="str" cm="1">
        <f t="array" ref="AB257">IFERROR(IF(Tabla135[[#This Row],[Registro diligenciado]]=TRUE,_xlfn.IFS(AND(Tabla135[[#This Row],[No. de Control]]=1,Tabla135[[#This Row],[Desplazamiento en la Matriz]]="Probabilidad"),D257-(D257*Tabla135[[#This Row],[Valor del control]]),AND(Tabla135[[#This Row],[No. de Control]]&gt;1,Tabla135[[#This Row],[Desplazamiento en la Matriz]]="Probabilidad"),AB256-(AB256*Tabla135[[#This Row],[Valor del control]]),AND(Tabla135[[#This Row],[No. de Control]]=1,Tabla135[[#This Row],[Desplazamiento en la Matriz]]="Impacto"),D257,AND(Tabla135[[#This Row],[No. de Control]]&gt;1,Tabla135[[#This Row],[Desplazamiento en la Matriz]]="Impacto"),AB256),""),"")</f>
        <v/>
      </c>
      <c r="AC257" s="310" t="str" cm="1">
        <f t="array" ref="AC257">IFERROR(IF(Tabla135[[#This Row],[Registro diligenciado]]=TRUE,_xlfn.IFS(AND(Tabla135[[#This Row],[No. de Control]]=1,Tabla135[[#This Row],[Desplazamiento en la Matriz]]="Impacto"),E257-(E257*Tabla135[[#This Row],[Valor del control]]),AND(Tabla135[[#This Row],[No. de Control]]&gt;1,Tabla135[[#This Row],[Desplazamiento en la Matriz]]="Impacto"),AC256-(AC256*Tabla135[[#This Row],[Valor del control]]),AND(Tabla135[[#This Row],[No. de Control]]=1,Tabla135[[#This Row],[Desplazamiento en la Matriz]]="Probabilidad"),E257,AND(Tabla135[[#This Row],[No. de Control]]&gt;1,Tabla135[[#This Row],[Desplazamiento en la Matriz]]="Probabilidad"),AC256),""),"")</f>
        <v/>
      </c>
      <c r="AD257" s="310">
        <f>IFERROR(_xlfn.MINIFS(Tabla135[Probabilidad residual],Tabla135[Id Riesgo],Tabla135[[#This Row],[Id Riesgo]]),"")</f>
        <v>0.42</v>
      </c>
      <c r="AE257" s="310">
        <f>IFERROR(_xlfn.MINIFS(Tabla135[Impacto residual],Tabla135[Id Riesgo],Tabla135[[#This Row],[Id Riesgo]]),"")</f>
        <v>0.8</v>
      </c>
      <c r="AF257" s="310" t="str" cm="1">
        <f t="array" ref="AF25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257" s="310" t="str" cm="1">
        <f t="array" ref="AG25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25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57" s="213"/>
      <c r="AJ257" s="727">
        <f>_xlfn.MINIFS(Tabla135[Probabilidad residual],Tabla135[Id Riesgo],Tabla135[[#This Row],[Id Riesgo]])</f>
        <v>0.42</v>
      </c>
      <c r="AK257" s="727">
        <f>_xlfn.MINIFS(Tabla135[Impacto residual],Tabla135[Id Riesgo],Tabla135[[#This Row],[Id Riesgo]])</f>
        <v>0.8</v>
      </c>
      <c r="AL257" s="727"/>
      <c r="AM257" s="727"/>
      <c r="AN257" s="213"/>
      <c r="AO257" s="213"/>
      <c r="AP257" s="213"/>
      <c r="AQ257" s="213"/>
      <c r="AR257" s="213"/>
      <c r="AS257" s="213"/>
      <c r="AT257" s="213"/>
      <c r="AU257" s="213"/>
      <c r="AV257" s="213"/>
      <c r="AW257" s="213"/>
      <c r="AX257" s="213"/>
      <c r="AY257" s="213"/>
    </row>
    <row r="258" spans="1:51" ht="149.15" hidden="1" x14ac:dyDescent="0.4">
      <c r="A258" s="735" t="str">
        <f>Tabla135[[#This Row],[Id Riesgo]]</f>
        <v>RC25</v>
      </c>
      <c r="B258" s="736" t="str">
        <f>Tabla135[[#This Row],[Riesgo]]</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 los procedimientos de Titulación Bienes Fiscales Patrimoniales</v>
      </c>
      <c r="C258" s="742" t="b">
        <f>Tabla135[[#This Row],[Identificado en paso 1 y 2?]]</f>
        <v>1</v>
      </c>
      <c r="D258" s="727">
        <f>_xlfn.XLOOKUP(Tabla135[[#This Row],[Id Riesgo]],Tabla13[Id Riesgo],Tabla13[Probabilidad],"",1)</f>
        <v>0.6</v>
      </c>
      <c r="E258" s="727">
        <f>IF(C258=TRUE,_xlfn.XLOOKUP(Tabla135[[#This Row],[Id Riesgo]],Tabla13[Id Riesgo],Tabla13[Porcentaje Impacto],"",1),"")</f>
        <v>0.8</v>
      </c>
      <c r="F258" s="290" t="str">
        <f t="shared" si="24"/>
        <v>RC25</v>
      </c>
      <c r="G258" s="415" t="b">
        <f>_xlfn.XLOOKUP(F258,Tabla13[Id Riesgo],Tabla13[Registro diligenciado],FALSE,1)</f>
        <v>1</v>
      </c>
      <c r="H258" s="290" t="str">
        <f>IF(G258,_xlfn.XLOOKUP(F258,Tabla6[Id Riesgo],Tabla6[DESCRIPCIÓN DEL RIESGO],FALSE,1),"")</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 los procedimientos de Titulación Bienes Fiscales Patrimoniales</v>
      </c>
      <c r="I258" s="327">
        <f>_xlfn.XLOOKUP(Tabla135[[#This Row],[Id Riesgo]],Tabla13[Id Riesgo],Tabla13[Probabilidad])</f>
        <v>0.6</v>
      </c>
      <c r="J258" s="327">
        <f>_xlfn.XLOOKUP(Tabla135[[#This Row],[Id Riesgo]],Tabla13[Id Riesgo],Tabla13[Porcentaje Impacto],"",1)</f>
        <v>0.8</v>
      </c>
      <c r="K258" s="311">
        <v>7</v>
      </c>
      <c r="L258" s="314"/>
      <c r="M258" s="314"/>
      <c r="N258" s="314"/>
      <c r="O258" s="295"/>
      <c r="P258" s="314"/>
      <c r="Q258" s="328" t="str">
        <f>_xlfn.TEXTJOIN(" ",TRUE,Tabla135[[#This Row],[Actividad - Acción ¿Qué?
Inicia con verbo]],Tabla135[[#This Row],[Complemento
(Observaciones o desviaciones)]])</f>
        <v/>
      </c>
      <c r="R258" s="295"/>
      <c r="S258" s="327" t="str">
        <f>_xlfn.XLOOKUP(Tabla135[[#This Row],[Tipo de control]],Tabla7[Tipo de control],Tabla7[Peso],"",1)</f>
        <v/>
      </c>
      <c r="T258" s="290" t="str">
        <f>_xlfn.XLOOKUP(Tabla135[[#This Row],[Tipo de control]],Tabla7[Tipo de control],Tabla7[Afectación matriz],"",1)</f>
        <v/>
      </c>
      <c r="U258" s="295"/>
      <c r="V258" s="327" t="str">
        <f>_xlfn.XLOOKUP(Tabla135[[#This Row],[Implementación]],Tabla11[Implementación],Tabla11[Peso],"",1)</f>
        <v/>
      </c>
      <c r="W258" s="295"/>
      <c r="X258" s="295"/>
      <c r="Y258" s="295"/>
      <c r="Z258" s="295"/>
      <c r="AA258" s="310" t="str">
        <f>IFERROR(Tabla135[[#This Row],[Peso del control]]+Tabla135[[#This Row],[Peso de la implementación]],"")</f>
        <v/>
      </c>
      <c r="AB258" s="310" t="str" cm="1">
        <f t="array" ref="AB258">IFERROR(IF(Tabla135[[#This Row],[Registro diligenciado]]=TRUE,_xlfn.IFS(AND(Tabla135[[#This Row],[No. de Control]]=1,Tabla135[[#This Row],[Desplazamiento en la Matriz]]="Probabilidad"),D258-(D258*Tabla135[[#This Row],[Valor del control]]),AND(Tabla135[[#This Row],[No. de Control]]&gt;1,Tabla135[[#This Row],[Desplazamiento en la Matriz]]="Probabilidad"),AB257-(AB257*Tabla135[[#This Row],[Valor del control]]),AND(Tabla135[[#This Row],[No. de Control]]=1,Tabla135[[#This Row],[Desplazamiento en la Matriz]]="Impacto"),D258,AND(Tabla135[[#This Row],[No. de Control]]&gt;1,Tabla135[[#This Row],[Desplazamiento en la Matriz]]="Impacto"),AB257),""),"")</f>
        <v/>
      </c>
      <c r="AC258" s="310" t="str" cm="1">
        <f t="array" ref="AC258">IFERROR(IF(Tabla135[[#This Row],[Registro diligenciado]]=TRUE,_xlfn.IFS(AND(Tabla135[[#This Row],[No. de Control]]=1,Tabla135[[#This Row],[Desplazamiento en la Matriz]]="Impacto"),E258-(E258*Tabla135[[#This Row],[Valor del control]]),AND(Tabla135[[#This Row],[No. de Control]]&gt;1,Tabla135[[#This Row],[Desplazamiento en la Matriz]]="Impacto"),AC257-(AC257*Tabla135[[#This Row],[Valor del control]]),AND(Tabla135[[#This Row],[No. de Control]]=1,Tabla135[[#This Row],[Desplazamiento en la Matriz]]="Probabilidad"),E258,AND(Tabla135[[#This Row],[No. de Control]]&gt;1,Tabla135[[#This Row],[Desplazamiento en la Matriz]]="Probabilidad"),AC257),""),"")</f>
        <v/>
      </c>
      <c r="AD258" s="310">
        <f>IFERROR(_xlfn.MINIFS(Tabla135[Probabilidad residual],Tabla135[Id Riesgo],Tabla135[[#This Row],[Id Riesgo]]),"")</f>
        <v>0.42</v>
      </c>
      <c r="AE258" s="310">
        <f>IFERROR(_xlfn.MINIFS(Tabla135[Impacto residual],Tabla135[Id Riesgo],Tabla135[[#This Row],[Id Riesgo]]),"")</f>
        <v>0.8</v>
      </c>
      <c r="AF258" s="310" t="str" cm="1">
        <f t="array" ref="AF25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258" s="310" t="str" cm="1">
        <f t="array" ref="AG25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25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58" s="213"/>
      <c r="AJ258" s="727">
        <f>_xlfn.MINIFS(Tabla135[Probabilidad residual],Tabla135[Id Riesgo],Tabla135[[#This Row],[Id Riesgo]])</f>
        <v>0.42</v>
      </c>
      <c r="AK258" s="727">
        <f>_xlfn.MINIFS(Tabla135[Impacto residual],Tabla135[Id Riesgo],Tabla135[[#This Row],[Id Riesgo]])</f>
        <v>0.8</v>
      </c>
      <c r="AL258" s="727"/>
      <c r="AM258" s="727"/>
      <c r="AN258" s="213"/>
      <c r="AO258" s="213"/>
      <c r="AP258" s="213"/>
      <c r="AQ258" s="213"/>
      <c r="AR258" s="213"/>
      <c r="AS258" s="213"/>
      <c r="AT258" s="213"/>
      <c r="AU258" s="213"/>
      <c r="AV258" s="213"/>
      <c r="AW258" s="213"/>
      <c r="AX258" s="213"/>
      <c r="AY258" s="213"/>
    </row>
    <row r="259" spans="1:51" ht="149.15" hidden="1" x14ac:dyDescent="0.4">
      <c r="A259" s="735" t="str">
        <f>Tabla135[[#This Row],[Id Riesgo]]</f>
        <v>RC25</v>
      </c>
      <c r="B259" s="736" t="str">
        <f>Tabla135[[#This Row],[Riesgo]]</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 los procedimientos de Titulación Bienes Fiscales Patrimoniales</v>
      </c>
      <c r="C259" s="742" t="b">
        <f>Tabla135[[#This Row],[Identificado en paso 1 y 2?]]</f>
        <v>1</v>
      </c>
      <c r="D259" s="727">
        <f>_xlfn.XLOOKUP(Tabla135[[#This Row],[Id Riesgo]],Tabla13[Id Riesgo],Tabla13[Probabilidad],"",1)</f>
        <v>0.6</v>
      </c>
      <c r="E259" s="727">
        <f>IF(C259=TRUE,_xlfn.XLOOKUP(Tabla135[[#This Row],[Id Riesgo]],Tabla13[Id Riesgo],Tabla13[Porcentaje Impacto],"",1),"")</f>
        <v>0.8</v>
      </c>
      <c r="F259" s="290" t="str">
        <f t="shared" si="24"/>
        <v>RC25</v>
      </c>
      <c r="G259" s="415" t="b">
        <f>_xlfn.XLOOKUP(F259,Tabla13[Id Riesgo],Tabla13[Registro diligenciado],FALSE,1)</f>
        <v>1</v>
      </c>
      <c r="H259" s="290" t="str">
        <f>IF(G259,_xlfn.XLOOKUP(F259,Tabla6[Id Riesgo],Tabla6[DESCRIPCIÓN DEL RIESGO],FALSE,1),"")</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 los procedimientos de Titulación Bienes Fiscales Patrimoniales</v>
      </c>
      <c r="I259" s="327">
        <f>_xlfn.XLOOKUP(Tabla135[[#This Row],[Id Riesgo]],Tabla13[Id Riesgo],Tabla13[Probabilidad])</f>
        <v>0.6</v>
      </c>
      <c r="J259" s="327">
        <f>_xlfn.XLOOKUP(Tabla135[[#This Row],[Id Riesgo]],Tabla13[Id Riesgo],Tabla13[Porcentaje Impacto],"",1)</f>
        <v>0.8</v>
      </c>
      <c r="K259" s="311">
        <v>8</v>
      </c>
      <c r="L259" s="314"/>
      <c r="M259" s="314"/>
      <c r="N259" s="314"/>
      <c r="O259" s="295"/>
      <c r="P259" s="314"/>
      <c r="Q259" s="328" t="str">
        <f>_xlfn.TEXTJOIN(" ",TRUE,Tabla135[[#This Row],[Actividad - Acción ¿Qué?
Inicia con verbo]],Tabla135[[#This Row],[Complemento
(Observaciones o desviaciones)]])</f>
        <v/>
      </c>
      <c r="R259" s="295"/>
      <c r="S259" s="327" t="str">
        <f>_xlfn.XLOOKUP(Tabla135[[#This Row],[Tipo de control]],Tabla7[Tipo de control],Tabla7[Peso],"",1)</f>
        <v/>
      </c>
      <c r="T259" s="290" t="str">
        <f>_xlfn.XLOOKUP(Tabla135[[#This Row],[Tipo de control]],Tabla7[Tipo de control],Tabla7[Afectación matriz],"",1)</f>
        <v/>
      </c>
      <c r="U259" s="295"/>
      <c r="V259" s="327" t="str">
        <f>_xlfn.XLOOKUP(Tabla135[[#This Row],[Implementación]],Tabla11[Implementación],Tabla11[Peso],"",1)</f>
        <v/>
      </c>
      <c r="W259" s="295"/>
      <c r="X259" s="295"/>
      <c r="Y259" s="295"/>
      <c r="Z259" s="295"/>
      <c r="AA259" s="310" t="str">
        <f>IFERROR(Tabla135[[#This Row],[Peso del control]]+Tabla135[[#This Row],[Peso de la implementación]],"")</f>
        <v/>
      </c>
      <c r="AB259" s="310" t="str" cm="1">
        <f t="array" ref="AB259">IFERROR(IF(Tabla135[[#This Row],[Registro diligenciado]]=TRUE,_xlfn.IFS(AND(Tabla135[[#This Row],[No. de Control]]=1,Tabla135[[#This Row],[Desplazamiento en la Matriz]]="Probabilidad"),D259-(D259*Tabla135[[#This Row],[Valor del control]]),AND(Tabla135[[#This Row],[No. de Control]]&gt;1,Tabla135[[#This Row],[Desplazamiento en la Matriz]]="Probabilidad"),AB258-(AB258*Tabla135[[#This Row],[Valor del control]]),AND(Tabla135[[#This Row],[No. de Control]]=1,Tabla135[[#This Row],[Desplazamiento en la Matriz]]="Impacto"),D259,AND(Tabla135[[#This Row],[No. de Control]]&gt;1,Tabla135[[#This Row],[Desplazamiento en la Matriz]]="Impacto"),AB258),""),"")</f>
        <v/>
      </c>
      <c r="AC259" s="310" t="str" cm="1">
        <f t="array" ref="AC259">IFERROR(IF(Tabla135[[#This Row],[Registro diligenciado]]=TRUE,_xlfn.IFS(AND(Tabla135[[#This Row],[No. de Control]]=1,Tabla135[[#This Row],[Desplazamiento en la Matriz]]="Impacto"),E259-(E259*Tabla135[[#This Row],[Valor del control]]),AND(Tabla135[[#This Row],[No. de Control]]&gt;1,Tabla135[[#This Row],[Desplazamiento en la Matriz]]="Impacto"),AC258-(AC258*Tabla135[[#This Row],[Valor del control]]),AND(Tabla135[[#This Row],[No. de Control]]=1,Tabla135[[#This Row],[Desplazamiento en la Matriz]]="Probabilidad"),E259,AND(Tabla135[[#This Row],[No. de Control]]&gt;1,Tabla135[[#This Row],[Desplazamiento en la Matriz]]="Probabilidad"),AC258),""),"")</f>
        <v/>
      </c>
      <c r="AD259" s="310">
        <f>IFERROR(_xlfn.MINIFS(Tabla135[Probabilidad residual],Tabla135[Id Riesgo],Tabla135[[#This Row],[Id Riesgo]]),"")</f>
        <v>0.42</v>
      </c>
      <c r="AE259" s="310">
        <f>IFERROR(_xlfn.MINIFS(Tabla135[Impacto residual],Tabla135[Id Riesgo],Tabla135[[#This Row],[Id Riesgo]]),"")</f>
        <v>0.8</v>
      </c>
      <c r="AF259" s="310" t="str" cm="1">
        <f t="array" ref="AF25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259" s="310" t="str" cm="1">
        <f t="array" ref="AG25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25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59" s="213"/>
      <c r="AJ259" s="727">
        <f>_xlfn.MINIFS(Tabla135[Probabilidad residual],Tabla135[Id Riesgo],Tabla135[[#This Row],[Id Riesgo]])</f>
        <v>0.42</v>
      </c>
      <c r="AK259" s="727">
        <f>_xlfn.MINIFS(Tabla135[Impacto residual],Tabla135[Id Riesgo],Tabla135[[#This Row],[Id Riesgo]])</f>
        <v>0.8</v>
      </c>
      <c r="AL259" s="727"/>
      <c r="AM259" s="727"/>
      <c r="AN259" s="213"/>
      <c r="AO259" s="213"/>
      <c r="AP259" s="213"/>
      <c r="AQ259" s="213"/>
      <c r="AR259" s="213"/>
      <c r="AS259" s="213"/>
      <c r="AT259" s="213"/>
      <c r="AU259" s="213"/>
      <c r="AV259" s="213"/>
      <c r="AW259" s="213"/>
      <c r="AX259" s="213"/>
      <c r="AY259" s="213"/>
    </row>
    <row r="260" spans="1:51" ht="149.15" hidden="1" x14ac:dyDescent="0.4">
      <c r="A260" s="735" t="str">
        <f>Tabla135[[#This Row],[Id Riesgo]]</f>
        <v>RC25</v>
      </c>
      <c r="B260" s="736" t="str">
        <f>Tabla135[[#This Row],[Riesgo]]</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 los procedimientos de Titulación Bienes Fiscales Patrimoniales</v>
      </c>
      <c r="C260" s="742" t="b">
        <f>Tabla135[[#This Row],[Identificado en paso 1 y 2?]]</f>
        <v>1</v>
      </c>
      <c r="D260" s="727">
        <f>_xlfn.XLOOKUP(Tabla135[[#This Row],[Id Riesgo]],Tabla13[Id Riesgo],Tabla13[Probabilidad],"",1)</f>
        <v>0.6</v>
      </c>
      <c r="E260" s="727">
        <f>IF(C260=TRUE,_xlfn.XLOOKUP(Tabla135[[#This Row],[Id Riesgo]],Tabla13[Id Riesgo],Tabla13[Porcentaje Impacto],"",1),"")</f>
        <v>0.8</v>
      </c>
      <c r="F260" s="290" t="str">
        <f t="shared" si="24"/>
        <v>RC25</v>
      </c>
      <c r="G260" s="415" t="b">
        <f>_xlfn.XLOOKUP(F260,Tabla13[Id Riesgo],Tabla13[Registro diligenciado],FALSE,1)</f>
        <v>1</v>
      </c>
      <c r="H260" s="290" t="str">
        <f>IF(G260,_xlfn.XLOOKUP(F260,Tabla6[Id Riesgo],Tabla6[DESCRIPCIÓN DEL RIESGO],FALSE,1),"")</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 los procedimientos de Titulación Bienes Fiscales Patrimoniales</v>
      </c>
      <c r="I260" s="327">
        <f>_xlfn.XLOOKUP(Tabla135[[#This Row],[Id Riesgo]],Tabla13[Id Riesgo],Tabla13[Probabilidad])</f>
        <v>0.6</v>
      </c>
      <c r="J260" s="327">
        <f>_xlfn.XLOOKUP(Tabla135[[#This Row],[Id Riesgo]],Tabla13[Id Riesgo],Tabla13[Porcentaje Impacto],"",1)</f>
        <v>0.8</v>
      </c>
      <c r="K260" s="311">
        <v>9</v>
      </c>
      <c r="L260" s="314"/>
      <c r="M260" s="314"/>
      <c r="N260" s="314"/>
      <c r="O260" s="295"/>
      <c r="P260" s="314"/>
      <c r="Q260" s="328" t="str">
        <f>_xlfn.TEXTJOIN(" ",TRUE,Tabla135[[#This Row],[Actividad - Acción ¿Qué?
Inicia con verbo]],Tabla135[[#This Row],[Complemento
(Observaciones o desviaciones)]])</f>
        <v/>
      </c>
      <c r="R260" s="295"/>
      <c r="S260" s="327" t="str">
        <f>_xlfn.XLOOKUP(Tabla135[[#This Row],[Tipo de control]],Tabla7[Tipo de control],Tabla7[Peso],"",1)</f>
        <v/>
      </c>
      <c r="T260" s="290" t="str">
        <f>_xlfn.XLOOKUP(Tabla135[[#This Row],[Tipo de control]],Tabla7[Tipo de control],Tabla7[Afectación matriz],"",1)</f>
        <v/>
      </c>
      <c r="U260" s="295"/>
      <c r="V260" s="327" t="str">
        <f>_xlfn.XLOOKUP(Tabla135[[#This Row],[Implementación]],Tabla11[Implementación],Tabla11[Peso],"",1)</f>
        <v/>
      </c>
      <c r="W260" s="295"/>
      <c r="X260" s="295"/>
      <c r="Y260" s="295"/>
      <c r="Z260" s="295"/>
      <c r="AA260" s="310" t="str">
        <f>IFERROR(Tabla135[[#This Row],[Peso del control]]+Tabla135[[#This Row],[Peso de la implementación]],"")</f>
        <v/>
      </c>
      <c r="AB260" s="310" t="str" cm="1">
        <f t="array" ref="AB260">IFERROR(IF(Tabla135[[#This Row],[Registro diligenciado]]=TRUE,_xlfn.IFS(AND(Tabla135[[#This Row],[No. de Control]]=1,Tabla135[[#This Row],[Desplazamiento en la Matriz]]="Probabilidad"),D260-(D260*Tabla135[[#This Row],[Valor del control]]),AND(Tabla135[[#This Row],[No. de Control]]&gt;1,Tabla135[[#This Row],[Desplazamiento en la Matriz]]="Probabilidad"),AB259-(AB259*Tabla135[[#This Row],[Valor del control]]),AND(Tabla135[[#This Row],[No. de Control]]=1,Tabla135[[#This Row],[Desplazamiento en la Matriz]]="Impacto"),D260,AND(Tabla135[[#This Row],[No. de Control]]&gt;1,Tabla135[[#This Row],[Desplazamiento en la Matriz]]="Impacto"),AB259),""),"")</f>
        <v/>
      </c>
      <c r="AC260" s="310" t="str" cm="1">
        <f t="array" ref="AC260">IFERROR(IF(Tabla135[[#This Row],[Registro diligenciado]]=TRUE,_xlfn.IFS(AND(Tabla135[[#This Row],[No. de Control]]=1,Tabla135[[#This Row],[Desplazamiento en la Matriz]]="Impacto"),E260-(E260*Tabla135[[#This Row],[Valor del control]]),AND(Tabla135[[#This Row],[No. de Control]]&gt;1,Tabla135[[#This Row],[Desplazamiento en la Matriz]]="Impacto"),AC259-(AC259*Tabla135[[#This Row],[Valor del control]]),AND(Tabla135[[#This Row],[No. de Control]]=1,Tabla135[[#This Row],[Desplazamiento en la Matriz]]="Probabilidad"),E260,AND(Tabla135[[#This Row],[No. de Control]]&gt;1,Tabla135[[#This Row],[Desplazamiento en la Matriz]]="Probabilidad"),AC259),""),"")</f>
        <v/>
      </c>
      <c r="AD260" s="310">
        <f>IFERROR(_xlfn.MINIFS(Tabla135[Probabilidad residual],Tabla135[Id Riesgo],Tabla135[[#This Row],[Id Riesgo]]),"")</f>
        <v>0.42</v>
      </c>
      <c r="AE260" s="310">
        <f>IFERROR(_xlfn.MINIFS(Tabla135[Impacto residual],Tabla135[Id Riesgo],Tabla135[[#This Row],[Id Riesgo]]),"")</f>
        <v>0.8</v>
      </c>
      <c r="AF260" s="310" t="str" cm="1">
        <f t="array" ref="AF26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260" s="310" t="str" cm="1">
        <f t="array" ref="AG26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26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60" s="213"/>
      <c r="AJ260" s="727">
        <f>_xlfn.MINIFS(Tabla135[Probabilidad residual],Tabla135[Id Riesgo],Tabla135[[#This Row],[Id Riesgo]])</f>
        <v>0.42</v>
      </c>
      <c r="AK260" s="727">
        <f>_xlfn.MINIFS(Tabla135[Impacto residual],Tabla135[Id Riesgo],Tabla135[[#This Row],[Id Riesgo]])</f>
        <v>0.8</v>
      </c>
      <c r="AL260" s="727"/>
      <c r="AM260" s="727"/>
      <c r="AN260" s="213"/>
      <c r="AO260" s="213"/>
      <c r="AP260" s="213"/>
      <c r="AQ260" s="213"/>
      <c r="AR260" s="213"/>
      <c r="AS260" s="213"/>
      <c r="AT260" s="213"/>
      <c r="AU260" s="213"/>
      <c r="AV260" s="213"/>
      <c r="AW260" s="213"/>
      <c r="AX260" s="213"/>
      <c r="AY260" s="213"/>
    </row>
    <row r="261" spans="1:51" ht="149.15" hidden="1" x14ac:dyDescent="0.4">
      <c r="A261" s="735" t="str">
        <f>Tabla135[[#This Row],[Id Riesgo]]</f>
        <v>RC25</v>
      </c>
      <c r="B261" s="736" t="str">
        <f>Tabla135[[#This Row],[Riesgo]]</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 los procedimientos de Titulación Bienes Fiscales Patrimoniales</v>
      </c>
      <c r="C261" s="742" t="b">
        <f>Tabla135[[#This Row],[Identificado en paso 1 y 2?]]</f>
        <v>1</v>
      </c>
      <c r="D261" s="727">
        <f>_xlfn.XLOOKUP(Tabla135[[#This Row],[Id Riesgo]],Tabla13[Id Riesgo],Tabla13[Probabilidad],"",1)</f>
        <v>0.6</v>
      </c>
      <c r="E261" s="727">
        <f>IF(C261=TRUE,_xlfn.XLOOKUP(Tabla135[[#This Row],[Id Riesgo]],Tabla13[Id Riesgo],Tabla13[Porcentaje Impacto],"",1),"")</f>
        <v>0.8</v>
      </c>
      <c r="F261" s="290" t="str">
        <f t="shared" si="24"/>
        <v>RC25</v>
      </c>
      <c r="G261" s="415" t="b">
        <f>_xlfn.XLOOKUP(F261,Tabla13[Id Riesgo],Tabla13[Registro diligenciado],FALSE,1)</f>
        <v>1</v>
      </c>
      <c r="H261" s="290" t="str">
        <f>IF(G261,_xlfn.XLOOKUP(F261,Tabla6[Id Riesgo],Tabla6[DESCRIPCIÓN DEL RIESGO],FALSE,1),"")</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 los procedimientos de Titulación Bienes Fiscales Patrimoniales</v>
      </c>
      <c r="I261" s="327">
        <f>_xlfn.XLOOKUP(Tabla135[[#This Row],[Id Riesgo]],Tabla13[Id Riesgo],Tabla13[Probabilidad])</f>
        <v>0.6</v>
      </c>
      <c r="J261" s="327">
        <f>_xlfn.XLOOKUP(Tabla135[[#This Row],[Id Riesgo]],Tabla13[Id Riesgo],Tabla13[Porcentaje Impacto],"",1)</f>
        <v>0.8</v>
      </c>
      <c r="K261" s="311">
        <v>10</v>
      </c>
      <c r="L261" s="314"/>
      <c r="M261" s="314"/>
      <c r="N261" s="314"/>
      <c r="O261" s="295"/>
      <c r="P261" s="314"/>
      <c r="Q261" s="328" t="str">
        <f>_xlfn.TEXTJOIN(" ",TRUE,Tabla135[[#This Row],[Actividad - Acción ¿Qué?
Inicia con verbo]],Tabla135[[#This Row],[Complemento
(Observaciones o desviaciones)]])</f>
        <v/>
      </c>
      <c r="R261" s="295"/>
      <c r="S261" s="327" t="str">
        <f>_xlfn.XLOOKUP(Tabla135[[#This Row],[Tipo de control]],Tabla7[Tipo de control],Tabla7[Peso],"",1)</f>
        <v/>
      </c>
      <c r="T261" s="290" t="str">
        <f>_xlfn.XLOOKUP(Tabla135[[#This Row],[Tipo de control]],Tabla7[Tipo de control],Tabla7[Afectación matriz],"",1)</f>
        <v/>
      </c>
      <c r="U261" s="295"/>
      <c r="V261" s="327" t="str">
        <f>_xlfn.XLOOKUP(Tabla135[[#This Row],[Implementación]],Tabla11[Implementación],Tabla11[Peso],"",1)</f>
        <v/>
      </c>
      <c r="W261" s="295"/>
      <c r="X261" s="295"/>
      <c r="Y261" s="295"/>
      <c r="Z261" s="295"/>
      <c r="AA261" s="310" t="str">
        <f>IFERROR(Tabla135[[#This Row],[Peso del control]]+Tabla135[[#This Row],[Peso de la implementación]],"")</f>
        <v/>
      </c>
      <c r="AB261" s="310" t="str" cm="1">
        <f t="array" ref="AB261">IFERROR(IF(Tabla135[[#This Row],[Registro diligenciado]]=TRUE,_xlfn.IFS(AND(Tabla135[[#This Row],[No. de Control]]=1,Tabla135[[#This Row],[Desplazamiento en la Matriz]]="Probabilidad"),D261-(D261*Tabla135[[#This Row],[Valor del control]]),AND(Tabla135[[#This Row],[No. de Control]]&gt;1,Tabla135[[#This Row],[Desplazamiento en la Matriz]]="Probabilidad"),AB260-(AB260*Tabla135[[#This Row],[Valor del control]]),AND(Tabla135[[#This Row],[No. de Control]]=1,Tabla135[[#This Row],[Desplazamiento en la Matriz]]="Impacto"),D261,AND(Tabla135[[#This Row],[No. de Control]]&gt;1,Tabla135[[#This Row],[Desplazamiento en la Matriz]]="Impacto"),AB260),""),"")</f>
        <v/>
      </c>
      <c r="AC261" s="310" t="str" cm="1">
        <f t="array" ref="AC261">IFERROR(IF(Tabla135[[#This Row],[Registro diligenciado]]=TRUE,_xlfn.IFS(AND(Tabla135[[#This Row],[No. de Control]]=1,Tabla135[[#This Row],[Desplazamiento en la Matriz]]="Impacto"),E261-(E261*Tabla135[[#This Row],[Valor del control]]),AND(Tabla135[[#This Row],[No. de Control]]&gt;1,Tabla135[[#This Row],[Desplazamiento en la Matriz]]="Impacto"),AC260-(AC260*Tabla135[[#This Row],[Valor del control]]),AND(Tabla135[[#This Row],[No. de Control]]=1,Tabla135[[#This Row],[Desplazamiento en la Matriz]]="Probabilidad"),E261,AND(Tabla135[[#This Row],[No. de Control]]&gt;1,Tabla135[[#This Row],[Desplazamiento en la Matriz]]="Probabilidad"),AC260),""),"")</f>
        <v/>
      </c>
      <c r="AD261" s="310">
        <f>IFERROR(_xlfn.MINIFS(Tabla135[Probabilidad residual],Tabla135[Id Riesgo],Tabla135[[#This Row],[Id Riesgo]]),"")</f>
        <v>0.42</v>
      </c>
      <c r="AE261" s="310">
        <f>IFERROR(_xlfn.MINIFS(Tabla135[Impacto residual],Tabla135[Id Riesgo],Tabla135[[#This Row],[Id Riesgo]]),"")</f>
        <v>0.8</v>
      </c>
      <c r="AF261" s="310" t="str" cm="1">
        <f t="array" ref="AF26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261" s="310" t="str" cm="1">
        <f t="array" ref="AG26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26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61" s="213"/>
      <c r="AJ261" s="727">
        <f>_xlfn.MINIFS(Tabla135[Probabilidad residual],Tabla135[Id Riesgo],Tabla135[[#This Row],[Id Riesgo]])</f>
        <v>0.42</v>
      </c>
      <c r="AK261" s="727">
        <f>_xlfn.MINIFS(Tabla135[Impacto residual],Tabla135[Id Riesgo],Tabla135[[#This Row],[Id Riesgo]])</f>
        <v>0.8</v>
      </c>
      <c r="AL261" s="727"/>
      <c r="AM261" s="727"/>
      <c r="AN261" s="213"/>
      <c r="AO261" s="213"/>
      <c r="AP261" s="213"/>
      <c r="AQ261" s="213"/>
      <c r="AR261" s="213"/>
      <c r="AS261" s="213"/>
      <c r="AT261" s="213"/>
      <c r="AU261" s="213"/>
      <c r="AV261" s="213"/>
      <c r="AW261" s="213"/>
      <c r="AX261" s="213"/>
      <c r="AY261" s="213"/>
    </row>
    <row r="262" spans="1:51" ht="256" customHeight="1" x14ac:dyDescent="0.4">
      <c r="A262" s="735" t="str">
        <f>Tabla135[[#This Row],[Id Riesgo]]</f>
        <v>RC26</v>
      </c>
      <c r="B262" s="736" t="str">
        <f>Tabla135[[#This Row],[Riesgo]]</f>
        <v>Posibilidad de afectación Reputacional, Legal, Operativa por Soborno entrante, Conflicto de Intereses, Corrupción debido a Posibilidad de ocurrencia de hechos de concusión o cohecho en la gestión de los trámites administrativos de adjudicación de baldíos y bienes fiscales patrimoniales,  asignación de subsidios, y aquellos relacionados con el reconocimiento de derechos sobre la tierra a población campesina, realizados por las UGT.</v>
      </c>
      <c r="C262" s="742" t="b">
        <f>Tabla135[[#This Row],[Identificado en paso 1 y 2?]]</f>
        <v>1</v>
      </c>
      <c r="D262" s="727">
        <f>_xlfn.XLOOKUP(Tabla135[[#This Row],[Id Riesgo]],Tabla13[Id Riesgo],Tabla13[Probabilidad],"",1)</f>
        <v>0.4</v>
      </c>
      <c r="E262" s="727">
        <f>IF(C262=TRUE,_xlfn.XLOOKUP(Tabla135[[#This Row],[Id Riesgo]],Tabla13[Id Riesgo],Tabla13[Porcentaje Impacto],"",1),"")</f>
        <v>1</v>
      </c>
      <c r="F262" s="290" t="s">
        <v>157</v>
      </c>
      <c r="G262" s="415" t="b">
        <f>_xlfn.XLOOKUP(F262,Tabla13[Id Riesgo],Tabla13[Registro diligenciado],FALSE,1)</f>
        <v>1</v>
      </c>
      <c r="H262" s="290" t="str">
        <f>IF(G262,_xlfn.XLOOKUP(F262,Tabla6[Id Riesgo],Tabla6[DESCRIPCIÓN DEL RIESGO],FALSE,1),"")</f>
        <v>Posibilidad de afectación Reputacional, Legal, Operativa por Soborno entrante, Conflicto de Intereses, Corrupción debido a Posibilidad de ocurrencia de hechos de concusión o cohecho en la gestión de los trámites administrativos de adjudicación de baldíos y bienes fiscales patrimoniales,  asignación de subsidios, y aquellos relacionados con el reconocimiento de derechos sobre la tierra a población campesina, realizados por las UGT.</v>
      </c>
      <c r="I262" s="327">
        <f>_xlfn.XLOOKUP(Tabla135[[#This Row],[Id Riesgo]],Tabla13[Id Riesgo],Tabla13[Probabilidad])</f>
        <v>0.4</v>
      </c>
      <c r="J262" s="327">
        <f>_xlfn.XLOOKUP(Tabla135[[#This Row],[Id Riesgo]],Tabla13[Id Riesgo],Tabla13[Porcentaje Impacto],"",1)</f>
        <v>1</v>
      </c>
      <c r="K262" s="311">
        <v>1</v>
      </c>
      <c r="L262" s="314" t="s">
        <v>762</v>
      </c>
      <c r="M262" s="314" t="s">
        <v>433</v>
      </c>
      <c r="N262" s="314" t="s">
        <v>466</v>
      </c>
      <c r="O262" s="295" t="s">
        <v>952</v>
      </c>
      <c r="P262" s="314" t="s">
        <v>953</v>
      </c>
      <c r="Q262" s="328" t="str">
        <f>_xlfn.TEXTJOIN(" ",TRUE,Tabla135[[#This Row],[Actividad - Acción ¿Qué?
Inicia con verbo]],Tabla135[[#This Row],[Complemento
(Observaciones o desviaciones)]])</f>
        <v>Consolidar un entorno administrativo transparente, justo y eficiente en la gestión de los trámites de adjudicación de tierras, bienes fiscales, asignación de subsidios y reconocimiento de derechos sobre la tierra a la población campesina, con el fin de prevenir la ocurrencia de actos de concusión o cohecho, mediante el fortalecimiento de los procedimientos administrativos, la implementación de medidas de control y auditoría, la capacitación ética del personal y el fomento de la participación ciudadana y la denuncia de irregularidades.
 Se realiza mediante el Establecimiento de Procedimientos Administrativos Claros y Estándar,Implementación de Controles Internos y Auditorías Regulares,Revisión y Control Externo de los Procesos,Acción Correctiva y Sanciones en Casos de Corrupción.</v>
      </c>
      <c r="R262" s="295" t="s">
        <v>530</v>
      </c>
      <c r="S262" s="327">
        <f>_xlfn.XLOOKUP(Tabla135[[#This Row],[Tipo de control]],Tabla7[Tipo de control],Tabla7[Peso],"",1)</f>
        <v>0.25</v>
      </c>
      <c r="T262" s="290" t="str">
        <f>_xlfn.XLOOKUP(Tabla135[[#This Row],[Tipo de control]],Tabla7[Tipo de control],Tabla7[Afectación matriz],"",1)</f>
        <v>Probabilidad</v>
      </c>
      <c r="U262" s="295" t="s">
        <v>503</v>
      </c>
      <c r="V262" s="327">
        <f>_xlfn.XLOOKUP(Tabla135[[#This Row],[Implementación]],Tabla11[Implementación],Tabla11[Peso],"",1)</f>
        <v>0.15</v>
      </c>
      <c r="W262" s="295" t="s">
        <v>502</v>
      </c>
      <c r="X262" s="295" t="s">
        <v>500</v>
      </c>
      <c r="Y262" s="295" t="s">
        <v>506</v>
      </c>
      <c r="Z262" s="295" t="s">
        <v>510</v>
      </c>
      <c r="AA262" s="310">
        <f>IFERROR(Tabla135[[#This Row],[Peso del control]]+Tabla135[[#This Row],[Peso de la implementación]],"")</f>
        <v>0.4</v>
      </c>
      <c r="AB262" s="310" cm="1">
        <f t="array" ref="AB262">IFERROR(IF(Tabla135[[#This Row],[Registro diligenciado]]=TRUE,_xlfn.IFS(AND(Tabla135[[#This Row],[No. de Control]]=1,Tabla135[[#This Row],[Desplazamiento en la Matriz]]="Probabilidad"),D262-(D262*Tabla135[[#This Row],[Valor del control]]),AND(Tabla135[[#This Row],[No. de Control]]&gt;1,Tabla135[[#This Row],[Desplazamiento en la Matriz]]="Probabilidad"),AB261-(AB261*Tabla135[[#This Row],[Valor del control]]),AND(Tabla135[[#This Row],[No. de Control]]=1,Tabla135[[#This Row],[Desplazamiento en la Matriz]]="Impacto"),D262,AND(Tabla135[[#This Row],[No. de Control]]&gt;1,Tabla135[[#This Row],[Desplazamiento en la Matriz]]="Impacto"),AB261),""),"")</f>
        <v>0.24</v>
      </c>
      <c r="AC262" s="310" cm="1">
        <f t="array" ref="AC262">IFERROR(IF(Tabla135[[#This Row],[Registro diligenciado]]=TRUE,_xlfn.IFS(AND(Tabla135[[#This Row],[No. de Control]]=1,Tabla135[[#This Row],[Desplazamiento en la Matriz]]="Impacto"),E262-(E262*Tabla135[[#This Row],[Valor del control]]),AND(Tabla135[[#This Row],[No. de Control]]&gt;1,Tabla135[[#This Row],[Desplazamiento en la Matriz]]="Impacto"),AC261-(AC261*Tabla135[[#This Row],[Valor del control]]),AND(Tabla135[[#This Row],[No. de Control]]=1,Tabla135[[#This Row],[Desplazamiento en la Matriz]]="Probabilidad"),E262,AND(Tabla135[[#This Row],[No. de Control]]&gt;1,Tabla135[[#This Row],[Desplazamiento en la Matriz]]="Probabilidad"),AC261),""),"")</f>
        <v>1</v>
      </c>
      <c r="AD262" s="310">
        <f>IFERROR(_xlfn.MINIFS(Tabla135[Probabilidad residual],Tabla135[Id Riesgo],Tabla135[[#This Row],[Id Riesgo]]),"")</f>
        <v>0.24</v>
      </c>
      <c r="AE262" s="310">
        <f>IFERROR(_xlfn.MINIFS(Tabla135[Impacto residual],Tabla135[Id Riesgo],Tabla135[[#This Row],[Id Riesgo]]),"")</f>
        <v>1</v>
      </c>
      <c r="AF262" s="310" t="str" cm="1">
        <f t="array" ref="AF26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262" s="310" t="str" cm="1">
        <f t="array" ref="AG26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26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262" s="213"/>
      <c r="AJ262" s="727">
        <f>_xlfn.MINIFS(Tabla135[Probabilidad residual],Tabla135[Id Riesgo],Tabla135[[#This Row],[Id Riesgo]])</f>
        <v>0.24</v>
      </c>
      <c r="AK262" s="727">
        <f>_xlfn.MINIFS(Tabla135[Impacto residual],Tabla135[Id Riesgo],Tabla135[[#This Row],[Id Riesgo]])</f>
        <v>1</v>
      </c>
      <c r="AL262" s="727" t="str" cm="1">
        <f t="array" ref="AL262">IFERROR(_xlfn.IFS(AND(AJ262&gt;=CONFIGURACIÓN!$BF$6,AJ262&lt;=CONFIGURACIÓN!$BG$6),CONFIGURACIÓN!$BE$6,AND(AJ262&gt;=CONFIGURACIÓN!$BF$7,AJ262&lt;=CONFIGURACIÓN!$BG$7),CONFIGURACIÓN!$BE$7,AND(AJ262&gt;=CONFIGURACIÓN!$BF$8,AJ262&lt;=CONFIGURACIÓN!$BG$8),CONFIGURACIÓN!$BE$8,AND(AJ262&gt;=CONFIGURACIÓN!$BF$9,AJ262&lt;=CONFIGURACIÓN!$BG$9),CONFIGURACIÓN!$BE$9,AND(AJ262&gt;=CONFIGURACIÓN!$BF$10,AJ262&lt;=CONFIGURACIÓN!$BG$10),CONFIGURACIÓN!$BE$10),"")</f>
        <v>Baja</v>
      </c>
      <c r="AM262" s="727" t="str" cm="1">
        <f t="array" ref="AM262">IFERROR(_xlfn.IFS(AND(AK262&gt;=CONFIGURACIÓN!$BJ$6,AK262&lt;=CONFIGURACIÓN!$BK$6),CONFIGURACIÓN!$BI$6,AND(AK262&gt;=CONFIGURACIÓN!$BJ$7,AK262&lt;=CONFIGURACIÓN!$BK$7),CONFIGURACIÓN!$BI$7,AND(AK262&gt;=CONFIGURACIÓN!$BJ$8,AK262&lt;=CONFIGURACIÓN!$BK$8),CONFIGURACIÓN!$BI$8,AND(AK262&gt;=CONFIGURACIÓN!$BJ$9,AK262&lt;=CONFIGURACIÓN!$BK$9),CONFIGURACIÓN!$BI$9,AND(AK262&gt;=CONFIGURACIÓN!$BJ$10,AK262&lt;=CONFIGURACIÓN!$BK$10),CONFIGURACIÓN!$BI$10),"")</f>
        <v>Castastrófico</v>
      </c>
      <c r="AN262" s="213"/>
      <c r="AO262" s="213"/>
      <c r="AP262" s="213"/>
      <c r="AQ262" s="213"/>
      <c r="AR262" s="213"/>
      <c r="AS262" s="213"/>
      <c r="AT262" s="213"/>
      <c r="AU262" s="213"/>
      <c r="AV262" s="213"/>
      <c r="AW262" s="213"/>
      <c r="AX262" s="213"/>
      <c r="AY262" s="213"/>
    </row>
    <row r="263" spans="1:51" ht="136.75" hidden="1" x14ac:dyDescent="0.4">
      <c r="A263" s="735" t="str">
        <f>Tabla135[[#This Row],[Id Riesgo]]</f>
        <v>RC26</v>
      </c>
      <c r="B263" s="736" t="str">
        <f>Tabla135[[#This Row],[Riesgo]]</f>
        <v>Posibilidad de afectación Reputacional, Legal, Operativa por Soborno entrante, Conflicto de Intereses, Corrupción debido a Posibilidad de ocurrencia de hechos de concusión o cohecho en la gestión de los trámites administrativos de adjudicación de baldíos y bienes fiscales patrimoniales,  asignación de subsidios, y aquellos relacionados con el reconocimiento de derechos sobre la tierra a población campesina, realizados por las UGT.</v>
      </c>
      <c r="C263" s="742" t="b">
        <f>Tabla135[[#This Row],[Identificado en paso 1 y 2?]]</f>
        <v>1</v>
      </c>
      <c r="D263" s="727">
        <f>_xlfn.XLOOKUP(Tabla135[[#This Row],[Id Riesgo]],Tabla13[Id Riesgo],Tabla13[Probabilidad],"",1)</f>
        <v>0.4</v>
      </c>
      <c r="E263" s="727">
        <f>IF(C263=TRUE,_xlfn.XLOOKUP(Tabla135[[#This Row],[Id Riesgo]],Tabla13[Id Riesgo],Tabla13[Porcentaje Impacto],"",1),"")</f>
        <v>1</v>
      </c>
      <c r="F263" s="290" t="str">
        <f t="shared" ref="F263:F271" si="25">F262</f>
        <v>RC26</v>
      </c>
      <c r="G263" s="415" t="b">
        <f>_xlfn.XLOOKUP(F263,Tabla13[Id Riesgo],Tabla13[Registro diligenciado],FALSE,1)</f>
        <v>1</v>
      </c>
      <c r="H263" s="290" t="str">
        <f>IF(G263,_xlfn.XLOOKUP(F263,Tabla6[Id Riesgo],Tabla6[DESCRIPCIÓN DEL RIESGO],FALSE,1),"")</f>
        <v>Posibilidad de afectación Reputacional, Legal, Operativa por Soborno entrante, Conflicto de Intereses, Corrupción debido a Posibilidad de ocurrencia de hechos de concusión o cohecho en la gestión de los trámites administrativos de adjudicación de baldíos y bienes fiscales patrimoniales,  asignación de subsidios, y aquellos relacionados con el reconocimiento de derechos sobre la tierra a población campesina, realizados por las UGT.</v>
      </c>
      <c r="I263" s="327">
        <f>_xlfn.XLOOKUP(Tabla135[[#This Row],[Id Riesgo]],Tabla13[Id Riesgo],Tabla13[Probabilidad])</f>
        <v>0.4</v>
      </c>
      <c r="J263" s="327">
        <f>_xlfn.XLOOKUP(Tabla135[[#This Row],[Id Riesgo]],Tabla13[Id Riesgo],Tabla13[Porcentaje Impacto],"",1)</f>
        <v>1</v>
      </c>
      <c r="K263" s="311">
        <v>2</v>
      </c>
      <c r="L263" s="314"/>
      <c r="M263" s="314"/>
      <c r="N263" s="314"/>
      <c r="O263" s="295"/>
      <c r="P263" s="314"/>
      <c r="Q263" s="328" t="str">
        <f>_xlfn.TEXTJOIN(" ",TRUE,Tabla135[[#This Row],[Actividad - Acción ¿Qué?
Inicia con verbo]],Tabla135[[#This Row],[Complemento
(Observaciones o desviaciones)]])</f>
        <v/>
      </c>
      <c r="R263" s="295"/>
      <c r="S263" s="327" t="str">
        <f>_xlfn.XLOOKUP(Tabla135[[#This Row],[Tipo de control]],Tabla7[Tipo de control],Tabla7[Peso],"",1)</f>
        <v/>
      </c>
      <c r="T263" s="290" t="str">
        <f>_xlfn.XLOOKUP(Tabla135[[#This Row],[Tipo de control]],Tabla7[Tipo de control],Tabla7[Afectación matriz],"",1)</f>
        <v/>
      </c>
      <c r="U263" s="295"/>
      <c r="V263" s="327" t="str">
        <f>_xlfn.XLOOKUP(Tabla135[[#This Row],[Implementación]],Tabla11[Implementación],Tabla11[Peso],"",1)</f>
        <v/>
      </c>
      <c r="W263" s="295"/>
      <c r="X263" s="295"/>
      <c r="Y263" s="295"/>
      <c r="Z263" s="295"/>
      <c r="AA263" s="310" t="str">
        <f>IFERROR(Tabla135[[#This Row],[Peso del control]]+Tabla135[[#This Row],[Peso de la implementación]],"")</f>
        <v/>
      </c>
      <c r="AB263" s="310" t="str" cm="1">
        <f t="array" ref="AB263">IFERROR(IF(Tabla135[[#This Row],[Registro diligenciado]]=TRUE,_xlfn.IFS(AND(Tabla135[[#This Row],[No. de Control]]=1,Tabla135[[#This Row],[Desplazamiento en la Matriz]]="Probabilidad"),D263-(D263*Tabla135[[#This Row],[Valor del control]]),AND(Tabla135[[#This Row],[No. de Control]]&gt;1,Tabla135[[#This Row],[Desplazamiento en la Matriz]]="Probabilidad"),AB262-(AB262*Tabla135[[#This Row],[Valor del control]]),AND(Tabla135[[#This Row],[No. de Control]]=1,Tabla135[[#This Row],[Desplazamiento en la Matriz]]="Impacto"),D263,AND(Tabla135[[#This Row],[No. de Control]]&gt;1,Tabla135[[#This Row],[Desplazamiento en la Matriz]]="Impacto"),AB262),""),"")</f>
        <v/>
      </c>
      <c r="AC263" s="310" t="str" cm="1">
        <f t="array" ref="AC263">IFERROR(IF(Tabla135[[#This Row],[Registro diligenciado]]=TRUE,_xlfn.IFS(AND(Tabla135[[#This Row],[No. de Control]]=1,Tabla135[[#This Row],[Desplazamiento en la Matriz]]="Impacto"),E263-(E263*Tabla135[[#This Row],[Valor del control]]),AND(Tabla135[[#This Row],[No. de Control]]&gt;1,Tabla135[[#This Row],[Desplazamiento en la Matriz]]="Impacto"),AC262-(AC262*Tabla135[[#This Row],[Valor del control]]),AND(Tabla135[[#This Row],[No. de Control]]=1,Tabla135[[#This Row],[Desplazamiento en la Matriz]]="Probabilidad"),E263,AND(Tabla135[[#This Row],[No. de Control]]&gt;1,Tabla135[[#This Row],[Desplazamiento en la Matriz]]="Probabilidad"),AC262),""),"")</f>
        <v/>
      </c>
      <c r="AD263" s="310">
        <f>IFERROR(_xlfn.MINIFS(Tabla135[Probabilidad residual],Tabla135[Id Riesgo],Tabla135[[#This Row],[Id Riesgo]]),"")</f>
        <v>0.24</v>
      </c>
      <c r="AE263" s="310">
        <f>IFERROR(_xlfn.MINIFS(Tabla135[Impacto residual],Tabla135[Id Riesgo],Tabla135[[#This Row],[Id Riesgo]]),"")</f>
        <v>1</v>
      </c>
      <c r="AF263" s="310" t="str" cm="1">
        <f t="array" ref="AF26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263" s="310" t="str" cm="1">
        <f t="array" ref="AG26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26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63" s="213"/>
      <c r="AJ263" s="727">
        <f>_xlfn.MINIFS(Tabla135[Probabilidad residual],Tabla135[Id Riesgo],Tabla135[[#This Row],[Id Riesgo]])</f>
        <v>0.24</v>
      </c>
      <c r="AK263" s="727">
        <f>_xlfn.MINIFS(Tabla135[Impacto residual],Tabla135[Id Riesgo],Tabla135[[#This Row],[Id Riesgo]])</f>
        <v>1</v>
      </c>
      <c r="AL263" s="727"/>
      <c r="AM263" s="727"/>
      <c r="AN263" s="213"/>
      <c r="AO263" s="213"/>
      <c r="AP263" s="213"/>
      <c r="AQ263" s="213"/>
      <c r="AR263" s="213"/>
      <c r="AS263" s="213"/>
      <c r="AT263" s="213"/>
      <c r="AU263" s="213"/>
      <c r="AV263" s="213"/>
      <c r="AW263" s="213"/>
      <c r="AX263" s="213"/>
      <c r="AY263" s="213"/>
    </row>
    <row r="264" spans="1:51" ht="136.75" hidden="1" x14ac:dyDescent="0.4">
      <c r="A264" s="735" t="str">
        <f>Tabla135[[#This Row],[Id Riesgo]]</f>
        <v>RC26</v>
      </c>
      <c r="B264" s="736" t="str">
        <f>Tabla135[[#This Row],[Riesgo]]</f>
        <v>Posibilidad de afectación Reputacional, Legal, Operativa por Soborno entrante, Conflicto de Intereses, Corrupción debido a Posibilidad de ocurrencia de hechos de concusión o cohecho en la gestión de los trámites administrativos de adjudicación de baldíos y bienes fiscales patrimoniales,  asignación de subsidios, y aquellos relacionados con el reconocimiento de derechos sobre la tierra a población campesina, realizados por las UGT.</v>
      </c>
      <c r="C264" s="742" t="b">
        <f>Tabla135[[#This Row],[Identificado en paso 1 y 2?]]</f>
        <v>1</v>
      </c>
      <c r="D264" s="727">
        <f>_xlfn.XLOOKUP(Tabla135[[#This Row],[Id Riesgo]],Tabla13[Id Riesgo],Tabla13[Probabilidad],"",1)</f>
        <v>0.4</v>
      </c>
      <c r="E264" s="727">
        <f>IF(C264=TRUE,_xlfn.XLOOKUP(Tabla135[[#This Row],[Id Riesgo]],Tabla13[Id Riesgo],Tabla13[Porcentaje Impacto],"",1),"")</f>
        <v>1</v>
      </c>
      <c r="F264" s="290" t="str">
        <f t="shared" si="25"/>
        <v>RC26</v>
      </c>
      <c r="G264" s="415" t="b">
        <f>_xlfn.XLOOKUP(F264,Tabla13[Id Riesgo],Tabla13[Registro diligenciado],FALSE,1)</f>
        <v>1</v>
      </c>
      <c r="H264" s="290" t="str">
        <f>IF(G264,_xlfn.XLOOKUP(F264,Tabla6[Id Riesgo],Tabla6[DESCRIPCIÓN DEL RIESGO],FALSE,1),"")</f>
        <v>Posibilidad de afectación Reputacional, Legal, Operativa por Soborno entrante, Conflicto de Intereses, Corrupción debido a Posibilidad de ocurrencia de hechos de concusión o cohecho en la gestión de los trámites administrativos de adjudicación de baldíos y bienes fiscales patrimoniales,  asignación de subsidios, y aquellos relacionados con el reconocimiento de derechos sobre la tierra a población campesina, realizados por las UGT.</v>
      </c>
      <c r="I264" s="327">
        <f>_xlfn.XLOOKUP(Tabla135[[#This Row],[Id Riesgo]],Tabla13[Id Riesgo],Tabla13[Probabilidad])</f>
        <v>0.4</v>
      </c>
      <c r="J264" s="327">
        <f>_xlfn.XLOOKUP(Tabla135[[#This Row],[Id Riesgo]],Tabla13[Id Riesgo],Tabla13[Porcentaje Impacto],"",1)</f>
        <v>1</v>
      </c>
      <c r="K264" s="311">
        <v>3</v>
      </c>
      <c r="L264" s="314"/>
      <c r="M264" s="314"/>
      <c r="N264" s="314"/>
      <c r="O264" s="295"/>
      <c r="P264" s="314"/>
      <c r="Q264" s="328" t="str">
        <f>_xlfn.TEXTJOIN(" ",TRUE,Tabla135[[#This Row],[Actividad - Acción ¿Qué?
Inicia con verbo]],Tabla135[[#This Row],[Complemento
(Observaciones o desviaciones)]])</f>
        <v/>
      </c>
      <c r="R264" s="295"/>
      <c r="S264" s="327" t="str">
        <f>_xlfn.XLOOKUP(Tabla135[[#This Row],[Tipo de control]],Tabla7[Tipo de control],Tabla7[Peso],"",1)</f>
        <v/>
      </c>
      <c r="T264" s="290" t="str">
        <f>_xlfn.XLOOKUP(Tabla135[[#This Row],[Tipo de control]],Tabla7[Tipo de control],Tabla7[Afectación matriz],"",1)</f>
        <v/>
      </c>
      <c r="U264" s="295"/>
      <c r="V264" s="327" t="str">
        <f>_xlfn.XLOOKUP(Tabla135[[#This Row],[Implementación]],Tabla11[Implementación],Tabla11[Peso],"",1)</f>
        <v/>
      </c>
      <c r="W264" s="295"/>
      <c r="X264" s="295"/>
      <c r="Y264" s="295"/>
      <c r="Z264" s="295"/>
      <c r="AA264" s="310" t="str">
        <f>IFERROR(Tabla135[[#This Row],[Peso del control]]+Tabla135[[#This Row],[Peso de la implementación]],"")</f>
        <v/>
      </c>
      <c r="AB264" s="310" t="str" cm="1">
        <f t="array" ref="AB264">IFERROR(IF(Tabla135[[#This Row],[Registro diligenciado]]=TRUE,_xlfn.IFS(AND(Tabla135[[#This Row],[No. de Control]]=1,Tabla135[[#This Row],[Desplazamiento en la Matriz]]="Probabilidad"),D264-(D264*Tabla135[[#This Row],[Valor del control]]),AND(Tabla135[[#This Row],[No. de Control]]&gt;1,Tabla135[[#This Row],[Desplazamiento en la Matriz]]="Probabilidad"),AB263-(AB263*Tabla135[[#This Row],[Valor del control]]),AND(Tabla135[[#This Row],[No. de Control]]=1,Tabla135[[#This Row],[Desplazamiento en la Matriz]]="Impacto"),D264,AND(Tabla135[[#This Row],[No. de Control]]&gt;1,Tabla135[[#This Row],[Desplazamiento en la Matriz]]="Impacto"),AB263),""),"")</f>
        <v/>
      </c>
      <c r="AC264" s="310" t="str" cm="1">
        <f t="array" ref="AC264">IFERROR(IF(Tabla135[[#This Row],[Registro diligenciado]]=TRUE,_xlfn.IFS(AND(Tabla135[[#This Row],[No. de Control]]=1,Tabla135[[#This Row],[Desplazamiento en la Matriz]]="Impacto"),E264-(E264*Tabla135[[#This Row],[Valor del control]]),AND(Tabla135[[#This Row],[No. de Control]]&gt;1,Tabla135[[#This Row],[Desplazamiento en la Matriz]]="Impacto"),AC263-(AC263*Tabla135[[#This Row],[Valor del control]]),AND(Tabla135[[#This Row],[No. de Control]]=1,Tabla135[[#This Row],[Desplazamiento en la Matriz]]="Probabilidad"),E264,AND(Tabla135[[#This Row],[No. de Control]]&gt;1,Tabla135[[#This Row],[Desplazamiento en la Matriz]]="Probabilidad"),AC263),""),"")</f>
        <v/>
      </c>
      <c r="AD264" s="310">
        <f>IFERROR(_xlfn.MINIFS(Tabla135[Probabilidad residual],Tabla135[Id Riesgo],Tabla135[[#This Row],[Id Riesgo]]),"")</f>
        <v>0.24</v>
      </c>
      <c r="AE264" s="310">
        <f>IFERROR(_xlfn.MINIFS(Tabla135[Impacto residual],Tabla135[Id Riesgo],Tabla135[[#This Row],[Id Riesgo]]),"")</f>
        <v>1</v>
      </c>
      <c r="AF264" s="310" t="str" cm="1">
        <f t="array" ref="AF26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264" s="310" t="str" cm="1">
        <f t="array" ref="AG26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26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64" s="213"/>
      <c r="AJ264" s="727">
        <f>_xlfn.MINIFS(Tabla135[Probabilidad residual],Tabla135[Id Riesgo],Tabla135[[#This Row],[Id Riesgo]])</f>
        <v>0.24</v>
      </c>
      <c r="AK264" s="727">
        <f>_xlfn.MINIFS(Tabla135[Impacto residual],Tabla135[Id Riesgo],Tabla135[[#This Row],[Id Riesgo]])</f>
        <v>1</v>
      </c>
      <c r="AL264" s="727"/>
      <c r="AM264" s="727"/>
      <c r="AN264" s="213"/>
      <c r="AO264" s="213"/>
      <c r="AP264" s="213"/>
      <c r="AQ264" s="213"/>
      <c r="AR264" s="213"/>
      <c r="AS264" s="213"/>
      <c r="AT264" s="213"/>
      <c r="AU264" s="213"/>
      <c r="AV264" s="213"/>
      <c r="AW264" s="213"/>
      <c r="AX264" s="213"/>
      <c r="AY264" s="213"/>
    </row>
    <row r="265" spans="1:51" ht="136.75" hidden="1" x14ac:dyDescent="0.4">
      <c r="A265" s="735" t="str">
        <f>Tabla135[[#This Row],[Id Riesgo]]</f>
        <v>RC26</v>
      </c>
      <c r="B265" s="736" t="str">
        <f>Tabla135[[#This Row],[Riesgo]]</f>
        <v>Posibilidad de afectación Reputacional, Legal, Operativa por Soborno entrante, Conflicto de Intereses, Corrupción debido a Posibilidad de ocurrencia de hechos de concusión o cohecho en la gestión de los trámites administrativos de adjudicación de baldíos y bienes fiscales patrimoniales,  asignación de subsidios, y aquellos relacionados con el reconocimiento de derechos sobre la tierra a población campesina, realizados por las UGT.</v>
      </c>
      <c r="C265" s="742" t="b">
        <f>Tabla135[[#This Row],[Identificado en paso 1 y 2?]]</f>
        <v>1</v>
      </c>
      <c r="D265" s="727">
        <f>_xlfn.XLOOKUP(Tabla135[[#This Row],[Id Riesgo]],Tabla13[Id Riesgo],Tabla13[Probabilidad],"",1)</f>
        <v>0.4</v>
      </c>
      <c r="E265" s="727">
        <f>IF(C265=TRUE,_xlfn.XLOOKUP(Tabla135[[#This Row],[Id Riesgo]],Tabla13[Id Riesgo],Tabla13[Porcentaje Impacto],"",1),"")</f>
        <v>1</v>
      </c>
      <c r="F265" s="290" t="str">
        <f t="shared" si="25"/>
        <v>RC26</v>
      </c>
      <c r="G265" s="415" t="b">
        <f>_xlfn.XLOOKUP(F265,Tabla13[Id Riesgo],Tabla13[Registro diligenciado],FALSE,1)</f>
        <v>1</v>
      </c>
      <c r="H265" s="290" t="str">
        <f>IF(G265,_xlfn.XLOOKUP(F265,Tabla6[Id Riesgo],Tabla6[DESCRIPCIÓN DEL RIESGO],FALSE,1),"")</f>
        <v>Posibilidad de afectación Reputacional, Legal, Operativa por Soborno entrante, Conflicto de Intereses, Corrupción debido a Posibilidad de ocurrencia de hechos de concusión o cohecho en la gestión de los trámites administrativos de adjudicación de baldíos y bienes fiscales patrimoniales,  asignación de subsidios, y aquellos relacionados con el reconocimiento de derechos sobre la tierra a población campesina, realizados por las UGT.</v>
      </c>
      <c r="I265" s="327">
        <f>_xlfn.XLOOKUP(Tabla135[[#This Row],[Id Riesgo]],Tabla13[Id Riesgo],Tabla13[Probabilidad])</f>
        <v>0.4</v>
      </c>
      <c r="J265" s="327">
        <f>_xlfn.XLOOKUP(Tabla135[[#This Row],[Id Riesgo]],Tabla13[Id Riesgo],Tabla13[Porcentaje Impacto],"",1)</f>
        <v>1</v>
      </c>
      <c r="K265" s="311">
        <v>4</v>
      </c>
      <c r="L265" s="314"/>
      <c r="M265" s="314"/>
      <c r="N265" s="314"/>
      <c r="O265" s="295"/>
      <c r="P265" s="314"/>
      <c r="Q265" s="328" t="str">
        <f>_xlfn.TEXTJOIN(" ",TRUE,Tabla135[[#This Row],[Actividad - Acción ¿Qué?
Inicia con verbo]],Tabla135[[#This Row],[Complemento
(Observaciones o desviaciones)]])</f>
        <v/>
      </c>
      <c r="R265" s="295"/>
      <c r="S265" s="327" t="str">
        <f>_xlfn.XLOOKUP(Tabla135[[#This Row],[Tipo de control]],Tabla7[Tipo de control],Tabla7[Peso],"",1)</f>
        <v/>
      </c>
      <c r="T265" s="290" t="str">
        <f>_xlfn.XLOOKUP(Tabla135[[#This Row],[Tipo de control]],Tabla7[Tipo de control],Tabla7[Afectación matriz],"",1)</f>
        <v/>
      </c>
      <c r="U265" s="295"/>
      <c r="V265" s="327" t="str">
        <f>_xlfn.XLOOKUP(Tabla135[[#This Row],[Implementación]],Tabla11[Implementación],Tabla11[Peso],"",1)</f>
        <v/>
      </c>
      <c r="W265" s="295"/>
      <c r="X265" s="295"/>
      <c r="Y265" s="295"/>
      <c r="Z265" s="295"/>
      <c r="AA265" s="310" t="str">
        <f>IFERROR(Tabla135[[#This Row],[Peso del control]]+Tabla135[[#This Row],[Peso de la implementación]],"")</f>
        <v/>
      </c>
      <c r="AB265" s="310" t="str" cm="1">
        <f t="array" ref="AB265">IFERROR(IF(Tabla135[[#This Row],[Registro diligenciado]]=TRUE,_xlfn.IFS(AND(Tabla135[[#This Row],[No. de Control]]=1,Tabla135[[#This Row],[Desplazamiento en la Matriz]]="Probabilidad"),D265-(D265*Tabla135[[#This Row],[Valor del control]]),AND(Tabla135[[#This Row],[No. de Control]]&gt;1,Tabla135[[#This Row],[Desplazamiento en la Matriz]]="Probabilidad"),AB264-(AB264*Tabla135[[#This Row],[Valor del control]]),AND(Tabla135[[#This Row],[No. de Control]]=1,Tabla135[[#This Row],[Desplazamiento en la Matriz]]="Impacto"),D265,AND(Tabla135[[#This Row],[No. de Control]]&gt;1,Tabla135[[#This Row],[Desplazamiento en la Matriz]]="Impacto"),AB264),""),"")</f>
        <v/>
      </c>
      <c r="AC265" s="310" t="str" cm="1">
        <f t="array" ref="AC265">IFERROR(IF(Tabla135[[#This Row],[Registro diligenciado]]=TRUE,_xlfn.IFS(AND(Tabla135[[#This Row],[No. de Control]]=1,Tabla135[[#This Row],[Desplazamiento en la Matriz]]="Impacto"),E265-(E265*Tabla135[[#This Row],[Valor del control]]),AND(Tabla135[[#This Row],[No. de Control]]&gt;1,Tabla135[[#This Row],[Desplazamiento en la Matriz]]="Impacto"),AC264-(AC264*Tabla135[[#This Row],[Valor del control]]),AND(Tabla135[[#This Row],[No. de Control]]=1,Tabla135[[#This Row],[Desplazamiento en la Matriz]]="Probabilidad"),E265,AND(Tabla135[[#This Row],[No. de Control]]&gt;1,Tabla135[[#This Row],[Desplazamiento en la Matriz]]="Probabilidad"),AC264),""),"")</f>
        <v/>
      </c>
      <c r="AD265" s="310">
        <f>IFERROR(_xlfn.MINIFS(Tabla135[Probabilidad residual],Tabla135[Id Riesgo],Tabla135[[#This Row],[Id Riesgo]]),"")</f>
        <v>0.24</v>
      </c>
      <c r="AE265" s="310">
        <f>IFERROR(_xlfn.MINIFS(Tabla135[Impacto residual],Tabla135[Id Riesgo],Tabla135[[#This Row],[Id Riesgo]]),"")</f>
        <v>1</v>
      </c>
      <c r="AF265" s="310" t="str" cm="1">
        <f t="array" ref="AF26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265" s="310" t="str" cm="1">
        <f t="array" ref="AG26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26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65" s="213"/>
      <c r="AJ265" s="727">
        <f>_xlfn.MINIFS(Tabla135[Probabilidad residual],Tabla135[Id Riesgo],Tabla135[[#This Row],[Id Riesgo]])</f>
        <v>0.24</v>
      </c>
      <c r="AK265" s="727">
        <f>_xlfn.MINIFS(Tabla135[Impacto residual],Tabla135[Id Riesgo],Tabla135[[#This Row],[Id Riesgo]])</f>
        <v>1</v>
      </c>
      <c r="AL265" s="727"/>
      <c r="AM265" s="727"/>
      <c r="AN265" s="213"/>
      <c r="AO265" s="213"/>
      <c r="AP265" s="213"/>
      <c r="AQ265" s="213"/>
      <c r="AR265" s="213"/>
      <c r="AS265" s="213"/>
      <c r="AT265" s="213"/>
      <c r="AU265" s="213"/>
      <c r="AV265" s="213"/>
      <c r="AW265" s="213"/>
      <c r="AX265" s="213"/>
      <c r="AY265" s="213"/>
    </row>
    <row r="266" spans="1:51" ht="136.75" hidden="1" x14ac:dyDescent="0.4">
      <c r="A266" s="735" t="str">
        <f>Tabla135[[#This Row],[Id Riesgo]]</f>
        <v>RC26</v>
      </c>
      <c r="B266" s="736" t="str">
        <f>Tabla135[[#This Row],[Riesgo]]</f>
        <v>Posibilidad de afectación Reputacional, Legal, Operativa por Soborno entrante, Conflicto de Intereses, Corrupción debido a Posibilidad de ocurrencia de hechos de concusión o cohecho en la gestión de los trámites administrativos de adjudicación de baldíos y bienes fiscales patrimoniales,  asignación de subsidios, y aquellos relacionados con el reconocimiento de derechos sobre la tierra a población campesina, realizados por las UGT.</v>
      </c>
      <c r="C266" s="742" t="b">
        <f>Tabla135[[#This Row],[Identificado en paso 1 y 2?]]</f>
        <v>1</v>
      </c>
      <c r="D266" s="727">
        <f>_xlfn.XLOOKUP(Tabla135[[#This Row],[Id Riesgo]],Tabla13[Id Riesgo],Tabla13[Probabilidad],"",1)</f>
        <v>0.4</v>
      </c>
      <c r="E266" s="727">
        <f>IF(C266=TRUE,_xlfn.XLOOKUP(Tabla135[[#This Row],[Id Riesgo]],Tabla13[Id Riesgo],Tabla13[Porcentaje Impacto],"",1),"")</f>
        <v>1</v>
      </c>
      <c r="F266" s="290" t="str">
        <f t="shared" si="25"/>
        <v>RC26</v>
      </c>
      <c r="G266" s="415" t="b">
        <f>_xlfn.XLOOKUP(F266,Tabla13[Id Riesgo],Tabla13[Registro diligenciado],FALSE,1)</f>
        <v>1</v>
      </c>
      <c r="H266" s="290" t="str">
        <f>IF(G266,_xlfn.XLOOKUP(F266,Tabla6[Id Riesgo],Tabla6[DESCRIPCIÓN DEL RIESGO],FALSE,1),"")</f>
        <v>Posibilidad de afectación Reputacional, Legal, Operativa por Soborno entrante, Conflicto de Intereses, Corrupción debido a Posibilidad de ocurrencia de hechos de concusión o cohecho en la gestión de los trámites administrativos de adjudicación de baldíos y bienes fiscales patrimoniales,  asignación de subsidios, y aquellos relacionados con el reconocimiento de derechos sobre la tierra a población campesina, realizados por las UGT.</v>
      </c>
      <c r="I266" s="327">
        <f>_xlfn.XLOOKUP(Tabla135[[#This Row],[Id Riesgo]],Tabla13[Id Riesgo],Tabla13[Probabilidad])</f>
        <v>0.4</v>
      </c>
      <c r="J266" s="327">
        <f>_xlfn.XLOOKUP(Tabla135[[#This Row],[Id Riesgo]],Tabla13[Id Riesgo],Tabla13[Porcentaje Impacto],"",1)</f>
        <v>1</v>
      </c>
      <c r="K266" s="311">
        <v>5</v>
      </c>
      <c r="L266" s="314"/>
      <c r="M266" s="314"/>
      <c r="N266" s="314"/>
      <c r="O266" s="295"/>
      <c r="P266" s="314"/>
      <c r="Q266" s="328" t="str">
        <f>_xlfn.TEXTJOIN(" ",TRUE,Tabla135[[#This Row],[Actividad - Acción ¿Qué?
Inicia con verbo]],Tabla135[[#This Row],[Complemento
(Observaciones o desviaciones)]])</f>
        <v/>
      </c>
      <c r="R266" s="295"/>
      <c r="S266" s="327" t="str">
        <f>_xlfn.XLOOKUP(Tabla135[[#This Row],[Tipo de control]],Tabla7[Tipo de control],Tabla7[Peso],"",1)</f>
        <v/>
      </c>
      <c r="T266" s="290" t="str">
        <f>_xlfn.XLOOKUP(Tabla135[[#This Row],[Tipo de control]],Tabla7[Tipo de control],Tabla7[Afectación matriz],"",1)</f>
        <v/>
      </c>
      <c r="U266" s="295"/>
      <c r="V266" s="327" t="str">
        <f>_xlfn.XLOOKUP(Tabla135[[#This Row],[Implementación]],Tabla11[Implementación],Tabla11[Peso],"",1)</f>
        <v/>
      </c>
      <c r="W266" s="295"/>
      <c r="X266" s="295"/>
      <c r="Y266" s="295"/>
      <c r="Z266" s="295"/>
      <c r="AA266" s="310" t="str">
        <f>IFERROR(Tabla135[[#This Row],[Peso del control]]+Tabla135[[#This Row],[Peso de la implementación]],"")</f>
        <v/>
      </c>
      <c r="AB266" s="310" t="str" cm="1">
        <f t="array" ref="AB266">IFERROR(IF(Tabla135[[#This Row],[Registro diligenciado]]=TRUE,_xlfn.IFS(AND(Tabla135[[#This Row],[No. de Control]]=1,Tabla135[[#This Row],[Desplazamiento en la Matriz]]="Probabilidad"),D266-(D266*Tabla135[[#This Row],[Valor del control]]),AND(Tabla135[[#This Row],[No. de Control]]&gt;1,Tabla135[[#This Row],[Desplazamiento en la Matriz]]="Probabilidad"),AB265-(AB265*Tabla135[[#This Row],[Valor del control]]),AND(Tabla135[[#This Row],[No. de Control]]=1,Tabla135[[#This Row],[Desplazamiento en la Matriz]]="Impacto"),D266,AND(Tabla135[[#This Row],[No. de Control]]&gt;1,Tabla135[[#This Row],[Desplazamiento en la Matriz]]="Impacto"),AB265),""),"")</f>
        <v/>
      </c>
      <c r="AC266" s="310" t="str" cm="1">
        <f t="array" ref="AC266">IFERROR(IF(Tabla135[[#This Row],[Registro diligenciado]]=TRUE,_xlfn.IFS(AND(Tabla135[[#This Row],[No. de Control]]=1,Tabla135[[#This Row],[Desplazamiento en la Matriz]]="Impacto"),E266-(E266*Tabla135[[#This Row],[Valor del control]]),AND(Tabla135[[#This Row],[No. de Control]]&gt;1,Tabla135[[#This Row],[Desplazamiento en la Matriz]]="Impacto"),AC265-(AC265*Tabla135[[#This Row],[Valor del control]]),AND(Tabla135[[#This Row],[No. de Control]]=1,Tabla135[[#This Row],[Desplazamiento en la Matriz]]="Probabilidad"),E266,AND(Tabla135[[#This Row],[No. de Control]]&gt;1,Tabla135[[#This Row],[Desplazamiento en la Matriz]]="Probabilidad"),AC265),""),"")</f>
        <v/>
      </c>
      <c r="AD266" s="310">
        <f>IFERROR(_xlfn.MINIFS(Tabla135[Probabilidad residual],Tabla135[Id Riesgo],Tabla135[[#This Row],[Id Riesgo]]),"")</f>
        <v>0.24</v>
      </c>
      <c r="AE266" s="310">
        <f>IFERROR(_xlfn.MINIFS(Tabla135[Impacto residual],Tabla135[Id Riesgo],Tabla135[[#This Row],[Id Riesgo]]),"")</f>
        <v>1</v>
      </c>
      <c r="AF266" s="310" t="str" cm="1">
        <f t="array" ref="AF26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266" s="310" t="str" cm="1">
        <f t="array" ref="AG26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26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66" s="213"/>
      <c r="AJ266" s="727">
        <f>_xlfn.MINIFS(Tabla135[Probabilidad residual],Tabla135[Id Riesgo],Tabla135[[#This Row],[Id Riesgo]])</f>
        <v>0.24</v>
      </c>
      <c r="AK266" s="727">
        <f>_xlfn.MINIFS(Tabla135[Impacto residual],Tabla135[Id Riesgo],Tabla135[[#This Row],[Id Riesgo]])</f>
        <v>1</v>
      </c>
      <c r="AL266" s="727"/>
      <c r="AM266" s="727"/>
      <c r="AN266" s="213"/>
      <c r="AO266" s="213"/>
      <c r="AP266" s="213"/>
      <c r="AQ266" s="213"/>
      <c r="AR266" s="213"/>
      <c r="AS266" s="213"/>
      <c r="AT266" s="213"/>
      <c r="AU266" s="213"/>
      <c r="AV266" s="213"/>
      <c r="AW266" s="213"/>
      <c r="AX266" s="213"/>
      <c r="AY266" s="213"/>
    </row>
    <row r="267" spans="1:51" ht="136.75" hidden="1" x14ac:dyDescent="0.4">
      <c r="A267" s="735" t="str">
        <f>Tabla135[[#This Row],[Id Riesgo]]</f>
        <v>RC26</v>
      </c>
      <c r="B267" s="736" t="str">
        <f>Tabla135[[#This Row],[Riesgo]]</f>
        <v>Posibilidad de afectación Reputacional, Legal, Operativa por Soborno entrante, Conflicto de Intereses, Corrupción debido a Posibilidad de ocurrencia de hechos de concusión o cohecho en la gestión de los trámites administrativos de adjudicación de baldíos y bienes fiscales patrimoniales,  asignación de subsidios, y aquellos relacionados con el reconocimiento de derechos sobre la tierra a población campesina, realizados por las UGT.</v>
      </c>
      <c r="C267" s="742" t="b">
        <f>Tabla135[[#This Row],[Identificado en paso 1 y 2?]]</f>
        <v>1</v>
      </c>
      <c r="D267" s="727">
        <f>_xlfn.XLOOKUP(Tabla135[[#This Row],[Id Riesgo]],Tabla13[Id Riesgo],Tabla13[Probabilidad],"",1)</f>
        <v>0.4</v>
      </c>
      <c r="E267" s="727">
        <f>IF(C267=TRUE,_xlfn.XLOOKUP(Tabla135[[#This Row],[Id Riesgo]],Tabla13[Id Riesgo],Tabla13[Porcentaje Impacto],"",1),"")</f>
        <v>1</v>
      </c>
      <c r="F267" s="290" t="str">
        <f t="shared" si="25"/>
        <v>RC26</v>
      </c>
      <c r="G267" s="415" t="b">
        <f>_xlfn.XLOOKUP(F267,Tabla13[Id Riesgo],Tabla13[Registro diligenciado],FALSE,1)</f>
        <v>1</v>
      </c>
      <c r="H267" s="290" t="str">
        <f>IF(G267,_xlfn.XLOOKUP(F267,Tabla6[Id Riesgo],Tabla6[DESCRIPCIÓN DEL RIESGO],FALSE,1),"")</f>
        <v>Posibilidad de afectación Reputacional, Legal, Operativa por Soborno entrante, Conflicto de Intereses, Corrupción debido a Posibilidad de ocurrencia de hechos de concusión o cohecho en la gestión de los trámites administrativos de adjudicación de baldíos y bienes fiscales patrimoniales,  asignación de subsidios, y aquellos relacionados con el reconocimiento de derechos sobre la tierra a población campesina, realizados por las UGT.</v>
      </c>
      <c r="I267" s="327">
        <f>_xlfn.XLOOKUP(Tabla135[[#This Row],[Id Riesgo]],Tabla13[Id Riesgo],Tabla13[Probabilidad])</f>
        <v>0.4</v>
      </c>
      <c r="J267" s="327">
        <f>_xlfn.XLOOKUP(Tabla135[[#This Row],[Id Riesgo]],Tabla13[Id Riesgo],Tabla13[Porcentaje Impacto],"",1)</f>
        <v>1</v>
      </c>
      <c r="K267" s="311">
        <v>6</v>
      </c>
      <c r="L267" s="314"/>
      <c r="M267" s="314"/>
      <c r="N267" s="314"/>
      <c r="O267" s="295"/>
      <c r="P267" s="314"/>
      <c r="Q267" s="328" t="str">
        <f>_xlfn.TEXTJOIN(" ",TRUE,Tabla135[[#This Row],[Actividad - Acción ¿Qué?
Inicia con verbo]],Tabla135[[#This Row],[Complemento
(Observaciones o desviaciones)]])</f>
        <v/>
      </c>
      <c r="R267" s="295"/>
      <c r="S267" s="327" t="str">
        <f>_xlfn.XLOOKUP(Tabla135[[#This Row],[Tipo de control]],Tabla7[Tipo de control],Tabla7[Peso],"",1)</f>
        <v/>
      </c>
      <c r="T267" s="290" t="str">
        <f>_xlfn.XLOOKUP(Tabla135[[#This Row],[Tipo de control]],Tabla7[Tipo de control],Tabla7[Afectación matriz],"",1)</f>
        <v/>
      </c>
      <c r="U267" s="295"/>
      <c r="V267" s="327" t="str">
        <f>_xlfn.XLOOKUP(Tabla135[[#This Row],[Implementación]],Tabla11[Implementación],Tabla11[Peso],"",1)</f>
        <v/>
      </c>
      <c r="W267" s="295"/>
      <c r="X267" s="295"/>
      <c r="Y267" s="295"/>
      <c r="Z267" s="295"/>
      <c r="AA267" s="310" t="str">
        <f>IFERROR(Tabla135[[#This Row],[Peso del control]]+Tabla135[[#This Row],[Peso de la implementación]],"")</f>
        <v/>
      </c>
      <c r="AB267" s="310" t="str" cm="1">
        <f t="array" ref="AB267">IFERROR(IF(Tabla135[[#This Row],[Registro diligenciado]]=TRUE,_xlfn.IFS(AND(Tabla135[[#This Row],[No. de Control]]=1,Tabla135[[#This Row],[Desplazamiento en la Matriz]]="Probabilidad"),D267-(D267*Tabla135[[#This Row],[Valor del control]]),AND(Tabla135[[#This Row],[No. de Control]]&gt;1,Tabla135[[#This Row],[Desplazamiento en la Matriz]]="Probabilidad"),AB266-(AB266*Tabla135[[#This Row],[Valor del control]]),AND(Tabla135[[#This Row],[No. de Control]]=1,Tabla135[[#This Row],[Desplazamiento en la Matriz]]="Impacto"),D267,AND(Tabla135[[#This Row],[No. de Control]]&gt;1,Tabla135[[#This Row],[Desplazamiento en la Matriz]]="Impacto"),AB266),""),"")</f>
        <v/>
      </c>
      <c r="AC267" s="310" t="str" cm="1">
        <f t="array" ref="AC267">IFERROR(IF(Tabla135[[#This Row],[Registro diligenciado]]=TRUE,_xlfn.IFS(AND(Tabla135[[#This Row],[No. de Control]]=1,Tabla135[[#This Row],[Desplazamiento en la Matriz]]="Impacto"),E267-(E267*Tabla135[[#This Row],[Valor del control]]),AND(Tabla135[[#This Row],[No. de Control]]&gt;1,Tabla135[[#This Row],[Desplazamiento en la Matriz]]="Impacto"),AC266-(AC266*Tabla135[[#This Row],[Valor del control]]),AND(Tabla135[[#This Row],[No. de Control]]=1,Tabla135[[#This Row],[Desplazamiento en la Matriz]]="Probabilidad"),E267,AND(Tabla135[[#This Row],[No. de Control]]&gt;1,Tabla135[[#This Row],[Desplazamiento en la Matriz]]="Probabilidad"),AC266),""),"")</f>
        <v/>
      </c>
      <c r="AD267" s="310">
        <f>IFERROR(_xlfn.MINIFS(Tabla135[Probabilidad residual],Tabla135[Id Riesgo],Tabla135[[#This Row],[Id Riesgo]]),"")</f>
        <v>0.24</v>
      </c>
      <c r="AE267" s="310">
        <f>IFERROR(_xlfn.MINIFS(Tabla135[Impacto residual],Tabla135[Id Riesgo],Tabla135[[#This Row],[Id Riesgo]]),"")</f>
        <v>1</v>
      </c>
      <c r="AF267" s="310" t="str" cm="1">
        <f t="array" ref="AF26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267" s="310" t="str" cm="1">
        <f t="array" ref="AG26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26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67" s="213"/>
      <c r="AJ267" s="727">
        <f>_xlfn.MINIFS(Tabla135[Probabilidad residual],Tabla135[Id Riesgo],Tabla135[[#This Row],[Id Riesgo]])</f>
        <v>0.24</v>
      </c>
      <c r="AK267" s="727">
        <f>_xlfn.MINIFS(Tabla135[Impacto residual],Tabla135[Id Riesgo],Tabla135[[#This Row],[Id Riesgo]])</f>
        <v>1</v>
      </c>
      <c r="AL267" s="727"/>
      <c r="AM267" s="727"/>
      <c r="AN267" s="213"/>
      <c r="AO267" s="213"/>
      <c r="AP267" s="213"/>
      <c r="AQ267" s="213"/>
      <c r="AR267" s="213"/>
      <c r="AS267" s="213"/>
      <c r="AT267" s="213"/>
      <c r="AU267" s="213"/>
      <c r="AV267" s="213"/>
      <c r="AW267" s="213"/>
      <c r="AX267" s="213"/>
      <c r="AY267" s="213"/>
    </row>
    <row r="268" spans="1:51" ht="136.75" hidden="1" x14ac:dyDescent="0.4">
      <c r="A268" s="735" t="str">
        <f>Tabla135[[#This Row],[Id Riesgo]]</f>
        <v>RC26</v>
      </c>
      <c r="B268" s="736" t="str">
        <f>Tabla135[[#This Row],[Riesgo]]</f>
        <v>Posibilidad de afectación Reputacional, Legal, Operativa por Soborno entrante, Conflicto de Intereses, Corrupción debido a Posibilidad de ocurrencia de hechos de concusión o cohecho en la gestión de los trámites administrativos de adjudicación de baldíos y bienes fiscales patrimoniales,  asignación de subsidios, y aquellos relacionados con el reconocimiento de derechos sobre la tierra a población campesina, realizados por las UGT.</v>
      </c>
      <c r="C268" s="742" t="b">
        <f>Tabla135[[#This Row],[Identificado en paso 1 y 2?]]</f>
        <v>1</v>
      </c>
      <c r="D268" s="727">
        <f>_xlfn.XLOOKUP(Tabla135[[#This Row],[Id Riesgo]],Tabla13[Id Riesgo],Tabla13[Probabilidad],"",1)</f>
        <v>0.4</v>
      </c>
      <c r="E268" s="727">
        <f>IF(C268=TRUE,_xlfn.XLOOKUP(Tabla135[[#This Row],[Id Riesgo]],Tabla13[Id Riesgo],Tabla13[Porcentaje Impacto],"",1),"")</f>
        <v>1</v>
      </c>
      <c r="F268" s="290" t="str">
        <f t="shared" si="25"/>
        <v>RC26</v>
      </c>
      <c r="G268" s="415" t="b">
        <f>_xlfn.XLOOKUP(F268,Tabla13[Id Riesgo],Tabla13[Registro diligenciado],FALSE,1)</f>
        <v>1</v>
      </c>
      <c r="H268" s="290" t="str">
        <f>IF(G268,_xlfn.XLOOKUP(F268,Tabla6[Id Riesgo],Tabla6[DESCRIPCIÓN DEL RIESGO],FALSE,1),"")</f>
        <v>Posibilidad de afectación Reputacional, Legal, Operativa por Soborno entrante, Conflicto de Intereses, Corrupción debido a Posibilidad de ocurrencia de hechos de concusión o cohecho en la gestión de los trámites administrativos de adjudicación de baldíos y bienes fiscales patrimoniales,  asignación de subsidios, y aquellos relacionados con el reconocimiento de derechos sobre la tierra a población campesina, realizados por las UGT.</v>
      </c>
      <c r="I268" s="327">
        <f>_xlfn.XLOOKUP(Tabla135[[#This Row],[Id Riesgo]],Tabla13[Id Riesgo],Tabla13[Probabilidad])</f>
        <v>0.4</v>
      </c>
      <c r="J268" s="327">
        <f>_xlfn.XLOOKUP(Tabla135[[#This Row],[Id Riesgo]],Tabla13[Id Riesgo],Tabla13[Porcentaje Impacto],"",1)</f>
        <v>1</v>
      </c>
      <c r="K268" s="311">
        <v>7</v>
      </c>
      <c r="L268" s="314"/>
      <c r="M268" s="314"/>
      <c r="N268" s="314"/>
      <c r="O268" s="295"/>
      <c r="P268" s="314"/>
      <c r="Q268" s="328" t="str">
        <f>_xlfn.TEXTJOIN(" ",TRUE,Tabla135[[#This Row],[Actividad - Acción ¿Qué?
Inicia con verbo]],Tabla135[[#This Row],[Complemento
(Observaciones o desviaciones)]])</f>
        <v/>
      </c>
      <c r="R268" s="295"/>
      <c r="S268" s="327" t="str">
        <f>_xlfn.XLOOKUP(Tabla135[[#This Row],[Tipo de control]],Tabla7[Tipo de control],Tabla7[Peso],"",1)</f>
        <v/>
      </c>
      <c r="T268" s="290" t="str">
        <f>_xlfn.XLOOKUP(Tabla135[[#This Row],[Tipo de control]],Tabla7[Tipo de control],Tabla7[Afectación matriz],"",1)</f>
        <v/>
      </c>
      <c r="U268" s="295"/>
      <c r="V268" s="327" t="str">
        <f>_xlfn.XLOOKUP(Tabla135[[#This Row],[Implementación]],Tabla11[Implementación],Tabla11[Peso],"",1)</f>
        <v/>
      </c>
      <c r="W268" s="295"/>
      <c r="X268" s="295"/>
      <c r="Y268" s="295"/>
      <c r="Z268" s="295"/>
      <c r="AA268" s="310" t="str">
        <f>IFERROR(Tabla135[[#This Row],[Peso del control]]+Tabla135[[#This Row],[Peso de la implementación]],"")</f>
        <v/>
      </c>
      <c r="AB268" s="310" t="str" cm="1">
        <f t="array" ref="AB268">IFERROR(IF(Tabla135[[#This Row],[Registro diligenciado]]=TRUE,_xlfn.IFS(AND(Tabla135[[#This Row],[No. de Control]]=1,Tabla135[[#This Row],[Desplazamiento en la Matriz]]="Probabilidad"),D268-(D268*Tabla135[[#This Row],[Valor del control]]),AND(Tabla135[[#This Row],[No. de Control]]&gt;1,Tabla135[[#This Row],[Desplazamiento en la Matriz]]="Probabilidad"),AB267-(AB267*Tabla135[[#This Row],[Valor del control]]),AND(Tabla135[[#This Row],[No. de Control]]=1,Tabla135[[#This Row],[Desplazamiento en la Matriz]]="Impacto"),D268,AND(Tabla135[[#This Row],[No. de Control]]&gt;1,Tabla135[[#This Row],[Desplazamiento en la Matriz]]="Impacto"),AB267),""),"")</f>
        <v/>
      </c>
      <c r="AC268" s="310" t="str" cm="1">
        <f t="array" ref="AC268">IFERROR(IF(Tabla135[[#This Row],[Registro diligenciado]]=TRUE,_xlfn.IFS(AND(Tabla135[[#This Row],[No. de Control]]=1,Tabla135[[#This Row],[Desplazamiento en la Matriz]]="Impacto"),E268-(E268*Tabla135[[#This Row],[Valor del control]]),AND(Tabla135[[#This Row],[No. de Control]]&gt;1,Tabla135[[#This Row],[Desplazamiento en la Matriz]]="Impacto"),AC267-(AC267*Tabla135[[#This Row],[Valor del control]]),AND(Tabla135[[#This Row],[No. de Control]]=1,Tabla135[[#This Row],[Desplazamiento en la Matriz]]="Probabilidad"),E268,AND(Tabla135[[#This Row],[No. de Control]]&gt;1,Tabla135[[#This Row],[Desplazamiento en la Matriz]]="Probabilidad"),AC267),""),"")</f>
        <v/>
      </c>
      <c r="AD268" s="310">
        <f>IFERROR(_xlfn.MINIFS(Tabla135[Probabilidad residual],Tabla135[Id Riesgo],Tabla135[[#This Row],[Id Riesgo]]),"")</f>
        <v>0.24</v>
      </c>
      <c r="AE268" s="310">
        <f>IFERROR(_xlfn.MINIFS(Tabla135[Impacto residual],Tabla135[Id Riesgo],Tabla135[[#This Row],[Id Riesgo]]),"")</f>
        <v>1</v>
      </c>
      <c r="AF268" s="310" t="str" cm="1">
        <f t="array" ref="AF26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268" s="310" t="str" cm="1">
        <f t="array" ref="AG26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26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68" s="213"/>
      <c r="AJ268" s="727">
        <f>_xlfn.MINIFS(Tabla135[Probabilidad residual],Tabla135[Id Riesgo],Tabla135[[#This Row],[Id Riesgo]])</f>
        <v>0.24</v>
      </c>
      <c r="AK268" s="727">
        <f>_xlfn.MINIFS(Tabla135[Impacto residual],Tabla135[Id Riesgo],Tabla135[[#This Row],[Id Riesgo]])</f>
        <v>1</v>
      </c>
      <c r="AL268" s="727"/>
      <c r="AM268" s="727"/>
      <c r="AN268" s="213"/>
      <c r="AO268" s="213"/>
      <c r="AP268" s="213"/>
      <c r="AQ268" s="213"/>
      <c r="AR268" s="213"/>
      <c r="AS268" s="213"/>
      <c r="AT268" s="213"/>
      <c r="AU268" s="213"/>
      <c r="AV268" s="213"/>
      <c r="AW268" s="213"/>
      <c r="AX268" s="213"/>
      <c r="AY268" s="213"/>
    </row>
    <row r="269" spans="1:51" ht="136.75" hidden="1" x14ac:dyDescent="0.4">
      <c r="A269" s="735" t="str">
        <f>Tabla135[[#This Row],[Id Riesgo]]</f>
        <v>RC26</v>
      </c>
      <c r="B269" s="736" t="str">
        <f>Tabla135[[#This Row],[Riesgo]]</f>
        <v>Posibilidad de afectación Reputacional, Legal, Operativa por Soborno entrante, Conflicto de Intereses, Corrupción debido a Posibilidad de ocurrencia de hechos de concusión o cohecho en la gestión de los trámites administrativos de adjudicación de baldíos y bienes fiscales patrimoniales,  asignación de subsidios, y aquellos relacionados con el reconocimiento de derechos sobre la tierra a población campesina, realizados por las UGT.</v>
      </c>
      <c r="C269" s="742" t="b">
        <f>Tabla135[[#This Row],[Identificado en paso 1 y 2?]]</f>
        <v>1</v>
      </c>
      <c r="D269" s="727">
        <f>_xlfn.XLOOKUP(Tabla135[[#This Row],[Id Riesgo]],Tabla13[Id Riesgo],Tabla13[Probabilidad],"",1)</f>
        <v>0.4</v>
      </c>
      <c r="E269" s="727">
        <f>IF(C269=TRUE,_xlfn.XLOOKUP(Tabla135[[#This Row],[Id Riesgo]],Tabla13[Id Riesgo],Tabla13[Porcentaje Impacto],"",1),"")</f>
        <v>1</v>
      </c>
      <c r="F269" s="290" t="str">
        <f t="shared" si="25"/>
        <v>RC26</v>
      </c>
      <c r="G269" s="415" t="b">
        <f>_xlfn.XLOOKUP(F269,Tabla13[Id Riesgo],Tabla13[Registro diligenciado],FALSE,1)</f>
        <v>1</v>
      </c>
      <c r="H269" s="290" t="str">
        <f>IF(G269,_xlfn.XLOOKUP(F269,Tabla6[Id Riesgo],Tabla6[DESCRIPCIÓN DEL RIESGO],FALSE,1),"")</f>
        <v>Posibilidad de afectación Reputacional, Legal, Operativa por Soborno entrante, Conflicto de Intereses, Corrupción debido a Posibilidad de ocurrencia de hechos de concusión o cohecho en la gestión de los trámites administrativos de adjudicación de baldíos y bienes fiscales patrimoniales,  asignación de subsidios, y aquellos relacionados con el reconocimiento de derechos sobre la tierra a población campesina, realizados por las UGT.</v>
      </c>
      <c r="I269" s="327">
        <f>_xlfn.XLOOKUP(Tabla135[[#This Row],[Id Riesgo]],Tabla13[Id Riesgo],Tabla13[Probabilidad])</f>
        <v>0.4</v>
      </c>
      <c r="J269" s="327">
        <f>_xlfn.XLOOKUP(Tabla135[[#This Row],[Id Riesgo]],Tabla13[Id Riesgo],Tabla13[Porcentaje Impacto],"",1)</f>
        <v>1</v>
      </c>
      <c r="K269" s="311">
        <v>8</v>
      </c>
      <c r="L269" s="314"/>
      <c r="M269" s="314"/>
      <c r="N269" s="314"/>
      <c r="O269" s="295"/>
      <c r="P269" s="314"/>
      <c r="Q269" s="328" t="str">
        <f>_xlfn.TEXTJOIN(" ",TRUE,Tabla135[[#This Row],[Actividad - Acción ¿Qué?
Inicia con verbo]],Tabla135[[#This Row],[Complemento
(Observaciones o desviaciones)]])</f>
        <v/>
      </c>
      <c r="R269" s="295"/>
      <c r="S269" s="327" t="str">
        <f>_xlfn.XLOOKUP(Tabla135[[#This Row],[Tipo de control]],Tabla7[Tipo de control],Tabla7[Peso],"",1)</f>
        <v/>
      </c>
      <c r="T269" s="290" t="str">
        <f>_xlfn.XLOOKUP(Tabla135[[#This Row],[Tipo de control]],Tabla7[Tipo de control],Tabla7[Afectación matriz],"",1)</f>
        <v/>
      </c>
      <c r="U269" s="295"/>
      <c r="V269" s="327" t="str">
        <f>_xlfn.XLOOKUP(Tabla135[[#This Row],[Implementación]],Tabla11[Implementación],Tabla11[Peso],"",1)</f>
        <v/>
      </c>
      <c r="W269" s="295"/>
      <c r="X269" s="295"/>
      <c r="Y269" s="295"/>
      <c r="Z269" s="295"/>
      <c r="AA269" s="310" t="str">
        <f>IFERROR(Tabla135[[#This Row],[Peso del control]]+Tabla135[[#This Row],[Peso de la implementación]],"")</f>
        <v/>
      </c>
      <c r="AB269" s="310" t="str" cm="1">
        <f t="array" ref="AB269">IFERROR(IF(Tabla135[[#This Row],[Registro diligenciado]]=TRUE,_xlfn.IFS(AND(Tabla135[[#This Row],[No. de Control]]=1,Tabla135[[#This Row],[Desplazamiento en la Matriz]]="Probabilidad"),D269-(D269*Tabla135[[#This Row],[Valor del control]]),AND(Tabla135[[#This Row],[No. de Control]]&gt;1,Tabla135[[#This Row],[Desplazamiento en la Matriz]]="Probabilidad"),AB268-(AB268*Tabla135[[#This Row],[Valor del control]]),AND(Tabla135[[#This Row],[No. de Control]]=1,Tabla135[[#This Row],[Desplazamiento en la Matriz]]="Impacto"),D269,AND(Tabla135[[#This Row],[No. de Control]]&gt;1,Tabla135[[#This Row],[Desplazamiento en la Matriz]]="Impacto"),AB268),""),"")</f>
        <v/>
      </c>
      <c r="AC269" s="310" t="str" cm="1">
        <f t="array" ref="AC269">IFERROR(IF(Tabla135[[#This Row],[Registro diligenciado]]=TRUE,_xlfn.IFS(AND(Tabla135[[#This Row],[No. de Control]]=1,Tabla135[[#This Row],[Desplazamiento en la Matriz]]="Impacto"),E269-(E269*Tabla135[[#This Row],[Valor del control]]),AND(Tabla135[[#This Row],[No. de Control]]&gt;1,Tabla135[[#This Row],[Desplazamiento en la Matriz]]="Impacto"),AC268-(AC268*Tabla135[[#This Row],[Valor del control]]),AND(Tabla135[[#This Row],[No. de Control]]=1,Tabla135[[#This Row],[Desplazamiento en la Matriz]]="Probabilidad"),E269,AND(Tabla135[[#This Row],[No. de Control]]&gt;1,Tabla135[[#This Row],[Desplazamiento en la Matriz]]="Probabilidad"),AC268),""),"")</f>
        <v/>
      </c>
      <c r="AD269" s="310">
        <f>IFERROR(_xlfn.MINIFS(Tabla135[Probabilidad residual],Tabla135[Id Riesgo],Tabla135[[#This Row],[Id Riesgo]]),"")</f>
        <v>0.24</v>
      </c>
      <c r="AE269" s="310">
        <f>IFERROR(_xlfn.MINIFS(Tabla135[Impacto residual],Tabla135[Id Riesgo],Tabla135[[#This Row],[Id Riesgo]]),"")</f>
        <v>1</v>
      </c>
      <c r="AF269" s="310" t="str" cm="1">
        <f t="array" ref="AF26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269" s="310" t="str" cm="1">
        <f t="array" ref="AG26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26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69" s="213"/>
      <c r="AJ269" s="727">
        <f>_xlfn.MINIFS(Tabla135[Probabilidad residual],Tabla135[Id Riesgo],Tabla135[[#This Row],[Id Riesgo]])</f>
        <v>0.24</v>
      </c>
      <c r="AK269" s="727">
        <f>_xlfn.MINIFS(Tabla135[Impacto residual],Tabla135[Id Riesgo],Tabla135[[#This Row],[Id Riesgo]])</f>
        <v>1</v>
      </c>
      <c r="AL269" s="727"/>
      <c r="AM269" s="727"/>
      <c r="AN269" s="213"/>
      <c r="AO269" s="213"/>
      <c r="AP269" s="213"/>
      <c r="AQ269" s="213"/>
      <c r="AR269" s="213"/>
      <c r="AS269" s="213"/>
      <c r="AT269" s="213"/>
      <c r="AU269" s="213"/>
      <c r="AV269" s="213"/>
      <c r="AW269" s="213"/>
      <c r="AX269" s="213"/>
      <c r="AY269" s="213"/>
    </row>
    <row r="270" spans="1:51" ht="136.75" hidden="1" x14ac:dyDescent="0.4">
      <c r="A270" s="735" t="str">
        <f>Tabla135[[#This Row],[Id Riesgo]]</f>
        <v>RC26</v>
      </c>
      <c r="B270" s="736" t="str">
        <f>Tabla135[[#This Row],[Riesgo]]</f>
        <v>Posibilidad de afectación Reputacional, Legal, Operativa por Soborno entrante, Conflicto de Intereses, Corrupción debido a Posibilidad de ocurrencia de hechos de concusión o cohecho en la gestión de los trámites administrativos de adjudicación de baldíos y bienes fiscales patrimoniales,  asignación de subsidios, y aquellos relacionados con el reconocimiento de derechos sobre la tierra a población campesina, realizados por las UGT.</v>
      </c>
      <c r="C270" s="742" t="b">
        <f>Tabla135[[#This Row],[Identificado en paso 1 y 2?]]</f>
        <v>1</v>
      </c>
      <c r="D270" s="727">
        <f>_xlfn.XLOOKUP(Tabla135[[#This Row],[Id Riesgo]],Tabla13[Id Riesgo],Tabla13[Probabilidad],"",1)</f>
        <v>0.4</v>
      </c>
      <c r="E270" s="727">
        <f>IF(C270=TRUE,_xlfn.XLOOKUP(Tabla135[[#This Row],[Id Riesgo]],Tabla13[Id Riesgo],Tabla13[Porcentaje Impacto],"",1),"")</f>
        <v>1</v>
      </c>
      <c r="F270" s="290" t="str">
        <f t="shared" si="25"/>
        <v>RC26</v>
      </c>
      <c r="G270" s="415" t="b">
        <f>_xlfn.XLOOKUP(F270,Tabla13[Id Riesgo],Tabla13[Registro diligenciado],FALSE,1)</f>
        <v>1</v>
      </c>
      <c r="H270" s="290" t="str">
        <f>IF(G270,_xlfn.XLOOKUP(F270,Tabla6[Id Riesgo],Tabla6[DESCRIPCIÓN DEL RIESGO],FALSE,1),"")</f>
        <v>Posibilidad de afectación Reputacional, Legal, Operativa por Soborno entrante, Conflicto de Intereses, Corrupción debido a Posibilidad de ocurrencia de hechos de concusión o cohecho en la gestión de los trámites administrativos de adjudicación de baldíos y bienes fiscales patrimoniales,  asignación de subsidios, y aquellos relacionados con el reconocimiento de derechos sobre la tierra a población campesina, realizados por las UGT.</v>
      </c>
      <c r="I270" s="327">
        <f>_xlfn.XLOOKUP(Tabla135[[#This Row],[Id Riesgo]],Tabla13[Id Riesgo],Tabla13[Probabilidad])</f>
        <v>0.4</v>
      </c>
      <c r="J270" s="327">
        <f>_xlfn.XLOOKUP(Tabla135[[#This Row],[Id Riesgo]],Tabla13[Id Riesgo],Tabla13[Porcentaje Impacto],"",1)</f>
        <v>1</v>
      </c>
      <c r="K270" s="311">
        <v>9</v>
      </c>
      <c r="L270" s="314"/>
      <c r="M270" s="314"/>
      <c r="N270" s="314"/>
      <c r="O270" s="295"/>
      <c r="P270" s="314"/>
      <c r="Q270" s="328" t="str">
        <f>_xlfn.TEXTJOIN(" ",TRUE,Tabla135[[#This Row],[Actividad - Acción ¿Qué?
Inicia con verbo]],Tabla135[[#This Row],[Complemento
(Observaciones o desviaciones)]])</f>
        <v/>
      </c>
      <c r="R270" s="295"/>
      <c r="S270" s="327" t="str">
        <f>_xlfn.XLOOKUP(Tabla135[[#This Row],[Tipo de control]],Tabla7[Tipo de control],Tabla7[Peso],"",1)</f>
        <v/>
      </c>
      <c r="T270" s="290" t="str">
        <f>_xlfn.XLOOKUP(Tabla135[[#This Row],[Tipo de control]],Tabla7[Tipo de control],Tabla7[Afectación matriz],"",1)</f>
        <v/>
      </c>
      <c r="U270" s="295"/>
      <c r="V270" s="327" t="str">
        <f>_xlfn.XLOOKUP(Tabla135[[#This Row],[Implementación]],Tabla11[Implementación],Tabla11[Peso],"",1)</f>
        <v/>
      </c>
      <c r="W270" s="295"/>
      <c r="X270" s="295"/>
      <c r="Y270" s="295"/>
      <c r="Z270" s="295"/>
      <c r="AA270" s="310" t="str">
        <f>IFERROR(Tabla135[[#This Row],[Peso del control]]+Tabla135[[#This Row],[Peso de la implementación]],"")</f>
        <v/>
      </c>
      <c r="AB270" s="310" t="str" cm="1">
        <f t="array" ref="AB270">IFERROR(IF(Tabla135[[#This Row],[Registro diligenciado]]=TRUE,_xlfn.IFS(AND(Tabla135[[#This Row],[No. de Control]]=1,Tabla135[[#This Row],[Desplazamiento en la Matriz]]="Probabilidad"),D270-(D270*Tabla135[[#This Row],[Valor del control]]),AND(Tabla135[[#This Row],[No. de Control]]&gt;1,Tabla135[[#This Row],[Desplazamiento en la Matriz]]="Probabilidad"),AB269-(AB269*Tabla135[[#This Row],[Valor del control]]),AND(Tabla135[[#This Row],[No. de Control]]=1,Tabla135[[#This Row],[Desplazamiento en la Matriz]]="Impacto"),D270,AND(Tabla135[[#This Row],[No. de Control]]&gt;1,Tabla135[[#This Row],[Desplazamiento en la Matriz]]="Impacto"),AB269),""),"")</f>
        <v/>
      </c>
      <c r="AC270" s="310" t="str" cm="1">
        <f t="array" ref="AC270">IFERROR(IF(Tabla135[[#This Row],[Registro diligenciado]]=TRUE,_xlfn.IFS(AND(Tabla135[[#This Row],[No. de Control]]=1,Tabla135[[#This Row],[Desplazamiento en la Matriz]]="Impacto"),E270-(E270*Tabla135[[#This Row],[Valor del control]]),AND(Tabla135[[#This Row],[No. de Control]]&gt;1,Tabla135[[#This Row],[Desplazamiento en la Matriz]]="Impacto"),AC269-(AC269*Tabla135[[#This Row],[Valor del control]]),AND(Tabla135[[#This Row],[No. de Control]]=1,Tabla135[[#This Row],[Desplazamiento en la Matriz]]="Probabilidad"),E270,AND(Tabla135[[#This Row],[No. de Control]]&gt;1,Tabla135[[#This Row],[Desplazamiento en la Matriz]]="Probabilidad"),AC269),""),"")</f>
        <v/>
      </c>
      <c r="AD270" s="310">
        <f>IFERROR(_xlfn.MINIFS(Tabla135[Probabilidad residual],Tabla135[Id Riesgo],Tabla135[[#This Row],[Id Riesgo]]),"")</f>
        <v>0.24</v>
      </c>
      <c r="AE270" s="310">
        <f>IFERROR(_xlfn.MINIFS(Tabla135[Impacto residual],Tabla135[Id Riesgo],Tabla135[[#This Row],[Id Riesgo]]),"")</f>
        <v>1</v>
      </c>
      <c r="AF270" s="310" t="str" cm="1">
        <f t="array" ref="AF27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270" s="310" t="str" cm="1">
        <f t="array" ref="AG27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27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70" s="213"/>
      <c r="AJ270" s="727">
        <f>_xlfn.MINIFS(Tabla135[Probabilidad residual],Tabla135[Id Riesgo],Tabla135[[#This Row],[Id Riesgo]])</f>
        <v>0.24</v>
      </c>
      <c r="AK270" s="727">
        <f>_xlfn.MINIFS(Tabla135[Impacto residual],Tabla135[Id Riesgo],Tabla135[[#This Row],[Id Riesgo]])</f>
        <v>1</v>
      </c>
      <c r="AL270" s="727"/>
      <c r="AM270" s="727"/>
      <c r="AN270" s="213"/>
      <c r="AO270" s="213"/>
      <c r="AP270" s="213"/>
      <c r="AQ270" s="213"/>
      <c r="AR270" s="213"/>
      <c r="AS270" s="213"/>
      <c r="AT270" s="213"/>
      <c r="AU270" s="213"/>
      <c r="AV270" s="213"/>
      <c r="AW270" s="213"/>
      <c r="AX270" s="213"/>
      <c r="AY270" s="213"/>
    </row>
    <row r="271" spans="1:51" ht="136.75" hidden="1" x14ac:dyDescent="0.4">
      <c r="A271" s="735" t="str">
        <f>Tabla135[[#This Row],[Id Riesgo]]</f>
        <v>RC26</v>
      </c>
      <c r="B271" s="736" t="str">
        <f>Tabla135[[#This Row],[Riesgo]]</f>
        <v>Posibilidad de afectación Reputacional, Legal, Operativa por Soborno entrante, Conflicto de Intereses, Corrupción debido a Posibilidad de ocurrencia de hechos de concusión o cohecho en la gestión de los trámites administrativos de adjudicación de baldíos y bienes fiscales patrimoniales,  asignación de subsidios, y aquellos relacionados con el reconocimiento de derechos sobre la tierra a población campesina, realizados por las UGT.</v>
      </c>
      <c r="C271" s="742" t="b">
        <f>Tabla135[[#This Row],[Identificado en paso 1 y 2?]]</f>
        <v>1</v>
      </c>
      <c r="D271" s="727">
        <f>_xlfn.XLOOKUP(Tabla135[[#This Row],[Id Riesgo]],Tabla13[Id Riesgo],Tabla13[Probabilidad],"",1)</f>
        <v>0.4</v>
      </c>
      <c r="E271" s="727">
        <f>IF(C271=TRUE,_xlfn.XLOOKUP(Tabla135[[#This Row],[Id Riesgo]],Tabla13[Id Riesgo],Tabla13[Porcentaje Impacto],"",1),"")</f>
        <v>1</v>
      </c>
      <c r="F271" s="290" t="str">
        <f t="shared" si="25"/>
        <v>RC26</v>
      </c>
      <c r="G271" s="415" t="b">
        <f>_xlfn.XLOOKUP(F271,Tabla13[Id Riesgo],Tabla13[Registro diligenciado],FALSE,1)</f>
        <v>1</v>
      </c>
      <c r="H271" s="290" t="str">
        <f>IF(G271,_xlfn.XLOOKUP(F271,Tabla6[Id Riesgo],Tabla6[DESCRIPCIÓN DEL RIESGO],FALSE,1),"")</f>
        <v>Posibilidad de afectación Reputacional, Legal, Operativa por Soborno entrante, Conflicto de Intereses, Corrupción debido a Posibilidad de ocurrencia de hechos de concusión o cohecho en la gestión de los trámites administrativos de adjudicación de baldíos y bienes fiscales patrimoniales,  asignación de subsidios, y aquellos relacionados con el reconocimiento de derechos sobre la tierra a población campesina, realizados por las UGT.</v>
      </c>
      <c r="I271" s="327">
        <f>_xlfn.XLOOKUP(Tabla135[[#This Row],[Id Riesgo]],Tabla13[Id Riesgo],Tabla13[Probabilidad])</f>
        <v>0.4</v>
      </c>
      <c r="J271" s="327">
        <f>_xlfn.XLOOKUP(Tabla135[[#This Row],[Id Riesgo]],Tabla13[Id Riesgo],Tabla13[Porcentaje Impacto],"",1)</f>
        <v>1</v>
      </c>
      <c r="K271" s="311">
        <v>10</v>
      </c>
      <c r="L271" s="314"/>
      <c r="M271" s="314"/>
      <c r="N271" s="314"/>
      <c r="O271" s="295"/>
      <c r="P271" s="314"/>
      <c r="Q271" s="328" t="str">
        <f>_xlfn.TEXTJOIN(" ",TRUE,Tabla135[[#This Row],[Actividad - Acción ¿Qué?
Inicia con verbo]],Tabla135[[#This Row],[Complemento
(Observaciones o desviaciones)]])</f>
        <v/>
      </c>
      <c r="R271" s="295"/>
      <c r="S271" s="327" t="str">
        <f>_xlfn.XLOOKUP(Tabla135[[#This Row],[Tipo de control]],Tabla7[Tipo de control],Tabla7[Peso],"",1)</f>
        <v/>
      </c>
      <c r="T271" s="290" t="str">
        <f>_xlfn.XLOOKUP(Tabla135[[#This Row],[Tipo de control]],Tabla7[Tipo de control],Tabla7[Afectación matriz],"",1)</f>
        <v/>
      </c>
      <c r="U271" s="295"/>
      <c r="V271" s="327" t="str">
        <f>_xlfn.XLOOKUP(Tabla135[[#This Row],[Implementación]],Tabla11[Implementación],Tabla11[Peso],"",1)</f>
        <v/>
      </c>
      <c r="W271" s="295"/>
      <c r="X271" s="295"/>
      <c r="Y271" s="295"/>
      <c r="Z271" s="295"/>
      <c r="AA271" s="310" t="str">
        <f>IFERROR(Tabla135[[#This Row],[Peso del control]]+Tabla135[[#This Row],[Peso de la implementación]],"")</f>
        <v/>
      </c>
      <c r="AB271" s="310" t="str" cm="1">
        <f t="array" ref="AB271">IFERROR(IF(Tabla135[[#This Row],[Registro diligenciado]]=TRUE,_xlfn.IFS(AND(Tabla135[[#This Row],[No. de Control]]=1,Tabla135[[#This Row],[Desplazamiento en la Matriz]]="Probabilidad"),D271-(D271*Tabla135[[#This Row],[Valor del control]]),AND(Tabla135[[#This Row],[No. de Control]]&gt;1,Tabla135[[#This Row],[Desplazamiento en la Matriz]]="Probabilidad"),AB270-(AB270*Tabla135[[#This Row],[Valor del control]]),AND(Tabla135[[#This Row],[No. de Control]]=1,Tabla135[[#This Row],[Desplazamiento en la Matriz]]="Impacto"),D271,AND(Tabla135[[#This Row],[No. de Control]]&gt;1,Tabla135[[#This Row],[Desplazamiento en la Matriz]]="Impacto"),AB270),""),"")</f>
        <v/>
      </c>
      <c r="AC271" s="310" t="str" cm="1">
        <f t="array" ref="AC271">IFERROR(IF(Tabla135[[#This Row],[Registro diligenciado]]=TRUE,_xlfn.IFS(AND(Tabla135[[#This Row],[No. de Control]]=1,Tabla135[[#This Row],[Desplazamiento en la Matriz]]="Impacto"),E271-(E271*Tabla135[[#This Row],[Valor del control]]),AND(Tabla135[[#This Row],[No. de Control]]&gt;1,Tabla135[[#This Row],[Desplazamiento en la Matriz]]="Impacto"),AC270-(AC270*Tabla135[[#This Row],[Valor del control]]),AND(Tabla135[[#This Row],[No. de Control]]=1,Tabla135[[#This Row],[Desplazamiento en la Matriz]]="Probabilidad"),E271,AND(Tabla135[[#This Row],[No. de Control]]&gt;1,Tabla135[[#This Row],[Desplazamiento en la Matriz]]="Probabilidad"),AC270),""),"")</f>
        <v/>
      </c>
      <c r="AD271" s="310">
        <f>IFERROR(_xlfn.MINIFS(Tabla135[Probabilidad residual],Tabla135[Id Riesgo],Tabla135[[#This Row],[Id Riesgo]]),"")</f>
        <v>0.24</v>
      </c>
      <c r="AE271" s="310">
        <f>IFERROR(_xlfn.MINIFS(Tabla135[Impacto residual],Tabla135[Id Riesgo],Tabla135[[#This Row],[Id Riesgo]]),"")</f>
        <v>1</v>
      </c>
      <c r="AF271" s="310" t="str" cm="1">
        <f t="array" ref="AF27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271" s="310" t="str" cm="1">
        <f t="array" ref="AG27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27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71" s="213"/>
      <c r="AJ271" s="727">
        <f>_xlfn.MINIFS(Tabla135[Probabilidad residual],Tabla135[Id Riesgo],Tabla135[[#This Row],[Id Riesgo]])</f>
        <v>0.24</v>
      </c>
      <c r="AK271" s="727">
        <f>_xlfn.MINIFS(Tabla135[Impacto residual],Tabla135[Id Riesgo],Tabla135[[#This Row],[Id Riesgo]])</f>
        <v>1</v>
      </c>
      <c r="AL271" s="727"/>
      <c r="AM271" s="727"/>
      <c r="AN271" s="213"/>
      <c r="AO271" s="213"/>
      <c r="AP271" s="213"/>
      <c r="AQ271" s="213"/>
      <c r="AR271" s="213"/>
      <c r="AS271" s="213"/>
      <c r="AT271" s="213"/>
      <c r="AU271" s="213"/>
      <c r="AV271" s="213"/>
      <c r="AW271" s="213"/>
      <c r="AX271" s="213"/>
      <c r="AY271" s="213"/>
    </row>
    <row r="272" spans="1:51" ht="218.25" customHeight="1" x14ac:dyDescent="0.4">
      <c r="A272" s="735" t="str">
        <f>Tabla135[[#This Row],[Id Riesgo]]</f>
        <v>RC27</v>
      </c>
      <c r="B272" s="736" t="str">
        <f>Tabla135[[#This Row],[Riesgo]]</f>
        <v>Posibilidad de afectación Operativa por Conflicto de Intereses, Fraude interno debido a Posibilidad de afectación en la eficiencia operativa, el cumplimiento misional y la calidad del servicio prestado por la Agencia Nacional de Tierras, debido a retrasos, incumplimientos o ejecución insuficiente por parte de los contratistas que apoyan los diferentes componentes misionales y territoriales.</v>
      </c>
      <c r="C272" s="742" t="b">
        <f>Tabla135[[#This Row],[Identificado en paso 1 y 2?]]</f>
        <v>1</v>
      </c>
      <c r="D272" s="727">
        <f>_xlfn.XLOOKUP(Tabla135[[#This Row],[Id Riesgo]],Tabla13[Id Riesgo],Tabla13[Probabilidad],"",1)</f>
        <v>0.4</v>
      </c>
      <c r="E272" s="727">
        <f>IF(C272=TRUE,_xlfn.XLOOKUP(Tabla135[[#This Row],[Id Riesgo]],Tabla13[Id Riesgo],Tabla13[Porcentaje Impacto],"",1),"")</f>
        <v>0.4</v>
      </c>
      <c r="F272" s="290" t="s">
        <v>158</v>
      </c>
      <c r="G272" s="415" t="b">
        <f>_xlfn.XLOOKUP(F272,Tabla13[Id Riesgo],Tabla13[Registro diligenciado],FALSE,1)</f>
        <v>1</v>
      </c>
      <c r="H272" s="290" t="str">
        <f>IF(G272,_xlfn.XLOOKUP(F272,Tabla6[Id Riesgo],Tabla6[DESCRIPCIÓN DEL RIESGO],FALSE,1),"")</f>
        <v>Posibilidad de afectación Operativa por Conflicto de Intereses, Fraude interno debido a Posibilidad de afectación en la eficiencia operativa, el cumplimiento misional y la calidad del servicio prestado por la Agencia Nacional de Tierras, debido a retrasos, incumplimientos o ejecución insuficiente por parte de los contratistas que apoyan los diferentes componentes misionales y territoriales.</v>
      </c>
      <c r="I272" s="327">
        <f>_xlfn.XLOOKUP(Tabla135[[#This Row],[Id Riesgo]],Tabla13[Id Riesgo],Tabla13[Probabilidad])</f>
        <v>0.4</v>
      </c>
      <c r="J272" s="327">
        <f>_xlfn.XLOOKUP(Tabla135[[#This Row],[Id Riesgo]],Tabla13[Id Riesgo],Tabla13[Porcentaje Impacto],"",1)</f>
        <v>0.4</v>
      </c>
      <c r="K272" s="311">
        <v>1</v>
      </c>
      <c r="L272" s="314" t="s">
        <v>756</v>
      </c>
      <c r="M272" s="314" t="s">
        <v>433</v>
      </c>
      <c r="N272" s="314"/>
      <c r="O272" s="295" t="s">
        <v>956</v>
      </c>
      <c r="P272" s="314" t="s">
        <v>957</v>
      </c>
      <c r="Q272" s="328" t="str">
        <f>_xlfn.TEXTJOIN(" ",TRUE,Tabla135[[#This Row],[Actividad - Acción ¿Qué?
Inicia con verbo]],Tabla135[[#This Row],[Complemento
(Observaciones o desviaciones)]])</f>
        <v>Realizar seguimiento técnico, administrativo y territorial al cumplimiento de las obligaciones contractuales. Verificación de cumplimiento de entregables, identificación de retrasos, inconsistencias, reportes incompletos o actividades no ejecutadas según el cronograma pactado.</v>
      </c>
      <c r="R272" s="295" t="s">
        <v>531</v>
      </c>
      <c r="S272" s="327">
        <f>_xlfn.XLOOKUP(Tabla135[[#This Row],[Tipo de control]],Tabla7[Tipo de control],Tabla7[Peso],"",1)</f>
        <v>0.15</v>
      </c>
      <c r="T272" s="290" t="str">
        <f>_xlfn.XLOOKUP(Tabla135[[#This Row],[Tipo de control]],Tabla7[Tipo de control],Tabla7[Afectación matriz],"",1)</f>
        <v>Probabilidad</v>
      </c>
      <c r="U272" s="295" t="s">
        <v>503</v>
      </c>
      <c r="V272" s="327">
        <f>_xlfn.XLOOKUP(Tabla135[[#This Row],[Implementación]],Tabla11[Implementación],Tabla11[Peso],"",1)</f>
        <v>0.15</v>
      </c>
      <c r="W272" s="295" t="s">
        <v>502</v>
      </c>
      <c r="X272" s="295" t="s">
        <v>497</v>
      </c>
      <c r="Y272" s="295" t="s">
        <v>506</v>
      </c>
      <c r="Z272" s="295" t="s">
        <v>508</v>
      </c>
      <c r="AA272" s="310">
        <f>IFERROR(Tabla135[[#This Row],[Peso del control]]+Tabla135[[#This Row],[Peso de la implementación]],"")</f>
        <v>0.3</v>
      </c>
      <c r="AB272" s="310" cm="1">
        <f t="array" ref="AB272">IFERROR(IF(Tabla135[[#This Row],[Registro diligenciado]]=TRUE,_xlfn.IFS(AND(Tabla135[[#This Row],[No. de Control]]=1,Tabla135[[#This Row],[Desplazamiento en la Matriz]]="Probabilidad"),D272-(D272*Tabla135[[#This Row],[Valor del control]]),AND(Tabla135[[#This Row],[No. de Control]]&gt;1,Tabla135[[#This Row],[Desplazamiento en la Matriz]]="Probabilidad"),AB271-(AB271*Tabla135[[#This Row],[Valor del control]]),AND(Tabla135[[#This Row],[No. de Control]]=1,Tabla135[[#This Row],[Desplazamiento en la Matriz]]="Impacto"),D272,AND(Tabla135[[#This Row],[No. de Control]]&gt;1,Tabla135[[#This Row],[Desplazamiento en la Matriz]]="Impacto"),AB271),""),"")</f>
        <v>0.28000000000000003</v>
      </c>
      <c r="AC272" s="310" cm="1">
        <f t="array" ref="AC272">IFERROR(IF(Tabla135[[#This Row],[Registro diligenciado]]=TRUE,_xlfn.IFS(AND(Tabla135[[#This Row],[No. de Control]]=1,Tabla135[[#This Row],[Desplazamiento en la Matriz]]="Impacto"),E272-(E272*Tabla135[[#This Row],[Valor del control]]),AND(Tabla135[[#This Row],[No. de Control]]&gt;1,Tabla135[[#This Row],[Desplazamiento en la Matriz]]="Impacto"),AC271-(AC271*Tabla135[[#This Row],[Valor del control]]),AND(Tabla135[[#This Row],[No. de Control]]=1,Tabla135[[#This Row],[Desplazamiento en la Matriz]]="Probabilidad"),E272,AND(Tabla135[[#This Row],[No. de Control]]&gt;1,Tabla135[[#This Row],[Desplazamiento en la Matriz]]="Probabilidad"),AC271),""),"")</f>
        <v>0.4</v>
      </c>
      <c r="AD272" s="310">
        <f>IFERROR(_xlfn.MINIFS(Tabla135[Probabilidad residual],Tabla135[Id Riesgo],Tabla135[[#This Row],[Id Riesgo]]),"")</f>
        <v>0.28000000000000003</v>
      </c>
      <c r="AE272" s="310">
        <f>IFERROR(_xlfn.MINIFS(Tabla135[Impacto residual],Tabla135[Id Riesgo],Tabla135[[#This Row],[Id Riesgo]]),"")</f>
        <v>0.4</v>
      </c>
      <c r="AF272" s="310" t="str" cm="1">
        <f t="array" ref="AF27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272" s="310" t="str" cm="1">
        <f t="array" ref="AG27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Menor</v>
      </c>
      <c r="AH27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272" s="213"/>
      <c r="AJ272" s="727">
        <f>_xlfn.MINIFS(Tabla135[Probabilidad residual],Tabla135[Id Riesgo],Tabla135[[#This Row],[Id Riesgo]])</f>
        <v>0.28000000000000003</v>
      </c>
      <c r="AK272" s="727">
        <f>_xlfn.MINIFS(Tabla135[Impacto residual],Tabla135[Id Riesgo],Tabla135[[#This Row],[Id Riesgo]])</f>
        <v>0.4</v>
      </c>
      <c r="AL272" s="727" t="str" cm="1">
        <f t="array" ref="AL272">IFERROR(_xlfn.IFS(AND(AJ272&gt;=CONFIGURACIÓN!$BF$6,AJ272&lt;=CONFIGURACIÓN!$BG$6),CONFIGURACIÓN!$BE$6,AND(AJ272&gt;=CONFIGURACIÓN!$BF$7,AJ272&lt;=CONFIGURACIÓN!$BG$7),CONFIGURACIÓN!$BE$7,AND(AJ272&gt;=CONFIGURACIÓN!$BF$8,AJ272&lt;=CONFIGURACIÓN!$BG$8),CONFIGURACIÓN!$BE$8,AND(AJ272&gt;=CONFIGURACIÓN!$BF$9,AJ272&lt;=CONFIGURACIÓN!$BG$9),CONFIGURACIÓN!$BE$9,AND(AJ272&gt;=CONFIGURACIÓN!$BF$10,AJ272&lt;=CONFIGURACIÓN!$BG$10),CONFIGURACIÓN!$BE$10),"")</f>
        <v>Baja</v>
      </c>
      <c r="AM272" s="727" t="str" cm="1">
        <f t="array" ref="AM272">IFERROR(_xlfn.IFS(AND(AK272&gt;=CONFIGURACIÓN!$BJ$6,AK272&lt;=CONFIGURACIÓN!$BK$6),CONFIGURACIÓN!$BI$6,AND(AK272&gt;=CONFIGURACIÓN!$BJ$7,AK272&lt;=CONFIGURACIÓN!$BK$7),CONFIGURACIÓN!$BI$7,AND(AK272&gt;=CONFIGURACIÓN!$BJ$8,AK272&lt;=CONFIGURACIÓN!$BK$8),CONFIGURACIÓN!$BI$8,AND(AK272&gt;=CONFIGURACIÓN!$BJ$9,AK272&lt;=CONFIGURACIÓN!$BK$9),CONFIGURACIÓN!$BI$9,AND(AK272&gt;=CONFIGURACIÓN!$BJ$10,AK272&lt;=CONFIGURACIÓN!$BK$10),CONFIGURACIÓN!$BI$10),"")</f>
        <v>Menor</v>
      </c>
      <c r="AN272" s="213"/>
      <c r="AO272" s="213"/>
      <c r="AP272" s="213"/>
      <c r="AQ272" s="213"/>
      <c r="AR272" s="213"/>
      <c r="AS272" s="213"/>
      <c r="AT272" s="213"/>
      <c r="AU272" s="213"/>
      <c r="AV272" s="213"/>
      <c r="AW272" s="213"/>
      <c r="AX272" s="213"/>
      <c r="AY272" s="213"/>
    </row>
    <row r="273" spans="1:51" ht="124.3" hidden="1" x14ac:dyDescent="0.4">
      <c r="A273" s="735" t="str">
        <f>Tabla135[[#This Row],[Id Riesgo]]</f>
        <v>RC27</v>
      </c>
      <c r="B273" s="736" t="str">
        <f>Tabla135[[#This Row],[Riesgo]]</f>
        <v>Posibilidad de afectación Operativa por Conflicto de Intereses, Fraude interno debido a Posibilidad de afectación en la eficiencia operativa, el cumplimiento misional y la calidad del servicio prestado por la Agencia Nacional de Tierras, debido a retrasos, incumplimientos o ejecución insuficiente por parte de los contratistas que apoyan los diferentes componentes misionales y territoriales.</v>
      </c>
      <c r="C273" s="742" t="b">
        <f>Tabla135[[#This Row],[Identificado en paso 1 y 2?]]</f>
        <v>1</v>
      </c>
      <c r="D273" s="727">
        <f>_xlfn.XLOOKUP(Tabla135[[#This Row],[Id Riesgo]],Tabla13[Id Riesgo],Tabla13[Probabilidad],"",1)</f>
        <v>0.4</v>
      </c>
      <c r="E273" s="727">
        <f>IF(C273=TRUE,_xlfn.XLOOKUP(Tabla135[[#This Row],[Id Riesgo]],Tabla13[Id Riesgo],Tabla13[Porcentaje Impacto],"",1),"")</f>
        <v>0.4</v>
      </c>
      <c r="F273" s="290" t="str">
        <f t="shared" ref="F273:F281" si="26">F272</f>
        <v>RC27</v>
      </c>
      <c r="G273" s="415" t="b">
        <f>_xlfn.XLOOKUP(F273,Tabla13[Id Riesgo],Tabla13[Registro diligenciado],FALSE,1)</f>
        <v>1</v>
      </c>
      <c r="H273" s="290" t="str">
        <f>IF(G273,_xlfn.XLOOKUP(F273,Tabla6[Id Riesgo],Tabla6[DESCRIPCIÓN DEL RIESGO],FALSE,1),"")</f>
        <v>Posibilidad de afectación Operativa por Conflicto de Intereses, Fraude interno debido a Posibilidad de afectación en la eficiencia operativa, el cumplimiento misional y la calidad del servicio prestado por la Agencia Nacional de Tierras, debido a retrasos, incumplimientos o ejecución insuficiente por parte de los contratistas que apoyan los diferentes componentes misionales y territoriales.</v>
      </c>
      <c r="I273" s="327">
        <f>_xlfn.XLOOKUP(Tabla135[[#This Row],[Id Riesgo]],Tabla13[Id Riesgo],Tabla13[Probabilidad])</f>
        <v>0.4</v>
      </c>
      <c r="J273" s="327">
        <f>_xlfn.XLOOKUP(Tabla135[[#This Row],[Id Riesgo]],Tabla13[Id Riesgo],Tabla13[Porcentaje Impacto],"",1)</f>
        <v>0.4</v>
      </c>
      <c r="K273" s="311">
        <v>2</v>
      </c>
      <c r="L273" s="314"/>
      <c r="M273" s="314"/>
      <c r="N273" s="314"/>
      <c r="O273" s="295"/>
      <c r="P273" s="314"/>
      <c r="Q273" s="328" t="str">
        <f>_xlfn.TEXTJOIN(" ",TRUE,Tabla135[[#This Row],[Actividad - Acción ¿Qué?
Inicia con verbo]],Tabla135[[#This Row],[Complemento
(Observaciones o desviaciones)]])</f>
        <v/>
      </c>
      <c r="R273" s="295"/>
      <c r="S273" s="327" t="str">
        <f>_xlfn.XLOOKUP(Tabla135[[#This Row],[Tipo de control]],Tabla7[Tipo de control],Tabla7[Peso],"",1)</f>
        <v/>
      </c>
      <c r="T273" s="290" t="str">
        <f>_xlfn.XLOOKUP(Tabla135[[#This Row],[Tipo de control]],Tabla7[Tipo de control],Tabla7[Afectación matriz],"",1)</f>
        <v/>
      </c>
      <c r="U273" s="295"/>
      <c r="V273" s="327" t="str">
        <f>_xlfn.XLOOKUP(Tabla135[[#This Row],[Implementación]],Tabla11[Implementación],Tabla11[Peso],"",1)</f>
        <v/>
      </c>
      <c r="W273" s="295"/>
      <c r="X273" s="295"/>
      <c r="Y273" s="295"/>
      <c r="Z273" s="295"/>
      <c r="AA273" s="310" t="str">
        <f>IFERROR(Tabla135[[#This Row],[Peso del control]]+Tabla135[[#This Row],[Peso de la implementación]],"")</f>
        <v/>
      </c>
      <c r="AB273" s="310" t="str" cm="1">
        <f t="array" ref="AB273">IFERROR(IF(Tabla135[[#This Row],[Registro diligenciado]]=TRUE,_xlfn.IFS(AND(Tabla135[[#This Row],[No. de Control]]=1,Tabla135[[#This Row],[Desplazamiento en la Matriz]]="Probabilidad"),D273-(D273*Tabla135[[#This Row],[Valor del control]]),AND(Tabla135[[#This Row],[No. de Control]]&gt;1,Tabla135[[#This Row],[Desplazamiento en la Matriz]]="Probabilidad"),AB272-(AB272*Tabla135[[#This Row],[Valor del control]]),AND(Tabla135[[#This Row],[No. de Control]]=1,Tabla135[[#This Row],[Desplazamiento en la Matriz]]="Impacto"),D273,AND(Tabla135[[#This Row],[No. de Control]]&gt;1,Tabla135[[#This Row],[Desplazamiento en la Matriz]]="Impacto"),AB272),""),"")</f>
        <v/>
      </c>
      <c r="AC273" s="310" t="str" cm="1">
        <f t="array" ref="AC273">IFERROR(IF(Tabla135[[#This Row],[Registro diligenciado]]=TRUE,_xlfn.IFS(AND(Tabla135[[#This Row],[No. de Control]]=1,Tabla135[[#This Row],[Desplazamiento en la Matriz]]="Impacto"),E273-(E273*Tabla135[[#This Row],[Valor del control]]),AND(Tabla135[[#This Row],[No. de Control]]&gt;1,Tabla135[[#This Row],[Desplazamiento en la Matriz]]="Impacto"),AC272-(AC272*Tabla135[[#This Row],[Valor del control]]),AND(Tabla135[[#This Row],[No. de Control]]=1,Tabla135[[#This Row],[Desplazamiento en la Matriz]]="Probabilidad"),E273,AND(Tabla135[[#This Row],[No. de Control]]&gt;1,Tabla135[[#This Row],[Desplazamiento en la Matriz]]="Probabilidad"),AC272),""),"")</f>
        <v/>
      </c>
      <c r="AD273" s="310">
        <f>IFERROR(_xlfn.MINIFS(Tabla135[Probabilidad residual],Tabla135[Id Riesgo],Tabla135[[#This Row],[Id Riesgo]]),"")</f>
        <v>0.28000000000000003</v>
      </c>
      <c r="AE273" s="310">
        <f>IFERROR(_xlfn.MINIFS(Tabla135[Impacto residual],Tabla135[Id Riesgo],Tabla135[[#This Row],[Id Riesgo]]),"")</f>
        <v>0.4</v>
      </c>
      <c r="AF273" s="310" t="str" cm="1">
        <f t="array" ref="AF27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273" s="310" t="str" cm="1">
        <f t="array" ref="AG27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Menor</v>
      </c>
      <c r="AH27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73" s="213"/>
      <c r="AJ273" s="727">
        <f>_xlfn.MINIFS(Tabla135[Probabilidad residual],Tabla135[Id Riesgo],Tabla135[[#This Row],[Id Riesgo]])</f>
        <v>0.28000000000000003</v>
      </c>
      <c r="AK273" s="727">
        <f>_xlfn.MINIFS(Tabla135[Impacto residual],Tabla135[Id Riesgo],Tabla135[[#This Row],[Id Riesgo]])</f>
        <v>0.4</v>
      </c>
      <c r="AL273" s="727"/>
      <c r="AM273" s="727"/>
      <c r="AN273" s="213"/>
      <c r="AO273" s="213"/>
      <c r="AP273" s="213"/>
      <c r="AQ273" s="213"/>
      <c r="AR273" s="213"/>
      <c r="AS273" s="213"/>
      <c r="AT273" s="213"/>
      <c r="AU273" s="213"/>
      <c r="AV273" s="213"/>
      <c r="AW273" s="213"/>
      <c r="AX273" s="213"/>
      <c r="AY273" s="213"/>
    </row>
    <row r="274" spans="1:51" ht="124.3" hidden="1" x14ac:dyDescent="0.4">
      <c r="A274" s="735" t="str">
        <f>Tabla135[[#This Row],[Id Riesgo]]</f>
        <v>RC27</v>
      </c>
      <c r="B274" s="736" t="str">
        <f>Tabla135[[#This Row],[Riesgo]]</f>
        <v>Posibilidad de afectación Operativa por Conflicto de Intereses, Fraude interno debido a Posibilidad de afectación en la eficiencia operativa, el cumplimiento misional y la calidad del servicio prestado por la Agencia Nacional de Tierras, debido a retrasos, incumplimientos o ejecución insuficiente por parte de los contratistas que apoyan los diferentes componentes misionales y territoriales.</v>
      </c>
      <c r="C274" s="742" t="b">
        <f>Tabla135[[#This Row],[Identificado en paso 1 y 2?]]</f>
        <v>1</v>
      </c>
      <c r="D274" s="727">
        <f>_xlfn.XLOOKUP(Tabla135[[#This Row],[Id Riesgo]],Tabla13[Id Riesgo],Tabla13[Probabilidad],"",1)</f>
        <v>0.4</v>
      </c>
      <c r="E274" s="727">
        <f>IF(C274=TRUE,_xlfn.XLOOKUP(Tabla135[[#This Row],[Id Riesgo]],Tabla13[Id Riesgo],Tabla13[Porcentaje Impacto],"",1),"")</f>
        <v>0.4</v>
      </c>
      <c r="F274" s="290" t="str">
        <f t="shared" si="26"/>
        <v>RC27</v>
      </c>
      <c r="G274" s="415" t="b">
        <f>_xlfn.XLOOKUP(F274,Tabla13[Id Riesgo],Tabla13[Registro diligenciado],FALSE,1)</f>
        <v>1</v>
      </c>
      <c r="H274" s="290" t="str">
        <f>IF(G274,_xlfn.XLOOKUP(F274,Tabla6[Id Riesgo],Tabla6[DESCRIPCIÓN DEL RIESGO],FALSE,1),"")</f>
        <v>Posibilidad de afectación Operativa por Conflicto de Intereses, Fraude interno debido a Posibilidad de afectación en la eficiencia operativa, el cumplimiento misional y la calidad del servicio prestado por la Agencia Nacional de Tierras, debido a retrasos, incumplimientos o ejecución insuficiente por parte de los contratistas que apoyan los diferentes componentes misionales y territoriales.</v>
      </c>
      <c r="I274" s="327">
        <f>_xlfn.XLOOKUP(Tabla135[[#This Row],[Id Riesgo]],Tabla13[Id Riesgo],Tabla13[Probabilidad])</f>
        <v>0.4</v>
      </c>
      <c r="J274" s="327">
        <f>_xlfn.XLOOKUP(Tabla135[[#This Row],[Id Riesgo]],Tabla13[Id Riesgo],Tabla13[Porcentaje Impacto],"",1)</f>
        <v>0.4</v>
      </c>
      <c r="K274" s="311">
        <v>3</v>
      </c>
      <c r="L274" s="314"/>
      <c r="M274" s="314"/>
      <c r="N274" s="314"/>
      <c r="O274" s="295"/>
      <c r="P274" s="314"/>
      <c r="Q274" s="328" t="str">
        <f>_xlfn.TEXTJOIN(" ",TRUE,Tabla135[[#This Row],[Actividad - Acción ¿Qué?
Inicia con verbo]],Tabla135[[#This Row],[Complemento
(Observaciones o desviaciones)]])</f>
        <v/>
      </c>
      <c r="R274" s="295"/>
      <c r="S274" s="327" t="str">
        <f>_xlfn.XLOOKUP(Tabla135[[#This Row],[Tipo de control]],Tabla7[Tipo de control],Tabla7[Peso],"",1)</f>
        <v/>
      </c>
      <c r="T274" s="290" t="str">
        <f>_xlfn.XLOOKUP(Tabla135[[#This Row],[Tipo de control]],Tabla7[Tipo de control],Tabla7[Afectación matriz],"",1)</f>
        <v/>
      </c>
      <c r="U274" s="295"/>
      <c r="V274" s="327" t="str">
        <f>_xlfn.XLOOKUP(Tabla135[[#This Row],[Implementación]],Tabla11[Implementación],Tabla11[Peso],"",1)</f>
        <v/>
      </c>
      <c r="W274" s="295"/>
      <c r="X274" s="295"/>
      <c r="Y274" s="295"/>
      <c r="Z274" s="295"/>
      <c r="AA274" s="310" t="str">
        <f>IFERROR(Tabla135[[#This Row],[Peso del control]]+Tabla135[[#This Row],[Peso de la implementación]],"")</f>
        <v/>
      </c>
      <c r="AB274" s="310" t="str" cm="1">
        <f t="array" ref="AB274">IFERROR(IF(Tabla135[[#This Row],[Registro diligenciado]]=TRUE,_xlfn.IFS(AND(Tabla135[[#This Row],[No. de Control]]=1,Tabla135[[#This Row],[Desplazamiento en la Matriz]]="Probabilidad"),D274-(D274*Tabla135[[#This Row],[Valor del control]]),AND(Tabla135[[#This Row],[No. de Control]]&gt;1,Tabla135[[#This Row],[Desplazamiento en la Matriz]]="Probabilidad"),AB273-(AB273*Tabla135[[#This Row],[Valor del control]]),AND(Tabla135[[#This Row],[No. de Control]]=1,Tabla135[[#This Row],[Desplazamiento en la Matriz]]="Impacto"),D274,AND(Tabla135[[#This Row],[No. de Control]]&gt;1,Tabla135[[#This Row],[Desplazamiento en la Matriz]]="Impacto"),AB273),""),"")</f>
        <v/>
      </c>
      <c r="AC274" s="310" t="str" cm="1">
        <f t="array" ref="AC274">IFERROR(IF(Tabla135[[#This Row],[Registro diligenciado]]=TRUE,_xlfn.IFS(AND(Tabla135[[#This Row],[No. de Control]]=1,Tabla135[[#This Row],[Desplazamiento en la Matriz]]="Impacto"),E274-(E274*Tabla135[[#This Row],[Valor del control]]),AND(Tabla135[[#This Row],[No. de Control]]&gt;1,Tabla135[[#This Row],[Desplazamiento en la Matriz]]="Impacto"),AC273-(AC273*Tabla135[[#This Row],[Valor del control]]),AND(Tabla135[[#This Row],[No. de Control]]=1,Tabla135[[#This Row],[Desplazamiento en la Matriz]]="Probabilidad"),E274,AND(Tabla135[[#This Row],[No. de Control]]&gt;1,Tabla135[[#This Row],[Desplazamiento en la Matriz]]="Probabilidad"),AC273),""),"")</f>
        <v/>
      </c>
      <c r="AD274" s="310">
        <f>IFERROR(_xlfn.MINIFS(Tabla135[Probabilidad residual],Tabla135[Id Riesgo],Tabla135[[#This Row],[Id Riesgo]]),"")</f>
        <v>0.28000000000000003</v>
      </c>
      <c r="AE274" s="310">
        <f>IFERROR(_xlfn.MINIFS(Tabla135[Impacto residual],Tabla135[Id Riesgo],Tabla135[[#This Row],[Id Riesgo]]),"")</f>
        <v>0.4</v>
      </c>
      <c r="AF274" s="310" t="str" cm="1">
        <f t="array" ref="AF27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274" s="310" t="str" cm="1">
        <f t="array" ref="AG27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Menor</v>
      </c>
      <c r="AH27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74" s="213"/>
      <c r="AJ274" s="727">
        <f>_xlfn.MINIFS(Tabla135[Probabilidad residual],Tabla135[Id Riesgo],Tabla135[[#This Row],[Id Riesgo]])</f>
        <v>0.28000000000000003</v>
      </c>
      <c r="AK274" s="727">
        <f>_xlfn.MINIFS(Tabla135[Impacto residual],Tabla135[Id Riesgo],Tabla135[[#This Row],[Id Riesgo]])</f>
        <v>0.4</v>
      </c>
      <c r="AL274" s="727"/>
      <c r="AM274" s="727"/>
      <c r="AN274" s="213"/>
      <c r="AO274" s="213"/>
      <c r="AP274" s="213"/>
      <c r="AQ274" s="213"/>
      <c r="AR274" s="213"/>
      <c r="AS274" s="213"/>
      <c r="AT274" s="213"/>
      <c r="AU274" s="213"/>
      <c r="AV274" s="213"/>
      <c r="AW274" s="213"/>
      <c r="AX274" s="213"/>
      <c r="AY274" s="213"/>
    </row>
    <row r="275" spans="1:51" ht="124.3" hidden="1" x14ac:dyDescent="0.4">
      <c r="A275" s="735" t="str">
        <f>Tabla135[[#This Row],[Id Riesgo]]</f>
        <v>RC27</v>
      </c>
      <c r="B275" s="736" t="str">
        <f>Tabla135[[#This Row],[Riesgo]]</f>
        <v>Posibilidad de afectación Operativa por Conflicto de Intereses, Fraude interno debido a Posibilidad de afectación en la eficiencia operativa, el cumplimiento misional y la calidad del servicio prestado por la Agencia Nacional de Tierras, debido a retrasos, incumplimientos o ejecución insuficiente por parte de los contratistas que apoyan los diferentes componentes misionales y territoriales.</v>
      </c>
      <c r="C275" s="742" t="b">
        <f>Tabla135[[#This Row],[Identificado en paso 1 y 2?]]</f>
        <v>1</v>
      </c>
      <c r="D275" s="727">
        <f>_xlfn.XLOOKUP(Tabla135[[#This Row],[Id Riesgo]],Tabla13[Id Riesgo],Tabla13[Probabilidad],"",1)</f>
        <v>0.4</v>
      </c>
      <c r="E275" s="727">
        <f>IF(C275=TRUE,_xlfn.XLOOKUP(Tabla135[[#This Row],[Id Riesgo]],Tabla13[Id Riesgo],Tabla13[Porcentaje Impacto],"",1),"")</f>
        <v>0.4</v>
      </c>
      <c r="F275" s="290" t="str">
        <f t="shared" si="26"/>
        <v>RC27</v>
      </c>
      <c r="G275" s="415" t="b">
        <f>_xlfn.XLOOKUP(F275,Tabla13[Id Riesgo],Tabla13[Registro diligenciado],FALSE,1)</f>
        <v>1</v>
      </c>
      <c r="H275" s="290" t="str">
        <f>IF(G275,_xlfn.XLOOKUP(F275,Tabla6[Id Riesgo],Tabla6[DESCRIPCIÓN DEL RIESGO],FALSE,1),"")</f>
        <v>Posibilidad de afectación Operativa por Conflicto de Intereses, Fraude interno debido a Posibilidad de afectación en la eficiencia operativa, el cumplimiento misional y la calidad del servicio prestado por la Agencia Nacional de Tierras, debido a retrasos, incumplimientos o ejecución insuficiente por parte de los contratistas que apoyan los diferentes componentes misionales y territoriales.</v>
      </c>
      <c r="I275" s="327">
        <f>_xlfn.XLOOKUP(Tabla135[[#This Row],[Id Riesgo]],Tabla13[Id Riesgo],Tabla13[Probabilidad])</f>
        <v>0.4</v>
      </c>
      <c r="J275" s="327">
        <f>_xlfn.XLOOKUP(Tabla135[[#This Row],[Id Riesgo]],Tabla13[Id Riesgo],Tabla13[Porcentaje Impacto],"",1)</f>
        <v>0.4</v>
      </c>
      <c r="K275" s="311">
        <v>4</v>
      </c>
      <c r="L275" s="314"/>
      <c r="M275" s="314"/>
      <c r="N275" s="314"/>
      <c r="O275" s="295"/>
      <c r="P275" s="314"/>
      <c r="Q275" s="328" t="str">
        <f>_xlfn.TEXTJOIN(" ",TRUE,Tabla135[[#This Row],[Actividad - Acción ¿Qué?
Inicia con verbo]],Tabla135[[#This Row],[Complemento
(Observaciones o desviaciones)]])</f>
        <v/>
      </c>
      <c r="R275" s="295"/>
      <c r="S275" s="327" t="str">
        <f>_xlfn.XLOOKUP(Tabla135[[#This Row],[Tipo de control]],Tabla7[Tipo de control],Tabla7[Peso],"",1)</f>
        <v/>
      </c>
      <c r="T275" s="290" t="str">
        <f>_xlfn.XLOOKUP(Tabla135[[#This Row],[Tipo de control]],Tabla7[Tipo de control],Tabla7[Afectación matriz],"",1)</f>
        <v/>
      </c>
      <c r="U275" s="295"/>
      <c r="V275" s="327" t="str">
        <f>_xlfn.XLOOKUP(Tabla135[[#This Row],[Implementación]],Tabla11[Implementación],Tabla11[Peso],"",1)</f>
        <v/>
      </c>
      <c r="W275" s="295"/>
      <c r="X275" s="295"/>
      <c r="Y275" s="295"/>
      <c r="Z275" s="295"/>
      <c r="AA275" s="310" t="str">
        <f>IFERROR(Tabla135[[#This Row],[Peso del control]]+Tabla135[[#This Row],[Peso de la implementación]],"")</f>
        <v/>
      </c>
      <c r="AB275" s="310" t="str" cm="1">
        <f t="array" ref="AB275">IFERROR(IF(Tabla135[[#This Row],[Registro diligenciado]]=TRUE,_xlfn.IFS(AND(Tabla135[[#This Row],[No. de Control]]=1,Tabla135[[#This Row],[Desplazamiento en la Matriz]]="Probabilidad"),D275-(D275*Tabla135[[#This Row],[Valor del control]]),AND(Tabla135[[#This Row],[No. de Control]]&gt;1,Tabla135[[#This Row],[Desplazamiento en la Matriz]]="Probabilidad"),AB274-(AB274*Tabla135[[#This Row],[Valor del control]]),AND(Tabla135[[#This Row],[No. de Control]]=1,Tabla135[[#This Row],[Desplazamiento en la Matriz]]="Impacto"),D275,AND(Tabla135[[#This Row],[No. de Control]]&gt;1,Tabla135[[#This Row],[Desplazamiento en la Matriz]]="Impacto"),AB274),""),"")</f>
        <v/>
      </c>
      <c r="AC275" s="310" t="str" cm="1">
        <f t="array" ref="AC275">IFERROR(IF(Tabla135[[#This Row],[Registro diligenciado]]=TRUE,_xlfn.IFS(AND(Tabla135[[#This Row],[No. de Control]]=1,Tabla135[[#This Row],[Desplazamiento en la Matriz]]="Impacto"),E275-(E275*Tabla135[[#This Row],[Valor del control]]),AND(Tabla135[[#This Row],[No. de Control]]&gt;1,Tabla135[[#This Row],[Desplazamiento en la Matriz]]="Impacto"),AC274-(AC274*Tabla135[[#This Row],[Valor del control]]),AND(Tabla135[[#This Row],[No. de Control]]=1,Tabla135[[#This Row],[Desplazamiento en la Matriz]]="Probabilidad"),E275,AND(Tabla135[[#This Row],[No. de Control]]&gt;1,Tabla135[[#This Row],[Desplazamiento en la Matriz]]="Probabilidad"),AC274),""),"")</f>
        <v/>
      </c>
      <c r="AD275" s="310">
        <f>IFERROR(_xlfn.MINIFS(Tabla135[Probabilidad residual],Tabla135[Id Riesgo],Tabla135[[#This Row],[Id Riesgo]]),"")</f>
        <v>0.28000000000000003</v>
      </c>
      <c r="AE275" s="310">
        <f>IFERROR(_xlfn.MINIFS(Tabla135[Impacto residual],Tabla135[Id Riesgo],Tabla135[[#This Row],[Id Riesgo]]),"")</f>
        <v>0.4</v>
      </c>
      <c r="AF275" s="310" t="str" cm="1">
        <f t="array" ref="AF27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275" s="310" t="str" cm="1">
        <f t="array" ref="AG27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Menor</v>
      </c>
      <c r="AH27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75" s="213"/>
      <c r="AJ275" s="727">
        <f>_xlfn.MINIFS(Tabla135[Probabilidad residual],Tabla135[Id Riesgo],Tabla135[[#This Row],[Id Riesgo]])</f>
        <v>0.28000000000000003</v>
      </c>
      <c r="AK275" s="727">
        <f>_xlfn.MINIFS(Tabla135[Impacto residual],Tabla135[Id Riesgo],Tabla135[[#This Row],[Id Riesgo]])</f>
        <v>0.4</v>
      </c>
      <c r="AL275" s="727"/>
      <c r="AM275" s="727"/>
      <c r="AN275" s="213"/>
      <c r="AO275" s="213"/>
      <c r="AP275" s="213"/>
      <c r="AQ275" s="213"/>
      <c r="AR275" s="213"/>
      <c r="AS275" s="213"/>
      <c r="AT275" s="213"/>
      <c r="AU275" s="213"/>
      <c r="AV275" s="213"/>
      <c r="AW275" s="213"/>
      <c r="AX275" s="213"/>
      <c r="AY275" s="213"/>
    </row>
    <row r="276" spans="1:51" ht="124.3" hidden="1" x14ac:dyDescent="0.4">
      <c r="A276" s="735" t="str">
        <f>Tabla135[[#This Row],[Id Riesgo]]</f>
        <v>RC27</v>
      </c>
      <c r="B276" s="736" t="str">
        <f>Tabla135[[#This Row],[Riesgo]]</f>
        <v>Posibilidad de afectación Operativa por Conflicto de Intereses, Fraude interno debido a Posibilidad de afectación en la eficiencia operativa, el cumplimiento misional y la calidad del servicio prestado por la Agencia Nacional de Tierras, debido a retrasos, incumplimientos o ejecución insuficiente por parte de los contratistas que apoyan los diferentes componentes misionales y territoriales.</v>
      </c>
      <c r="C276" s="742" t="b">
        <f>Tabla135[[#This Row],[Identificado en paso 1 y 2?]]</f>
        <v>1</v>
      </c>
      <c r="D276" s="727">
        <f>_xlfn.XLOOKUP(Tabla135[[#This Row],[Id Riesgo]],Tabla13[Id Riesgo],Tabla13[Probabilidad],"",1)</f>
        <v>0.4</v>
      </c>
      <c r="E276" s="727">
        <f>IF(C276=TRUE,_xlfn.XLOOKUP(Tabla135[[#This Row],[Id Riesgo]],Tabla13[Id Riesgo],Tabla13[Porcentaje Impacto],"",1),"")</f>
        <v>0.4</v>
      </c>
      <c r="F276" s="290" t="str">
        <f t="shared" si="26"/>
        <v>RC27</v>
      </c>
      <c r="G276" s="415" t="b">
        <f>_xlfn.XLOOKUP(F276,Tabla13[Id Riesgo],Tabla13[Registro diligenciado],FALSE,1)</f>
        <v>1</v>
      </c>
      <c r="H276" s="290" t="str">
        <f>IF(G276,_xlfn.XLOOKUP(F276,Tabla6[Id Riesgo],Tabla6[DESCRIPCIÓN DEL RIESGO],FALSE,1),"")</f>
        <v>Posibilidad de afectación Operativa por Conflicto de Intereses, Fraude interno debido a Posibilidad de afectación en la eficiencia operativa, el cumplimiento misional y la calidad del servicio prestado por la Agencia Nacional de Tierras, debido a retrasos, incumplimientos o ejecución insuficiente por parte de los contratistas que apoyan los diferentes componentes misionales y territoriales.</v>
      </c>
      <c r="I276" s="327">
        <f>_xlfn.XLOOKUP(Tabla135[[#This Row],[Id Riesgo]],Tabla13[Id Riesgo],Tabla13[Probabilidad])</f>
        <v>0.4</v>
      </c>
      <c r="J276" s="327">
        <f>_xlfn.XLOOKUP(Tabla135[[#This Row],[Id Riesgo]],Tabla13[Id Riesgo],Tabla13[Porcentaje Impacto],"",1)</f>
        <v>0.4</v>
      </c>
      <c r="K276" s="311">
        <v>5</v>
      </c>
      <c r="L276" s="314"/>
      <c r="M276" s="314"/>
      <c r="N276" s="314"/>
      <c r="O276" s="295"/>
      <c r="P276" s="314"/>
      <c r="Q276" s="328" t="str">
        <f>_xlfn.TEXTJOIN(" ",TRUE,Tabla135[[#This Row],[Actividad - Acción ¿Qué?
Inicia con verbo]],Tabla135[[#This Row],[Complemento
(Observaciones o desviaciones)]])</f>
        <v/>
      </c>
      <c r="R276" s="295"/>
      <c r="S276" s="327" t="str">
        <f>_xlfn.XLOOKUP(Tabla135[[#This Row],[Tipo de control]],Tabla7[Tipo de control],Tabla7[Peso],"",1)</f>
        <v/>
      </c>
      <c r="T276" s="290" t="str">
        <f>_xlfn.XLOOKUP(Tabla135[[#This Row],[Tipo de control]],Tabla7[Tipo de control],Tabla7[Afectación matriz],"",1)</f>
        <v/>
      </c>
      <c r="U276" s="295"/>
      <c r="V276" s="327" t="str">
        <f>_xlfn.XLOOKUP(Tabla135[[#This Row],[Implementación]],Tabla11[Implementación],Tabla11[Peso],"",1)</f>
        <v/>
      </c>
      <c r="W276" s="295"/>
      <c r="X276" s="295"/>
      <c r="Y276" s="295"/>
      <c r="Z276" s="295"/>
      <c r="AA276" s="310" t="str">
        <f>IFERROR(Tabla135[[#This Row],[Peso del control]]+Tabla135[[#This Row],[Peso de la implementación]],"")</f>
        <v/>
      </c>
      <c r="AB276" s="310" t="str" cm="1">
        <f t="array" ref="AB276">IFERROR(IF(Tabla135[[#This Row],[Registro diligenciado]]=TRUE,_xlfn.IFS(AND(Tabla135[[#This Row],[No. de Control]]=1,Tabla135[[#This Row],[Desplazamiento en la Matriz]]="Probabilidad"),D276-(D276*Tabla135[[#This Row],[Valor del control]]),AND(Tabla135[[#This Row],[No. de Control]]&gt;1,Tabla135[[#This Row],[Desplazamiento en la Matriz]]="Probabilidad"),AB275-(AB275*Tabla135[[#This Row],[Valor del control]]),AND(Tabla135[[#This Row],[No. de Control]]=1,Tabla135[[#This Row],[Desplazamiento en la Matriz]]="Impacto"),D276,AND(Tabla135[[#This Row],[No. de Control]]&gt;1,Tabla135[[#This Row],[Desplazamiento en la Matriz]]="Impacto"),AB275),""),"")</f>
        <v/>
      </c>
      <c r="AC276" s="310" t="str" cm="1">
        <f t="array" ref="AC276">IFERROR(IF(Tabla135[[#This Row],[Registro diligenciado]]=TRUE,_xlfn.IFS(AND(Tabla135[[#This Row],[No. de Control]]=1,Tabla135[[#This Row],[Desplazamiento en la Matriz]]="Impacto"),E276-(E276*Tabla135[[#This Row],[Valor del control]]),AND(Tabla135[[#This Row],[No. de Control]]&gt;1,Tabla135[[#This Row],[Desplazamiento en la Matriz]]="Impacto"),AC275-(AC275*Tabla135[[#This Row],[Valor del control]]),AND(Tabla135[[#This Row],[No. de Control]]=1,Tabla135[[#This Row],[Desplazamiento en la Matriz]]="Probabilidad"),E276,AND(Tabla135[[#This Row],[No. de Control]]&gt;1,Tabla135[[#This Row],[Desplazamiento en la Matriz]]="Probabilidad"),AC275),""),"")</f>
        <v/>
      </c>
      <c r="AD276" s="310">
        <f>IFERROR(_xlfn.MINIFS(Tabla135[Probabilidad residual],Tabla135[Id Riesgo],Tabla135[[#This Row],[Id Riesgo]]),"")</f>
        <v>0.28000000000000003</v>
      </c>
      <c r="AE276" s="310">
        <f>IFERROR(_xlfn.MINIFS(Tabla135[Impacto residual],Tabla135[Id Riesgo],Tabla135[[#This Row],[Id Riesgo]]),"")</f>
        <v>0.4</v>
      </c>
      <c r="AF276" s="310" t="str" cm="1">
        <f t="array" ref="AF27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276" s="310" t="str" cm="1">
        <f t="array" ref="AG27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Menor</v>
      </c>
      <c r="AH27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76" s="213"/>
      <c r="AJ276" s="727">
        <f>_xlfn.MINIFS(Tabla135[Probabilidad residual],Tabla135[Id Riesgo],Tabla135[[#This Row],[Id Riesgo]])</f>
        <v>0.28000000000000003</v>
      </c>
      <c r="AK276" s="727">
        <f>_xlfn.MINIFS(Tabla135[Impacto residual],Tabla135[Id Riesgo],Tabla135[[#This Row],[Id Riesgo]])</f>
        <v>0.4</v>
      </c>
      <c r="AL276" s="727"/>
      <c r="AM276" s="727"/>
      <c r="AN276" s="213"/>
      <c r="AO276" s="213"/>
      <c r="AP276" s="213"/>
      <c r="AQ276" s="213"/>
      <c r="AR276" s="213"/>
      <c r="AS276" s="213"/>
      <c r="AT276" s="213"/>
      <c r="AU276" s="213"/>
      <c r="AV276" s="213"/>
      <c r="AW276" s="213"/>
      <c r="AX276" s="213"/>
      <c r="AY276" s="213"/>
    </row>
    <row r="277" spans="1:51" ht="124.3" hidden="1" x14ac:dyDescent="0.4">
      <c r="A277" s="735" t="str">
        <f>Tabla135[[#This Row],[Id Riesgo]]</f>
        <v>RC27</v>
      </c>
      <c r="B277" s="736" t="str">
        <f>Tabla135[[#This Row],[Riesgo]]</f>
        <v>Posibilidad de afectación Operativa por Conflicto de Intereses, Fraude interno debido a Posibilidad de afectación en la eficiencia operativa, el cumplimiento misional y la calidad del servicio prestado por la Agencia Nacional de Tierras, debido a retrasos, incumplimientos o ejecución insuficiente por parte de los contratistas que apoyan los diferentes componentes misionales y territoriales.</v>
      </c>
      <c r="C277" s="742" t="b">
        <f>Tabla135[[#This Row],[Identificado en paso 1 y 2?]]</f>
        <v>1</v>
      </c>
      <c r="D277" s="727">
        <f>_xlfn.XLOOKUP(Tabla135[[#This Row],[Id Riesgo]],Tabla13[Id Riesgo],Tabla13[Probabilidad],"",1)</f>
        <v>0.4</v>
      </c>
      <c r="E277" s="727">
        <f>IF(C277=TRUE,_xlfn.XLOOKUP(Tabla135[[#This Row],[Id Riesgo]],Tabla13[Id Riesgo],Tabla13[Porcentaje Impacto],"",1),"")</f>
        <v>0.4</v>
      </c>
      <c r="F277" s="290" t="str">
        <f t="shared" si="26"/>
        <v>RC27</v>
      </c>
      <c r="G277" s="415" t="b">
        <f>_xlfn.XLOOKUP(F277,Tabla13[Id Riesgo],Tabla13[Registro diligenciado],FALSE,1)</f>
        <v>1</v>
      </c>
      <c r="H277" s="290" t="str">
        <f>IF(G277,_xlfn.XLOOKUP(F277,Tabla6[Id Riesgo],Tabla6[DESCRIPCIÓN DEL RIESGO],FALSE,1),"")</f>
        <v>Posibilidad de afectación Operativa por Conflicto de Intereses, Fraude interno debido a Posibilidad de afectación en la eficiencia operativa, el cumplimiento misional y la calidad del servicio prestado por la Agencia Nacional de Tierras, debido a retrasos, incumplimientos o ejecución insuficiente por parte de los contratistas que apoyan los diferentes componentes misionales y territoriales.</v>
      </c>
      <c r="I277" s="327">
        <f>_xlfn.XLOOKUP(Tabla135[[#This Row],[Id Riesgo]],Tabla13[Id Riesgo],Tabla13[Probabilidad])</f>
        <v>0.4</v>
      </c>
      <c r="J277" s="327">
        <f>_xlfn.XLOOKUP(Tabla135[[#This Row],[Id Riesgo]],Tabla13[Id Riesgo],Tabla13[Porcentaje Impacto],"",1)</f>
        <v>0.4</v>
      </c>
      <c r="K277" s="311">
        <v>6</v>
      </c>
      <c r="L277" s="314"/>
      <c r="M277" s="314"/>
      <c r="N277" s="314"/>
      <c r="O277" s="295"/>
      <c r="P277" s="314"/>
      <c r="Q277" s="328" t="str">
        <f>_xlfn.TEXTJOIN(" ",TRUE,Tabla135[[#This Row],[Actividad - Acción ¿Qué?
Inicia con verbo]],Tabla135[[#This Row],[Complemento
(Observaciones o desviaciones)]])</f>
        <v/>
      </c>
      <c r="R277" s="295"/>
      <c r="S277" s="327" t="str">
        <f>_xlfn.XLOOKUP(Tabla135[[#This Row],[Tipo de control]],Tabla7[Tipo de control],Tabla7[Peso],"",1)</f>
        <v/>
      </c>
      <c r="T277" s="290" t="str">
        <f>_xlfn.XLOOKUP(Tabla135[[#This Row],[Tipo de control]],Tabla7[Tipo de control],Tabla7[Afectación matriz],"",1)</f>
        <v/>
      </c>
      <c r="U277" s="295"/>
      <c r="V277" s="327" t="str">
        <f>_xlfn.XLOOKUP(Tabla135[[#This Row],[Implementación]],Tabla11[Implementación],Tabla11[Peso],"",1)</f>
        <v/>
      </c>
      <c r="W277" s="295"/>
      <c r="X277" s="295"/>
      <c r="Y277" s="295"/>
      <c r="Z277" s="295"/>
      <c r="AA277" s="310" t="str">
        <f>IFERROR(Tabla135[[#This Row],[Peso del control]]+Tabla135[[#This Row],[Peso de la implementación]],"")</f>
        <v/>
      </c>
      <c r="AB277" s="310" t="str" cm="1">
        <f t="array" ref="AB277">IFERROR(IF(Tabla135[[#This Row],[Registro diligenciado]]=TRUE,_xlfn.IFS(AND(Tabla135[[#This Row],[No. de Control]]=1,Tabla135[[#This Row],[Desplazamiento en la Matriz]]="Probabilidad"),D277-(D277*Tabla135[[#This Row],[Valor del control]]),AND(Tabla135[[#This Row],[No. de Control]]&gt;1,Tabla135[[#This Row],[Desplazamiento en la Matriz]]="Probabilidad"),AB276-(AB276*Tabla135[[#This Row],[Valor del control]]),AND(Tabla135[[#This Row],[No. de Control]]=1,Tabla135[[#This Row],[Desplazamiento en la Matriz]]="Impacto"),D277,AND(Tabla135[[#This Row],[No. de Control]]&gt;1,Tabla135[[#This Row],[Desplazamiento en la Matriz]]="Impacto"),AB276),""),"")</f>
        <v/>
      </c>
      <c r="AC277" s="310" t="str" cm="1">
        <f t="array" ref="AC277">IFERROR(IF(Tabla135[[#This Row],[Registro diligenciado]]=TRUE,_xlfn.IFS(AND(Tabla135[[#This Row],[No. de Control]]=1,Tabla135[[#This Row],[Desplazamiento en la Matriz]]="Impacto"),E277-(E277*Tabla135[[#This Row],[Valor del control]]),AND(Tabla135[[#This Row],[No. de Control]]&gt;1,Tabla135[[#This Row],[Desplazamiento en la Matriz]]="Impacto"),AC276-(AC276*Tabla135[[#This Row],[Valor del control]]),AND(Tabla135[[#This Row],[No. de Control]]=1,Tabla135[[#This Row],[Desplazamiento en la Matriz]]="Probabilidad"),E277,AND(Tabla135[[#This Row],[No. de Control]]&gt;1,Tabla135[[#This Row],[Desplazamiento en la Matriz]]="Probabilidad"),AC276),""),"")</f>
        <v/>
      </c>
      <c r="AD277" s="310">
        <f>IFERROR(_xlfn.MINIFS(Tabla135[Probabilidad residual],Tabla135[Id Riesgo],Tabla135[[#This Row],[Id Riesgo]]),"")</f>
        <v>0.28000000000000003</v>
      </c>
      <c r="AE277" s="310">
        <f>IFERROR(_xlfn.MINIFS(Tabla135[Impacto residual],Tabla135[Id Riesgo],Tabla135[[#This Row],[Id Riesgo]]),"")</f>
        <v>0.4</v>
      </c>
      <c r="AF277" s="310" t="str" cm="1">
        <f t="array" ref="AF27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277" s="310" t="str" cm="1">
        <f t="array" ref="AG27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Menor</v>
      </c>
      <c r="AH27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77" s="213"/>
      <c r="AJ277" s="727">
        <f>_xlfn.MINIFS(Tabla135[Probabilidad residual],Tabla135[Id Riesgo],Tabla135[[#This Row],[Id Riesgo]])</f>
        <v>0.28000000000000003</v>
      </c>
      <c r="AK277" s="727">
        <f>_xlfn.MINIFS(Tabla135[Impacto residual],Tabla135[Id Riesgo],Tabla135[[#This Row],[Id Riesgo]])</f>
        <v>0.4</v>
      </c>
      <c r="AL277" s="727"/>
      <c r="AM277" s="727"/>
      <c r="AN277" s="213"/>
      <c r="AO277" s="213"/>
      <c r="AP277" s="213"/>
      <c r="AQ277" s="213"/>
      <c r="AR277" s="213"/>
      <c r="AS277" s="213"/>
      <c r="AT277" s="213"/>
      <c r="AU277" s="213"/>
      <c r="AV277" s="213"/>
      <c r="AW277" s="213"/>
      <c r="AX277" s="213"/>
      <c r="AY277" s="213"/>
    </row>
    <row r="278" spans="1:51" ht="124.3" hidden="1" x14ac:dyDescent="0.4">
      <c r="A278" s="735" t="str">
        <f>Tabla135[[#This Row],[Id Riesgo]]</f>
        <v>RC27</v>
      </c>
      <c r="B278" s="736" t="str">
        <f>Tabla135[[#This Row],[Riesgo]]</f>
        <v>Posibilidad de afectación Operativa por Conflicto de Intereses, Fraude interno debido a Posibilidad de afectación en la eficiencia operativa, el cumplimiento misional y la calidad del servicio prestado por la Agencia Nacional de Tierras, debido a retrasos, incumplimientos o ejecución insuficiente por parte de los contratistas que apoyan los diferentes componentes misionales y territoriales.</v>
      </c>
      <c r="C278" s="742" t="b">
        <f>Tabla135[[#This Row],[Identificado en paso 1 y 2?]]</f>
        <v>1</v>
      </c>
      <c r="D278" s="727">
        <f>_xlfn.XLOOKUP(Tabla135[[#This Row],[Id Riesgo]],Tabla13[Id Riesgo],Tabla13[Probabilidad],"",1)</f>
        <v>0.4</v>
      </c>
      <c r="E278" s="727">
        <f>IF(C278=TRUE,_xlfn.XLOOKUP(Tabla135[[#This Row],[Id Riesgo]],Tabla13[Id Riesgo],Tabla13[Porcentaje Impacto],"",1),"")</f>
        <v>0.4</v>
      </c>
      <c r="F278" s="290" t="str">
        <f t="shared" si="26"/>
        <v>RC27</v>
      </c>
      <c r="G278" s="415" t="b">
        <f>_xlfn.XLOOKUP(F278,Tabla13[Id Riesgo],Tabla13[Registro diligenciado],FALSE,1)</f>
        <v>1</v>
      </c>
      <c r="H278" s="290" t="str">
        <f>IF(G278,_xlfn.XLOOKUP(F278,Tabla6[Id Riesgo],Tabla6[DESCRIPCIÓN DEL RIESGO],FALSE,1),"")</f>
        <v>Posibilidad de afectación Operativa por Conflicto de Intereses, Fraude interno debido a Posibilidad de afectación en la eficiencia operativa, el cumplimiento misional y la calidad del servicio prestado por la Agencia Nacional de Tierras, debido a retrasos, incumplimientos o ejecución insuficiente por parte de los contratistas que apoyan los diferentes componentes misionales y territoriales.</v>
      </c>
      <c r="I278" s="327">
        <f>_xlfn.XLOOKUP(Tabla135[[#This Row],[Id Riesgo]],Tabla13[Id Riesgo],Tabla13[Probabilidad])</f>
        <v>0.4</v>
      </c>
      <c r="J278" s="327">
        <f>_xlfn.XLOOKUP(Tabla135[[#This Row],[Id Riesgo]],Tabla13[Id Riesgo],Tabla13[Porcentaje Impacto],"",1)</f>
        <v>0.4</v>
      </c>
      <c r="K278" s="311">
        <v>7</v>
      </c>
      <c r="L278" s="314"/>
      <c r="M278" s="314"/>
      <c r="N278" s="314"/>
      <c r="O278" s="295"/>
      <c r="P278" s="314"/>
      <c r="Q278" s="328" t="str">
        <f>_xlfn.TEXTJOIN(" ",TRUE,Tabla135[[#This Row],[Actividad - Acción ¿Qué?
Inicia con verbo]],Tabla135[[#This Row],[Complemento
(Observaciones o desviaciones)]])</f>
        <v/>
      </c>
      <c r="R278" s="295"/>
      <c r="S278" s="327" t="str">
        <f>_xlfn.XLOOKUP(Tabla135[[#This Row],[Tipo de control]],Tabla7[Tipo de control],Tabla7[Peso],"",1)</f>
        <v/>
      </c>
      <c r="T278" s="290" t="str">
        <f>_xlfn.XLOOKUP(Tabla135[[#This Row],[Tipo de control]],Tabla7[Tipo de control],Tabla7[Afectación matriz],"",1)</f>
        <v/>
      </c>
      <c r="U278" s="295"/>
      <c r="V278" s="327" t="str">
        <f>_xlfn.XLOOKUP(Tabla135[[#This Row],[Implementación]],Tabla11[Implementación],Tabla11[Peso],"",1)</f>
        <v/>
      </c>
      <c r="W278" s="295"/>
      <c r="X278" s="295"/>
      <c r="Y278" s="295"/>
      <c r="Z278" s="295"/>
      <c r="AA278" s="310" t="str">
        <f>IFERROR(Tabla135[[#This Row],[Peso del control]]+Tabla135[[#This Row],[Peso de la implementación]],"")</f>
        <v/>
      </c>
      <c r="AB278" s="310" t="str" cm="1">
        <f t="array" ref="AB278">IFERROR(IF(Tabla135[[#This Row],[Registro diligenciado]]=TRUE,_xlfn.IFS(AND(Tabla135[[#This Row],[No. de Control]]=1,Tabla135[[#This Row],[Desplazamiento en la Matriz]]="Probabilidad"),D278-(D278*Tabla135[[#This Row],[Valor del control]]),AND(Tabla135[[#This Row],[No. de Control]]&gt;1,Tabla135[[#This Row],[Desplazamiento en la Matriz]]="Probabilidad"),AB277-(AB277*Tabla135[[#This Row],[Valor del control]]),AND(Tabla135[[#This Row],[No. de Control]]=1,Tabla135[[#This Row],[Desplazamiento en la Matriz]]="Impacto"),D278,AND(Tabla135[[#This Row],[No. de Control]]&gt;1,Tabla135[[#This Row],[Desplazamiento en la Matriz]]="Impacto"),AB277),""),"")</f>
        <v/>
      </c>
      <c r="AC278" s="310" t="str" cm="1">
        <f t="array" ref="AC278">IFERROR(IF(Tabla135[[#This Row],[Registro diligenciado]]=TRUE,_xlfn.IFS(AND(Tabla135[[#This Row],[No. de Control]]=1,Tabla135[[#This Row],[Desplazamiento en la Matriz]]="Impacto"),E278-(E278*Tabla135[[#This Row],[Valor del control]]),AND(Tabla135[[#This Row],[No. de Control]]&gt;1,Tabla135[[#This Row],[Desplazamiento en la Matriz]]="Impacto"),AC277-(AC277*Tabla135[[#This Row],[Valor del control]]),AND(Tabla135[[#This Row],[No. de Control]]=1,Tabla135[[#This Row],[Desplazamiento en la Matriz]]="Probabilidad"),E278,AND(Tabla135[[#This Row],[No. de Control]]&gt;1,Tabla135[[#This Row],[Desplazamiento en la Matriz]]="Probabilidad"),AC277),""),"")</f>
        <v/>
      </c>
      <c r="AD278" s="310">
        <f>IFERROR(_xlfn.MINIFS(Tabla135[Probabilidad residual],Tabla135[Id Riesgo],Tabla135[[#This Row],[Id Riesgo]]),"")</f>
        <v>0.28000000000000003</v>
      </c>
      <c r="AE278" s="310">
        <f>IFERROR(_xlfn.MINIFS(Tabla135[Impacto residual],Tabla135[Id Riesgo],Tabla135[[#This Row],[Id Riesgo]]),"")</f>
        <v>0.4</v>
      </c>
      <c r="AF278" s="310" t="str" cm="1">
        <f t="array" ref="AF27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278" s="310" t="str" cm="1">
        <f t="array" ref="AG27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Menor</v>
      </c>
      <c r="AH27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78" s="213"/>
      <c r="AJ278" s="727">
        <f>_xlfn.MINIFS(Tabla135[Probabilidad residual],Tabla135[Id Riesgo],Tabla135[[#This Row],[Id Riesgo]])</f>
        <v>0.28000000000000003</v>
      </c>
      <c r="AK278" s="727">
        <f>_xlfn.MINIFS(Tabla135[Impacto residual],Tabla135[Id Riesgo],Tabla135[[#This Row],[Id Riesgo]])</f>
        <v>0.4</v>
      </c>
      <c r="AL278" s="727"/>
      <c r="AM278" s="727"/>
      <c r="AN278" s="213"/>
      <c r="AO278" s="213"/>
      <c r="AP278" s="213"/>
      <c r="AQ278" s="213"/>
      <c r="AR278" s="213"/>
      <c r="AS278" s="213"/>
      <c r="AT278" s="213"/>
      <c r="AU278" s="213"/>
      <c r="AV278" s="213"/>
      <c r="AW278" s="213"/>
      <c r="AX278" s="213"/>
      <c r="AY278" s="213"/>
    </row>
    <row r="279" spans="1:51" ht="124.3" hidden="1" x14ac:dyDescent="0.4">
      <c r="A279" s="735" t="str">
        <f>Tabla135[[#This Row],[Id Riesgo]]</f>
        <v>RC27</v>
      </c>
      <c r="B279" s="736" t="str">
        <f>Tabla135[[#This Row],[Riesgo]]</f>
        <v>Posibilidad de afectación Operativa por Conflicto de Intereses, Fraude interno debido a Posibilidad de afectación en la eficiencia operativa, el cumplimiento misional y la calidad del servicio prestado por la Agencia Nacional de Tierras, debido a retrasos, incumplimientos o ejecución insuficiente por parte de los contratistas que apoyan los diferentes componentes misionales y territoriales.</v>
      </c>
      <c r="C279" s="742" t="b">
        <f>Tabla135[[#This Row],[Identificado en paso 1 y 2?]]</f>
        <v>1</v>
      </c>
      <c r="D279" s="727">
        <f>_xlfn.XLOOKUP(Tabla135[[#This Row],[Id Riesgo]],Tabla13[Id Riesgo],Tabla13[Probabilidad],"",1)</f>
        <v>0.4</v>
      </c>
      <c r="E279" s="727">
        <f>IF(C279=TRUE,_xlfn.XLOOKUP(Tabla135[[#This Row],[Id Riesgo]],Tabla13[Id Riesgo],Tabla13[Porcentaje Impacto],"",1),"")</f>
        <v>0.4</v>
      </c>
      <c r="F279" s="290" t="str">
        <f t="shared" si="26"/>
        <v>RC27</v>
      </c>
      <c r="G279" s="415" t="b">
        <f>_xlfn.XLOOKUP(F279,Tabla13[Id Riesgo],Tabla13[Registro diligenciado],FALSE,1)</f>
        <v>1</v>
      </c>
      <c r="H279" s="290" t="str">
        <f>IF(G279,_xlfn.XLOOKUP(F279,Tabla6[Id Riesgo],Tabla6[DESCRIPCIÓN DEL RIESGO],FALSE,1),"")</f>
        <v>Posibilidad de afectación Operativa por Conflicto de Intereses, Fraude interno debido a Posibilidad de afectación en la eficiencia operativa, el cumplimiento misional y la calidad del servicio prestado por la Agencia Nacional de Tierras, debido a retrasos, incumplimientos o ejecución insuficiente por parte de los contratistas que apoyan los diferentes componentes misionales y territoriales.</v>
      </c>
      <c r="I279" s="327">
        <f>_xlfn.XLOOKUP(Tabla135[[#This Row],[Id Riesgo]],Tabla13[Id Riesgo],Tabla13[Probabilidad])</f>
        <v>0.4</v>
      </c>
      <c r="J279" s="327">
        <f>_xlfn.XLOOKUP(Tabla135[[#This Row],[Id Riesgo]],Tabla13[Id Riesgo],Tabla13[Porcentaje Impacto],"",1)</f>
        <v>0.4</v>
      </c>
      <c r="K279" s="311">
        <v>8</v>
      </c>
      <c r="L279" s="314"/>
      <c r="M279" s="314"/>
      <c r="N279" s="314"/>
      <c r="O279" s="295"/>
      <c r="P279" s="314"/>
      <c r="Q279" s="328" t="str">
        <f>_xlfn.TEXTJOIN(" ",TRUE,Tabla135[[#This Row],[Actividad - Acción ¿Qué?
Inicia con verbo]],Tabla135[[#This Row],[Complemento
(Observaciones o desviaciones)]])</f>
        <v/>
      </c>
      <c r="R279" s="295"/>
      <c r="S279" s="327" t="str">
        <f>_xlfn.XLOOKUP(Tabla135[[#This Row],[Tipo de control]],Tabla7[Tipo de control],Tabla7[Peso],"",1)</f>
        <v/>
      </c>
      <c r="T279" s="290" t="str">
        <f>_xlfn.XLOOKUP(Tabla135[[#This Row],[Tipo de control]],Tabla7[Tipo de control],Tabla7[Afectación matriz],"",1)</f>
        <v/>
      </c>
      <c r="U279" s="295"/>
      <c r="V279" s="327" t="str">
        <f>_xlfn.XLOOKUP(Tabla135[[#This Row],[Implementación]],Tabla11[Implementación],Tabla11[Peso],"",1)</f>
        <v/>
      </c>
      <c r="W279" s="295"/>
      <c r="X279" s="295"/>
      <c r="Y279" s="295"/>
      <c r="Z279" s="295"/>
      <c r="AA279" s="310" t="str">
        <f>IFERROR(Tabla135[[#This Row],[Peso del control]]+Tabla135[[#This Row],[Peso de la implementación]],"")</f>
        <v/>
      </c>
      <c r="AB279" s="310" t="str" cm="1">
        <f t="array" ref="AB279">IFERROR(IF(Tabla135[[#This Row],[Registro diligenciado]]=TRUE,_xlfn.IFS(AND(Tabla135[[#This Row],[No. de Control]]=1,Tabla135[[#This Row],[Desplazamiento en la Matriz]]="Probabilidad"),D279-(D279*Tabla135[[#This Row],[Valor del control]]),AND(Tabla135[[#This Row],[No. de Control]]&gt;1,Tabla135[[#This Row],[Desplazamiento en la Matriz]]="Probabilidad"),AB278-(AB278*Tabla135[[#This Row],[Valor del control]]),AND(Tabla135[[#This Row],[No. de Control]]=1,Tabla135[[#This Row],[Desplazamiento en la Matriz]]="Impacto"),D279,AND(Tabla135[[#This Row],[No. de Control]]&gt;1,Tabla135[[#This Row],[Desplazamiento en la Matriz]]="Impacto"),AB278),""),"")</f>
        <v/>
      </c>
      <c r="AC279" s="310" t="str" cm="1">
        <f t="array" ref="AC279">IFERROR(IF(Tabla135[[#This Row],[Registro diligenciado]]=TRUE,_xlfn.IFS(AND(Tabla135[[#This Row],[No. de Control]]=1,Tabla135[[#This Row],[Desplazamiento en la Matriz]]="Impacto"),E279-(E279*Tabla135[[#This Row],[Valor del control]]),AND(Tabla135[[#This Row],[No. de Control]]&gt;1,Tabla135[[#This Row],[Desplazamiento en la Matriz]]="Impacto"),AC278-(AC278*Tabla135[[#This Row],[Valor del control]]),AND(Tabla135[[#This Row],[No. de Control]]=1,Tabla135[[#This Row],[Desplazamiento en la Matriz]]="Probabilidad"),E279,AND(Tabla135[[#This Row],[No. de Control]]&gt;1,Tabla135[[#This Row],[Desplazamiento en la Matriz]]="Probabilidad"),AC278),""),"")</f>
        <v/>
      </c>
      <c r="AD279" s="310">
        <f>IFERROR(_xlfn.MINIFS(Tabla135[Probabilidad residual],Tabla135[Id Riesgo],Tabla135[[#This Row],[Id Riesgo]]),"")</f>
        <v>0.28000000000000003</v>
      </c>
      <c r="AE279" s="310">
        <f>IFERROR(_xlfn.MINIFS(Tabla135[Impacto residual],Tabla135[Id Riesgo],Tabla135[[#This Row],[Id Riesgo]]),"")</f>
        <v>0.4</v>
      </c>
      <c r="AF279" s="310" t="str" cm="1">
        <f t="array" ref="AF27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279" s="310" t="str" cm="1">
        <f t="array" ref="AG27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Menor</v>
      </c>
      <c r="AH27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79" s="213"/>
      <c r="AJ279" s="727">
        <f>_xlfn.MINIFS(Tabla135[Probabilidad residual],Tabla135[Id Riesgo],Tabla135[[#This Row],[Id Riesgo]])</f>
        <v>0.28000000000000003</v>
      </c>
      <c r="AK279" s="727">
        <f>_xlfn.MINIFS(Tabla135[Impacto residual],Tabla135[Id Riesgo],Tabla135[[#This Row],[Id Riesgo]])</f>
        <v>0.4</v>
      </c>
      <c r="AL279" s="727"/>
      <c r="AM279" s="727"/>
      <c r="AN279" s="213"/>
      <c r="AO279" s="213"/>
      <c r="AP279" s="213"/>
      <c r="AQ279" s="213"/>
      <c r="AR279" s="213"/>
      <c r="AS279" s="213"/>
      <c r="AT279" s="213"/>
      <c r="AU279" s="213"/>
      <c r="AV279" s="213"/>
      <c r="AW279" s="213"/>
      <c r="AX279" s="213"/>
      <c r="AY279" s="213"/>
    </row>
    <row r="280" spans="1:51" ht="124.3" hidden="1" x14ac:dyDescent="0.4">
      <c r="A280" s="735" t="str">
        <f>Tabla135[[#This Row],[Id Riesgo]]</f>
        <v>RC27</v>
      </c>
      <c r="B280" s="736" t="str">
        <f>Tabla135[[#This Row],[Riesgo]]</f>
        <v>Posibilidad de afectación Operativa por Conflicto de Intereses, Fraude interno debido a Posibilidad de afectación en la eficiencia operativa, el cumplimiento misional y la calidad del servicio prestado por la Agencia Nacional de Tierras, debido a retrasos, incumplimientos o ejecución insuficiente por parte de los contratistas que apoyan los diferentes componentes misionales y territoriales.</v>
      </c>
      <c r="C280" s="742" t="b">
        <f>Tabla135[[#This Row],[Identificado en paso 1 y 2?]]</f>
        <v>1</v>
      </c>
      <c r="D280" s="727">
        <f>_xlfn.XLOOKUP(Tabla135[[#This Row],[Id Riesgo]],Tabla13[Id Riesgo],Tabla13[Probabilidad],"",1)</f>
        <v>0.4</v>
      </c>
      <c r="E280" s="727">
        <f>IF(C280=TRUE,_xlfn.XLOOKUP(Tabla135[[#This Row],[Id Riesgo]],Tabla13[Id Riesgo],Tabla13[Porcentaje Impacto],"",1),"")</f>
        <v>0.4</v>
      </c>
      <c r="F280" s="290" t="str">
        <f t="shared" si="26"/>
        <v>RC27</v>
      </c>
      <c r="G280" s="415" t="b">
        <f>_xlfn.XLOOKUP(F280,Tabla13[Id Riesgo],Tabla13[Registro diligenciado],FALSE,1)</f>
        <v>1</v>
      </c>
      <c r="H280" s="290" t="str">
        <f>IF(G280,_xlfn.XLOOKUP(F280,Tabla6[Id Riesgo],Tabla6[DESCRIPCIÓN DEL RIESGO],FALSE,1),"")</f>
        <v>Posibilidad de afectación Operativa por Conflicto de Intereses, Fraude interno debido a Posibilidad de afectación en la eficiencia operativa, el cumplimiento misional y la calidad del servicio prestado por la Agencia Nacional de Tierras, debido a retrasos, incumplimientos o ejecución insuficiente por parte de los contratistas que apoyan los diferentes componentes misionales y territoriales.</v>
      </c>
      <c r="I280" s="327">
        <f>_xlfn.XLOOKUP(Tabla135[[#This Row],[Id Riesgo]],Tabla13[Id Riesgo],Tabla13[Probabilidad])</f>
        <v>0.4</v>
      </c>
      <c r="J280" s="327">
        <f>_xlfn.XLOOKUP(Tabla135[[#This Row],[Id Riesgo]],Tabla13[Id Riesgo],Tabla13[Porcentaje Impacto],"",1)</f>
        <v>0.4</v>
      </c>
      <c r="K280" s="311">
        <v>9</v>
      </c>
      <c r="L280" s="314"/>
      <c r="M280" s="314"/>
      <c r="N280" s="314"/>
      <c r="O280" s="295"/>
      <c r="P280" s="314"/>
      <c r="Q280" s="328" t="str">
        <f>_xlfn.TEXTJOIN(" ",TRUE,Tabla135[[#This Row],[Actividad - Acción ¿Qué?
Inicia con verbo]],Tabla135[[#This Row],[Complemento
(Observaciones o desviaciones)]])</f>
        <v/>
      </c>
      <c r="R280" s="295"/>
      <c r="S280" s="327" t="str">
        <f>_xlfn.XLOOKUP(Tabla135[[#This Row],[Tipo de control]],Tabla7[Tipo de control],Tabla7[Peso],"",1)</f>
        <v/>
      </c>
      <c r="T280" s="290" t="str">
        <f>_xlfn.XLOOKUP(Tabla135[[#This Row],[Tipo de control]],Tabla7[Tipo de control],Tabla7[Afectación matriz],"",1)</f>
        <v/>
      </c>
      <c r="U280" s="295"/>
      <c r="V280" s="327" t="str">
        <f>_xlfn.XLOOKUP(Tabla135[[#This Row],[Implementación]],Tabla11[Implementación],Tabla11[Peso],"",1)</f>
        <v/>
      </c>
      <c r="W280" s="295"/>
      <c r="X280" s="295"/>
      <c r="Y280" s="295"/>
      <c r="Z280" s="295"/>
      <c r="AA280" s="310" t="str">
        <f>IFERROR(Tabla135[[#This Row],[Peso del control]]+Tabla135[[#This Row],[Peso de la implementación]],"")</f>
        <v/>
      </c>
      <c r="AB280" s="310" t="str" cm="1">
        <f t="array" ref="AB280">IFERROR(IF(Tabla135[[#This Row],[Registro diligenciado]]=TRUE,_xlfn.IFS(AND(Tabla135[[#This Row],[No. de Control]]=1,Tabla135[[#This Row],[Desplazamiento en la Matriz]]="Probabilidad"),D280-(D280*Tabla135[[#This Row],[Valor del control]]),AND(Tabla135[[#This Row],[No. de Control]]&gt;1,Tabla135[[#This Row],[Desplazamiento en la Matriz]]="Probabilidad"),AB279-(AB279*Tabla135[[#This Row],[Valor del control]]),AND(Tabla135[[#This Row],[No. de Control]]=1,Tabla135[[#This Row],[Desplazamiento en la Matriz]]="Impacto"),D280,AND(Tabla135[[#This Row],[No. de Control]]&gt;1,Tabla135[[#This Row],[Desplazamiento en la Matriz]]="Impacto"),AB279),""),"")</f>
        <v/>
      </c>
      <c r="AC280" s="310" t="str" cm="1">
        <f t="array" ref="AC280">IFERROR(IF(Tabla135[[#This Row],[Registro diligenciado]]=TRUE,_xlfn.IFS(AND(Tabla135[[#This Row],[No. de Control]]=1,Tabla135[[#This Row],[Desplazamiento en la Matriz]]="Impacto"),E280-(E280*Tabla135[[#This Row],[Valor del control]]),AND(Tabla135[[#This Row],[No. de Control]]&gt;1,Tabla135[[#This Row],[Desplazamiento en la Matriz]]="Impacto"),AC279-(AC279*Tabla135[[#This Row],[Valor del control]]),AND(Tabla135[[#This Row],[No. de Control]]=1,Tabla135[[#This Row],[Desplazamiento en la Matriz]]="Probabilidad"),E280,AND(Tabla135[[#This Row],[No. de Control]]&gt;1,Tabla135[[#This Row],[Desplazamiento en la Matriz]]="Probabilidad"),AC279),""),"")</f>
        <v/>
      </c>
      <c r="AD280" s="310">
        <f>IFERROR(_xlfn.MINIFS(Tabla135[Probabilidad residual],Tabla135[Id Riesgo],Tabla135[[#This Row],[Id Riesgo]]),"")</f>
        <v>0.28000000000000003</v>
      </c>
      <c r="AE280" s="310">
        <f>IFERROR(_xlfn.MINIFS(Tabla135[Impacto residual],Tabla135[Id Riesgo],Tabla135[[#This Row],[Id Riesgo]]),"")</f>
        <v>0.4</v>
      </c>
      <c r="AF280" s="310" t="str" cm="1">
        <f t="array" ref="AF28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280" s="310" t="str" cm="1">
        <f t="array" ref="AG28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Menor</v>
      </c>
      <c r="AH28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80" s="213"/>
      <c r="AJ280" s="727">
        <f>_xlfn.MINIFS(Tabla135[Probabilidad residual],Tabla135[Id Riesgo],Tabla135[[#This Row],[Id Riesgo]])</f>
        <v>0.28000000000000003</v>
      </c>
      <c r="AK280" s="727">
        <f>_xlfn.MINIFS(Tabla135[Impacto residual],Tabla135[Id Riesgo],Tabla135[[#This Row],[Id Riesgo]])</f>
        <v>0.4</v>
      </c>
      <c r="AL280" s="727"/>
      <c r="AM280" s="727"/>
      <c r="AN280" s="213"/>
      <c r="AO280" s="213"/>
      <c r="AP280" s="213"/>
      <c r="AQ280" s="213"/>
      <c r="AR280" s="213"/>
      <c r="AS280" s="213"/>
      <c r="AT280" s="213"/>
      <c r="AU280" s="213"/>
      <c r="AV280" s="213"/>
      <c r="AW280" s="213"/>
      <c r="AX280" s="213"/>
      <c r="AY280" s="213"/>
    </row>
    <row r="281" spans="1:51" ht="124.3" hidden="1" x14ac:dyDescent="0.4">
      <c r="A281" s="735" t="str">
        <f>Tabla135[[#This Row],[Id Riesgo]]</f>
        <v>RC27</v>
      </c>
      <c r="B281" s="736" t="str">
        <f>Tabla135[[#This Row],[Riesgo]]</f>
        <v>Posibilidad de afectación Operativa por Conflicto de Intereses, Fraude interno debido a Posibilidad de afectación en la eficiencia operativa, el cumplimiento misional y la calidad del servicio prestado por la Agencia Nacional de Tierras, debido a retrasos, incumplimientos o ejecución insuficiente por parte de los contratistas que apoyan los diferentes componentes misionales y territoriales.</v>
      </c>
      <c r="C281" s="742" t="b">
        <f>Tabla135[[#This Row],[Identificado en paso 1 y 2?]]</f>
        <v>1</v>
      </c>
      <c r="D281" s="727">
        <f>_xlfn.XLOOKUP(Tabla135[[#This Row],[Id Riesgo]],Tabla13[Id Riesgo],Tabla13[Probabilidad],"",1)</f>
        <v>0.4</v>
      </c>
      <c r="E281" s="727">
        <f>IF(C281=TRUE,_xlfn.XLOOKUP(Tabla135[[#This Row],[Id Riesgo]],Tabla13[Id Riesgo],Tabla13[Porcentaje Impacto],"",1),"")</f>
        <v>0.4</v>
      </c>
      <c r="F281" s="290" t="str">
        <f t="shared" si="26"/>
        <v>RC27</v>
      </c>
      <c r="G281" s="415" t="b">
        <f>_xlfn.XLOOKUP(F281,Tabla13[Id Riesgo],Tabla13[Registro diligenciado],FALSE,1)</f>
        <v>1</v>
      </c>
      <c r="H281" s="290" t="str">
        <f>IF(G281,_xlfn.XLOOKUP(F281,Tabla6[Id Riesgo],Tabla6[DESCRIPCIÓN DEL RIESGO],FALSE,1),"")</f>
        <v>Posibilidad de afectación Operativa por Conflicto de Intereses, Fraude interno debido a Posibilidad de afectación en la eficiencia operativa, el cumplimiento misional y la calidad del servicio prestado por la Agencia Nacional de Tierras, debido a retrasos, incumplimientos o ejecución insuficiente por parte de los contratistas que apoyan los diferentes componentes misionales y territoriales.</v>
      </c>
      <c r="I281" s="327">
        <f>_xlfn.XLOOKUP(Tabla135[[#This Row],[Id Riesgo]],Tabla13[Id Riesgo],Tabla13[Probabilidad])</f>
        <v>0.4</v>
      </c>
      <c r="J281" s="327">
        <f>_xlfn.XLOOKUP(Tabla135[[#This Row],[Id Riesgo]],Tabla13[Id Riesgo],Tabla13[Porcentaje Impacto],"",1)</f>
        <v>0.4</v>
      </c>
      <c r="K281" s="311">
        <v>10</v>
      </c>
      <c r="L281" s="314"/>
      <c r="M281" s="314"/>
      <c r="N281" s="314"/>
      <c r="O281" s="295"/>
      <c r="P281" s="314"/>
      <c r="Q281" s="328" t="str">
        <f>_xlfn.TEXTJOIN(" ",TRUE,Tabla135[[#This Row],[Actividad - Acción ¿Qué?
Inicia con verbo]],Tabla135[[#This Row],[Complemento
(Observaciones o desviaciones)]])</f>
        <v/>
      </c>
      <c r="R281" s="295"/>
      <c r="S281" s="327" t="str">
        <f>_xlfn.XLOOKUP(Tabla135[[#This Row],[Tipo de control]],Tabla7[Tipo de control],Tabla7[Peso],"",1)</f>
        <v/>
      </c>
      <c r="T281" s="290" t="str">
        <f>_xlfn.XLOOKUP(Tabla135[[#This Row],[Tipo de control]],Tabla7[Tipo de control],Tabla7[Afectación matriz],"",1)</f>
        <v/>
      </c>
      <c r="U281" s="295"/>
      <c r="V281" s="327" t="str">
        <f>_xlfn.XLOOKUP(Tabla135[[#This Row],[Implementación]],Tabla11[Implementación],Tabla11[Peso],"",1)</f>
        <v/>
      </c>
      <c r="W281" s="295"/>
      <c r="X281" s="295"/>
      <c r="Y281" s="295"/>
      <c r="Z281" s="295"/>
      <c r="AA281" s="310" t="str">
        <f>IFERROR(Tabla135[[#This Row],[Peso del control]]+Tabla135[[#This Row],[Peso de la implementación]],"")</f>
        <v/>
      </c>
      <c r="AB281" s="310" t="str" cm="1">
        <f t="array" ref="AB281">IFERROR(IF(Tabla135[[#This Row],[Registro diligenciado]]=TRUE,_xlfn.IFS(AND(Tabla135[[#This Row],[No. de Control]]=1,Tabla135[[#This Row],[Desplazamiento en la Matriz]]="Probabilidad"),D281-(D281*Tabla135[[#This Row],[Valor del control]]),AND(Tabla135[[#This Row],[No. de Control]]&gt;1,Tabla135[[#This Row],[Desplazamiento en la Matriz]]="Probabilidad"),AB280-(AB280*Tabla135[[#This Row],[Valor del control]]),AND(Tabla135[[#This Row],[No. de Control]]=1,Tabla135[[#This Row],[Desplazamiento en la Matriz]]="Impacto"),D281,AND(Tabla135[[#This Row],[No. de Control]]&gt;1,Tabla135[[#This Row],[Desplazamiento en la Matriz]]="Impacto"),AB280),""),"")</f>
        <v/>
      </c>
      <c r="AC281" s="310" t="str" cm="1">
        <f t="array" ref="AC281">IFERROR(IF(Tabla135[[#This Row],[Registro diligenciado]]=TRUE,_xlfn.IFS(AND(Tabla135[[#This Row],[No. de Control]]=1,Tabla135[[#This Row],[Desplazamiento en la Matriz]]="Impacto"),E281-(E281*Tabla135[[#This Row],[Valor del control]]),AND(Tabla135[[#This Row],[No. de Control]]&gt;1,Tabla135[[#This Row],[Desplazamiento en la Matriz]]="Impacto"),AC280-(AC280*Tabla135[[#This Row],[Valor del control]]),AND(Tabla135[[#This Row],[No. de Control]]=1,Tabla135[[#This Row],[Desplazamiento en la Matriz]]="Probabilidad"),E281,AND(Tabla135[[#This Row],[No. de Control]]&gt;1,Tabla135[[#This Row],[Desplazamiento en la Matriz]]="Probabilidad"),AC280),""),"")</f>
        <v/>
      </c>
      <c r="AD281" s="310">
        <f>IFERROR(_xlfn.MINIFS(Tabla135[Probabilidad residual],Tabla135[Id Riesgo],Tabla135[[#This Row],[Id Riesgo]]),"")</f>
        <v>0.28000000000000003</v>
      </c>
      <c r="AE281" s="310">
        <f>IFERROR(_xlfn.MINIFS(Tabla135[Impacto residual],Tabla135[Id Riesgo],Tabla135[[#This Row],[Id Riesgo]]),"")</f>
        <v>0.4</v>
      </c>
      <c r="AF281" s="310" t="str" cm="1">
        <f t="array" ref="AF28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281" s="310" t="str" cm="1">
        <f t="array" ref="AG28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Menor</v>
      </c>
      <c r="AH28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81" s="213"/>
      <c r="AJ281" s="727">
        <f>_xlfn.MINIFS(Tabla135[Probabilidad residual],Tabla135[Id Riesgo],Tabla135[[#This Row],[Id Riesgo]])</f>
        <v>0.28000000000000003</v>
      </c>
      <c r="AK281" s="727">
        <f>_xlfn.MINIFS(Tabla135[Impacto residual],Tabla135[Id Riesgo],Tabla135[[#This Row],[Id Riesgo]])</f>
        <v>0.4</v>
      </c>
      <c r="AL281" s="727"/>
      <c r="AM281" s="727"/>
      <c r="AN281" s="213"/>
      <c r="AO281" s="213"/>
      <c r="AP281" s="213"/>
      <c r="AQ281" s="213"/>
      <c r="AR281" s="213"/>
      <c r="AS281" s="213"/>
      <c r="AT281" s="213"/>
      <c r="AU281" s="213"/>
      <c r="AV281" s="213"/>
      <c r="AW281" s="213"/>
      <c r="AX281" s="213"/>
      <c r="AY281" s="213"/>
    </row>
    <row r="282" spans="1:51" ht="136.75" x14ac:dyDescent="0.4">
      <c r="A282" s="735" t="str">
        <f>Tabla135[[#This Row],[Id Riesgo]]</f>
        <v>RC28</v>
      </c>
      <c r="B282" s="736" t="str">
        <f>Tabla135[[#This Row],[Riesgo]]</f>
        <v>Posibilidad de afectación Legal, Reputacional por Fraude interno, Conflicto de Intereses, Corrupción debido a formular o ajustar políticas, estrategias y planes de transparencia, omitiendo o debilitando deliberadamente el diseño de controles y salvaguardas requeridos, con el propósito de favorecer intereses particulares, afectando la integridad, efectividad y trazabilidad de la gestión de transparencia de la entidad.</v>
      </c>
      <c r="C282" s="742" t="b">
        <f>Tabla135[[#This Row],[Identificado en paso 1 y 2?]]</f>
        <v>1</v>
      </c>
      <c r="D282" s="727">
        <f>_xlfn.XLOOKUP(Tabla135[[#This Row],[Id Riesgo]],Tabla13[Id Riesgo],Tabla13[Probabilidad],"",1)</f>
        <v>0.2</v>
      </c>
      <c r="E282" s="727">
        <f>IF(C282=TRUE,_xlfn.XLOOKUP(Tabla135[[#This Row],[Id Riesgo]],Tabla13[Id Riesgo],Tabla13[Porcentaje Impacto],"",1),"")</f>
        <v>1</v>
      </c>
      <c r="F282" s="290" t="s">
        <v>159</v>
      </c>
      <c r="G282" s="415" t="b">
        <f>_xlfn.XLOOKUP(F282,Tabla13[Id Riesgo],Tabla13[Registro diligenciado],FALSE,1)</f>
        <v>1</v>
      </c>
      <c r="H282" s="290" t="str">
        <f>IF(G282,_xlfn.XLOOKUP(F282,Tabla6[Id Riesgo],Tabla6[DESCRIPCIÓN DEL RIESGO],FALSE,1),"")</f>
        <v>Posibilidad de afectación Legal, Reputacional por Fraude interno, Conflicto de Intereses, Corrupción debido a formular o ajustar políticas, estrategias y planes de transparencia, omitiendo o debilitando deliberadamente el diseño de controles y salvaguardas requeridos, con el propósito de favorecer intereses particulares, afectando la integridad, efectividad y trazabilidad de la gestión de transparencia de la entidad.</v>
      </c>
      <c r="I282" s="327">
        <f>_xlfn.XLOOKUP(Tabla135[[#This Row],[Id Riesgo]],Tabla13[Id Riesgo],Tabla13[Probabilidad])</f>
        <v>0.2</v>
      </c>
      <c r="J282" s="327">
        <f>_xlfn.XLOOKUP(Tabla135[[#This Row],[Id Riesgo]],Tabla13[Id Riesgo],Tabla13[Porcentaje Impacto],"",1)</f>
        <v>1</v>
      </c>
      <c r="K282" s="311">
        <v>1</v>
      </c>
      <c r="L282" s="314" t="s">
        <v>414</v>
      </c>
      <c r="M282" s="314" t="s">
        <v>439</v>
      </c>
      <c r="N282" s="314"/>
      <c r="O282" s="295" t="s">
        <v>962</v>
      </c>
      <c r="P282" s="314" t="s">
        <v>963</v>
      </c>
      <c r="Q282" s="328" t="str">
        <f>_xlfn.TEXTJOIN(" ",TRUE,Tabla135[[#This Row],[Actividad - Acción ¿Qué?
Inicia con verbo]],Tabla135[[#This Row],[Complemento
(Observaciones o desviaciones)]])</f>
        <v xml:space="preserve">Verificacion preliminar antes de aprobar o publicar cualquier politica/estrategia o plan de trasparencia, donde se realice una revision tecnico-juridica  que examine la inclusion de controles y salvaguardas minimas, coherencia con lineamientos institucionales y normativos aplicables, y ausencia de vacios deliberados. </v>
      </c>
      <c r="R282" s="295" t="s">
        <v>531</v>
      </c>
      <c r="S282" s="327">
        <f>_xlfn.XLOOKUP(Tabla135[[#This Row],[Tipo de control]],Tabla7[Tipo de control],Tabla7[Peso],"",1)</f>
        <v>0.15</v>
      </c>
      <c r="T282" s="290" t="str">
        <f>_xlfn.XLOOKUP(Tabla135[[#This Row],[Tipo de control]],Tabla7[Tipo de control],Tabla7[Afectación matriz],"",1)</f>
        <v>Probabilidad</v>
      </c>
      <c r="U282" s="295" t="s">
        <v>503</v>
      </c>
      <c r="V282" s="327">
        <f>_xlfn.XLOOKUP(Tabla135[[#This Row],[Implementación]],Tabla11[Implementación],Tabla11[Peso],"",1)</f>
        <v>0.15</v>
      </c>
      <c r="W282" s="295" t="s">
        <v>502</v>
      </c>
      <c r="X282" s="295" t="s">
        <v>493</v>
      </c>
      <c r="Y282" s="295" t="s">
        <v>766</v>
      </c>
      <c r="Z282" s="295" t="s">
        <v>508</v>
      </c>
      <c r="AA282" s="310">
        <f>IFERROR(Tabla135[[#This Row],[Peso del control]]+Tabla135[[#This Row],[Peso de la implementación]],"")</f>
        <v>0.3</v>
      </c>
      <c r="AB282" s="310" cm="1">
        <f t="array" ref="AB282">IFERROR(IF(Tabla135[[#This Row],[Registro diligenciado]]=TRUE,_xlfn.IFS(AND(Tabla135[[#This Row],[No. de Control]]=1,Tabla135[[#This Row],[Desplazamiento en la Matriz]]="Probabilidad"),D282-(D282*Tabla135[[#This Row],[Valor del control]]),AND(Tabla135[[#This Row],[No. de Control]]&gt;1,Tabla135[[#This Row],[Desplazamiento en la Matriz]]="Probabilidad"),AB281-(AB281*Tabla135[[#This Row],[Valor del control]]),AND(Tabla135[[#This Row],[No. de Control]]=1,Tabla135[[#This Row],[Desplazamiento en la Matriz]]="Impacto"),D282,AND(Tabla135[[#This Row],[No. de Control]]&gt;1,Tabla135[[#This Row],[Desplazamiento en la Matriz]]="Impacto"),AB281),""),"")</f>
        <v>0.14000000000000001</v>
      </c>
      <c r="AC282" s="310" cm="1">
        <f t="array" ref="AC282">IFERROR(IF(Tabla135[[#This Row],[Registro diligenciado]]=TRUE,_xlfn.IFS(AND(Tabla135[[#This Row],[No. de Control]]=1,Tabla135[[#This Row],[Desplazamiento en la Matriz]]="Impacto"),E282-(E282*Tabla135[[#This Row],[Valor del control]]),AND(Tabla135[[#This Row],[No. de Control]]&gt;1,Tabla135[[#This Row],[Desplazamiento en la Matriz]]="Impacto"),AC281-(AC281*Tabla135[[#This Row],[Valor del control]]),AND(Tabla135[[#This Row],[No. de Control]]=1,Tabla135[[#This Row],[Desplazamiento en la Matriz]]="Probabilidad"),E282,AND(Tabla135[[#This Row],[No. de Control]]&gt;1,Tabla135[[#This Row],[Desplazamiento en la Matriz]]="Probabilidad"),AC281),""),"")</f>
        <v>1</v>
      </c>
      <c r="AD282" s="310">
        <f>IFERROR(_xlfn.MINIFS(Tabla135[Probabilidad residual],Tabla135[Id Riesgo],Tabla135[[#This Row],[Id Riesgo]]),"")</f>
        <v>9.8000000000000004E-2</v>
      </c>
      <c r="AE282" s="310">
        <f>IFERROR(_xlfn.MINIFS(Tabla135[Impacto residual],Tabla135[Id Riesgo],Tabla135[[#This Row],[Id Riesgo]]),"")</f>
        <v>1</v>
      </c>
      <c r="AF282" s="310" t="str" cm="1">
        <f t="array" ref="AF28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282" s="310" t="str" cm="1">
        <f t="array" ref="AG28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28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282" s="213"/>
      <c r="AJ282" s="727">
        <f>_xlfn.MINIFS(Tabla135[Probabilidad residual],Tabla135[Id Riesgo],Tabla135[[#This Row],[Id Riesgo]])</f>
        <v>9.8000000000000004E-2</v>
      </c>
      <c r="AK282" s="727">
        <f>_xlfn.MINIFS(Tabla135[Impacto residual],Tabla135[Id Riesgo],Tabla135[[#This Row],[Id Riesgo]])</f>
        <v>1</v>
      </c>
      <c r="AL282" s="727" t="str" cm="1">
        <f t="array" ref="AL282">IFERROR(_xlfn.IFS(AND(AJ282&gt;=CONFIGURACIÓN!$BF$6,AJ282&lt;=CONFIGURACIÓN!$BG$6),CONFIGURACIÓN!$BE$6,AND(AJ282&gt;=CONFIGURACIÓN!$BF$7,AJ282&lt;=CONFIGURACIÓN!$BG$7),CONFIGURACIÓN!$BE$7,AND(AJ282&gt;=CONFIGURACIÓN!$BF$8,AJ282&lt;=CONFIGURACIÓN!$BG$8),CONFIGURACIÓN!$BE$8,AND(AJ282&gt;=CONFIGURACIÓN!$BF$9,AJ282&lt;=CONFIGURACIÓN!$BG$9),CONFIGURACIÓN!$BE$9,AND(AJ282&gt;=CONFIGURACIÓN!$BF$10,AJ282&lt;=CONFIGURACIÓN!$BG$10),CONFIGURACIÓN!$BE$10),"")</f>
        <v>Muy baja</v>
      </c>
      <c r="AM282" s="727" t="str" cm="1">
        <f t="array" ref="AM282">IFERROR(_xlfn.IFS(AND(AK282&gt;=CONFIGURACIÓN!$BJ$6,AK282&lt;=CONFIGURACIÓN!$BK$6),CONFIGURACIÓN!$BI$6,AND(AK282&gt;=CONFIGURACIÓN!$BJ$7,AK282&lt;=CONFIGURACIÓN!$BK$7),CONFIGURACIÓN!$BI$7,AND(AK282&gt;=CONFIGURACIÓN!$BJ$8,AK282&lt;=CONFIGURACIÓN!$BK$8),CONFIGURACIÓN!$BI$8,AND(AK282&gt;=CONFIGURACIÓN!$BJ$9,AK282&lt;=CONFIGURACIÓN!$BK$9),CONFIGURACIÓN!$BI$9,AND(AK282&gt;=CONFIGURACIÓN!$BJ$10,AK282&lt;=CONFIGURACIÓN!$BK$10),CONFIGURACIÓN!$BI$10),"")</f>
        <v>Castastrófico</v>
      </c>
      <c r="AN282" s="213"/>
      <c r="AO282" s="213"/>
      <c r="AP282" s="213"/>
      <c r="AQ282" s="213"/>
      <c r="AR282" s="213"/>
      <c r="AS282" s="213"/>
      <c r="AT282" s="213"/>
      <c r="AU282" s="213"/>
      <c r="AV282" s="213"/>
      <c r="AW282" s="213"/>
      <c r="AX282" s="213"/>
      <c r="AY282" s="213"/>
    </row>
    <row r="283" spans="1:51" ht="136.75" x14ac:dyDescent="0.4">
      <c r="A283" s="735" t="str">
        <f>Tabla135[[#This Row],[Id Riesgo]]</f>
        <v>RC28</v>
      </c>
      <c r="B283" s="736" t="str">
        <f>Tabla135[[#This Row],[Riesgo]]</f>
        <v>Posibilidad de afectación Legal, Reputacional por Fraude interno, Conflicto de Intereses, Corrupción debido a formular o ajustar políticas, estrategias y planes de transparencia, omitiendo o debilitando deliberadamente el diseño de controles y salvaguardas requeridos, con el propósito de favorecer intereses particulares, afectando la integridad, efectividad y trazabilidad de la gestión de transparencia de la entidad.</v>
      </c>
      <c r="C283" s="742" t="b">
        <f>Tabla135[[#This Row],[Identificado en paso 1 y 2?]]</f>
        <v>1</v>
      </c>
      <c r="D283" s="727">
        <f>_xlfn.XLOOKUP(Tabla135[[#This Row],[Id Riesgo]],Tabla13[Id Riesgo],Tabla13[Probabilidad],"",1)</f>
        <v>0.2</v>
      </c>
      <c r="E283" s="727">
        <f>IF(C283=TRUE,_xlfn.XLOOKUP(Tabla135[[#This Row],[Id Riesgo]],Tabla13[Id Riesgo],Tabla13[Porcentaje Impacto],"",1),"")</f>
        <v>1</v>
      </c>
      <c r="F283" s="290" t="str">
        <f t="shared" ref="F283:F291" si="27">F282</f>
        <v>RC28</v>
      </c>
      <c r="G283" s="415" t="b">
        <f>_xlfn.XLOOKUP(F283,Tabla13[Id Riesgo],Tabla13[Registro diligenciado],FALSE,1)</f>
        <v>1</v>
      </c>
      <c r="H283" s="290" t="str">
        <f>IF(G283,_xlfn.XLOOKUP(F283,Tabla6[Id Riesgo],Tabla6[DESCRIPCIÓN DEL RIESGO],FALSE,1),"")</f>
        <v>Posibilidad de afectación Legal, Reputacional por Fraude interno, Conflicto de Intereses, Corrupción debido a formular o ajustar políticas, estrategias y planes de transparencia, omitiendo o debilitando deliberadamente el diseño de controles y salvaguardas requeridos, con el propósito de favorecer intereses particulares, afectando la integridad, efectividad y trazabilidad de la gestión de transparencia de la entidad.</v>
      </c>
      <c r="I283" s="327">
        <f>_xlfn.XLOOKUP(Tabla135[[#This Row],[Id Riesgo]],Tabla13[Id Riesgo],Tabla13[Probabilidad])</f>
        <v>0.2</v>
      </c>
      <c r="J283" s="327">
        <f>_xlfn.XLOOKUP(Tabla135[[#This Row],[Id Riesgo]],Tabla13[Id Riesgo],Tabla13[Porcentaje Impacto],"",1)</f>
        <v>1</v>
      </c>
      <c r="K283" s="311">
        <v>2</v>
      </c>
      <c r="L283" s="314" t="s">
        <v>414</v>
      </c>
      <c r="M283" s="314" t="s">
        <v>439</v>
      </c>
      <c r="N283" s="314"/>
      <c r="O283" s="295" t="s">
        <v>964</v>
      </c>
      <c r="P283" s="314" t="s">
        <v>965</v>
      </c>
      <c r="Q283" s="328" t="str">
        <f>_xlfn.TEXTJOIN(" ",TRUE,Tabla135[[#This Row],[Actividad - Acción ¿Qué?
Inicia con verbo]],Tabla135[[#This Row],[Complemento
(Observaciones o desviaciones)]])</f>
        <v xml:space="preserve">Seguimiento periodico, trazable y verificable a la ejecucion del programa de transparencia institucional garantizando que los compromisos de transparencia se materialicen y no se desvirtuen para favorecer intereses particulares. </v>
      </c>
      <c r="R283" s="295" t="s">
        <v>531</v>
      </c>
      <c r="S283" s="327">
        <f>_xlfn.XLOOKUP(Tabla135[[#This Row],[Tipo de control]],Tabla7[Tipo de control],Tabla7[Peso],"",1)</f>
        <v>0.15</v>
      </c>
      <c r="T283" s="290" t="str">
        <f>_xlfn.XLOOKUP(Tabla135[[#This Row],[Tipo de control]],Tabla7[Tipo de control],Tabla7[Afectación matriz],"",1)</f>
        <v>Probabilidad</v>
      </c>
      <c r="U283" s="295" t="s">
        <v>503</v>
      </c>
      <c r="V283" s="327">
        <f>_xlfn.XLOOKUP(Tabla135[[#This Row],[Implementación]],Tabla11[Implementación],Tabla11[Peso],"",1)</f>
        <v>0.15</v>
      </c>
      <c r="W283" s="295" t="s">
        <v>502</v>
      </c>
      <c r="X283" s="295" t="s">
        <v>501</v>
      </c>
      <c r="Y283" s="295" t="s">
        <v>766</v>
      </c>
      <c r="Z283" s="295" t="s">
        <v>508</v>
      </c>
      <c r="AA283" s="310">
        <f>IFERROR(Tabla135[[#This Row],[Peso del control]]+Tabla135[[#This Row],[Peso de la implementación]],"")</f>
        <v>0.3</v>
      </c>
      <c r="AB283" s="310" cm="1">
        <f t="array" ref="AB283">IFERROR(IF(Tabla135[[#This Row],[Registro diligenciado]]=TRUE,_xlfn.IFS(AND(Tabla135[[#This Row],[No. de Control]]=1,Tabla135[[#This Row],[Desplazamiento en la Matriz]]="Probabilidad"),D283-(D283*Tabla135[[#This Row],[Valor del control]]),AND(Tabla135[[#This Row],[No. de Control]]&gt;1,Tabla135[[#This Row],[Desplazamiento en la Matriz]]="Probabilidad"),AB282-(AB282*Tabla135[[#This Row],[Valor del control]]),AND(Tabla135[[#This Row],[No. de Control]]=1,Tabla135[[#This Row],[Desplazamiento en la Matriz]]="Impacto"),D283,AND(Tabla135[[#This Row],[No. de Control]]&gt;1,Tabla135[[#This Row],[Desplazamiento en la Matriz]]="Impacto"),AB282),""),"")</f>
        <v>9.8000000000000004E-2</v>
      </c>
      <c r="AC283" s="310" cm="1">
        <f t="array" ref="AC283">IFERROR(IF(Tabla135[[#This Row],[Registro diligenciado]]=TRUE,_xlfn.IFS(AND(Tabla135[[#This Row],[No. de Control]]=1,Tabla135[[#This Row],[Desplazamiento en la Matriz]]="Impacto"),E283-(E283*Tabla135[[#This Row],[Valor del control]]),AND(Tabla135[[#This Row],[No. de Control]]&gt;1,Tabla135[[#This Row],[Desplazamiento en la Matriz]]="Impacto"),AC282-(AC282*Tabla135[[#This Row],[Valor del control]]),AND(Tabla135[[#This Row],[No. de Control]]=1,Tabla135[[#This Row],[Desplazamiento en la Matriz]]="Probabilidad"),E283,AND(Tabla135[[#This Row],[No. de Control]]&gt;1,Tabla135[[#This Row],[Desplazamiento en la Matriz]]="Probabilidad"),AC282),""),"")</f>
        <v>1</v>
      </c>
      <c r="AD283" s="310">
        <f>IFERROR(_xlfn.MINIFS(Tabla135[Probabilidad residual],Tabla135[Id Riesgo],Tabla135[[#This Row],[Id Riesgo]]),"")</f>
        <v>9.8000000000000004E-2</v>
      </c>
      <c r="AE283" s="310">
        <f>IFERROR(_xlfn.MINIFS(Tabla135[Impacto residual],Tabla135[Id Riesgo],Tabla135[[#This Row],[Id Riesgo]]),"")</f>
        <v>1</v>
      </c>
      <c r="AF283" s="310" t="str" cm="1">
        <f t="array" ref="AF28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283" s="310" t="str" cm="1">
        <f t="array" ref="AG28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28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283" s="213"/>
      <c r="AJ283" s="727">
        <f>_xlfn.MINIFS(Tabla135[Probabilidad residual],Tabla135[Id Riesgo],Tabla135[[#This Row],[Id Riesgo]])</f>
        <v>9.8000000000000004E-2</v>
      </c>
      <c r="AK283" s="727">
        <f>_xlfn.MINIFS(Tabla135[Impacto residual],Tabla135[Id Riesgo],Tabla135[[#This Row],[Id Riesgo]])</f>
        <v>1</v>
      </c>
      <c r="AL283" s="727"/>
      <c r="AM283" s="727"/>
      <c r="AN283" s="213"/>
      <c r="AO283" s="213"/>
      <c r="AP283" s="213"/>
      <c r="AQ283" s="213"/>
      <c r="AR283" s="213"/>
      <c r="AS283" s="213"/>
      <c r="AT283" s="213"/>
      <c r="AU283" s="213"/>
      <c r="AV283" s="213"/>
      <c r="AW283" s="213"/>
      <c r="AX283" s="213"/>
      <c r="AY283" s="213"/>
    </row>
    <row r="284" spans="1:51" ht="136.75" hidden="1" x14ac:dyDescent="0.4">
      <c r="A284" s="735" t="str">
        <f>Tabla135[[#This Row],[Id Riesgo]]</f>
        <v>RC28</v>
      </c>
      <c r="B284" s="736" t="str">
        <f>Tabla135[[#This Row],[Riesgo]]</f>
        <v>Posibilidad de afectación Legal, Reputacional por Fraude interno, Conflicto de Intereses, Corrupción debido a formular o ajustar políticas, estrategias y planes de transparencia, omitiendo o debilitando deliberadamente el diseño de controles y salvaguardas requeridos, con el propósito de favorecer intereses particulares, afectando la integridad, efectividad y trazabilidad de la gestión de transparencia de la entidad.</v>
      </c>
      <c r="C284" s="742" t="b">
        <f>Tabla135[[#This Row],[Identificado en paso 1 y 2?]]</f>
        <v>1</v>
      </c>
      <c r="D284" s="727">
        <f>_xlfn.XLOOKUP(Tabla135[[#This Row],[Id Riesgo]],Tabla13[Id Riesgo],Tabla13[Probabilidad],"",1)</f>
        <v>0.2</v>
      </c>
      <c r="E284" s="727">
        <f>IF(C284=TRUE,_xlfn.XLOOKUP(Tabla135[[#This Row],[Id Riesgo]],Tabla13[Id Riesgo],Tabla13[Porcentaje Impacto],"",1),"")</f>
        <v>1</v>
      </c>
      <c r="F284" s="290" t="str">
        <f t="shared" si="27"/>
        <v>RC28</v>
      </c>
      <c r="G284" s="415" t="b">
        <f>_xlfn.XLOOKUP(F284,Tabla13[Id Riesgo],Tabla13[Registro diligenciado],FALSE,1)</f>
        <v>1</v>
      </c>
      <c r="H284" s="290" t="str">
        <f>IF(G284,_xlfn.XLOOKUP(F284,Tabla6[Id Riesgo],Tabla6[DESCRIPCIÓN DEL RIESGO],FALSE,1),"")</f>
        <v>Posibilidad de afectación Legal, Reputacional por Fraude interno, Conflicto de Intereses, Corrupción debido a formular o ajustar políticas, estrategias y planes de transparencia, omitiendo o debilitando deliberadamente el diseño de controles y salvaguardas requeridos, con el propósito de favorecer intereses particulares, afectando la integridad, efectividad y trazabilidad de la gestión de transparencia de la entidad.</v>
      </c>
      <c r="I284" s="327">
        <f>_xlfn.XLOOKUP(Tabla135[[#This Row],[Id Riesgo]],Tabla13[Id Riesgo],Tabla13[Probabilidad])</f>
        <v>0.2</v>
      </c>
      <c r="J284" s="327">
        <f>_xlfn.XLOOKUP(Tabla135[[#This Row],[Id Riesgo]],Tabla13[Id Riesgo],Tabla13[Porcentaje Impacto],"",1)</f>
        <v>1</v>
      </c>
      <c r="K284" s="311">
        <v>3</v>
      </c>
      <c r="L284" s="314"/>
      <c r="M284" s="314"/>
      <c r="N284" s="314"/>
      <c r="O284" s="295"/>
      <c r="P284" s="314"/>
      <c r="Q284" s="328" t="str">
        <f>_xlfn.TEXTJOIN(" ",TRUE,Tabla135[[#This Row],[Actividad - Acción ¿Qué?
Inicia con verbo]],Tabla135[[#This Row],[Complemento
(Observaciones o desviaciones)]])</f>
        <v/>
      </c>
      <c r="R284" s="295"/>
      <c r="S284" s="327" t="str">
        <f>_xlfn.XLOOKUP(Tabla135[[#This Row],[Tipo de control]],Tabla7[Tipo de control],Tabla7[Peso],"",1)</f>
        <v/>
      </c>
      <c r="T284" s="290" t="str">
        <f>_xlfn.XLOOKUP(Tabla135[[#This Row],[Tipo de control]],Tabla7[Tipo de control],Tabla7[Afectación matriz],"",1)</f>
        <v/>
      </c>
      <c r="U284" s="295"/>
      <c r="V284" s="327" t="str">
        <f>_xlfn.XLOOKUP(Tabla135[[#This Row],[Implementación]],Tabla11[Implementación],Tabla11[Peso],"",1)</f>
        <v/>
      </c>
      <c r="W284" s="295"/>
      <c r="X284" s="295"/>
      <c r="Y284" s="295"/>
      <c r="Z284" s="295"/>
      <c r="AA284" s="310" t="str">
        <f>IFERROR(Tabla135[[#This Row],[Peso del control]]+Tabla135[[#This Row],[Peso de la implementación]],"")</f>
        <v/>
      </c>
      <c r="AB284" s="310" t="str" cm="1">
        <f t="array" ref="AB284">IFERROR(IF(Tabla135[[#This Row],[Registro diligenciado]]=TRUE,_xlfn.IFS(AND(Tabla135[[#This Row],[No. de Control]]=1,Tabla135[[#This Row],[Desplazamiento en la Matriz]]="Probabilidad"),D284-(D284*Tabla135[[#This Row],[Valor del control]]),AND(Tabla135[[#This Row],[No. de Control]]&gt;1,Tabla135[[#This Row],[Desplazamiento en la Matriz]]="Probabilidad"),AB283-(AB283*Tabla135[[#This Row],[Valor del control]]),AND(Tabla135[[#This Row],[No. de Control]]=1,Tabla135[[#This Row],[Desplazamiento en la Matriz]]="Impacto"),D284,AND(Tabla135[[#This Row],[No. de Control]]&gt;1,Tabla135[[#This Row],[Desplazamiento en la Matriz]]="Impacto"),AB283),""),"")</f>
        <v/>
      </c>
      <c r="AC284" s="310" t="str" cm="1">
        <f t="array" ref="AC284">IFERROR(IF(Tabla135[[#This Row],[Registro diligenciado]]=TRUE,_xlfn.IFS(AND(Tabla135[[#This Row],[No. de Control]]=1,Tabla135[[#This Row],[Desplazamiento en la Matriz]]="Impacto"),E284-(E284*Tabla135[[#This Row],[Valor del control]]),AND(Tabla135[[#This Row],[No. de Control]]&gt;1,Tabla135[[#This Row],[Desplazamiento en la Matriz]]="Impacto"),AC283-(AC283*Tabla135[[#This Row],[Valor del control]]),AND(Tabla135[[#This Row],[No. de Control]]=1,Tabla135[[#This Row],[Desplazamiento en la Matriz]]="Probabilidad"),E284,AND(Tabla135[[#This Row],[No. de Control]]&gt;1,Tabla135[[#This Row],[Desplazamiento en la Matriz]]="Probabilidad"),AC283),""),"")</f>
        <v/>
      </c>
      <c r="AD284" s="310">
        <f>IFERROR(_xlfn.MINIFS(Tabla135[Probabilidad residual],Tabla135[Id Riesgo],Tabla135[[#This Row],[Id Riesgo]]),"")</f>
        <v>9.8000000000000004E-2</v>
      </c>
      <c r="AE284" s="310">
        <f>IFERROR(_xlfn.MINIFS(Tabla135[Impacto residual],Tabla135[Id Riesgo],Tabla135[[#This Row],[Id Riesgo]]),"")</f>
        <v>1</v>
      </c>
      <c r="AF284" s="310" t="str" cm="1">
        <f t="array" ref="AF28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284" s="310" t="str" cm="1">
        <f t="array" ref="AG28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28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84" s="213"/>
      <c r="AJ284" s="727">
        <f>_xlfn.MINIFS(Tabla135[Probabilidad residual],Tabla135[Id Riesgo],Tabla135[[#This Row],[Id Riesgo]])</f>
        <v>9.8000000000000004E-2</v>
      </c>
      <c r="AK284" s="727">
        <f>_xlfn.MINIFS(Tabla135[Impacto residual],Tabla135[Id Riesgo],Tabla135[[#This Row],[Id Riesgo]])</f>
        <v>1</v>
      </c>
      <c r="AL284" s="727"/>
      <c r="AM284" s="727"/>
      <c r="AN284" s="213"/>
      <c r="AO284" s="213"/>
      <c r="AP284" s="213"/>
      <c r="AQ284" s="213"/>
      <c r="AR284" s="213"/>
      <c r="AS284" s="213"/>
      <c r="AT284" s="213"/>
      <c r="AU284" s="213"/>
      <c r="AV284" s="213"/>
      <c r="AW284" s="213"/>
      <c r="AX284" s="213"/>
      <c r="AY284" s="213"/>
    </row>
    <row r="285" spans="1:51" ht="136.75" hidden="1" x14ac:dyDescent="0.4">
      <c r="A285" s="735" t="str">
        <f>Tabla135[[#This Row],[Id Riesgo]]</f>
        <v>RC28</v>
      </c>
      <c r="B285" s="736" t="str">
        <f>Tabla135[[#This Row],[Riesgo]]</f>
        <v>Posibilidad de afectación Legal, Reputacional por Fraude interno, Conflicto de Intereses, Corrupción debido a formular o ajustar políticas, estrategias y planes de transparencia, omitiendo o debilitando deliberadamente el diseño de controles y salvaguardas requeridos, con el propósito de favorecer intereses particulares, afectando la integridad, efectividad y trazabilidad de la gestión de transparencia de la entidad.</v>
      </c>
      <c r="C285" s="742" t="b">
        <f>Tabla135[[#This Row],[Identificado en paso 1 y 2?]]</f>
        <v>1</v>
      </c>
      <c r="D285" s="727">
        <f>_xlfn.XLOOKUP(Tabla135[[#This Row],[Id Riesgo]],Tabla13[Id Riesgo],Tabla13[Probabilidad],"",1)</f>
        <v>0.2</v>
      </c>
      <c r="E285" s="727">
        <f>IF(C285=TRUE,_xlfn.XLOOKUP(Tabla135[[#This Row],[Id Riesgo]],Tabla13[Id Riesgo],Tabla13[Porcentaje Impacto],"",1),"")</f>
        <v>1</v>
      </c>
      <c r="F285" s="290" t="str">
        <f t="shared" si="27"/>
        <v>RC28</v>
      </c>
      <c r="G285" s="415" t="b">
        <f>_xlfn.XLOOKUP(F285,Tabla13[Id Riesgo],Tabla13[Registro diligenciado],FALSE,1)</f>
        <v>1</v>
      </c>
      <c r="H285" s="290" t="str">
        <f>IF(G285,_xlfn.XLOOKUP(F285,Tabla6[Id Riesgo],Tabla6[DESCRIPCIÓN DEL RIESGO],FALSE,1),"")</f>
        <v>Posibilidad de afectación Legal, Reputacional por Fraude interno, Conflicto de Intereses, Corrupción debido a formular o ajustar políticas, estrategias y planes de transparencia, omitiendo o debilitando deliberadamente el diseño de controles y salvaguardas requeridos, con el propósito de favorecer intereses particulares, afectando la integridad, efectividad y trazabilidad de la gestión de transparencia de la entidad.</v>
      </c>
      <c r="I285" s="327">
        <f>_xlfn.XLOOKUP(Tabla135[[#This Row],[Id Riesgo]],Tabla13[Id Riesgo],Tabla13[Probabilidad])</f>
        <v>0.2</v>
      </c>
      <c r="J285" s="327">
        <f>_xlfn.XLOOKUP(Tabla135[[#This Row],[Id Riesgo]],Tabla13[Id Riesgo],Tabla13[Porcentaje Impacto],"",1)</f>
        <v>1</v>
      </c>
      <c r="K285" s="311">
        <v>4</v>
      </c>
      <c r="L285" s="314"/>
      <c r="M285" s="314"/>
      <c r="N285" s="314"/>
      <c r="O285" s="295"/>
      <c r="P285" s="314"/>
      <c r="Q285" s="328" t="str">
        <f>_xlfn.TEXTJOIN(" ",TRUE,Tabla135[[#This Row],[Actividad - Acción ¿Qué?
Inicia con verbo]],Tabla135[[#This Row],[Complemento
(Observaciones o desviaciones)]])</f>
        <v/>
      </c>
      <c r="R285" s="295"/>
      <c r="S285" s="327" t="str">
        <f>_xlfn.XLOOKUP(Tabla135[[#This Row],[Tipo de control]],Tabla7[Tipo de control],Tabla7[Peso],"",1)</f>
        <v/>
      </c>
      <c r="T285" s="290" t="str">
        <f>_xlfn.XLOOKUP(Tabla135[[#This Row],[Tipo de control]],Tabla7[Tipo de control],Tabla7[Afectación matriz],"",1)</f>
        <v/>
      </c>
      <c r="U285" s="295"/>
      <c r="V285" s="327" t="str">
        <f>_xlfn.XLOOKUP(Tabla135[[#This Row],[Implementación]],Tabla11[Implementación],Tabla11[Peso],"",1)</f>
        <v/>
      </c>
      <c r="W285" s="295"/>
      <c r="X285" s="295"/>
      <c r="Y285" s="295"/>
      <c r="Z285" s="295"/>
      <c r="AA285" s="310" t="str">
        <f>IFERROR(Tabla135[[#This Row],[Peso del control]]+Tabla135[[#This Row],[Peso de la implementación]],"")</f>
        <v/>
      </c>
      <c r="AB285" s="310" t="str" cm="1">
        <f t="array" ref="AB285">IFERROR(IF(Tabla135[[#This Row],[Registro diligenciado]]=TRUE,_xlfn.IFS(AND(Tabla135[[#This Row],[No. de Control]]=1,Tabla135[[#This Row],[Desplazamiento en la Matriz]]="Probabilidad"),D285-(D285*Tabla135[[#This Row],[Valor del control]]),AND(Tabla135[[#This Row],[No. de Control]]&gt;1,Tabla135[[#This Row],[Desplazamiento en la Matriz]]="Probabilidad"),AB284-(AB284*Tabla135[[#This Row],[Valor del control]]),AND(Tabla135[[#This Row],[No. de Control]]=1,Tabla135[[#This Row],[Desplazamiento en la Matriz]]="Impacto"),D285,AND(Tabla135[[#This Row],[No. de Control]]&gt;1,Tabla135[[#This Row],[Desplazamiento en la Matriz]]="Impacto"),AB284),""),"")</f>
        <v/>
      </c>
      <c r="AC285" s="310" t="str" cm="1">
        <f t="array" ref="AC285">IFERROR(IF(Tabla135[[#This Row],[Registro diligenciado]]=TRUE,_xlfn.IFS(AND(Tabla135[[#This Row],[No. de Control]]=1,Tabla135[[#This Row],[Desplazamiento en la Matriz]]="Impacto"),E285-(E285*Tabla135[[#This Row],[Valor del control]]),AND(Tabla135[[#This Row],[No. de Control]]&gt;1,Tabla135[[#This Row],[Desplazamiento en la Matriz]]="Impacto"),AC284-(AC284*Tabla135[[#This Row],[Valor del control]]),AND(Tabla135[[#This Row],[No. de Control]]=1,Tabla135[[#This Row],[Desplazamiento en la Matriz]]="Probabilidad"),E285,AND(Tabla135[[#This Row],[No. de Control]]&gt;1,Tabla135[[#This Row],[Desplazamiento en la Matriz]]="Probabilidad"),AC284),""),"")</f>
        <v/>
      </c>
      <c r="AD285" s="310">
        <f>IFERROR(_xlfn.MINIFS(Tabla135[Probabilidad residual],Tabla135[Id Riesgo],Tabla135[[#This Row],[Id Riesgo]]),"")</f>
        <v>9.8000000000000004E-2</v>
      </c>
      <c r="AE285" s="310">
        <f>IFERROR(_xlfn.MINIFS(Tabla135[Impacto residual],Tabla135[Id Riesgo],Tabla135[[#This Row],[Id Riesgo]]),"")</f>
        <v>1</v>
      </c>
      <c r="AF285" s="310" t="str" cm="1">
        <f t="array" ref="AF28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285" s="310" t="str" cm="1">
        <f t="array" ref="AG28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28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85" s="213"/>
      <c r="AJ285" s="727">
        <f>_xlfn.MINIFS(Tabla135[Probabilidad residual],Tabla135[Id Riesgo],Tabla135[[#This Row],[Id Riesgo]])</f>
        <v>9.8000000000000004E-2</v>
      </c>
      <c r="AK285" s="727">
        <f>_xlfn.MINIFS(Tabla135[Impacto residual],Tabla135[Id Riesgo],Tabla135[[#This Row],[Id Riesgo]])</f>
        <v>1</v>
      </c>
      <c r="AL285" s="727"/>
      <c r="AM285" s="727"/>
      <c r="AN285" s="213"/>
      <c r="AO285" s="213"/>
      <c r="AP285" s="213"/>
      <c r="AQ285" s="213"/>
      <c r="AR285" s="213"/>
      <c r="AS285" s="213"/>
      <c r="AT285" s="213"/>
      <c r="AU285" s="213"/>
      <c r="AV285" s="213"/>
      <c r="AW285" s="213"/>
      <c r="AX285" s="213"/>
      <c r="AY285" s="213"/>
    </row>
    <row r="286" spans="1:51" ht="136.75" hidden="1" x14ac:dyDescent="0.4">
      <c r="A286" s="735" t="str">
        <f>Tabla135[[#This Row],[Id Riesgo]]</f>
        <v>RC28</v>
      </c>
      <c r="B286" s="736" t="str">
        <f>Tabla135[[#This Row],[Riesgo]]</f>
        <v>Posibilidad de afectación Legal, Reputacional por Fraude interno, Conflicto de Intereses, Corrupción debido a formular o ajustar políticas, estrategias y planes de transparencia, omitiendo o debilitando deliberadamente el diseño de controles y salvaguardas requeridos, con el propósito de favorecer intereses particulares, afectando la integridad, efectividad y trazabilidad de la gestión de transparencia de la entidad.</v>
      </c>
      <c r="C286" s="742" t="b">
        <f>Tabla135[[#This Row],[Identificado en paso 1 y 2?]]</f>
        <v>1</v>
      </c>
      <c r="D286" s="727">
        <f>_xlfn.XLOOKUP(Tabla135[[#This Row],[Id Riesgo]],Tabla13[Id Riesgo],Tabla13[Probabilidad],"",1)</f>
        <v>0.2</v>
      </c>
      <c r="E286" s="727">
        <f>IF(C286=TRUE,_xlfn.XLOOKUP(Tabla135[[#This Row],[Id Riesgo]],Tabla13[Id Riesgo],Tabla13[Porcentaje Impacto],"",1),"")</f>
        <v>1</v>
      </c>
      <c r="F286" s="290" t="str">
        <f t="shared" si="27"/>
        <v>RC28</v>
      </c>
      <c r="G286" s="415" t="b">
        <f>_xlfn.XLOOKUP(F286,Tabla13[Id Riesgo],Tabla13[Registro diligenciado],FALSE,1)</f>
        <v>1</v>
      </c>
      <c r="H286" s="290" t="str">
        <f>IF(G286,_xlfn.XLOOKUP(F286,Tabla6[Id Riesgo],Tabla6[DESCRIPCIÓN DEL RIESGO],FALSE,1),"")</f>
        <v>Posibilidad de afectación Legal, Reputacional por Fraude interno, Conflicto de Intereses, Corrupción debido a formular o ajustar políticas, estrategias y planes de transparencia, omitiendo o debilitando deliberadamente el diseño de controles y salvaguardas requeridos, con el propósito de favorecer intereses particulares, afectando la integridad, efectividad y trazabilidad de la gestión de transparencia de la entidad.</v>
      </c>
      <c r="I286" s="327">
        <f>_xlfn.XLOOKUP(Tabla135[[#This Row],[Id Riesgo]],Tabla13[Id Riesgo],Tabla13[Probabilidad])</f>
        <v>0.2</v>
      </c>
      <c r="J286" s="327">
        <f>_xlfn.XLOOKUP(Tabla135[[#This Row],[Id Riesgo]],Tabla13[Id Riesgo],Tabla13[Porcentaje Impacto],"",1)</f>
        <v>1</v>
      </c>
      <c r="K286" s="311">
        <v>5</v>
      </c>
      <c r="L286" s="314"/>
      <c r="M286" s="314"/>
      <c r="N286" s="314"/>
      <c r="O286" s="295"/>
      <c r="P286" s="314"/>
      <c r="Q286" s="328" t="str">
        <f>_xlfn.TEXTJOIN(" ",TRUE,Tabla135[[#This Row],[Actividad - Acción ¿Qué?
Inicia con verbo]],Tabla135[[#This Row],[Complemento
(Observaciones o desviaciones)]])</f>
        <v/>
      </c>
      <c r="R286" s="295"/>
      <c r="S286" s="327" t="str">
        <f>_xlfn.XLOOKUP(Tabla135[[#This Row],[Tipo de control]],Tabla7[Tipo de control],Tabla7[Peso],"",1)</f>
        <v/>
      </c>
      <c r="T286" s="290" t="str">
        <f>_xlfn.XLOOKUP(Tabla135[[#This Row],[Tipo de control]],Tabla7[Tipo de control],Tabla7[Afectación matriz],"",1)</f>
        <v/>
      </c>
      <c r="U286" s="295"/>
      <c r="V286" s="327" t="str">
        <f>_xlfn.XLOOKUP(Tabla135[[#This Row],[Implementación]],Tabla11[Implementación],Tabla11[Peso],"",1)</f>
        <v/>
      </c>
      <c r="W286" s="295"/>
      <c r="X286" s="295"/>
      <c r="Y286" s="295"/>
      <c r="Z286" s="295"/>
      <c r="AA286" s="310" t="str">
        <f>IFERROR(Tabla135[[#This Row],[Peso del control]]+Tabla135[[#This Row],[Peso de la implementación]],"")</f>
        <v/>
      </c>
      <c r="AB286" s="310" t="str" cm="1">
        <f t="array" ref="AB286">IFERROR(IF(Tabla135[[#This Row],[Registro diligenciado]]=TRUE,_xlfn.IFS(AND(Tabla135[[#This Row],[No. de Control]]=1,Tabla135[[#This Row],[Desplazamiento en la Matriz]]="Probabilidad"),D286-(D286*Tabla135[[#This Row],[Valor del control]]),AND(Tabla135[[#This Row],[No. de Control]]&gt;1,Tabla135[[#This Row],[Desplazamiento en la Matriz]]="Probabilidad"),AB285-(AB285*Tabla135[[#This Row],[Valor del control]]),AND(Tabla135[[#This Row],[No. de Control]]=1,Tabla135[[#This Row],[Desplazamiento en la Matriz]]="Impacto"),D286,AND(Tabla135[[#This Row],[No. de Control]]&gt;1,Tabla135[[#This Row],[Desplazamiento en la Matriz]]="Impacto"),AB285),""),"")</f>
        <v/>
      </c>
      <c r="AC286" s="310" t="str" cm="1">
        <f t="array" ref="AC286">IFERROR(IF(Tabla135[[#This Row],[Registro diligenciado]]=TRUE,_xlfn.IFS(AND(Tabla135[[#This Row],[No. de Control]]=1,Tabla135[[#This Row],[Desplazamiento en la Matriz]]="Impacto"),E286-(E286*Tabla135[[#This Row],[Valor del control]]),AND(Tabla135[[#This Row],[No. de Control]]&gt;1,Tabla135[[#This Row],[Desplazamiento en la Matriz]]="Impacto"),AC285-(AC285*Tabla135[[#This Row],[Valor del control]]),AND(Tabla135[[#This Row],[No. de Control]]=1,Tabla135[[#This Row],[Desplazamiento en la Matriz]]="Probabilidad"),E286,AND(Tabla135[[#This Row],[No. de Control]]&gt;1,Tabla135[[#This Row],[Desplazamiento en la Matriz]]="Probabilidad"),AC285),""),"")</f>
        <v/>
      </c>
      <c r="AD286" s="310">
        <f>IFERROR(_xlfn.MINIFS(Tabla135[Probabilidad residual],Tabla135[Id Riesgo],Tabla135[[#This Row],[Id Riesgo]]),"")</f>
        <v>9.8000000000000004E-2</v>
      </c>
      <c r="AE286" s="310">
        <f>IFERROR(_xlfn.MINIFS(Tabla135[Impacto residual],Tabla135[Id Riesgo],Tabla135[[#This Row],[Id Riesgo]]),"")</f>
        <v>1</v>
      </c>
      <c r="AF286" s="310" t="str" cm="1">
        <f t="array" ref="AF28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286" s="310" t="str" cm="1">
        <f t="array" ref="AG28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28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86" s="213"/>
      <c r="AJ286" s="727">
        <f>_xlfn.MINIFS(Tabla135[Probabilidad residual],Tabla135[Id Riesgo],Tabla135[[#This Row],[Id Riesgo]])</f>
        <v>9.8000000000000004E-2</v>
      </c>
      <c r="AK286" s="727">
        <f>_xlfn.MINIFS(Tabla135[Impacto residual],Tabla135[Id Riesgo],Tabla135[[#This Row],[Id Riesgo]])</f>
        <v>1</v>
      </c>
      <c r="AL286" s="727"/>
      <c r="AM286" s="727"/>
      <c r="AN286" s="213"/>
      <c r="AO286" s="213"/>
      <c r="AP286" s="213"/>
      <c r="AQ286" s="213"/>
      <c r="AR286" s="213"/>
      <c r="AS286" s="213"/>
      <c r="AT286" s="213"/>
      <c r="AU286" s="213"/>
      <c r="AV286" s="213"/>
      <c r="AW286" s="213"/>
      <c r="AX286" s="213"/>
      <c r="AY286" s="213"/>
    </row>
    <row r="287" spans="1:51" ht="136.75" hidden="1" x14ac:dyDescent="0.4">
      <c r="A287" s="735" t="str">
        <f>Tabla135[[#This Row],[Id Riesgo]]</f>
        <v>RC28</v>
      </c>
      <c r="B287" s="736" t="str">
        <f>Tabla135[[#This Row],[Riesgo]]</f>
        <v>Posibilidad de afectación Legal, Reputacional por Fraude interno, Conflicto de Intereses, Corrupción debido a formular o ajustar políticas, estrategias y planes de transparencia, omitiendo o debilitando deliberadamente el diseño de controles y salvaguardas requeridos, con el propósito de favorecer intereses particulares, afectando la integridad, efectividad y trazabilidad de la gestión de transparencia de la entidad.</v>
      </c>
      <c r="C287" s="742" t="b">
        <f>Tabla135[[#This Row],[Identificado en paso 1 y 2?]]</f>
        <v>1</v>
      </c>
      <c r="D287" s="727">
        <f>_xlfn.XLOOKUP(Tabla135[[#This Row],[Id Riesgo]],Tabla13[Id Riesgo],Tabla13[Probabilidad],"",1)</f>
        <v>0.2</v>
      </c>
      <c r="E287" s="727">
        <f>IF(C287=TRUE,_xlfn.XLOOKUP(Tabla135[[#This Row],[Id Riesgo]],Tabla13[Id Riesgo],Tabla13[Porcentaje Impacto],"",1),"")</f>
        <v>1</v>
      </c>
      <c r="F287" s="290" t="str">
        <f t="shared" si="27"/>
        <v>RC28</v>
      </c>
      <c r="G287" s="415" t="b">
        <f>_xlfn.XLOOKUP(F287,Tabla13[Id Riesgo],Tabla13[Registro diligenciado],FALSE,1)</f>
        <v>1</v>
      </c>
      <c r="H287" s="290" t="str">
        <f>IF(G287,_xlfn.XLOOKUP(F287,Tabla6[Id Riesgo],Tabla6[DESCRIPCIÓN DEL RIESGO],FALSE,1),"")</f>
        <v>Posibilidad de afectación Legal, Reputacional por Fraude interno, Conflicto de Intereses, Corrupción debido a formular o ajustar políticas, estrategias y planes de transparencia, omitiendo o debilitando deliberadamente el diseño de controles y salvaguardas requeridos, con el propósito de favorecer intereses particulares, afectando la integridad, efectividad y trazabilidad de la gestión de transparencia de la entidad.</v>
      </c>
      <c r="I287" s="327">
        <f>_xlfn.XLOOKUP(Tabla135[[#This Row],[Id Riesgo]],Tabla13[Id Riesgo],Tabla13[Probabilidad])</f>
        <v>0.2</v>
      </c>
      <c r="J287" s="327">
        <f>_xlfn.XLOOKUP(Tabla135[[#This Row],[Id Riesgo]],Tabla13[Id Riesgo],Tabla13[Porcentaje Impacto],"",1)</f>
        <v>1</v>
      </c>
      <c r="K287" s="311">
        <v>6</v>
      </c>
      <c r="L287" s="314"/>
      <c r="M287" s="314"/>
      <c r="N287" s="314"/>
      <c r="O287" s="295"/>
      <c r="P287" s="314"/>
      <c r="Q287" s="328" t="str">
        <f>_xlfn.TEXTJOIN(" ",TRUE,Tabla135[[#This Row],[Actividad - Acción ¿Qué?
Inicia con verbo]],Tabla135[[#This Row],[Complemento
(Observaciones o desviaciones)]])</f>
        <v/>
      </c>
      <c r="R287" s="295"/>
      <c r="S287" s="327" t="str">
        <f>_xlfn.XLOOKUP(Tabla135[[#This Row],[Tipo de control]],Tabla7[Tipo de control],Tabla7[Peso],"",1)</f>
        <v/>
      </c>
      <c r="T287" s="290" t="str">
        <f>_xlfn.XLOOKUP(Tabla135[[#This Row],[Tipo de control]],Tabla7[Tipo de control],Tabla7[Afectación matriz],"",1)</f>
        <v/>
      </c>
      <c r="U287" s="295"/>
      <c r="V287" s="327" t="str">
        <f>_xlfn.XLOOKUP(Tabla135[[#This Row],[Implementación]],Tabla11[Implementación],Tabla11[Peso],"",1)</f>
        <v/>
      </c>
      <c r="W287" s="295"/>
      <c r="X287" s="295"/>
      <c r="Y287" s="295"/>
      <c r="Z287" s="295"/>
      <c r="AA287" s="310" t="str">
        <f>IFERROR(Tabla135[[#This Row],[Peso del control]]+Tabla135[[#This Row],[Peso de la implementación]],"")</f>
        <v/>
      </c>
      <c r="AB287" s="310" t="str" cm="1">
        <f t="array" ref="AB287">IFERROR(IF(Tabla135[[#This Row],[Registro diligenciado]]=TRUE,_xlfn.IFS(AND(Tabla135[[#This Row],[No. de Control]]=1,Tabla135[[#This Row],[Desplazamiento en la Matriz]]="Probabilidad"),D287-(D287*Tabla135[[#This Row],[Valor del control]]),AND(Tabla135[[#This Row],[No. de Control]]&gt;1,Tabla135[[#This Row],[Desplazamiento en la Matriz]]="Probabilidad"),AB286-(AB286*Tabla135[[#This Row],[Valor del control]]),AND(Tabla135[[#This Row],[No. de Control]]=1,Tabla135[[#This Row],[Desplazamiento en la Matriz]]="Impacto"),D287,AND(Tabla135[[#This Row],[No. de Control]]&gt;1,Tabla135[[#This Row],[Desplazamiento en la Matriz]]="Impacto"),AB286),""),"")</f>
        <v/>
      </c>
      <c r="AC287" s="310" t="str" cm="1">
        <f t="array" ref="AC287">IFERROR(IF(Tabla135[[#This Row],[Registro diligenciado]]=TRUE,_xlfn.IFS(AND(Tabla135[[#This Row],[No. de Control]]=1,Tabla135[[#This Row],[Desplazamiento en la Matriz]]="Impacto"),E287-(E287*Tabla135[[#This Row],[Valor del control]]),AND(Tabla135[[#This Row],[No. de Control]]&gt;1,Tabla135[[#This Row],[Desplazamiento en la Matriz]]="Impacto"),AC286-(AC286*Tabla135[[#This Row],[Valor del control]]),AND(Tabla135[[#This Row],[No. de Control]]=1,Tabla135[[#This Row],[Desplazamiento en la Matriz]]="Probabilidad"),E287,AND(Tabla135[[#This Row],[No. de Control]]&gt;1,Tabla135[[#This Row],[Desplazamiento en la Matriz]]="Probabilidad"),AC286),""),"")</f>
        <v/>
      </c>
      <c r="AD287" s="310">
        <f>IFERROR(_xlfn.MINIFS(Tabla135[Probabilidad residual],Tabla135[Id Riesgo],Tabla135[[#This Row],[Id Riesgo]]),"")</f>
        <v>9.8000000000000004E-2</v>
      </c>
      <c r="AE287" s="310">
        <f>IFERROR(_xlfn.MINIFS(Tabla135[Impacto residual],Tabla135[Id Riesgo],Tabla135[[#This Row],[Id Riesgo]]),"")</f>
        <v>1</v>
      </c>
      <c r="AF287" s="310" t="str" cm="1">
        <f t="array" ref="AF28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287" s="310" t="str" cm="1">
        <f t="array" ref="AG28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28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87" s="213"/>
      <c r="AJ287" s="727">
        <f>_xlfn.MINIFS(Tabla135[Probabilidad residual],Tabla135[Id Riesgo],Tabla135[[#This Row],[Id Riesgo]])</f>
        <v>9.8000000000000004E-2</v>
      </c>
      <c r="AK287" s="727">
        <f>_xlfn.MINIFS(Tabla135[Impacto residual],Tabla135[Id Riesgo],Tabla135[[#This Row],[Id Riesgo]])</f>
        <v>1</v>
      </c>
      <c r="AL287" s="727"/>
      <c r="AM287" s="727"/>
      <c r="AN287" s="213"/>
      <c r="AO287" s="213"/>
      <c r="AP287" s="213"/>
      <c r="AQ287" s="213"/>
      <c r="AR287" s="213"/>
      <c r="AS287" s="213"/>
      <c r="AT287" s="213"/>
      <c r="AU287" s="213"/>
      <c r="AV287" s="213"/>
      <c r="AW287" s="213"/>
      <c r="AX287" s="213"/>
      <c r="AY287" s="213"/>
    </row>
    <row r="288" spans="1:51" ht="136.75" hidden="1" x14ac:dyDescent="0.4">
      <c r="A288" s="735" t="str">
        <f>Tabla135[[#This Row],[Id Riesgo]]</f>
        <v>RC28</v>
      </c>
      <c r="B288" s="736" t="str">
        <f>Tabla135[[#This Row],[Riesgo]]</f>
        <v>Posibilidad de afectación Legal, Reputacional por Fraude interno, Conflicto de Intereses, Corrupción debido a formular o ajustar políticas, estrategias y planes de transparencia, omitiendo o debilitando deliberadamente el diseño de controles y salvaguardas requeridos, con el propósito de favorecer intereses particulares, afectando la integridad, efectividad y trazabilidad de la gestión de transparencia de la entidad.</v>
      </c>
      <c r="C288" s="742" t="b">
        <f>Tabla135[[#This Row],[Identificado en paso 1 y 2?]]</f>
        <v>1</v>
      </c>
      <c r="D288" s="727">
        <f>_xlfn.XLOOKUP(Tabla135[[#This Row],[Id Riesgo]],Tabla13[Id Riesgo],Tabla13[Probabilidad],"",1)</f>
        <v>0.2</v>
      </c>
      <c r="E288" s="727">
        <f>IF(C288=TRUE,_xlfn.XLOOKUP(Tabla135[[#This Row],[Id Riesgo]],Tabla13[Id Riesgo],Tabla13[Porcentaje Impacto],"",1),"")</f>
        <v>1</v>
      </c>
      <c r="F288" s="290" t="str">
        <f t="shared" si="27"/>
        <v>RC28</v>
      </c>
      <c r="G288" s="415" t="b">
        <f>_xlfn.XLOOKUP(F288,Tabla13[Id Riesgo],Tabla13[Registro diligenciado],FALSE,1)</f>
        <v>1</v>
      </c>
      <c r="H288" s="290" t="str">
        <f>IF(G288,_xlfn.XLOOKUP(F288,Tabla6[Id Riesgo],Tabla6[DESCRIPCIÓN DEL RIESGO],FALSE,1),"")</f>
        <v>Posibilidad de afectación Legal, Reputacional por Fraude interno, Conflicto de Intereses, Corrupción debido a formular o ajustar políticas, estrategias y planes de transparencia, omitiendo o debilitando deliberadamente el diseño de controles y salvaguardas requeridos, con el propósito de favorecer intereses particulares, afectando la integridad, efectividad y trazabilidad de la gestión de transparencia de la entidad.</v>
      </c>
      <c r="I288" s="327">
        <f>_xlfn.XLOOKUP(Tabla135[[#This Row],[Id Riesgo]],Tabla13[Id Riesgo],Tabla13[Probabilidad])</f>
        <v>0.2</v>
      </c>
      <c r="J288" s="327">
        <f>_xlfn.XLOOKUP(Tabla135[[#This Row],[Id Riesgo]],Tabla13[Id Riesgo],Tabla13[Porcentaje Impacto],"",1)</f>
        <v>1</v>
      </c>
      <c r="K288" s="311">
        <v>7</v>
      </c>
      <c r="L288" s="314"/>
      <c r="M288" s="314"/>
      <c r="N288" s="314"/>
      <c r="O288" s="295"/>
      <c r="P288" s="314"/>
      <c r="Q288" s="328" t="str">
        <f>_xlfn.TEXTJOIN(" ",TRUE,Tabla135[[#This Row],[Actividad - Acción ¿Qué?
Inicia con verbo]],Tabla135[[#This Row],[Complemento
(Observaciones o desviaciones)]])</f>
        <v/>
      </c>
      <c r="R288" s="295"/>
      <c r="S288" s="327" t="str">
        <f>_xlfn.XLOOKUP(Tabla135[[#This Row],[Tipo de control]],Tabla7[Tipo de control],Tabla7[Peso],"",1)</f>
        <v/>
      </c>
      <c r="T288" s="290" t="str">
        <f>_xlfn.XLOOKUP(Tabla135[[#This Row],[Tipo de control]],Tabla7[Tipo de control],Tabla7[Afectación matriz],"",1)</f>
        <v/>
      </c>
      <c r="U288" s="295"/>
      <c r="V288" s="327" t="str">
        <f>_xlfn.XLOOKUP(Tabla135[[#This Row],[Implementación]],Tabla11[Implementación],Tabla11[Peso],"",1)</f>
        <v/>
      </c>
      <c r="W288" s="295"/>
      <c r="X288" s="295"/>
      <c r="Y288" s="295"/>
      <c r="Z288" s="295"/>
      <c r="AA288" s="310" t="str">
        <f>IFERROR(Tabla135[[#This Row],[Peso del control]]+Tabla135[[#This Row],[Peso de la implementación]],"")</f>
        <v/>
      </c>
      <c r="AB288" s="310" t="str" cm="1">
        <f t="array" ref="AB288">IFERROR(IF(Tabla135[[#This Row],[Registro diligenciado]]=TRUE,_xlfn.IFS(AND(Tabla135[[#This Row],[No. de Control]]=1,Tabla135[[#This Row],[Desplazamiento en la Matriz]]="Probabilidad"),D288-(D288*Tabla135[[#This Row],[Valor del control]]),AND(Tabla135[[#This Row],[No. de Control]]&gt;1,Tabla135[[#This Row],[Desplazamiento en la Matriz]]="Probabilidad"),AB287-(AB287*Tabla135[[#This Row],[Valor del control]]),AND(Tabla135[[#This Row],[No. de Control]]=1,Tabla135[[#This Row],[Desplazamiento en la Matriz]]="Impacto"),D288,AND(Tabla135[[#This Row],[No. de Control]]&gt;1,Tabla135[[#This Row],[Desplazamiento en la Matriz]]="Impacto"),AB287),""),"")</f>
        <v/>
      </c>
      <c r="AC288" s="310" t="str" cm="1">
        <f t="array" ref="AC288">IFERROR(IF(Tabla135[[#This Row],[Registro diligenciado]]=TRUE,_xlfn.IFS(AND(Tabla135[[#This Row],[No. de Control]]=1,Tabla135[[#This Row],[Desplazamiento en la Matriz]]="Impacto"),E288-(E288*Tabla135[[#This Row],[Valor del control]]),AND(Tabla135[[#This Row],[No. de Control]]&gt;1,Tabla135[[#This Row],[Desplazamiento en la Matriz]]="Impacto"),AC287-(AC287*Tabla135[[#This Row],[Valor del control]]),AND(Tabla135[[#This Row],[No. de Control]]=1,Tabla135[[#This Row],[Desplazamiento en la Matriz]]="Probabilidad"),E288,AND(Tabla135[[#This Row],[No. de Control]]&gt;1,Tabla135[[#This Row],[Desplazamiento en la Matriz]]="Probabilidad"),AC287),""),"")</f>
        <v/>
      </c>
      <c r="AD288" s="310">
        <f>IFERROR(_xlfn.MINIFS(Tabla135[Probabilidad residual],Tabla135[Id Riesgo],Tabla135[[#This Row],[Id Riesgo]]),"")</f>
        <v>9.8000000000000004E-2</v>
      </c>
      <c r="AE288" s="310">
        <f>IFERROR(_xlfn.MINIFS(Tabla135[Impacto residual],Tabla135[Id Riesgo],Tabla135[[#This Row],[Id Riesgo]]),"")</f>
        <v>1</v>
      </c>
      <c r="AF288" s="310" t="str" cm="1">
        <f t="array" ref="AF28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288" s="310" t="str" cm="1">
        <f t="array" ref="AG28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28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88" s="213"/>
      <c r="AJ288" s="727">
        <f>_xlfn.MINIFS(Tabla135[Probabilidad residual],Tabla135[Id Riesgo],Tabla135[[#This Row],[Id Riesgo]])</f>
        <v>9.8000000000000004E-2</v>
      </c>
      <c r="AK288" s="727">
        <f>_xlfn.MINIFS(Tabla135[Impacto residual],Tabla135[Id Riesgo],Tabla135[[#This Row],[Id Riesgo]])</f>
        <v>1</v>
      </c>
      <c r="AL288" s="727"/>
      <c r="AM288" s="727"/>
      <c r="AN288" s="213"/>
      <c r="AO288" s="213"/>
      <c r="AP288" s="213"/>
      <c r="AQ288" s="213"/>
      <c r="AR288" s="213"/>
      <c r="AS288" s="213"/>
      <c r="AT288" s="213"/>
      <c r="AU288" s="213"/>
      <c r="AV288" s="213"/>
      <c r="AW288" s="213"/>
      <c r="AX288" s="213"/>
      <c r="AY288" s="213"/>
    </row>
    <row r="289" spans="1:51" ht="136.75" hidden="1" x14ac:dyDescent="0.4">
      <c r="A289" s="735" t="str">
        <f>Tabla135[[#This Row],[Id Riesgo]]</f>
        <v>RC28</v>
      </c>
      <c r="B289" s="736" t="str">
        <f>Tabla135[[#This Row],[Riesgo]]</f>
        <v>Posibilidad de afectación Legal, Reputacional por Fraude interno, Conflicto de Intereses, Corrupción debido a formular o ajustar políticas, estrategias y planes de transparencia, omitiendo o debilitando deliberadamente el diseño de controles y salvaguardas requeridos, con el propósito de favorecer intereses particulares, afectando la integridad, efectividad y trazabilidad de la gestión de transparencia de la entidad.</v>
      </c>
      <c r="C289" s="742" t="b">
        <f>Tabla135[[#This Row],[Identificado en paso 1 y 2?]]</f>
        <v>1</v>
      </c>
      <c r="D289" s="727">
        <f>_xlfn.XLOOKUP(Tabla135[[#This Row],[Id Riesgo]],Tabla13[Id Riesgo],Tabla13[Probabilidad],"",1)</f>
        <v>0.2</v>
      </c>
      <c r="E289" s="727">
        <f>IF(C289=TRUE,_xlfn.XLOOKUP(Tabla135[[#This Row],[Id Riesgo]],Tabla13[Id Riesgo],Tabla13[Porcentaje Impacto],"",1),"")</f>
        <v>1</v>
      </c>
      <c r="F289" s="290" t="str">
        <f t="shared" si="27"/>
        <v>RC28</v>
      </c>
      <c r="G289" s="415" t="b">
        <f>_xlfn.XLOOKUP(F289,Tabla13[Id Riesgo],Tabla13[Registro diligenciado],FALSE,1)</f>
        <v>1</v>
      </c>
      <c r="H289" s="290" t="str">
        <f>IF(G289,_xlfn.XLOOKUP(F289,Tabla6[Id Riesgo],Tabla6[DESCRIPCIÓN DEL RIESGO],FALSE,1),"")</f>
        <v>Posibilidad de afectación Legal, Reputacional por Fraude interno, Conflicto de Intereses, Corrupción debido a formular o ajustar políticas, estrategias y planes de transparencia, omitiendo o debilitando deliberadamente el diseño de controles y salvaguardas requeridos, con el propósito de favorecer intereses particulares, afectando la integridad, efectividad y trazabilidad de la gestión de transparencia de la entidad.</v>
      </c>
      <c r="I289" s="327">
        <f>_xlfn.XLOOKUP(Tabla135[[#This Row],[Id Riesgo]],Tabla13[Id Riesgo],Tabla13[Probabilidad])</f>
        <v>0.2</v>
      </c>
      <c r="J289" s="327">
        <f>_xlfn.XLOOKUP(Tabla135[[#This Row],[Id Riesgo]],Tabla13[Id Riesgo],Tabla13[Porcentaje Impacto],"",1)</f>
        <v>1</v>
      </c>
      <c r="K289" s="311">
        <v>8</v>
      </c>
      <c r="L289" s="314"/>
      <c r="M289" s="314"/>
      <c r="N289" s="314"/>
      <c r="O289" s="295"/>
      <c r="P289" s="314"/>
      <c r="Q289" s="328" t="str">
        <f>_xlfn.TEXTJOIN(" ",TRUE,Tabla135[[#This Row],[Actividad - Acción ¿Qué?
Inicia con verbo]],Tabla135[[#This Row],[Complemento
(Observaciones o desviaciones)]])</f>
        <v/>
      </c>
      <c r="R289" s="295"/>
      <c r="S289" s="327" t="str">
        <f>_xlfn.XLOOKUP(Tabla135[[#This Row],[Tipo de control]],Tabla7[Tipo de control],Tabla7[Peso],"",1)</f>
        <v/>
      </c>
      <c r="T289" s="290" t="str">
        <f>_xlfn.XLOOKUP(Tabla135[[#This Row],[Tipo de control]],Tabla7[Tipo de control],Tabla7[Afectación matriz],"",1)</f>
        <v/>
      </c>
      <c r="U289" s="295"/>
      <c r="V289" s="327" t="str">
        <f>_xlfn.XLOOKUP(Tabla135[[#This Row],[Implementación]],Tabla11[Implementación],Tabla11[Peso],"",1)</f>
        <v/>
      </c>
      <c r="W289" s="295"/>
      <c r="X289" s="295"/>
      <c r="Y289" s="295"/>
      <c r="Z289" s="295"/>
      <c r="AA289" s="310" t="str">
        <f>IFERROR(Tabla135[[#This Row],[Peso del control]]+Tabla135[[#This Row],[Peso de la implementación]],"")</f>
        <v/>
      </c>
      <c r="AB289" s="310" t="str" cm="1">
        <f t="array" ref="AB289">IFERROR(IF(Tabla135[[#This Row],[Registro diligenciado]]=TRUE,_xlfn.IFS(AND(Tabla135[[#This Row],[No. de Control]]=1,Tabla135[[#This Row],[Desplazamiento en la Matriz]]="Probabilidad"),D289-(D289*Tabla135[[#This Row],[Valor del control]]),AND(Tabla135[[#This Row],[No. de Control]]&gt;1,Tabla135[[#This Row],[Desplazamiento en la Matriz]]="Probabilidad"),AB288-(AB288*Tabla135[[#This Row],[Valor del control]]),AND(Tabla135[[#This Row],[No. de Control]]=1,Tabla135[[#This Row],[Desplazamiento en la Matriz]]="Impacto"),D289,AND(Tabla135[[#This Row],[No. de Control]]&gt;1,Tabla135[[#This Row],[Desplazamiento en la Matriz]]="Impacto"),AB288),""),"")</f>
        <v/>
      </c>
      <c r="AC289" s="310" t="str" cm="1">
        <f t="array" ref="AC289">IFERROR(IF(Tabla135[[#This Row],[Registro diligenciado]]=TRUE,_xlfn.IFS(AND(Tabla135[[#This Row],[No. de Control]]=1,Tabla135[[#This Row],[Desplazamiento en la Matriz]]="Impacto"),E289-(E289*Tabla135[[#This Row],[Valor del control]]),AND(Tabla135[[#This Row],[No. de Control]]&gt;1,Tabla135[[#This Row],[Desplazamiento en la Matriz]]="Impacto"),AC288-(AC288*Tabla135[[#This Row],[Valor del control]]),AND(Tabla135[[#This Row],[No. de Control]]=1,Tabla135[[#This Row],[Desplazamiento en la Matriz]]="Probabilidad"),E289,AND(Tabla135[[#This Row],[No. de Control]]&gt;1,Tabla135[[#This Row],[Desplazamiento en la Matriz]]="Probabilidad"),AC288),""),"")</f>
        <v/>
      </c>
      <c r="AD289" s="310">
        <f>IFERROR(_xlfn.MINIFS(Tabla135[Probabilidad residual],Tabla135[Id Riesgo],Tabla135[[#This Row],[Id Riesgo]]),"")</f>
        <v>9.8000000000000004E-2</v>
      </c>
      <c r="AE289" s="310">
        <f>IFERROR(_xlfn.MINIFS(Tabla135[Impacto residual],Tabla135[Id Riesgo],Tabla135[[#This Row],[Id Riesgo]]),"")</f>
        <v>1</v>
      </c>
      <c r="AF289" s="310" t="str" cm="1">
        <f t="array" ref="AF28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289" s="310" t="str" cm="1">
        <f t="array" ref="AG28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28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89" s="213"/>
      <c r="AJ289" s="727">
        <f>_xlfn.MINIFS(Tabla135[Probabilidad residual],Tabla135[Id Riesgo],Tabla135[[#This Row],[Id Riesgo]])</f>
        <v>9.8000000000000004E-2</v>
      </c>
      <c r="AK289" s="727">
        <f>_xlfn.MINIFS(Tabla135[Impacto residual],Tabla135[Id Riesgo],Tabla135[[#This Row],[Id Riesgo]])</f>
        <v>1</v>
      </c>
      <c r="AL289" s="727"/>
      <c r="AM289" s="727"/>
      <c r="AN289" s="213"/>
      <c r="AO289" s="213"/>
      <c r="AP289" s="213"/>
      <c r="AQ289" s="213"/>
      <c r="AR289" s="213"/>
      <c r="AS289" s="213"/>
      <c r="AT289" s="213"/>
      <c r="AU289" s="213"/>
      <c r="AV289" s="213"/>
      <c r="AW289" s="213"/>
      <c r="AX289" s="213"/>
      <c r="AY289" s="213"/>
    </row>
    <row r="290" spans="1:51" ht="136.75" hidden="1" x14ac:dyDescent="0.4">
      <c r="A290" s="735" t="str">
        <f>Tabla135[[#This Row],[Id Riesgo]]</f>
        <v>RC28</v>
      </c>
      <c r="B290" s="736" t="str">
        <f>Tabla135[[#This Row],[Riesgo]]</f>
        <v>Posibilidad de afectación Legal, Reputacional por Fraude interno, Conflicto de Intereses, Corrupción debido a formular o ajustar políticas, estrategias y planes de transparencia, omitiendo o debilitando deliberadamente el diseño de controles y salvaguardas requeridos, con el propósito de favorecer intereses particulares, afectando la integridad, efectividad y trazabilidad de la gestión de transparencia de la entidad.</v>
      </c>
      <c r="C290" s="742" t="b">
        <f>Tabla135[[#This Row],[Identificado en paso 1 y 2?]]</f>
        <v>1</v>
      </c>
      <c r="D290" s="727">
        <f>_xlfn.XLOOKUP(Tabla135[[#This Row],[Id Riesgo]],Tabla13[Id Riesgo],Tabla13[Probabilidad],"",1)</f>
        <v>0.2</v>
      </c>
      <c r="E290" s="727">
        <f>IF(C290=TRUE,_xlfn.XLOOKUP(Tabla135[[#This Row],[Id Riesgo]],Tabla13[Id Riesgo],Tabla13[Porcentaje Impacto],"",1),"")</f>
        <v>1</v>
      </c>
      <c r="F290" s="290" t="str">
        <f t="shared" si="27"/>
        <v>RC28</v>
      </c>
      <c r="G290" s="415" t="b">
        <f>_xlfn.XLOOKUP(F290,Tabla13[Id Riesgo],Tabla13[Registro diligenciado],FALSE,1)</f>
        <v>1</v>
      </c>
      <c r="H290" s="290" t="str">
        <f>IF(G290,_xlfn.XLOOKUP(F290,Tabla6[Id Riesgo],Tabla6[DESCRIPCIÓN DEL RIESGO],FALSE,1),"")</f>
        <v>Posibilidad de afectación Legal, Reputacional por Fraude interno, Conflicto de Intereses, Corrupción debido a formular o ajustar políticas, estrategias y planes de transparencia, omitiendo o debilitando deliberadamente el diseño de controles y salvaguardas requeridos, con el propósito de favorecer intereses particulares, afectando la integridad, efectividad y trazabilidad de la gestión de transparencia de la entidad.</v>
      </c>
      <c r="I290" s="327">
        <f>_xlfn.XLOOKUP(Tabla135[[#This Row],[Id Riesgo]],Tabla13[Id Riesgo],Tabla13[Probabilidad])</f>
        <v>0.2</v>
      </c>
      <c r="J290" s="327">
        <f>_xlfn.XLOOKUP(Tabla135[[#This Row],[Id Riesgo]],Tabla13[Id Riesgo],Tabla13[Porcentaje Impacto],"",1)</f>
        <v>1</v>
      </c>
      <c r="K290" s="311">
        <v>9</v>
      </c>
      <c r="L290" s="314"/>
      <c r="M290" s="314"/>
      <c r="N290" s="314"/>
      <c r="O290" s="295"/>
      <c r="P290" s="314"/>
      <c r="Q290" s="328" t="str">
        <f>_xlfn.TEXTJOIN(" ",TRUE,Tabla135[[#This Row],[Actividad - Acción ¿Qué?
Inicia con verbo]],Tabla135[[#This Row],[Complemento
(Observaciones o desviaciones)]])</f>
        <v/>
      </c>
      <c r="R290" s="295"/>
      <c r="S290" s="327" t="str">
        <f>_xlfn.XLOOKUP(Tabla135[[#This Row],[Tipo de control]],Tabla7[Tipo de control],Tabla7[Peso],"",1)</f>
        <v/>
      </c>
      <c r="T290" s="290" t="str">
        <f>_xlfn.XLOOKUP(Tabla135[[#This Row],[Tipo de control]],Tabla7[Tipo de control],Tabla7[Afectación matriz],"",1)</f>
        <v/>
      </c>
      <c r="U290" s="295"/>
      <c r="V290" s="327" t="str">
        <f>_xlfn.XLOOKUP(Tabla135[[#This Row],[Implementación]],Tabla11[Implementación],Tabla11[Peso],"",1)</f>
        <v/>
      </c>
      <c r="W290" s="295"/>
      <c r="X290" s="295"/>
      <c r="Y290" s="295"/>
      <c r="Z290" s="295"/>
      <c r="AA290" s="310" t="str">
        <f>IFERROR(Tabla135[[#This Row],[Peso del control]]+Tabla135[[#This Row],[Peso de la implementación]],"")</f>
        <v/>
      </c>
      <c r="AB290" s="310" t="str" cm="1">
        <f t="array" ref="AB290">IFERROR(IF(Tabla135[[#This Row],[Registro diligenciado]]=TRUE,_xlfn.IFS(AND(Tabla135[[#This Row],[No. de Control]]=1,Tabla135[[#This Row],[Desplazamiento en la Matriz]]="Probabilidad"),D290-(D290*Tabla135[[#This Row],[Valor del control]]),AND(Tabla135[[#This Row],[No. de Control]]&gt;1,Tabla135[[#This Row],[Desplazamiento en la Matriz]]="Probabilidad"),AB289-(AB289*Tabla135[[#This Row],[Valor del control]]),AND(Tabla135[[#This Row],[No. de Control]]=1,Tabla135[[#This Row],[Desplazamiento en la Matriz]]="Impacto"),D290,AND(Tabla135[[#This Row],[No. de Control]]&gt;1,Tabla135[[#This Row],[Desplazamiento en la Matriz]]="Impacto"),AB289),""),"")</f>
        <v/>
      </c>
      <c r="AC290" s="310" t="str" cm="1">
        <f t="array" ref="AC290">IFERROR(IF(Tabla135[[#This Row],[Registro diligenciado]]=TRUE,_xlfn.IFS(AND(Tabla135[[#This Row],[No. de Control]]=1,Tabla135[[#This Row],[Desplazamiento en la Matriz]]="Impacto"),E290-(E290*Tabla135[[#This Row],[Valor del control]]),AND(Tabla135[[#This Row],[No. de Control]]&gt;1,Tabla135[[#This Row],[Desplazamiento en la Matriz]]="Impacto"),AC289-(AC289*Tabla135[[#This Row],[Valor del control]]),AND(Tabla135[[#This Row],[No. de Control]]=1,Tabla135[[#This Row],[Desplazamiento en la Matriz]]="Probabilidad"),E290,AND(Tabla135[[#This Row],[No. de Control]]&gt;1,Tabla135[[#This Row],[Desplazamiento en la Matriz]]="Probabilidad"),AC289),""),"")</f>
        <v/>
      </c>
      <c r="AD290" s="310">
        <f>IFERROR(_xlfn.MINIFS(Tabla135[Probabilidad residual],Tabla135[Id Riesgo],Tabla135[[#This Row],[Id Riesgo]]),"")</f>
        <v>9.8000000000000004E-2</v>
      </c>
      <c r="AE290" s="310">
        <f>IFERROR(_xlfn.MINIFS(Tabla135[Impacto residual],Tabla135[Id Riesgo],Tabla135[[#This Row],[Id Riesgo]]),"")</f>
        <v>1</v>
      </c>
      <c r="AF290" s="310" t="str" cm="1">
        <f t="array" ref="AF29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290" s="310" t="str" cm="1">
        <f t="array" ref="AG29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29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90" s="213"/>
      <c r="AJ290" s="727">
        <f>_xlfn.MINIFS(Tabla135[Probabilidad residual],Tabla135[Id Riesgo],Tabla135[[#This Row],[Id Riesgo]])</f>
        <v>9.8000000000000004E-2</v>
      </c>
      <c r="AK290" s="727">
        <f>_xlfn.MINIFS(Tabla135[Impacto residual],Tabla135[Id Riesgo],Tabla135[[#This Row],[Id Riesgo]])</f>
        <v>1</v>
      </c>
      <c r="AL290" s="727"/>
      <c r="AM290" s="727"/>
      <c r="AN290" s="213"/>
      <c r="AO290" s="213"/>
      <c r="AP290" s="213"/>
      <c r="AQ290" s="213"/>
      <c r="AR290" s="213"/>
      <c r="AS290" s="213"/>
      <c r="AT290" s="213"/>
      <c r="AU290" s="213"/>
      <c r="AV290" s="213"/>
      <c r="AW290" s="213"/>
      <c r="AX290" s="213"/>
      <c r="AY290" s="213"/>
    </row>
    <row r="291" spans="1:51" ht="136.75" hidden="1" x14ac:dyDescent="0.4">
      <c r="A291" s="735" t="str">
        <f>Tabla135[[#This Row],[Id Riesgo]]</f>
        <v>RC28</v>
      </c>
      <c r="B291" s="736" t="str">
        <f>Tabla135[[#This Row],[Riesgo]]</f>
        <v>Posibilidad de afectación Legal, Reputacional por Fraude interno, Conflicto de Intereses, Corrupción debido a formular o ajustar políticas, estrategias y planes de transparencia, omitiendo o debilitando deliberadamente el diseño de controles y salvaguardas requeridos, con el propósito de favorecer intereses particulares, afectando la integridad, efectividad y trazabilidad de la gestión de transparencia de la entidad.</v>
      </c>
      <c r="C291" s="742" t="b">
        <f>Tabla135[[#This Row],[Identificado en paso 1 y 2?]]</f>
        <v>1</v>
      </c>
      <c r="D291" s="727">
        <f>_xlfn.XLOOKUP(Tabla135[[#This Row],[Id Riesgo]],Tabla13[Id Riesgo],Tabla13[Probabilidad],"",1)</f>
        <v>0.2</v>
      </c>
      <c r="E291" s="727">
        <f>IF(C291=TRUE,_xlfn.XLOOKUP(Tabla135[[#This Row],[Id Riesgo]],Tabla13[Id Riesgo],Tabla13[Porcentaje Impacto],"",1),"")</f>
        <v>1</v>
      </c>
      <c r="F291" s="290" t="str">
        <f t="shared" si="27"/>
        <v>RC28</v>
      </c>
      <c r="G291" s="415" t="b">
        <f>_xlfn.XLOOKUP(F291,Tabla13[Id Riesgo],Tabla13[Registro diligenciado],FALSE,1)</f>
        <v>1</v>
      </c>
      <c r="H291" s="290" t="str">
        <f>IF(G291,_xlfn.XLOOKUP(F291,Tabla6[Id Riesgo],Tabla6[DESCRIPCIÓN DEL RIESGO],FALSE,1),"")</f>
        <v>Posibilidad de afectación Legal, Reputacional por Fraude interno, Conflicto de Intereses, Corrupción debido a formular o ajustar políticas, estrategias y planes de transparencia, omitiendo o debilitando deliberadamente el diseño de controles y salvaguardas requeridos, con el propósito de favorecer intereses particulares, afectando la integridad, efectividad y trazabilidad de la gestión de transparencia de la entidad.</v>
      </c>
      <c r="I291" s="327">
        <f>_xlfn.XLOOKUP(Tabla135[[#This Row],[Id Riesgo]],Tabla13[Id Riesgo],Tabla13[Probabilidad])</f>
        <v>0.2</v>
      </c>
      <c r="J291" s="327">
        <f>_xlfn.XLOOKUP(Tabla135[[#This Row],[Id Riesgo]],Tabla13[Id Riesgo],Tabla13[Porcentaje Impacto],"",1)</f>
        <v>1</v>
      </c>
      <c r="K291" s="311">
        <v>10</v>
      </c>
      <c r="L291" s="314"/>
      <c r="M291" s="314"/>
      <c r="N291" s="314"/>
      <c r="O291" s="295"/>
      <c r="P291" s="314"/>
      <c r="Q291" s="328" t="str">
        <f>_xlfn.TEXTJOIN(" ",TRUE,Tabla135[[#This Row],[Actividad - Acción ¿Qué?
Inicia con verbo]],Tabla135[[#This Row],[Complemento
(Observaciones o desviaciones)]])</f>
        <v/>
      </c>
      <c r="R291" s="295"/>
      <c r="S291" s="327" t="str">
        <f>_xlfn.XLOOKUP(Tabla135[[#This Row],[Tipo de control]],Tabla7[Tipo de control],Tabla7[Peso],"",1)</f>
        <v/>
      </c>
      <c r="T291" s="290" t="str">
        <f>_xlfn.XLOOKUP(Tabla135[[#This Row],[Tipo de control]],Tabla7[Tipo de control],Tabla7[Afectación matriz],"",1)</f>
        <v/>
      </c>
      <c r="U291" s="295"/>
      <c r="V291" s="327" t="str">
        <f>_xlfn.XLOOKUP(Tabla135[[#This Row],[Implementación]],Tabla11[Implementación],Tabla11[Peso],"",1)</f>
        <v/>
      </c>
      <c r="W291" s="295"/>
      <c r="X291" s="295"/>
      <c r="Y291" s="295"/>
      <c r="Z291" s="295"/>
      <c r="AA291" s="310" t="str">
        <f>IFERROR(Tabla135[[#This Row],[Peso del control]]+Tabla135[[#This Row],[Peso de la implementación]],"")</f>
        <v/>
      </c>
      <c r="AB291" s="310" t="str" cm="1">
        <f t="array" ref="AB291">IFERROR(IF(Tabla135[[#This Row],[Registro diligenciado]]=TRUE,_xlfn.IFS(AND(Tabla135[[#This Row],[No. de Control]]=1,Tabla135[[#This Row],[Desplazamiento en la Matriz]]="Probabilidad"),D291-(D291*Tabla135[[#This Row],[Valor del control]]),AND(Tabla135[[#This Row],[No. de Control]]&gt;1,Tabla135[[#This Row],[Desplazamiento en la Matriz]]="Probabilidad"),AB290-(AB290*Tabla135[[#This Row],[Valor del control]]),AND(Tabla135[[#This Row],[No. de Control]]=1,Tabla135[[#This Row],[Desplazamiento en la Matriz]]="Impacto"),D291,AND(Tabla135[[#This Row],[No. de Control]]&gt;1,Tabla135[[#This Row],[Desplazamiento en la Matriz]]="Impacto"),AB290),""),"")</f>
        <v/>
      </c>
      <c r="AC291" s="310" t="str" cm="1">
        <f t="array" ref="AC291">IFERROR(IF(Tabla135[[#This Row],[Registro diligenciado]]=TRUE,_xlfn.IFS(AND(Tabla135[[#This Row],[No. de Control]]=1,Tabla135[[#This Row],[Desplazamiento en la Matriz]]="Impacto"),E291-(E291*Tabla135[[#This Row],[Valor del control]]),AND(Tabla135[[#This Row],[No. de Control]]&gt;1,Tabla135[[#This Row],[Desplazamiento en la Matriz]]="Impacto"),AC290-(AC290*Tabla135[[#This Row],[Valor del control]]),AND(Tabla135[[#This Row],[No. de Control]]=1,Tabla135[[#This Row],[Desplazamiento en la Matriz]]="Probabilidad"),E291,AND(Tabla135[[#This Row],[No. de Control]]&gt;1,Tabla135[[#This Row],[Desplazamiento en la Matriz]]="Probabilidad"),AC290),""),"")</f>
        <v/>
      </c>
      <c r="AD291" s="310">
        <f>IFERROR(_xlfn.MINIFS(Tabla135[Probabilidad residual],Tabla135[Id Riesgo],Tabla135[[#This Row],[Id Riesgo]]),"")</f>
        <v>9.8000000000000004E-2</v>
      </c>
      <c r="AE291" s="310">
        <f>IFERROR(_xlfn.MINIFS(Tabla135[Impacto residual],Tabla135[Id Riesgo],Tabla135[[#This Row],[Id Riesgo]]),"")</f>
        <v>1</v>
      </c>
      <c r="AF291" s="310" t="str" cm="1">
        <f t="array" ref="AF29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291" s="310" t="str" cm="1">
        <f t="array" ref="AG29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29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91" s="213"/>
      <c r="AJ291" s="727">
        <f>_xlfn.MINIFS(Tabla135[Probabilidad residual],Tabla135[Id Riesgo],Tabla135[[#This Row],[Id Riesgo]])</f>
        <v>9.8000000000000004E-2</v>
      </c>
      <c r="AK291" s="727">
        <f>_xlfn.MINIFS(Tabla135[Impacto residual],Tabla135[Id Riesgo],Tabla135[[#This Row],[Id Riesgo]])</f>
        <v>1</v>
      </c>
      <c r="AL291" s="727"/>
      <c r="AM291" s="727"/>
      <c r="AN291" s="213"/>
      <c r="AO291" s="213"/>
      <c r="AP291" s="213"/>
      <c r="AQ291" s="213"/>
      <c r="AR291" s="213"/>
      <c r="AS291" s="213"/>
      <c r="AT291" s="213"/>
      <c r="AU291" s="213"/>
      <c r="AV291" s="213"/>
      <c r="AW291" s="213"/>
      <c r="AX291" s="213"/>
      <c r="AY291" s="213"/>
    </row>
    <row r="292" spans="1:51" ht="124.3" x14ac:dyDescent="0.4">
      <c r="A292" s="735" t="str">
        <f>Tabla135[[#This Row],[Id Riesgo]]</f>
        <v>RC29</v>
      </c>
      <c r="B292" s="736" t="str">
        <f>Tabla135[[#This Row],[Riesgo]]</f>
        <v>Posibilidad de afectación Legal, Reputacional por Fraude interno, Conflicto de Intereses, Corrupción debido a omitir, alterar o no incorporar deliberadamente las observaciones, hallazgos o resultados derivados del seguimiento efectuado por la OIGT, con el propósito de favorecer a un tercero, afectando la integridad, trazabilidad y oportunidad de la gestión institucional y la toma de decisiones.</v>
      </c>
      <c r="C292" s="742" t="b">
        <f>Tabla135[[#This Row],[Identificado en paso 1 y 2?]]</f>
        <v>1</v>
      </c>
      <c r="D292" s="727">
        <f>_xlfn.XLOOKUP(Tabla135[[#This Row],[Id Riesgo]],Tabla13[Id Riesgo],Tabla13[Probabilidad],"",1)</f>
        <v>0.4</v>
      </c>
      <c r="E292" s="727">
        <f>IF(C292=TRUE,_xlfn.XLOOKUP(Tabla135[[#This Row],[Id Riesgo]],Tabla13[Id Riesgo],Tabla13[Porcentaje Impacto],"",1),"")</f>
        <v>1</v>
      </c>
      <c r="F292" s="290" t="s">
        <v>160</v>
      </c>
      <c r="G292" s="415" t="b">
        <f>_xlfn.XLOOKUP(F292,Tabla13[Id Riesgo],Tabla13[Registro diligenciado],FALSE,1)</f>
        <v>1</v>
      </c>
      <c r="H292" s="290" t="str">
        <f>IF(G292,_xlfn.XLOOKUP(F292,Tabla6[Id Riesgo],Tabla6[DESCRIPCIÓN DEL RIESGO],FALSE,1),"")</f>
        <v>Posibilidad de afectación Legal, Reputacional por Fraude interno, Conflicto de Intereses, Corrupción debido a omitir, alterar o no incorporar deliberadamente las observaciones, hallazgos o resultados derivados del seguimiento efectuado por la OIGT, con el propósito de favorecer a un tercero, afectando la integridad, trazabilidad y oportunidad de la gestión institucional y la toma de decisiones.</v>
      </c>
      <c r="I292" s="327">
        <f>_xlfn.XLOOKUP(Tabla135[[#This Row],[Id Riesgo]],Tabla13[Id Riesgo],Tabla13[Probabilidad])</f>
        <v>0.4</v>
      </c>
      <c r="J292" s="327">
        <f>_xlfn.XLOOKUP(Tabla135[[#This Row],[Id Riesgo]],Tabla13[Id Riesgo],Tabla13[Porcentaje Impacto],"",1)</f>
        <v>1</v>
      </c>
      <c r="K292" s="311">
        <v>1</v>
      </c>
      <c r="L292" s="314" t="s">
        <v>414</v>
      </c>
      <c r="M292" s="314" t="s">
        <v>439</v>
      </c>
      <c r="N292" s="314"/>
      <c r="O292" s="295" t="s">
        <v>966</v>
      </c>
      <c r="P292" s="314" t="s">
        <v>967</v>
      </c>
      <c r="Q292" s="328" t="str">
        <f>_xlfn.TEXTJOIN(" ",TRUE,Tabla135[[#This Row],[Actividad - Acción ¿Qué?
Inicia con verbo]],Tabla135[[#This Row],[Complemento
(Observaciones o desviaciones)]])</f>
        <v xml:space="preserve">Verificar la debida socializacion y/o comunicación de las observaciones, hallazgos o resultados del seguimiento efectuado por la OIGT a las dependencias competentes, permitiendo el adelantar las acciones pertinentes para la mejora de la gestion institucional y la toma de decisiones. </v>
      </c>
      <c r="R292" s="295" t="s">
        <v>530</v>
      </c>
      <c r="S292" s="327">
        <f>_xlfn.XLOOKUP(Tabla135[[#This Row],[Tipo de control]],Tabla7[Tipo de control],Tabla7[Peso],"",1)</f>
        <v>0.25</v>
      </c>
      <c r="T292" s="290" t="str">
        <f>_xlfn.XLOOKUP(Tabla135[[#This Row],[Tipo de control]],Tabla7[Tipo de control],Tabla7[Afectación matriz],"",1)</f>
        <v>Probabilidad</v>
      </c>
      <c r="U292" s="295" t="s">
        <v>503</v>
      </c>
      <c r="V292" s="327">
        <f>_xlfn.XLOOKUP(Tabla135[[#This Row],[Implementación]],Tabla11[Implementación],Tabla11[Peso],"",1)</f>
        <v>0.15</v>
      </c>
      <c r="W292" s="295" t="s">
        <v>502</v>
      </c>
      <c r="X292" s="295" t="s">
        <v>493</v>
      </c>
      <c r="Y292" s="295" t="s">
        <v>766</v>
      </c>
      <c r="Z292" s="295" t="s">
        <v>508</v>
      </c>
      <c r="AA292" s="310">
        <f>IFERROR(Tabla135[[#This Row],[Peso del control]]+Tabla135[[#This Row],[Peso de la implementación]],"")</f>
        <v>0.4</v>
      </c>
      <c r="AB292" s="310" cm="1">
        <f t="array" ref="AB292">IFERROR(IF(Tabla135[[#This Row],[Registro diligenciado]]=TRUE,_xlfn.IFS(AND(Tabla135[[#This Row],[No. de Control]]=1,Tabla135[[#This Row],[Desplazamiento en la Matriz]]="Probabilidad"),D292-(D292*Tabla135[[#This Row],[Valor del control]]),AND(Tabla135[[#This Row],[No. de Control]]&gt;1,Tabla135[[#This Row],[Desplazamiento en la Matriz]]="Probabilidad"),AB291-(AB291*Tabla135[[#This Row],[Valor del control]]),AND(Tabla135[[#This Row],[No. de Control]]=1,Tabla135[[#This Row],[Desplazamiento en la Matriz]]="Impacto"),D292,AND(Tabla135[[#This Row],[No. de Control]]&gt;1,Tabla135[[#This Row],[Desplazamiento en la Matriz]]="Impacto"),AB291),""),"")</f>
        <v>0.24</v>
      </c>
      <c r="AC292" s="310" cm="1">
        <f t="array" ref="AC292">IFERROR(IF(Tabla135[[#This Row],[Registro diligenciado]]=TRUE,_xlfn.IFS(AND(Tabla135[[#This Row],[No. de Control]]=1,Tabla135[[#This Row],[Desplazamiento en la Matriz]]="Impacto"),E292-(E292*Tabla135[[#This Row],[Valor del control]]),AND(Tabla135[[#This Row],[No. de Control]]&gt;1,Tabla135[[#This Row],[Desplazamiento en la Matriz]]="Impacto"),AC291-(AC291*Tabla135[[#This Row],[Valor del control]]),AND(Tabla135[[#This Row],[No. de Control]]=1,Tabla135[[#This Row],[Desplazamiento en la Matriz]]="Probabilidad"),E292,AND(Tabla135[[#This Row],[No. de Control]]&gt;1,Tabla135[[#This Row],[Desplazamiento en la Matriz]]="Probabilidad"),AC291),""),"")</f>
        <v>1</v>
      </c>
      <c r="AD292" s="310">
        <f>IFERROR(_xlfn.MINIFS(Tabla135[Probabilidad residual],Tabla135[Id Riesgo],Tabla135[[#This Row],[Id Riesgo]]),"")</f>
        <v>0.16799999999999998</v>
      </c>
      <c r="AE292" s="310">
        <f>IFERROR(_xlfn.MINIFS(Tabla135[Impacto residual],Tabla135[Id Riesgo],Tabla135[[#This Row],[Id Riesgo]]),"")</f>
        <v>1</v>
      </c>
      <c r="AF292" s="310" t="str" cm="1">
        <f t="array" ref="AF29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292" s="310" t="str" cm="1">
        <f t="array" ref="AG29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29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292" s="213"/>
      <c r="AJ292" s="727">
        <f>_xlfn.MINIFS(Tabla135[Probabilidad residual],Tabla135[Id Riesgo],Tabla135[[#This Row],[Id Riesgo]])</f>
        <v>0.16799999999999998</v>
      </c>
      <c r="AK292" s="727">
        <f>_xlfn.MINIFS(Tabla135[Impacto residual],Tabla135[Id Riesgo],Tabla135[[#This Row],[Id Riesgo]])</f>
        <v>1</v>
      </c>
      <c r="AL292" s="727" t="str" cm="1">
        <f t="array" ref="AL292">IFERROR(_xlfn.IFS(AND(AJ292&gt;=CONFIGURACIÓN!$BF$6,AJ292&lt;=CONFIGURACIÓN!$BG$6),CONFIGURACIÓN!$BE$6,AND(AJ292&gt;=CONFIGURACIÓN!$BF$7,AJ292&lt;=CONFIGURACIÓN!$BG$7),CONFIGURACIÓN!$BE$7,AND(AJ292&gt;=CONFIGURACIÓN!$BF$8,AJ292&lt;=CONFIGURACIÓN!$BG$8),CONFIGURACIÓN!$BE$8,AND(AJ292&gt;=CONFIGURACIÓN!$BF$9,AJ292&lt;=CONFIGURACIÓN!$BG$9),CONFIGURACIÓN!$BE$9,AND(AJ292&gt;=CONFIGURACIÓN!$BF$10,AJ292&lt;=CONFIGURACIÓN!$BG$10),CONFIGURACIÓN!$BE$10),"")</f>
        <v>Muy baja</v>
      </c>
      <c r="AM292" s="727" t="str" cm="1">
        <f t="array" ref="AM292">IFERROR(_xlfn.IFS(AND(AK292&gt;=CONFIGURACIÓN!$BJ$6,AK292&lt;=CONFIGURACIÓN!$BK$6),CONFIGURACIÓN!$BI$6,AND(AK292&gt;=CONFIGURACIÓN!$BJ$7,AK292&lt;=CONFIGURACIÓN!$BK$7),CONFIGURACIÓN!$BI$7,AND(AK292&gt;=CONFIGURACIÓN!$BJ$8,AK292&lt;=CONFIGURACIÓN!$BK$8),CONFIGURACIÓN!$BI$8,AND(AK292&gt;=CONFIGURACIÓN!$BJ$9,AK292&lt;=CONFIGURACIÓN!$BK$9),CONFIGURACIÓN!$BI$9,AND(AK292&gt;=CONFIGURACIÓN!$BJ$10,AK292&lt;=CONFIGURACIÓN!$BK$10),CONFIGURACIÓN!$BI$10),"")</f>
        <v>Castastrófico</v>
      </c>
      <c r="AN292" s="213"/>
      <c r="AO292" s="213"/>
      <c r="AP292" s="213"/>
      <c r="AQ292" s="213"/>
      <c r="AR292" s="213"/>
      <c r="AS292" s="213"/>
      <c r="AT292" s="213"/>
      <c r="AU292" s="213"/>
      <c r="AV292" s="213"/>
      <c r="AW292" s="213"/>
      <c r="AX292" s="213"/>
      <c r="AY292" s="213"/>
    </row>
    <row r="293" spans="1:51" ht="124.3" x14ac:dyDescent="0.4">
      <c r="A293" s="735" t="str">
        <f>Tabla135[[#This Row],[Id Riesgo]]</f>
        <v>RC29</v>
      </c>
      <c r="B293" s="736" t="str">
        <f>Tabla135[[#This Row],[Riesgo]]</f>
        <v>Posibilidad de afectación Legal, Reputacional por Fraude interno, Conflicto de Intereses, Corrupción debido a omitir, alterar o no incorporar deliberadamente las observaciones, hallazgos o resultados derivados del seguimiento efectuado por la OIGT, con el propósito de favorecer a un tercero, afectando la integridad, trazabilidad y oportunidad de la gestión institucional y la toma de decisiones.</v>
      </c>
      <c r="C293" s="742" t="b">
        <f>Tabla135[[#This Row],[Identificado en paso 1 y 2?]]</f>
        <v>1</v>
      </c>
      <c r="D293" s="727">
        <f>_xlfn.XLOOKUP(Tabla135[[#This Row],[Id Riesgo]],Tabla13[Id Riesgo],Tabla13[Probabilidad],"",1)</f>
        <v>0.4</v>
      </c>
      <c r="E293" s="727">
        <f>IF(C293=TRUE,_xlfn.XLOOKUP(Tabla135[[#This Row],[Id Riesgo]],Tabla13[Id Riesgo],Tabla13[Porcentaje Impacto],"",1),"")</f>
        <v>1</v>
      </c>
      <c r="F293" s="290" t="str">
        <f t="shared" ref="F293:F301" si="28">F292</f>
        <v>RC29</v>
      </c>
      <c r="G293" s="415" t="b">
        <f>_xlfn.XLOOKUP(F293,Tabla13[Id Riesgo],Tabla13[Registro diligenciado],FALSE,1)</f>
        <v>1</v>
      </c>
      <c r="H293" s="290" t="str">
        <f>IF(G293,_xlfn.XLOOKUP(F293,Tabla6[Id Riesgo],Tabla6[DESCRIPCIÓN DEL RIESGO],FALSE,1),"")</f>
        <v>Posibilidad de afectación Legal, Reputacional por Fraude interno, Conflicto de Intereses, Corrupción debido a omitir, alterar o no incorporar deliberadamente las observaciones, hallazgos o resultados derivados del seguimiento efectuado por la OIGT, con el propósito de favorecer a un tercero, afectando la integridad, trazabilidad y oportunidad de la gestión institucional y la toma de decisiones.</v>
      </c>
      <c r="I293" s="327">
        <f>_xlfn.XLOOKUP(Tabla135[[#This Row],[Id Riesgo]],Tabla13[Id Riesgo],Tabla13[Probabilidad])</f>
        <v>0.4</v>
      </c>
      <c r="J293" s="327">
        <f>_xlfn.XLOOKUP(Tabla135[[#This Row],[Id Riesgo]],Tabla13[Id Riesgo],Tabla13[Porcentaje Impacto],"",1)</f>
        <v>1</v>
      </c>
      <c r="K293" s="311">
        <v>2</v>
      </c>
      <c r="L293" s="314" t="s">
        <v>414</v>
      </c>
      <c r="M293" s="314" t="s">
        <v>439</v>
      </c>
      <c r="N293" s="314"/>
      <c r="O293" s="295" t="s">
        <v>968</v>
      </c>
      <c r="P293" s="314" t="s">
        <v>969</v>
      </c>
      <c r="Q293" s="328" t="str">
        <f>_xlfn.TEXTJOIN(" ",TRUE,Tabla135[[#This Row],[Actividad - Acción ¿Qué?
Inicia con verbo]],Tabla135[[#This Row],[Complemento
(Observaciones o desviaciones)]])</f>
        <v>Generar y presentar un informe con indicadores que contenga el listado de monitoreos y/o inspecciones adelantados por la OIGT el cual permita verificar el estado de ejecucion de las observaciones o recomendaciones presentadas por la dependencia.</v>
      </c>
      <c r="R293" s="295" t="s">
        <v>531</v>
      </c>
      <c r="S293" s="327">
        <f>_xlfn.XLOOKUP(Tabla135[[#This Row],[Tipo de control]],Tabla7[Tipo de control],Tabla7[Peso],"",1)</f>
        <v>0.15</v>
      </c>
      <c r="T293" s="290" t="str">
        <f>_xlfn.XLOOKUP(Tabla135[[#This Row],[Tipo de control]],Tabla7[Tipo de control],Tabla7[Afectación matriz],"",1)</f>
        <v>Probabilidad</v>
      </c>
      <c r="U293" s="295" t="s">
        <v>503</v>
      </c>
      <c r="V293" s="327">
        <f>_xlfn.XLOOKUP(Tabla135[[#This Row],[Implementación]],Tabla11[Implementación],Tabla11[Peso],"",1)</f>
        <v>0.15</v>
      </c>
      <c r="W293" s="295" t="s">
        <v>529</v>
      </c>
      <c r="X293" s="295" t="s">
        <v>500</v>
      </c>
      <c r="Y293" s="295" t="s">
        <v>766</v>
      </c>
      <c r="Z293" s="295" t="s">
        <v>508</v>
      </c>
      <c r="AA293" s="310">
        <f>IFERROR(Tabla135[[#This Row],[Peso del control]]+Tabla135[[#This Row],[Peso de la implementación]],"")</f>
        <v>0.3</v>
      </c>
      <c r="AB293" s="310" cm="1">
        <f t="array" ref="AB293">IFERROR(IF(Tabla135[[#This Row],[Registro diligenciado]]=TRUE,_xlfn.IFS(AND(Tabla135[[#This Row],[No. de Control]]=1,Tabla135[[#This Row],[Desplazamiento en la Matriz]]="Probabilidad"),D293-(D293*Tabla135[[#This Row],[Valor del control]]),AND(Tabla135[[#This Row],[No. de Control]]&gt;1,Tabla135[[#This Row],[Desplazamiento en la Matriz]]="Probabilidad"),AB292-(AB292*Tabla135[[#This Row],[Valor del control]]),AND(Tabla135[[#This Row],[No. de Control]]=1,Tabla135[[#This Row],[Desplazamiento en la Matriz]]="Impacto"),D293,AND(Tabla135[[#This Row],[No. de Control]]&gt;1,Tabla135[[#This Row],[Desplazamiento en la Matriz]]="Impacto"),AB292),""),"")</f>
        <v>0.16799999999999998</v>
      </c>
      <c r="AC293" s="310" cm="1">
        <f t="array" ref="AC293">IFERROR(IF(Tabla135[[#This Row],[Registro diligenciado]]=TRUE,_xlfn.IFS(AND(Tabla135[[#This Row],[No. de Control]]=1,Tabla135[[#This Row],[Desplazamiento en la Matriz]]="Impacto"),E293-(E293*Tabla135[[#This Row],[Valor del control]]),AND(Tabla135[[#This Row],[No. de Control]]&gt;1,Tabla135[[#This Row],[Desplazamiento en la Matriz]]="Impacto"),AC292-(AC292*Tabla135[[#This Row],[Valor del control]]),AND(Tabla135[[#This Row],[No. de Control]]=1,Tabla135[[#This Row],[Desplazamiento en la Matriz]]="Probabilidad"),E293,AND(Tabla135[[#This Row],[No. de Control]]&gt;1,Tabla135[[#This Row],[Desplazamiento en la Matriz]]="Probabilidad"),AC292),""),"")</f>
        <v>1</v>
      </c>
      <c r="AD293" s="310">
        <f>IFERROR(_xlfn.MINIFS(Tabla135[Probabilidad residual],Tabla135[Id Riesgo],Tabla135[[#This Row],[Id Riesgo]]),"")</f>
        <v>0.16799999999999998</v>
      </c>
      <c r="AE293" s="310">
        <f>IFERROR(_xlfn.MINIFS(Tabla135[Impacto residual],Tabla135[Id Riesgo],Tabla135[[#This Row],[Id Riesgo]]),"")</f>
        <v>1</v>
      </c>
      <c r="AF293" s="310" t="str" cm="1">
        <f t="array" ref="AF29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293" s="310" t="str" cm="1">
        <f t="array" ref="AG29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29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293" s="213"/>
      <c r="AJ293" s="727">
        <f>_xlfn.MINIFS(Tabla135[Probabilidad residual],Tabla135[Id Riesgo],Tabla135[[#This Row],[Id Riesgo]])</f>
        <v>0.16799999999999998</v>
      </c>
      <c r="AK293" s="727">
        <f>_xlfn.MINIFS(Tabla135[Impacto residual],Tabla135[Id Riesgo],Tabla135[[#This Row],[Id Riesgo]])</f>
        <v>1</v>
      </c>
      <c r="AL293" s="727"/>
      <c r="AM293" s="727"/>
      <c r="AN293" s="213"/>
      <c r="AO293" s="213"/>
      <c r="AP293" s="213"/>
      <c r="AQ293" s="213"/>
      <c r="AR293" s="213"/>
      <c r="AS293" s="213"/>
      <c r="AT293" s="213"/>
      <c r="AU293" s="213"/>
      <c r="AV293" s="213"/>
      <c r="AW293" s="213"/>
      <c r="AX293" s="213"/>
      <c r="AY293" s="213"/>
    </row>
    <row r="294" spans="1:51" ht="124.3" hidden="1" x14ac:dyDescent="0.4">
      <c r="A294" s="735" t="str">
        <f>Tabla135[[#This Row],[Id Riesgo]]</f>
        <v>RC29</v>
      </c>
      <c r="B294" s="736" t="str">
        <f>Tabla135[[#This Row],[Riesgo]]</f>
        <v>Posibilidad de afectación Legal, Reputacional por Fraude interno, Conflicto de Intereses, Corrupción debido a omitir, alterar o no incorporar deliberadamente las observaciones, hallazgos o resultados derivados del seguimiento efectuado por la OIGT, con el propósito de favorecer a un tercero, afectando la integridad, trazabilidad y oportunidad de la gestión institucional y la toma de decisiones.</v>
      </c>
      <c r="C294" s="742" t="b">
        <f>Tabla135[[#This Row],[Identificado en paso 1 y 2?]]</f>
        <v>1</v>
      </c>
      <c r="D294" s="727">
        <f>_xlfn.XLOOKUP(Tabla135[[#This Row],[Id Riesgo]],Tabla13[Id Riesgo],Tabla13[Probabilidad],"",1)</f>
        <v>0.4</v>
      </c>
      <c r="E294" s="727">
        <f>IF(C294=TRUE,_xlfn.XLOOKUP(Tabla135[[#This Row],[Id Riesgo]],Tabla13[Id Riesgo],Tabla13[Porcentaje Impacto],"",1),"")</f>
        <v>1</v>
      </c>
      <c r="F294" s="290" t="str">
        <f t="shared" si="28"/>
        <v>RC29</v>
      </c>
      <c r="G294" s="415" t="b">
        <f>_xlfn.XLOOKUP(F294,Tabla13[Id Riesgo],Tabla13[Registro diligenciado],FALSE,1)</f>
        <v>1</v>
      </c>
      <c r="H294" s="290" t="str">
        <f>IF(G294,_xlfn.XLOOKUP(F294,Tabla6[Id Riesgo],Tabla6[DESCRIPCIÓN DEL RIESGO],FALSE,1),"")</f>
        <v>Posibilidad de afectación Legal, Reputacional por Fraude interno, Conflicto de Intereses, Corrupción debido a omitir, alterar o no incorporar deliberadamente las observaciones, hallazgos o resultados derivados del seguimiento efectuado por la OIGT, con el propósito de favorecer a un tercero, afectando la integridad, trazabilidad y oportunidad de la gestión institucional y la toma de decisiones.</v>
      </c>
      <c r="I294" s="327">
        <f>_xlfn.XLOOKUP(Tabla135[[#This Row],[Id Riesgo]],Tabla13[Id Riesgo],Tabla13[Probabilidad])</f>
        <v>0.4</v>
      </c>
      <c r="J294" s="327">
        <f>_xlfn.XLOOKUP(Tabla135[[#This Row],[Id Riesgo]],Tabla13[Id Riesgo],Tabla13[Porcentaje Impacto],"",1)</f>
        <v>1</v>
      </c>
      <c r="K294" s="311">
        <v>3</v>
      </c>
      <c r="L294" s="314"/>
      <c r="M294" s="314"/>
      <c r="N294" s="314"/>
      <c r="O294" s="295"/>
      <c r="P294" s="314"/>
      <c r="Q294" s="328" t="str">
        <f>_xlfn.TEXTJOIN(" ",TRUE,Tabla135[[#This Row],[Actividad - Acción ¿Qué?
Inicia con verbo]],Tabla135[[#This Row],[Complemento
(Observaciones o desviaciones)]])</f>
        <v/>
      </c>
      <c r="R294" s="295"/>
      <c r="S294" s="327" t="str">
        <f>_xlfn.XLOOKUP(Tabla135[[#This Row],[Tipo de control]],Tabla7[Tipo de control],Tabla7[Peso],"",1)</f>
        <v/>
      </c>
      <c r="T294" s="290" t="str">
        <f>_xlfn.XLOOKUP(Tabla135[[#This Row],[Tipo de control]],Tabla7[Tipo de control],Tabla7[Afectación matriz],"",1)</f>
        <v/>
      </c>
      <c r="U294" s="295"/>
      <c r="V294" s="327" t="str">
        <f>_xlfn.XLOOKUP(Tabla135[[#This Row],[Implementación]],Tabla11[Implementación],Tabla11[Peso],"",1)</f>
        <v/>
      </c>
      <c r="W294" s="295"/>
      <c r="X294" s="295"/>
      <c r="Y294" s="295"/>
      <c r="Z294" s="295"/>
      <c r="AA294" s="310" t="str">
        <f>IFERROR(Tabla135[[#This Row],[Peso del control]]+Tabla135[[#This Row],[Peso de la implementación]],"")</f>
        <v/>
      </c>
      <c r="AB294" s="310" t="str" cm="1">
        <f t="array" ref="AB294">IFERROR(IF(Tabla135[[#This Row],[Registro diligenciado]]=TRUE,_xlfn.IFS(AND(Tabla135[[#This Row],[No. de Control]]=1,Tabla135[[#This Row],[Desplazamiento en la Matriz]]="Probabilidad"),D294-(D294*Tabla135[[#This Row],[Valor del control]]),AND(Tabla135[[#This Row],[No. de Control]]&gt;1,Tabla135[[#This Row],[Desplazamiento en la Matriz]]="Probabilidad"),AB293-(AB293*Tabla135[[#This Row],[Valor del control]]),AND(Tabla135[[#This Row],[No. de Control]]=1,Tabla135[[#This Row],[Desplazamiento en la Matriz]]="Impacto"),D294,AND(Tabla135[[#This Row],[No. de Control]]&gt;1,Tabla135[[#This Row],[Desplazamiento en la Matriz]]="Impacto"),AB293),""),"")</f>
        <v/>
      </c>
      <c r="AC294" s="310" t="str" cm="1">
        <f t="array" ref="AC294">IFERROR(IF(Tabla135[[#This Row],[Registro diligenciado]]=TRUE,_xlfn.IFS(AND(Tabla135[[#This Row],[No. de Control]]=1,Tabla135[[#This Row],[Desplazamiento en la Matriz]]="Impacto"),E294-(E294*Tabla135[[#This Row],[Valor del control]]),AND(Tabla135[[#This Row],[No. de Control]]&gt;1,Tabla135[[#This Row],[Desplazamiento en la Matriz]]="Impacto"),AC293-(AC293*Tabla135[[#This Row],[Valor del control]]),AND(Tabla135[[#This Row],[No. de Control]]=1,Tabla135[[#This Row],[Desplazamiento en la Matriz]]="Probabilidad"),E294,AND(Tabla135[[#This Row],[No. de Control]]&gt;1,Tabla135[[#This Row],[Desplazamiento en la Matriz]]="Probabilidad"),AC293),""),"")</f>
        <v/>
      </c>
      <c r="AD294" s="310">
        <f>IFERROR(_xlfn.MINIFS(Tabla135[Probabilidad residual],Tabla135[Id Riesgo],Tabla135[[#This Row],[Id Riesgo]]),"")</f>
        <v>0.16799999999999998</v>
      </c>
      <c r="AE294" s="310">
        <f>IFERROR(_xlfn.MINIFS(Tabla135[Impacto residual],Tabla135[Id Riesgo],Tabla135[[#This Row],[Id Riesgo]]),"")</f>
        <v>1</v>
      </c>
      <c r="AF294" s="310" t="str" cm="1">
        <f t="array" ref="AF29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294" s="310" t="str" cm="1">
        <f t="array" ref="AG29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29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94" s="213"/>
      <c r="AJ294" s="727">
        <f>_xlfn.MINIFS(Tabla135[Probabilidad residual],Tabla135[Id Riesgo],Tabla135[[#This Row],[Id Riesgo]])</f>
        <v>0.16799999999999998</v>
      </c>
      <c r="AK294" s="727">
        <f>_xlfn.MINIFS(Tabla135[Impacto residual],Tabla135[Id Riesgo],Tabla135[[#This Row],[Id Riesgo]])</f>
        <v>1</v>
      </c>
      <c r="AL294" s="727"/>
      <c r="AM294" s="727"/>
      <c r="AN294" s="213"/>
      <c r="AO294" s="213"/>
      <c r="AP294" s="213"/>
      <c r="AQ294" s="213"/>
      <c r="AR294" s="213"/>
      <c r="AS294" s="213"/>
      <c r="AT294" s="213"/>
      <c r="AU294" s="213"/>
      <c r="AV294" s="213"/>
      <c r="AW294" s="213"/>
      <c r="AX294" s="213"/>
      <c r="AY294" s="213"/>
    </row>
    <row r="295" spans="1:51" ht="124.3" hidden="1" x14ac:dyDescent="0.4">
      <c r="A295" s="735" t="str">
        <f>Tabla135[[#This Row],[Id Riesgo]]</f>
        <v>RC29</v>
      </c>
      <c r="B295" s="736" t="str">
        <f>Tabla135[[#This Row],[Riesgo]]</f>
        <v>Posibilidad de afectación Legal, Reputacional por Fraude interno, Conflicto de Intereses, Corrupción debido a omitir, alterar o no incorporar deliberadamente las observaciones, hallazgos o resultados derivados del seguimiento efectuado por la OIGT, con el propósito de favorecer a un tercero, afectando la integridad, trazabilidad y oportunidad de la gestión institucional y la toma de decisiones.</v>
      </c>
      <c r="C295" s="742" t="b">
        <f>Tabla135[[#This Row],[Identificado en paso 1 y 2?]]</f>
        <v>1</v>
      </c>
      <c r="D295" s="727">
        <f>_xlfn.XLOOKUP(Tabla135[[#This Row],[Id Riesgo]],Tabla13[Id Riesgo],Tabla13[Probabilidad],"",1)</f>
        <v>0.4</v>
      </c>
      <c r="E295" s="727">
        <f>IF(C295=TRUE,_xlfn.XLOOKUP(Tabla135[[#This Row],[Id Riesgo]],Tabla13[Id Riesgo],Tabla13[Porcentaje Impacto],"",1),"")</f>
        <v>1</v>
      </c>
      <c r="F295" s="290" t="str">
        <f t="shared" si="28"/>
        <v>RC29</v>
      </c>
      <c r="G295" s="415" t="b">
        <f>_xlfn.XLOOKUP(F295,Tabla13[Id Riesgo],Tabla13[Registro diligenciado],FALSE,1)</f>
        <v>1</v>
      </c>
      <c r="H295" s="290" t="str">
        <f>IF(G295,_xlfn.XLOOKUP(F295,Tabla6[Id Riesgo],Tabla6[DESCRIPCIÓN DEL RIESGO],FALSE,1),"")</f>
        <v>Posibilidad de afectación Legal, Reputacional por Fraude interno, Conflicto de Intereses, Corrupción debido a omitir, alterar o no incorporar deliberadamente las observaciones, hallazgos o resultados derivados del seguimiento efectuado por la OIGT, con el propósito de favorecer a un tercero, afectando la integridad, trazabilidad y oportunidad de la gestión institucional y la toma de decisiones.</v>
      </c>
      <c r="I295" s="327">
        <f>_xlfn.XLOOKUP(Tabla135[[#This Row],[Id Riesgo]],Tabla13[Id Riesgo],Tabla13[Probabilidad])</f>
        <v>0.4</v>
      </c>
      <c r="J295" s="327">
        <f>_xlfn.XLOOKUP(Tabla135[[#This Row],[Id Riesgo]],Tabla13[Id Riesgo],Tabla13[Porcentaje Impacto],"",1)</f>
        <v>1</v>
      </c>
      <c r="K295" s="311">
        <v>4</v>
      </c>
      <c r="L295" s="314"/>
      <c r="M295" s="314"/>
      <c r="N295" s="314"/>
      <c r="O295" s="295"/>
      <c r="P295" s="314"/>
      <c r="Q295" s="328" t="str">
        <f>_xlfn.TEXTJOIN(" ",TRUE,Tabla135[[#This Row],[Actividad - Acción ¿Qué?
Inicia con verbo]],Tabla135[[#This Row],[Complemento
(Observaciones o desviaciones)]])</f>
        <v/>
      </c>
      <c r="R295" s="295"/>
      <c r="S295" s="327" t="str">
        <f>_xlfn.XLOOKUP(Tabla135[[#This Row],[Tipo de control]],Tabla7[Tipo de control],Tabla7[Peso],"",1)</f>
        <v/>
      </c>
      <c r="T295" s="290" t="str">
        <f>_xlfn.XLOOKUP(Tabla135[[#This Row],[Tipo de control]],Tabla7[Tipo de control],Tabla7[Afectación matriz],"",1)</f>
        <v/>
      </c>
      <c r="U295" s="295"/>
      <c r="V295" s="327" t="str">
        <f>_xlfn.XLOOKUP(Tabla135[[#This Row],[Implementación]],Tabla11[Implementación],Tabla11[Peso],"",1)</f>
        <v/>
      </c>
      <c r="W295" s="295"/>
      <c r="X295" s="295"/>
      <c r="Y295" s="295"/>
      <c r="Z295" s="295"/>
      <c r="AA295" s="310" t="str">
        <f>IFERROR(Tabla135[[#This Row],[Peso del control]]+Tabla135[[#This Row],[Peso de la implementación]],"")</f>
        <v/>
      </c>
      <c r="AB295" s="310" t="str" cm="1">
        <f t="array" ref="AB295">IFERROR(IF(Tabla135[[#This Row],[Registro diligenciado]]=TRUE,_xlfn.IFS(AND(Tabla135[[#This Row],[No. de Control]]=1,Tabla135[[#This Row],[Desplazamiento en la Matriz]]="Probabilidad"),D295-(D295*Tabla135[[#This Row],[Valor del control]]),AND(Tabla135[[#This Row],[No. de Control]]&gt;1,Tabla135[[#This Row],[Desplazamiento en la Matriz]]="Probabilidad"),AB294-(AB294*Tabla135[[#This Row],[Valor del control]]),AND(Tabla135[[#This Row],[No. de Control]]=1,Tabla135[[#This Row],[Desplazamiento en la Matriz]]="Impacto"),D295,AND(Tabla135[[#This Row],[No. de Control]]&gt;1,Tabla135[[#This Row],[Desplazamiento en la Matriz]]="Impacto"),AB294),""),"")</f>
        <v/>
      </c>
      <c r="AC295" s="310" t="str" cm="1">
        <f t="array" ref="AC295">IFERROR(IF(Tabla135[[#This Row],[Registro diligenciado]]=TRUE,_xlfn.IFS(AND(Tabla135[[#This Row],[No. de Control]]=1,Tabla135[[#This Row],[Desplazamiento en la Matriz]]="Impacto"),E295-(E295*Tabla135[[#This Row],[Valor del control]]),AND(Tabla135[[#This Row],[No. de Control]]&gt;1,Tabla135[[#This Row],[Desplazamiento en la Matriz]]="Impacto"),AC294-(AC294*Tabla135[[#This Row],[Valor del control]]),AND(Tabla135[[#This Row],[No. de Control]]=1,Tabla135[[#This Row],[Desplazamiento en la Matriz]]="Probabilidad"),E295,AND(Tabla135[[#This Row],[No. de Control]]&gt;1,Tabla135[[#This Row],[Desplazamiento en la Matriz]]="Probabilidad"),AC294),""),"")</f>
        <v/>
      </c>
      <c r="AD295" s="310">
        <f>IFERROR(_xlfn.MINIFS(Tabla135[Probabilidad residual],Tabla135[Id Riesgo],Tabla135[[#This Row],[Id Riesgo]]),"")</f>
        <v>0.16799999999999998</v>
      </c>
      <c r="AE295" s="310">
        <f>IFERROR(_xlfn.MINIFS(Tabla135[Impacto residual],Tabla135[Id Riesgo],Tabla135[[#This Row],[Id Riesgo]]),"")</f>
        <v>1</v>
      </c>
      <c r="AF295" s="310" t="str" cm="1">
        <f t="array" ref="AF29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295" s="310" t="str" cm="1">
        <f t="array" ref="AG29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29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95" s="213"/>
      <c r="AJ295" s="727">
        <f>_xlfn.MINIFS(Tabla135[Probabilidad residual],Tabla135[Id Riesgo],Tabla135[[#This Row],[Id Riesgo]])</f>
        <v>0.16799999999999998</v>
      </c>
      <c r="AK295" s="727">
        <f>_xlfn.MINIFS(Tabla135[Impacto residual],Tabla135[Id Riesgo],Tabla135[[#This Row],[Id Riesgo]])</f>
        <v>1</v>
      </c>
      <c r="AL295" s="727"/>
      <c r="AM295" s="727"/>
      <c r="AN295" s="213"/>
      <c r="AO295" s="213"/>
      <c r="AP295" s="213"/>
      <c r="AQ295" s="213"/>
      <c r="AR295" s="213"/>
      <c r="AS295" s="213"/>
      <c r="AT295" s="213"/>
      <c r="AU295" s="213"/>
      <c r="AV295" s="213"/>
      <c r="AW295" s="213"/>
      <c r="AX295" s="213"/>
      <c r="AY295" s="213"/>
    </row>
    <row r="296" spans="1:51" ht="124.3" hidden="1" x14ac:dyDescent="0.4">
      <c r="A296" s="735" t="str">
        <f>Tabla135[[#This Row],[Id Riesgo]]</f>
        <v>RC29</v>
      </c>
      <c r="B296" s="736" t="str">
        <f>Tabla135[[#This Row],[Riesgo]]</f>
        <v>Posibilidad de afectación Legal, Reputacional por Fraude interno, Conflicto de Intereses, Corrupción debido a omitir, alterar o no incorporar deliberadamente las observaciones, hallazgos o resultados derivados del seguimiento efectuado por la OIGT, con el propósito de favorecer a un tercero, afectando la integridad, trazabilidad y oportunidad de la gestión institucional y la toma de decisiones.</v>
      </c>
      <c r="C296" s="742" t="b">
        <f>Tabla135[[#This Row],[Identificado en paso 1 y 2?]]</f>
        <v>1</v>
      </c>
      <c r="D296" s="727">
        <f>_xlfn.XLOOKUP(Tabla135[[#This Row],[Id Riesgo]],Tabla13[Id Riesgo],Tabla13[Probabilidad],"",1)</f>
        <v>0.4</v>
      </c>
      <c r="E296" s="727">
        <f>IF(C296=TRUE,_xlfn.XLOOKUP(Tabla135[[#This Row],[Id Riesgo]],Tabla13[Id Riesgo],Tabla13[Porcentaje Impacto],"",1),"")</f>
        <v>1</v>
      </c>
      <c r="F296" s="290" t="str">
        <f t="shared" si="28"/>
        <v>RC29</v>
      </c>
      <c r="G296" s="415" t="b">
        <f>_xlfn.XLOOKUP(F296,Tabla13[Id Riesgo],Tabla13[Registro diligenciado],FALSE,1)</f>
        <v>1</v>
      </c>
      <c r="H296" s="290" t="str">
        <f>IF(G296,_xlfn.XLOOKUP(F296,Tabla6[Id Riesgo],Tabla6[DESCRIPCIÓN DEL RIESGO],FALSE,1),"")</f>
        <v>Posibilidad de afectación Legal, Reputacional por Fraude interno, Conflicto de Intereses, Corrupción debido a omitir, alterar o no incorporar deliberadamente las observaciones, hallazgos o resultados derivados del seguimiento efectuado por la OIGT, con el propósito de favorecer a un tercero, afectando la integridad, trazabilidad y oportunidad de la gestión institucional y la toma de decisiones.</v>
      </c>
      <c r="I296" s="327">
        <f>_xlfn.XLOOKUP(Tabla135[[#This Row],[Id Riesgo]],Tabla13[Id Riesgo],Tabla13[Probabilidad])</f>
        <v>0.4</v>
      </c>
      <c r="J296" s="327">
        <f>_xlfn.XLOOKUP(Tabla135[[#This Row],[Id Riesgo]],Tabla13[Id Riesgo],Tabla13[Porcentaje Impacto],"",1)</f>
        <v>1</v>
      </c>
      <c r="K296" s="311">
        <v>5</v>
      </c>
      <c r="L296" s="314"/>
      <c r="M296" s="314"/>
      <c r="N296" s="314"/>
      <c r="O296" s="295"/>
      <c r="P296" s="314"/>
      <c r="Q296" s="328" t="str">
        <f>_xlfn.TEXTJOIN(" ",TRUE,Tabla135[[#This Row],[Actividad - Acción ¿Qué?
Inicia con verbo]],Tabla135[[#This Row],[Complemento
(Observaciones o desviaciones)]])</f>
        <v/>
      </c>
      <c r="R296" s="295"/>
      <c r="S296" s="327" t="str">
        <f>_xlfn.XLOOKUP(Tabla135[[#This Row],[Tipo de control]],Tabla7[Tipo de control],Tabla7[Peso],"",1)</f>
        <v/>
      </c>
      <c r="T296" s="290" t="str">
        <f>_xlfn.XLOOKUP(Tabla135[[#This Row],[Tipo de control]],Tabla7[Tipo de control],Tabla7[Afectación matriz],"",1)</f>
        <v/>
      </c>
      <c r="U296" s="295"/>
      <c r="V296" s="327" t="str">
        <f>_xlfn.XLOOKUP(Tabla135[[#This Row],[Implementación]],Tabla11[Implementación],Tabla11[Peso],"",1)</f>
        <v/>
      </c>
      <c r="W296" s="295"/>
      <c r="X296" s="295"/>
      <c r="Y296" s="295"/>
      <c r="Z296" s="295"/>
      <c r="AA296" s="310" t="str">
        <f>IFERROR(Tabla135[[#This Row],[Peso del control]]+Tabla135[[#This Row],[Peso de la implementación]],"")</f>
        <v/>
      </c>
      <c r="AB296" s="310" t="str" cm="1">
        <f t="array" ref="AB296">IFERROR(IF(Tabla135[[#This Row],[Registro diligenciado]]=TRUE,_xlfn.IFS(AND(Tabla135[[#This Row],[No. de Control]]=1,Tabla135[[#This Row],[Desplazamiento en la Matriz]]="Probabilidad"),D296-(D296*Tabla135[[#This Row],[Valor del control]]),AND(Tabla135[[#This Row],[No. de Control]]&gt;1,Tabla135[[#This Row],[Desplazamiento en la Matriz]]="Probabilidad"),AB295-(AB295*Tabla135[[#This Row],[Valor del control]]),AND(Tabla135[[#This Row],[No. de Control]]=1,Tabla135[[#This Row],[Desplazamiento en la Matriz]]="Impacto"),D296,AND(Tabla135[[#This Row],[No. de Control]]&gt;1,Tabla135[[#This Row],[Desplazamiento en la Matriz]]="Impacto"),AB295),""),"")</f>
        <v/>
      </c>
      <c r="AC296" s="310" t="str" cm="1">
        <f t="array" ref="AC296">IFERROR(IF(Tabla135[[#This Row],[Registro diligenciado]]=TRUE,_xlfn.IFS(AND(Tabla135[[#This Row],[No. de Control]]=1,Tabla135[[#This Row],[Desplazamiento en la Matriz]]="Impacto"),E296-(E296*Tabla135[[#This Row],[Valor del control]]),AND(Tabla135[[#This Row],[No. de Control]]&gt;1,Tabla135[[#This Row],[Desplazamiento en la Matriz]]="Impacto"),AC295-(AC295*Tabla135[[#This Row],[Valor del control]]),AND(Tabla135[[#This Row],[No. de Control]]=1,Tabla135[[#This Row],[Desplazamiento en la Matriz]]="Probabilidad"),E296,AND(Tabla135[[#This Row],[No. de Control]]&gt;1,Tabla135[[#This Row],[Desplazamiento en la Matriz]]="Probabilidad"),AC295),""),"")</f>
        <v/>
      </c>
      <c r="AD296" s="310">
        <f>IFERROR(_xlfn.MINIFS(Tabla135[Probabilidad residual],Tabla135[Id Riesgo],Tabla135[[#This Row],[Id Riesgo]]),"")</f>
        <v>0.16799999999999998</v>
      </c>
      <c r="AE296" s="310">
        <f>IFERROR(_xlfn.MINIFS(Tabla135[Impacto residual],Tabla135[Id Riesgo],Tabla135[[#This Row],[Id Riesgo]]),"")</f>
        <v>1</v>
      </c>
      <c r="AF296" s="310" t="str" cm="1">
        <f t="array" ref="AF29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296" s="310" t="str" cm="1">
        <f t="array" ref="AG29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29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96" s="213"/>
      <c r="AJ296" s="727">
        <f>_xlfn.MINIFS(Tabla135[Probabilidad residual],Tabla135[Id Riesgo],Tabla135[[#This Row],[Id Riesgo]])</f>
        <v>0.16799999999999998</v>
      </c>
      <c r="AK296" s="727">
        <f>_xlfn.MINIFS(Tabla135[Impacto residual],Tabla135[Id Riesgo],Tabla135[[#This Row],[Id Riesgo]])</f>
        <v>1</v>
      </c>
      <c r="AL296" s="727"/>
      <c r="AM296" s="727"/>
      <c r="AN296" s="213"/>
      <c r="AO296" s="213"/>
      <c r="AP296" s="213"/>
      <c r="AQ296" s="213"/>
      <c r="AR296" s="213"/>
      <c r="AS296" s="213"/>
      <c r="AT296" s="213"/>
      <c r="AU296" s="213"/>
      <c r="AV296" s="213"/>
      <c r="AW296" s="213"/>
      <c r="AX296" s="213"/>
      <c r="AY296" s="213"/>
    </row>
    <row r="297" spans="1:51" ht="124.3" hidden="1" x14ac:dyDescent="0.4">
      <c r="A297" s="735" t="str">
        <f>Tabla135[[#This Row],[Id Riesgo]]</f>
        <v>RC29</v>
      </c>
      <c r="B297" s="736" t="str">
        <f>Tabla135[[#This Row],[Riesgo]]</f>
        <v>Posibilidad de afectación Legal, Reputacional por Fraude interno, Conflicto de Intereses, Corrupción debido a omitir, alterar o no incorporar deliberadamente las observaciones, hallazgos o resultados derivados del seguimiento efectuado por la OIGT, con el propósito de favorecer a un tercero, afectando la integridad, trazabilidad y oportunidad de la gestión institucional y la toma de decisiones.</v>
      </c>
      <c r="C297" s="742" t="b">
        <f>Tabla135[[#This Row],[Identificado en paso 1 y 2?]]</f>
        <v>1</v>
      </c>
      <c r="D297" s="727">
        <f>_xlfn.XLOOKUP(Tabla135[[#This Row],[Id Riesgo]],Tabla13[Id Riesgo],Tabla13[Probabilidad],"",1)</f>
        <v>0.4</v>
      </c>
      <c r="E297" s="727">
        <f>IF(C297=TRUE,_xlfn.XLOOKUP(Tabla135[[#This Row],[Id Riesgo]],Tabla13[Id Riesgo],Tabla13[Porcentaje Impacto],"",1),"")</f>
        <v>1</v>
      </c>
      <c r="F297" s="290" t="str">
        <f t="shared" si="28"/>
        <v>RC29</v>
      </c>
      <c r="G297" s="415" t="b">
        <f>_xlfn.XLOOKUP(F297,Tabla13[Id Riesgo],Tabla13[Registro diligenciado],FALSE,1)</f>
        <v>1</v>
      </c>
      <c r="H297" s="290" t="str">
        <f>IF(G297,_xlfn.XLOOKUP(F297,Tabla6[Id Riesgo],Tabla6[DESCRIPCIÓN DEL RIESGO],FALSE,1),"")</f>
        <v>Posibilidad de afectación Legal, Reputacional por Fraude interno, Conflicto de Intereses, Corrupción debido a omitir, alterar o no incorporar deliberadamente las observaciones, hallazgos o resultados derivados del seguimiento efectuado por la OIGT, con el propósito de favorecer a un tercero, afectando la integridad, trazabilidad y oportunidad de la gestión institucional y la toma de decisiones.</v>
      </c>
      <c r="I297" s="327">
        <f>_xlfn.XLOOKUP(Tabla135[[#This Row],[Id Riesgo]],Tabla13[Id Riesgo],Tabla13[Probabilidad])</f>
        <v>0.4</v>
      </c>
      <c r="J297" s="327">
        <f>_xlfn.XLOOKUP(Tabla135[[#This Row],[Id Riesgo]],Tabla13[Id Riesgo],Tabla13[Porcentaje Impacto],"",1)</f>
        <v>1</v>
      </c>
      <c r="K297" s="311">
        <v>6</v>
      </c>
      <c r="L297" s="314"/>
      <c r="M297" s="314"/>
      <c r="N297" s="314"/>
      <c r="O297" s="295"/>
      <c r="P297" s="314"/>
      <c r="Q297" s="328" t="str">
        <f>_xlfn.TEXTJOIN(" ",TRUE,Tabla135[[#This Row],[Actividad - Acción ¿Qué?
Inicia con verbo]],Tabla135[[#This Row],[Complemento
(Observaciones o desviaciones)]])</f>
        <v/>
      </c>
      <c r="R297" s="295"/>
      <c r="S297" s="327" t="str">
        <f>_xlfn.XLOOKUP(Tabla135[[#This Row],[Tipo de control]],Tabla7[Tipo de control],Tabla7[Peso],"",1)</f>
        <v/>
      </c>
      <c r="T297" s="290" t="str">
        <f>_xlfn.XLOOKUP(Tabla135[[#This Row],[Tipo de control]],Tabla7[Tipo de control],Tabla7[Afectación matriz],"",1)</f>
        <v/>
      </c>
      <c r="U297" s="295"/>
      <c r="V297" s="327" t="str">
        <f>_xlfn.XLOOKUP(Tabla135[[#This Row],[Implementación]],Tabla11[Implementación],Tabla11[Peso],"",1)</f>
        <v/>
      </c>
      <c r="W297" s="295"/>
      <c r="X297" s="295"/>
      <c r="Y297" s="295"/>
      <c r="Z297" s="295"/>
      <c r="AA297" s="310" t="str">
        <f>IFERROR(Tabla135[[#This Row],[Peso del control]]+Tabla135[[#This Row],[Peso de la implementación]],"")</f>
        <v/>
      </c>
      <c r="AB297" s="310" t="str" cm="1">
        <f t="array" ref="AB297">IFERROR(IF(Tabla135[[#This Row],[Registro diligenciado]]=TRUE,_xlfn.IFS(AND(Tabla135[[#This Row],[No. de Control]]=1,Tabla135[[#This Row],[Desplazamiento en la Matriz]]="Probabilidad"),D297-(D297*Tabla135[[#This Row],[Valor del control]]),AND(Tabla135[[#This Row],[No. de Control]]&gt;1,Tabla135[[#This Row],[Desplazamiento en la Matriz]]="Probabilidad"),AB296-(AB296*Tabla135[[#This Row],[Valor del control]]),AND(Tabla135[[#This Row],[No. de Control]]=1,Tabla135[[#This Row],[Desplazamiento en la Matriz]]="Impacto"),D297,AND(Tabla135[[#This Row],[No. de Control]]&gt;1,Tabla135[[#This Row],[Desplazamiento en la Matriz]]="Impacto"),AB296),""),"")</f>
        <v/>
      </c>
      <c r="AC297" s="310" t="str" cm="1">
        <f t="array" ref="AC297">IFERROR(IF(Tabla135[[#This Row],[Registro diligenciado]]=TRUE,_xlfn.IFS(AND(Tabla135[[#This Row],[No. de Control]]=1,Tabla135[[#This Row],[Desplazamiento en la Matriz]]="Impacto"),E297-(E297*Tabla135[[#This Row],[Valor del control]]),AND(Tabla135[[#This Row],[No. de Control]]&gt;1,Tabla135[[#This Row],[Desplazamiento en la Matriz]]="Impacto"),AC296-(AC296*Tabla135[[#This Row],[Valor del control]]),AND(Tabla135[[#This Row],[No. de Control]]=1,Tabla135[[#This Row],[Desplazamiento en la Matriz]]="Probabilidad"),E297,AND(Tabla135[[#This Row],[No. de Control]]&gt;1,Tabla135[[#This Row],[Desplazamiento en la Matriz]]="Probabilidad"),AC296),""),"")</f>
        <v/>
      </c>
      <c r="AD297" s="310">
        <f>IFERROR(_xlfn.MINIFS(Tabla135[Probabilidad residual],Tabla135[Id Riesgo],Tabla135[[#This Row],[Id Riesgo]]),"")</f>
        <v>0.16799999999999998</v>
      </c>
      <c r="AE297" s="310">
        <f>IFERROR(_xlfn.MINIFS(Tabla135[Impacto residual],Tabla135[Id Riesgo],Tabla135[[#This Row],[Id Riesgo]]),"")</f>
        <v>1</v>
      </c>
      <c r="AF297" s="310" t="str" cm="1">
        <f t="array" ref="AF29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297" s="310" t="str" cm="1">
        <f t="array" ref="AG29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29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97" s="213"/>
      <c r="AJ297" s="727">
        <f>_xlfn.MINIFS(Tabla135[Probabilidad residual],Tabla135[Id Riesgo],Tabla135[[#This Row],[Id Riesgo]])</f>
        <v>0.16799999999999998</v>
      </c>
      <c r="AK297" s="727">
        <f>_xlfn.MINIFS(Tabla135[Impacto residual],Tabla135[Id Riesgo],Tabla135[[#This Row],[Id Riesgo]])</f>
        <v>1</v>
      </c>
      <c r="AL297" s="727"/>
      <c r="AM297" s="727"/>
      <c r="AN297" s="213"/>
      <c r="AO297" s="213"/>
      <c r="AP297" s="213"/>
      <c r="AQ297" s="213"/>
      <c r="AR297" s="213"/>
      <c r="AS297" s="213"/>
      <c r="AT297" s="213"/>
      <c r="AU297" s="213"/>
      <c r="AV297" s="213"/>
      <c r="AW297" s="213"/>
      <c r="AX297" s="213"/>
      <c r="AY297" s="213"/>
    </row>
    <row r="298" spans="1:51" ht="124.3" hidden="1" x14ac:dyDescent="0.4">
      <c r="A298" s="735" t="str">
        <f>Tabla135[[#This Row],[Id Riesgo]]</f>
        <v>RC29</v>
      </c>
      <c r="B298" s="736" t="str">
        <f>Tabla135[[#This Row],[Riesgo]]</f>
        <v>Posibilidad de afectación Legal, Reputacional por Fraude interno, Conflicto de Intereses, Corrupción debido a omitir, alterar o no incorporar deliberadamente las observaciones, hallazgos o resultados derivados del seguimiento efectuado por la OIGT, con el propósito de favorecer a un tercero, afectando la integridad, trazabilidad y oportunidad de la gestión institucional y la toma de decisiones.</v>
      </c>
      <c r="C298" s="742" t="b">
        <f>Tabla135[[#This Row],[Identificado en paso 1 y 2?]]</f>
        <v>1</v>
      </c>
      <c r="D298" s="727">
        <f>_xlfn.XLOOKUP(Tabla135[[#This Row],[Id Riesgo]],Tabla13[Id Riesgo],Tabla13[Probabilidad],"",1)</f>
        <v>0.4</v>
      </c>
      <c r="E298" s="727">
        <f>IF(C298=TRUE,_xlfn.XLOOKUP(Tabla135[[#This Row],[Id Riesgo]],Tabla13[Id Riesgo],Tabla13[Porcentaje Impacto],"",1),"")</f>
        <v>1</v>
      </c>
      <c r="F298" s="290" t="str">
        <f t="shared" si="28"/>
        <v>RC29</v>
      </c>
      <c r="G298" s="415" t="b">
        <f>_xlfn.XLOOKUP(F298,Tabla13[Id Riesgo],Tabla13[Registro diligenciado],FALSE,1)</f>
        <v>1</v>
      </c>
      <c r="H298" s="290" t="str">
        <f>IF(G298,_xlfn.XLOOKUP(F298,Tabla6[Id Riesgo],Tabla6[DESCRIPCIÓN DEL RIESGO],FALSE,1),"")</f>
        <v>Posibilidad de afectación Legal, Reputacional por Fraude interno, Conflicto de Intereses, Corrupción debido a omitir, alterar o no incorporar deliberadamente las observaciones, hallazgos o resultados derivados del seguimiento efectuado por la OIGT, con el propósito de favorecer a un tercero, afectando la integridad, trazabilidad y oportunidad de la gestión institucional y la toma de decisiones.</v>
      </c>
      <c r="I298" s="327">
        <f>_xlfn.XLOOKUP(Tabla135[[#This Row],[Id Riesgo]],Tabla13[Id Riesgo],Tabla13[Probabilidad])</f>
        <v>0.4</v>
      </c>
      <c r="J298" s="327">
        <f>_xlfn.XLOOKUP(Tabla135[[#This Row],[Id Riesgo]],Tabla13[Id Riesgo],Tabla13[Porcentaje Impacto],"",1)</f>
        <v>1</v>
      </c>
      <c r="K298" s="311">
        <v>7</v>
      </c>
      <c r="L298" s="314"/>
      <c r="M298" s="314"/>
      <c r="N298" s="314"/>
      <c r="O298" s="295"/>
      <c r="P298" s="314"/>
      <c r="Q298" s="328" t="str">
        <f>_xlfn.TEXTJOIN(" ",TRUE,Tabla135[[#This Row],[Actividad - Acción ¿Qué?
Inicia con verbo]],Tabla135[[#This Row],[Complemento
(Observaciones o desviaciones)]])</f>
        <v/>
      </c>
      <c r="R298" s="295"/>
      <c r="S298" s="327" t="str">
        <f>_xlfn.XLOOKUP(Tabla135[[#This Row],[Tipo de control]],Tabla7[Tipo de control],Tabla7[Peso],"",1)</f>
        <v/>
      </c>
      <c r="T298" s="290" t="str">
        <f>_xlfn.XLOOKUP(Tabla135[[#This Row],[Tipo de control]],Tabla7[Tipo de control],Tabla7[Afectación matriz],"",1)</f>
        <v/>
      </c>
      <c r="U298" s="295"/>
      <c r="V298" s="327" t="str">
        <f>_xlfn.XLOOKUP(Tabla135[[#This Row],[Implementación]],Tabla11[Implementación],Tabla11[Peso],"",1)</f>
        <v/>
      </c>
      <c r="W298" s="295"/>
      <c r="X298" s="295"/>
      <c r="Y298" s="295"/>
      <c r="Z298" s="295"/>
      <c r="AA298" s="310" t="str">
        <f>IFERROR(Tabla135[[#This Row],[Peso del control]]+Tabla135[[#This Row],[Peso de la implementación]],"")</f>
        <v/>
      </c>
      <c r="AB298" s="310" t="str" cm="1">
        <f t="array" ref="AB298">IFERROR(IF(Tabla135[[#This Row],[Registro diligenciado]]=TRUE,_xlfn.IFS(AND(Tabla135[[#This Row],[No. de Control]]=1,Tabla135[[#This Row],[Desplazamiento en la Matriz]]="Probabilidad"),D298-(D298*Tabla135[[#This Row],[Valor del control]]),AND(Tabla135[[#This Row],[No. de Control]]&gt;1,Tabla135[[#This Row],[Desplazamiento en la Matriz]]="Probabilidad"),AB297-(AB297*Tabla135[[#This Row],[Valor del control]]),AND(Tabla135[[#This Row],[No. de Control]]=1,Tabla135[[#This Row],[Desplazamiento en la Matriz]]="Impacto"),D298,AND(Tabla135[[#This Row],[No. de Control]]&gt;1,Tabla135[[#This Row],[Desplazamiento en la Matriz]]="Impacto"),AB297),""),"")</f>
        <v/>
      </c>
      <c r="AC298" s="310" t="str" cm="1">
        <f t="array" ref="AC298">IFERROR(IF(Tabla135[[#This Row],[Registro diligenciado]]=TRUE,_xlfn.IFS(AND(Tabla135[[#This Row],[No. de Control]]=1,Tabla135[[#This Row],[Desplazamiento en la Matriz]]="Impacto"),E298-(E298*Tabla135[[#This Row],[Valor del control]]),AND(Tabla135[[#This Row],[No. de Control]]&gt;1,Tabla135[[#This Row],[Desplazamiento en la Matriz]]="Impacto"),AC297-(AC297*Tabla135[[#This Row],[Valor del control]]),AND(Tabla135[[#This Row],[No. de Control]]=1,Tabla135[[#This Row],[Desplazamiento en la Matriz]]="Probabilidad"),E298,AND(Tabla135[[#This Row],[No. de Control]]&gt;1,Tabla135[[#This Row],[Desplazamiento en la Matriz]]="Probabilidad"),AC297),""),"")</f>
        <v/>
      </c>
      <c r="AD298" s="310">
        <f>IFERROR(_xlfn.MINIFS(Tabla135[Probabilidad residual],Tabla135[Id Riesgo],Tabla135[[#This Row],[Id Riesgo]]),"")</f>
        <v>0.16799999999999998</v>
      </c>
      <c r="AE298" s="310">
        <f>IFERROR(_xlfn.MINIFS(Tabla135[Impacto residual],Tabla135[Id Riesgo],Tabla135[[#This Row],[Id Riesgo]]),"")</f>
        <v>1</v>
      </c>
      <c r="AF298" s="310" t="str" cm="1">
        <f t="array" ref="AF29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298" s="310" t="str" cm="1">
        <f t="array" ref="AG29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29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98" s="213"/>
      <c r="AJ298" s="727">
        <f>_xlfn.MINIFS(Tabla135[Probabilidad residual],Tabla135[Id Riesgo],Tabla135[[#This Row],[Id Riesgo]])</f>
        <v>0.16799999999999998</v>
      </c>
      <c r="AK298" s="727">
        <f>_xlfn.MINIFS(Tabla135[Impacto residual],Tabla135[Id Riesgo],Tabla135[[#This Row],[Id Riesgo]])</f>
        <v>1</v>
      </c>
      <c r="AL298" s="727"/>
      <c r="AM298" s="727"/>
      <c r="AN298" s="213"/>
      <c r="AO298" s="213"/>
      <c r="AP298" s="213"/>
      <c r="AQ298" s="213"/>
      <c r="AR298" s="213"/>
      <c r="AS298" s="213"/>
      <c r="AT298" s="213"/>
      <c r="AU298" s="213"/>
      <c r="AV298" s="213"/>
      <c r="AW298" s="213"/>
      <c r="AX298" s="213"/>
      <c r="AY298" s="213"/>
    </row>
    <row r="299" spans="1:51" ht="124.3" hidden="1" x14ac:dyDescent="0.4">
      <c r="A299" s="735" t="str">
        <f>Tabla135[[#This Row],[Id Riesgo]]</f>
        <v>RC29</v>
      </c>
      <c r="B299" s="736" t="str">
        <f>Tabla135[[#This Row],[Riesgo]]</f>
        <v>Posibilidad de afectación Legal, Reputacional por Fraude interno, Conflicto de Intereses, Corrupción debido a omitir, alterar o no incorporar deliberadamente las observaciones, hallazgos o resultados derivados del seguimiento efectuado por la OIGT, con el propósito de favorecer a un tercero, afectando la integridad, trazabilidad y oportunidad de la gestión institucional y la toma de decisiones.</v>
      </c>
      <c r="C299" s="742" t="b">
        <f>Tabla135[[#This Row],[Identificado en paso 1 y 2?]]</f>
        <v>1</v>
      </c>
      <c r="D299" s="727">
        <f>_xlfn.XLOOKUP(Tabla135[[#This Row],[Id Riesgo]],Tabla13[Id Riesgo],Tabla13[Probabilidad],"",1)</f>
        <v>0.4</v>
      </c>
      <c r="E299" s="727">
        <f>IF(C299=TRUE,_xlfn.XLOOKUP(Tabla135[[#This Row],[Id Riesgo]],Tabla13[Id Riesgo],Tabla13[Porcentaje Impacto],"",1),"")</f>
        <v>1</v>
      </c>
      <c r="F299" s="290" t="str">
        <f t="shared" si="28"/>
        <v>RC29</v>
      </c>
      <c r="G299" s="415" t="b">
        <f>_xlfn.XLOOKUP(F299,Tabla13[Id Riesgo],Tabla13[Registro diligenciado],FALSE,1)</f>
        <v>1</v>
      </c>
      <c r="H299" s="290" t="str">
        <f>IF(G299,_xlfn.XLOOKUP(F299,Tabla6[Id Riesgo],Tabla6[DESCRIPCIÓN DEL RIESGO],FALSE,1),"")</f>
        <v>Posibilidad de afectación Legal, Reputacional por Fraude interno, Conflicto de Intereses, Corrupción debido a omitir, alterar o no incorporar deliberadamente las observaciones, hallazgos o resultados derivados del seguimiento efectuado por la OIGT, con el propósito de favorecer a un tercero, afectando la integridad, trazabilidad y oportunidad de la gestión institucional y la toma de decisiones.</v>
      </c>
      <c r="I299" s="327">
        <f>_xlfn.XLOOKUP(Tabla135[[#This Row],[Id Riesgo]],Tabla13[Id Riesgo],Tabla13[Probabilidad])</f>
        <v>0.4</v>
      </c>
      <c r="J299" s="327">
        <f>_xlfn.XLOOKUP(Tabla135[[#This Row],[Id Riesgo]],Tabla13[Id Riesgo],Tabla13[Porcentaje Impacto],"",1)</f>
        <v>1</v>
      </c>
      <c r="K299" s="311">
        <v>8</v>
      </c>
      <c r="L299" s="314"/>
      <c r="M299" s="314"/>
      <c r="N299" s="314"/>
      <c r="O299" s="295"/>
      <c r="P299" s="314"/>
      <c r="Q299" s="328" t="str">
        <f>_xlfn.TEXTJOIN(" ",TRUE,Tabla135[[#This Row],[Actividad - Acción ¿Qué?
Inicia con verbo]],Tabla135[[#This Row],[Complemento
(Observaciones o desviaciones)]])</f>
        <v/>
      </c>
      <c r="R299" s="295"/>
      <c r="S299" s="327" t="str">
        <f>_xlfn.XLOOKUP(Tabla135[[#This Row],[Tipo de control]],Tabla7[Tipo de control],Tabla7[Peso],"",1)</f>
        <v/>
      </c>
      <c r="T299" s="290" t="str">
        <f>_xlfn.XLOOKUP(Tabla135[[#This Row],[Tipo de control]],Tabla7[Tipo de control],Tabla7[Afectación matriz],"",1)</f>
        <v/>
      </c>
      <c r="U299" s="295"/>
      <c r="V299" s="327" t="str">
        <f>_xlfn.XLOOKUP(Tabla135[[#This Row],[Implementación]],Tabla11[Implementación],Tabla11[Peso],"",1)</f>
        <v/>
      </c>
      <c r="W299" s="295"/>
      <c r="X299" s="295"/>
      <c r="Y299" s="295"/>
      <c r="Z299" s="295"/>
      <c r="AA299" s="310" t="str">
        <f>IFERROR(Tabla135[[#This Row],[Peso del control]]+Tabla135[[#This Row],[Peso de la implementación]],"")</f>
        <v/>
      </c>
      <c r="AB299" s="310" t="str" cm="1">
        <f t="array" ref="AB299">IFERROR(IF(Tabla135[[#This Row],[Registro diligenciado]]=TRUE,_xlfn.IFS(AND(Tabla135[[#This Row],[No. de Control]]=1,Tabla135[[#This Row],[Desplazamiento en la Matriz]]="Probabilidad"),D299-(D299*Tabla135[[#This Row],[Valor del control]]),AND(Tabla135[[#This Row],[No. de Control]]&gt;1,Tabla135[[#This Row],[Desplazamiento en la Matriz]]="Probabilidad"),AB298-(AB298*Tabla135[[#This Row],[Valor del control]]),AND(Tabla135[[#This Row],[No. de Control]]=1,Tabla135[[#This Row],[Desplazamiento en la Matriz]]="Impacto"),D299,AND(Tabla135[[#This Row],[No. de Control]]&gt;1,Tabla135[[#This Row],[Desplazamiento en la Matriz]]="Impacto"),AB298),""),"")</f>
        <v/>
      </c>
      <c r="AC299" s="310" t="str" cm="1">
        <f t="array" ref="AC299">IFERROR(IF(Tabla135[[#This Row],[Registro diligenciado]]=TRUE,_xlfn.IFS(AND(Tabla135[[#This Row],[No. de Control]]=1,Tabla135[[#This Row],[Desplazamiento en la Matriz]]="Impacto"),E299-(E299*Tabla135[[#This Row],[Valor del control]]),AND(Tabla135[[#This Row],[No. de Control]]&gt;1,Tabla135[[#This Row],[Desplazamiento en la Matriz]]="Impacto"),AC298-(AC298*Tabla135[[#This Row],[Valor del control]]),AND(Tabla135[[#This Row],[No. de Control]]=1,Tabla135[[#This Row],[Desplazamiento en la Matriz]]="Probabilidad"),E299,AND(Tabla135[[#This Row],[No. de Control]]&gt;1,Tabla135[[#This Row],[Desplazamiento en la Matriz]]="Probabilidad"),AC298),""),"")</f>
        <v/>
      </c>
      <c r="AD299" s="310">
        <f>IFERROR(_xlfn.MINIFS(Tabla135[Probabilidad residual],Tabla135[Id Riesgo],Tabla135[[#This Row],[Id Riesgo]]),"")</f>
        <v>0.16799999999999998</v>
      </c>
      <c r="AE299" s="310">
        <f>IFERROR(_xlfn.MINIFS(Tabla135[Impacto residual],Tabla135[Id Riesgo],Tabla135[[#This Row],[Id Riesgo]]),"")</f>
        <v>1</v>
      </c>
      <c r="AF299" s="310" t="str" cm="1">
        <f t="array" ref="AF29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299" s="310" t="str" cm="1">
        <f t="array" ref="AG29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29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99" s="213"/>
      <c r="AJ299" s="727">
        <f>_xlfn.MINIFS(Tabla135[Probabilidad residual],Tabla135[Id Riesgo],Tabla135[[#This Row],[Id Riesgo]])</f>
        <v>0.16799999999999998</v>
      </c>
      <c r="AK299" s="727">
        <f>_xlfn.MINIFS(Tabla135[Impacto residual],Tabla135[Id Riesgo],Tabla135[[#This Row],[Id Riesgo]])</f>
        <v>1</v>
      </c>
      <c r="AL299" s="727"/>
      <c r="AM299" s="727"/>
      <c r="AN299" s="213"/>
      <c r="AO299" s="213"/>
      <c r="AP299" s="213"/>
      <c r="AQ299" s="213"/>
      <c r="AR299" s="213"/>
      <c r="AS299" s="213"/>
      <c r="AT299" s="213"/>
      <c r="AU299" s="213"/>
      <c r="AV299" s="213"/>
      <c r="AW299" s="213"/>
      <c r="AX299" s="213"/>
      <c r="AY299" s="213"/>
    </row>
    <row r="300" spans="1:51" ht="124.3" hidden="1" x14ac:dyDescent="0.4">
      <c r="A300" s="735" t="str">
        <f>Tabla135[[#This Row],[Id Riesgo]]</f>
        <v>RC29</v>
      </c>
      <c r="B300" s="736" t="str">
        <f>Tabla135[[#This Row],[Riesgo]]</f>
        <v>Posibilidad de afectación Legal, Reputacional por Fraude interno, Conflicto de Intereses, Corrupción debido a omitir, alterar o no incorporar deliberadamente las observaciones, hallazgos o resultados derivados del seguimiento efectuado por la OIGT, con el propósito de favorecer a un tercero, afectando la integridad, trazabilidad y oportunidad de la gestión institucional y la toma de decisiones.</v>
      </c>
      <c r="C300" s="742" t="b">
        <f>Tabla135[[#This Row],[Identificado en paso 1 y 2?]]</f>
        <v>1</v>
      </c>
      <c r="D300" s="727">
        <f>_xlfn.XLOOKUP(Tabla135[[#This Row],[Id Riesgo]],Tabla13[Id Riesgo],Tabla13[Probabilidad],"",1)</f>
        <v>0.4</v>
      </c>
      <c r="E300" s="727">
        <f>IF(C300=TRUE,_xlfn.XLOOKUP(Tabla135[[#This Row],[Id Riesgo]],Tabla13[Id Riesgo],Tabla13[Porcentaje Impacto],"",1),"")</f>
        <v>1</v>
      </c>
      <c r="F300" s="290" t="str">
        <f t="shared" si="28"/>
        <v>RC29</v>
      </c>
      <c r="G300" s="415" t="b">
        <f>_xlfn.XLOOKUP(F300,Tabla13[Id Riesgo],Tabla13[Registro diligenciado],FALSE,1)</f>
        <v>1</v>
      </c>
      <c r="H300" s="290" t="str">
        <f>IF(G300,_xlfn.XLOOKUP(F300,Tabla6[Id Riesgo],Tabla6[DESCRIPCIÓN DEL RIESGO],FALSE,1),"")</f>
        <v>Posibilidad de afectación Legal, Reputacional por Fraude interno, Conflicto de Intereses, Corrupción debido a omitir, alterar o no incorporar deliberadamente las observaciones, hallazgos o resultados derivados del seguimiento efectuado por la OIGT, con el propósito de favorecer a un tercero, afectando la integridad, trazabilidad y oportunidad de la gestión institucional y la toma de decisiones.</v>
      </c>
      <c r="I300" s="327">
        <f>_xlfn.XLOOKUP(Tabla135[[#This Row],[Id Riesgo]],Tabla13[Id Riesgo],Tabla13[Probabilidad])</f>
        <v>0.4</v>
      </c>
      <c r="J300" s="327">
        <f>_xlfn.XLOOKUP(Tabla135[[#This Row],[Id Riesgo]],Tabla13[Id Riesgo],Tabla13[Porcentaje Impacto],"",1)</f>
        <v>1</v>
      </c>
      <c r="K300" s="311">
        <v>9</v>
      </c>
      <c r="L300" s="314"/>
      <c r="M300" s="314"/>
      <c r="N300" s="314"/>
      <c r="O300" s="295"/>
      <c r="P300" s="314"/>
      <c r="Q300" s="328" t="str">
        <f>_xlfn.TEXTJOIN(" ",TRUE,Tabla135[[#This Row],[Actividad - Acción ¿Qué?
Inicia con verbo]],Tabla135[[#This Row],[Complemento
(Observaciones o desviaciones)]])</f>
        <v/>
      </c>
      <c r="R300" s="295"/>
      <c r="S300" s="327" t="str">
        <f>_xlfn.XLOOKUP(Tabla135[[#This Row],[Tipo de control]],Tabla7[Tipo de control],Tabla7[Peso],"",1)</f>
        <v/>
      </c>
      <c r="T300" s="290" t="str">
        <f>_xlfn.XLOOKUP(Tabla135[[#This Row],[Tipo de control]],Tabla7[Tipo de control],Tabla7[Afectación matriz],"",1)</f>
        <v/>
      </c>
      <c r="U300" s="295"/>
      <c r="V300" s="327" t="str">
        <f>_xlfn.XLOOKUP(Tabla135[[#This Row],[Implementación]],Tabla11[Implementación],Tabla11[Peso],"",1)</f>
        <v/>
      </c>
      <c r="W300" s="295"/>
      <c r="X300" s="295"/>
      <c r="Y300" s="295"/>
      <c r="Z300" s="295"/>
      <c r="AA300" s="310" t="str">
        <f>IFERROR(Tabla135[[#This Row],[Peso del control]]+Tabla135[[#This Row],[Peso de la implementación]],"")</f>
        <v/>
      </c>
      <c r="AB300" s="310" t="str" cm="1">
        <f t="array" ref="AB300">IFERROR(IF(Tabla135[[#This Row],[Registro diligenciado]]=TRUE,_xlfn.IFS(AND(Tabla135[[#This Row],[No. de Control]]=1,Tabla135[[#This Row],[Desplazamiento en la Matriz]]="Probabilidad"),D300-(D300*Tabla135[[#This Row],[Valor del control]]),AND(Tabla135[[#This Row],[No. de Control]]&gt;1,Tabla135[[#This Row],[Desplazamiento en la Matriz]]="Probabilidad"),AB299-(AB299*Tabla135[[#This Row],[Valor del control]]),AND(Tabla135[[#This Row],[No. de Control]]=1,Tabla135[[#This Row],[Desplazamiento en la Matriz]]="Impacto"),D300,AND(Tabla135[[#This Row],[No. de Control]]&gt;1,Tabla135[[#This Row],[Desplazamiento en la Matriz]]="Impacto"),AB299),""),"")</f>
        <v/>
      </c>
      <c r="AC300" s="310" t="str" cm="1">
        <f t="array" ref="AC300">IFERROR(IF(Tabla135[[#This Row],[Registro diligenciado]]=TRUE,_xlfn.IFS(AND(Tabla135[[#This Row],[No. de Control]]=1,Tabla135[[#This Row],[Desplazamiento en la Matriz]]="Impacto"),E300-(E300*Tabla135[[#This Row],[Valor del control]]),AND(Tabla135[[#This Row],[No. de Control]]&gt;1,Tabla135[[#This Row],[Desplazamiento en la Matriz]]="Impacto"),AC299-(AC299*Tabla135[[#This Row],[Valor del control]]),AND(Tabla135[[#This Row],[No. de Control]]=1,Tabla135[[#This Row],[Desplazamiento en la Matriz]]="Probabilidad"),E300,AND(Tabla135[[#This Row],[No. de Control]]&gt;1,Tabla135[[#This Row],[Desplazamiento en la Matriz]]="Probabilidad"),AC299),""),"")</f>
        <v/>
      </c>
      <c r="AD300" s="310">
        <f>IFERROR(_xlfn.MINIFS(Tabla135[Probabilidad residual],Tabla135[Id Riesgo],Tabla135[[#This Row],[Id Riesgo]]),"")</f>
        <v>0.16799999999999998</v>
      </c>
      <c r="AE300" s="310">
        <f>IFERROR(_xlfn.MINIFS(Tabla135[Impacto residual],Tabla135[Id Riesgo],Tabla135[[#This Row],[Id Riesgo]]),"")</f>
        <v>1</v>
      </c>
      <c r="AF300" s="310" t="str" cm="1">
        <f t="array" ref="AF30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300" s="310" t="str" cm="1">
        <f t="array" ref="AG30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30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00" s="213"/>
      <c r="AJ300" s="727">
        <f>_xlfn.MINIFS(Tabla135[Probabilidad residual],Tabla135[Id Riesgo],Tabla135[[#This Row],[Id Riesgo]])</f>
        <v>0.16799999999999998</v>
      </c>
      <c r="AK300" s="727">
        <f>_xlfn.MINIFS(Tabla135[Impacto residual],Tabla135[Id Riesgo],Tabla135[[#This Row],[Id Riesgo]])</f>
        <v>1</v>
      </c>
      <c r="AL300" s="727"/>
      <c r="AM300" s="727"/>
      <c r="AN300" s="213"/>
      <c r="AO300" s="213"/>
      <c r="AP300" s="213"/>
      <c r="AQ300" s="213"/>
      <c r="AR300" s="213"/>
      <c r="AS300" s="213"/>
      <c r="AT300" s="213"/>
      <c r="AU300" s="213"/>
      <c r="AV300" s="213"/>
      <c r="AW300" s="213"/>
      <c r="AX300" s="213"/>
      <c r="AY300" s="213"/>
    </row>
    <row r="301" spans="1:51" ht="124.3" hidden="1" x14ac:dyDescent="0.4">
      <c r="A301" s="735" t="str">
        <f>Tabla135[[#This Row],[Id Riesgo]]</f>
        <v>RC29</v>
      </c>
      <c r="B301" s="736" t="str">
        <f>Tabla135[[#This Row],[Riesgo]]</f>
        <v>Posibilidad de afectación Legal, Reputacional por Fraude interno, Conflicto de Intereses, Corrupción debido a omitir, alterar o no incorporar deliberadamente las observaciones, hallazgos o resultados derivados del seguimiento efectuado por la OIGT, con el propósito de favorecer a un tercero, afectando la integridad, trazabilidad y oportunidad de la gestión institucional y la toma de decisiones.</v>
      </c>
      <c r="C301" s="742" t="b">
        <f>Tabla135[[#This Row],[Identificado en paso 1 y 2?]]</f>
        <v>1</v>
      </c>
      <c r="D301" s="727">
        <f>_xlfn.XLOOKUP(Tabla135[[#This Row],[Id Riesgo]],Tabla13[Id Riesgo],Tabla13[Probabilidad],"",1)</f>
        <v>0.4</v>
      </c>
      <c r="E301" s="727">
        <f>IF(C301=TRUE,_xlfn.XLOOKUP(Tabla135[[#This Row],[Id Riesgo]],Tabla13[Id Riesgo],Tabla13[Porcentaje Impacto],"",1),"")</f>
        <v>1</v>
      </c>
      <c r="F301" s="290" t="str">
        <f t="shared" si="28"/>
        <v>RC29</v>
      </c>
      <c r="G301" s="415" t="b">
        <f>_xlfn.XLOOKUP(F301,Tabla13[Id Riesgo],Tabla13[Registro diligenciado],FALSE,1)</f>
        <v>1</v>
      </c>
      <c r="H301" s="290" t="str">
        <f>IF(G301,_xlfn.XLOOKUP(F301,Tabla6[Id Riesgo],Tabla6[DESCRIPCIÓN DEL RIESGO],FALSE,1),"")</f>
        <v>Posibilidad de afectación Legal, Reputacional por Fraude interno, Conflicto de Intereses, Corrupción debido a omitir, alterar o no incorporar deliberadamente las observaciones, hallazgos o resultados derivados del seguimiento efectuado por la OIGT, con el propósito de favorecer a un tercero, afectando la integridad, trazabilidad y oportunidad de la gestión institucional y la toma de decisiones.</v>
      </c>
      <c r="I301" s="327">
        <f>_xlfn.XLOOKUP(Tabla135[[#This Row],[Id Riesgo]],Tabla13[Id Riesgo],Tabla13[Probabilidad])</f>
        <v>0.4</v>
      </c>
      <c r="J301" s="327">
        <f>_xlfn.XLOOKUP(Tabla135[[#This Row],[Id Riesgo]],Tabla13[Id Riesgo],Tabla13[Porcentaje Impacto],"",1)</f>
        <v>1</v>
      </c>
      <c r="K301" s="311">
        <v>10</v>
      </c>
      <c r="L301" s="314"/>
      <c r="M301" s="314"/>
      <c r="N301" s="314"/>
      <c r="O301" s="295"/>
      <c r="P301" s="314"/>
      <c r="Q301" s="328" t="str">
        <f>_xlfn.TEXTJOIN(" ",TRUE,Tabla135[[#This Row],[Actividad - Acción ¿Qué?
Inicia con verbo]],Tabla135[[#This Row],[Complemento
(Observaciones o desviaciones)]])</f>
        <v/>
      </c>
      <c r="R301" s="295"/>
      <c r="S301" s="327" t="str">
        <f>_xlfn.XLOOKUP(Tabla135[[#This Row],[Tipo de control]],Tabla7[Tipo de control],Tabla7[Peso],"",1)</f>
        <v/>
      </c>
      <c r="T301" s="290" t="str">
        <f>_xlfn.XLOOKUP(Tabla135[[#This Row],[Tipo de control]],Tabla7[Tipo de control],Tabla7[Afectación matriz],"",1)</f>
        <v/>
      </c>
      <c r="U301" s="295"/>
      <c r="V301" s="327" t="str">
        <f>_xlfn.XLOOKUP(Tabla135[[#This Row],[Implementación]],Tabla11[Implementación],Tabla11[Peso],"",1)</f>
        <v/>
      </c>
      <c r="W301" s="295"/>
      <c r="X301" s="295"/>
      <c r="Y301" s="295"/>
      <c r="Z301" s="295"/>
      <c r="AA301" s="310" t="str">
        <f>IFERROR(Tabla135[[#This Row],[Peso del control]]+Tabla135[[#This Row],[Peso de la implementación]],"")</f>
        <v/>
      </c>
      <c r="AB301" s="310" t="str" cm="1">
        <f t="array" ref="AB301">IFERROR(IF(Tabla135[[#This Row],[Registro diligenciado]]=TRUE,_xlfn.IFS(AND(Tabla135[[#This Row],[No. de Control]]=1,Tabla135[[#This Row],[Desplazamiento en la Matriz]]="Probabilidad"),D301-(D301*Tabla135[[#This Row],[Valor del control]]),AND(Tabla135[[#This Row],[No. de Control]]&gt;1,Tabla135[[#This Row],[Desplazamiento en la Matriz]]="Probabilidad"),AB300-(AB300*Tabla135[[#This Row],[Valor del control]]),AND(Tabla135[[#This Row],[No. de Control]]=1,Tabla135[[#This Row],[Desplazamiento en la Matriz]]="Impacto"),D301,AND(Tabla135[[#This Row],[No. de Control]]&gt;1,Tabla135[[#This Row],[Desplazamiento en la Matriz]]="Impacto"),AB300),""),"")</f>
        <v/>
      </c>
      <c r="AC301" s="310" t="str" cm="1">
        <f t="array" ref="AC301">IFERROR(IF(Tabla135[[#This Row],[Registro diligenciado]]=TRUE,_xlfn.IFS(AND(Tabla135[[#This Row],[No. de Control]]=1,Tabla135[[#This Row],[Desplazamiento en la Matriz]]="Impacto"),E301-(E301*Tabla135[[#This Row],[Valor del control]]),AND(Tabla135[[#This Row],[No. de Control]]&gt;1,Tabla135[[#This Row],[Desplazamiento en la Matriz]]="Impacto"),AC300-(AC300*Tabla135[[#This Row],[Valor del control]]),AND(Tabla135[[#This Row],[No. de Control]]=1,Tabla135[[#This Row],[Desplazamiento en la Matriz]]="Probabilidad"),E301,AND(Tabla135[[#This Row],[No. de Control]]&gt;1,Tabla135[[#This Row],[Desplazamiento en la Matriz]]="Probabilidad"),AC300),""),"")</f>
        <v/>
      </c>
      <c r="AD301" s="310">
        <f>IFERROR(_xlfn.MINIFS(Tabla135[Probabilidad residual],Tabla135[Id Riesgo],Tabla135[[#This Row],[Id Riesgo]]),"")</f>
        <v>0.16799999999999998</v>
      </c>
      <c r="AE301" s="310">
        <f>IFERROR(_xlfn.MINIFS(Tabla135[Impacto residual],Tabla135[Id Riesgo],Tabla135[[#This Row],[Id Riesgo]]),"")</f>
        <v>1</v>
      </c>
      <c r="AF301" s="310" t="str" cm="1">
        <f t="array" ref="AF30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301" s="310" t="str" cm="1">
        <f t="array" ref="AG30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30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01" s="213"/>
      <c r="AJ301" s="727">
        <f>_xlfn.MINIFS(Tabla135[Probabilidad residual],Tabla135[Id Riesgo],Tabla135[[#This Row],[Id Riesgo]])</f>
        <v>0.16799999999999998</v>
      </c>
      <c r="AK301" s="727">
        <f>_xlfn.MINIFS(Tabla135[Impacto residual],Tabla135[Id Riesgo],Tabla135[[#This Row],[Id Riesgo]])</f>
        <v>1</v>
      </c>
      <c r="AL301" s="727"/>
      <c r="AM301" s="727"/>
      <c r="AN301" s="213"/>
      <c r="AO301" s="213"/>
      <c r="AP301" s="213"/>
      <c r="AQ301" s="213"/>
      <c r="AR301" s="213"/>
      <c r="AS301" s="213"/>
      <c r="AT301" s="213"/>
      <c r="AU301" s="213"/>
      <c r="AV301" s="213"/>
      <c r="AW301" s="213"/>
      <c r="AX301" s="213"/>
      <c r="AY301" s="213"/>
    </row>
    <row r="302" spans="1:51" ht="161.6" x14ac:dyDescent="0.4">
      <c r="A302" s="735" t="str">
        <f>Tabla135[[#This Row],[Id Riesgo]]</f>
        <v>RC30</v>
      </c>
      <c r="B302" s="736" t="str">
        <f>Tabla135[[#This Row],[Riesgo]]</f>
        <v>Posibilidad de afectación Legal, Reputacional, Operativa por Conflicto de Intereses, Corrupción, Soborno entrante debido a divulgar o filtrar deliberadamente información reservada o sensible relacionada con eventos objeto de inspección, especialmente en etapas preliminares o críticas, a personas no autorizadas, con el efecto de interferir en el desarrollo de la actuación, comprometer la cadena de custodia y afectar el debido proceso, la eficacia de la inspección y la seguridad jurídica de las decisiones.</v>
      </c>
      <c r="C302" s="742" t="b">
        <f>Tabla135[[#This Row],[Identificado en paso 1 y 2?]]</f>
        <v>1</v>
      </c>
      <c r="D302" s="727">
        <f>_xlfn.XLOOKUP(Tabla135[[#This Row],[Id Riesgo]],Tabla13[Id Riesgo],Tabla13[Probabilidad],"",1)</f>
        <v>0.4</v>
      </c>
      <c r="E302" s="727">
        <f>IF(C302=TRUE,_xlfn.XLOOKUP(Tabla135[[#This Row],[Id Riesgo]],Tabla13[Id Riesgo],Tabla13[Porcentaje Impacto],"",1),"")</f>
        <v>1</v>
      </c>
      <c r="F302" s="290" t="s">
        <v>161</v>
      </c>
      <c r="G302" s="415" t="b">
        <f>_xlfn.XLOOKUP(F302,Tabla13[Id Riesgo],Tabla13[Registro diligenciado],FALSE,1)</f>
        <v>1</v>
      </c>
      <c r="H302" s="290" t="str">
        <f>IF(G302,_xlfn.XLOOKUP(F302,Tabla6[Id Riesgo],Tabla6[DESCRIPCIÓN DEL RIESGO],FALSE,1),"")</f>
        <v>Posibilidad de afectación Legal, Reputacional, Operativa por Conflicto de Intereses, Corrupción, Soborno entrante debido a divulgar o filtrar deliberadamente información reservada o sensible relacionada con eventos objeto de inspección, especialmente en etapas preliminares o críticas, a personas no autorizadas, con el efecto de interferir en el desarrollo de la actuación, comprometer la cadena de custodia y afectar el debido proceso, la eficacia de la inspección y la seguridad jurídica de las decisiones.</v>
      </c>
      <c r="I302" s="327">
        <f>_xlfn.XLOOKUP(Tabla135[[#This Row],[Id Riesgo]],Tabla13[Id Riesgo],Tabla13[Probabilidad])</f>
        <v>0.4</v>
      </c>
      <c r="J302" s="327">
        <f>_xlfn.XLOOKUP(Tabla135[[#This Row],[Id Riesgo]],Tabla13[Id Riesgo],Tabla13[Porcentaje Impacto],"",1)</f>
        <v>1</v>
      </c>
      <c r="K302" s="311">
        <v>1</v>
      </c>
      <c r="L302" s="314" t="s">
        <v>414</v>
      </c>
      <c r="M302" s="314" t="s">
        <v>439</v>
      </c>
      <c r="N302" s="314"/>
      <c r="O302" s="295" t="s">
        <v>970</v>
      </c>
      <c r="P302" s="314" t="s">
        <v>971</v>
      </c>
      <c r="Q302" s="328" t="str">
        <f>_xlfn.TEXTJOIN(" ",TRUE,Tabla135[[#This Row],[Actividad - Acción ¿Qué?
Inicia con verbo]],Tabla135[[#This Row],[Complemento
(Observaciones o desviaciones)]])</f>
        <v>Establecer y aplicar, al inicio de cada inspección o de cada informe de seguimiento, un protocolo formal y jurídicamente sustentado para la identificación de interesados y la definición de roles, niveles y condiciones de acceso, uso, custodia y divulgación de la información gestionada. En desarrollo de dicho protocolo, exigir el diligenciamiento y suscripción del formato de autorización de acceso y compromiso de confidencialidad y no divulgación/no uso indebido de la información utilizada en el monitoreo, dejando trazabilidad de los accesos otorgados y de las responsabilidades asignadas</v>
      </c>
      <c r="R302" s="295" t="s">
        <v>530</v>
      </c>
      <c r="S302" s="327">
        <f>_xlfn.XLOOKUP(Tabla135[[#This Row],[Tipo de control]],Tabla7[Tipo de control],Tabla7[Peso],"",1)</f>
        <v>0.25</v>
      </c>
      <c r="T302" s="290" t="str">
        <f>_xlfn.XLOOKUP(Tabla135[[#This Row],[Tipo de control]],Tabla7[Tipo de control],Tabla7[Afectación matriz],"",1)</f>
        <v>Probabilidad</v>
      </c>
      <c r="U302" s="295" t="s">
        <v>503</v>
      </c>
      <c r="V302" s="327">
        <f>_xlfn.XLOOKUP(Tabla135[[#This Row],[Implementación]],Tabla11[Implementación],Tabla11[Peso],"",1)</f>
        <v>0.15</v>
      </c>
      <c r="W302" s="295" t="s">
        <v>529</v>
      </c>
      <c r="X302" s="295" t="s">
        <v>493</v>
      </c>
      <c r="Y302" s="295" t="s">
        <v>766</v>
      </c>
      <c r="Z302" s="295" t="s">
        <v>508</v>
      </c>
      <c r="AA302" s="310">
        <f>IFERROR(Tabla135[[#This Row],[Peso del control]]+Tabla135[[#This Row],[Peso de la implementación]],"")</f>
        <v>0.4</v>
      </c>
      <c r="AB302" s="310" cm="1">
        <f t="array" ref="AB302">IFERROR(IF(Tabla135[[#This Row],[Registro diligenciado]]=TRUE,_xlfn.IFS(AND(Tabla135[[#This Row],[No. de Control]]=1,Tabla135[[#This Row],[Desplazamiento en la Matriz]]="Probabilidad"),D302-(D302*Tabla135[[#This Row],[Valor del control]]),AND(Tabla135[[#This Row],[No. de Control]]&gt;1,Tabla135[[#This Row],[Desplazamiento en la Matriz]]="Probabilidad"),AB301-(AB301*Tabla135[[#This Row],[Valor del control]]),AND(Tabla135[[#This Row],[No. de Control]]=1,Tabla135[[#This Row],[Desplazamiento en la Matriz]]="Impacto"),D302,AND(Tabla135[[#This Row],[No. de Control]]&gt;1,Tabla135[[#This Row],[Desplazamiento en la Matriz]]="Impacto"),AB301),""),"")</f>
        <v>0.24</v>
      </c>
      <c r="AC302" s="310" cm="1">
        <f t="array" ref="AC302">IFERROR(IF(Tabla135[[#This Row],[Registro diligenciado]]=TRUE,_xlfn.IFS(AND(Tabla135[[#This Row],[No. de Control]]=1,Tabla135[[#This Row],[Desplazamiento en la Matriz]]="Impacto"),E302-(E302*Tabla135[[#This Row],[Valor del control]]),AND(Tabla135[[#This Row],[No. de Control]]&gt;1,Tabla135[[#This Row],[Desplazamiento en la Matriz]]="Impacto"),AC301-(AC301*Tabla135[[#This Row],[Valor del control]]),AND(Tabla135[[#This Row],[No. de Control]]=1,Tabla135[[#This Row],[Desplazamiento en la Matriz]]="Probabilidad"),E302,AND(Tabla135[[#This Row],[No. de Control]]&gt;1,Tabla135[[#This Row],[Desplazamiento en la Matriz]]="Probabilidad"),AC301),""),"")</f>
        <v>1</v>
      </c>
      <c r="AD302" s="310">
        <f>IFERROR(_xlfn.MINIFS(Tabla135[Probabilidad residual],Tabla135[Id Riesgo],Tabla135[[#This Row],[Id Riesgo]]),"")</f>
        <v>0.14399999999999999</v>
      </c>
      <c r="AE302" s="310">
        <f>IFERROR(_xlfn.MINIFS(Tabla135[Impacto residual],Tabla135[Id Riesgo],Tabla135[[#This Row],[Id Riesgo]]),"")</f>
        <v>1</v>
      </c>
      <c r="AF302" s="310" t="str" cm="1">
        <f t="array" ref="AF30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302" s="310" t="str" cm="1">
        <f t="array" ref="AG30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30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302" s="213"/>
      <c r="AJ302" s="727">
        <f>_xlfn.MINIFS(Tabla135[Probabilidad residual],Tabla135[Id Riesgo],Tabla135[[#This Row],[Id Riesgo]])</f>
        <v>0.14399999999999999</v>
      </c>
      <c r="AK302" s="727">
        <f>_xlfn.MINIFS(Tabla135[Impacto residual],Tabla135[Id Riesgo],Tabla135[[#This Row],[Id Riesgo]])</f>
        <v>1</v>
      </c>
      <c r="AL302" s="727" t="str" cm="1">
        <f t="array" ref="AL302">IFERROR(_xlfn.IFS(AND(AJ302&gt;=CONFIGURACIÓN!$BF$6,AJ302&lt;=CONFIGURACIÓN!$BG$6),CONFIGURACIÓN!$BE$6,AND(AJ302&gt;=CONFIGURACIÓN!$BF$7,AJ302&lt;=CONFIGURACIÓN!$BG$7),CONFIGURACIÓN!$BE$7,AND(AJ302&gt;=CONFIGURACIÓN!$BF$8,AJ302&lt;=CONFIGURACIÓN!$BG$8),CONFIGURACIÓN!$BE$8,AND(AJ302&gt;=CONFIGURACIÓN!$BF$9,AJ302&lt;=CONFIGURACIÓN!$BG$9),CONFIGURACIÓN!$BE$9,AND(AJ302&gt;=CONFIGURACIÓN!$BF$10,AJ302&lt;=CONFIGURACIÓN!$BG$10),CONFIGURACIÓN!$BE$10),"")</f>
        <v>Muy baja</v>
      </c>
      <c r="AM302" s="727" t="str" cm="1">
        <f t="array" ref="AM302">IFERROR(_xlfn.IFS(AND(AK302&gt;=CONFIGURACIÓN!$BJ$6,AK302&lt;=CONFIGURACIÓN!$BK$6),CONFIGURACIÓN!$BI$6,AND(AK302&gt;=CONFIGURACIÓN!$BJ$7,AK302&lt;=CONFIGURACIÓN!$BK$7),CONFIGURACIÓN!$BI$7,AND(AK302&gt;=CONFIGURACIÓN!$BJ$8,AK302&lt;=CONFIGURACIÓN!$BK$8),CONFIGURACIÓN!$BI$8,AND(AK302&gt;=CONFIGURACIÓN!$BJ$9,AK302&lt;=CONFIGURACIÓN!$BK$9),CONFIGURACIÓN!$BI$9,AND(AK302&gt;=CONFIGURACIÓN!$BJ$10,AK302&lt;=CONFIGURACIÓN!$BK$10),CONFIGURACIÓN!$BI$10),"")</f>
        <v>Castastrófico</v>
      </c>
      <c r="AN302" s="213"/>
      <c r="AO302" s="213"/>
      <c r="AP302" s="213"/>
      <c r="AQ302" s="213"/>
      <c r="AR302" s="213"/>
      <c r="AS302" s="213"/>
      <c r="AT302" s="213"/>
      <c r="AU302" s="213"/>
      <c r="AV302" s="213"/>
      <c r="AW302" s="213"/>
      <c r="AX302" s="213"/>
      <c r="AY302" s="213"/>
    </row>
    <row r="303" spans="1:51" ht="186.45" x14ac:dyDescent="0.4">
      <c r="A303" s="735" t="str">
        <f>Tabla135[[#This Row],[Id Riesgo]]</f>
        <v>RC30</v>
      </c>
      <c r="B303" s="736" t="str">
        <f>Tabla135[[#This Row],[Riesgo]]</f>
        <v>Posibilidad de afectación Legal, Reputacional, Operativa por Conflicto de Intereses, Corrupción, Soborno entrante debido a divulgar o filtrar deliberadamente información reservada o sensible relacionada con eventos objeto de inspección, especialmente en etapas preliminares o críticas, a personas no autorizadas, con el efecto de interferir en el desarrollo de la actuación, comprometer la cadena de custodia y afectar el debido proceso, la eficacia de la inspección y la seguridad jurídica de las decisiones.</v>
      </c>
      <c r="C303" s="742" t="b">
        <f>Tabla135[[#This Row],[Identificado en paso 1 y 2?]]</f>
        <v>1</v>
      </c>
      <c r="D303" s="727">
        <f>_xlfn.XLOOKUP(Tabla135[[#This Row],[Id Riesgo]],Tabla13[Id Riesgo],Tabla13[Probabilidad],"",1)</f>
        <v>0.4</v>
      </c>
      <c r="E303" s="727">
        <f>IF(C303=TRUE,_xlfn.XLOOKUP(Tabla135[[#This Row],[Id Riesgo]],Tabla13[Id Riesgo],Tabla13[Porcentaje Impacto],"",1),"")</f>
        <v>1</v>
      </c>
      <c r="F303" s="290" t="str">
        <f t="shared" ref="F303:F311" si="29">F302</f>
        <v>RC30</v>
      </c>
      <c r="G303" s="415" t="b">
        <f>_xlfn.XLOOKUP(F303,Tabla13[Id Riesgo],Tabla13[Registro diligenciado],FALSE,1)</f>
        <v>1</v>
      </c>
      <c r="H303" s="290" t="str">
        <f>IF(G303,_xlfn.XLOOKUP(F303,Tabla6[Id Riesgo],Tabla6[DESCRIPCIÓN DEL RIESGO],FALSE,1),"")</f>
        <v>Posibilidad de afectación Legal, Reputacional, Operativa por Conflicto de Intereses, Corrupción, Soborno entrante debido a divulgar o filtrar deliberadamente información reservada o sensible relacionada con eventos objeto de inspección, especialmente en etapas preliminares o críticas, a personas no autorizadas, con el efecto de interferir en el desarrollo de la actuación, comprometer la cadena de custodia y afectar el debido proceso, la eficacia de la inspección y la seguridad jurídica de las decisiones.</v>
      </c>
      <c r="I303" s="327">
        <f>_xlfn.XLOOKUP(Tabla135[[#This Row],[Id Riesgo]],Tabla13[Id Riesgo],Tabla13[Probabilidad])</f>
        <v>0.4</v>
      </c>
      <c r="J303" s="327">
        <f>_xlfn.XLOOKUP(Tabla135[[#This Row],[Id Riesgo]],Tabla13[Id Riesgo],Tabla13[Porcentaje Impacto],"",1)</f>
        <v>1</v>
      </c>
      <c r="K303" s="311">
        <v>2</v>
      </c>
      <c r="L303" s="314" t="s">
        <v>414</v>
      </c>
      <c r="M303" s="314" t="s">
        <v>439</v>
      </c>
      <c r="N303" s="314" t="s">
        <v>809</v>
      </c>
      <c r="O303" s="295" t="s">
        <v>972</v>
      </c>
      <c r="P303" s="314" t="s">
        <v>973</v>
      </c>
      <c r="Q303" s="328" t="str">
        <f>_xlfn.TEXTJOIN(" ",TRUE,Tabla135[[#This Row],[Actividad - Acción ¿Qué?
Inicia con verbo]],Tabla135[[#This Row],[Complemento
(Observaciones o desviaciones)]])</f>
        <v>Establecer y mantener un repositorio institucional seguro y único para la gestión de información reservada, clasificada o de acceso restringido generada durante el proceso de inspección y/o seguimiento, garantizando su clasificación, custodia y trazabilidad. El repositorio deberá operar sobre herramientas institucionales autorizadas, con controles de acceso basados en roles (mínimo privilegio), autenticación reforzada y mecanismos de registro de auditoría, de manera que únicamente el personal expresamente habilitado pueda consultar, cargar, descargar o modificar documentos. Adicionalmente, toda comunicación y remisión de información asociada a la inspección se realizará exclusivamente a través de canales corporativos oficiales, asegurando trazabilidad, conservación de evidencias, control de destinatarios y protección frente a divulgación no autorizada.</v>
      </c>
      <c r="R303" s="295" t="s">
        <v>530</v>
      </c>
      <c r="S303" s="327">
        <f>_xlfn.XLOOKUP(Tabla135[[#This Row],[Tipo de control]],Tabla7[Tipo de control],Tabla7[Peso],"",1)</f>
        <v>0.25</v>
      </c>
      <c r="T303" s="290" t="str">
        <f>_xlfn.XLOOKUP(Tabla135[[#This Row],[Tipo de control]],Tabla7[Tipo de control],Tabla7[Afectación matriz],"",1)</f>
        <v>Probabilidad</v>
      </c>
      <c r="U303" s="295" t="s">
        <v>503</v>
      </c>
      <c r="V303" s="327">
        <f>_xlfn.XLOOKUP(Tabla135[[#This Row],[Implementación]],Tabla11[Implementación],Tabla11[Peso],"",1)</f>
        <v>0.15</v>
      </c>
      <c r="W303" s="295" t="s">
        <v>528</v>
      </c>
      <c r="X303" s="295" t="s">
        <v>493</v>
      </c>
      <c r="Y303" s="295" t="s">
        <v>766</v>
      </c>
      <c r="Z303" s="295" t="s">
        <v>508</v>
      </c>
      <c r="AA303" s="310">
        <f>IFERROR(Tabla135[[#This Row],[Peso del control]]+Tabla135[[#This Row],[Peso de la implementación]],"")</f>
        <v>0.4</v>
      </c>
      <c r="AB303" s="310" cm="1">
        <f t="array" ref="AB303">IFERROR(IF(Tabla135[[#This Row],[Registro diligenciado]]=TRUE,_xlfn.IFS(AND(Tabla135[[#This Row],[No. de Control]]=1,Tabla135[[#This Row],[Desplazamiento en la Matriz]]="Probabilidad"),D303-(D303*Tabla135[[#This Row],[Valor del control]]),AND(Tabla135[[#This Row],[No. de Control]]&gt;1,Tabla135[[#This Row],[Desplazamiento en la Matriz]]="Probabilidad"),AB302-(AB302*Tabla135[[#This Row],[Valor del control]]),AND(Tabla135[[#This Row],[No. de Control]]=1,Tabla135[[#This Row],[Desplazamiento en la Matriz]]="Impacto"),D303,AND(Tabla135[[#This Row],[No. de Control]]&gt;1,Tabla135[[#This Row],[Desplazamiento en la Matriz]]="Impacto"),AB302),""),"")</f>
        <v>0.14399999999999999</v>
      </c>
      <c r="AC303" s="310" cm="1">
        <f t="array" ref="AC303">IFERROR(IF(Tabla135[[#This Row],[Registro diligenciado]]=TRUE,_xlfn.IFS(AND(Tabla135[[#This Row],[No. de Control]]=1,Tabla135[[#This Row],[Desplazamiento en la Matriz]]="Impacto"),E303-(E303*Tabla135[[#This Row],[Valor del control]]),AND(Tabla135[[#This Row],[No. de Control]]&gt;1,Tabla135[[#This Row],[Desplazamiento en la Matriz]]="Impacto"),AC302-(AC302*Tabla135[[#This Row],[Valor del control]]),AND(Tabla135[[#This Row],[No. de Control]]=1,Tabla135[[#This Row],[Desplazamiento en la Matriz]]="Probabilidad"),E303,AND(Tabla135[[#This Row],[No. de Control]]&gt;1,Tabla135[[#This Row],[Desplazamiento en la Matriz]]="Probabilidad"),AC302),""),"")</f>
        <v>1</v>
      </c>
      <c r="AD303" s="310">
        <f>IFERROR(_xlfn.MINIFS(Tabla135[Probabilidad residual],Tabla135[Id Riesgo],Tabla135[[#This Row],[Id Riesgo]]),"")</f>
        <v>0.14399999999999999</v>
      </c>
      <c r="AE303" s="310">
        <f>IFERROR(_xlfn.MINIFS(Tabla135[Impacto residual],Tabla135[Id Riesgo],Tabla135[[#This Row],[Id Riesgo]]),"")</f>
        <v>1</v>
      </c>
      <c r="AF303" s="310" t="str" cm="1">
        <f t="array" ref="AF30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303" s="310" t="str" cm="1">
        <f t="array" ref="AG30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30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303" s="213"/>
      <c r="AJ303" s="727">
        <f>_xlfn.MINIFS(Tabla135[Probabilidad residual],Tabla135[Id Riesgo],Tabla135[[#This Row],[Id Riesgo]])</f>
        <v>0.14399999999999999</v>
      </c>
      <c r="AK303" s="727">
        <f>_xlfn.MINIFS(Tabla135[Impacto residual],Tabla135[Id Riesgo],Tabla135[[#This Row],[Id Riesgo]])</f>
        <v>1</v>
      </c>
      <c r="AL303" s="727"/>
      <c r="AM303" s="727"/>
      <c r="AN303" s="213"/>
      <c r="AO303" s="213"/>
      <c r="AP303" s="213"/>
      <c r="AQ303" s="213"/>
      <c r="AR303" s="213"/>
      <c r="AS303" s="213"/>
      <c r="AT303" s="213"/>
      <c r="AU303" s="213"/>
      <c r="AV303" s="213"/>
      <c r="AW303" s="213"/>
      <c r="AX303" s="213"/>
      <c r="AY303" s="213"/>
    </row>
    <row r="304" spans="1:51" ht="161.6" hidden="1" x14ac:dyDescent="0.4">
      <c r="A304" s="735" t="str">
        <f>Tabla135[[#This Row],[Id Riesgo]]</f>
        <v>RC30</v>
      </c>
      <c r="B304" s="736" t="str">
        <f>Tabla135[[#This Row],[Riesgo]]</f>
        <v>Posibilidad de afectación Legal, Reputacional, Operativa por Conflicto de Intereses, Corrupción, Soborno entrante debido a divulgar o filtrar deliberadamente información reservada o sensible relacionada con eventos objeto de inspección, especialmente en etapas preliminares o críticas, a personas no autorizadas, con el efecto de interferir en el desarrollo de la actuación, comprometer la cadena de custodia y afectar el debido proceso, la eficacia de la inspección y la seguridad jurídica de las decisiones.</v>
      </c>
      <c r="C304" s="742" t="b">
        <f>Tabla135[[#This Row],[Identificado en paso 1 y 2?]]</f>
        <v>1</v>
      </c>
      <c r="D304" s="727">
        <f>_xlfn.XLOOKUP(Tabla135[[#This Row],[Id Riesgo]],Tabla13[Id Riesgo],Tabla13[Probabilidad],"",1)</f>
        <v>0.4</v>
      </c>
      <c r="E304" s="727">
        <f>IF(C304=TRUE,_xlfn.XLOOKUP(Tabla135[[#This Row],[Id Riesgo]],Tabla13[Id Riesgo],Tabla13[Porcentaje Impacto],"",1),"")</f>
        <v>1</v>
      </c>
      <c r="F304" s="290" t="str">
        <f t="shared" si="29"/>
        <v>RC30</v>
      </c>
      <c r="G304" s="415" t="b">
        <f>_xlfn.XLOOKUP(F304,Tabla13[Id Riesgo],Tabla13[Registro diligenciado],FALSE,1)</f>
        <v>1</v>
      </c>
      <c r="H304" s="290" t="str">
        <f>IF(G304,_xlfn.XLOOKUP(F304,Tabla6[Id Riesgo],Tabla6[DESCRIPCIÓN DEL RIESGO],FALSE,1),"")</f>
        <v>Posibilidad de afectación Legal, Reputacional, Operativa por Conflicto de Intereses, Corrupción, Soborno entrante debido a divulgar o filtrar deliberadamente información reservada o sensible relacionada con eventos objeto de inspección, especialmente en etapas preliminares o críticas, a personas no autorizadas, con el efecto de interferir en el desarrollo de la actuación, comprometer la cadena de custodia y afectar el debido proceso, la eficacia de la inspección y la seguridad jurídica de las decisiones.</v>
      </c>
      <c r="I304" s="327">
        <f>_xlfn.XLOOKUP(Tabla135[[#This Row],[Id Riesgo]],Tabla13[Id Riesgo],Tabla13[Probabilidad])</f>
        <v>0.4</v>
      </c>
      <c r="J304" s="327">
        <f>_xlfn.XLOOKUP(Tabla135[[#This Row],[Id Riesgo]],Tabla13[Id Riesgo],Tabla13[Porcentaje Impacto],"",1)</f>
        <v>1</v>
      </c>
      <c r="K304" s="311">
        <v>3</v>
      </c>
      <c r="L304" s="314"/>
      <c r="M304" s="314"/>
      <c r="N304" s="314"/>
      <c r="O304" s="295"/>
      <c r="P304" s="314"/>
      <c r="Q304" s="328" t="str">
        <f>_xlfn.TEXTJOIN(" ",TRUE,Tabla135[[#This Row],[Actividad - Acción ¿Qué?
Inicia con verbo]],Tabla135[[#This Row],[Complemento
(Observaciones o desviaciones)]])</f>
        <v/>
      </c>
      <c r="R304" s="295"/>
      <c r="S304" s="327" t="str">
        <f>_xlfn.XLOOKUP(Tabla135[[#This Row],[Tipo de control]],Tabla7[Tipo de control],Tabla7[Peso],"",1)</f>
        <v/>
      </c>
      <c r="T304" s="290" t="str">
        <f>_xlfn.XLOOKUP(Tabla135[[#This Row],[Tipo de control]],Tabla7[Tipo de control],Tabla7[Afectación matriz],"",1)</f>
        <v/>
      </c>
      <c r="U304" s="295"/>
      <c r="V304" s="327" t="str">
        <f>_xlfn.XLOOKUP(Tabla135[[#This Row],[Implementación]],Tabla11[Implementación],Tabla11[Peso],"",1)</f>
        <v/>
      </c>
      <c r="W304" s="295"/>
      <c r="X304" s="295"/>
      <c r="Y304" s="295"/>
      <c r="Z304" s="295"/>
      <c r="AA304" s="310" t="str">
        <f>IFERROR(Tabla135[[#This Row],[Peso del control]]+Tabla135[[#This Row],[Peso de la implementación]],"")</f>
        <v/>
      </c>
      <c r="AB304" s="310" t="str" cm="1">
        <f t="array" ref="AB304">IFERROR(IF(Tabla135[[#This Row],[Registro diligenciado]]=TRUE,_xlfn.IFS(AND(Tabla135[[#This Row],[No. de Control]]=1,Tabla135[[#This Row],[Desplazamiento en la Matriz]]="Probabilidad"),D304-(D304*Tabla135[[#This Row],[Valor del control]]),AND(Tabla135[[#This Row],[No. de Control]]&gt;1,Tabla135[[#This Row],[Desplazamiento en la Matriz]]="Probabilidad"),AB303-(AB303*Tabla135[[#This Row],[Valor del control]]),AND(Tabla135[[#This Row],[No. de Control]]=1,Tabla135[[#This Row],[Desplazamiento en la Matriz]]="Impacto"),D304,AND(Tabla135[[#This Row],[No. de Control]]&gt;1,Tabla135[[#This Row],[Desplazamiento en la Matriz]]="Impacto"),AB303),""),"")</f>
        <v/>
      </c>
      <c r="AC304" s="310" t="str" cm="1">
        <f t="array" ref="AC304">IFERROR(IF(Tabla135[[#This Row],[Registro diligenciado]]=TRUE,_xlfn.IFS(AND(Tabla135[[#This Row],[No. de Control]]=1,Tabla135[[#This Row],[Desplazamiento en la Matriz]]="Impacto"),E304-(E304*Tabla135[[#This Row],[Valor del control]]),AND(Tabla135[[#This Row],[No. de Control]]&gt;1,Tabla135[[#This Row],[Desplazamiento en la Matriz]]="Impacto"),AC303-(AC303*Tabla135[[#This Row],[Valor del control]]),AND(Tabla135[[#This Row],[No. de Control]]=1,Tabla135[[#This Row],[Desplazamiento en la Matriz]]="Probabilidad"),E304,AND(Tabla135[[#This Row],[No. de Control]]&gt;1,Tabla135[[#This Row],[Desplazamiento en la Matriz]]="Probabilidad"),AC303),""),"")</f>
        <v/>
      </c>
      <c r="AD304" s="310">
        <f>IFERROR(_xlfn.MINIFS(Tabla135[Probabilidad residual],Tabla135[Id Riesgo],Tabla135[[#This Row],[Id Riesgo]]),"")</f>
        <v>0.14399999999999999</v>
      </c>
      <c r="AE304" s="310">
        <f>IFERROR(_xlfn.MINIFS(Tabla135[Impacto residual],Tabla135[Id Riesgo],Tabla135[[#This Row],[Id Riesgo]]),"")</f>
        <v>1</v>
      </c>
      <c r="AF304" s="310" t="str" cm="1">
        <f t="array" ref="AF30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304" s="310" t="str" cm="1">
        <f t="array" ref="AG30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30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04" s="213"/>
      <c r="AJ304" s="727">
        <f>_xlfn.MINIFS(Tabla135[Probabilidad residual],Tabla135[Id Riesgo],Tabla135[[#This Row],[Id Riesgo]])</f>
        <v>0.14399999999999999</v>
      </c>
      <c r="AK304" s="727">
        <f>_xlfn.MINIFS(Tabla135[Impacto residual],Tabla135[Id Riesgo],Tabla135[[#This Row],[Id Riesgo]])</f>
        <v>1</v>
      </c>
      <c r="AL304" s="727"/>
      <c r="AM304" s="727"/>
      <c r="AN304" s="213"/>
      <c r="AO304" s="213"/>
      <c r="AP304" s="213"/>
      <c r="AQ304" s="213"/>
      <c r="AR304" s="213"/>
      <c r="AS304" s="213"/>
      <c r="AT304" s="213"/>
      <c r="AU304" s="213"/>
      <c r="AV304" s="213"/>
      <c r="AW304" s="213"/>
      <c r="AX304" s="213"/>
      <c r="AY304" s="213"/>
    </row>
    <row r="305" spans="1:51" ht="161.6" hidden="1" x14ac:dyDescent="0.4">
      <c r="A305" s="735" t="str">
        <f>Tabla135[[#This Row],[Id Riesgo]]</f>
        <v>RC30</v>
      </c>
      <c r="B305" s="736" t="str">
        <f>Tabla135[[#This Row],[Riesgo]]</f>
        <v>Posibilidad de afectación Legal, Reputacional, Operativa por Conflicto de Intereses, Corrupción, Soborno entrante debido a divulgar o filtrar deliberadamente información reservada o sensible relacionada con eventos objeto de inspección, especialmente en etapas preliminares o críticas, a personas no autorizadas, con el efecto de interferir en el desarrollo de la actuación, comprometer la cadena de custodia y afectar el debido proceso, la eficacia de la inspección y la seguridad jurídica de las decisiones.</v>
      </c>
      <c r="C305" s="742" t="b">
        <f>Tabla135[[#This Row],[Identificado en paso 1 y 2?]]</f>
        <v>1</v>
      </c>
      <c r="D305" s="727">
        <f>_xlfn.XLOOKUP(Tabla135[[#This Row],[Id Riesgo]],Tabla13[Id Riesgo],Tabla13[Probabilidad],"",1)</f>
        <v>0.4</v>
      </c>
      <c r="E305" s="727">
        <f>IF(C305=TRUE,_xlfn.XLOOKUP(Tabla135[[#This Row],[Id Riesgo]],Tabla13[Id Riesgo],Tabla13[Porcentaje Impacto],"",1),"")</f>
        <v>1</v>
      </c>
      <c r="F305" s="290" t="str">
        <f t="shared" si="29"/>
        <v>RC30</v>
      </c>
      <c r="G305" s="415" t="b">
        <f>_xlfn.XLOOKUP(F305,Tabla13[Id Riesgo],Tabla13[Registro diligenciado],FALSE,1)</f>
        <v>1</v>
      </c>
      <c r="H305" s="290" t="str">
        <f>IF(G305,_xlfn.XLOOKUP(F305,Tabla6[Id Riesgo],Tabla6[DESCRIPCIÓN DEL RIESGO],FALSE,1),"")</f>
        <v>Posibilidad de afectación Legal, Reputacional, Operativa por Conflicto de Intereses, Corrupción, Soborno entrante debido a divulgar o filtrar deliberadamente información reservada o sensible relacionada con eventos objeto de inspección, especialmente en etapas preliminares o críticas, a personas no autorizadas, con el efecto de interferir en el desarrollo de la actuación, comprometer la cadena de custodia y afectar el debido proceso, la eficacia de la inspección y la seguridad jurídica de las decisiones.</v>
      </c>
      <c r="I305" s="327">
        <f>_xlfn.XLOOKUP(Tabla135[[#This Row],[Id Riesgo]],Tabla13[Id Riesgo],Tabla13[Probabilidad])</f>
        <v>0.4</v>
      </c>
      <c r="J305" s="327">
        <f>_xlfn.XLOOKUP(Tabla135[[#This Row],[Id Riesgo]],Tabla13[Id Riesgo],Tabla13[Porcentaje Impacto],"",1)</f>
        <v>1</v>
      </c>
      <c r="K305" s="311">
        <v>4</v>
      </c>
      <c r="L305" s="314"/>
      <c r="M305" s="314"/>
      <c r="N305" s="314"/>
      <c r="O305" s="295"/>
      <c r="P305" s="314"/>
      <c r="Q305" s="328" t="str">
        <f>_xlfn.TEXTJOIN(" ",TRUE,Tabla135[[#This Row],[Actividad - Acción ¿Qué?
Inicia con verbo]],Tabla135[[#This Row],[Complemento
(Observaciones o desviaciones)]])</f>
        <v/>
      </c>
      <c r="R305" s="295"/>
      <c r="S305" s="327" t="str">
        <f>_xlfn.XLOOKUP(Tabla135[[#This Row],[Tipo de control]],Tabla7[Tipo de control],Tabla7[Peso],"",1)</f>
        <v/>
      </c>
      <c r="T305" s="290" t="str">
        <f>_xlfn.XLOOKUP(Tabla135[[#This Row],[Tipo de control]],Tabla7[Tipo de control],Tabla7[Afectación matriz],"",1)</f>
        <v/>
      </c>
      <c r="U305" s="295"/>
      <c r="V305" s="327" t="str">
        <f>_xlfn.XLOOKUP(Tabla135[[#This Row],[Implementación]],Tabla11[Implementación],Tabla11[Peso],"",1)</f>
        <v/>
      </c>
      <c r="W305" s="295"/>
      <c r="X305" s="295"/>
      <c r="Y305" s="295"/>
      <c r="Z305" s="295"/>
      <c r="AA305" s="310" t="str">
        <f>IFERROR(Tabla135[[#This Row],[Peso del control]]+Tabla135[[#This Row],[Peso de la implementación]],"")</f>
        <v/>
      </c>
      <c r="AB305" s="310" t="str" cm="1">
        <f t="array" ref="AB305">IFERROR(IF(Tabla135[[#This Row],[Registro diligenciado]]=TRUE,_xlfn.IFS(AND(Tabla135[[#This Row],[No. de Control]]=1,Tabla135[[#This Row],[Desplazamiento en la Matriz]]="Probabilidad"),D305-(D305*Tabla135[[#This Row],[Valor del control]]),AND(Tabla135[[#This Row],[No. de Control]]&gt;1,Tabla135[[#This Row],[Desplazamiento en la Matriz]]="Probabilidad"),AB304-(AB304*Tabla135[[#This Row],[Valor del control]]),AND(Tabla135[[#This Row],[No. de Control]]=1,Tabla135[[#This Row],[Desplazamiento en la Matriz]]="Impacto"),D305,AND(Tabla135[[#This Row],[No. de Control]]&gt;1,Tabla135[[#This Row],[Desplazamiento en la Matriz]]="Impacto"),AB304),""),"")</f>
        <v/>
      </c>
      <c r="AC305" s="310" t="str" cm="1">
        <f t="array" ref="AC305">IFERROR(IF(Tabla135[[#This Row],[Registro diligenciado]]=TRUE,_xlfn.IFS(AND(Tabla135[[#This Row],[No. de Control]]=1,Tabla135[[#This Row],[Desplazamiento en la Matriz]]="Impacto"),E305-(E305*Tabla135[[#This Row],[Valor del control]]),AND(Tabla135[[#This Row],[No. de Control]]&gt;1,Tabla135[[#This Row],[Desplazamiento en la Matriz]]="Impacto"),AC304-(AC304*Tabla135[[#This Row],[Valor del control]]),AND(Tabla135[[#This Row],[No. de Control]]=1,Tabla135[[#This Row],[Desplazamiento en la Matriz]]="Probabilidad"),E305,AND(Tabla135[[#This Row],[No. de Control]]&gt;1,Tabla135[[#This Row],[Desplazamiento en la Matriz]]="Probabilidad"),AC304),""),"")</f>
        <v/>
      </c>
      <c r="AD305" s="310">
        <f>IFERROR(_xlfn.MINIFS(Tabla135[Probabilidad residual],Tabla135[Id Riesgo],Tabla135[[#This Row],[Id Riesgo]]),"")</f>
        <v>0.14399999999999999</v>
      </c>
      <c r="AE305" s="310">
        <f>IFERROR(_xlfn.MINIFS(Tabla135[Impacto residual],Tabla135[Id Riesgo],Tabla135[[#This Row],[Id Riesgo]]),"")</f>
        <v>1</v>
      </c>
      <c r="AF305" s="310" t="str" cm="1">
        <f t="array" ref="AF30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305" s="310" t="str" cm="1">
        <f t="array" ref="AG30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30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05" s="213"/>
      <c r="AJ305" s="727">
        <f>_xlfn.MINIFS(Tabla135[Probabilidad residual],Tabla135[Id Riesgo],Tabla135[[#This Row],[Id Riesgo]])</f>
        <v>0.14399999999999999</v>
      </c>
      <c r="AK305" s="727">
        <f>_xlfn.MINIFS(Tabla135[Impacto residual],Tabla135[Id Riesgo],Tabla135[[#This Row],[Id Riesgo]])</f>
        <v>1</v>
      </c>
      <c r="AL305" s="727"/>
      <c r="AM305" s="727"/>
      <c r="AN305" s="213"/>
      <c r="AO305" s="213"/>
      <c r="AP305" s="213"/>
      <c r="AQ305" s="213"/>
      <c r="AR305" s="213"/>
      <c r="AS305" s="213"/>
      <c r="AT305" s="213"/>
      <c r="AU305" s="213"/>
      <c r="AV305" s="213"/>
      <c r="AW305" s="213"/>
      <c r="AX305" s="213"/>
      <c r="AY305" s="213"/>
    </row>
    <row r="306" spans="1:51" ht="161.6" hidden="1" x14ac:dyDescent="0.4">
      <c r="A306" s="735" t="str">
        <f>Tabla135[[#This Row],[Id Riesgo]]</f>
        <v>RC30</v>
      </c>
      <c r="B306" s="736" t="str">
        <f>Tabla135[[#This Row],[Riesgo]]</f>
        <v>Posibilidad de afectación Legal, Reputacional, Operativa por Conflicto de Intereses, Corrupción, Soborno entrante debido a divulgar o filtrar deliberadamente información reservada o sensible relacionada con eventos objeto de inspección, especialmente en etapas preliminares o críticas, a personas no autorizadas, con el efecto de interferir en el desarrollo de la actuación, comprometer la cadena de custodia y afectar el debido proceso, la eficacia de la inspección y la seguridad jurídica de las decisiones.</v>
      </c>
      <c r="C306" s="742" t="b">
        <f>Tabla135[[#This Row],[Identificado en paso 1 y 2?]]</f>
        <v>1</v>
      </c>
      <c r="D306" s="727">
        <f>_xlfn.XLOOKUP(Tabla135[[#This Row],[Id Riesgo]],Tabla13[Id Riesgo],Tabla13[Probabilidad],"",1)</f>
        <v>0.4</v>
      </c>
      <c r="E306" s="727">
        <f>IF(C306=TRUE,_xlfn.XLOOKUP(Tabla135[[#This Row],[Id Riesgo]],Tabla13[Id Riesgo],Tabla13[Porcentaje Impacto],"",1),"")</f>
        <v>1</v>
      </c>
      <c r="F306" s="290" t="str">
        <f t="shared" si="29"/>
        <v>RC30</v>
      </c>
      <c r="G306" s="415" t="b">
        <f>_xlfn.XLOOKUP(F306,Tabla13[Id Riesgo],Tabla13[Registro diligenciado],FALSE,1)</f>
        <v>1</v>
      </c>
      <c r="H306" s="290" t="str">
        <f>IF(G306,_xlfn.XLOOKUP(F306,Tabla6[Id Riesgo],Tabla6[DESCRIPCIÓN DEL RIESGO],FALSE,1),"")</f>
        <v>Posibilidad de afectación Legal, Reputacional, Operativa por Conflicto de Intereses, Corrupción, Soborno entrante debido a divulgar o filtrar deliberadamente información reservada o sensible relacionada con eventos objeto de inspección, especialmente en etapas preliminares o críticas, a personas no autorizadas, con el efecto de interferir en el desarrollo de la actuación, comprometer la cadena de custodia y afectar el debido proceso, la eficacia de la inspección y la seguridad jurídica de las decisiones.</v>
      </c>
      <c r="I306" s="327">
        <f>_xlfn.XLOOKUP(Tabla135[[#This Row],[Id Riesgo]],Tabla13[Id Riesgo],Tabla13[Probabilidad])</f>
        <v>0.4</v>
      </c>
      <c r="J306" s="327">
        <f>_xlfn.XLOOKUP(Tabla135[[#This Row],[Id Riesgo]],Tabla13[Id Riesgo],Tabla13[Porcentaje Impacto],"",1)</f>
        <v>1</v>
      </c>
      <c r="K306" s="311">
        <v>5</v>
      </c>
      <c r="L306" s="314"/>
      <c r="M306" s="314"/>
      <c r="N306" s="314"/>
      <c r="O306" s="295"/>
      <c r="P306" s="314"/>
      <c r="Q306" s="328" t="str">
        <f>_xlfn.TEXTJOIN(" ",TRUE,Tabla135[[#This Row],[Actividad - Acción ¿Qué?
Inicia con verbo]],Tabla135[[#This Row],[Complemento
(Observaciones o desviaciones)]])</f>
        <v/>
      </c>
      <c r="R306" s="295"/>
      <c r="S306" s="327" t="str">
        <f>_xlfn.XLOOKUP(Tabla135[[#This Row],[Tipo de control]],Tabla7[Tipo de control],Tabla7[Peso],"",1)</f>
        <v/>
      </c>
      <c r="T306" s="290" t="str">
        <f>_xlfn.XLOOKUP(Tabla135[[#This Row],[Tipo de control]],Tabla7[Tipo de control],Tabla7[Afectación matriz],"",1)</f>
        <v/>
      </c>
      <c r="U306" s="295"/>
      <c r="V306" s="327" t="str">
        <f>_xlfn.XLOOKUP(Tabla135[[#This Row],[Implementación]],Tabla11[Implementación],Tabla11[Peso],"",1)</f>
        <v/>
      </c>
      <c r="W306" s="295"/>
      <c r="X306" s="295"/>
      <c r="Y306" s="295"/>
      <c r="Z306" s="295"/>
      <c r="AA306" s="310" t="str">
        <f>IFERROR(Tabla135[[#This Row],[Peso del control]]+Tabla135[[#This Row],[Peso de la implementación]],"")</f>
        <v/>
      </c>
      <c r="AB306" s="310" t="str" cm="1">
        <f t="array" ref="AB306">IFERROR(IF(Tabla135[[#This Row],[Registro diligenciado]]=TRUE,_xlfn.IFS(AND(Tabla135[[#This Row],[No. de Control]]=1,Tabla135[[#This Row],[Desplazamiento en la Matriz]]="Probabilidad"),D306-(D306*Tabla135[[#This Row],[Valor del control]]),AND(Tabla135[[#This Row],[No. de Control]]&gt;1,Tabla135[[#This Row],[Desplazamiento en la Matriz]]="Probabilidad"),AB305-(AB305*Tabla135[[#This Row],[Valor del control]]),AND(Tabla135[[#This Row],[No. de Control]]=1,Tabla135[[#This Row],[Desplazamiento en la Matriz]]="Impacto"),D306,AND(Tabla135[[#This Row],[No. de Control]]&gt;1,Tabla135[[#This Row],[Desplazamiento en la Matriz]]="Impacto"),AB305),""),"")</f>
        <v/>
      </c>
      <c r="AC306" s="310" t="str" cm="1">
        <f t="array" ref="AC306">IFERROR(IF(Tabla135[[#This Row],[Registro diligenciado]]=TRUE,_xlfn.IFS(AND(Tabla135[[#This Row],[No. de Control]]=1,Tabla135[[#This Row],[Desplazamiento en la Matriz]]="Impacto"),E306-(E306*Tabla135[[#This Row],[Valor del control]]),AND(Tabla135[[#This Row],[No. de Control]]&gt;1,Tabla135[[#This Row],[Desplazamiento en la Matriz]]="Impacto"),AC305-(AC305*Tabla135[[#This Row],[Valor del control]]),AND(Tabla135[[#This Row],[No. de Control]]=1,Tabla135[[#This Row],[Desplazamiento en la Matriz]]="Probabilidad"),E306,AND(Tabla135[[#This Row],[No. de Control]]&gt;1,Tabla135[[#This Row],[Desplazamiento en la Matriz]]="Probabilidad"),AC305),""),"")</f>
        <v/>
      </c>
      <c r="AD306" s="310">
        <f>IFERROR(_xlfn.MINIFS(Tabla135[Probabilidad residual],Tabla135[Id Riesgo],Tabla135[[#This Row],[Id Riesgo]]),"")</f>
        <v>0.14399999999999999</v>
      </c>
      <c r="AE306" s="310">
        <f>IFERROR(_xlfn.MINIFS(Tabla135[Impacto residual],Tabla135[Id Riesgo],Tabla135[[#This Row],[Id Riesgo]]),"")</f>
        <v>1</v>
      </c>
      <c r="AF306" s="310" t="str" cm="1">
        <f t="array" ref="AF30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306" s="310" t="str" cm="1">
        <f t="array" ref="AG30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30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06" s="213"/>
      <c r="AJ306" s="727">
        <f>_xlfn.MINIFS(Tabla135[Probabilidad residual],Tabla135[Id Riesgo],Tabla135[[#This Row],[Id Riesgo]])</f>
        <v>0.14399999999999999</v>
      </c>
      <c r="AK306" s="727">
        <f>_xlfn.MINIFS(Tabla135[Impacto residual],Tabla135[Id Riesgo],Tabla135[[#This Row],[Id Riesgo]])</f>
        <v>1</v>
      </c>
      <c r="AL306" s="727"/>
      <c r="AM306" s="727"/>
      <c r="AN306" s="213"/>
      <c r="AO306" s="213"/>
      <c r="AP306" s="213"/>
      <c r="AQ306" s="213"/>
      <c r="AR306" s="213"/>
      <c r="AS306" s="213"/>
      <c r="AT306" s="213"/>
      <c r="AU306" s="213"/>
      <c r="AV306" s="213"/>
      <c r="AW306" s="213"/>
      <c r="AX306" s="213"/>
      <c r="AY306" s="213"/>
    </row>
    <row r="307" spans="1:51" ht="161.6" hidden="1" x14ac:dyDescent="0.4">
      <c r="A307" s="735" t="str">
        <f>Tabla135[[#This Row],[Id Riesgo]]</f>
        <v>RC30</v>
      </c>
      <c r="B307" s="736" t="str">
        <f>Tabla135[[#This Row],[Riesgo]]</f>
        <v>Posibilidad de afectación Legal, Reputacional, Operativa por Conflicto de Intereses, Corrupción, Soborno entrante debido a divulgar o filtrar deliberadamente información reservada o sensible relacionada con eventos objeto de inspección, especialmente en etapas preliminares o críticas, a personas no autorizadas, con el efecto de interferir en el desarrollo de la actuación, comprometer la cadena de custodia y afectar el debido proceso, la eficacia de la inspección y la seguridad jurídica de las decisiones.</v>
      </c>
      <c r="C307" s="742" t="b">
        <f>Tabla135[[#This Row],[Identificado en paso 1 y 2?]]</f>
        <v>1</v>
      </c>
      <c r="D307" s="727">
        <f>_xlfn.XLOOKUP(Tabla135[[#This Row],[Id Riesgo]],Tabla13[Id Riesgo],Tabla13[Probabilidad],"",1)</f>
        <v>0.4</v>
      </c>
      <c r="E307" s="727">
        <f>IF(C307=TRUE,_xlfn.XLOOKUP(Tabla135[[#This Row],[Id Riesgo]],Tabla13[Id Riesgo],Tabla13[Porcentaje Impacto],"",1),"")</f>
        <v>1</v>
      </c>
      <c r="F307" s="290" t="str">
        <f t="shared" si="29"/>
        <v>RC30</v>
      </c>
      <c r="G307" s="415" t="b">
        <f>_xlfn.XLOOKUP(F307,Tabla13[Id Riesgo],Tabla13[Registro diligenciado],FALSE,1)</f>
        <v>1</v>
      </c>
      <c r="H307" s="290" t="str">
        <f>IF(G307,_xlfn.XLOOKUP(F307,Tabla6[Id Riesgo],Tabla6[DESCRIPCIÓN DEL RIESGO],FALSE,1),"")</f>
        <v>Posibilidad de afectación Legal, Reputacional, Operativa por Conflicto de Intereses, Corrupción, Soborno entrante debido a divulgar o filtrar deliberadamente información reservada o sensible relacionada con eventos objeto de inspección, especialmente en etapas preliminares o críticas, a personas no autorizadas, con el efecto de interferir en el desarrollo de la actuación, comprometer la cadena de custodia y afectar el debido proceso, la eficacia de la inspección y la seguridad jurídica de las decisiones.</v>
      </c>
      <c r="I307" s="327">
        <f>_xlfn.XLOOKUP(Tabla135[[#This Row],[Id Riesgo]],Tabla13[Id Riesgo],Tabla13[Probabilidad])</f>
        <v>0.4</v>
      </c>
      <c r="J307" s="327">
        <f>_xlfn.XLOOKUP(Tabla135[[#This Row],[Id Riesgo]],Tabla13[Id Riesgo],Tabla13[Porcentaje Impacto],"",1)</f>
        <v>1</v>
      </c>
      <c r="K307" s="311">
        <v>6</v>
      </c>
      <c r="L307" s="314"/>
      <c r="M307" s="314"/>
      <c r="N307" s="314"/>
      <c r="O307" s="295"/>
      <c r="P307" s="314"/>
      <c r="Q307" s="328" t="str">
        <f>_xlfn.TEXTJOIN(" ",TRUE,Tabla135[[#This Row],[Actividad - Acción ¿Qué?
Inicia con verbo]],Tabla135[[#This Row],[Complemento
(Observaciones o desviaciones)]])</f>
        <v/>
      </c>
      <c r="R307" s="295"/>
      <c r="S307" s="327" t="str">
        <f>_xlfn.XLOOKUP(Tabla135[[#This Row],[Tipo de control]],Tabla7[Tipo de control],Tabla7[Peso],"",1)</f>
        <v/>
      </c>
      <c r="T307" s="290" t="str">
        <f>_xlfn.XLOOKUP(Tabla135[[#This Row],[Tipo de control]],Tabla7[Tipo de control],Tabla7[Afectación matriz],"",1)</f>
        <v/>
      </c>
      <c r="U307" s="295"/>
      <c r="V307" s="327" t="str">
        <f>_xlfn.XLOOKUP(Tabla135[[#This Row],[Implementación]],Tabla11[Implementación],Tabla11[Peso],"",1)</f>
        <v/>
      </c>
      <c r="W307" s="295"/>
      <c r="X307" s="295"/>
      <c r="Y307" s="295"/>
      <c r="Z307" s="295"/>
      <c r="AA307" s="310" t="str">
        <f>IFERROR(Tabla135[[#This Row],[Peso del control]]+Tabla135[[#This Row],[Peso de la implementación]],"")</f>
        <v/>
      </c>
      <c r="AB307" s="310" t="str" cm="1">
        <f t="array" ref="AB307">IFERROR(IF(Tabla135[[#This Row],[Registro diligenciado]]=TRUE,_xlfn.IFS(AND(Tabla135[[#This Row],[No. de Control]]=1,Tabla135[[#This Row],[Desplazamiento en la Matriz]]="Probabilidad"),D307-(D307*Tabla135[[#This Row],[Valor del control]]),AND(Tabla135[[#This Row],[No. de Control]]&gt;1,Tabla135[[#This Row],[Desplazamiento en la Matriz]]="Probabilidad"),AB306-(AB306*Tabla135[[#This Row],[Valor del control]]),AND(Tabla135[[#This Row],[No. de Control]]=1,Tabla135[[#This Row],[Desplazamiento en la Matriz]]="Impacto"),D307,AND(Tabla135[[#This Row],[No. de Control]]&gt;1,Tabla135[[#This Row],[Desplazamiento en la Matriz]]="Impacto"),AB306),""),"")</f>
        <v/>
      </c>
      <c r="AC307" s="310" t="str" cm="1">
        <f t="array" ref="AC307">IFERROR(IF(Tabla135[[#This Row],[Registro diligenciado]]=TRUE,_xlfn.IFS(AND(Tabla135[[#This Row],[No. de Control]]=1,Tabla135[[#This Row],[Desplazamiento en la Matriz]]="Impacto"),E307-(E307*Tabla135[[#This Row],[Valor del control]]),AND(Tabla135[[#This Row],[No. de Control]]&gt;1,Tabla135[[#This Row],[Desplazamiento en la Matriz]]="Impacto"),AC306-(AC306*Tabla135[[#This Row],[Valor del control]]),AND(Tabla135[[#This Row],[No. de Control]]=1,Tabla135[[#This Row],[Desplazamiento en la Matriz]]="Probabilidad"),E307,AND(Tabla135[[#This Row],[No. de Control]]&gt;1,Tabla135[[#This Row],[Desplazamiento en la Matriz]]="Probabilidad"),AC306),""),"")</f>
        <v/>
      </c>
      <c r="AD307" s="310">
        <f>IFERROR(_xlfn.MINIFS(Tabla135[Probabilidad residual],Tabla135[Id Riesgo],Tabla135[[#This Row],[Id Riesgo]]),"")</f>
        <v>0.14399999999999999</v>
      </c>
      <c r="AE307" s="310">
        <f>IFERROR(_xlfn.MINIFS(Tabla135[Impacto residual],Tabla135[Id Riesgo],Tabla135[[#This Row],[Id Riesgo]]),"")</f>
        <v>1</v>
      </c>
      <c r="AF307" s="310" t="str" cm="1">
        <f t="array" ref="AF30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307" s="310" t="str" cm="1">
        <f t="array" ref="AG30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30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07" s="213"/>
      <c r="AJ307" s="727">
        <f>_xlfn.MINIFS(Tabla135[Probabilidad residual],Tabla135[Id Riesgo],Tabla135[[#This Row],[Id Riesgo]])</f>
        <v>0.14399999999999999</v>
      </c>
      <c r="AK307" s="727">
        <f>_xlfn.MINIFS(Tabla135[Impacto residual],Tabla135[Id Riesgo],Tabla135[[#This Row],[Id Riesgo]])</f>
        <v>1</v>
      </c>
      <c r="AL307" s="727"/>
      <c r="AM307" s="727"/>
      <c r="AN307" s="213"/>
      <c r="AO307" s="213"/>
      <c r="AP307" s="213"/>
      <c r="AQ307" s="213"/>
      <c r="AR307" s="213"/>
      <c r="AS307" s="213"/>
      <c r="AT307" s="213"/>
      <c r="AU307" s="213"/>
      <c r="AV307" s="213"/>
      <c r="AW307" s="213"/>
      <c r="AX307" s="213"/>
      <c r="AY307" s="213"/>
    </row>
    <row r="308" spans="1:51" ht="161.6" hidden="1" x14ac:dyDescent="0.4">
      <c r="A308" s="735" t="str">
        <f>Tabla135[[#This Row],[Id Riesgo]]</f>
        <v>RC30</v>
      </c>
      <c r="B308" s="736" t="str">
        <f>Tabla135[[#This Row],[Riesgo]]</f>
        <v>Posibilidad de afectación Legal, Reputacional, Operativa por Conflicto de Intereses, Corrupción, Soborno entrante debido a divulgar o filtrar deliberadamente información reservada o sensible relacionada con eventos objeto de inspección, especialmente en etapas preliminares o críticas, a personas no autorizadas, con el efecto de interferir en el desarrollo de la actuación, comprometer la cadena de custodia y afectar el debido proceso, la eficacia de la inspección y la seguridad jurídica de las decisiones.</v>
      </c>
      <c r="C308" s="742" t="b">
        <f>Tabla135[[#This Row],[Identificado en paso 1 y 2?]]</f>
        <v>1</v>
      </c>
      <c r="D308" s="727">
        <f>_xlfn.XLOOKUP(Tabla135[[#This Row],[Id Riesgo]],Tabla13[Id Riesgo],Tabla13[Probabilidad],"",1)</f>
        <v>0.4</v>
      </c>
      <c r="E308" s="727">
        <f>IF(C308=TRUE,_xlfn.XLOOKUP(Tabla135[[#This Row],[Id Riesgo]],Tabla13[Id Riesgo],Tabla13[Porcentaje Impacto],"",1),"")</f>
        <v>1</v>
      </c>
      <c r="F308" s="290" t="str">
        <f t="shared" si="29"/>
        <v>RC30</v>
      </c>
      <c r="G308" s="415" t="b">
        <f>_xlfn.XLOOKUP(F308,Tabla13[Id Riesgo],Tabla13[Registro diligenciado],FALSE,1)</f>
        <v>1</v>
      </c>
      <c r="H308" s="290" t="str">
        <f>IF(G308,_xlfn.XLOOKUP(F308,Tabla6[Id Riesgo],Tabla6[DESCRIPCIÓN DEL RIESGO],FALSE,1),"")</f>
        <v>Posibilidad de afectación Legal, Reputacional, Operativa por Conflicto de Intereses, Corrupción, Soborno entrante debido a divulgar o filtrar deliberadamente información reservada o sensible relacionada con eventos objeto de inspección, especialmente en etapas preliminares o críticas, a personas no autorizadas, con el efecto de interferir en el desarrollo de la actuación, comprometer la cadena de custodia y afectar el debido proceso, la eficacia de la inspección y la seguridad jurídica de las decisiones.</v>
      </c>
      <c r="I308" s="327">
        <f>_xlfn.XLOOKUP(Tabla135[[#This Row],[Id Riesgo]],Tabla13[Id Riesgo],Tabla13[Probabilidad])</f>
        <v>0.4</v>
      </c>
      <c r="J308" s="327">
        <f>_xlfn.XLOOKUP(Tabla135[[#This Row],[Id Riesgo]],Tabla13[Id Riesgo],Tabla13[Porcentaje Impacto],"",1)</f>
        <v>1</v>
      </c>
      <c r="K308" s="311">
        <v>7</v>
      </c>
      <c r="L308" s="314"/>
      <c r="M308" s="314"/>
      <c r="N308" s="314"/>
      <c r="O308" s="295"/>
      <c r="P308" s="314"/>
      <c r="Q308" s="328" t="str">
        <f>_xlfn.TEXTJOIN(" ",TRUE,Tabla135[[#This Row],[Actividad - Acción ¿Qué?
Inicia con verbo]],Tabla135[[#This Row],[Complemento
(Observaciones o desviaciones)]])</f>
        <v/>
      </c>
      <c r="R308" s="295"/>
      <c r="S308" s="327" t="str">
        <f>_xlfn.XLOOKUP(Tabla135[[#This Row],[Tipo de control]],Tabla7[Tipo de control],Tabla7[Peso],"",1)</f>
        <v/>
      </c>
      <c r="T308" s="290" t="str">
        <f>_xlfn.XLOOKUP(Tabla135[[#This Row],[Tipo de control]],Tabla7[Tipo de control],Tabla7[Afectación matriz],"",1)</f>
        <v/>
      </c>
      <c r="U308" s="295"/>
      <c r="V308" s="327" t="str">
        <f>_xlfn.XLOOKUP(Tabla135[[#This Row],[Implementación]],Tabla11[Implementación],Tabla11[Peso],"",1)</f>
        <v/>
      </c>
      <c r="W308" s="295"/>
      <c r="X308" s="295"/>
      <c r="Y308" s="295"/>
      <c r="Z308" s="295"/>
      <c r="AA308" s="310" t="str">
        <f>IFERROR(Tabla135[[#This Row],[Peso del control]]+Tabla135[[#This Row],[Peso de la implementación]],"")</f>
        <v/>
      </c>
      <c r="AB308" s="310" t="str" cm="1">
        <f t="array" ref="AB308">IFERROR(IF(Tabla135[[#This Row],[Registro diligenciado]]=TRUE,_xlfn.IFS(AND(Tabla135[[#This Row],[No. de Control]]=1,Tabla135[[#This Row],[Desplazamiento en la Matriz]]="Probabilidad"),D308-(D308*Tabla135[[#This Row],[Valor del control]]),AND(Tabla135[[#This Row],[No. de Control]]&gt;1,Tabla135[[#This Row],[Desplazamiento en la Matriz]]="Probabilidad"),AB307-(AB307*Tabla135[[#This Row],[Valor del control]]),AND(Tabla135[[#This Row],[No. de Control]]=1,Tabla135[[#This Row],[Desplazamiento en la Matriz]]="Impacto"),D308,AND(Tabla135[[#This Row],[No. de Control]]&gt;1,Tabla135[[#This Row],[Desplazamiento en la Matriz]]="Impacto"),AB307),""),"")</f>
        <v/>
      </c>
      <c r="AC308" s="310" t="str" cm="1">
        <f t="array" ref="AC308">IFERROR(IF(Tabla135[[#This Row],[Registro diligenciado]]=TRUE,_xlfn.IFS(AND(Tabla135[[#This Row],[No. de Control]]=1,Tabla135[[#This Row],[Desplazamiento en la Matriz]]="Impacto"),E308-(E308*Tabla135[[#This Row],[Valor del control]]),AND(Tabla135[[#This Row],[No. de Control]]&gt;1,Tabla135[[#This Row],[Desplazamiento en la Matriz]]="Impacto"),AC307-(AC307*Tabla135[[#This Row],[Valor del control]]),AND(Tabla135[[#This Row],[No. de Control]]=1,Tabla135[[#This Row],[Desplazamiento en la Matriz]]="Probabilidad"),E308,AND(Tabla135[[#This Row],[No. de Control]]&gt;1,Tabla135[[#This Row],[Desplazamiento en la Matriz]]="Probabilidad"),AC307),""),"")</f>
        <v/>
      </c>
      <c r="AD308" s="310">
        <f>IFERROR(_xlfn.MINIFS(Tabla135[Probabilidad residual],Tabla135[Id Riesgo],Tabla135[[#This Row],[Id Riesgo]]),"")</f>
        <v>0.14399999999999999</v>
      </c>
      <c r="AE308" s="310">
        <f>IFERROR(_xlfn.MINIFS(Tabla135[Impacto residual],Tabla135[Id Riesgo],Tabla135[[#This Row],[Id Riesgo]]),"")</f>
        <v>1</v>
      </c>
      <c r="AF308" s="310" t="str" cm="1">
        <f t="array" ref="AF30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308" s="310" t="str" cm="1">
        <f t="array" ref="AG30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30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08" s="213"/>
      <c r="AJ308" s="727">
        <f>_xlfn.MINIFS(Tabla135[Probabilidad residual],Tabla135[Id Riesgo],Tabla135[[#This Row],[Id Riesgo]])</f>
        <v>0.14399999999999999</v>
      </c>
      <c r="AK308" s="727">
        <f>_xlfn.MINIFS(Tabla135[Impacto residual],Tabla135[Id Riesgo],Tabla135[[#This Row],[Id Riesgo]])</f>
        <v>1</v>
      </c>
      <c r="AL308" s="727"/>
      <c r="AM308" s="727"/>
      <c r="AN308" s="213"/>
      <c r="AO308" s="213"/>
      <c r="AP308" s="213"/>
      <c r="AQ308" s="213"/>
      <c r="AR308" s="213"/>
      <c r="AS308" s="213"/>
      <c r="AT308" s="213"/>
      <c r="AU308" s="213"/>
      <c r="AV308" s="213"/>
      <c r="AW308" s="213"/>
      <c r="AX308" s="213"/>
      <c r="AY308" s="213"/>
    </row>
    <row r="309" spans="1:51" ht="161.6" hidden="1" x14ac:dyDescent="0.4">
      <c r="A309" s="735" t="str">
        <f>Tabla135[[#This Row],[Id Riesgo]]</f>
        <v>RC30</v>
      </c>
      <c r="B309" s="736" t="str">
        <f>Tabla135[[#This Row],[Riesgo]]</f>
        <v>Posibilidad de afectación Legal, Reputacional, Operativa por Conflicto de Intereses, Corrupción, Soborno entrante debido a divulgar o filtrar deliberadamente información reservada o sensible relacionada con eventos objeto de inspección, especialmente en etapas preliminares o críticas, a personas no autorizadas, con el efecto de interferir en el desarrollo de la actuación, comprometer la cadena de custodia y afectar el debido proceso, la eficacia de la inspección y la seguridad jurídica de las decisiones.</v>
      </c>
      <c r="C309" s="742" t="b">
        <f>Tabla135[[#This Row],[Identificado en paso 1 y 2?]]</f>
        <v>1</v>
      </c>
      <c r="D309" s="727">
        <f>_xlfn.XLOOKUP(Tabla135[[#This Row],[Id Riesgo]],Tabla13[Id Riesgo],Tabla13[Probabilidad],"",1)</f>
        <v>0.4</v>
      </c>
      <c r="E309" s="727">
        <f>IF(C309=TRUE,_xlfn.XLOOKUP(Tabla135[[#This Row],[Id Riesgo]],Tabla13[Id Riesgo],Tabla13[Porcentaje Impacto],"",1),"")</f>
        <v>1</v>
      </c>
      <c r="F309" s="290" t="str">
        <f t="shared" si="29"/>
        <v>RC30</v>
      </c>
      <c r="G309" s="415" t="b">
        <f>_xlfn.XLOOKUP(F309,Tabla13[Id Riesgo],Tabla13[Registro diligenciado],FALSE,1)</f>
        <v>1</v>
      </c>
      <c r="H309" s="290" t="str">
        <f>IF(G309,_xlfn.XLOOKUP(F309,Tabla6[Id Riesgo],Tabla6[DESCRIPCIÓN DEL RIESGO],FALSE,1),"")</f>
        <v>Posibilidad de afectación Legal, Reputacional, Operativa por Conflicto de Intereses, Corrupción, Soborno entrante debido a divulgar o filtrar deliberadamente información reservada o sensible relacionada con eventos objeto de inspección, especialmente en etapas preliminares o críticas, a personas no autorizadas, con el efecto de interferir en el desarrollo de la actuación, comprometer la cadena de custodia y afectar el debido proceso, la eficacia de la inspección y la seguridad jurídica de las decisiones.</v>
      </c>
      <c r="I309" s="327">
        <f>_xlfn.XLOOKUP(Tabla135[[#This Row],[Id Riesgo]],Tabla13[Id Riesgo],Tabla13[Probabilidad])</f>
        <v>0.4</v>
      </c>
      <c r="J309" s="327">
        <f>_xlfn.XLOOKUP(Tabla135[[#This Row],[Id Riesgo]],Tabla13[Id Riesgo],Tabla13[Porcentaje Impacto],"",1)</f>
        <v>1</v>
      </c>
      <c r="K309" s="311">
        <v>8</v>
      </c>
      <c r="L309" s="314"/>
      <c r="M309" s="314"/>
      <c r="N309" s="314"/>
      <c r="O309" s="295"/>
      <c r="P309" s="314"/>
      <c r="Q309" s="328" t="str">
        <f>_xlfn.TEXTJOIN(" ",TRUE,Tabla135[[#This Row],[Actividad - Acción ¿Qué?
Inicia con verbo]],Tabla135[[#This Row],[Complemento
(Observaciones o desviaciones)]])</f>
        <v/>
      </c>
      <c r="R309" s="295"/>
      <c r="S309" s="327" t="str">
        <f>_xlfn.XLOOKUP(Tabla135[[#This Row],[Tipo de control]],Tabla7[Tipo de control],Tabla7[Peso],"",1)</f>
        <v/>
      </c>
      <c r="T309" s="290" t="str">
        <f>_xlfn.XLOOKUP(Tabla135[[#This Row],[Tipo de control]],Tabla7[Tipo de control],Tabla7[Afectación matriz],"",1)</f>
        <v/>
      </c>
      <c r="U309" s="295"/>
      <c r="V309" s="327" t="str">
        <f>_xlfn.XLOOKUP(Tabla135[[#This Row],[Implementación]],Tabla11[Implementación],Tabla11[Peso],"",1)</f>
        <v/>
      </c>
      <c r="W309" s="295"/>
      <c r="X309" s="295"/>
      <c r="Y309" s="295"/>
      <c r="Z309" s="295"/>
      <c r="AA309" s="310" t="str">
        <f>IFERROR(Tabla135[[#This Row],[Peso del control]]+Tabla135[[#This Row],[Peso de la implementación]],"")</f>
        <v/>
      </c>
      <c r="AB309" s="310" t="str" cm="1">
        <f t="array" ref="AB309">IFERROR(IF(Tabla135[[#This Row],[Registro diligenciado]]=TRUE,_xlfn.IFS(AND(Tabla135[[#This Row],[No. de Control]]=1,Tabla135[[#This Row],[Desplazamiento en la Matriz]]="Probabilidad"),D309-(D309*Tabla135[[#This Row],[Valor del control]]),AND(Tabla135[[#This Row],[No. de Control]]&gt;1,Tabla135[[#This Row],[Desplazamiento en la Matriz]]="Probabilidad"),AB308-(AB308*Tabla135[[#This Row],[Valor del control]]),AND(Tabla135[[#This Row],[No. de Control]]=1,Tabla135[[#This Row],[Desplazamiento en la Matriz]]="Impacto"),D309,AND(Tabla135[[#This Row],[No. de Control]]&gt;1,Tabla135[[#This Row],[Desplazamiento en la Matriz]]="Impacto"),AB308),""),"")</f>
        <v/>
      </c>
      <c r="AC309" s="310" t="str" cm="1">
        <f t="array" ref="AC309">IFERROR(IF(Tabla135[[#This Row],[Registro diligenciado]]=TRUE,_xlfn.IFS(AND(Tabla135[[#This Row],[No. de Control]]=1,Tabla135[[#This Row],[Desplazamiento en la Matriz]]="Impacto"),E309-(E309*Tabla135[[#This Row],[Valor del control]]),AND(Tabla135[[#This Row],[No. de Control]]&gt;1,Tabla135[[#This Row],[Desplazamiento en la Matriz]]="Impacto"),AC308-(AC308*Tabla135[[#This Row],[Valor del control]]),AND(Tabla135[[#This Row],[No. de Control]]=1,Tabla135[[#This Row],[Desplazamiento en la Matriz]]="Probabilidad"),E309,AND(Tabla135[[#This Row],[No. de Control]]&gt;1,Tabla135[[#This Row],[Desplazamiento en la Matriz]]="Probabilidad"),AC308),""),"")</f>
        <v/>
      </c>
      <c r="AD309" s="310">
        <f>IFERROR(_xlfn.MINIFS(Tabla135[Probabilidad residual],Tabla135[Id Riesgo],Tabla135[[#This Row],[Id Riesgo]]),"")</f>
        <v>0.14399999999999999</v>
      </c>
      <c r="AE309" s="310">
        <f>IFERROR(_xlfn.MINIFS(Tabla135[Impacto residual],Tabla135[Id Riesgo],Tabla135[[#This Row],[Id Riesgo]]),"")</f>
        <v>1</v>
      </c>
      <c r="AF309" s="310" t="str" cm="1">
        <f t="array" ref="AF30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309" s="310" t="str" cm="1">
        <f t="array" ref="AG30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30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09" s="213"/>
      <c r="AJ309" s="727">
        <f>_xlfn.MINIFS(Tabla135[Probabilidad residual],Tabla135[Id Riesgo],Tabla135[[#This Row],[Id Riesgo]])</f>
        <v>0.14399999999999999</v>
      </c>
      <c r="AK309" s="727">
        <f>_xlfn.MINIFS(Tabla135[Impacto residual],Tabla135[Id Riesgo],Tabla135[[#This Row],[Id Riesgo]])</f>
        <v>1</v>
      </c>
      <c r="AL309" s="727"/>
      <c r="AM309" s="727"/>
      <c r="AN309" s="213"/>
      <c r="AO309" s="213"/>
      <c r="AP309" s="213"/>
      <c r="AQ309" s="213"/>
      <c r="AR309" s="213"/>
      <c r="AS309" s="213"/>
      <c r="AT309" s="213"/>
      <c r="AU309" s="213"/>
      <c r="AV309" s="213"/>
      <c r="AW309" s="213"/>
      <c r="AX309" s="213"/>
      <c r="AY309" s="213"/>
    </row>
    <row r="310" spans="1:51" ht="161.6" hidden="1" x14ac:dyDescent="0.4">
      <c r="A310" s="735" t="str">
        <f>Tabla135[[#This Row],[Id Riesgo]]</f>
        <v>RC30</v>
      </c>
      <c r="B310" s="736" t="str">
        <f>Tabla135[[#This Row],[Riesgo]]</f>
        <v>Posibilidad de afectación Legal, Reputacional, Operativa por Conflicto de Intereses, Corrupción, Soborno entrante debido a divulgar o filtrar deliberadamente información reservada o sensible relacionada con eventos objeto de inspección, especialmente en etapas preliminares o críticas, a personas no autorizadas, con el efecto de interferir en el desarrollo de la actuación, comprometer la cadena de custodia y afectar el debido proceso, la eficacia de la inspección y la seguridad jurídica de las decisiones.</v>
      </c>
      <c r="C310" s="742" t="b">
        <f>Tabla135[[#This Row],[Identificado en paso 1 y 2?]]</f>
        <v>1</v>
      </c>
      <c r="D310" s="727">
        <f>_xlfn.XLOOKUP(Tabla135[[#This Row],[Id Riesgo]],Tabla13[Id Riesgo],Tabla13[Probabilidad],"",1)</f>
        <v>0.4</v>
      </c>
      <c r="E310" s="727">
        <f>IF(C310=TRUE,_xlfn.XLOOKUP(Tabla135[[#This Row],[Id Riesgo]],Tabla13[Id Riesgo],Tabla13[Porcentaje Impacto],"",1),"")</f>
        <v>1</v>
      </c>
      <c r="F310" s="290" t="str">
        <f t="shared" si="29"/>
        <v>RC30</v>
      </c>
      <c r="G310" s="415" t="b">
        <f>_xlfn.XLOOKUP(F310,Tabla13[Id Riesgo],Tabla13[Registro diligenciado],FALSE,1)</f>
        <v>1</v>
      </c>
      <c r="H310" s="290" t="str">
        <f>IF(G310,_xlfn.XLOOKUP(F310,Tabla6[Id Riesgo],Tabla6[DESCRIPCIÓN DEL RIESGO],FALSE,1),"")</f>
        <v>Posibilidad de afectación Legal, Reputacional, Operativa por Conflicto de Intereses, Corrupción, Soborno entrante debido a divulgar o filtrar deliberadamente información reservada o sensible relacionada con eventos objeto de inspección, especialmente en etapas preliminares o críticas, a personas no autorizadas, con el efecto de interferir en el desarrollo de la actuación, comprometer la cadena de custodia y afectar el debido proceso, la eficacia de la inspección y la seguridad jurídica de las decisiones.</v>
      </c>
      <c r="I310" s="327">
        <f>_xlfn.XLOOKUP(Tabla135[[#This Row],[Id Riesgo]],Tabla13[Id Riesgo],Tabla13[Probabilidad])</f>
        <v>0.4</v>
      </c>
      <c r="J310" s="327">
        <f>_xlfn.XLOOKUP(Tabla135[[#This Row],[Id Riesgo]],Tabla13[Id Riesgo],Tabla13[Porcentaje Impacto],"",1)</f>
        <v>1</v>
      </c>
      <c r="K310" s="311">
        <v>9</v>
      </c>
      <c r="L310" s="314"/>
      <c r="M310" s="314"/>
      <c r="N310" s="314"/>
      <c r="O310" s="295"/>
      <c r="P310" s="314"/>
      <c r="Q310" s="328" t="str">
        <f>_xlfn.TEXTJOIN(" ",TRUE,Tabla135[[#This Row],[Actividad - Acción ¿Qué?
Inicia con verbo]],Tabla135[[#This Row],[Complemento
(Observaciones o desviaciones)]])</f>
        <v/>
      </c>
      <c r="R310" s="295"/>
      <c r="S310" s="327" t="str">
        <f>_xlfn.XLOOKUP(Tabla135[[#This Row],[Tipo de control]],Tabla7[Tipo de control],Tabla7[Peso],"",1)</f>
        <v/>
      </c>
      <c r="T310" s="290" t="str">
        <f>_xlfn.XLOOKUP(Tabla135[[#This Row],[Tipo de control]],Tabla7[Tipo de control],Tabla7[Afectación matriz],"",1)</f>
        <v/>
      </c>
      <c r="U310" s="295"/>
      <c r="V310" s="327" t="str">
        <f>_xlfn.XLOOKUP(Tabla135[[#This Row],[Implementación]],Tabla11[Implementación],Tabla11[Peso],"",1)</f>
        <v/>
      </c>
      <c r="W310" s="295"/>
      <c r="X310" s="295"/>
      <c r="Y310" s="295"/>
      <c r="Z310" s="295"/>
      <c r="AA310" s="310" t="str">
        <f>IFERROR(Tabla135[[#This Row],[Peso del control]]+Tabla135[[#This Row],[Peso de la implementación]],"")</f>
        <v/>
      </c>
      <c r="AB310" s="310" t="str" cm="1">
        <f t="array" ref="AB310">IFERROR(IF(Tabla135[[#This Row],[Registro diligenciado]]=TRUE,_xlfn.IFS(AND(Tabla135[[#This Row],[No. de Control]]=1,Tabla135[[#This Row],[Desplazamiento en la Matriz]]="Probabilidad"),D310-(D310*Tabla135[[#This Row],[Valor del control]]),AND(Tabla135[[#This Row],[No. de Control]]&gt;1,Tabla135[[#This Row],[Desplazamiento en la Matriz]]="Probabilidad"),AB309-(AB309*Tabla135[[#This Row],[Valor del control]]),AND(Tabla135[[#This Row],[No. de Control]]=1,Tabla135[[#This Row],[Desplazamiento en la Matriz]]="Impacto"),D310,AND(Tabla135[[#This Row],[No. de Control]]&gt;1,Tabla135[[#This Row],[Desplazamiento en la Matriz]]="Impacto"),AB309),""),"")</f>
        <v/>
      </c>
      <c r="AC310" s="310" t="str" cm="1">
        <f t="array" ref="AC310">IFERROR(IF(Tabla135[[#This Row],[Registro diligenciado]]=TRUE,_xlfn.IFS(AND(Tabla135[[#This Row],[No. de Control]]=1,Tabla135[[#This Row],[Desplazamiento en la Matriz]]="Impacto"),E310-(E310*Tabla135[[#This Row],[Valor del control]]),AND(Tabla135[[#This Row],[No. de Control]]&gt;1,Tabla135[[#This Row],[Desplazamiento en la Matriz]]="Impacto"),AC309-(AC309*Tabla135[[#This Row],[Valor del control]]),AND(Tabla135[[#This Row],[No. de Control]]=1,Tabla135[[#This Row],[Desplazamiento en la Matriz]]="Probabilidad"),E310,AND(Tabla135[[#This Row],[No. de Control]]&gt;1,Tabla135[[#This Row],[Desplazamiento en la Matriz]]="Probabilidad"),AC309),""),"")</f>
        <v/>
      </c>
      <c r="AD310" s="310">
        <f>IFERROR(_xlfn.MINIFS(Tabla135[Probabilidad residual],Tabla135[Id Riesgo],Tabla135[[#This Row],[Id Riesgo]]),"")</f>
        <v>0.14399999999999999</v>
      </c>
      <c r="AE310" s="310">
        <f>IFERROR(_xlfn.MINIFS(Tabla135[Impacto residual],Tabla135[Id Riesgo],Tabla135[[#This Row],[Id Riesgo]]),"")</f>
        <v>1</v>
      </c>
      <c r="AF310" s="310" t="str" cm="1">
        <f t="array" ref="AF31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310" s="310" t="str" cm="1">
        <f t="array" ref="AG31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31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10" s="213"/>
      <c r="AJ310" s="727">
        <f>_xlfn.MINIFS(Tabla135[Probabilidad residual],Tabla135[Id Riesgo],Tabla135[[#This Row],[Id Riesgo]])</f>
        <v>0.14399999999999999</v>
      </c>
      <c r="AK310" s="727">
        <f>_xlfn.MINIFS(Tabla135[Impacto residual],Tabla135[Id Riesgo],Tabla135[[#This Row],[Id Riesgo]])</f>
        <v>1</v>
      </c>
      <c r="AL310" s="727"/>
      <c r="AM310" s="727"/>
      <c r="AN310" s="213"/>
      <c r="AO310" s="213"/>
      <c r="AP310" s="213"/>
      <c r="AQ310" s="213"/>
      <c r="AR310" s="213"/>
      <c r="AS310" s="213"/>
      <c r="AT310" s="213"/>
      <c r="AU310" s="213"/>
      <c r="AV310" s="213"/>
      <c r="AW310" s="213"/>
      <c r="AX310" s="213"/>
      <c r="AY310" s="213"/>
    </row>
    <row r="311" spans="1:51" ht="161.6" hidden="1" x14ac:dyDescent="0.4">
      <c r="A311" s="735" t="str">
        <f>Tabla135[[#This Row],[Id Riesgo]]</f>
        <v>RC30</v>
      </c>
      <c r="B311" s="736" t="str">
        <f>Tabla135[[#This Row],[Riesgo]]</f>
        <v>Posibilidad de afectación Legal, Reputacional, Operativa por Conflicto de Intereses, Corrupción, Soborno entrante debido a divulgar o filtrar deliberadamente información reservada o sensible relacionada con eventos objeto de inspección, especialmente en etapas preliminares o críticas, a personas no autorizadas, con el efecto de interferir en el desarrollo de la actuación, comprometer la cadena de custodia y afectar el debido proceso, la eficacia de la inspección y la seguridad jurídica de las decisiones.</v>
      </c>
      <c r="C311" s="742" t="b">
        <f>Tabla135[[#This Row],[Identificado en paso 1 y 2?]]</f>
        <v>1</v>
      </c>
      <c r="D311" s="727">
        <f>_xlfn.XLOOKUP(Tabla135[[#This Row],[Id Riesgo]],Tabla13[Id Riesgo],Tabla13[Probabilidad],"",1)</f>
        <v>0.4</v>
      </c>
      <c r="E311" s="727">
        <f>IF(C311=TRUE,_xlfn.XLOOKUP(Tabla135[[#This Row],[Id Riesgo]],Tabla13[Id Riesgo],Tabla13[Porcentaje Impacto],"",1),"")</f>
        <v>1</v>
      </c>
      <c r="F311" s="290" t="str">
        <f t="shared" si="29"/>
        <v>RC30</v>
      </c>
      <c r="G311" s="415" t="b">
        <f>_xlfn.XLOOKUP(F311,Tabla13[Id Riesgo],Tabla13[Registro diligenciado],FALSE,1)</f>
        <v>1</v>
      </c>
      <c r="H311" s="290" t="str">
        <f>IF(G311,_xlfn.XLOOKUP(F311,Tabla6[Id Riesgo],Tabla6[DESCRIPCIÓN DEL RIESGO],FALSE,1),"")</f>
        <v>Posibilidad de afectación Legal, Reputacional, Operativa por Conflicto de Intereses, Corrupción, Soborno entrante debido a divulgar o filtrar deliberadamente información reservada o sensible relacionada con eventos objeto de inspección, especialmente en etapas preliminares o críticas, a personas no autorizadas, con el efecto de interferir en el desarrollo de la actuación, comprometer la cadena de custodia y afectar el debido proceso, la eficacia de la inspección y la seguridad jurídica de las decisiones.</v>
      </c>
      <c r="I311" s="327">
        <f>_xlfn.XLOOKUP(Tabla135[[#This Row],[Id Riesgo]],Tabla13[Id Riesgo],Tabla13[Probabilidad])</f>
        <v>0.4</v>
      </c>
      <c r="J311" s="327">
        <f>_xlfn.XLOOKUP(Tabla135[[#This Row],[Id Riesgo]],Tabla13[Id Riesgo],Tabla13[Porcentaje Impacto],"",1)</f>
        <v>1</v>
      </c>
      <c r="K311" s="311">
        <v>10</v>
      </c>
      <c r="L311" s="314"/>
      <c r="M311" s="314"/>
      <c r="N311" s="314"/>
      <c r="O311" s="295"/>
      <c r="P311" s="314"/>
      <c r="Q311" s="328" t="str">
        <f>_xlfn.TEXTJOIN(" ",TRUE,Tabla135[[#This Row],[Actividad - Acción ¿Qué?
Inicia con verbo]],Tabla135[[#This Row],[Complemento
(Observaciones o desviaciones)]])</f>
        <v/>
      </c>
      <c r="R311" s="295"/>
      <c r="S311" s="327" t="str">
        <f>_xlfn.XLOOKUP(Tabla135[[#This Row],[Tipo de control]],Tabla7[Tipo de control],Tabla7[Peso],"",1)</f>
        <v/>
      </c>
      <c r="T311" s="290" t="str">
        <f>_xlfn.XLOOKUP(Tabla135[[#This Row],[Tipo de control]],Tabla7[Tipo de control],Tabla7[Afectación matriz],"",1)</f>
        <v/>
      </c>
      <c r="U311" s="295"/>
      <c r="V311" s="327" t="str">
        <f>_xlfn.XLOOKUP(Tabla135[[#This Row],[Implementación]],Tabla11[Implementación],Tabla11[Peso],"",1)</f>
        <v/>
      </c>
      <c r="W311" s="295"/>
      <c r="X311" s="295"/>
      <c r="Y311" s="295"/>
      <c r="Z311" s="295"/>
      <c r="AA311" s="310" t="str">
        <f>IFERROR(Tabla135[[#This Row],[Peso del control]]+Tabla135[[#This Row],[Peso de la implementación]],"")</f>
        <v/>
      </c>
      <c r="AB311" s="310" t="str" cm="1">
        <f t="array" ref="AB311">IFERROR(IF(Tabla135[[#This Row],[Registro diligenciado]]=TRUE,_xlfn.IFS(AND(Tabla135[[#This Row],[No. de Control]]=1,Tabla135[[#This Row],[Desplazamiento en la Matriz]]="Probabilidad"),D311-(D311*Tabla135[[#This Row],[Valor del control]]),AND(Tabla135[[#This Row],[No. de Control]]&gt;1,Tabla135[[#This Row],[Desplazamiento en la Matriz]]="Probabilidad"),AB310-(AB310*Tabla135[[#This Row],[Valor del control]]),AND(Tabla135[[#This Row],[No. de Control]]=1,Tabla135[[#This Row],[Desplazamiento en la Matriz]]="Impacto"),D311,AND(Tabla135[[#This Row],[No. de Control]]&gt;1,Tabla135[[#This Row],[Desplazamiento en la Matriz]]="Impacto"),AB310),""),"")</f>
        <v/>
      </c>
      <c r="AC311" s="310" t="str" cm="1">
        <f t="array" ref="AC311">IFERROR(IF(Tabla135[[#This Row],[Registro diligenciado]]=TRUE,_xlfn.IFS(AND(Tabla135[[#This Row],[No. de Control]]=1,Tabla135[[#This Row],[Desplazamiento en la Matriz]]="Impacto"),E311-(E311*Tabla135[[#This Row],[Valor del control]]),AND(Tabla135[[#This Row],[No. de Control]]&gt;1,Tabla135[[#This Row],[Desplazamiento en la Matriz]]="Impacto"),AC310-(AC310*Tabla135[[#This Row],[Valor del control]]),AND(Tabla135[[#This Row],[No. de Control]]=1,Tabla135[[#This Row],[Desplazamiento en la Matriz]]="Probabilidad"),E311,AND(Tabla135[[#This Row],[No. de Control]]&gt;1,Tabla135[[#This Row],[Desplazamiento en la Matriz]]="Probabilidad"),AC310),""),"")</f>
        <v/>
      </c>
      <c r="AD311" s="310">
        <f>IFERROR(_xlfn.MINIFS(Tabla135[Probabilidad residual],Tabla135[Id Riesgo],Tabla135[[#This Row],[Id Riesgo]]),"")</f>
        <v>0.14399999999999999</v>
      </c>
      <c r="AE311" s="310">
        <f>IFERROR(_xlfn.MINIFS(Tabla135[Impacto residual],Tabla135[Id Riesgo],Tabla135[[#This Row],[Id Riesgo]]),"")</f>
        <v>1</v>
      </c>
      <c r="AF311" s="310" t="str" cm="1">
        <f t="array" ref="AF31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311" s="310" t="str" cm="1">
        <f t="array" ref="AG31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31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11" s="213"/>
      <c r="AJ311" s="727">
        <f>_xlfn.MINIFS(Tabla135[Probabilidad residual],Tabla135[Id Riesgo],Tabla135[[#This Row],[Id Riesgo]])</f>
        <v>0.14399999999999999</v>
      </c>
      <c r="AK311" s="727">
        <f>_xlfn.MINIFS(Tabla135[Impacto residual],Tabla135[Id Riesgo],Tabla135[[#This Row],[Id Riesgo]])</f>
        <v>1</v>
      </c>
      <c r="AL311" s="727"/>
      <c r="AM311" s="727"/>
      <c r="AN311" s="213"/>
      <c r="AO311" s="213"/>
      <c r="AP311" s="213"/>
      <c r="AQ311" s="213"/>
      <c r="AR311" s="213"/>
      <c r="AS311" s="213"/>
      <c r="AT311" s="213"/>
      <c r="AU311" s="213"/>
      <c r="AV311" s="213"/>
      <c r="AW311" s="213"/>
      <c r="AX311" s="213"/>
      <c r="AY311" s="213"/>
    </row>
    <row r="312" spans="1:51" ht="87" x14ac:dyDescent="0.4">
      <c r="A312" s="735" t="str">
        <f>Tabla135[[#This Row],[Id Riesgo]]</f>
        <v>RC31</v>
      </c>
      <c r="B312" s="736" t="str">
        <f>Tabla135[[#This Row],[Riesgo]]</f>
        <v>Posibilidad de afectación Reputacional, Legal por Corrupción, Conflicto de Intereses, Fraude interno debido a Falta de controles en el manejo, verificación y custodia de información sensible; uso indebido de datos internos para favorecer a un tercero</v>
      </c>
      <c r="C312" s="742" t="b">
        <f>Tabla135[[#This Row],[Identificado en paso 1 y 2?]]</f>
        <v>1</v>
      </c>
      <c r="D312" s="727">
        <f>_xlfn.XLOOKUP(Tabla135[[#This Row],[Id Riesgo]],Tabla13[Id Riesgo],Tabla13[Probabilidad],"",1)</f>
        <v>0.4</v>
      </c>
      <c r="E312" s="727">
        <f>IF(C312=TRUE,_xlfn.XLOOKUP(Tabla135[[#This Row],[Id Riesgo]],Tabla13[Id Riesgo],Tabla13[Porcentaje Impacto],"",1),"")</f>
        <v>0.4</v>
      </c>
      <c r="F312" s="290" t="s">
        <v>162</v>
      </c>
      <c r="G312" s="415" t="b">
        <f>_xlfn.XLOOKUP(F312,Tabla13[Id Riesgo],Tabla13[Registro diligenciado],FALSE,1)</f>
        <v>1</v>
      </c>
      <c r="H312" s="290" t="str">
        <f>IF(G312,_xlfn.XLOOKUP(F312,Tabla6[Id Riesgo],Tabla6[DESCRIPCIÓN DEL RIESGO],FALSE,1),"")</f>
        <v>Posibilidad de afectación Reputacional, Legal por Corrupción, Conflicto de Intereses, Fraude interno debido a Falta de controles en el manejo, verificación y custodia de información sensible; uso indebido de datos internos para favorecer a un tercero</v>
      </c>
      <c r="I312" s="327">
        <f>_xlfn.XLOOKUP(Tabla135[[#This Row],[Id Riesgo]],Tabla13[Id Riesgo],Tabla13[Probabilidad])</f>
        <v>0.4</v>
      </c>
      <c r="J312" s="327">
        <f>_xlfn.XLOOKUP(Tabla135[[#This Row],[Id Riesgo]],Tabla13[Id Riesgo],Tabla13[Porcentaje Impacto],"",1)</f>
        <v>0.4</v>
      </c>
      <c r="K312" s="311">
        <v>1</v>
      </c>
      <c r="L312" s="314" t="s">
        <v>414</v>
      </c>
      <c r="M312" s="314" t="s">
        <v>439</v>
      </c>
      <c r="N312" s="314"/>
      <c r="O312" s="295" t="s">
        <v>980</v>
      </c>
      <c r="P312" s="314" t="s">
        <v>981</v>
      </c>
      <c r="Q312" s="328" t="str">
        <f>_xlfn.TEXTJOIN(" ",TRUE,Tabla135[[#This Row],[Actividad - Acción ¿Qué?
Inicia con verbo]],Tabla135[[#This Row],[Complemento
(Observaciones o desviaciones)]])</f>
        <v>Auditar los registros de cambios y acciones realizadas sobre la información Cambios sin justificación o fuera de horario</v>
      </c>
      <c r="R312" s="295" t="s">
        <v>530</v>
      </c>
      <c r="S312" s="327">
        <f>_xlfn.XLOOKUP(Tabla135[[#This Row],[Tipo de control]],Tabla7[Tipo de control],Tabla7[Peso],"",1)</f>
        <v>0.25</v>
      </c>
      <c r="T312" s="290" t="str">
        <f>_xlfn.XLOOKUP(Tabla135[[#This Row],[Tipo de control]],Tabla7[Tipo de control],Tabla7[Afectación matriz],"",1)</f>
        <v>Probabilidad</v>
      </c>
      <c r="U312" s="295" t="s">
        <v>503</v>
      </c>
      <c r="V312" s="327">
        <f>_xlfn.XLOOKUP(Tabla135[[#This Row],[Implementación]],Tabla11[Implementación],Tabla11[Peso],"",1)</f>
        <v>0.15</v>
      </c>
      <c r="W312" s="295" t="s">
        <v>502</v>
      </c>
      <c r="X312" s="295" t="s">
        <v>497</v>
      </c>
      <c r="Y312" s="295" t="s">
        <v>506</v>
      </c>
      <c r="Z312" s="295" t="s">
        <v>508</v>
      </c>
      <c r="AA312" s="310">
        <f>IFERROR(Tabla135[[#This Row],[Peso del control]]+Tabla135[[#This Row],[Peso de la implementación]],"")</f>
        <v>0.4</v>
      </c>
      <c r="AB312" s="310" cm="1">
        <f t="array" ref="AB312">IFERROR(IF(Tabla135[[#This Row],[Registro diligenciado]]=TRUE,_xlfn.IFS(AND(Tabla135[[#This Row],[No. de Control]]=1,Tabla135[[#This Row],[Desplazamiento en la Matriz]]="Probabilidad"),D312-(D312*Tabla135[[#This Row],[Valor del control]]),AND(Tabla135[[#This Row],[No. de Control]]&gt;1,Tabla135[[#This Row],[Desplazamiento en la Matriz]]="Probabilidad"),AB311-(AB311*Tabla135[[#This Row],[Valor del control]]),AND(Tabla135[[#This Row],[No. de Control]]=1,Tabla135[[#This Row],[Desplazamiento en la Matriz]]="Impacto"),D312,AND(Tabla135[[#This Row],[No. de Control]]&gt;1,Tabla135[[#This Row],[Desplazamiento en la Matriz]]="Impacto"),AB311),""),"")</f>
        <v>0.24</v>
      </c>
      <c r="AC312" s="310" cm="1">
        <f t="array" ref="AC312">IFERROR(IF(Tabla135[[#This Row],[Registro diligenciado]]=TRUE,_xlfn.IFS(AND(Tabla135[[#This Row],[No. de Control]]=1,Tabla135[[#This Row],[Desplazamiento en la Matriz]]="Impacto"),E312-(E312*Tabla135[[#This Row],[Valor del control]]),AND(Tabla135[[#This Row],[No. de Control]]&gt;1,Tabla135[[#This Row],[Desplazamiento en la Matriz]]="Impacto"),AC311-(AC311*Tabla135[[#This Row],[Valor del control]]),AND(Tabla135[[#This Row],[No. de Control]]=1,Tabla135[[#This Row],[Desplazamiento en la Matriz]]="Probabilidad"),E312,AND(Tabla135[[#This Row],[No. de Control]]&gt;1,Tabla135[[#This Row],[Desplazamiento en la Matriz]]="Probabilidad"),AC311),""),"")</f>
        <v>0.4</v>
      </c>
      <c r="AD312" s="310">
        <f>IFERROR(_xlfn.MINIFS(Tabla135[Probabilidad residual],Tabla135[Id Riesgo],Tabla135[[#This Row],[Id Riesgo]]),"")</f>
        <v>0.24</v>
      </c>
      <c r="AE312" s="310">
        <f>IFERROR(_xlfn.MINIFS(Tabla135[Impacto residual],Tabla135[Id Riesgo],Tabla135[[#This Row],[Id Riesgo]]),"")</f>
        <v>0.4</v>
      </c>
      <c r="AF312" s="310" t="str" cm="1">
        <f t="array" ref="AF31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312" s="310" t="str" cm="1">
        <f t="array" ref="AG31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Menor</v>
      </c>
      <c r="AH31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312" s="213"/>
      <c r="AJ312" s="727">
        <f>_xlfn.MINIFS(Tabla135[Probabilidad residual],Tabla135[Id Riesgo],Tabla135[[#This Row],[Id Riesgo]])</f>
        <v>0.24</v>
      </c>
      <c r="AK312" s="727">
        <f>_xlfn.MINIFS(Tabla135[Impacto residual],Tabla135[Id Riesgo],Tabla135[[#This Row],[Id Riesgo]])</f>
        <v>0.4</v>
      </c>
      <c r="AL312" s="727" t="str" cm="1">
        <f t="array" ref="AL312">IFERROR(_xlfn.IFS(AND(AJ312&gt;=CONFIGURACIÓN!$BF$6,AJ312&lt;=CONFIGURACIÓN!$BG$6),CONFIGURACIÓN!$BE$6,AND(AJ312&gt;=CONFIGURACIÓN!$BF$7,AJ312&lt;=CONFIGURACIÓN!$BG$7),CONFIGURACIÓN!$BE$7,AND(AJ312&gt;=CONFIGURACIÓN!$BF$8,AJ312&lt;=CONFIGURACIÓN!$BG$8),CONFIGURACIÓN!$BE$8,AND(AJ312&gt;=CONFIGURACIÓN!$BF$9,AJ312&lt;=CONFIGURACIÓN!$BG$9),CONFIGURACIÓN!$BE$9,AND(AJ312&gt;=CONFIGURACIÓN!$BF$10,AJ312&lt;=CONFIGURACIÓN!$BG$10),CONFIGURACIÓN!$BE$10),"")</f>
        <v>Baja</v>
      </c>
      <c r="AM312" s="727" t="str" cm="1">
        <f t="array" ref="AM312">IFERROR(_xlfn.IFS(AND(AK312&gt;=CONFIGURACIÓN!$BJ$6,AK312&lt;=CONFIGURACIÓN!$BK$6),CONFIGURACIÓN!$BI$6,AND(AK312&gt;=CONFIGURACIÓN!$BJ$7,AK312&lt;=CONFIGURACIÓN!$BK$7),CONFIGURACIÓN!$BI$7,AND(AK312&gt;=CONFIGURACIÓN!$BJ$8,AK312&lt;=CONFIGURACIÓN!$BK$8),CONFIGURACIÓN!$BI$8,AND(AK312&gt;=CONFIGURACIÓN!$BJ$9,AK312&lt;=CONFIGURACIÓN!$BK$9),CONFIGURACIÓN!$BI$9,AND(AK312&gt;=CONFIGURACIÓN!$BJ$10,AK312&lt;=CONFIGURACIÓN!$BK$10),CONFIGURACIÓN!$BI$10),"")</f>
        <v>Menor</v>
      </c>
      <c r="AN312" s="213"/>
      <c r="AO312" s="213"/>
      <c r="AP312" s="213"/>
      <c r="AQ312" s="213"/>
      <c r="AR312" s="213"/>
      <c r="AS312" s="213"/>
      <c r="AT312" s="213"/>
      <c r="AU312" s="213"/>
      <c r="AV312" s="213"/>
      <c r="AW312" s="213"/>
      <c r="AX312" s="213"/>
      <c r="AY312" s="213"/>
    </row>
    <row r="313" spans="1:51" ht="87" hidden="1" x14ac:dyDescent="0.4">
      <c r="A313" s="735" t="str">
        <f>Tabla135[[#This Row],[Id Riesgo]]</f>
        <v>RC31</v>
      </c>
      <c r="B313" s="736" t="str">
        <f>Tabla135[[#This Row],[Riesgo]]</f>
        <v>Posibilidad de afectación Reputacional, Legal por Corrupción, Conflicto de Intereses, Fraude interno debido a Falta de controles en el manejo, verificación y custodia de información sensible; uso indebido de datos internos para favorecer a un tercero</v>
      </c>
      <c r="C313" s="742" t="b">
        <f>Tabla135[[#This Row],[Identificado en paso 1 y 2?]]</f>
        <v>1</v>
      </c>
      <c r="D313" s="727">
        <f>_xlfn.XLOOKUP(Tabla135[[#This Row],[Id Riesgo]],Tabla13[Id Riesgo],Tabla13[Probabilidad],"",1)</f>
        <v>0.4</v>
      </c>
      <c r="E313" s="727">
        <f>IF(C313=TRUE,_xlfn.XLOOKUP(Tabla135[[#This Row],[Id Riesgo]],Tabla13[Id Riesgo],Tabla13[Porcentaje Impacto],"",1),"")</f>
        <v>0.4</v>
      </c>
      <c r="F313" s="290" t="str">
        <f t="shared" ref="F313:F321" si="30">F312</f>
        <v>RC31</v>
      </c>
      <c r="G313" s="415" t="b">
        <f>_xlfn.XLOOKUP(F313,Tabla13[Id Riesgo],Tabla13[Registro diligenciado],FALSE,1)</f>
        <v>1</v>
      </c>
      <c r="H313" s="290" t="str">
        <f>IF(G313,_xlfn.XLOOKUP(F313,Tabla6[Id Riesgo],Tabla6[DESCRIPCIÓN DEL RIESGO],FALSE,1),"")</f>
        <v>Posibilidad de afectación Reputacional, Legal por Corrupción, Conflicto de Intereses, Fraude interno debido a Falta de controles en el manejo, verificación y custodia de información sensible; uso indebido de datos internos para favorecer a un tercero</v>
      </c>
      <c r="I313" s="327">
        <f>_xlfn.XLOOKUP(Tabla135[[#This Row],[Id Riesgo]],Tabla13[Id Riesgo],Tabla13[Probabilidad])</f>
        <v>0.4</v>
      </c>
      <c r="J313" s="327">
        <f>_xlfn.XLOOKUP(Tabla135[[#This Row],[Id Riesgo]],Tabla13[Id Riesgo],Tabla13[Porcentaje Impacto],"",1)</f>
        <v>0.4</v>
      </c>
      <c r="K313" s="311">
        <v>2</v>
      </c>
      <c r="L313" s="314"/>
      <c r="M313" s="314"/>
      <c r="N313" s="314"/>
      <c r="O313" s="295"/>
      <c r="P313" s="314"/>
      <c r="Q313" s="328" t="str">
        <f>_xlfn.TEXTJOIN(" ",TRUE,Tabla135[[#This Row],[Actividad - Acción ¿Qué?
Inicia con verbo]],Tabla135[[#This Row],[Complemento
(Observaciones o desviaciones)]])</f>
        <v/>
      </c>
      <c r="R313" s="295"/>
      <c r="S313" s="327" t="str">
        <f>_xlfn.XLOOKUP(Tabla135[[#This Row],[Tipo de control]],Tabla7[Tipo de control],Tabla7[Peso],"",1)</f>
        <v/>
      </c>
      <c r="T313" s="290" t="str">
        <f>_xlfn.XLOOKUP(Tabla135[[#This Row],[Tipo de control]],Tabla7[Tipo de control],Tabla7[Afectación matriz],"",1)</f>
        <v/>
      </c>
      <c r="U313" s="295"/>
      <c r="V313" s="327" t="str">
        <f>_xlfn.XLOOKUP(Tabla135[[#This Row],[Implementación]],Tabla11[Implementación],Tabla11[Peso],"",1)</f>
        <v/>
      </c>
      <c r="W313" s="295"/>
      <c r="X313" s="295"/>
      <c r="Y313" s="295"/>
      <c r="Z313" s="295"/>
      <c r="AA313" s="310" t="str">
        <f>IFERROR(Tabla135[[#This Row],[Peso del control]]+Tabla135[[#This Row],[Peso de la implementación]],"")</f>
        <v/>
      </c>
      <c r="AB313" s="310" t="str" cm="1">
        <f t="array" ref="AB313">IFERROR(IF(Tabla135[[#This Row],[Registro diligenciado]]=TRUE,_xlfn.IFS(AND(Tabla135[[#This Row],[No. de Control]]=1,Tabla135[[#This Row],[Desplazamiento en la Matriz]]="Probabilidad"),D313-(D313*Tabla135[[#This Row],[Valor del control]]),AND(Tabla135[[#This Row],[No. de Control]]&gt;1,Tabla135[[#This Row],[Desplazamiento en la Matriz]]="Probabilidad"),AB312-(AB312*Tabla135[[#This Row],[Valor del control]]),AND(Tabla135[[#This Row],[No. de Control]]=1,Tabla135[[#This Row],[Desplazamiento en la Matriz]]="Impacto"),D313,AND(Tabla135[[#This Row],[No. de Control]]&gt;1,Tabla135[[#This Row],[Desplazamiento en la Matriz]]="Impacto"),AB312),""),"")</f>
        <v/>
      </c>
      <c r="AC313" s="310" t="str" cm="1">
        <f t="array" ref="AC313">IFERROR(IF(Tabla135[[#This Row],[Registro diligenciado]]=TRUE,_xlfn.IFS(AND(Tabla135[[#This Row],[No. de Control]]=1,Tabla135[[#This Row],[Desplazamiento en la Matriz]]="Impacto"),E313-(E313*Tabla135[[#This Row],[Valor del control]]),AND(Tabla135[[#This Row],[No. de Control]]&gt;1,Tabla135[[#This Row],[Desplazamiento en la Matriz]]="Impacto"),AC312-(AC312*Tabla135[[#This Row],[Valor del control]]),AND(Tabla135[[#This Row],[No. de Control]]=1,Tabla135[[#This Row],[Desplazamiento en la Matriz]]="Probabilidad"),E313,AND(Tabla135[[#This Row],[No. de Control]]&gt;1,Tabla135[[#This Row],[Desplazamiento en la Matriz]]="Probabilidad"),AC312),""),"")</f>
        <v/>
      </c>
      <c r="AD313" s="310">
        <f>IFERROR(_xlfn.MINIFS(Tabla135[Probabilidad residual],Tabla135[Id Riesgo],Tabla135[[#This Row],[Id Riesgo]]),"")</f>
        <v>0.24</v>
      </c>
      <c r="AE313" s="310">
        <f>IFERROR(_xlfn.MINIFS(Tabla135[Impacto residual],Tabla135[Id Riesgo],Tabla135[[#This Row],[Id Riesgo]]),"")</f>
        <v>0.4</v>
      </c>
      <c r="AF313" s="310" t="str" cm="1">
        <f t="array" ref="AF31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313" s="310" t="str" cm="1">
        <f t="array" ref="AG31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Menor</v>
      </c>
      <c r="AH31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13" s="213"/>
      <c r="AJ313" s="727">
        <f>_xlfn.MINIFS(Tabla135[Probabilidad residual],Tabla135[Id Riesgo],Tabla135[[#This Row],[Id Riesgo]])</f>
        <v>0.24</v>
      </c>
      <c r="AK313" s="727">
        <f>_xlfn.MINIFS(Tabla135[Impacto residual],Tabla135[Id Riesgo],Tabla135[[#This Row],[Id Riesgo]])</f>
        <v>0.4</v>
      </c>
      <c r="AL313" s="727"/>
      <c r="AM313" s="727"/>
      <c r="AN313" s="213"/>
      <c r="AO313" s="213"/>
      <c r="AP313" s="213"/>
      <c r="AQ313" s="213"/>
      <c r="AR313" s="213"/>
      <c r="AS313" s="213"/>
      <c r="AT313" s="213"/>
      <c r="AU313" s="213"/>
      <c r="AV313" s="213"/>
      <c r="AW313" s="213"/>
      <c r="AX313" s="213"/>
      <c r="AY313" s="213"/>
    </row>
    <row r="314" spans="1:51" ht="87" hidden="1" x14ac:dyDescent="0.4">
      <c r="A314" s="735" t="str">
        <f>Tabla135[[#This Row],[Id Riesgo]]</f>
        <v>RC31</v>
      </c>
      <c r="B314" s="736" t="str">
        <f>Tabla135[[#This Row],[Riesgo]]</f>
        <v>Posibilidad de afectación Reputacional, Legal por Corrupción, Conflicto de Intereses, Fraude interno debido a Falta de controles en el manejo, verificación y custodia de información sensible; uso indebido de datos internos para favorecer a un tercero</v>
      </c>
      <c r="C314" s="742" t="b">
        <f>Tabla135[[#This Row],[Identificado en paso 1 y 2?]]</f>
        <v>1</v>
      </c>
      <c r="D314" s="727">
        <f>_xlfn.XLOOKUP(Tabla135[[#This Row],[Id Riesgo]],Tabla13[Id Riesgo],Tabla13[Probabilidad],"",1)</f>
        <v>0.4</v>
      </c>
      <c r="E314" s="727">
        <f>IF(C314=TRUE,_xlfn.XLOOKUP(Tabla135[[#This Row],[Id Riesgo]],Tabla13[Id Riesgo],Tabla13[Porcentaje Impacto],"",1),"")</f>
        <v>0.4</v>
      </c>
      <c r="F314" s="290" t="str">
        <f t="shared" si="30"/>
        <v>RC31</v>
      </c>
      <c r="G314" s="415" t="b">
        <f>_xlfn.XLOOKUP(F314,Tabla13[Id Riesgo],Tabla13[Registro diligenciado],FALSE,1)</f>
        <v>1</v>
      </c>
      <c r="H314" s="290" t="str">
        <f>IF(G314,_xlfn.XLOOKUP(F314,Tabla6[Id Riesgo],Tabla6[DESCRIPCIÓN DEL RIESGO],FALSE,1),"")</f>
        <v>Posibilidad de afectación Reputacional, Legal por Corrupción, Conflicto de Intereses, Fraude interno debido a Falta de controles en el manejo, verificación y custodia de información sensible; uso indebido de datos internos para favorecer a un tercero</v>
      </c>
      <c r="I314" s="327">
        <f>_xlfn.XLOOKUP(Tabla135[[#This Row],[Id Riesgo]],Tabla13[Id Riesgo],Tabla13[Probabilidad])</f>
        <v>0.4</v>
      </c>
      <c r="J314" s="327">
        <f>_xlfn.XLOOKUP(Tabla135[[#This Row],[Id Riesgo]],Tabla13[Id Riesgo],Tabla13[Porcentaje Impacto],"",1)</f>
        <v>0.4</v>
      </c>
      <c r="K314" s="311">
        <v>3</v>
      </c>
      <c r="L314" s="314"/>
      <c r="M314" s="314"/>
      <c r="N314" s="314"/>
      <c r="O314" s="295"/>
      <c r="P314" s="314"/>
      <c r="Q314" s="328" t="str">
        <f>_xlfn.TEXTJOIN(" ",TRUE,Tabla135[[#This Row],[Actividad - Acción ¿Qué?
Inicia con verbo]],Tabla135[[#This Row],[Complemento
(Observaciones o desviaciones)]])</f>
        <v/>
      </c>
      <c r="R314" s="295"/>
      <c r="S314" s="327" t="str">
        <f>_xlfn.XLOOKUP(Tabla135[[#This Row],[Tipo de control]],Tabla7[Tipo de control],Tabla7[Peso],"",1)</f>
        <v/>
      </c>
      <c r="T314" s="290" t="str">
        <f>_xlfn.XLOOKUP(Tabla135[[#This Row],[Tipo de control]],Tabla7[Tipo de control],Tabla7[Afectación matriz],"",1)</f>
        <v/>
      </c>
      <c r="U314" s="295"/>
      <c r="V314" s="327" t="str">
        <f>_xlfn.XLOOKUP(Tabla135[[#This Row],[Implementación]],Tabla11[Implementación],Tabla11[Peso],"",1)</f>
        <v/>
      </c>
      <c r="W314" s="295"/>
      <c r="X314" s="295"/>
      <c r="Y314" s="295"/>
      <c r="Z314" s="295"/>
      <c r="AA314" s="310" t="str">
        <f>IFERROR(Tabla135[[#This Row],[Peso del control]]+Tabla135[[#This Row],[Peso de la implementación]],"")</f>
        <v/>
      </c>
      <c r="AB314" s="310" t="str" cm="1">
        <f t="array" ref="AB314">IFERROR(IF(Tabla135[[#This Row],[Registro diligenciado]]=TRUE,_xlfn.IFS(AND(Tabla135[[#This Row],[No. de Control]]=1,Tabla135[[#This Row],[Desplazamiento en la Matriz]]="Probabilidad"),D314-(D314*Tabla135[[#This Row],[Valor del control]]),AND(Tabla135[[#This Row],[No. de Control]]&gt;1,Tabla135[[#This Row],[Desplazamiento en la Matriz]]="Probabilidad"),AB313-(AB313*Tabla135[[#This Row],[Valor del control]]),AND(Tabla135[[#This Row],[No. de Control]]=1,Tabla135[[#This Row],[Desplazamiento en la Matriz]]="Impacto"),D314,AND(Tabla135[[#This Row],[No. de Control]]&gt;1,Tabla135[[#This Row],[Desplazamiento en la Matriz]]="Impacto"),AB313),""),"")</f>
        <v/>
      </c>
      <c r="AC314" s="310" t="str" cm="1">
        <f t="array" ref="AC314">IFERROR(IF(Tabla135[[#This Row],[Registro diligenciado]]=TRUE,_xlfn.IFS(AND(Tabla135[[#This Row],[No. de Control]]=1,Tabla135[[#This Row],[Desplazamiento en la Matriz]]="Impacto"),E314-(E314*Tabla135[[#This Row],[Valor del control]]),AND(Tabla135[[#This Row],[No. de Control]]&gt;1,Tabla135[[#This Row],[Desplazamiento en la Matriz]]="Impacto"),AC313-(AC313*Tabla135[[#This Row],[Valor del control]]),AND(Tabla135[[#This Row],[No. de Control]]=1,Tabla135[[#This Row],[Desplazamiento en la Matriz]]="Probabilidad"),E314,AND(Tabla135[[#This Row],[No. de Control]]&gt;1,Tabla135[[#This Row],[Desplazamiento en la Matriz]]="Probabilidad"),AC313),""),"")</f>
        <v/>
      </c>
      <c r="AD314" s="310">
        <f>IFERROR(_xlfn.MINIFS(Tabla135[Probabilidad residual],Tabla135[Id Riesgo],Tabla135[[#This Row],[Id Riesgo]]),"")</f>
        <v>0.24</v>
      </c>
      <c r="AE314" s="310">
        <f>IFERROR(_xlfn.MINIFS(Tabla135[Impacto residual],Tabla135[Id Riesgo],Tabla135[[#This Row],[Id Riesgo]]),"")</f>
        <v>0.4</v>
      </c>
      <c r="AF314" s="310" t="str" cm="1">
        <f t="array" ref="AF31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314" s="310" t="str" cm="1">
        <f t="array" ref="AG31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Menor</v>
      </c>
      <c r="AH31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14" s="213"/>
      <c r="AJ314" s="727">
        <f>_xlfn.MINIFS(Tabla135[Probabilidad residual],Tabla135[Id Riesgo],Tabla135[[#This Row],[Id Riesgo]])</f>
        <v>0.24</v>
      </c>
      <c r="AK314" s="727">
        <f>_xlfn.MINIFS(Tabla135[Impacto residual],Tabla135[Id Riesgo],Tabla135[[#This Row],[Id Riesgo]])</f>
        <v>0.4</v>
      </c>
      <c r="AL314" s="727"/>
      <c r="AM314" s="727"/>
      <c r="AN314" s="213"/>
      <c r="AO314" s="213"/>
      <c r="AP314" s="213"/>
      <c r="AQ314" s="213"/>
      <c r="AR314" s="213"/>
      <c r="AS314" s="213"/>
      <c r="AT314" s="213"/>
      <c r="AU314" s="213"/>
      <c r="AV314" s="213"/>
      <c r="AW314" s="213"/>
      <c r="AX314" s="213"/>
      <c r="AY314" s="213"/>
    </row>
    <row r="315" spans="1:51" ht="87" hidden="1" x14ac:dyDescent="0.4">
      <c r="A315" s="735" t="str">
        <f>Tabla135[[#This Row],[Id Riesgo]]</f>
        <v>RC31</v>
      </c>
      <c r="B315" s="736" t="str">
        <f>Tabla135[[#This Row],[Riesgo]]</f>
        <v>Posibilidad de afectación Reputacional, Legal por Corrupción, Conflicto de Intereses, Fraude interno debido a Falta de controles en el manejo, verificación y custodia de información sensible; uso indebido de datos internos para favorecer a un tercero</v>
      </c>
      <c r="C315" s="742" t="b">
        <f>Tabla135[[#This Row],[Identificado en paso 1 y 2?]]</f>
        <v>1</v>
      </c>
      <c r="D315" s="727">
        <f>_xlfn.XLOOKUP(Tabla135[[#This Row],[Id Riesgo]],Tabla13[Id Riesgo],Tabla13[Probabilidad],"",1)</f>
        <v>0.4</v>
      </c>
      <c r="E315" s="727">
        <f>IF(C315=TRUE,_xlfn.XLOOKUP(Tabla135[[#This Row],[Id Riesgo]],Tabla13[Id Riesgo],Tabla13[Porcentaje Impacto],"",1),"")</f>
        <v>0.4</v>
      </c>
      <c r="F315" s="290" t="str">
        <f t="shared" si="30"/>
        <v>RC31</v>
      </c>
      <c r="G315" s="415" t="b">
        <f>_xlfn.XLOOKUP(F315,Tabla13[Id Riesgo],Tabla13[Registro diligenciado],FALSE,1)</f>
        <v>1</v>
      </c>
      <c r="H315" s="290" t="str">
        <f>IF(G315,_xlfn.XLOOKUP(F315,Tabla6[Id Riesgo],Tabla6[DESCRIPCIÓN DEL RIESGO],FALSE,1),"")</f>
        <v>Posibilidad de afectación Reputacional, Legal por Corrupción, Conflicto de Intereses, Fraude interno debido a Falta de controles en el manejo, verificación y custodia de información sensible; uso indebido de datos internos para favorecer a un tercero</v>
      </c>
      <c r="I315" s="327">
        <f>_xlfn.XLOOKUP(Tabla135[[#This Row],[Id Riesgo]],Tabla13[Id Riesgo],Tabla13[Probabilidad])</f>
        <v>0.4</v>
      </c>
      <c r="J315" s="327">
        <f>_xlfn.XLOOKUP(Tabla135[[#This Row],[Id Riesgo]],Tabla13[Id Riesgo],Tabla13[Porcentaje Impacto],"",1)</f>
        <v>0.4</v>
      </c>
      <c r="K315" s="311">
        <v>4</v>
      </c>
      <c r="L315" s="314"/>
      <c r="M315" s="314"/>
      <c r="N315" s="314"/>
      <c r="O315" s="295"/>
      <c r="P315" s="314"/>
      <c r="Q315" s="328" t="str">
        <f>_xlfn.TEXTJOIN(" ",TRUE,Tabla135[[#This Row],[Actividad - Acción ¿Qué?
Inicia con verbo]],Tabla135[[#This Row],[Complemento
(Observaciones o desviaciones)]])</f>
        <v/>
      </c>
      <c r="R315" s="295"/>
      <c r="S315" s="327" t="str">
        <f>_xlfn.XLOOKUP(Tabla135[[#This Row],[Tipo de control]],Tabla7[Tipo de control],Tabla7[Peso],"",1)</f>
        <v/>
      </c>
      <c r="T315" s="290" t="str">
        <f>_xlfn.XLOOKUP(Tabla135[[#This Row],[Tipo de control]],Tabla7[Tipo de control],Tabla7[Afectación matriz],"",1)</f>
        <v/>
      </c>
      <c r="U315" s="295"/>
      <c r="V315" s="327" t="str">
        <f>_xlfn.XLOOKUP(Tabla135[[#This Row],[Implementación]],Tabla11[Implementación],Tabla11[Peso],"",1)</f>
        <v/>
      </c>
      <c r="W315" s="295"/>
      <c r="X315" s="295"/>
      <c r="Y315" s="295"/>
      <c r="Z315" s="295"/>
      <c r="AA315" s="310" t="str">
        <f>IFERROR(Tabla135[[#This Row],[Peso del control]]+Tabla135[[#This Row],[Peso de la implementación]],"")</f>
        <v/>
      </c>
      <c r="AB315" s="310" t="str" cm="1">
        <f t="array" ref="AB315">IFERROR(IF(Tabla135[[#This Row],[Registro diligenciado]]=TRUE,_xlfn.IFS(AND(Tabla135[[#This Row],[No. de Control]]=1,Tabla135[[#This Row],[Desplazamiento en la Matriz]]="Probabilidad"),D315-(D315*Tabla135[[#This Row],[Valor del control]]),AND(Tabla135[[#This Row],[No. de Control]]&gt;1,Tabla135[[#This Row],[Desplazamiento en la Matriz]]="Probabilidad"),AB314-(AB314*Tabla135[[#This Row],[Valor del control]]),AND(Tabla135[[#This Row],[No. de Control]]=1,Tabla135[[#This Row],[Desplazamiento en la Matriz]]="Impacto"),D315,AND(Tabla135[[#This Row],[No. de Control]]&gt;1,Tabla135[[#This Row],[Desplazamiento en la Matriz]]="Impacto"),AB314),""),"")</f>
        <v/>
      </c>
      <c r="AC315" s="310" t="str" cm="1">
        <f t="array" ref="AC315">IFERROR(IF(Tabla135[[#This Row],[Registro diligenciado]]=TRUE,_xlfn.IFS(AND(Tabla135[[#This Row],[No. de Control]]=1,Tabla135[[#This Row],[Desplazamiento en la Matriz]]="Impacto"),E315-(E315*Tabla135[[#This Row],[Valor del control]]),AND(Tabla135[[#This Row],[No. de Control]]&gt;1,Tabla135[[#This Row],[Desplazamiento en la Matriz]]="Impacto"),AC314-(AC314*Tabla135[[#This Row],[Valor del control]]),AND(Tabla135[[#This Row],[No. de Control]]=1,Tabla135[[#This Row],[Desplazamiento en la Matriz]]="Probabilidad"),E315,AND(Tabla135[[#This Row],[No. de Control]]&gt;1,Tabla135[[#This Row],[Desplazamiento en la Matriz]]="Probabilidad"),AC314),""),"")</f>
        <v/>
      </c>
      <c r="AD315" s="310">
        <f>IFERROR(_xlfn.MINIFS(Tabla135[Probabilidad residual],Tabla135[Id Riesgo],Tabla135[[#This Row],[Id Riesgo]]),"")</f>
        <v>0.24</v>
      </c>
      <c r="AE315" s="310">
        <f>IFERROR(_xlfn.MINIFS(Tabla135[Impacto residual],Tabla135[Id Riesgo],Tabla135[[#This Row],[Id Riesgo]]),"")</f>
        <v>0.4</v>
      </c>
      <c r="AF315" s="310" t="str" cm="1">
        <f t="array" ref="AF31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315" s="310" t="str" cm="1">
        <f t="array" ref="AG31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Menor</v>
      </c>
      <c r="AH31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15" s="213"/>
      <c r="AJ315" s="727">
        <f>_xlfn.MINIFS(Tabla135[Probabilidad residual],Tabla135[Id Riesgo],Tabla135[[#This Row],[Id Riesgo]])</f>
        <v>0.24</v>
      </c>
      <c r="AK315" s="727">
        <f>_xlfn.MINIFS(Tabla135[Impacto residual],Tabla135[Id Riesgo],Tabla135[[#This Row],[Id Riesgo]])</f>
        <v>0.4</v>
      </c>
      <c r="AL315" s="727"/>
      <c r="AM315" s="727"/>
      <c r="AN315" s="213"/>
      <c r="AO315" s="213"/>
      <c r="AP315" s="213"/>
      <c r="AQ315" s="213"/>
      <c r="AR315" s="213"/>
      <c r="AS315" s="213"/>
      <c r="AT315" s="213"/>
      <c r="AU315" s="213"/>
      <c r="AV315" s="213"/>
      <c r="AW315" s="213"/>
      <c r="AX315" s="213"/>
      <c r="AY315" s="213"/>
    </row>
    <row r="316" spans="1:51" ht="87" hidden="1" x14ac:dyDescent="0.4">
      <c r="A316" s="735" t="str">
        <f>Tabla135[[#This Row],[Id Riesgo]]</f>
        <v>RC31</v>
      </c>
      <c r="B316" s="736" t="str">
        <f>Tabla135[[#This Row],[Riesgo]]</f>
        <v>Posibilidad de afectación Reputacional, Legal por Corrupción, Conflicto de Intereses, Fraude interno debido a Falta de controles en el manejo, verificación y custodia de información sensible; uso indebido de datos internos para favorecer a un tercero</v>
      </c>
      <c r="C316" s="742" t="b">
        <f>Tabla135[[#This Row],[Identificado en paso 1 y 2?]]</f>
        <v>1</v>
      </c>
      <c r="D316" s="727">
        <f>_xlfn.XLOOKUP(Tabla135[[#This Row],[Id Riesgo]],Tabla13[Id Riesgo],Tabla13[Probabilidad],"",1)</f>
        <v>0.4</v>
      </c>
      <c r="E316" s="727">
        <f>IF(C316=TRUE,_xlfn.XLOOKUP(Tabla135[[#This Row],[Id Riesgo]],Tabla13[Id Riesgo],Tabla13[Porcentaje Impacto],"",1),"")</f>
        <v>0.4</v>
      </c>
      <c r="F316" s="290" t="str">
        <f t="shared" si="30"/>
        <v>RC31</v>
      </c>
      <c r="G316" s="415" t="b">
        <f>_xlfn.XLOOKUP(F316,Tabla13[Id Riesgo],Tabla13[Registro diligenciado],FALSE,1)</f>
        <v>1</v>
      </c>
      <c r="H316" s="290" t="str">
        <f>IF(G316,_xlfn.XLOOKUP(F316,Tabla6[Id Riesgo],Tabla6[DESCRIPCIÓN DEL RIESGO],FALSE,1),"")</f>
        <v>Posibilidad de afectación Reputacional, Legal por Corrupción, Conflicto de Intereses, Fraude interno debido a Falta de controles en el manejo, verificación y custodia de información sensible; uso indebido de datos internos para favorecer a un tercero</v>
      </c>
      <c r="I316" s="327">
        <f>_xlfn.XLOOKUP(Tabla135[[#This Row],[Id Riesgo]],Tabla13[Id Riesgo],Tabla13[Probabilidad])</f>
        <v>0.4</v>
      </c>
      <c r="J316" s="327">
        <f>_xlfn.XLOOKUP(Tabla135[[#This Row],[Id Riesgo]],Tabla13[Id Riesgo],Tabla13[Porcentaje Impacto],"",1)</f>
        <v>0.4</v>
      </c>
      <c r="K316" s="311">
        <v>5</v>
      </c>
      <c r="L316" s="314"/>
      <c r="M316" s="314"/>
      <c r="N316" s="314"/>
      <c r="O316" s="295"/>
      <c r="P316" s="314"/>
      <c r="Q316" s="328" t="str">
        <f>_xlfn.TEXTJOIN(" ",TRUE,Tabla135[[#This Row],[Actividad - Acción ¿Qué?
Inicia con verbo]],Tabla135[[#This Row],[Complemento
(Observaciones o desviaciones)]])</f>
        <v/>
      </c>
      <c r="R316" s="295"/>
      <c r="S316" s="327" t="str">
        <f>_xlfn.XLOOKUP(Tabla135[[#This Row],[Tipo de control]],Tabla7[Tipo de control],Tabla7[Peso],"",1)</f>
        <v/>
      </c>
      <c r="T316" s="290" t="str">
        <f>_xlfn.XLOOKUP(Tabla135[[#This Row],[Tipo de control]],Tabla7[Tipo de control],Tabla7[Afectación matriz],"",1)</f>
        <v/>
      </c>
      <c r="U316" s="295"/>
      <c r="V316" s="327" t="str">
        <f>_xlfn.XLOOKUP(Tabla135[[#This Row],[Implementación]],Tabla11[Implementación],Tabla11[Peso],"",1)</f>
        <v/>
      </c>
      <c r="W316" s="295"/>
      <c r="X316" s="295"/>
      <c r="Y316" s="295"/>
      <c r="Z316" s="295"/>
      <c r="AA316" s="310" t="str">
        <f>IFERROR(Tabla135[[#This Row],[Peso del control]]+Tabla135[[#This Row],[Peso de la implementación]],"")</f>
        <v/>
      </c>
      <c r="AB316" s="310" t="str" cm="1">
        <f t="array" ref="AB316">IFERROR(IF(Tabla135[[#This Row],[Registro diligenciado]]=TRUE,_xlfn.IFS(AND(Tabla135[[#This Row],[No. de Control]]=1,Tabla135[[#This Row],[Desplazamiento en la Matriz]]="Probabilidad"),D316-(D316*Tabla135[[#This Row],[Valor del control]]),AND(Tabla135[[#This Row],[No. de Control]]&gt;1,Tabla135[[#This Row],[Desplazamiento en la Matriz]]="Probabilidad"),AB315-(AB315*Tabla135[[#This Row],[Valor del control]]),AND(Tabla135[[#This Row],[No. de Control]]=1,Tabla135[[#This Row],[Desplazamiento en la Matriz]]="Impacto"),D316,AND(Tabla135[[#This Row],[No. de Control]]&gt;1,Tabla135[[#This Row],[Desplazamiento en la Matriz]]="Impacto"),AB315),""),"")</f>
        <v/>
      </c>
      <c r="AC316" s="310" t="str" cm="1">
        <f t="array" ref="AC316">IFERROR(IF(Tabla135[[#This Row],[Registro diligenciado]]=TRUE,_xlfn.IFS(AND(Tabla135[[#This Row],[No. de Control]]=1,Tabla135[[#This Row],[Desplazamiento en la Matriz]]="Impacto"),E316-(E316*Tabla135[[#This Row],[Valor del control]]),AND(Tabla135[[#This Row],[No. de Control]]&gt;1,Tabla135[[#This Row],[Desplazamiento en la Matriz]]="Impacto"),AC315-(AC315*Tabla135[[#This Row],[Valor del control]]),AND(Tabla135[[#This Row],[No. de Control]]=1,Tabla135[[#This Row],[Desplazamiento en la Matriz]]="Probabilidad"),E316,AND(Tabla135[[#This Row],[No. de Control]]&gt;1,Tabla135[[#This Row],[Desplazamiento en la Matriz]]="Probabilidad"),AC315),""),"")</f>
        <v/>
      </c>
      <c r="AD316" s="310">
        <f>IFERROR(_xlfn.MINIFS(Tabla135[Probabilidad residual],Tabla135[Id Riesgo],Tabla135[[#This Row],[Id Riesgo]]),"")</f>
        <v>0.24</v>
      </c>
      <c r="AE316" s="310">
        <f>IFERROR(_xlfn.MINIFS(Tabla135[Impacto residual],Tabla135[Id Riesgo],Tabla135[[#This Row],[Id Riesgo]]),"")</f>
        <v>0.4</v>
      </c>
      <c r="AF316" s="310" t="str" cm="1">
        <f t="array" ref="AF31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316" s="310" t="str" cm="1">
        <f t="array" ref="AG31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Menor</v>
      </c>
      <c r="AH31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16" s="213"/>
      <c r="AJ316" s="727">
        <f>_xlfn.MINIFS(Tabla135[Probabilidad residual],Tabla135[Id Riesgo],Tabla135[[#This Row],[Id Riesgo]])</f>
        <v>0.24</v>
      </c>
      <c r="AK316" s="727">
        <f>_xlfn.MINIFS(Tabla135[Impacto residual],Tabla135[Id Riesgo],Tabla135[[#This Row],[Id Riesgo]])</f>
        <v>0.4</v>
      </c>
      <c r="AL316" s="727"/>
      <c r="AM316" s="727"/>
      <c r="AN316" s="213"/>
      <c r="AO316" s="213"/>
      <c r="AP316" s="213"/>
      <c r="AQ316" s="213"/>
      <c r="AR316" s="213"/>
      <c r="AS316" s="213"/>
      <c r="AT316" s="213"/>
      <c r="AU316" s="213"/>
      <c r="AV316" s="213"/>
      <c r="AW316" s="213"/>
      <c r="AX316" s="213"/>
      <c r="AY316" s="213"/>
    </row>
    <row r="317" spans="1:51" ht="87" hidden="1" x14ac:dyDescent="0.4">
      <c r="A317" s="735" t="str">
        <f>Tabla135[[#This Row],[Id Riesgo]]</f>
        <v>RC31</v>
      </c>
      <c r="B317" s="736" t="str">
        <f>Tabla135[[#This Row],[Riesgo]]</f>
        <v>Posibilidad de afectación Reputacional, Legal por Corrupción, Conflicto de Intereses, Fraude interno debido a Falta de controles en el manejo, verificación y custodia de información sensible; uso indebido de datos internos para favorecer a un tercero</v>
      </c>
      <c r="C317" s="742" t="b">
        <f>Tabla135[[#This Row],[Identificado en paso 1 y 2?]]</f>
        <v>1</v>
      </c>
      <c r="D317" s="727">
        <f>_xlfn.XLOOKUP(Tabla135[[#This Row],[Id Riesgo]],Tabla13[Id Riesgo],Tabla13[Probabilidad],"",1)</f>
        <v>0.4</v>
      </c>
      <c r="E317" s="727">
        <f>IF(C317=TRUE,_xlfn.XLOOKUP(Tabla135[[#This Row],[Id Riesgo]],Tabla13[Id Riesgo],Tabla13[Porcentaje Impacto],"",1),"")</f>
        <v>0.4</v>
      </c>
      <c r="F317" s="290" t="str">
        <f t="shared" si="30"/>
        <v>RC31</v>
      </c>
      <c r="G317" s="415" t="b">
        <f>_xlfn.XLOOKUP(F317,Tabla13[Id Riesgo],Tabla13[Registro diligenciado],FALSE,1)</f>
        <v>1</v>
      </c>
      <c r="H317" s="290" t="str">
        <f>IF(G317,_xlfn.XLOOKUP(F317,Tabla6[Id Riesgo],Tabla6[DESCRIPCIÓN DEL RIESGO],FALSE,1),"")</f>
        <v>Posibilidad de afectación Reputacional, Legal por Corrupción, Conflicto de Intereses, Fraude interno debido a Falta de controles en el manejo, verificación y custodia de información sensible; uso indebido de datos internos para favorecer a un tercero</v>
      </c>
      <c r="I317" s="327">
        <f>_xlfn.XLOOKUP(Tabla135[[#This Row],[Id Riesgo]],Tabla13[Id Riesgo],Tabla13[Probabilidad])</f>
        <v>0.4</v>
      </c>
      <c r="J317" s="327">
        <f>_xlfn.XLOOKUP(Tabla135[[#This Row],[Id Riesgo]],Tabla13[Id Riesgo],Tabla13[Porcentaje Impacto],"",1)</f>
        <v>0.4</v>
      </c>
      <c r="K317" s="311">
        <v>6</v>
      </c>
      <c r="L317" s="314"/>
      <c r="M317" s="314"/>
      <c r="N317" s="314"/>
      <c r="O317" s="295"/>
      <c r="P317" s="314"/>
      <c r="Q317" s="328" t="str">
        <f>_xlfn.TEXTJOIN(" ",TRUE,Tabla135[[#This Row],[Actividad - Acción ¿Qué?
Inicia con verbo]],Tabla135[[#This Row],[Complemento
(Observaciones o desviaciones)]])</f>
        <v/>
      </c>
      <c r="R317" s="295"/>
      <c r="S317" s="327" t="str">
        <f>_xlfn.XLOOKUP(Tabla135[[#This Row],[Tipo de control]],Tabla7[Tipo de control],Tabla7[Peso],"",1)</f>
        <v/>
      </c>
      <c r="T317" s="290" t="str">
        <f>_xlfn.XLOOKUP(Tabla135[[#This Row],[Tipo de control]],Tabla7[Tipo de control],Tabla7[Afectación matriz],"",1)</f>
        <v/>
      </c>
      <c r="U317" s="295"/>
      <c r="V317" s="327" t="str">
        <f>_xlfn.XLOOKUP(Tabla135[[#This Row],[Implementación]],Tabla11[Implementación],Tabla11[Peso],"",1)</f>
        <v/>
      </c>
      <c r="W317" s="295"/>
      <c r="X317" s="295"/>
      <c r="Y317" s="295"/>
      <c r="Z317" s="295"/>
      <c r="AA317" s="310" t="str">
        <f>IFERROR(Tabla135[[#This Row],[Peso del control]]+Tabla135[[#This Row],[Peso de la implementación]],"")</f>
        <v/>
      </c>
      <c r="AB317" s="310" t="str" cm="1">
        <f t="array" ref="AB317">IFERROR(IF(Tabla135[[#This Row],[Registro diligenciado]]=TRUE,_xlfn.IFS(AND(Tabla135[[#This Row],[No. de Control]]=1,Tabla135[[#This Row],[Desplazamiento en la Matriz]]="Probabilidad"),D317-(D317*Tabla135[[#This Row],[Valor del control]]),AND(Tabla135[[#This Row],[No. de Control]]&gt;1,Tabla135[[#This Row],[Desplazamiento en la Matriz]]="Probabilidad"),AB316-(AB316*Tabla135[[#This Row],[Valor del control]]),AND(Tabla135[[#This Row],[No. de Control]]=1,Tabla135[[#This Row],[Desplazamiento en la Matriz]]="Impacto"),D317,AND(Tabla135[[#This Row],[No. de Control]]&gt;1,Tabla135[[#This Row],[Desplazamiento en la Matriz]]="Impacto"),AB316),""),"")</f>
        <v/>
      </c>
      <c r="AC317" s="310" t="str" cm="1">
        <f t="array" ref="AC317">IFERROR(IF(Tabla135[[#This Row],[Registro diligenciado]]=TRUE,_xlfn.IFS(AND(Tabla135[[#This Row],[No. de Control]]=1,Tabla135[[#This Row],[Desplazamiento en la Matriz]]="Impacto"),E317-(E317*Tabla135[[#This Row],[Valor del control]]),AND(Tabla135[[#This Row],[No. de Control]]&gt;1,Tabla135[[#This Row],[Desplazamiento en la Matriz]]="Impacto"),AC316-(AC316*Tabla135[[#This Row],[Valor del control]]),AND(Tabla135[[#This Row],[No. de Control]]=1,Tabla135[[#This Row],[Desplazamiento en la Matriz]]="Probabilidad"),E317,AND(Tabla135[[#This Row],[No. de Control]]&gt;1,Tabla135[[#This Row],[Desplazamiento en la Matriz]]="Probabilidad"),AC316),""),"")</f>
        <v/>
      </c>
      <c r="AD317" s="310">
        <f>IFERROR(_xlfn.MINIFS(Tabla135[Probabilidad residual],Tabla135[Id Riesgo],Tabla135[[#This Row],[Id Riesgo]]),"")</f>
        <v>0.24</v>
      </c>
      <c r="AE317" s="310">
        <f>IFERROR(_xlfn.MINIFS(Tabla135[Impacto residual],Tabla135[Id Riesgo],Tabla135[[#This Row],[Id Riesgo]]),"")</f>
        <v>0.4</v>
      </c>
      <c r="AF317" s="310" t="str" cm="1">
        <f t="array" ref="AF31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317" s="310" t="str" cm="1">
        <f t="array" ref="AG31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Menor</v>
      </c>
      <c r="AH31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17" s="213"/>
      <c r="AJ317" s="727">
        <f>_xlfn.MINIFS(Tabla135[Probabilidad residual],Tabla135[Id Riesgo],Tabla135[[#This Row],[Id Riesgo]])</f>
        <v>0.24</v>
      </c>
      <c r="AK317" s="727">
        <f>_xlfn.MINIFS(Tabla135[Impacto residual],Tabla135[Id Riesgo],Tabla135[[#This Row],[Id Riesgo]])</f>
        <v>0.4</v>
      </c>
      <c r="AL317" s="727"/>
      <c r="AM317" s="727"/>
      <c r="AN317" s="213"/>
      <c r="AO317" s="213"/>
      <c r="AP317" s="213"/>
      <c r="AQ317" s="213"/>
      <c r="AR317" s="213"/>
      <c r="AS317" s="213"/>
      <c r="AT317" s="213"/>
      <c r="AU317" s="213"/>
      <c r="AV317" s="213"/>
      <c r="AW317" s="213"/>
      <c r="AX317" s="213"/>
      <c r="AY317" s="213"/>
    </row>
    <row r="318" spans="1:51" ht="87" hidden="1" x14ac:dyDescent="0.4">
      <c r="A318" s="735" t="str">
        <f>Tabla135[[#This Row],[Id Riesgo]]</f>
        <v>RC31</v>
      </c>
      <c r="B318" s="736" t="str">
        <f>Tabla135[[#This Row],[Riesgo]]</f>
        <v>Posibilidad de afectación Reputacional, Legal por Corrupción, Conflicto de Intereses, Fraude interno debido a Falta de controles en el manejo, verificación y custodia de información sensible; uso indebido de datos internos para favorecer a un tercero</v>
      </c>
      <c r="C318" s="742" t="b">
        <f>Tabla135[[#This Row],[Identificado en paso 1 y 2?]]</f>
        <v>1</v>
      </c>
      <c r="D318" s="727">
        <f>_xlfn.XLOOKUP(Tabla135[[#This Row],[Id Riesgo]],Tabla13[Id Riesgo],Tabla13[Probabilidad],"",1)</f>
        <v>0.4</v>
      </c>
      <c r="E318" s="727">
        <f>IF(C318=TRUE,_xlfn.XLOOKUP(Tabla135[[#This Row],[Id Riesgo]],Tabla13[Id Riesgo],Tabla13[Porcentaje Impacto],"",1),"")</f>
        <v>0.4</v>
      </c>
      <c r="F318" s="290" t="str">
        <f t="shared" si="30"/>
        <v>RC31</v>
      </c>
      <c r="G318" s="415" t="b">
        <f>_xlfn.XLOOKUP(F318,Tabla13[Id Riesgo],Tabla13[Registro diligenciado],FALSE,1)</f>
        <v>1</v>
      </c>
      <c r="H318" s="290" t="str">
        <f>IF(G318,_xlfn.XLOOKUP(F318,Tabla6[Id Riesgo],Tabla6[DESCRIPCIÓN DEL RIESGO],FALSE,1),"")</f>
        <v>Posibilidad de afectación Reputacional, Legal por Corrupción, Conflicto de Intereses, Fraude interno debido a Falta de controles en el manejo, verificación y custodia de información sensible; uso indebido de datos internos para favorecer a un tercero</v>
      </c>
      <c r="I318" s="327">
        <f>_xlfn.XLOOKUP(Tabla135[[#This Row],[Id Riesgo]],Tabla13[Id Riesgo],Tabla13[Probabilidad])</f>
        <v>0.4</v>
      </c>
      <c r="J318" s="327">
        <f>_xlfn.XLOOKUP(Tabla135[[#This Row],[Id Riesgo]],Tabla13[Id Riesgo],Tabla13[Porcentaje Impacto],"",1)</f>
        <v>0.4</v>
      </c>
      <c r="K318" s="311">
        <v>7</v>
      </c>
      <c r="L318" s="314"/>
      <c r="M318" s="314"/>
      <c r="N318" s="314"/>
      <c r="O318" s="295"/>
      <c r="P318" s="314"/>
      <c r="Q318" s="328" t="str">
        <f>_xlfn.TEXTJOIN(" ",TRUE,Tabla135[[#This Row],[Actividad - Acción ¿Qué?
Inicia con verbo]],Tabla135[[#This Row],[Complemento
(Observaciones o desviaciones)]])</f>
        <v/>
      </c>
      <c r="R318" s="295"/>
      <c r="S318" s="327" t="str">
        <f>_xlfn.XLOOKUP(Tabla135[[#This Row],[Tipo de control]],Tabla7[Tipo de control],Tabla7[Peso],"",1)</f>
        <v/>
      </c>
      <c r="T318" s="290" t="str">
        <f>_xlfn.XLOOKUP(Tabla135[[#This Row],[Tipo de control]],Tabla7[Tipo de control],Tabla7[Afectación matriz],"",1)</f>
        <v/>
      </c>
      <c r="U318" s="295"/>
      <c r="V318" s="327" t="str">
        <f>_xlfn.XLOOKUP(Tabla135[[#This Row],[Implementación]],Tabla11[Implementación],Tabla11[Peso],"",1)</f>
        <v/>
      </c>
      <c r="W318" s="295"/>
      <c r="X318" s="295"/>
      <c r="Y318" s="295"/>
      <c r="Z318" s="295"/>
      <c r="AA318" s="310" t="str">
        <f>IFERROR(Tabla135[[#This Row],[Peso del control]]+Tabla135[[#This Row],[Peso de la implementación]],"")</f>
        <v/>
      </c>
      <c r="AB318" s="310" t="str" cm="1">
        <f t="array" ref="AB318">IFERROR(IF(Tabla135[[#This Row],[Registro diligenciado]]=TRUE,_xlfn.IFS(AND(Tabla135[[#This Row],[No. de Control]]=1,Tabla135[[#This Row],[Desplazamiento en la Matriz]]="Probabilidad"),D318-(D318*Tabla135[[#This Row],[Valor del control]]),AND(Tabla135[[#This Row],[No. de Control]]&gt;1,Tabla135[[#This Row],[Desplazamiento en la Matriz]]="Probabilidad"),AB317-(AB317*Tabla135[[#This Row],[Valor del control]]),AND(Tabla135[[#This Row],[No. de Control]]=1,Tabla135[[#This Row],[Desplazamiento en la Matriz]]="Impacto"),D318,AND(Tabla135[[#This Row],[No. de Control]]&gt;1,Tabla135[[#This Row],[Desplazamiento en la Matriz]]="Impacto"),AB317),""),"")</f>
        <v/>
      </c>
      <c r="AC318" s="310" t="str" cm="1">
        <f t="array" ref="AC318">IFERROR(IF(Tabla135[[#This Row],[Registro diligenciado]]=TRUE,_xlfn.IFS(AND(Tabla135[[#This Row],[No. de Control]]=1,Tabla135[[#This Row],[Desplazamiento en la Matriz]]="Impacto"),E318-(E318*Tabla135[[#This Row],[Valor del control]]),AND(Tabla135[[#This Row],[No. de Control]]&gt;1,Tabla135[[#This Row],[Desplazamiento en la Matriz]]="Impacto"),AC317-(AC317*Tabla135[[#This Row],[Valor del control]]),AND(Tabla135[[#This Row],[No. de Control]]=1,Tabla135[[#This Row],[Desplazamiento en la Matriz]]="Probabilidad"),E318,AND(Tabla135[[#This Row],[No. de Control]]&gt;1,Tabla135[[#This Row],[Desplazamiento en la Matriz]]="Probabilidad"),AC317),""),"")</f>
        <v/>
      </c>
      <c r="AD318" s="310">
        <f>IFERROR(_xlfn.MINIFS(Tabla135[Probabilidad residual],Tabla135[Id Riesgo],Tabla135[[#This Row],[Id Riesgo]]),"")</f>
        <v>0.24</v>
      </c>
      <c r="AE318" s="310">
        <f>IFERROR(_xlfn.MINIFS(Tabla135[Impacto residual],Tabla135[Id Riesgo],Tabla135[[#This Row],[Id Riesgo]]),"")</f>
        <v>0.4</v>
      </c>
      <c r="AF318" s="310" t="str" cm="1">
        <f t="array" ref="AF31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318" s="310" t="str" cm="1">
        <f t="array" ref="AG31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Menor</v>
      </c>
      <c r="AH31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18" s="213"/>
      <c r="AJ318" s="727">
        <f>_xlfn.MINIFS(Tabla135[Probabilidad residual],Tabla135[Id Riesgo],Tabla135[[#This Row],[Id Riesgo]])</f>
        <v>0.24</v>
      </c>
      <c r="AK318" s="727">
        <f>_xlfn.MINIFS(Tabla135[Impacto residual],Tabla135[Id Riesgo],Tabla135[[#This Row],[Id Riesgo]])</f>
        <v>0.4</v>
      </c>
      <c r="AL318" s="727"/>
      <c r="AM318" s="727"/>
      <c r="AN318" s="213"/>
      <c r="AO318" s="213"/>
      <c r="AP318" s="213"/>
      <c r="AQ318" s="213"/>
      <c r="AR318" s="213"/>
      <c r="AS318" s="213"/>
      <c r="AT318" s="213"/>
      <c r="AU318" s="213"/>
      <c r="AV318" s="213"/>
      <c r="AW318" s="213"/>
      <c r="AX318" s="213"/>
      <c r="AY318" s="213"/>
    </row>
    <row r="319" spans="1:51" ht="87" hidden="1" x14ac:dyDescent="0.4">
      <c r="A319" s="735" t="str">
        <f>Tabla135[[#This Row],[Id Riesgo]]</f>
        <v>RC31</v>
      </c>
      <c r="B319" s="736" t="str">
        <f>Tabla135[[#This Row],[Riesgo]]</f>
        <v>Posibilidad de afectación Reputacional, Legal por Corrupción, Conflicto de Intereses, Fraude interno debido a Falta de controles en el manejo, verificación y custodia de información sensible; uso indebido de datos internos para favorecer a un tercero</v>
      </c>
      <c r="C319" s="742" t="b">
        <f>Tabla135[[#This Row],[Identificado en paso 1 y 2?]]</f>
        <v>1</v>
      </c>
      <c r="D319" s="727">
        <f>_xlfn.XLOOKUP(Tabla135[[#This Row],[Id Riesgo]],Tabla13[Id Riesgo],Tabla13[Probabilidad],"",1)</f>
        <v>0.4</v>
      </c>
      <c r="E319" s="727">
        <f>IF(C319=TRUE,_xlfn.XLOOKUP(Tabla135[[#This Row],[Id Riesgo]],Tabla13[Id Riesgo],Tabla13[Porcentaje Impacto],"",1),"")</f>
        <v>0.4</v>
      </c>
      <c r="F319" s="290" t="str">
        <f t="shared" si="30"/>
        <v>RC31</v>
      </c>
      <c r="G319" s="415" t="b">
        <f>_xlfn.XLOOKUP(F319,Tabla13[Id Riesgo],Tabla13[Registro diligenciado],FALSE,1)</f>
        <v>1</v>
      </c>
      <c r="H319" s="290" t="str">
        <f>IF(G319,_xlfn.XLOOKUP(F319,Tabla6[Id Riesgo],Tabla6[DESCRIPCIÓN DEL RIESGO],FALSE,1),"")</f>
        <v>Posibilidad de afectación Reputacional, Legal por Corrupción, Conflicto de Intereses, Fraude interno debido a Falta de controles en el manejo, verificación y custodia de información sensible; uso indebido de datos internos para favorecer a un tercero</v>
      </c>
      <c r="I319" s="327">
        <f>_xlfn.XLOOKUP(Tabla135[[#This Row],[Id Riesgo]],Tabla13[Id Riesgo],Tabla13[Probabilidad])</f>
        <v>0.4</v>
      </c>
      <c r="J319" s="327">
        <f>_xlfn.XLOOKUP(Tabla135[[#This Row],[Id Riesgo]],Tabla13[Id Riesgo],Tabla13[Porcentaje Impacto],"",1)</f>
        <v>0.4</v>
      </c>
      <c r="K319" s="311">
        <v>8</v>
      </c>
      <c r="L319" s="314"/>
      <c r="M319" s="314"/>
      <c r="N319" s="314"/>
      <c r="O319" s="295"/>
      <c r="P319" s="314"/>
      <c r="Q319" s="328" t="str">
        <f>_xlfn.TEXTJOIN(" ",TRUE,Tabla135[[#This Row],[Actividad - Acción ¿Qué?
Inicia con verbo]],Tabla135[[#This Row],[Complemento
(Observaciones o desviaciones)]])</f>
        <v/>
      </c>
      <c r="R319" s="295"/>
      <c r="S319" s="327" t="str">
        <f>_xlfn.XLOOKUP(Tabla135[[#This Row],[Tipo de control]],Tabla7[Tipo de control],Tabla7[Peso],"",1)</f>
        <v/>
      </c>
      <c r="T319" s="290" t="str">
        <f>_xlfn.XLOOKUP(Tabla135[[#This Row],[Tipo de control]],Tabla7[Tipo de control],Tabla7[Afectación matriz],"",1)</f>
        <v/>
      </c>
      <c r="U319" s="295"/>
      <c r="V319" s="327" t="str">
        <f>_xlfn.XLOOKUP(Tabla135[[#This Row],[Implementación]],Tabla11[Implementación],Tabla11[Peso],"",1)</f>
        <v/>
      </c>
      <c r="W319" s="295"/>
      <c r="X319" s="295"/>
      <c r="Y319" s="295"/>
      <c r="Z319" s="295"/>
      <c r="AA319" s="310" t="str">
        <f>IFERROR(Tabla135[[#This Row],[Peso del control]]+Tabla135[[#This Row],[Peso de la implementación]],"")</f>
        <v/>
      </c>
      <c r="AB319" s="310" t="str" cm="1">
        <f t="array" ref="AB319">IFERROR(IF(Tabla135[[#This Row],[Registro diligenciado]]=TRUE,_xlfn.IFS(AND(Tabla135[[#This Row],[No. de Control]]=1,Tabla135[[#This Row],[Desplazamiento en la Matriz]]="Probabilidad"),D319-(D319*Tabla135[[#This Row],[Valor del control]]),AND(Tabla135[[#This Row],[No. de Control]]&gt;1,Tabla135[[#This Row],[Desplazamiento en la Matriz]]="Probabilidad"),AB318-(AB318*Tabla135[[#This Row],[Valor del control]]),AND(Tabla135[[#This Row],[No. de Control]]=1,Tabla135[[#This Row],[Desplazamiento en la Matriz]]="Impacto"),D319,AND(Tabla135[[#This Row],[No. de Control]]&gt;1,Tabla135[[#This Row],[Desplazamiento en la Matriz]]="Impacto"),AB318),""),"")</f>
        <v/>
      </c>
      <c r="AC319" s="310" t="str" cm="1">
        <f t="array" ref="AC319">IFERROR(IF(Tabla135[[#This Row],[Registro diligenciado]]=TRUE,_xlfn.IFS(AND(Tabla135[[#This Row],[No. de Control]]=1,Tabla135[[#This Row],[Desplazamiento en la Matriz]]="Impacto"),E319-(E319*Tabla135[[#This Row],[Valor del control]]),AND(Tabla135[[#This Row],[No. de Control]]&gt;1,Tabla135[[#This Row],[Desplazamiento en la Matriz]]="Impacto"),AC318-(AC318*Tabla135[[#This Row],[Valor del control]]),AND(Tabla135[[#This Row],[No. de Control]]=1,Tabla135[[#This Row],[Desplazamiento en la Matriz]]="Probabilidad"),E319,AND(Tabla135[[#This Row],[No. de Control]]&gt;1,Tabla135[[#This Row],[Desplazamiento en la Matriz]]="Probabilidad"),AC318),""),"")</f>
        <v/>
      </c>
      <c r="AD319" s="310">
        <f>IFERROR(_xlfn.MINIFS(Tabla135[Probabilidad residual],Tabla135[Id Riesgo],Tabla135[[#This Row],[Id Riesgo]]),"")</f>
        <v>0.24</v>
      </c>
      <c r="AE319" s="310">
        <f>IFERROR(_xlfn.MINIFS(Tabla135[Impacto residual],Tabla135[Id Riesgo],Tabla135[[#This Row],[Id Riesgo]]),"")</f>
        <v>0.4</v>
      </c>
      <c r="AF319" s="310" t="str" cm="1">
        <f t="array" ref="AF31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319" s="310" t="str" cm="1">
        <f t="array" ref="AG31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Menor</v>
      </c>
      <c r="AH31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19" s="213"/>
      <c r="AJ319" s="727">
        <f>_xlfn.MINIFS(Tabla135[Probabilidad residual],Tabla135[Id Riesgo],Tabla135[[#This Row],[Id Riesgo]])</f>
        <v>0.24</v>
      </c>
      <c r="AK319" s="727">
        <f>_xlfn.MINIFS(Tabla135[Impacto residual],Tabla135[Id Riesgo],Tabla135[[#This Row],[Id Riesgo]])</f>
        <v>0.4</v>
      </c>
      <c r="AL319" s="727"/>
      <c r="AM319" s="727"/>
      <c r="AN319" s="213"/>
      <c r="AO319" s="213"/>
      <c r="AP319" s="213"/>
      <c r="AQ319" s="213"/>
      <c r="AR319" s="213"/>
      <c r="AS319" s="213"/>
      <c r="AT319" s="213"/>
      <c r="AU319" s="213"/>
      <c r="AV319" s="213"/>
      <c r="AW319" s="213"/>
      <c r="AX319" s="213"/>
      <c r="AY319" s="213"/>
    </row>
    <row r="320" spans="1:51" ht="87" hidden="1" x14ac:dyDescent="0.4">
      <c r="A320" s="735" t="str">
        <f>Tabla135[[#This Row],[Id Riesgo]]</f>
        <v>RC31</v>
      </c>
      <c r="B320" s="736" t="str">
        <f>Tabla135[[#This Row],[Riesgo]]</f>
        <v>Posibilidad de afectación Reputacional, Legal por Corrupción, Conflicto de Intereses, Fraude interno debido a Falta de controles en el manejo, verificación y custodia de información sensible; uso indebido de datos internos para favorecer a un tercero</v>
      </c>
      <c r="C320" s="742" t="b">
        <f>Tabla135[[#This Row],[Identificado en paso 1 y 2?]]</f>
        <v>1</v>
      </c>
      <c r="D320" s="727">
        <f>_xlfn.XLOOKUP(Tabla135[[#This Row],[Id Riesgo]],Tabla13[Id Riesgo],Tabla13[Probabilidad],"",1)</f>
        <v>0.4</v>
      </c>
      <c r="E320" s="727">
        <f>IF(C320=TRUE,_xlfn.XLOOKUP(Tabla135[[#This Row],[Id Riesgo]],Tabla13[Id Riesgo],Tabla13[Porcentaje Impacto],"",1),"")</f>
        <v>0.4</v>
      </c>
      <c r="F320" s="290" t="str">
        <f t="shared" si="30"/>
        <v>RC31</v>
      </c>
      <c r="G320" s="415" t="b">
        <f>_xlfn.XLOOKUP(F320,Tabla13[Id Riesgo],Tabla13[Registro diligenciado],FALSE,1)</f>
        <v>1</v>
      </c>
      <c r="H320" s="290" t="str">
        <f>IF(G320,_xlfn.XLOOKUP(F320,Tabla6[Id Riesgo],Tabla6[DESCRIPCIÓN DEL RIESGO],FALSE,1),"")</f>
        <v>Posibilidad de afectación Reputacional, Legal por Corrupción, Conflicto de Intereses, Fraude interno debido a Falta de controles en el manejo, verificación y custodia de información sensible; uso indebido de datos internos para favorecer a un tercero</v>
      </c>
      <c r="I320" s="327">
        <f>_xlfn.XLOOKUP(Tabla135[[#This Row],[Id Riesgo]],Tabla13[Id Riesgo],Tabla13[Probabilidad])</f>
        <v>0.4</v>
      </c>
      <c r="J320" s="327">
        <f>_xlfn.XLOOKUP(Tabla135[[#This Row],[Id Riesgo]],Tabla13[Id Riesgo],Tabla13[Porcentaje Impacto],"",1)</f>
        <v>0.4</v>
      </c>
      <c r="K320" s="311">
        <v>9</v>
      </c>
      <c r="L320" s="314"/>
      <c r="M320" s="314"/>
      <c r="N320" s="314"/>
      <c r="O320" s="295"/>
      <c r="P320" s="314"/>
      <c r="Q320" s="328" t="str">
        <f>_xlfn.TEXTJOIN(" ",TRUE,Tabla135[[#This Row],[Actividad - Acción ¿Qué?
Inicia con verbo]],Tabla135[[#This Row],[Complemento
(Observaciones o desviaciones)]])</f>
        <v/>
      </c>
      <c r="R320" s="295"/>
      <c r="S320" s="327" t="str">
        <f>_xlfn.XLOOKUP(Tabla135[[#This Row],[Tipo de control]],Tabla7[Tipo de control],Tabla7[Peso],"",1)</f>
        <v/>
      </c>
      <c r="T320" s="290" t="str">
        <f>_xlfn.XLOOKUP(Tabla135[[#This Row],[Tipo de control]],Tabla7[Tipo de control],Tabla7[Afectación matriz],"",1)</f>
        <v/>
      </c>
      <c r="U320" s="295"/>
      <c r="V320" s="327" t="str">
        <f>_xlfn.XLOOKUP(Tabla135[[#This Row],[Implementación]],Tabla11[Implementación],Tabla11[Peso],"",1)</f>
        <v/>
      </c>
      <c r="W320" s="295"/>
      <c r="X320" s="295"/>
      <c r="Y320" s="295"/>
      <c r="Z320" s="295"/>
      <c r="AA320" s="310" t="str">
        <f>IFERROR(Tabla135[[#This Row],[Peso del control]]+Tabla135[[#This Row],[Peso de la implementación]],"")</f>
        <v/>
      </c>
      <c r="AB320" s="310" t="str" cm="1">
        <f t="array" ref="AB320">IFERROR(IF(Tabla135[[#This Row],[Registro diligenciado]]=TRUE,_xlfn.IFS(AND(Tabla135[[#This Row],[No. de Control]]=1,Tabla135[[#This Row],[Desplazamiento en la Matriz]]="Probabilidad"),D320-(D320*Tabla135[[#This Row],[Valor del control]]),AND(Tabla135[[#This Row],[No. de Control]]&gt;1,Tabla135[[#This Row],[Desplazamiento en la Matriz]]="Probabilidad"),AB319-(AB319*Tabla135[[#This Row],[Valor del control]]),AND(Tabla135[[#This Row],[No. de Control]]=1,Tabla135[[#This Row],[Desplazamiento en la Matriz]]="Impacto"),D320,AND(Tabla135[[#This Row],[No. de Control]]&gt;1,Tabla135[[#This Row],[Desplazamiento en la Matriz]]="Impacto"),AB319),""),"")</f>
        <v/>
      </c>
      <c r="AC320" s="310" t="str" cm="1">
        <f t="array" ref="AC320">IFERROR(IF(Tabla135[[#This Row],[Registro diligenciado]]=TRUE,_xlfn.IFS(AND(Tabla135[[#This Row],[No. de Control]]=1,Tabla135[[#This Row],[Desplazamiento en la Matriz]]="Impacto"),E320-(E320*Tabla135[[#This Row],[Valor del control]]),AND(Tabla135[[#This Row],[No. de Control]]&gt;1,Tabla135[[#This Row],[Desplazamiento en la Matriz]]="Impacto"),AC319-(AC319*Tabla135[[#This Row],[Valor del control]]),AND(Tabla135[[#This Row],[No. de Control]]=1,Tabla135[[#This Row],[Desplazamiento en la Matriz]]="Probabilidad"),E320,AND(Tabla135[[#This Row],[No. de Control]]&gt;1,Tabla135[[#This Row],[Desplazamiento en la Matriz]]="Probabilidad"),AC319),""),"")</f>
        <v/>
      </c>
      <c r="AD320" s="310">
        <f>IFERROR(_xlfn.MINIFS(Tabla135[Probabilidad residual],Tabla135[Id Riesgo],Tabla135[[#This Row],[Id Riesgo]]),"")</f>
        <v>0.24</v>
      </c>
      <c r="AE320" s="310">
        <f>IFERROR(_xlfn.MINIFS(Tabla135[Impacto residual],Tabla135[Id Riesgo],Tabla135[[#This Row],[Id Riesgo]]),"")</f>
        <v>0.4</v>
      </c>
      <c r="AF320" s="310" t="str" cm="1">
        <f t="array" ref="AF32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320" s="310" t="str" cm="1">
        <f t="array" ref="AG32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Menor</v>
      </c>
      <c r="AH32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20" s="213"/>
      <c r="AJ320" s="727">
        <f>_xlfn.MINIFS(Tabla135[Probabilidad residual],Tabla135[Id Riesgo],Tabla135[[#This Row],[Id Riesgo]])</f>
        <v>0.24</v>
      </c>
      <c r="AK320" s="727">
        <f>_xlfn.MINIFS(Tabla135[Impacto residual],Tabla135[Id Riesgo],Tabla135[[#This Row],[Id Riesgo]])</f>
        <v>0.4</v>
      </c>
      <c r="AL320" s="727"/>
      <c r="AM320" s="727"/>
      <c r="AN320" s="213"/>
      <c r="AO320" s="213"/>
      <c r="AP320" s="213"/>
      <c r="AQ320" s="213"/>
      <c r="AR320" s="213"/>
      <c r="AS320" s="213"/>
      <c r="AT320" s="213"/>
      <c r="AU320" s="213"/>
      <c r="AV320" s="213"/>
      <c r="AW320" s="213"/>
      <c r="AX320" s="213"/>
      <c r="AY320" s="213"/>
    </row>
    <row r="321" spans="1:51" ht="54.75" customHeight="1" x14ac:dyDescent="0.4">
      <c r="A321" s="735" t="str">
        <f>Tabla135[[#This Row],[Id Riesgo]]</f>
        <v>RC31</v>
      </c>
      <c r="B321" s="736" t="str">
        <f>Tabla135[[#This Row],[Riesgo]]</f>
        <v>Posibilidad de afectación Reputacional, Legal por Corrupción, Conflicto de Intereses, Fraude interno debido a Falta de controles en el manejo, verificación y custodia de información sensible; uso indebido de datos internos para favorecer a un tercero</v>
      </c>
      <c r="C321" s="742" t="b">
        <f>Tabla135[[#This Row],[Identificado en paso 1 y 2?]]</f>
        <v>1</v>
      </c>
      <c r="D321" s="727">
        <f>_xlfn.XLOOKUP(Tabla135[[#This Row],[Id Riesgo]],Tabla13[Id Riesgo],Tabla13[Probabilidad],"",1)</f>
        <v>0.4</v>
      </c>
      <c r="E321" s="727">
        <f>IF(C321=TRUE,_xlfn.XLOOKUP(Tabla135[[#This Row],[Id Riesgo]],Tabla13[Id Riesgo],Tabla13[Porcentaje Impacto],"",1),"")</f>
        <v>0.4</v>
      </c>
      <c r="F321" s="290" t="str">
        <f t="shared" si="30"/>
        <v>RC31</v>
      </c>
      <c r="G321" s="415" t="b">
        <f>_xlfn.XLOOKUP(F321,Tabla13[Id Riesgo],Tabla13[Registro diligenciado],FALSE,1)</f>
        <v>1</v>
      </c>
      <c r="H321" s="290" t="str">
        <f>IF(G321,_xlfn.XLOOKUP(F321,Tabla6[Id Riesgo],Tabla6[DESCRIPCIÓN DEL RIESGO],FALSE,1),"")</f>
        <v>Posibilidad de afectación Reputacional, Legal por Corrupción, Conflicto de Intereses, Fraude interno debido a Falta de controles en el manejo, verificación y custodia de información sensible; uso indebido de datos internos para favorecer a un tercero</v>
      </c>
      <c r="I321" s="327">
        <f>_xlfn.XLOOKUP(Tabla135[[#This Row],[Id Riesgo]],Tabla13[Id Riesgo],Tabla13[Probabilidad])</f>
        <v>0.4</v>
      </c>
      <c r="J321" s="327">
        <f>_xlfn.XLOOKUP(Tabla135[[#This Row],[Id Riesgo]],Tabla13[Id Riesgo],Tabla13[Porcentaje Impacto],"",1)</f>
        <v>0.4</v>
      </c>
      <c r="K321" s="311">
        <v>10</v>
      </c>
      <c r="L321" s="314"/>
      <c r="M321" s="314"/>
      <c r="N321" s="314"/>
      <c r="O321" s="295"/>
      <c r="P321" s="314"/>
      <c r="Q321" s="328" t="str">
        <f>_xlfn.TEXTJOIN(" ",TRUE,Tabla135[[#This Row],[Actividad - Acción ¿Qué?
Inicia con verbo]],Tabla135[[#This Row],[Complemento
(Observaciones o desviaciones)]])</f>
        <v/>
      </c>
      <c r="R321" s="295"/>
      <c r="S321" s="327" t="str">
        <f>_xlfn.XLOOKUP(Tabla135[[#This Row],[Tipo de control]],Tabla7[Tipo de control],Tabla7[Peso],"",1)</f>
        <v/>
      </c>
      <c r="T321" s="290" t="str">
        <f>_xlfn.XLOOKUP(Tabla135[[#This Row],[Tipo de control]],Tabla7[Tipo de control],Tabla7[Afectación matriz],"",1)</f>
        <v/>
      </c>
      <c r="U321" s="295"/>
      <c r="V321" s="327" t="str">
        <f>_xlfn.XLOOKUP(Tabla135[[#This Row],[Implementación]],Tabla11[Implementación],Tabla11[Peso],"",1)</f>
        <v/>
      </c>
      <c r="W321" s="295"/>
      <c r="X321" s="295"/>
      <c r="Y321" s="295"/>
      <c r="Z321" s="295"/>
      <c r="AA321" s="310" t="str">
        <f>IFERROR(Tabla135[[#This Row],[Peso del control]]+Tabla135[[#This Row],[Peso de la implementación]],"")</f>
        <v/>
      </c>
      <c r="AB321" s="310" t="str" cm="1">
        <f t="array" ref="AB321">IFERROR(IF(Tabla135[[#This Row],[Registro diligenciado]]=TRUE,_xlfn.IFS(AND(Tabla135[[#This Row],[No. de Control]]=1,Tabla135[[#This Row],[Desplazamiento en la Matriz]]="Probabilidad"),D321-(D321*Tabla135[[#This Row],[Valor del control]]),AND(Tabla135[[#This Row],[No. de Control]]&gt;1,Tabla135[[#This Row],[Desplazamiento en la Matriz]]="Probabilidad"),AB320-(AB320*Tabla135[[#This Row],[Valor del control]]),AND(Tabla135[[#This Row],[No. de Control]]=1,Tabla135[[#This Row],[Desplazamiento en la Matriz]]="Impacto"),D321,AND(Tabla135[[#This Row],[No. de Control]]&gt;1,Tabla135[[#This Row],[Desplazamiento en la Matriz]]="Impacto"),AB320),""),"")</f>
        <v/>
      </c>
      <c r="AC321" s="310" t="str" cm="1">
        <f t="array" ref="AC321">IFERROR(IF(Tabla135[[#This Row],[Registro diligenciado]]=TRUE,_xlfn.IFS(AND(Tabla135[[#This Row],[No. de Control]]=1,Tabla135[[#This Row],[Desplazamiento en la Matriz]]="Impacto"),E321-(E321*Tabla135[[#This Row],[Valor del control]]),AND(Tabla135[[#This Row],[No. de Control]]&gt;1,Tabla135[[#This Row],[Desplazamiento en la Matriz]]="Impacto"),AC320-(AC320*Tabla135[[#This Row],[Valor del control]]),AND(Tabla135[[#This Row],[No. de Control]]=1,Tabla135[[#This Row],[Desplazamiento en la Matriz]]="Probabilidad"),E321,AND(Tabla135[[#This Row],[No. de Control]]&gt;1,Tabla135[[#This Row],[Desplazamiento en la Matriz]]="Probabilidad"),AC320),""),"")</f>
        <v/>
      </c>
      <c r="AD321" s="310">
        <f>IFERROR(_xlfn.MINIFS(Tabla135[Probabilidad residual],Tabla135[Id Riesgo],Tabla135[[#This Row],[Id Riesgo]]),"")</f>
        <v>0.24</v>
      </c>
      <c r="AE321" s="310">
        <f>IFERROR(_xlfn.MINIFS(Tabla135[Impacto residual],Tabla135[Id Riesgo],Tabla135[[#This Row],[Id Riesgo]]),"")</f>
        <v>0.4</v>
      </c>
      <c r="AF321" s="310" t="str" cm="1">
        <f t="array" ref="AF32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321" s="310" t="str" cm="1">
        <f t="array" ref="AG32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Menor</v>
      </c>
      <c r="AH32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21" s="213"/>
      <c r="AJ321" s="727">
        <f>_xlfn.MINIFS(Tabla135[Probabilidad residual],Tabla135[Id Riesgo],Tabla135[[#This Row],[Id Riesgo]])</f>
        <v>0.24</v>
      </c>
      <c r="AK321" s="727">
        <f>_xlfn.MINIFS(Tabla135[Impacto residual],Tabla135[Id Riesgo],Tabla135[[#This Row],[Id Riesgo]])</f>
        <v>0.4</v>
      </c>
      <c r="AL321" s="727"/>
      <c r="AM321" s="727"/>
      <c r="AN321" s="213"/>
      <c r="AO321" s="213"/>
      <c r="AP321" s="213"/>
      <c r="AQ321" s="213"/>
      <c r="AR321" s="213"/>
      <c r="AS321" s="213"/>
      <c r="AT321" s="213"/>
      <c r="AU321" s="213"/>
      <c r="AV321" s="213"/>
      <c r="AW321" s="213"/>
      <c r="AX321" s="213"/>
      <c r="AY321" s="213"/>
    </row>
    <row r="322" spans="1:51" ht="116.25" customHeight="1" x14ac:dyDescent="0.4">
      <c r="A322" s="735" t="str">
        <f>Tabla135[[#This Row],[Id Riesgo]]</f>
        <v>RC32</v>
      </c>
      <c r="B322" s="736" t="str">
        <f>Tabla135[[#This Row],[Riesgo]]</f>
        <v>Posibilidad de afectación Legal por Conflicto de Intereses debido a Omisión o deficiencia en el trámite oportuno de las PQRSD, que puede afectar la atención eficiente y efectiva a los usuarios.</v>
      </c>
      <c r="C322" s="742" t="b">
        <f>Tabla135[[#This Row],[Identificado en paso 1 y 2?]]</f>
        <v>1</v>
      </c>
      <c r="D322" s="727">
        <f>_xlfn.XLOOKUP(Tabla135[[#This Row],[Id Riesgo]],Tabla13[Id Riesgo],Tabla13[Probabilidad],"",1)</f>
        <v>0.4</v>
      </c>
      <c r="E322" s="727">
        <f>IF(C322=TRUE,_xlfn.XLOOKUP(Tabla135[[#This Row],[Id Riesgo]],Tabla13[Id Riesgo],Tabla13[Porcentaje Impacto],"",1),"")</f>
        <v>1</v>
      </c>
      <c r="F322" s="290" t="s">
        <v>163</v>
      </c>
      <c r="G322" s="415" t="b">
        <f>_xlfn.XLOOKUP(F322,Tabla13[Id Riesgo],Tabla13[Registro diligenciado],FALSE,1)</f>
        <v>1</v>
      </c>
      <c r="H322" s="290" t="str">
        <f>IF(G322,_xlfn.XLOOKUP(F322,Tabla6[Id Riesgo],Tabla6[DESCRIPCIÓN DEL RIESGO],FALSE,1),"")</f>
        <v>Posibilidad de afectación Legal por Conflicto de Intereses debido a Omisión o deficiencia en el trámite oportuno de las PQRSD, que puede afectar la atención eficiente y efectiva a los usuarios.</v>
      </c>
      <c r="I322" s="327">
        <f>_xlfn.XLOOKUP(Tabla135[[#This Row],[Id Riesgo]],Tabla13[Id Riesgo],Tabla13[Probabilidad])</f>
        <v>0.4</v>
      </c>
      <c r="J322" s="327">
        <f>_xlfn.XLOOKUP(Tabla135[[#This Row],[Id Riesgo]],Tabla13[Id Riesgo],Tabla13[Porcentaje Impacto],"",1)</f>
        <v>1</v>
      </c>
      <c r="K322" s="311">
        <v>1</v>
      </c>
      <c r="L322" s="314" t="s">
        <v>762</v>
      </c>
      <c r="M322" s="314" t="s">
        <v>436</v>
      </c>
      <c r="N322" s="314" t="s">
        <v>445</v>
      </c>
      <c r="O322" s="295" t="s">
        <v>983</v>
      </c>
      <c r="P322" s="314" t="s">
        <v>984</v>
      </c>
      <c r="Q322" s="328" t="str">
        <f>_xlfn.TEXTJOIN(" ",TRUE,Tabla135[[#This Row],[Actividad - Acción ¿Qué?
Inicia con verbo]],Tabla135[[#This Row],[Complemento
(Observaciones o desviaciones)]])</f>
        <v>Realizar el seguimiento, control y verificación del trámite de las PQRSD asignadas a la dependencia, con el fin de asegurar su atención oportuna y conforme a los términos establecidos. Mediante la identificación de PQRSD pendientes y su traslado a los profesionales responsables para su gestión dentro de los términos establecidos.</v>
      </c>
      <c r="R322" s="295" t="s">
        <v>531</v>
      </c>
      <c r="S322" s="327">
        <f>_xlfn.XLOOKUP(Tabla135[[#This Row],[Tipo de control]],Tabla7[Tipo de control],Tabla7[Peso],"",1)</f>
        <v>0.15</v>
      </c>
      <c r="T322" s="290" t="str">
        <f>_xlfn.XLOOKUP(Tabla135[[#This Row],[Tipo de control]],Tabla7[Tipo de control],Tabla7[Afectación matriz],"",1)</f>
        <v>Probabilidad</v>
      </c>
      <c r="U322" s="295" t="s">
        <v>536</v>
      </c>
      <c r="V322" s="327">
        <v>0.25</v>
      </c>
      <c r="W322" s="295" t="s">
        <v>528</v>
      </c>
      <c r="X322" s="295" t="s">
        <v>496</v>
      </c>
      <c r="Y322" s="295" t="s">
        <v>506</v>
      </c>
      <c r="Z322" s="295" t="s">
        <v>508</v>
      </c>
      <c r="AA322" s="310">
        <f>IFERROR(Tabla135[[#This Row],[Peso del control]]+Tabla135[[#This Row],[Peso de la implementación]],"")</f>
        <v>0.4</v>
      </c>
      <c r="AB322" s="310" cm="1">
        <f t="array" ref="AB322">IFERROR(IF(Tabla135[[#This Row],[Registro diligenciado]]=TRUE,_xlfn.IFS(AND(Tabla135[[#This Row],[No. de Control]]=1,Tabla135[[#This Row],[Desplazamiento en la Matriz]]="Probabilidad"),D322-(D322*Tabla135[[#This Row],[Valor del control]]),AND(Tabla135[[#This Row],[No. de Control]]&gt;1,Tabla135[[#This Row],[Desplazamiento en la Matriz]]="Probabilidad"),AB321-(AB321*Tabla135[[#This Row],[Valor del control]]),AND(Tabla135[[#This Row],[No. de Control]]=1,Tabla135[[#This Row],[Desplazamiento en la Matriz]]="Impacto"),D322,AND(Tabla135[[#This Row],[No. de Control]]&gt;1,Tabla135[[#This Row],[Desplazamiento en la Matriz]]="Impacto"),AB321),""),"")</f>
        <v>0.24</v>
      </c>
      <c r="AC322" s="310" cm="1">
        <f t="array" ref="AC322">IFERROR(IF(Tabla135[[#This Row],[Registro diligenciado]]=TRUE,_xlfn.IFS(AND(Tabla135[[#This Row],[No. de Control]]=1,Tabla135[[#This Row],[Desplazamiento en la Matriz]]="Impacto"),E322-(E322*Tabla135[[#This Row],[Valor del control]]),AND(Tabla135[[#This Row],[No. de Control]]&gt;1,Tabla135[[#This Row],[Desplazamiento en la Matriz]]="Impacto"),AC321-(AC321*Tabla135[[#This Row],[Valor del control]]),AND(Tabla135[[#This Row],[No. de Control]]=1,Tabla135[[#This Row],[Desplazamiento en la Matriz]]="Probabilidad"),E322,AND(Tabla135[[#This Row],[No. de Control]]&gt;1,Tabla135[[#This Row],[Desplazamiento en la Matriz]]="Probabilidad"),AC321),""),"")</f>
        <v>1</v>
      </c>
      <c r="AD322" s="310">
        <f>IFERROR(_xlfn.MINIFS(Tabla135[Probabilidad residual],Tabla135[Id Riesgo],Tabla135[[#This Row],[Id Riesgo]]),"")</f>
        <v>0.24</v>
      </c>
      <c r="AE322" s="310">
        <f>IFERROR(_xlfn.MINIFS(Tabla135[Impacto residual],Tabla135[Id Riesgo],Tabla135[[#This Row],[Id Riesgo]]),"")</f>
        <v>1</v>
      </c>
      <c r="AF322" s="310" t="str" cm="1">
        <f t="array" ref="AF32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322" s="310" t="str" cm="1">
        <f t="array" ref="AG32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32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322" s="213"/>
      <c r="AJ322" s="727">
        <f>_xlfn.MINIFS(Tabla135[Probabilidad residual],Tabla135[Id Riesgo],Tabla135[[#This Row],[Id Riesgo]])</f>
        <v>0.24</v>
      </c>
      <c r="AK322" s="727">
        <f>_xlfn.MINIFS(Tabla135[Impacto residual],Tabla135[Id Riesgo],Tabla135[[#This Row],[Id Riesgo]])</f>
        <v>1</v>
      </c>
      <c r="AL322" s="727" t="str" cm="1">
        <f t="array" ref="AL322">IFERROR(_xlfn.IFS(AND(AJ322&gt;=CONFIGURACIÓN!$BF$6,AJ322&lt;=CONFIGURACIÓN!$BG$6),CONFIGURACIÓN!$BE$6,AND(AJ322&gt;=CONFIGURACIÓN!$BF$7,AJ322&lt;=CONFIGURACIÓN!$BG$7),CONFIGURACIÓN!$BE$7,AND(AJ322&gt;=CONFIGURACIÓN!$BF$8,AJ322&lt;=CONFIGURACIÓN!$BG$8),CONFIGURACIÓN!$BE$8,AND(AJ322&gt;=CONFIGURACIÓN!$BF$9,AJ322&lt;=CONFIGURACIÓN!$BG$9),CONFIGURACIÓN!$BE$9,AND(AJ322&gt;=CONFIGURACIÓN!$BF$10,AJ322&lt;=CONFIGURACIÓN!$BG$10),CONFIGURACIÓN!$BE$10),"")</f>
        <v>Baja</v>
      </c>
      <c r="AM322" s="727" t="str" cm="1">
        <f t="array" ref="AM322">IFERROR(_xlfn.IFS(AND(AK322&gt;=CONFIGURACIÓN!$BJ$6,AK322&lt;=CONFIGURACIÓN!$BK$6),CONFIGURACIÓN!$BI$6,AND(AK322&gt;=CONFIGURACIÓN!$BJ$7,AK322&lt;=CONFIGURACIÓN!$BK$7),CONFIGURACIÓN!$BI$7,AND(AK322&gt;=CONFIGURACIÓN!$BJ$8,AK322&lt;=CONFIGURACIÓN!$BK$8),CONFIGURACIÓN!$BI$8,AND(AK322&gt;=CONFIGURACIÓN!$BJ$9,AK322&lt;=CONFIGURACIÓN!$BK$9),CONFIGURACIÓN!$BI$9,AND(AK322&gt;=CONFIGURACIÓN!$BJ$10,AK322&lt;=CONFIGURACIÓN!$BK$10),CONFIGURACIÓN!$BI$10),"")</f>
        <v>Castastrófico</v>
      </c>
      <c r="AN322" s="213"/>
      <c r="AO322" s="213"/>
      <c r="AP322" s="213"/>
      <c r="AQ322" s="213"/>
      <c r="AR322" s="213"/>
      <c r="AS322" s="213"/>
      <c r="AT322" s="213"/>
      <c r="AU322" s="213"/>
      <c r="AV322" s="213"/>
      <c r="AW322" s="213"/>
      <c r="AX322" s="213"/>
      <c r="AY322" s="213"/>
    </row>
    <row r="323" spans="1:51" ht="62.15" hidden="1" x14ac:dyDescent="0.4">
      <c r="A323" s="735" t="str">
        <f>Tabla135[[#This Row],[Id Riesgo]]</f>
        <v>RC32</v>
      </c>
      <c r="B323" s="736" t="str">
        <f>Tabla135[[#This Row],[Riesgo]]</f>
        <v>Posibilidad de afectación Legal por Conflicto de Intereses debido a Omisión o deficiencia en el trámite oportuno de las PQRSD, que puede afectar la atención eficiente y efectiva a los usuarios.</v>
      </c>
      <c r="C323" s="742" t="b">
        <f>Tabla135[[#This Row],[Identificado en paso 1 y 2?]]</f>
        <v>1</v>
      </c>
      <c r="D323" s="727">
        <f>_xlfn.XLOOKUP(Tabla135[[#This Row],[Id Riesgo]],Tabla13[Id Riesgo],Tabla13[Probabilidad],"",1)</f>
        <v>0.4</v>
      </c>
      <c r="E323" s="727">
        <f>IF(C323=TRUE,_xlfn.XLOOKUP(Tabla135[[#This Row],[Id Riesgo]],Tabla13[Id Riesgo],Tabla13[Porcentaje Impacto],"",1),"")</f>
        <v>1</v>
      </c>
      <c r="F323" s="290" t="str">
        <f t="shared" ref="F323:F331" si="31">F322</f>
        <v>RC32</v>
      </c>
      <c r="G323" s="415" t="b">
        <f>_xlfn.XLOOKUP(F323,Tabla13[Id Riesgo],Tabla13[Registro diligenciado],FALSE,1)</f>
        <v>1</v>
      </c>
      <c r="H323" s="290" t="str">
        <f>IF(G323,_xlfn.XLOOKUP(F323,Tabla6[Id Riesgo],Tabla6[DESCRIPCIÓN DEL RIESGO],FALSE,1),"")</f>
        <v>Posibilidad de afectación Legal por Conflicto de Intereses debido a Omisión o deficiencia en el trámite oportuno de las PQRSD, que puede afectar la atención eficiente y efectiva a los usuarios.</v>
      </c>
      <c r="I323" s="327">
        <f>_xlfn.XLOOKUP(Tabla135[[#This Row],[Id Riesgo]],Tabla13[Id Riesgo],Tabla13[Probabilidad])</f>
        <v>0.4</v>
      </c>
      <c r="J323" s="327">
        <f>_xlfn.XLOOKUP(Tabla135[[#This Row],[Id Riesgo]],Tabla13[Id Riesgo],Tabla13[Porcentaje Impacto],"",1)</f>
        <v>1</v>
      </c>
      <c r="K323" s="311">
        <v>2</v>
      </c>
      <c r="L323" s="314"/>
      <c r="M323" s="314"/>
      <c r="N323" s="314"/>
      <c r="O323" s="295"/>
      <c r="P323" s="314"/>
      <c r="Q323" s="328" t="str">
        <f>_xlfn.TEXTJOIN(" ",TRUE,Tabla135[[#This Row],[Actividad - Acción ¿Qué?
Inicia con verbo]],Tabla135[[#This Row],[Complemento
(Observaciones o desviaciones)]])</f>
        <v/>
      </c>
      <c r="R323" s="295"/>
      <c r="S323" s="327" t="str">
        <f>_xlfn.XLOOKUP(Tabla135[[#This Row],[Tipo de control]],Tabla7[Tipo de control],Tabla7[Peso],"",1)</f>
        <v/>
      </c>
      <c r="T323" s="290" t="str">
        <f>_xlfn.XLOOKUP(Tabla135[[#This Row],[Tipo de control]],Tabla7[Tipo de control],Tabla7[Afectación matriz],"",1)</f>
        <v/>
      </c>
      <c r="U323" s="295"/>
      <c r="V323" s="327" t="str">
        <f>_xlfn.XLOOKUP(Tabla135[[#This Row],[Implementación]],Tabla11[Implementación],Tabla11[Peso],"",1)</f>
        <v/>
      </c>
      <c r="W323" s="295"/>
      <c r="X323" s="295"/>
      <c r="Y323" s="295"/>
      <c r="Z323" s="295"/>
      <c r="AA323" s="310" t="str">
        <f>IFERROR(Tabla135[[#This Row],[Peso del control]]+Tabla135[[#This Row],[Peso de la implementación]],"")</f>
        <v/>
      </c>
      <c r="AB323" s="310" t="str" cm="1">
        <f t="array" ref="AB323">IFERROR(IF(Tabla135[[#This Row],[Registro diligenciado]]=TRUE,_xlfn.IFS(AND(Tabla135[[#This Row],[No. de Control]]=1,Tabla135[[#This Row],[Desplazamiento en la Matriz]]="Probabilidad"),D323-(D323*Tabla135[[#This Row],[Valor del control]]),AND(Tabla135[[#This Row],[No. de Control]]&gt;1,Tabla135[[#This Row],[Desplazamiento en la Matriz]]="Probabilidad"),AB322-(AB322*Tabla135[[#This Row],[Valor del control]]),AND(Tabla135[[#This Row],[No. de Control]]=1,Tabla135[[#This Row],[Desplazamiento en la Matriz]]="Impacto"),D323,AND(Tabla135[[#This Row],[No. de Control]]&gt;1,Tabla135[[#This Row],[Desplazamiento en la Matriz]]="Impacto"),AB322),""),"")</f>
        <v/>
      </c>
      <c r="AC323" s="310" t="str" cm="1">
        <f t="array" ref="AC323">IFERROR(IF(Tabla135[[#This Row],[Registro diligenciado]]=TRUE,_xlfn.IFS(AND(Tabla135[[#This Row],[No. de Control]]=1,Tabla135[[#This Row],[Desplazamiento en la Matriz]]="Impacto"),E323-(E323*Tabla135[[#This Row],[Valor del control]]),AND(Tabla135[[#This Row],[No. de Control]]&gt;1,Tabla135[[#This Row],[Desplazamiento en la Matriz]]="Impacto"),AC322-(AC322*Tabla135[[#This Row],[Valor del control]]),AND(Tabla135[[#This Row],[No. de Control]]=1,Tabla135[[#This Row],[Desplazamiento en la Matriz]]="Probabilidad"),E323,AND(Tabla135[[#This Row],[No. de Control]]&gt;1,Tabla135[[#This Row],[Desplazamiento en la Matriz]]="Probabilidad"),AC322),""),"")</f>
        <v/>
      </c>
      <c r="AD323" s="310">
        <f>IFERROR(_xlfn.MINIFS(Tabla135[Probabilidad residual],Tabla135[Id Riesgo],Tabla135[[#This Row],[Id Riesgo]]),"")</f>
        <v>0.24</v>
      </c>
      <c r="AE323" s="310">
        <f>IFERROR(_xlfn.MINIFS(Tabla135[Impacto residual],Tabla135[Id Riesgo],Tabla135[[#This Row],[Id Riesgo]]),"")</f>
        <v>1</v>
      </c>
      <c r="AF323" s="310" t="str" cm="1">
        <f t="array" ref="AF32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323" s="310" t="str" cm="1">
        <f t="array" ref="AG32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32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23" s="213"/>
      <c r="AJ323" s="727">
        <f>_xlfn.MINIFS(Tabla135[Probabilidad residual],Tabla135[Id Riesgo],Tabla135[[#This Row],[Id Riesgo]])</f>
        <v>0.24</v>
      </c>
      <c r="AK323" s="727">
        <f>_xlfn.MINIFS(Tabla135[Impacto residual],Tabla135[Id Riesgo],Tabla135[[#This Row],[Id Riesgo]])</f>
        <v>1</v>
      </c>
      <c r="AL323" s="727"/>
      <c r="AM323" s="727"/>
      <c r="AN323" s="213"/>
      <c r="AO323" s="213"/>
      <c r="AP323" s="213"/>
      <c r="AQ323" s="213"/>
      <c r="AR323" s="213"/>
      <c r="AS323" s="213"/>
      <c r="AT323" s="213"/>
      <c r="AU323" s="213"/>
      <c r="AV323" s="213"/>
      <c r="AW323" s="213"/>
      <c r="AX323" s="213"/>
      <c r="AY323" s="213"/>
    </row>
    <row r="324" spans="1:51" ht="62.15" hidden="1" x14ac:dyDescent="0.4">
      <c r="A324" s="735" t="str">
        <f>Tabla135[[#This Row],[Id Riesgo]]</f>
        <v>RC32</v>
      </c>
      <c r="B324" s="736" t="str">
        <f>Tabla135[[#This Row],[Riesgo]]</f>
        <v>Posibilidad de afectación Legal por Conflicto de Intereses debido a Omisión o deficiencia en el trámite oportuno de las PQRSD, que puede afectar la atención eficiente y efectiva a los usuarios.</v>
      </c>
      <c r="C324" s="742" t="b">
        <f>Tabla135[[#This Row],[Identificado en paso 1 y 2?]]</f>
        <v>1</v>
      </c>
      <c r="D324" s="727">
        <f>_xlfn.XLOOKUP(Tabla135[[#This Row],[Id Riesgo]],Tabla13[Id Riesgo],Tabla13[Probabilidad],"",1)</f>
        <v>0.4</v>
      </c>
      <c r="E324" s="727">
        <f>IF(C324=TRUE,_xlfn.XLOOKUP(Tabla135[[#This Row],[Id Riesgo]],Tabla13[Id Riesgo],Tabla13[Porcentaje Impacto],"",1),"")</f>
        <v>1</v>
      </c>
      <c r="F324" s="290" t="str">
        <f t="shared" si="31"/>
        <v>RC32</v>
      </c>
      <c r="G324" s="415" t="b">
        <f>_xlfn.XLOOKUP(F324,Tabla13[Id Riesgo],Tabla13[Registro diligenciado],FALSE,1)</f>
        <v>1</v>
      </c>
      <c r="H324" s="290" t="str">
        <f>IF(G324,_xlfn.XLOOKUP(F324,Tabla6[Id Riesgo],Tabla6[DESCRIPCIÓN DEL RIESGO],FALSE,1),"")</f>
        <v>Posibilidad de afectación Legal por Conflicto de Intereses debido a Omisión o deficiencia en el trámite oportuno de las PQRSD, que puede afectar la atención eficiente y efectiva a los usuarios.</v>
      </c>
      <c r="I324" s="327">
        <f>_xlfn.XLOOKUP(Tabla135[[#This Row],[Id Riesgo]],Tabla13[Id Riesgo],Tabla13[Probabilidad])</f>
        <v>0.4</v>
      </c>
      <c r="J324" s="327">
        <f>_xlfn.XLOOKUP(Tabla135[[#This Row],[Id Riesgo]],Tabla13[Id Riesgo],Tabla13[Porcentaje Impacto],"",1)</f>
        <v>1</v>
      </c>
      <c r="K324" s="311">
        <v>3</v>
      </c>
      <c r="L324" s="314"/>
      <c r="M324" s="314"/>
      <c r="N324" s="314"/>
      <c r="O324" s="295"/>
      <c r="P324" s="314"/>
      <c r="Q324" s="328" t="str">
        <f>_xlfn.TEXTJOIN(" ",TRUE,Tabla135[[#This Row],[Actividad - Acción ¿Qué?
Inicia con verbo]],Tabla135[[#This Row],[Complemento
(Observaciones o desviaciones)]])</f>
        <v/>
      </c>
      <c r="R324" s="295"/>
      <c r="S324" s="327" t="str">
        <f>_xlfn.XLOOKUP(Tabla135[[#This Row],[Tipo de control]],Tabla7[Tipo de control],Tabla7[Peso],"",1)</f>
        <v/>
      </c>
      <c r="T324" s="290" t="str">
        <f>_xlfn.XLOOKUP(Tabla135[[#This Row],[Tipo de control]],Tabla7[Tipo de control],Tabla7[Afectación matriz],"",1)</f>
        <v/>
      </c>
      <c r="U324" s="295"/>
      <c r="V324" s="327" t="str">
        <f>_xlfn.XLOOKUP(Tabla135[[#This Row],[Implementación]],Tabla11[Implementación],Tabla11[Peso],"",1)</f>
        <v/>
      </c>
      <c r="W324" s="295"/>
      <c r="X324" s="295"/>
      <c r="Y324" s="295"/>
      <c r="Z324" s="295"/>
      <c r="AA324" s="310" t="str">
        <f>IFERROR(Tabla135[[#This Row],[Peso del control]]+Tabla135[[#This Row],[Peso de la implementación]],"")</f>
        <v/>
      </c>
      <c r="AB324" s="310" t="str" cm="1">
        <f t="array" ref="AB324">IFERROR(IF(Tabla135[[#This Row],[Registro diligenciado]]=TRUE,_xlfn.IFS(AND(Tabla135[[#This Row],[No. de Control]]=1,Tabla135[[#This Row],[Desplazamiento en la Matriz]]="Probabilidad"),D324-(D324*Tabla135[[#This Row],[Valor del control]]),AND(Tabla135[[#This Row],[No. de Control]]&gt;1,Tabla135[[#This Row],[Desplazamiento en la Matriz]]="Probabilidad"),AB323-(AB323*Tabla135[[#This Row],[Valor del control]]),AND(Tabla135[[#This Row],[No. de Control]]=1,Tabla135[[#This Row],[Desplazamiento en la Matriz]]="Impacto"),D324,AND(Tabla135[[#This Row],[No. de Control]]&gt;1,Tabla135[[#This Row],[Desplazamiento en la Matriz]]="Impacto"),AB323),""),"")</f>
        <v/>
      </c>
      <c r="AC324" s="310" t="str" cm="1">
        <f t="array" ref="AC324">IFERROR(IF(Tabla135[[#This Row],[Registro diligenciado]]=TRUE,_xlfn.IFS(AND(Tabla135[[#This Row],[No. de Control]]=1,Tabla135[[#This Row],[Desplazamiento en la Matriz]]="Impacto"),E324-(E324*Tabla135[[#This Row],[Valor del control]]),AND(Tabla135[[#This Row],[No. de Control]]&gt;1,Tabla135[[#This Row],[Desplazamiento en la Matriz]]="Impacto"),AC323-(AC323*Tabla135[[#This Row],[Valor del control]]),AND(Tabla135[[#This Row],[No. de Control]]=1,Tabla135[[#This Row],[Desplazamiento en la Matriz]]="Probabilidad"),E324,AND(Tabla135[[#This Row],[No. de Control]]&gt;1,Tabla135[[#This Row],[Desplazamiento en la Matriz]]="Probabilidad"),AC323),""),"")</f>
        <v/>
      </c>
      <c r="AD324" s="310">
        <f>IFERROR(_xlfn.MINIFS(Tabla135[Probabilidad residual],Tabla135[Id Riesgo],Tabla135[[#This Row],[Id Riesgo]]),"")</f>
        <v>0.24</v>
      </c>
      <c r="AE324" s="310">
        <f>IFERROR(_xlfn.MINIFS(Tabla135[Impacto residual],Tabla135[Id Riesgo],Tabla135[[#This Row],[Id Riesgo]]),"")</f>
        <v>1</v>
      </c>
      <c r="AF324" s="310" t="str" cm="1">
        <f t="array" ref="AF32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324" s="310" t="str" cm="1">
        <f t="array" ref="AG32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32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24" s="213"/>
      <c r="AJ324" s="727">
        <f>_xlfn.MINIFS(Tabla135[Probabilidad residual],Tabla135[Id Riesgo],Tabla135[[#This Row],[Id Riesgo]])</f>
        <v>0.24</v>
      </c>
      <c r="AK324" s="727">
        <f>_xlfn.MINIFS(Tabla135[Impacto residual],Tabla135[Id Riesgo],Tabla135[[#This Row],[Id Riesgo]])</f>
        <v>1</v>
      </c>
      <c r="AL324" s="727"/>
      <c r="AM324" s="727"/>
      <c r="AN324" s="213"/>
      <c r="AO324" s="213"/>
      <c r="AP324" s="213"/>
      <c r="AQ324" s="213"/>
      <c r="AR324" s="213"/>
      <c r="AS324" s="213"/>
      <c r="AT324" s="213"/>
      <c r="AU324" s="213"/>
      <c r="AV324" s="213"/>
      <c r="AW324" s="213"/>
      <c r="AX324" s="213"/>
      <c r="AY324" s="213"/>
    </row>
    <row r="325" spans="1:51" ht="62.15" hidden="1" x14ac:dyDescent="0.4">
      <c r="A325" s="735" t="str">
        <f>Tabla135[[#This Row],[Id Riesgo]]</f>
        <v>RC32</v>
      </c>
      <c r="B325" s="736" t="str">
        <f>Tabla135[[#This Row],[Riesgo]]</f>
        <v>Posibilidad de afectación Legal por Conflicto de Intereses debido a Omisión o deficiencia en el trámite oportuno de las PQRSD, que puede afectar la atención eficiente y efectiva a los usuarios.</v>
      </c>
      <c r="C325" s="742" t="b">
        <f>Tabla135[[#This Row],[Identificado en paso 1 y 2?]]</f>
        <v>1</v>
      </c>
      <c r="D325" s="727">
        <f>_xlfn.XLOOKUP(Tabla135[[#This Row],[Id Riesgo]],Tabla13[Id Riesgo],Tabla13[Probabilidad],"",1)</f>
        <v>0.4</v>
      </c>
      <c r="E325" s="727">
        <f>IF(C325=TRUE,_xlfn.XLOOKUP(Tabla135[[#This Row],[Id Riesgo]],Tabla13[Id Riesgo],Tabla13[Porcentaje Impacto],"",1),"")</f>
        <v>1</v>
      </c>
      <c r="F325" s="290" t="str">
        <f t="shared" si="31"/>
        <v>RC32</v>
      </c>
      <c r="G325" s="415" t="b">
        <f>_xlfn.XLOOKUP(F325,Tabla13[Id Riesgo],Tabla13[Registro diligenciado],FALSE,1)</f>
        <v>1</v>
      </c>
      <c r="H325" s="290" t="str">
        <f>IF(G325,_xlfn.XLOOKUP(F325,Tabla6[Id Riesgo],Tabla6[DESCRIPCIÓN DEL RIESGO],FALSE,1),"")</f>
        <v>Posibilidad de afectación Legal por Conflicto de Intereses debido a Omisión o deficiencia en el trámite oportuno de las PQRSD, que puede afectar la atención eficiente y efectiva a los usuarios.</v>
      </c>
      <c r="I325" s="327">
        <f>_xlfn.XLOOKUP(Tabla135[[#This Row],[Id Riesgo]],Tabla13[Id Riesgo],Tabla13[Probabilidad])</f>
        <v>0.4</v>
      </c>
      <c r="J325" s="327">
        <f>_xlfn.XLOOKUP(Tabla135[[#This Row],[Id Riesgo]],Tabla13[Id Riesgo],Tabla13[Porcentaje Impacto],"",1)</f>
        <v>1</v>
      </c>
      <c r="K325" s="311">
        <v>4</v>
      </c>
      <c r="L325" s="314"/>
      <c r="M325" s="314"/>
      <c r="N325" s="314"/>
      <c r="O325" s="295"/>
      <c r="P325" s="314"/>
      <c r="Q325" s="328" t="str">
        <f>_xlfn.TEXTJOIN(" ",TRUE,Tabla135[[#This Row],[Actividad - Acción ¿Qué?
Inicia con verbo]],Tabla135[[#This Row],[Complemento
(Observaciones o desviaciones)]])</f>
        <v/>
      </c>
      <c r="R325" s="295"/>
      <c r="S325" s="327" t="str">
        <f>_xlfn.XLOOKUP(Tabla135[[#This Row],[Tipo de control]],Tabla7[Tipo de control],Tabla7[Peso],"",1)</f>
        <v/>
      </c>
      <c r="T325" s="290" t="str">
        <f>_xlfn.XLOOKUP(Tabla135[[#This Row],[Tipo de control]],Tabla7[Tipo de control],Tabla7[Afectación matriz],"",1)</f>
        <v/>
      </c>
      <c r="U325" s="295"/>
      <c r="V325" s="327" t="str">
        <f>_xlfn.XLOOKUP(Tabla135[[#This Row],[Implementación]],Tabla11[Implementación],Tabla11[Peso],"",1)</f>
        <v/>
      </c>
      <c r="W325" s="295"/>
      <c r="X325" s="295"/>
      <c r="Y325" s="295"/>
      <c r="Z325" s="295"/>
      <c r="AA325" s="310" t="str">
        <f>IFERROR(Tabla135[[#This Row],[Peso del control]]+Tabla135[[#This Row],[Peso de la implementación]],"")</f>
        <v/>
      </c>
      <c r="AB325" s="310" t="str" cm="1">
        <f t="array" ref="AB325">IFERROR(IF(Tabla135[[#This Row],[Registro diligenciado]]=TRUE,_xlfn.IFS(AND(Tabla135[[#This Row],[No. de Control]]=1,Tabla135[[#This Row],[Desplazamiento en la Matriz]]="Probabilidad"),D325-(D325*Tabla135[[#This Row],[Valor del control]]),AND(Tabla135[[#This Row],[No. de Control]]&gt;1,Tabla135[[#This Row],[Desplazamiento en la Matriz]]="Probabilidad"),AB324-(AB324*Tabla135[[#This Row],[Valor del control]]),AND(Tabla135[[#This Row],[No. de Control]]=1,Tabla135[[#This Row],[Desplazamiento en la Matriz]]="Impacto"),D325,AND(Tabla135[[#This Row],[No. de Control]]&gt;1,Tabla135[[#This Row],[Desplazamiento en la Matriz]]="Impacto"),AB324),""),"")</f>
        <v/>
      </c>
      <c r="AC325" s="310" t="str" cm="1">
        <f t="array" ref="AC325">IFERROR(IF(Tabla135[[#This Row],[Registro diligenciado]]=TRUE,_xlfn.IFS(AND(Tabla135[[#This Row],[No. de Control]]=1,Tabla135[[#This Row],[Desplazamiento en la Matriz]]="Impacto"),E325-(E325*Tabla135[[#This Row],[Valor del control]]),AND(Tabla135[[#This Row],[No. de Control]]&gt;1,Tabla135[[#This Row],[Desplazamiento en la Matriz]]="Impacto"),AC324-(AC324*Tabla135[[#This Row],[Valor del control]]),AND(Tabla135[[#This Row],[No. de Control]]=1,Tabla135[[#This Row],[Desplazamiento en la Matriz]]="Probabilidad"),E325,AND(Tabla135[[#This Row],[No. de Control]]&gt;1,Tabla135[[#This Row],[Desplazamiento en la Matriz]]="Probabilidad"),AC324),""),"")</f>
        <v/>
      </c>
      <c r="AD325" s="310">
        <f>IFERROR(_xlfn.MINIFS(Tabla135[Probabilidad residual],Tabla135[Id Riesgo],Tabla135[[#This Row],[Id Riesgo]]),"")</f>
        <v>0.24</v>
      </c>
      <c r="AE325" s="310">
        <f>IFERROR(_xlfn.MINIFS(Tabla135[Impacto residual],Tabla135[Id Riesgo],Tabla135[[#This Row],[Id Riesgo]]),"")</f>
        <v>1</v>
      </c>
      <c r="AF325" s="310" t="str" cm="1">
        <f t="array" ref="AF32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325" s="310" t="str" cm="1">
        <f t="array" ref="AG32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32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25" s="213"/>
      <c r="AJ325" s="727">
        <f>_xlfn.MINIFS(Tabla135[Probabilidad residual],Tabla135[Id Riesgo],Tabla135[[#This Row],[Id Riesgo]])</f>
        <v>0.24</v>
      </c>
      <c r="AK325" s="727">
        <f>_xlfn.MINIFS(Tabla135[Impacto residual],Tabla135[Id Riesgo],Tabla135[[#This Row],[Id Riesgo]])</f>
        <v>1</v>
      </c>
      <c r="AL325" s="727"/>
      <c r="AM325" s="727"/>
      <c r="AN325" s="213"/>
      <c r="AO325" s="213"/>
      <c r="AP325" s="213"/>
      <c r="AQ325" s="213"/>
      <c r="AR325" s="213"/>
      <c r="AS325" s="213"/>
      <c r="AT325" s="213"/>
      <c r="AU325" s="213"/>
      <c r="AV325" s="213"/>
      <c r="AW325" s="213"/>
      <c r="AX325" s="213"/>
      <c r="AY325" s="213"/>
    </row>
    <row r="326" spans="1:51" ht="62.15" hidden="1" x14ac:dyDescent="0.4">
      <c r="A326" s="735" t="str">
        <f>Tabla135[[#This Row],[Id Riesgo]]</f>
        <v>RC32</v>
      </c>
      <c r="B326" s="736" t="str">
        <f>Tabla135[[#This Row],[Riesgo]]</f>
        <v>Posibilidad de afectación Legal por Conflicto de Intereses debido a Omisión o deficiencia en el trámite oportuno de las PQRSD, que puede afectar la atención eficiente y efectiva a los usuarios.</v>
      </c>
      <c r="C326" s="742" t="b">
        <f>Tabla135[[#This Row],[Identificado en paso 1 y 2?]]</f>
        <v>1</v>
      </c>
      <c r="D326" s="727">
        <f>_xlfn.XLOOKUP(Tabla135[[#This Row],[Id Riesgo]],Tabla13[Id Riesgo],Tabla13[Probabilidad],"",1)</f>
        <v>0.4</v>
      </c>
      <c r="E326" s="727">
        <f>IF(C326=TRUE,_xlfn.XLOOKUP(Tabla135[[#This Row],[Id Riesgo]],Tabla13[Id Riesgo],Tabla13[Porcentaje Impacto],"",1),"")</f>
        <v>1</v>
      </c>
      <c r="F326" s="290" t="str">
        <f t="shared" si="31"/>
        <v>RC32</v>
      </c>
      <c r="G326" s="415" t="b">
        <f>_xlfn.XLOOKUP(F326,Tabla13[Id Riesgo],Tabla13[Registro diligenciado],FALSE,1)</f>
        <v>1</v>
      </c>
      <c r="H326" s="290" t="str">
        <f>IF(G326,_xlfn.XLOOKUP(F326,Tabla6[Id Riesgo],Tabla6[DESCRIPCIÓN DEL RIESGO],FALSE,1),"")</f>
        <v>Posibilidad de afectación Legal por Conflicto de Intereses debido a Omisión o deficiencia en el trámite oportuno de las PQRSD, que puede afectar la atención eficiente y efectiva a los usuarios.</v>
      </c>
      <c r="I326" s="327">
        <f>_xlfn.XLOOKUP(Tabla135[[#This Row],[Id Riesgo]],Tabla13[Id Riesgo],Tabla13[Probabilidad])</f>
        <v>0.4</v>
      </c>
      <c r="J326" s="327">
        <f>_xlfn.XLOOKUP(Tabla135[[#This Row],[Id Riesgo]],Tabla13[Id Riesgo],Tabla13[Porcentaje Impacto],"",1)</f>
        <v>1</v>
      </c>
      <c r="K326" s="311">
        <v>5</v>
      </c>
      <c r="L326" s="314"/>
      <c r="M326" s="314"/>
      <c r="N326" s="314"/>
      <c r="O326" s="295"/>
      <c r="P326" s="314"/>
      <c r="Q326" s="328" t="str">
        <f>_xlfn.TEXTJOIN(" ",TRUE,Tabla135[[#This Row],[Actividad - Acción ¿Qué?
Inicia con verbo]],Tabla135[[#This Row],[Complemento
(Observaciones o desviaciones)]])</f>
        <v/>
      </c>
      <c r="R326" s="295"/>
      <c r="S326" s="327" t="str">
        <f>_xlfn.XLOOKUP(Tabla135[[#This Row],[Tipo de control]],Tabla7[Tipo de control],Tabla7[Peso],"",1)</f>
        <v/>
      </c>
      <c r="T326" s="290" t="str">
        <f>_xlfn.XLOOKUP(Tabla135[[#This Row],[Tipo de control]],Tabla7[Tipo de control],Tabla7[Afectación matriz],"",1)</f>
        <v/>
      </c>
      <c r="U326" s="295"/>
      <c r="V326" s="327" t="str">
        <f>_xlfn.XLOOKUP(Tabla135[[#This Row],[Implementación]],Tabla11[Implementación],Tabla11[Peso],"",1)</f>
        <v/>
      </c>
      <c r="W326" s="295"/>
      <c r="X326" s="295"/>
      <c r="Y326" s="295"/>
      <c r="Z326" s="295"/>
      <c r="AA326" s="310" t="str">
        <f>IFERROR(Tabla135[[#This Row],[Peso del control]]+Tabla135[[#This Row],[Peso de la implementación]],"")</f>
        <v/>
      </c>
      <c r="AB326" s="310" t="str" cm="1">
        <f t="array" ref="AB326">IFERROR(IF(Tabla135[[#This Row],[Registro diligenciado]]=TRUE,_xlfn.IFS(AND(Tabla135[[#This Row],[No. de Control]]=1,Tabla135[[#This Row],[Desplazamiento en la Matriz]]="Probabilidad"),D326-(D326*Tabla135[[#This Row],[Valor del control]]),AND(Tabla135[[#This Row],[No. de Control]]&gt;1,Tabla135[[#This Row],[Desplazamiento en la Matriz]]="Probabilidad"),AB325-(AB325*Tabla135[[#This Row],[Valor del control]]),AND(Tabla135[[#This Row],[No. de Control]]=1,Tabla135[[#This Row],[Desplazamiento en la Matriz]]="Impacto"),D326,AND(Tabla135[[#This Row],[No. de Control]]&gt;1,Tabla135[[#This Row],[Desplazamiento en la Matriz]]="Impacto"),AB325),""),"")</f>
        <v/>
      </c>
      <c r="AC326" s="310" t="str" cm="1">
        <f t="array" ref="AC326">IFERROR(IF(Tabla135[[#This Row],[Registro diligenciado]]=TRUE,_xlfn.IFS(AND(Tabla135[[#This Row],[No. de Control]]=1,Tabla135[[#This Row],[Desplazamiento en la Matriz]]="Impacto"),E326-(E326*Tabla135[[#This Row],[Valor del control]]),AND(Tabla135[[#This Row],[No. de Control]]&gt;1,Tabla135[[#This Row],[Desplazamiento en la Matriz]]="Impacto"),AC325-(AC325*Tabla135[[#This Row],[Valor del control]]),AND(Tabla135[[#This Row],[No. de Control]]=1,Tabla135[[#This Row],[Desplazamiento en la Matriz]]="Probabilidad"),E326,AND(Tabla135[[#This Row],[No. de Control]]&gt;1,Tabla135[[#This Row],[Desplazamiento en la Matriz]]="Probabilidad"),AC325),""),"")</f>
        <v/>
      </c>
      <c r="AD326" s="310">
        <f>IFERROR(_xlfn.MINIFS(Tabla135[Probabilidad residual],Tabla135[Id Riesgo],Tabla135[[#This Row],[Id Riesgo]]),"")</f>
        <v>0.24</v>
      </c>
      <c r="AE326" s="310">
        <f>IFERROR(_xlfn.MINIFS(Tabla135[Impacto residual],Tabla135[Id Riesgo],Tabla135[[#This Row],[Id Riesgo]]),"")</f>
        <v>1</v>
      </c>
      <c r="AF326" s="310" t="str" cm="1">
        <f t="array" ref="AF32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326" s="310" t="str" cm="1">
        <f t="array" ref="AG32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32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26" s="213"/>
      <c r="AJ326" s="727">
        <f>_xlfn.MINIFS(Tabla135[Probabilidad residual],Tabla135[Id Riesgo],Tabla135[[#This Row],[Id Riesgo]])</f>
        <v>0.24</v>
      </c>
      <c r="AK326" s="727">
        <f>_xlfn.MINIFS(Tabla135[Impacto residual],Tabla135[Id Riesgo],Tabla135[[#This Row],[Id Riesgo]])</f>
        <v>1</v>
      </c>
      <c r="AL326" s="727"/>
      <c r="AM326" s="727"/>
      <c r="AN326" s="213"/>
      <c r="AO326" s="213"/>
      <c r="AP326" s="213"/>
      <c r="AQ326" s="213"/>
      <c r="AR326" s="213"/>
      <c r="AS326" s="213"/>
      <c r="AT326" s="213"/>
      <c r="AU326" s="213"/>
      <c r="AV326" s="213"/>
      <c r="AW326" s="213"/>
      <c r="AX326" s="213"/>
      <c r="AY326" s="213"/>
    </row>
    <row r="327" spans="1:51" ht="62.15" hidden="1" x14ac:dyDescent="0.4">
      <c r="A327" s="735" t="str">
        <f>Tabla135[[#This Row],[Id Riesgo]]</f>
        <v>RC32</v>
      </c>
      <c r="B327" s="736" t="str">
        <f>Tabla135[[#This Row],[Riesgo]]</f>
        <v>Posibilidad de afectación Legal por Conflicto de Intereses debido a Omisión o deficiencia en el trámite oportuno de las PQRSD, que puede afectar la atención eficiente y efectiva a los usuarios.</v>
      </c>
      <c r="C327" s="742" t="b">
        <f>Tabla135[[#This Row],[Identificado en paso 1 y 2?]]</f>
        <v>1</v>
      </c>
      <c r="D327" s="727">
        <f>_xlfn.XLOOKUP(Tabla135[[#This Row],[Id Riesgo]],Tabla13[Id Riesgo],Tabla13[Probabilidad],"",1)</f>
        <v>0.4</v>
      </c>
      <c r="E327" s="727">
        <f>IF(C327=TRUE,_xlfn.XLOOKUP(Tabla135[[#This Row],[Id Riesgo]],Tabla13[Id Riesgo],Tabla13[Porcentaje Impacto],"",1),"")</f>
        <v>1</v>
      </c>
      <c r="F327" s="290" t="str">
        <f t="shared" si="31"/>
        <v>RC32</v>
      </c>
      <c r="G327" s="415" t="b">
        <f>_xlfn.XLOOKUP(F327,Tabla13[Id Riesgo],Tabla13[Registro diligenciado],FALSE,1)</f>
        <v>1</v>
      </c>
      <c r="H327" s="290" t="str">
        <f>IF(G327,_xlfn.XLOOKUP(F327,Tabla6[Id Riesgo],Tabla6[DESCRIPCIÓN DEL RIESGO],FALSE,1),"")</f>
        <v>Posibilidad de afectación Legal por Conflicto de Intereses debido a Omisión o deficiencia en el trámite oportuno de las PQRSD, que puede afectar la atención eficiente y efectiva a los usuarios.</v>
      </c>
      <c r="I327" s="327">
        <f>_xlfn.XLOOKUP(Tabla135[[#This Row],[Id Riesgo]],Tabla13[Id Riesgo],Tabla13[Probabilidad])</f>
        <v>0.4</v>
      </c>
      <c r="J327" s="327">
        <f>_xlfn.XLOOKUP(Tabla135[[#This Row],[Id Riesgo]],Tabla13[Id Riesgo],Tabla13[Porcentaje Impacto],"",1)</f>
        <v>1</v>
      </c>
      <c r="K327" s="311">
        <v>6</v>
      </c>
      <c r="L327" s="314"/>
      <c r="M327" s="314"/>
      <c r="N327" s="314"/>
      <c r="O327" s="295"/>
      <c r="P327" s="314"/>
      <c r="Q327" s="328" t="str">
        <f>_xlfn.TEXTJOIN(" ",TRUE,Tabla135[[#This Row],[Actividad - Acción ¿Qué?
Inicia con verbo]],Tabla135[[#This Row],[Complemento
(Observaciones o desviaciones)]])</f>
        <v/>
      </c>
      <c r="R327" s="295"/>
      <c r="S327" s="327" t="str">
        <f>_xlfn.XLOOKUP(Tabla135[[#This Row],[Tipo de control]],Tabla7[Tipo de control],Tabla7[Peso],"",1)</f>
        <v/>
      </c>
      <c r="T327" s="290" t="str">
        <f>_xlfn.XLOOKUP(Tabla135[[#This Row],[Tipo de control]],Tabla7[Tipo de control],Tabla7[Afectación matriz],"",1)</f>
        <v/>
      </c>
      <c r="U327" s="295"/>
      <c r="V327" s="327" t="str">
        <f>_xlfn.XLOOKUP(Tabla135[[#This Row],[Implementación]],Tabla11[Implementación],Tabla11[Peso],"",1)</f>
        <v/>
      </c>
      <c r="W327" s="295"/>
      <c r="X327" s="295"/>
      <c r="Y327" s="295"/>
      <c r="Z327" s="295"/>
      <c r="AA327" s="310" t="str">
        <f>IFERROR(Tabla135[[#This Row],[Peso del control]]+Tabla135[[#This Row],[Peso de la implementación]],"")</f>
        <v/>
      </c>
      <c r="AB327" s="310" t="str" cm="1">
        <f t="array" ref="AB327">IFERROR(IF(Tabla135[[#This Row],[Registro diligenciado]]=TRUE,_xlfn.IFS(AND(Tabla135[[#This Row],[No. de Control]]=1,Tabla135[[#This Row],[Desplazamiento en la Matriz]]="Probabilidad"),D327-(D327*Tabla135[[#This Row],[Valor del control]]),AND(Tabla135[[#This Row],[No. de Control]]&gt;1,Tabla135[[#This Row],[Desplazamiento en la Matriz]]="Probabilidad"),AB326-(AB326*Tabla135[[#This Row],[Valor del control]]),AND(Tabla135[[#This Row],[No. de Control]]=1,Tabla135[[#This Row],[Desplazamiento en la Matriz]]="Impacto"),D327,AND(Tabla135[[#This Row],[No. de Control]]&gt;1,Tabla135[[#This Row],[Desplazamiento en la Matriz]]="Impacto"),AB326),""),"")</f>
        <v/>
      </c>
      <c r="AC327" s="310" t="str" cm="1">
        <f t="array" ref="AC327">IFERROR(IF(Tabla135[[#This Row],[Registro diligenciado]]=TRUE,_xlfn.IFS(AND(Tabla135[[#This Row],[No. de Control]]=1,Tabla135[[#This Row],[Desplazamiento en la Matriz]]="Impacto"),E327-(E327*Tabla135[[#This Row],[Valor del control]]),AND(Tabla135[[#This Row],[No. de Control]]&gt;1,Tabla135[[#This Row],[Desplazamiento en la Matriz]]="Impacto"),AC326-(AC326*Tabla135[[#This Row],[Valor del control]]),AND(Tabla135[[#This Row],[No. de Control]]=1,Tabla135[[#This Row],[Desplazamiento en la Matriz]]="Probabilidad"),E327,AND(Tabla135[[#This Row],[No. de Control]]&gt;1,Tabla135[[#This Row],[Desplazamiento en la Matriz]]="Probabilidad"),AC326),""),"")</f>
        <v/>
      </c>
      <c r="AD327" s="310">
        <f>IFERROR(_xlfn.MINIFS(Tabla135[Probabilidad residual],Tabla135[Id Riesgo],Tabla135[[#This Row],[Id Riesgo]]),"")</f>
        <v>0.24</v>
      </c>
      <c r="AE327" s="310">
        <f>IFERROR(_xlfn.MINIFS(Tabla135[Impacto residual],Tabla135[Id Riesgo],Tabla135[[#This Row],[Id Riesgo]]),"")</f>
        <v>1</v>
      </c>
      <c r="AF327" s="310" t="str" cm="1">
        <f t="array" ref="AF32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327" s="310" t="str" cm="1">
        <f t="array" ref="AG32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32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27" s="213"/>
      <c r="AJ327" s="727">
        <f>_xlfn.MINIFS(Tabla135[Probabilidad residual],Tabla135[Id Riesgo],Tabla135[[#This Row],[Id Riesgo]])</f>
        <v>0.24</v>
      </c>
      <c r="AK327" s="727">
        <f>_xlfn.MINIFS(Tabla135[Impacto residual],Tabla135[Id Riesgo],Tabla135[[#This Row],[Id Riesgo]])</f>
        <v>1</v>
      </c>
      <c r="AL327" s="727"/>
      <c r="AM327" s="727"/>
      <c r="AN327" s="213"/>
      <c r="AO327" s="213"/>
      <c r="AP327" s="213"/>
      <c r="AQ327" s="213"/>
      <c r="AR327" s="213"/>
      <c r="AS327" s="213"/>
      <c r="AT327" s="213"/>
      <c r="AU327" s="213"/>
      <c r="AV327" s="213"/>
      <c r="AW327" s="213"/>
      <c r="AX327" s="213"/>
      <c r="AY327" s="213"/>
    </row>
    <row r="328" spans="1:51" ht="62.15" hidden="1" x14ac:dyDescent="0.4">
      <c r="A328" s="735" t="str">
        <f>Tabla135[[#This Row],[Id Riesgo]]</f>
        <v>RC32</v>
      </c>
      <c r="B328" s="736" t="str">
        <f>Tabla135[[#This Row],[Riesgo]]</f>
        <v>Posibilidad de afectación Legal por Conflicto de Intereses debido a Omisión o deficiencia en el trámite oportuno de las PQRSD, que puede afectar la atención eficiente y efectiva a los usuarios.</v>
      </c>
      <c r="C328" s="742" t="b">
        <f>Tabla135[[#This Row],[Identificado en paso 1 y 2?]]</f>
        <v>1</v>
      </c>
      <c r="D328" s="727">
        <f>_xlfn.XLOOKUP(Tabla135[[#This Row],[Id Riesgo]],Tabla13[Id Riesgo],Tabla13[Probabilidad],"",1)</f>
        <v>0.4</v>
      </c>
      <c r="E328" s="727">
        <f>IF(C328=TRUE,_xlfn.XLOOKUP(Tabla135[[#This Row],[Id Riesgo]],Tabla13[Id Riesgo],Tabla13[Porcentaje Impacto],"",1),"")</f>
        <v>1</v>
      </c>
      <c r="F328" s="290" t="str">
        <f t="shared" si="31"/>
        <v>RC32</v>
      </c>
      <c r="G328" s="415" t="b">
        <f>_xlfn.XLOOKUP(F328,Tabla13[Id Riesgo],Tabla13[Registro diligenciado],FALSE,1)</f>
        <v>1</v>
      </c>
      <c r="H328" s="290" t="str">
        <f>IF(G328,_xlfn.XLOOKUP(F328,Tabla6[Id Riesgo],Tabla6[DESCRIPCIÓN DEL RIESGO],FALSE,1),"")</f>
        <v>Posibilidad de afectación Legal por Conflicto de Intereses debido a Omisión o deficiencia en el trámite oportuno de las PQRSD, que puede afectar la atención eficiente y efectiva a los usuarios.</v>
      </c>
      <c r="I328" s="327">
        <f>_xlfn.XLOOKUP(Tabla135[[#This Row],[Id Riesgo]],Tabla13[Id Riesgo],Tabla13[Probabilidad])</f>
        <v>0.4</v>
      </c>
      <c r="J328" s="327">
        <f>_xlfn.XLOOKUP(Tabla135[[#This Row],[Id Riesgo]],Tabla13[Id Riesgo],Tabla13[Porcentaje Impacto],"",1)</f>
        <v>1</v>
      </c>
      <c r="K328" s="311">
        <v>7</v>
      </c>
      <c r="L328" s="314"/>
      <c r="M328" s="314"/>
      <c r="N328" s="314"/>
      <c r="O328" s="295"/>
      <c r="P328" s="314"/>
      <c r="Q328" s="328" t="str">
        <f>_xlfn.TEXTJOIN(" ",TRUE,Tabla135[[#This Row],[Actividad - Acción ¿Qué?
Inicia con verbo]],Tabla135[[#This Row],[Complemento
(Observaciones o desviaciones)]])</f>
        <v/>
      </c>
      <c r="R328" s="295"/>
      <c r="S328" s="327" t="str">
        <f>_xlfn.XLOOKUP(Tabla135[[#This Row],[Tipo de control]],Tabla7[Tipo de control],Tabla7[Peso],"",1)</f>
        <v/>
      </c>
      <c r="T328" s="290" t="str">
        <f>_xlfn.XLOOKUP(Tabla135[[#This Row],[Tipo de control]],Tabla7[Tipo de control],Tabla7[Afectación matriz],"",1)</f>
        <v/>
      </c>
      <c r="U328" s="295"/>
      <c r="V328" s="327" t="str">
        <f>_xlfn.XLOOKUP(Tabla135[[#This Row],[Implementación]],Tabla11[Implementación],Tabla11[Peso],"",1)</f>
        <v/>
      </c>
      <c r="W328" s="295"/>
      <c r="X328" s="295"/>
      <c r="Y328" s="295"/>
      <c r="Z328" s="295"/>
      <c r="AA328" s="310" t="str">
        <f>IFERROR(Tabla135[[#This Row],[Peso del control]]+Tabla135[[#This Row],[Peso de la implementación]],"")</f>
        <v/>
      </c>
      <c r="AB328" s="310" t="str" cm="1">
        <f t="array" ref="AB328">IFERROR(IF(Tabla135[[#This Row],[Registro diligenciado]]=TRUE,_xlfn.IFS(AND(Tabla135[[#This Row],[No. de Control]]=1,Tabla135[[#This Row],[Desplazamiento en la Matriz]]="Probabilidad"),D328-(D328*Tabla135[[#This Row],[Valor del control]]),AND(Tabla135[[#This Row],[No. de Control]]&gt;1,Tabla135[[#This Row],[Desplazamiento en la Matriz]]="Probabilidad"),AB327-(AB327*Tabla135[[#This Row],[Valor del control]]),AND(Tabla135[[#This Row],[No. de Control]]=1,Tabla135[[#This Row],[Desplazamiento en la Matriz]]="Impacto"),D328,AND(Tabla135[[#This Row],[No. de Control]]&gt;1,Tabla135[[#This Row],[Desplazamiento en la Matriz]]="Impacto"),AB327),""),"")</f>
        <v/>
      </c>
      <c r="AC328" s="310" t="str" cm="1">
        <f t="array" ref="AC328">IFERROR(IF(Tabla135[[#This Row],[Registro diligenciado]]=TRUE,_xlfn.IFS(AND(Tabla135[[#This Row],[No. de Control]]=1,Tabla135[[#This Row],[Desplazamiento en la Matriz]]="Impacto"),E328-(E328*Tabla135[[#This Row],[Valor del control]]),AND(Tabla135[[#This Row],[No. de Control]]&gt;1,Tabla135[[#This Row],[Desplazamiento en la Matriz]]="Impacto"),AC327-(AC327*Tabla135[[#This Row],[Valor del control]]),AND(Tabla135[[#This Row],[No. de Control]]=1,Tabla135[[#This Row],[Desplazamiento en la Matriz]]="Probabilidad"),E328,AND(Tabla135[[#This Row],[No. de Control]]&gt;1,Tabla135[[#This Row],[Desplazamiento en la Matriz]]="Probabilidad"),AC327),""),"")</f>
        <v/>
      </c>
      <c r="AD328" s="310">
        <f>IFERROR(_xlfn.MINIFS(Tabla135[Probabilidad residual],Tabla135[Id Riesgo],Tabla135[[#This Row],[Id Riesgo]]),"")</f>
        <v>0.24</v>
      </c>
      <c r="AE328" s="310">
        <f>IFERROR(_xlfn.MINIFS(Tabla135[Impacto residual],Tabla135[Id Riesgo],Tabla135[[#This Row],[Id Riesgo]]),"")</f>
        <v>1</v>
      </c>
      <c r="AF328" s="310" t="str" cm="1">
        <f t="array" ref="AF32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328" s="310" t="str" cm="1">
        <f t="array" ref="AG32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32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28" s="213"/>
      <c r="AJ328" s="727">
        <f>_xlfn.MINIFS(Tabla135[Probabilidad residual],Tabla135[Id Riesgo],Tabla135[[#This Row],[Id Riesgo]])</f>
        <v>0.24</v>
      </c>
      <c r="AK328" s="727">
        <f>_xlfn.MINIFS(Tabla135[Impacto residual],Tabla135[Id Riesgo],Tabla135[[#This Row],[Id Riesgo]])</f>
        <v>1</v>
      </c>
      <c r="AL328" s="727"/>
      <c r="AM328" s="727"/>
      <c r="AN328" s="213"/>
      <c r="AO328" s="213"/>
      <c r="AP328" s="213"/>
      <c r="AQ328" s="213"/>
      <c r="AR328" s="213"/>
      <c r="AS328" s="213"/>
      <c r="AT328" s="213"/>
      <c r="AU328" s="213"/>
      <c r="AV328" s="213"/>
      <c r="AW328" s="213"/>
      <c r="AX328" s="213"/>
      <c r="AY328" s="213"/>
    </row>
    <row r="329" spans="1:51" ht="62.15" hidden="1" x14ac:dyDescent="0.4">
      <c r="A329" s="735" t="str">
        <f>Tabla135[[#This Row],[Id Riesgo]]</f>
        <v>RC32</v>
      </c>
      <c r="B329" s="736" t="str">
        <f>Tabla135[[#This Row],[Riesgo]]</f>
        <v>Posibilidad de afectación Legal por Conflicto de Intereses debido a Omisión o deficiencia en el trámite oportuno de las PQRSD, que puede afectar la atención eficiente y efectiva a los usuarios.</v>
      </c>
      <c r="C329" s="742" t="b">
        <f>Tabla135[[#This Row],[Identificado en paso 1 y 2?]]</f>
        <v>1</v>
      </c>
      <c r="D329" s="727">
        <f>_xlfn.XLOOKUP(Tabla135[[#This Row],[Id Riesgo]],Tabla13[Id Riesgo],Tabla13[Probabilidad],"",1)</f>
        <v>0.4</v>
      </c>
      <c r="E329" s="727">
        <f>IF(C329=TRUE,_xlfn.XLOOKUP(Tabla135[[#This Row],[Id Riesgo]],Tabla13[Id Riesgo],Tabla13[Porcentaje Impacto],"",1),"")</f>
        <v>1</v>
      </c>
      <c r="F329" s="290" t="str">
        <f t="shared" si="31"/>
        <v>RC32</v>
      </c>
      <c r="G329" s="415" t="b">
        <f>_xlfn.XLOOKUP(F329,Tabla13[Id Riesgo],Tabla13[Registro diligenciado],FALSE,1)</f>
        <v>1</v>
      </c>
      <c r="H329" s="290" t="str">
        <f>IF(G329,_xlfn.XLOOKUP(F329,Tabla6[Id Riesgo],Tabla6[DESCRIPCIÓN DEL RIESGO],FALSE,1),"")</f>
        <v>Posibilidad de afectación Legal por Conflicto de Intereses debido a Omisión o deficiencia en el trámite oportuno de las PQRSD, que puede afectar la atención eficiente y efectiva a los usuarios.</v>
      </c>
      <c r="I329" s="327">
        <f>_xlfn.XLOOKUP(Tabla135[[#This Row],[Id Riesgo]],Tabla13[Id Riesgo],Tabla13[Probabilidad])</f>
        <v>0.4</v>
      </c>
      <c r="J329" s="327">
        <f>_xlfn.XLOOKUP(Tabla135[[#This Row],[Id Riesgo]],Tabla13[Id Riesgo],Tabla13[Porcentaje Impacto],"",1)</f>
        <v>1</v>
      </c>
      <c r="K329" s="311">
        <v>8</v>
      </c>
      <c r="L329" s="314"/>
      <c r="M329" s="314"/>
      <c r="N329" s="314"/>
      <c r="O329" s="295"/>
      <c r="P329" s="314"/>
      <c r="Q329" s="328" t="str">
        <f>_xlfn.TEXTJOIN(" ",TRUE,Tabla135[[#This Row],[Actividad - Acción ¿Qué?
Inicia con verbo]],Tabla135[[#This Row],[Complemento
(Observaciones o desviaciones)]])</f>
        <v/>
      </c>
      <c r="R329" s="295"/>
      <c r="S329" s="327" t="str">
        <f>_xlfn.XLOOKUP(Tabla135[[#This Row],[Tipo de control]],Tabla7[Tipo de control],Tabla7[Peso],"",1)</f>
        <v/>
      </c>
      <c r="T329" s="290" t="str">
        <f>_xlfn.XLOOKUP(Tabla135[[#This Row],[Tipo de control]],Tabla7[Tipo de control],Tabla7[Afectación matriz],"",1)</f>
        <v/>
      </c>
      <c r="U329" s="295"/>
      <c r="V329" s="327" t="str">
        <f>_xlfn.XLOOKUP(Tabla135[[#This Row],[Implementación]],Tabla11[Implementación],Tabla11[Peso],"",1)</f>
        <v/>
      </c>
      <c r="W329" s="295"/>
      <c r="X329" s="295"/>
      <c r="Y329" s="295"/>
      <c r="Z329" s="295"/>
      <c r="AA329" s="310" t="str">
        <f>IFERROR(Tabla135[[#This Row],[Peso del control]]+Tabla135[[#This Row],[Peso de la implementación]],"")</f>
        <v/>
      </c>
      <c r="AB329" s="310" t="str" cm="1">
        <f t="array" ref="AB329">IFERROR(IF(Tabla135[[#This Row],[Registro diligenciado]]=TRUE,_xlfn.IFS(AND(Tabla135[[#This Row],[No. de Control]]=1,Tabla135[[#This Row],[Desplazamiento en la Matriz]]="Probabilidad"),D329-(D329*Tabla135[[#This Row],[Valor del control]]),AND(Tabla135[[#This Row],[No. de Control]]&gt;1,Tabla135[[#This Row],[Desplazamiento en la Matriz]]="Probabilidad"),AB328-(AB328*Tabla135[[#This Row],[Valor del control]]),AND(Tabla135[[#This Row],[No. de Control]]=1,Tabla135[[#This Row],[Desplazamiento en la Matriz]]="Impacto"),D329,AND(Tabla135[[#This Row],[No. de Control]]&gt;1,Tabla135[[#This Row],[Desplazamiento en la Matriz]]="Impacto"),AB328),""),"")</f>
        <v/>
      </c>
      <c r="AC329" s="310" t="str" cm="1">
        <f t="array" ref="AC329">IFERROR(IF(Tabla135[[#This Row],[Registro diligenciado]]=TRUE,_xlfn.IFS(AND(Tabla135[[#This Row],[No. de Control]]=1,Tabla135[[#This Row],[Desplazamiento en la Matriz]]="Impacto"),E329-(E329*Tabla135[[#This Row],[Valor del control]]),AND(Tabla135[[#This Row],[No. de Control]]&gt;1,Tabla135[[#This Row],[Desplazamiento en la Matriz]]="Impacto"),AC328-(AC328*Tabla135[[#This Row],[Valor del control]]),AND(Tabla135[[#This Row],[No. de Control]]=1,Tabla135[[#This Row],[Desplazamiento en la Matriz]]="Probabilidad"),E329,AND(Tabla135[[#This Row],[No. de Control]]&gt;1,Tabla135[[#This Row],[Desplazamiento en la Matriz]]="Probabilidad"),AC328),""),"")</f>
        <v/>
      </c>
      <c r="AD329" s="310">
        <f>IFERROR(_xlfn.MINIFS(Tabla135[Probabilidad residual],Tabla135[Id Riesgo],Tabla135[[#This Row],[Id Riesgo]]),"")</f>
        <v>0.24</v>
      </c>
      <c r="AE329" s="310">
        <f>IFERROR(_xlfn.MINIFS(Tabla135[Impacto residual],Tabla135[Id Riesgo],Tabla135[[#This Row],[Id Riesgo]]),"")</f>
        <v>1</v>
      </c>
      <c r="AF329" s="310" t="str" cm="1">
        <f t="array" ref="AF32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329" s="310" t="str" cm="1">
        <f t="array" ref="AG32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32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29" s="213"/>
      <c r="AJ329" s="727">
        <f>_xlfn.MINIFS(Tabla135[Probabilidad residual],Tabla135[Id Riesgo],Tabla135[[#This Row],[Id Riesgo]])</f>
        <v>0.24</v>
      </c>
      <c r="AK329" s="727">
        <f>_xlfn.MINIFS(Tabla135[Impacto residual],Tabla135[Id Riesgo],Tabla135[[#This Row],[Id Riesgo]])</f>
        <v>1</v>
      </c>
      <c r="AL329" s="727"/>
      <c r="AM329" s="727"/>
      <c r="AN329" s="213"/>
      <c r="AO329" s="213"/>
      <c r="AP329" s="213"/>
      <c r="AQ329" s="213"/>
      <c r="AR329" s="213"/>
      <c r="AS329" s="213"/>
      <c r="AT329" s="213"/>
      <c r="AU329" s="213"/>
      <c r="AV329" s="213"/>
      <c r="AW329" s="213"/>
      <c r="AX329" s="213"/>
      <c r="AY329" s="213"/>
    </row>
    <row r="330" spans="1:51" ht="62.15" hidden="1" x14ac:dyDescent="0.4">
      <c r="A330" s="735" t="str">
        <f>Tabla135[[#This Row],[Id Riesgo]]</f>
        <v>RC32</v>
      </c>
      <c r="B330" s="736" t="str">
        <f>Tabla135[[#This Row],[Riesgo]]</f>
        <v>Posibilidad de afectación Legal por Conflicto de Intereses debido a Omisión o deficiencia en el trámite oportuno de las PQRSD, que puede afectar la atención eficiente y efectiva a los usuarios.</v>
      </c>
      <c r="C330" s="742" t="b">
        <f>Tabla135[[#This Row],[Identificado en paso 1 y 2?]]</f>
        <v>1</v>
      </c>
      <c r="D330" s="727">
        <f>_xlfn.XLOOKUP(Tabla135[[#This Row],[Id Riesgo]],Tabla13[Id Riesgo],Tabla13[Probabilidad],"",1)</f>
        <v>0.4</v>
      </c>
      <c r="E330" s="727">
        <f>IF(C330=TRUE,_xlfn.XLOOKUP(Tabla135[[#This Row],[Id Riesgo]],Tabla13[Id Riesgo],Tabla13[Porcentaje Impacto],"",1),"")</f>
        <v>1</v>
      </c>
      <c r="F330" s="290" t="str">
        <f t="shared" si="31"/>
        <v>RC32</v>
      </c>
      <c r="G330" s="415" t="b">
        <f>_xlfn.XLOOKUP(F330,Tabla13[Id Riesgo],Tabla13[Registro diligenciado],FALSE,1)</f>
        <v>1</v>
      </c>
      <c r="H330" s="290" t="str">
        <f>IF(G330,_xlfn.XLOOKUP(F330,Tabla6[Id Riesgo],Tabla6[DESCRIPCIÓN DEL RIESGO],FALSE,1),"")</f>
        <v>Posibilidad de afectación Legal por Conflicto de Intereses debido a Omisión o deficiencia en el trámite oportuno de las PQRSD, que puede afectar la atención eficiente y efectiva a los usuarios.</v>
      </c>
      <c r="I330" s="327">
        <f>_xlfn.XLOOKUP(Tabla135[[#This Row],[Id Riesgo]],Tabla13[Id Riesgo],Tabla13[Probabilidad])</f>
        <v>0.4</v>
      </c>
      <c r="J330" s="327">
        <f>_xlfn.XLOOKUP(Tabla135[[#This Row],[Id Riesgo]],Tabla13[Id Riesgo],Tabla13[Porcentaje Impacto],"",1)</f>
        <v>1</v>
      </c>
      <c r="K330" s="311">
        <v>9</v>
      </c>
      <c r="L330" s="314"/>
      <c r="M330" s="314"/>
      <c r="N330" s="314"/>
      <c r="O330" s="295"/>
      <c r="P330" s="314"/>
      <c r="Q330" s="328" t="str">
        <f>_xlfn.TEXTJOIN(" ",TRUE,Tabla135[[#This Row],[Actividad - Acción ¿Qué?
Inicia con verbo]],Tabla135[[#This Row],[Complemento
(Observaciones o desviaciones)]])</f>
        <v/>
      </c>
      <c r="R330" s="295"/>
      <c r="S330" s="327" t="str">
        <f>_xlfn.XLOOKUP(Tabla135[[#This Row],[Tipo de control]],Tabla7[Tipo de control],Tabla7[Peso],"",1)</f>
        <v/>
      </c>
      <c r="T330" s="290" t="str">
        <f>_xlfn.XLOOKUP(Tabla135[[#This Row],[Tipo de control]],Tabla7[Tipo de control],Tabla7[Afectación matriz],"",1)</f>
        <v/>
      </c>
      <c r="U330" s="295"/>
      <c r="V330" s="327" t="str">
        <f>_xlfn.XLOOKUP(Tabla135[[#This Row],[Implementación]],Tabla11[Implementación],Tabla11[Peso],"",1)</f>
        <v/>
      </c>
      <c r="W330" s="295"/>
      <c r="X330" s="295"/>
      <c r="Y330" s="295"/>
      <c r="Z330" s="295"/>
      <c r="AA330" s="310" t="str">
        <f>IFERROR(Tabla135[[#This Row],[Peso del control]]+Tabla135[[#This Row],[Peso de la implementación]],"")</f>
        <v/>
      </c>
      <c r="AB330" s="310" t="str" cm="1">
        <f t="array" ref="AB330">IFERROR(IF(Tabla135[[#This Row],[Registro diligenciado]]=TRUE,_xlfn.IFS(AND(Tabla135[[#This Row],[No. de Control]]=1,Tabla135[[#This Row],[Desplazamiento en la Matriz]]="Probabilidad"),D330-(D330*Tabla135[[#This Row],[Valor del control]]),AND(Tabla135[[#This Row],[No. de Control]]&gt;1,Tabla135[[#This Row],[Desplazamiento en la Matriz]]="Probabilidad"),AB329-(AB329*Tabla135[[#This Row],[Valor del control]]),AND(Tabla135[[#This Row],[No. de Control]]=1,Tabla135[[#This Row],[Desplazamiento en la Matriz]]="Impacto"),D330,AND(Tabla135[[#This Row],[No. de Control]]&gt;1,Tabla135[[#This Row],[Desplazamiento en la Matriz]]="Impacto"),AB329),""),"")</f>
        <v/>
      </c>
      <c r="AC330" s="310" t="str" cm="1">
        <f t="array" ref="AC330">IFERROR(IF(Tabla135[[#This Row],[Registro diligenciado]]=TRUE,_xlfn.IFS(AND(Tabla135[[#This Row],[No. de Control]]=1,Tabla135[[#This Row],[Desplazamiento en la Matriz]]="Impacto"),E330-(E330*Tabla135[[#This Row],[Valor del control]]),AND(Tabla135[[#This Row],[No. de Control]]&gt;1,Tabla135[[#This Row],[Desplazamiento en la Matriz]]="Impacto"),AC329-(AC329*Tabla135[[#This Row],[Valor del control]]),AND(Tabla135[[#This Row],[No. de Control]]=1,Tabla135[[#This Row],[Desplazamiento en la Matriz]]="Probabilidad"),E330,AND(Tabla135[[#This Row],[No. de Control]]&gt;1,Tabla135[[#This Row],[Desplazamiento en la Matriz]]="Probabilidad"),AC329),""),"")</f>
        <v/>
      </c>
      <c r="AD330" s="310">
        <f>IFERROR(_xlfn.MINIFS(Tabla135[Probabilidad residual],Tabla135[Id Riesgo],Tabla135[[#This Row],[Id Riesgo]]),"")</f>
        <v>0.24</v>
      </c>
      <c r="AE330" s="310">
        <f>IFERROR(_xlfn.MINIFS(Tabla135[Impacto residual],Tabla135[Id Riesgo],Tabla135[[#This Row],[Id Riesgo]]),"")</f>
        <v>1</v>
      </c>
      <c r="AF330" s="310" t="str" cm="1">
        <f t="array" ref="AF33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330" s="310" t="str" cm="1">
        <f t="array" ref="AG33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33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30" s="213"/>
      <c r="AJ330" s="727">
        <f>_xlfn.MINIFS(Tabla135[Probabilidad residual],Tabla135[Id Riesgo],Tabla135[[#This Row],[Id Riesgo]])</f>
        <v>0.24</v>
      </c>
      <c r="AK330" s="727">
        <f>_xlfn.MINIFS(Tabla135[Impacto residual],Tabla135[Id Riesgo],Tabla135[[#This Row],[Id Riesgo]])</f>
        <v>1</v>
      </c>
      <c r="AL330" s="727"/>
      <c r="AM330" s="727"/>
      <c r="AN330" s="213"/>
      <c r="AO330" s="213"/>
      <c r="AP330" s="213"/>
      <c r="AQ330" s="213"/>
      <c r="AR330" s="213"/>
      <c r="AS330" s="213"/>
      <c r="AT330" s="213"/>
      <c r="AU330" s="213"/>
      <c r="AV330" s="213"/>
      <c r="AW330" s="213"/>
      <c r="AX330" s="213"/>
      <c r="AY330" s="213"/>
    </row>
    <row r="331" spans="1:51" ht="62.15" hidden="1" x14ac:dyDescent="0.4">
      <c r="A331" s="735" t="str">
        <f>Tabla135[[#This Row],[Id Riesgo]]</f>
        <v>RC32</v>
      </c>
      <c r="B331" s="736" t="str">
        <f>Tabla135[[#This Row],[Riesgo]]</f>
        <v>Posibilidad de afectación Legal por Conflicto de Intereses debido a Omisión o deficiencia en el trámite oportuno de las PQRSD, que puede afectar la atención eficiente y efectiva a los usuarios.</v>
      </c>
      <c r="C331" s="742" t="b">
        <f>Tabla135[[#This Row],[Identificado en paso 1 y 2?]]</f>
        <v>1</v>
      </c>
      <c r="D331" s="727">
        <f>_xlfn.XLOOKUP(Tabla135[[#This Row],[Id Riesgo]],Tabla13[Id Riesgo],Tabla13[Probabilidad],"",1)</f>
        <v>0.4</v>
      </c>
      <c r="E331" s="727">
        <f>IF(C331=TRUE,_xlfn.XLOOKUP(Tabla135[[#This Row],[Id Riesgo]],Tabla13[Id Riesgo],Tabla13[Porcentaje Impacto],"",1),"")</f>
        <v>1</v>
      </c>
      <c r="F331" s="290" t="str">
        <f t="shared" si="31"/>
        <v>RC32</v>
      </c>
      <c r="G331" s="415" t="b">
        <f>_xlfn.XLOOKUP(F331,Tabla13[Id Riesgo],Tabla13[Registro diligenciado],FALSE,1)</f>
        <v>1</v>
      </c>
      <c r="H331" s="290" t="str">
        <f>IF(G331,_xlfn.XLOOKUP(F331,Tabla6[Id Riesgo],Tabla6[DESCRIPCIÓN DEL RIESGO],FALSE,1),"")</f>
        <v>Posibilidad de afectación Legal por Conflicto de Intereses debido a Omisión o deficiencia en el trámite oportuno de las PQRSD, que puede afectar la atención eficiente y efectiva a los usuarios.</v>
      </c>
      <c r="I331" s="327">
        <f>_xlfn.XLOOKUP(Tabla135[[#This Row],[Id Riesgo]],Tabla13[Id Riesgo],Tabla13[Probabilidad])</f>
        <v>0.4</v>
      </c>
      <c r="J331" s="327">
        <f>_xlfn.XLOOKUP(Tabla135[[#This Row],[Id Riesgo]],Tabla13[Id Riesgo],Tabla13[Porcentaje Impacto],"",1)</f>
        <v>1</v>
      </c>
      <c r="K331" s="311">
        <v>10</v>
      </c>
      <c r="L331" s="314"/>
      <c r="M331" s="314"/>
      <c r="N331" s="314"/>
      <c r="O331" s="295"/>
      <c r="P331" s="314"/>
      <c r="Q331" s="328" t="str">
        <f>_xlfn.TEXTJOIN(" ",TRUE,Tabla135[[#This Row],[Actividad - Acción ¿Qué?
Inicia con verbo]],Tabla135[[#This Row],[Complemento
(Observaciones o desviaciones)]])</f>
        <v/>
      </c>
      <c r="R331" s="295"/>
      <c r="S331" s="327" t="str">
        <f>_xlfn.XLOOKUP(Tabla135[[#This Row],[Tipo de control]],Tabla7[Tipo de control],Tabla7[Peso],"",1)</f>
        <v/>
      </c>
      <c r="T331" s="290" t="str">
        <f>_xlfn.XLOOKUP(Tabla135[[#This Row],[Tipo de control]],Tabla7[Tipo de control],Tabla7[Afectación matriz],"",1)</f>
        <v/>
      </c>
      <c r="U331" s="295"/>
      <c r="V331" s="327" t="str">
        <f>_xlfn.XLOOKUP(Tabla135[[#This Row],[Implementación]],Tabla11[Implementación],Tabla11[Peso],"",1)</f>
        <v/>
      </c>
      <c r="W331" s="295"/>
      <c r="X331" s="295"/>
      <c r="Y331" s="295"/>
      <c r="Z331" s="295"/>
      <c r="AA331" s="310" t="str">
        <f>IFERROR(Tabla135[[#This Row],[Peso del control]]+Tabla135[[#This Row],[Peso de la implementación]],"")</f>
        <v/>
      </c>
      <c r="AB331" s="310" t="str" cm="1">
        <f t="array" ref="AB331">IFERROR(IF(Tabla135[[#This Row],[Registro diligenciado]]=TRUE,_xlfn.IFS(AND(Tabla135[[#This Row],[No. de Control]]=1,Tabla135[[#This Row],[Desplazamiento en la Matriz]]="Probabilidad"),D331-(D331*Tabla135[[#This Row],[Valor del control]]),AND(Tabla135[[#This Row],[No. de Control]]&gt;1,Tabla135[[#This Row],[Desplazamiento en la Matriz]]="Probabilidad"),AB330-(AB330*Tabla135[[#This Row],[Valor del control]]),AND(Tabla135[[#This Row],[No. de Control]]=1,Tabla135[[#This Row],[Desplazamiento en la Matriz]]="Impacto"),D331,AND(Tabla135[[#This Row],[No. de Control]]&gt;1,Tabla135[[#This Row],[Desplazamiento en la Matriz]]="Impacto"),AB330),""),"")</f>
        <v/>
      </c>
      <c r="AC331" s="310" t="str" cm="1">
        <f t="array" ref="AC331">IFERROR(IF(Tabla135[[#This Row],[Registro diligenciado]]=TRUE,_xlfn.IFS(AND(Tabla135[[#This Row],[No. de Control]]=1,Tabla135[[#This Row],[Desplazamiento en la Matriz]]="Impacto"),E331-(E331*Tabla135[[#This Row],[Valor del control]]),AND(Tabla135[[#This Row],[No. de Control]]&gt;1,Tabla135[[#This Row],[Desplazamiento en la Matriz]]="Impacto"),AC330-(AC330*Tabla135[[#This Row],[Valor del control]]),AND(Tabla135[[#This Row],[No. de Control]]=1,Tabla135[[#This Row],[Desplazamiento en la Matriz]]="Probabilidad"),E331,AND(Tabla135[[#This Row],[No. de Control]]&gt;1,Tabla135[[#This Row],[Desplazamiento en la Matriz]]="Probabilidad"),AC330),""),"")</f>
        <v/>
      </c>
      <c r="AD331" s="310">
        <f>IFERROR(_xlfn.MINIFS(Tabla135[Probabilidad residual],Tabla135[Id Riesgo],Tabla135[[#This Row],[Id Riesgo]]),"")</f>
        <v>0.24</v>
      </c>
      <c r="AE331" s="310">
        <f>IFERROR(_xlfn.MINIFS(Tabla135[Impacto residual],Tabla135[Id Riesgo],Tabla135[[#This Row],[Id Riesgo]]),"")</f>
        <v>1</v>
      </c>
      <c r="AF331" s="310" t="str" cm="1">
        <f t="array" ref="AF33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331" s="310" t="str" cm="1">
        <f t="array" ref="AG33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33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31" s="213"/>
      <c r="AJ331" s="727">
        <f>_xlfn.MINIFS(Tabla135[Probabilidad residual],Tabla135[Id Riesgo],Tabla135[[#This Row],[Id Riesgo]])</f>
        <v>0.24</v>
      </c>
      <c r="AK331" s="727">
        <f>_xlfn.MINIFS(Tabla135[Impacto residual],Tabla135[Id Riesgo],Tabla135[[#This Row],[Id Riesgo]])</f>
        <v>1</v>
      </c>
      <c r="AL331" s="727"/>
      <c r="AM331" s="727"/>
      <c r="AN331" s="213"/>
      <c r="AO331" s="213"/>
      <c r="AP331" s="213"/>
      <c r="AQ331" s="213"/>
      <c r="AR331" s="213"/>
      <c r="AS331" s="213"/>
      <c r="AT331" s="213"/>
      <c r="AU331" s="213"/>
      <c r="AV331" s="213"/>
      <c r="AW331" s="213"/>
      <c r="AX331" s="213"/>
      <c r="AY331" s="213"/>
    </row>
    <row r="332" spans="1:51" ht="117" customHeight="1" x14ac:dyDescent="0.4">
      <c r="A332" s="735" t="str">
        <f>Tabla135[[#This Row],[Id Riesgo]]</f>
        <v>RC33</v>
      </c>
      <c r="B332" s="736" t="str">
        <f>Tabla135[[#This Row],[Riesgo]]</f>
        <v>Posibilidad de afectación Legal, Reputacional por Fraude interno, Conflicto de Intereses debido a omisión en el  trámite a las PQRSD puestas en conocimiento de la OIGT para favorecer a un tercero</v>
      </c>
      <c r="C332" s="742" t="b">
        <f>Tabla135[[#This Row],[Identificado en paso 1 y 2?]]</f>
        <v>1</v>
      </c>
      <c r="D332" s="727">
        <f>_xlfn.XLOOKUP(Tabla135[[#This Row],[Id Riesgo]],Tabla13[Id Riesgo],Tabla13[Probabilidad],"",1)</f>
        <v>0.8</v>
      </c>
      <c r="E332" s="727">
        <f>IF(C332=TRUE,_xlfn.XLOOKUP(Tabla135[[#This Row],[Id Riesgo]],Tabla13[Id Riesgo],Tabla13[Porcentaje Impacto],"",1),"")</f>
        <v>1</v>
      </c>
      <c r="F332" s="290" t="s">
        <v>164</v>
      </c>
      <c r="G332" s="415" t="b">
        <f>_xlfn.XLOOKUP(F332,Tabla13[Id Riesgo],Tabla13[Registro diligenciado],FALSE,1)</f>
        <v>1</v>
      </c>
      <c r="H332" s="290" t="str">
        <f>IF(G332,_xlfn.XLOOKUP(F332,Tabla6[Id Riesgo],Tabla6[DESCRIPCIÓN DEL RIESGO],FALSE,1),"")</f>
        <v>Posibilidad de afectación Legal, Reputacional por Fraude interno, Conflicto de Intereses debido a omisión en el  trámite a las PQRSD puestas en conocimiento de la OIGT para favorecer a un tercero</v>
      </c>
      <c r="I332" s="327">
        <f>_xlfn.XLOOKUP(Tabla135[[#This Row],[Id Riesgo]],Tabla13[Id Riesgo],Tabla13[Probabilidad])</f>
        <v>0.8</v>
      </c>
      <c r="J332" s="327">
        <f>_xlfn.XLOOKUP(Tabla135[[#This Row],[Id Riesgo]],Tabla13[Id Riesgo],Tabla13[Porcentaje Impacto],"",1)</f>
        <v>1</v>
      </c>
      <c r="K332" s="311">
        <v>1</v>
      </c>
      <c r="L332" s="314" t="s">
        <v>414</v>
      </c>
      <c r="M332" s="314" t="s">
        <v>439</v>
      </c>
      <c r="N332" s="314"/>
      <c r="O332" s="295" t="s">
        <v>704</v>
      </c>
      <c r="P332" s="314" t="s">
        <v>703</v>
      </c>
      <c r="Q332" s="328" t="str">
        <f>_xlfn.TEXTJOIN(" ",TRUE,Tabla135[[#This Row],[Actividad - Acción ¿Qué?
Inicia con verbo]],Tabla135[[#This Row],[Complemento
(Observaciones o desviaciones)]])</f>
        <v xml:space="preserve">Realizar seguimiento e identificación de las PQRSD registradas en la entidad y asignadas a la OIGT que no se han tramitado, informando a los profesionales a cargo para que realicen el trámite correspondiente </v>
      </c>
      <c r="R332" s="295" t="s">
        <v>531</v>
      </c>
      <c r="S332" s="327">
        <f>_xlfn.XLOOKUP(Tabla135[[#This Row],[Tipo de control]],Tabla7[Tipo de control],Tabla7[Peso],"",1)</f>
        <v>0.15</v>
      </c>
      <c r="T332" s="290" t="str">
        <f>_xlfn.XLOOKUP(Tabla135[[#This Row],[Tipo de control]],Tabla7[Tipo de control],Tabla7[Afectación matriz],"",1)</f>
        <v>Probabilidad</v>
      </c>
      <c r="U332" s="295" t="s">
        <v>503</v>
      </c>
      <c r="V332" s="327">
        <f>_xlfn.XLOOKUP(Tabla135[[#This Row],[Implementación]],Tabla11[Implementación],Tabla11[Peso],"",1)</f>
        <v>0.15</v>
      </c>
      <c r="W332" s="295" t="s">
        <v>528</v>
      </c>
      <c r="X332" s="295" t="s">
        <v>496</v>
      </c>
      <c r="Y332" s="295" t="s">
        <v>766</v>
      </c>
      <c r="Z332" s="295" t="s">
        <v>508</v>
      </c>
      <c r="AA332" s="310">
        <f>IFERROR(Tabla135[[#This Row],[Peso del control]]+Tabla135[[#This Row],[Peso de la implementación]],"")</f>
        <v>0.3</v>
      </c>
      <c r="AB332" s="310" cm="1">
        <f t="array" ref="AB332">IFERROR(IF(Tabla135[[#This Row],[Registro diligenciado]]=TRUE,_xlfn.IFS(AND(Tabla135[[#This Row],[No. de Control]]=1,Tabla135[[#This Row],[Desplazamiento en la Matriz]]="Probabilidad"),D332-(D332*Tabla135[[#This Row],[Valor del control]]),AND(Tabla135[[#This Row],[No. de Control]]&gt;1,Tabla135[[#This Row],[Desplazamiento en la Matriz]]="Probabilidad"),AB331-(AB331*Tabla135[[#This Row],[Valor del control]]),AND(Tabla135[[#This Row],[No. de Control]]=1,Tabla135[[#This Row],[Desplazamiento en la Matriz]]="Impacto"),D332,AND(Tabla135[[#This Row],[No. de Control]]&gt;1,Tabla135[[#This Row],[Desplazamiento en la Matriz]]="Impacto"),AB331),""),"")</f>
        <v>0.56000000000000005</v>
      </c>
      <c r="AC332" s="310" cm="1">
        <f t="array" ref="AC332">IFERROR(IF(Tabla135[[#This Row],[Registro diligenciado]]=TRUE,_xlfn.IFS(AND(Tabla135[[#This Row],[No. de Control]]=1,Tabla135[[#This Row],[Desplazamiento en la Matriz]]="Impacto"),E332-(E332*Tabla135[[#This Row],[Valor del control]]),AND(Tabla135[[#This Row],[No. de Control]]&gt;1,Tabla135[[#This Row],[Desplazamiento en la Matriz]]="Impacto"),AC331-(AC331*Tabla135[[#This Row],[Valor del control]]),AND(Tabla135[[#This Row],[No. de Control]]=1,Tabla135[[#This Row],[Desplazamiento en la Matriz]]="Probabilidad"),E332,AND(Tabla135[[#This Row],[No. de Control]]&gt;1,Tabla135[[#This Row],[Desplazamiento en la Matriz]]="Probabilidad"),AC331),""),"")</f>
        <v>1</v>
      </c>
      <c r="AD332" s="310">
        <f>IFERROR(_xlfn.MINIFS(Tabla135[Probabilidad residual],Tabla135[Id Riesgo],Tabla135[[#This Row],[Id Riesgo]]),"")</f>
        <v>0.56000000000000005</v>
      </c>
      <c r="AE332" s="310">
        <f>IFERROR(_xlfn.MINIFS(Tabla135[Impacto residual],Tabla135[Id Riesgo],Tabla135[[#This Row],[Id Riesgo]]),"")</f>
        <v>1</v>
      </c>
      <c r="AF332" s="310" t="str" cm="1">
        <f t="array" ref="AF33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332" s="310" t="str" cm="1">
        <f t="array" ref="AG33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33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332" s="213"/>
      <c r="AJ332" s="727">
        <f>_xlfn.MINIFS(Tabla135[Probabilidad residual],Tabla135[Id Riesgo],Tabla135[[#This Row],[Id Riesgo]])</f>
        <v>0.56000000000000005</v>
      </c>
      <c r="AK332" s="727">
        <f>_xlfn.MINIFS(Tabla135[Impacto residual],Tabla135[Id Riesgo],Tabla135[[#This Row],[Id Riesgo]])</f>
        <v>1</v>
      </c>
      <c r="AL332" s="727" t="str" cm="1">
        <f t="array" ref="AL332">IFERROR(_xlfn.IFS(AND(AJ332&gt;=CONFIGURACIÓN!$BF$6,AJ332&lt;=CONFIGURACIÓN!$BG$6),CONFIGURACIÓN!$BE$6,AND(AJ332&gt;=CONFIGURACIÓN!$BF$7,AJ332&lt;=CONFIGURACIÓN!$BG$7),CONFIGURACIÓN!$BE$7,AND(AJ332&gt;=CONFIGURACIÓN!$BF$8,AJ332&lt;=CONFIGURACIÓN!$BG$8),CONFIGURACIÓN!$BE$8,AND(AJ332&gt;=CONFIGURACIÓN!$BF$9,AJ332&lt;=CONFIGURACIÓN!$BG$9),CONFIGURACIÓN!$BE$9,AND(AJ332&gt;=CONFIGURACIÓN!$BF$10,AJ332&lt;=CONFIGURACIÓN!$BG$10),CONFIGURACIÓN!$BE$10),"")</f>
        <v>Media</v>
      </c>
      <c r="AM332" s="727" t="str" cm="1">
        <f t="array" ref="AM332">IFERROR(_xlfn.IFS(AND(AK332&gt;=CONFIGURACIÓN!$BJ$6,AK332&lt;=CONFIGURACIÓN!$BK$6),CONFIGURACIÓN!$BI$6,AND(AK332&gt;=CONFIGURACIÓN!$BJ$7,AK332&lt;=CONFIGURACIÓN!$BK$7),CONFIGURACIÓN!$BI$7,AND(AK332&gt;=CONFIGURACIÓN!$BJ$8,AK332&lt;=CONFIGURACIÓN!$BK$8),CONFIGURACIÓN!$BI$8,AND(AK332&gt;=CONFIGURACIÓN!$BJ$9,AK332&lt;=CONFIGURACIÓN!$BK$9),CONFIGURACIÓN!$BI$9,AND(AK332&gt;=CONFIGURACIÓN!$BJ$10,AK332&lt;=CONFIGURACIÓN!$BK$10),CONFIGURACIÓN!$BI$10),"")</f>
        <v>Castastrófico</v>
      </c>
      <c r="AN332" s="213"/>
      <c r="AO332" s="213"/>
      <c r="AP332" s="213"/>
      <c r="AQ332" s="213"/>
      <c r="AR332" s="213"/>
      <c r="AS332" s="213"/>
      <c r="AT332" s="213"/>
      <c r="AU332" s="213"/>
      <c r="AV332" s="213"/>
      <c r="AW332" s="213"/>
      <c r="AX332" s="213"/>
      <c r="AY332" s="213"/>
    </row>
    <row r="333" spans="1:51" ht="62.15" hidden="1" x14ac:dyDescent="0.4">
      <c r="A333" s="735" t="str">
        <f>Tabla135[[#This Row],[Id Riesgo]]</f>
        <v>RC33</v>
      </c>
      <c r="B333" s="736" t="str">
        <f>Tabla135[[#This Row],[Riesgo]]</f>
        <v>Posibilidad de afectación Legal, Reputacional por Fraude interno, Conflicto de Intereses debido a omisión en el  trámite a las PQRSD puestas en conocimiento de la OIGT para favorecer a un tercero</v>
      </c>
      <c r="C333" s="742" t="b">
        <f>Tabla135[[#This Row],[Identificado en paso 1 y 2?]]</f>
        <v>1</v>
      </c>
      <c r="D333" s="727">
        <f>_xlfn.XLOOKUP(Tabla135[[#This Row],[Id Riesgo]],Tabla13[Id Riesgo],Tabla13[Probabilidad],"",1)</f>
        <v>0.8</v>
      </c>
      <c r="E333" s="727">
        <f>IF(C333=TRUE,_xlfn.XLOOKUP(Tabla135[[#This Row],[Id Riesgo]],Tabla13[Id Riesgo],Tabla13[Porcentaje Impacto],"",1),"")</f>
        <v>1</v>
      </c>
      <c r="F333" s="290" t="str">
        <f t="shared" ref="F333:F341" si="32">F332</f>
        <v>RC33</v>
      </c>
      <c r="G333" s="415" t="b">
        <f>_xlfn.XLOOKUP(F333,Tabla13[Id Riesgo],Tabla13[Registro diligenciado],FALSE,1)</f>
        <v>1</v>
      </c>
      <c r="H333" s="290" t="str">
        <f>IF(G333,_xlfn.XLOOKUP(F333,Tabla6[Id Riesgo],Tabla6[DESCRIPCIÓN DEL RIESGO],FALSE,1),"")</f>
        <v>Posibilidad de afectación Legal, Reputacional por Fraude interno, Conflicto de Intereses debido a omisión en el  trámite a las PQRSD puestas en conocimiento de la OIGT para favorecer a un tercero</v>
      </c>
      <c r="I333" s="327">
        <f>_xlfn.XLOOKUP(Tabla135[[#This Row],[Id Riesgo]],Tabla13[Id Riesgo],Tabla13[Probabilidad])</f>
        <v>0.8</v>
      </c>
      <c r="J333" s="327">
        <f>_xlfn.XLOOKUP(Tabla135[[#This Row],[Id Riesgo]],Tabla13[Id Riesgo],Tabla13[Porcentaje Impacto],"",1)</f>
        <v>1</v>
      </c>
      <c r="K333" s="311">
        <v>2</v>
      </c>
      <c r="L333" s="314"/>
      <c r="M333" s="314"/>
      <c r="N333" s="314"/>
      <c r="O333" s="295"/>
      <c r="P333" s="314"/>
      <c r="Q333" s="328" t="str">
        <f>_xlfn.TEXTJOIN(" ",TRUE,Tabla135[[#This Row],[Actividad - Acción ¿Qué?
Inicia con verbo]],Tabla135[[#This Row],[Complemento
(Observaciones o desviaciones)]])</f>
        <v/>
      </c>
      <c r="R333" s="295"/>
      <c r="S333" s="327" t="str">
        <f>_xlfn.XLOOKUP(Tabla135[[#This Row],[Tipo de control]],Tabla7[Tipo de control],Tabla7[Peso],"",1)</f>
        <v/>
      </c>
      <c r="T333" s="290" t="str">
        <f>_xlfn.XLOOKUP(Tabla135[[#This Row],[Tipo de control]],Tabla7[Tipo de control],Tabla7[Afectación matriz],"",1)</f>
        <v/>
      </c>
      <c r="U333" s="295"/>
      <c r="V333" s="327" t="str">
        <f>_xlfn.XLOOKUP(Tabla135[[#This Row],[Implementación]],Tabla11[Implementación],Tabla11[Peso],"",1)</f>
        <v/>
      </c>
      <c r="W333" s="295"/>
      <c r="X333" s="295"/>
      <c r="Y333" s="295"/>
      <c r="Z333" s="295"/>
      <c r="AA333" s="310" t="str">
        <f>IFERROR(Tabla135[[#This Row],[Peso del control]]+Tabla135[[#This Row],[Peso de la implementación]],"")</f>
        <v/>
      </c>
      <c r="AB333" s="310" t="str" cm="1">
        <f t="array" ref="AB333">IFERROR(IF(Tabla135[[#This Row],[Registro diligenciado]]=TRUE,_xlfn.IFS(AND(Tabla135[[#This Row],[No. de Control]]=1,Tabla135[[#This Row],[Desplazamiento en la Matriz]]="Probabilidad"),D333-(D333*Tabla135[[#This Row],[Valor del control]]),AND(Tabla135[[#This Row],[No. de Control]]&gt;1,Tabla135[[#This Row],[Desplazamiento en la Matriz]]="Probabilidad"),AB332-(AB332*Tabla135[[#This Row],[Valor del control]]),AND(Tabla135[[#This Row],[No. de Control]]=1,Tabla135[[#This Row],[Desplazamiento en la Matriz]]="Impacto"),D333,AND(Tabla135[[#This Row],[No. de Control]]&gt;1,Tabla135[[#This Row],[Desplazamiento en la Matriz]]="Impacto"),AB332),""),"")</f>
        <v/>
      </c>
      <c r="AC333" s="310" t="str" cm="1">
        <f t="array" ref="AC333">IFERROR(IF(Tabla135[[#This Row],[Registro diligenciado]]=TRUE,_xlfn.IFS(AND(Tabla135[[#This Row],[No. de Control]]=1,Tabla135[[#This Row],[Desplazamiento en la Matriz]]="Impacto"),E333-(E333*Tabla135[[#This Row],[Valor del control]]),AND(Tabla135[[#This Row],[No. de Control]]&gt;1,Tabla135[[#This Row],[Desplazamiento en la Matriz]]="Impacto"),AC332-(AC332*Tabla135[[#This Row],[Valor del control]]),AND(Tabla135[[#This Row],[No. de Control]]=1,Tabla135[[#This Row],[Desplazamiento en la Matriz]]="Probabilidad"),E333,AND(Tabla135[[#This Row],[No. de Control]]&gt;1,Tabla135[[#This Row],[Desplazamiento en la Matriz]]="Probabilidad"),AC332),""),"")</f>
        <v/>
      </c>
      <c r="AD333" s="310">
        <f>IFERROR(_xlfn.MINIFS(Tabla135[Probabilidad residual],Tabla135[Id Riesgo],Tabla135[[#This Row],[Id Riesgo]]),"")</f>
        <v>0.56000000000000005</v>
      </c>
      <c r="AE333" s="310">
        <f>IFERROR(_xlfn.MINIFS(Tabla135[Impacto residual],Tabla135[Id Riesgo],Tabla135[[#This Row],[Id Riesgo]]),"")</f>
        <v>1</v>
      </c>
      <c r="AF333" s="310" t="str" cm="1">
        <f t="array" ref="AF33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333" s="310" t="str" cm="1">
        <f t="array" ref="AG33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33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33" s="213"/>
      <c r="AJ333" s="727">
        <f>_xlfn.MINIFS(Tabla135[Probabilidad residual],Tabla135[Id Riesgo],Tabla135[[#This Row],[Id Riesgo]])</f>
        <v>0.56000000000000005</v>
      </c>
      <c r="AK333" s="727">
        <f>_xlfn.MINIFS(Tabla135[Impacto residual],Tabla135[Id Riesgo],Tabla135[[#This Row],[Id Riesgo]])</f>
        <v>1</v>
      </c>
      <c r="AL333" s="727"/>
      <c r="AM333" s="727"/>
      <c r="AN333" s="213"/>
      <c r="AO333" s="213"/>
      <c r="AP333" s="213"/>
      <c r="AQ333" s="213"/>
      <c r="AR333" s="213"/>
      <c r="AS333" s="213"/>
      <c r="AT333" s="213"/>
      <c r="AU333" s="213"/>
      <c r="AV333" s="213"/>
      <c r="AW333" s="213"/>
      <c r="AX333" s="213"/>
      <c r="AY333" s="213"/>
    </row>
    <row r="334" spans="1:51" ht="62.15" hidden="1" x14ac:dyDescent="0.4">
      <c r="A334" s="735" t="str">
        <f>Tabla135[[#This Row],[Id Riesgo]]</f>
        <v>RC33</v>
      </c>
      <c r="B334" s="736" t="str">
        <f>Tabla135[[#This Row],[Riesgo]]</f>
        <v>Posibilidad de afectación Legal, Reputacional por Fraude interno, Conflicto de Intereses debido a omisión en el  trámite a las PQRSD puestas en conocimiento de la OIGT para favorecer a un tercero</v>
      </c>
      <c r="C334" s="742" t="b">
        <f>Tabla135[[#This Row],[Identificado en paso 1 y 2?]]</f>
        <v>1</v>
      </c>
      <c r="D334" s="727">
        <f>_xlfn.XLOOKUP(Tabla135[[#This Row],[Id Riesgo]],Tabla13[Id Riesgo],Tabla13[Probabilidad],"",1)</f>
        <v>0.8</v>
      </c>
      <c r="E334" s="727">
        <f>IF(C334=TRUE,_xlfn.XLOOKUP(Tabla135[[#This Row],[Id Riesgo]],Tabla13[Id Riesgo],Tabla13[Porcentaje Impacto],"",1),"")</f>
        <v>1</v>
      </c>
      <c r="F334" s="290" t="str">
        <f t="shared" si="32"/>
        <v>RC33</v>
      </c>
      <c r="G334" s="415" t="b">
        <f>_xlfn.XLOOKUP(F334,Tabla13[Id Riesgo],Tabla13[Registro diligenciado],FALSE,1)</f>
        <v>1</v>
      </c>
      <c r="H334" s="290" t="str">
        <f>IF(G334,_xlfn.XLOOKUP(F334,Tabla6[Id Riesgo],Tabla6[DESCRIPCIÓN DEL RIESGO],FALSE,1),"")</f>
        <v>Posibilidad de afectación Legal, Reputacional por Fraude interno, Conflicto de Intereses debido a omisión en el  trámite a las PQRSD puestas en conocimiento de la OIGT para favorecer a un tercero</v>
      </c>
      <c r="I334" s="327">
        <f>_xlfn.XLOOKUP(Tabla135[[#This Row],[Id Riesgo]],Tabla13[Id Riesgo],Tabla13[Probabilidad])</f>
        <v>0.8</v>
      </c>
      <c r="J334" s="327">
        <f>_xlfn.XLOOKUP(Tabla135[[#This Row],[Id Riesgo]],Tabla13[Id Riesgo],Tabla13[Porcentaje Impacto],"",1)</f>
        <v>1</v>
      </c>
      <c r="K334" s="311">
        <v>3</v>
      </c>
      <c r="L334" s="314"/>
      <c r="M334" s="314"/>
      <c r="N334" s="314"/>
      <c r="O334" s="295"/>
      <c r="P334" s="314"/>
      <c r="Q334" s="328" t="str">
        <f>_xlfn.TEXTJOIN(" ",TRUE,Tabla135[[#This Row],[Actividad - Acción ¿Qué?
Inicia con verbo]],Tabla135[[#This Row],[Complemento
(Observaciones o desviaciones)]])</f>
        <v/>
      </c>
      <c r="R334" s="295"/>
      <c r="S334" s="327" t="str">
        <f>_xlfn.XLOOKUP(Tabla135[[#This Row],[Tipo de control]],Tabla7[Tipo de control],Tabla7[Peso],"",1)</f>
        <v/>
      </c>
      <c r="T334" s="290" t="str">
        <f>_xlfn.XLOOKUP(Tabla135[[#This Row],[Tipo de control]],Tabla7[Tipo de control],Tabla7[Afectación matriz],"",1)</f>
        <v/>
      </c>
      <c r="U334" s="295"/>
      <c r="V334" s="327" t="str">
        <f>_xlfn.XLOOKUP(Tabla135[[#This Row],[Implementación]],Tabla11[Implementación],Tabla11[Peso],"",1)</f>
        <v/>
      </c>
      <c r="W334" s="295"/>
      <c r="X334" s="295"/>
      <c r="Y334" s="295"/>
      <c r="Z334" s="295"/>
      <c r="AA334" s="310" t="str">
        <f>IFERROR(Tabla135[[#This Row],[Peso del control]]+Tabla135[[#This Row],[Peso de la implementación]],"")</f>
        <v/>
      </c>
      <c r="AB334" s="310" t="str" cm="1">
        <f t="array" ref="AB334">IFERROR(IF(Tabla135[[#This Row],[Registro diligenciado]]=TRUE,_xlfn.IFS(AND(Tabla135[[#This Row],[No. de Control]]=1,Tabla135[[#This Row],[Desplazamiento en la Matriz]]="Probabilidad"),D334-(D334*Tabla135[[#This Row],[Valor del control]]),AND(Tabla135[[#This Row],[No. de Control]]&gt;1,Tabla135[[#This Row],[Desplazamiento en la Matriz]]="Probabilidad"),AB333-(AB333*Tabla135[[#This Row],[Valor del control]]),AND(Tabla135[[#This Row],[No. de Control]]=1,Tabla135[[#This Row],[Desplazamiento en la Matriz]]="Impacto"),D334,AND(Tabla135[[#This Row],[No. de Control]]&gt;1,Tabla135[[#This Row],[Desplazamiento en la Matriz]]="Impacto"),AB333),""),"")</f>
        <v/>
      </c>
      <c r="AC334" s="310" t="str" cm="1">
        <f t="array" ref="AC334">IFERROR(IF(Tabla135[[#This Row],[Registro diligenciado]]=TRUE,_xlfn.IFS(AND(Tabla135[[#This Row],[No. de Control]]=1,Tabla135[[#This Row],[Desplazamiento en la Matriz]]="Impacto"),E334-(E334*Tabla135[[#This Row],[Valor del control]]),AND(Tabla135[[#This Row],[No. de Control]]&gt;1,Tabla135[[#This Row],[Desplazamiento en la Matriz]]="Impacto"),AC333-(AC333*Tabla135[[#This Row],[Valor del control]]),AND(Tabla135[[#This Row],[No. de Control]]=1,Tabla135[[#This Row],[Desplazamiento en la Matriz]]="Probabilidad"),E334,AND(Tabla135[[#This Row],[No. de Control]]&gt;1,Tabla135[[#This Row],[Desplazamiento en la Matriz]]="Probabilidad"),AC333),""),"")</f>
        <v/>
      </c>
      <c r="AD334" s="310">
        <f>IFERROR(_xlfn.MINIFS(Tabla135[Probabilidad residual],Tabla135[Id Riesgo],Tabla135[[#This Row],[Id Riesgo]]),"")</f>
        <v>0.56000000000000005</v>
      </c>
      <c r="AE334" s="310">
        <f>IFERROR(_xlfn.MINIFS(Tabla135[Impacto residual],Tabla135[Id Riesgo],Tabla135[[#This Row],[Id Riesgo]]),"")</f>
        <v>1</v>
      </c>
      <c r="AF334" s="310" t="str" cm="1">
        <f t="array" ref="AF33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334" s="310" t="str" cm="1">
        <f t="array" ref="AG33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33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34" s="213"/>
      <c r="AJ334" s="727">
        <f>_xlfn.MINIFS(Tabla135[Probabilidad residual],Tabla135[Id Riesgo],Tabla135[[#This Row],[Id Riesgo]])</f>
        <v>0.56000000000000005</v>
      </c>
      <c r="AK334" s="727">
        <f>_xlfn.MINIFS(Tabla135[Impacto residual],Tabla135[Id Riesgo],Tabla135[[#This Row],[Id Riesgo]])</f>
        <v>1</v>
      </c>
      <c r="AL334" s="727"/>
      <c r="AM334" s="727"/>
      <c r="AN334" s="213"/>
      <c r="AO334" s="213"/>
      <c r="AP334" s="213"/>
      <c r="AQ334" s="213"/>
      <c r="AR334" s="213"/>
      <c r="AS334" s="213"/>
      <c r="AT334" s="213"/>
      <c r="AU334" s="213"/>
      <c r="AV334" s="213"/>
      <c r="AW334" s="213"/>
      <c r="AX334" s="213"/>
      <c r="AY334" s="213"/>
    </row>
    <row r="335" spans="1:51" ht="62.15" hidden="1" x14ac:dyDescent="0.4">
      <c r="A335" s="735" t="str">
        <f>Tabla135[[#This Row],[Id Riesgo]]</f>
        <v>RC33</v>
      </c>
      <c r="B335" s="736" t="str">
        <f>Tabla135[[#This Row],[Riesgo]]</f>
        <v>Posibilidad de afectación Legal, Reputacional por Fraude interno, Conflicto de Intereses debido a omisión en el  trámite a las PQRSD puestas en conocimiento de la OIGT para favorecer a un tercero</v>
      </c>
      <c r="C335" s="742" t="b">
        <f>Tabla135[[#This Row],[Identificado en paso 1 y 2?]]</f>
        <v>1</v>
      </c>
      <c r="D335" s="727">
        <f>_xlfn.XLOOKUP(Tabla135[[#This Row],[Id Riesgo]],Tabla13[Id Riesgo],Tabla13[Probabilidad],"",1)</f>
        <v>0.8</v>
      </c>
      <c r="E335" s="727">
        <f>IF(C335=TRUE,_xlfn.XLOOKUP(Tabla135[[#This Row],[Id Riesgo]],Tabla13[Id Riesgo],Tabla13[Porcentaje Impacto],"",1),"")</f>
        <v>1</v>
      </c>
      <c r="F335" s="290" t="str">
        <f t="shared" si="32"/>
        <v>RC33</v>
      </c>
      <c r="G335" s="415" t="b">
        <f>_xlfn.XLOOKUP(F335,Tabla13[Id Riesgo],Tabla13[Registro diligenciado],FALSE,1)</f>
        <v>1</v>
      </c>
      <c r="H335" s="290" t="str">
        <f>IF(G335,_xlfn.XLOOKUP(F335,Tabla6[Id Riesgo],Tabla6[DESCRIPCIÓN DEL RIESGO],FALSE,1),"")</f>
        <v>Posibilidad de afectación Legal, Reputacional por Fraude interno, Conflicto de Intereses debido a omisión en el  trámite a las PQRSD puestas en conocimiento de la OIGT para favorecer a un tercero</v>
      </c>
      <c r="I335" s="327">
        <f>_xlfn.XLOOKUP(Tabla135[[#This Row],[Id Riesgo]],Tabla13[Id Riesgo],Tabla13[Probabilidad])</f>
        <v>0.8</v>
      </c>
      <c r="J335" s="327">
        <f>_xlfn.XLOOKUP(Tabla135[[#This Row],[Id Riesgo]],Tabla13[Id Riesgo],Tabla13[Porcentaje Impacto],"",1)</f>
        <v>1</v>
      </c>
      <c r="K335" s="311">
        <v>4</v>
      </c>
      <c r="L335" s="314"/>
      <c r="M335" s="314"/>
      <c r="N335" s="314"/>
      <c r="O335" s="295"/>
      <c r="P335" s="314"/>
      <c r="Q335" s="328" t="str">
        <f>_xlfn.TEXTJOIN(" ",TRUE,Tabla135[[#This Row],[Actividad - Acción ¿Qué?
Inicia con verbo]],Tabla135[[#This Row],[Complemento
(Observaciones o desviaciones)]])</f>
        <v/>
      </c>
      <c r="R335" s="295"/>
      <c r="S335" s="327" t="str">
        <f>_xlfn.XLOOKUP(Tabla135[[#This Row],[Tipo de control]],Tabla7[Tipo de control],Tabla7[Peso],"",1)</f>
        <v/>
      </c>
      <c r="T335" s="290" t="str">
        <f>_xlfn.XLOOKUP(Tabla135[[#This Row],[Tipo de control]],Tabla7[Tipo de control],Tabla7[Afectación matriz],"",1)</f>
        <v/>
      </c>
      <c r="U335" s="295"/>
      <c r="V335" s="327" t="str">
        <f>_xlfn.XLOOKUP(Tabla135[[#This Row],[Implementación]],Tabla11[Implementación],Tabla11[Peso],"",1)</f>
        <v/>
      </c>
      <c r="W335" s="295"/>
      <c r="X335" s="295"/>
      <c r="Y335" s="295"/>
      <c r="Z335" s="295"/>
      <c r="AA335" s="310" t="str">
        <f>IFERROR(Tabla135[[#This Row],[Peso del control]]+Tabla135[[#This Row],[Peso de la implementación]],"")</f>
        <v/>
      </c>
      <c r="AB335" s="310" t="str" cm="1">
        <f t="array" ref="AB335">IFERROR(IF(Tabla135[[#This Row],[Registro diligenciado]]=TRUE,_xlfn.IFS(AND(Tabla135[[#This Row],[No. de Control]]=1,Tabla135[[#This Row],[Desplazamiento en la Matriz]]="Probabilidad"),D335-(D335*Tabla135[[#This Row],[Valor del control]]),AND(Tabla135[[#This Row],[No. de Control]]&gt;1,Tabla135[[#This Row],[Desplazamiento en la Matriz]]="Probabilidad"),AB334-(AB334*Tabla135[[#This Row],[Valor del control]]),AND(Tabla135[[#This Row],[No. de Control]]=1,Tabla135[[#This Row],[Desplazamiento en la Matriz]]="Impacto"),D335,AND(Tabla135[[#This Row],[No. de Control]]&gt;1,Tabla135[[#This Row],[Desplazamiento en la Matriz]]="Impacto"),AB334),""),"")</f>
        <v/>
      </c>
      <c r="AC335" s="310" t="str" cm="1">
        <f t="array" ref="AC335">IFERROR(IF(Tabla135[[#This Row],[Registro diligenciado]]=TRUE,_xlfn.IFS(AND(Tabla135[[#This Row],[No. de Control]]=1,Tabla135[[#This Row],[Desplazamiento en la Matriz]]="Impacto"),E335-(E335*Tabla135[[#This Row],[Valor del control]]),AND(Tabla135[[#This Row],[No. de Control]]&gt;1,Tabla135[[#This Row],[Desplazamiento en la Matriz]]="Impacto"),AC334-(AC334*Tabla135[[#This Row],[Valor del control]]),AND(Tabla135[[#This Row],[No. de Control]]=1,Tabla135[[#This Row],[Desplazamiento en la Matriz]]="Probabilidad"),E335,AND(Tabla135[[#This Row],[No. de Control]]&gt;1,Tabla135[[#This Row],[Desplazamiento en la Matriz]]="Probabilidad"),AC334),""),"")</f>
        <v/>
      </c>
      <c r="AD335" s="310">
        <f>IFERROR(_xlfn.MINIFS(Tabla135[Probabilidad residual],Tabla135[Id Riesgo],Tabla135[[#This Row],[Id Riesgo]]),"")</f>
        <v>0.56000000000000005</v>
      </c>
      <c r="AE335" s="310">
        <f>IFERROR(_xlfn.MINIFS(Tabla135[Impacto residual],Tabla135[Id Riesgo],Tabla135[[#This Row],[Id Riesgo]]),"")</f>
        <v>1</v>
      </c>
      <c r="AF335" s="310" t="str" cm="1">
        <f t="array" ref="AF33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335" s="310" t="str" cm="1">
        <f t="array" ref="AG33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33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35" s="213"/>
      <c r="AJ335" s="727">
        <f>_xlfn.MINIFS(Tabla135[Probabilidad residual],Tabla135[Id Riesgo],Tabla135[[#This Row],[Id Riesgo]])</f>
        <v>0.56000000000000005</v>
      </c>
      <c r="AK335" s="727">
        <f>_xlfn.MINIFS(Tabla135[Impacto residual],Tabla135[Id Riesgo],Tabla135[[#This Row],[Id Riesgo]])</f>
        <v>1</v>
      </c>
      <c r="AL335" s="727"/>
      <c r="AM335" s="727"/>
      <c r="AN335" s="213"/>
      <c r="AO335" s="213"/>
      <c r="AP335" s="213"/>
      <c r="AQ335" s="213"/>
      <c r="AR335" s="213"/>
      <c r="AS335" s="213"/>
      <c r="AT335" s="213"/>
      <c r="AU335" s="213"/>
      <c r="AV335" s="213"/>
      <c r="AW335" s="213"/>
      <c r="AX335" s="213"/>
      <c r="AY335" s="213"/>
    </row>
    <row r="336" spans="1:51" ht="62.15" hidden="1" x14ac:dyDescent="0.4">
      <c r="A336" s="735" t="str">
        <f>Tabla135[[#This Row],[Id Riesgo]]</f>
        <v>RC33</v>
      </c>
      <c r="B336" s="736" t="str">
        <f>Tabla135[[#This Row],[Riesgo]]</f>
        <v>Posibilidad de afectación Legal, Reputacional por Fraude interno, Conflicto de Intereses debido a omisión en el  trámite a las PQRSD puestas en conocimiento de la OIGT para favorecer a un tercero</v>
      </c>
      <c r="C336" s="742" t="b">
        <f>Tabla135[[#This Row],[Identificado en paso 1 y 2?]]</f>
        <v>1</v>
      </c>
      <c r="D336" s="727">
        <f>_xlfn.XLOOKUP(Tabla135[[#This Row],[Id Riesgo]],Tabla13[Id Riesgo],Tabla13[Probabilidad],"",1)</f>
        <v>0.8</v>
      </c>
      <c r="E336" s="727">
        <f>IF(C336=TRUE,_xlfn.XLOOKUP(Tabla135[[#This Row],[Id Riesgo]],Tabla13[Id Riesgo],Tabla13[Porcentaje Impacto],"",1),"")</f>
        <v>1</v>
      </c>
      <c r="F336" s="290" t="str">
        <f t="shared" si="32"/>
        <v>RC33</v>
      </c>
      <c r="G336" s="415" t="b">
        <f>_xlfn.XLOOKUP(F336,Tabla13[Id Riesgo],Tabla13[Registro diligenciado],FALSE,1)</f>
        <v>1</v>
      </c>
      <c r="H336" s="290" t="str">
        <f>IF(G336,_xlfn.XLOOKUP(F336,Tabla6[Id Riesgo],Tabla6[DESCRIPCIÓN DEL RIESGO],FALSE,1),"")</f>
        <v>Posibilidad de afectación Legal, Reputacional por Fraude interno, Conflicto de Intereses debido a omisión en el  trámite a las PQRSD puestas en conocimiento de la OIGT para favorecer a un tercero</v>
      </c>
      <c r="I336" s="327">
        <f>_xlfn.XLOOKUP(Tabla135[[#This Row],[Id Riesgo]],Tabla13[Id Riesgo],Tabla13[Probabilidad])</f>
        <v>0.8</v>
      </c>
      <c r="J336" s="327">
        <f>_xlfn.XLOOKUP(Tabla135[[#This Row],[Id Riesgo]],Tabla13[Id Riesgo],Tabla13[Porcentaje Impacto],"",1)</f>
        <v>1</v>
      </c>
      <c r="K336" s="311">
        <v>5</v>
      </c>
      <c r="L336" s="314"/>
      <c r="M336" s="314"/>
      <c r="N336" s="314"/>
      <c r="O336" s="295"/>
      <c r="P336" s="314"/>
      <c r="Q336" s="328" t="str">
        <f>_xlfn.TEXTJOIN(" ",TRUE,Tabla135[[#This Row],[Actividad - Acción ¿Qué?
Inicia con verbo]],Tabla135[[#This Row],[Complemento
(Observaciones o desviaciones)]])</f>
        <v/>
      </c>
      <c r="R336" s="295"/>
      <c r="S336" s="327" t="str">
        <f>_xlfn.XLOOKUP(Tabla135[[#This Row],[Tipo de control]],Tabla7[Tipo de control],Tabla7[Peso],"",1)</f>
        <v/>
      </c>
      <c r="T336" s="290" t="str">
        <f>_xlfn.XLOOKUP(Tabla135[[#This Row],[Tipo de control]],Tabla7[Tipo de control],Tabla7[Afectación matriz],"",1)</f>
        <v/>
      </c>
      <c r="U336" s="295"/>
      <c r="V336" s="327" t="str">
        <f>_xlfn.XLOOKUP(Tabla135[[#This Row],[Implementación]],Tabla11[Implementación],Tabla11[Peso],"",1)</f>
        <v/>
      </c>
      <c r="W336" s="295"/>
      <c r="X336" s="295"/>
      <c r="Y336" s="295"/>
      <c r="Z336" s="295"/>
      <c r="AA336" s="310" t="str">
        <f>IFERROR(Tabla135[[#This Row],[Peso del control]]+Tabla135[[#This Row],[Peso de la implementación]],"")</f>
        <v/>
      </c>
      <c r="AB336" s="310" t="str" cm="1">
        <f t="array" ref="AB336">IFERROR(IF(Tabla135[[#This Row],[Registro diligenciado]]=TRUE,_xlfn.IFS(AND(Tabla135[[#This Row],[No. de Control]]=1,Tabla135[[#This Row],[Desplazamiento en la Matriz]]="Probabilidad"),D336-(D336*Tabla135[[#This Row],[Valor del control]]),AND(Tabla135[[#This Row],[No. de Control]]&gt;1,Tabla135[[#This Row],[Desplazamiento en la Matriz]]="Probabilidad"),AB335-(AB335*Tabla135[[#This Row],[Valor del control]]),AND(Tabla135[[#This Row],[No. de Control]]=1,Tabla135[[#This Row],[Desplazamiento en la Matriz]]="Impacto"),D336,AND(Tabla135[[#This Row],[No. de Control]]&gt;1,Tabla135[[#This Row],[Desplazamiento en la Matriz]]="Impacto"),AB335),""),"")</f>
        <v/>
      </c>
      <c r="AC336" s="310" t="str" cm="1">
        <f t="array" ref="AC336">IFERROR(IF(Tabla135[[#This Row],[Registro diligenciado]]=TRUE,_xlfn.IFS(AND(Tabla135[[#This Row],[No. de Control]]=1,Tabla135[[#This Row],[Desplazamiento en la Matriz]]="Impacto"),E336-(E336*Tabla135[[#This Row],[Valor del control]]),AND(Tabla135[[#This Row],[No. de Control]]&gt;1,Tabla135[[#This Row],[Desplazamiento en la Matriz]]="Impacto"),AC335-(AC335*Tabla135[[#This Row],[Valor del control]]),AND(Tabla135[[#This Row],[No. de Control]]=1,Tabla135[[#This Row],[Desplazamiento en la Matriz]]="Probabilidad"),E336,AND(Tabla135[[#This Row],[No. de Control]]&gt;1,Tabla135[[#This Row],[Desplazamiento en la Matriz]]="Probabilidad"),AC335),""),"")</f>
        <v/>
      </c>
      <c r="AD336" s="310">
        <f>IFERROR(_xlfn.MINIFS(Tabla135[Probabilidad residual],Tabla135[Id Riesgo],Tabla135[[#This Row],[Id Riesgo]]),"")</f>
        <v>0.56000000000000005</v>
      </c>
      <c r="AE336" s="310">
        <f>IFERROR(_xlfn.MINIFS(Tabla135[Impacto residual],Tabla135[Id Riesgo],Tabla135[[#This Row],[Id Riesgo]]),"")</f>
        <v>1</v>
      </c>
      <c r="AF336" s="310" t="str" cm="1">
        <f t="array" ref="AF33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336" s="310" t="str" cm="1">
        <f t="array" ref="AG33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33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36" s="213"/>
      <c r="AJ336" s="727">
        <f>_xlfn.MINIFS(Tabla135[Probabilidad residual],Tabla135[Id Riesgo],Tabla135[[#This Row],[Id Riesgo]])</f>
        <v>0.56000000000000005</v>
      </c>
      <c r="AK336" s="727">
        <f>_xlfn.MINIFS(Tabla135[Impacto residual],Tabla135[Id Riesgo],Tabla135[[#This Row],[Id Riesgo]])</f>
        <v>1</v>
      </c>
      <c r="AL336" s="727"/>
      <c r="AM336" s="727"/>
      <c r="AN336" s="213"/>
      <c r="AO336" s="213"/>
      <c r="AP336" s="213"/>
      <c r="AQ336" s="213"/>
      <c r="AR336" s="213"/>
      <c r="AS336" s="213"/>
      <c r="AT336" s="213"/>
      <c r="AU336" s="213"/>
      <c r="AV336" s="213"/>
      <c r="AW336" s="213"/>
      <c r="AX336" s="213"/>
      <c r="AY336" s="213"/>
    </row>
    <row r="337" spans="1:51" ht="62.15" hidden="1" x14ac:dyDescent="0.4">
      <c r="A337" s="735" t="str">
        <f>Tabla135[[#This Row],[Id Riesgo]]</f>
        <v>RC33</v>
      </c>
      <c r="B337" s="736" t="str">
        <f>Tabla135[[#This Row],[Riesgo]]</f>
        <v>Posibilidad de afectación Legal, Reputacional por Fraude interno, Conflicto de Intereses debido a omisión en el  trámite a las PQRSD puestas en conocimiento de la OIGT para favorecer a un tercero</v>
      </c>
      <c r="C337" s="742" t="b">
        <f>Tabla135[[#This Row],[Identificado en paso 1 y 2?]]</f>
        <v>1</v>
      </c>
      <c r="D337" s="727">
        <f>_xlfn.XLOOKUP(Tabla135[[#This Row],[Id Riesgo]],Tabla13[Id Riesgo],Tabla13[Probabilidad],"",1)</f>
        <v>0.8</v>
      </c>
      <c r="E337" s="727">
        <f>IF(C337=TRUE,_xlfn.XLOOKUP(Tabla135[[#This Row],[Id Riesgo]],Tabla13[Id Riesgo],Tabla13[Porcentaje Impacto],"",1),"")</f>
        <v>1</v>
      </c>
      <c r="F337" s="290" t="str">
        <f t="shared" si="32"/>
        <v>RC33</v>
      </c>
      <c r="G337" s="415" t="b">
        <f>_xlfn.XLOOKUP(F337,Tabla13[Id Riesgo],Tabla13[Registro diligenciado],FALSE,1)</f>
        <v>1</v>
      </c>
      <c r="H337" s="290" t="str">
        <f>IF(G337,_xlfn.XLOOKUP(F337,Tabla6[Id Riesgo],Tabla6[DESCRIPCIÓN DEL RIESGO],FALSE,1),"")</f>
        <v>Posibilidad de afectación Legal, Reputacional por Fraude interno, Conflicto de Intereses debido a omisión en el  trámite a las PQRSD puestas en conocimiento de la OIGT para favorecer a un tercero</v>
      </c>
      <c r="I337" s="327">
        <f>_xlfn.XLOOKUP(Tabla135[[#This Row],[Id Riesgo]],Tabla13[Id Riesgo],Tabla13[Probabilidad])</f>
        <v>0.8</v>
      </c>
      <c r="J337" s="327">
        <f>_xlfn.XLOOKUP(Tabla135[[#This Row],[Id Riesgo]],Tabla13[Id Riesgo],Tabla13[Porcentaje Impacto],"",1)</f>
        <v>1</v>
      </c>
      <c r="K337" s="311">
        <v>6</v>
      </c>
      <c r="L337" s="314"/>
      <c r="M337" s="314"/>
      <c r="N337" s="314"/>
      <c r="O337" s="295"/>
      <c r="P337" s="314"/>
      <c r="Q337" s="328" t="str">
        <f>_xlfn.TEXTJOIN(" ",TRUE,Tabla135[[#This Row],[Actividad - Acción ¿Qué?
Inicia con verbo]],Tabla135[[#This Row],[Complemento
(Observaciones o desviaciones)]])</f>
        <v/>
      </c>
      <c r="R337" s="295"/>
      <c r="S337" s="327" t="str">
        <f>_xlfn.XLOOKUP(Tabla135[[#This Row],[Tipo de control]],Tabla7[Tipo de control],Tabla7[Peso],"",1)</f>
        <v/>
      </c>
      <c r="T337" s="290" t="str">
        <f>_xlfn.XLOOKUP(Tabla135[[#This Row],[Tipo de control]],Tabla7[Tipo de control],Tabla7[Afectación matriz],"",1)</f>
        <v/>
      </c>
      <c r="U337" s="295"/>
      <c r="V337" s="327" t="str">
        <f>_xlfn.XLOOKUP(Tabla135[[#This Row],[Implementación]],Tabla11[Implementación],Tabla11[Peso],"",1)</f>
        <v/>
      </c>
      <c r="W337" s="295"/>
      <c r="X337" s="295"/>
      <c r="Y337" s="295"/>
      <c r="Z337" s="295"/>
      <c r="AA337" s="310" t="str">
        <f>IFERROR(Tabla135[[#This Row],[Peso del control]]+Tabla135[[#This Row],[Peso de la implementación]],"")</f>
        <v/>
      </c>
      <c r="AB337" s="310" t="str" cm="1">
        <f t="array" ref="AB337">IFERROR(IF(Tabla135[[#This Row],[Registro diligenciado]]=TRUE,_xlfn.IFS(AND(Tabla135[[#This Row],[No. de Control]]=1,Tabla135[[#This Row],[Desplazamiento en la Matriz]]="Probabilidad"),D337-(D337*Tabla135[[#This Row],[Valor del control]]),AND(Tabla135[[#This Row],[No. de Control]]&gt;1,Tabla135[[#This Row],[Desplazamiento en la Matriz]]="Probabilidad"),AB336-(AB336*Tabla135[[#This Row],[Valor del control]]),AND(Tabla135[[#This Row],[No. de Control]]=1,Tabla135[[#This Row],[Desplazamiento en la Matriz]]="Impacto"),D337,AND(Tabla135[[#This Row],[No. de Control]]&gt;1,Tabla135[[#This Row],[Desplazamiento en la Matriz]]="Impacto"),AB336),""),"")</f>
        <v/>
      </c>
      <c r="AC337" s="310" t="str" cm="1">
        <f t="array" ref="AC337">IFERROR(IF(Tabla135[[#This Row],[Registro diligenciado]]=TRUE,_xlfn.IFS(AND(Tabla135[[#This Row],[No. de Control]]=1,Tabla135[[#This Row],[Desplazamiento en la Matriz]]="Impacto"),E337-(E337*Tabla135[[#This Row],[Valor del control]]),AND(Tabla135[[#This Row],[No. de Control]]&gt;1,Tabla135[[#This Row],[Desplazamiento en la Matriz]]="Impacto"),AC336-(AC336*Tabla135[[#This Row],[Valor del control]]),AND(Tabla135[[#This Row],[No. de Control]]=1,Tabla135[[#This Row],[Desplazamiento en la Matriz]]="Probabilidad"),E337,AND(Tabla135[[#This Row],[No. de Control]]&gt;1,Tabla135[[#This Row],[Desplazamiento en la Matriz]]="Probabilidad"),AC336),""),"")</f>
        <v/>
      </c>
      <c r="AD337" s="310">
        <f>IFERROR(_xlfn.MINIFS(Tabla135[Probabilidad residual],Tabla135[Id Riesgo],Tabla135[[#This Row],[Id Riesgo]]),"")</f>
        <v>0.56000000000000005</v>
      </c>
      <c r="AE337" s="310">
        <f>IFERROR(_xlfn.MINIFS(Tabla135[Impacto residual],Tabla135[Id Riesgo],Tabla135[[#This Row],[Id Riesgo]]),"")</f>
        <v>1</v>
      </c>
      <c r="AF337" s="310" t="str" cm="1">
        <f t="array" ref="AF33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337" s="310" t="str" cm="1">
        <f t="array" ref="AG33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33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37" s="213"/>
      <c r="AJ337" s="727">
        <f>_xlfn.MINIFS(Tabla135[Probabilidad residual],Tabla135[Id Riesgo],Tabla135[[#This Row],[Id Riesgo]])</f>
        <v>0.56000000000000005</v>
      </c>
      <c r="AK337" s="727">
        <f>_xlfn.MINIFS(Tabla135[Impacto residual],Tabla135[Id Riesgo],Tabla135[[#This Row],[Id Riesgo]])</f>
        <v>1</v>
      </c>
      <c r="AL337" s="727"/>
      <c r="AM337" s="727"/>
      <c r="AN337" s="213"/>
      <c r="AO337" s="213"/>
      <c r="AP337" s="213"/>
      <c r="AQ337" s="213"/>
      <c r="AR337" s="213"/>
      <c r="AS337" s="213"/>
      <c r="AT337" s="213"/>
      <c r="AU337" s="213"/>
      <c r="AV337" s="213"/>
      <c r="AW337" s="213"/>
      <c r="AX337" s="213"/>
      <c r="AY337" s="213"/>
    </row>
    <row r="338" spans="1:51" ht="62.15" hidden="1" x14ac:dyDescent="0.4">
      <c r="A338" s="735" t="str">
        <f>Tabla135[[#This Row],[Id Riesgo]]</f>
        <v>RC33</v>
      </c>
      <c r="B338" s="736" t="str">
        <f>Tabla135[[#This Row],[Riesgo]]</f>
        <v>Posibilidad de afectación Legal, Reputacional por Fraude interno, Conflicto de Intereses debido a omisión en el  trámite a las PQRSD puestas en conocimiento de la OIGT para favorecer a un tercero</v>
      </c>
      <c r="C338" s="742" t="b">
        <f>Tabla135[[#This Row],[Identificado en paso 1 y 2?]]</f>
        <v>1</v>
      </c>
      <c r="D338" s="727">
        <f>_xlfn.XLOOKUP(Tabla135[[#This Row],[Id Riesgo]],Tabla13[Id Riesgo],Tabla13[Probabilidad],"",1)</f>
        <v>0.8</v>
      </c>
      <c r="E338" s="727">
        <f>IF(C338=TRUE,_xlfn.XLOOKUP(Tabla135[[#This Row],[Id Riesgo]],Tabla13[Id Riesgo],Tabla13[Porcentaje Impacto],"",1),"")</f>
        <v>1</v>
      </c>
      <c r="F338" s="290" t="str">
        <f t="shared" si="32"/>
        <v>RC33</v>
      </c>
      <c r="G338" s="415" t="b">
        <f>_xlfn.XLOOKUP(F338,Tabla13[Id Riesgo],Tabla13[Registro diligenciado],FALSE,1)</f>
        <v>1</v>
      </c>
      <c r="H338" s="290" t="str">
        <f>IF(G338,_xlfn.XLOOKUP(F338,Tabla6[Id Riesgo],Tabla6[DESCRIPCIÓN DEL RIESGO],FALSE,1),"")</f>
        <v>Posibilidad de afectación Legal, Reputacional por Fraude interno, Conflicto de Intereses debido a omisión en el  trámite a las PQRSD puestas en conocimiento de la OIGT para favorecer a un tercero</v>
      </c>
      <c r="I338" s="327">
        <f>_xlfn.XLOOKUP(Tabla135[[#This Row],[Id Riesgo]],Tabla13[Id Riesgo],Tabla13[Probabilidad])</f>
        <v>0.8</v>
      </c>
      <c r="J338" s="327">
        <f>_xlfn.XLOOKUP(Tabla135[[#This Row],[Id Riesgo]],Tabla13[Id Riesgo],Tabla13[Porcentaje Impacto],"",1)</f>
        <v>1</v>
      </c>
      <c r="K338" s="311">
        <v>7</v>
      </c>
      <c r="L338" s="314"/>
      <c r="M338" s="314"/>
      <c r="N338" s="314"/>
      <c r="O338" s="295"/>
      <c r="P338" s="314"/>
      <c r="Q338" s="328" t="str">
        <f>_xlfn.TEXTJOIN(" ",TRUE,Tabla135[[#This Row],[Actividad - Acción ¿Qué?
Inicia con verbo]],Tabla135[[#This Row],[Complemento
(Observaciones o desviaciones)]])</f>
        <v/>
      </c>
      <c r="R338" s="295"/>
      <c r="S338" s="327" t="str">
        <f>_xlfn.XLOOKUP(Tabla135[[#This Row],[Tipo de control]],Tabla7[Tipo de control],Tabla7[Peso],"",1)</f>
        <v/>
      </c>
      <c r="T338" s="290" t="str">
        <f>_xlfn.XLOOKUP(Tabla135[[#This Row],[Tipo de control]],Tabla7[Tipo de control],Tabla7[Afectación matriz],"",1)</f>
        <v/>
      </c>
      <c r="U338" s="295"/>
      <c r="V338" s="327" t="str">
        <f>_xlfn.XLOOKUP(Tabla135[[#This Row],[Implementación]],Tabla11[Implementación],Tabla11[Peso],"",1)</f>
        <v/>
      </c>
      <c r="W338" s="295"/>
      <c r="X338" s="295"/>
      <c r="Y338" s="295"/>
      <c r="Z338" s="295"/>
      <c r="AA338" s="310" t="str">
        <f>IFERROR(Tabla135[[#This Row],[Peso del control]]+Tabla135[[#This Row],[Peso de la implementación]],"")</f>
        <v/>
      </c>
      <c r="AB338" s="310" t="str" cm="1">
        <f t="array" ref="AB338">IFERROR(IF(Tabla135[[#This Row],[Registro diligenciado]]=TRUE,_xlfn.IFS(AND(Tabla135[[#This Row],[No. de Control]]=1,Tabla135[[#This Row],[Desplazamiento en la Matriz]]="Probabilidad"),D338-(D338*Tabla135[[#This Row],[Valor del control]]),AND(Tabla135[[#This Row],[No. de Control]]&gt;1,Tabla135[[#This Row],[Desplazamiento en la Matriz]]="Probabilidad"),AB337-(AB337*Tabla135[[#This Row],[Valor del control]]),AND(Tabla135[[#This Row],[No. de Control]]=1,Tabla135[[#This Row],[Desplazamiento en la Matriz]]="Impacto"),D338,AND(Tabla135[[#This Row],[No. de Control]]&gt;1,Tabla135[[#This Row],[Desplazamiento en la Matriz]]="Impacto"),AB337),""),"")</f>
        <v/>
      </c>
      <c r="AC338" s="310" t="str" cm="1">
        <f t="array" ref="AC338">IFERROR(IF(Tabla135[[#This Row],[Registro diligenciado]]=TRUE,_xlfn.IFS(AND(Tabla135[[#This Row],[No. de Control]]=1,Tabla135[[#This Row],[Desplazamiento en la Matriz]]="Impacto"),E338-(E338*Tabla135[[#This Row],[Valor del control]]),AND(Tabla135[[#This Row],[No. de Control]]&gt;1,Tabla135[[#This Row],[Desplazamiento en la Matriz]]="Impacto"),AC337-(AC337*Tabla135[[#This Row],[Valor del control]]),AND(Tabla135[[#This Row],[No. de Control]]=1,Tabla135[[#This Row],[Desplazamiento en la Matriz]]="Probabilidad"),E338,AND(Tabla135[[#This Row],[No. de Control]]&gt;1,Tabla135[[#This Row],[Desplazamiento en la Matriz]]="Probabilidad"),AC337),""),"")</f>
        <v/>
      </c>
      <c r="AD338" s="310">
        <f>IFERROR(_xlfn.MINIFS(Tabla135[Probabilidad residual],Tabla135[Id Riesgo],Tabla135[[#This Row],[Id Riesgo]]),"")</f>
        <v>0.56000000000000005</v>
      </c>
      <c r="AE338" s="310">
        <f>IFERROR(_xlfn.MINIFS(Tabla135[Impacto residual],Tabla135[Id Riesgo],Tabla135[[#This Row],[Id Riesgo]]),"")</f>
        <v>1</v>
      </c>
      <c r="AF338" s="310" t="str" cm="1">
        <f t="array" ref="AF33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338" s="310" t="str" cm="1">
        <f t="array" ref="AG33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33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38" s="213"/>
      <c r="AJ338" s="727">
        <f>_xlfn.MINIFS(Tabla135[Probabilidad residual],Tabla135[Id Riesgo],Tabla135[[#This Row],[Id Riesgo]])</f>
        <v>0.56000000000000005</v>
      </c>
      <c r="AK338" s="727">
        <f>_xlfn.MINIFS(Tabla135[Impacto residual],Tabla135[Id Riesgo],Tabla135[[#This Row],[Id Riesgo]])</f>
        <v>1</v>
      </c>
      <c r="AL338" s="727"/>
      <c r="AM338" s="727"/>
      <c r="AN338" s="213"/>
      <c r="AO338" s="213"/>
      <c r="AP338" s="213"/>
      <c r="AQ338" s="213"/>
      <c r="AR338" s="213"/>
      <c r="AS338" s="213"/>
      <c r="AT338" s="213"/>
      <c r="AU338" s="213"/>
      <c r="AV338" s="213"/>
      <c r="AW338" s="213"/>
      <c r="AX338" s="213"/>
      <c r="AY338" s="213"/>
    </row>
    <row r="339" spans="1:51" ht="62.15" hidden="1" x14ac:dyDescent="0.4">
      <c r="A339" s="735" t="str">
        <f>Tabla135[[#This Row],[Id Riesgo]]</f>
        <v>RC33</v>
      </c>
      <c r="B339" s="736" t="str">
        <f>Tabla135[[#This Row],[Riesgo]]</f>
        <v>Posibilidad de afectación Legal, Reputacional por Fraude interno, Conflicto de Intereses debido a omisión en el  trámite a las PQRSD puestas en conocimiento de la OIGT para favorecer a un tercero</v>
      </c>
      <c r="C339" s="742" t="b">
        <f>Tabla135[[#This Row],[Identificado en paso 1 y 2?]]</f>
        <v>1</v>
      </c>
      <c r="D339" s="727">
        <f>_xlfn.XLOOKUP(Tabla135[[#This Row],[Id Riesgo]],Tabla13[Id Riesgo],Tabla13[Probabilidad],"",1)</f>
        <v>0.8</v>
      </c>
      <c r="E339" s="727">
        <f>IF(C339=TRUE,_xlfn.XLOOKUP(Tabla135[[#This Row],[Id Riesgo]],Tabla13[Id Riesgo],Tabla13[Porcentaje Impacto],"",1),"")</f>
        <v>1</v>
      </c>
      <c r="F339" s="290" t="str">
        <f t="shared" si="32"/>
        <v>RC33</v>
      </c>
      <c r="G339" s="415" t="b">
        <f>_xlfn.XLOOKUP(F339,Tabla13[Id Riesgo],Tabla13[Registro diligenciado],FALSE,1)</f>
        <v>1</v>
      </c>
      <c r="H339" s="290" t="str">
        <f>IF(G339,_xlfn.XLOOKUP(F339,Tabla6[Id Riesgo],Tabla6[DESCRIPCIÓN DEL RIESGO],FALSE,1),"")</f>
        <v>Posibilidad de afectación Legal, Reputacional por Fraude interno, Conflicto de Intereses debido a omisión en el  trámite a las PQRSD puestas en conocimiento de la OIGT para favorecer a un tercero</v>
      </c>
      <c r="I339" s="327">
        <f>_xlfn.XLOOKUP(Tabla135[[#This Row],[Id Riesgo]],Tabla13[Id Riesgo],Tabla13[Probabilidad])</f>
        <v>0.8</v>
      </c>
      <c r="J339" s="327">
        <f>_xlfn.XLOOKUP(Tabla135[[#This Row],[Id Riesgo]],Tabla13[Id Riesgo],Tabla13[Porcentaje Impacto],"",1)</f>
        <v>1</v>
      </c>
      <c r="K339" s="311">
        <v>8</v>
      </c>
      <c r="L339" s="314"/>
      <c r="M339" s="314"/>
      <c r="N339" s="314"/>
      <c r="O339" s="295"/>
      <c r="P339" s="314"/>
      <c r="Q339" s="328" t="str">
        <f>_xlfn.TEXTJOIN(" ",TRUE,Tabla135[[#This Row],[Actividad - Acción ¿Qué?
Inicia con verbo]],Tabla135[[#This Row],[Complemento
(Observaciones o desviaciones)]])</f>
        <v/>
      </c>
      <c r="R339" s="295"/>
      <c r="S339" s="327" t="str">
        <f>_xlfn.XLOOKUP(Tabla135[[#This Row],[Tipo de control]],Tabla7[Tipo de control],Tabla7[Peso],"",1)</f>
        <v/>
      </c>
      <c r="T339" s="290" t="str">
        <f>_xlfn.XLOOKUP(Tabla135[[#This Row],[Tipo de control]],Tabla7[Tipo de control],Tabla7[Afectación matriz],"",1)</f>
        <v/>
      </c>
      <c r="U339" s="295"/>
      <c r="V339" s="327" t="str">
        <f>_xlfn.XLOOKUP(Tabla135[[#This Row],[Implementación]],Tabla11[Implementación],Tabla11[Peso],"",1)</f>
        <v/>
      </c>
      <c r="W339" s="295"/>
      <c r="X339" s="295"/>
      <c r="Y339" s="295"/>
      <c r="Z339" s="295"/>
      <c r="AA339" s="310" t="str">
        <f>IFERROR(Tabla135[[#This Row],[Peso del control]]+Tabla135[[#This Row],[Peso de la implementación]],"")</f>
        <v/>
      </c>
      <c r="AB339" s="310" t="str" cm="1">
        <f t="array" ref="AB339">IFERROR(IF(Tabla135[[#This Row],[Registro diligenciado]]=TRUE,_xlfn.IFS(AND(Tabla135[[#This Row],[No. de Control]]=1,Tabla135[[#This Row],[Desplazamiento en la Matriz]]="Probabilidad"),D339-(D339*Tabla135[[#This Row],[Valor del control]]),AND(Tabla135[[#This Row],[No. de Control]]&gt;1,Tabla135[[#This Row],[Desplazamiento en la Matriz]]="Probabilidad"),AB338-(AB338*Tabla135[[#This Row],[Valor del control]]),AND(Tabla135[[#This Row],[No. de Control]]=1,Tabla135[[#This Row],[Desplazamiento en la Matriz]]="Impacto"),D339,AND(Tabla135[[#This Row],[No. de Control]]&gt;1,Tabla135[[#This Row],[Desplazamiento en la Matriz]]="Impacto"),AB338),""),"")</f>
        <v/>
      </c>
      <c r="AC339" s="310" t="str" cm="1">
        <f t="array" ref="AC339">IFERROR(IF(Tabla135[[#This Row],[Registro diligenciado]]=TRUE,_xlfn.IFS(AND(Tabla135[[#This Row],[No. de Control]]=1,Tabla135[[#This Row],[Desplazamiento en la Matriz]]="Impacto"),E339-(E339*Tabla135[[#This Row],[Valor del control]]),AND(Tabla135[[#This Row],[No. de Control]]&gt;1,Tabla135[[#This Row],[Desplazamiento en la Matriz]]="Impacto"),AC338-(AC338*Tabla135[[#This Row],[Valor del control]]),AND(Tabla135[[#This Row],[No. de Control]]=1,Tabla135[[#This Row],[Desplazamiento en la Matriz]]="Probabilidad"),E339,AND(Tabla135[[#This Row],[No. de Control]]&gt;1,Tabla135[[#This Row],[Desplazamiento en la Matriz]]="Probabilidad"),AC338),""),"")</f>
        <v/>
      </c>
      <c r="AD339" s="310">
        <f>IFERROR(_xlfn.MINIFS(Tabla135[Probabilidad residual],Tabla135[Id Riesgo],Tabla135[[#This Row],[Id Riesgo]]),"")</f>
        <v>0.56000000000000005</v>
      </c>
      <c r="AE339" s="310">
        <f>IFERROR(_xlfn.MINIFS(Tabla135[Impacto residual],Tabla135[Id Riesgo],Tabla135[[#This Row],[Id Riesgo]]),"")</f>
        <v>1</v>
      </c>
      <c r="AF339" s="310" t="str" cm="1">
        <f t="array" ref="AF33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339" s="310" t="str" cm="1">
        <f t="array" ref="AG33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33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39" s="213"/>
      <c r="AJ339" s="727">
        <f>_xlfn.MINIFS(Tabla135[Probabilidad residual],Tabla135[Id Riesgo],Tabla135[[#This Row],[Id Riesgo]])</f>
        <v>0.56000000000000005</v>
      </c>
      <c r="AK339" s="727">
        <f>_xlfn.MINIFS(Tabla135[Impacto residual],Tabla135[Id Riesgo],Tabla135[[#This Row],[Id Riesgo]])</f>
        <v>1</v>
      </c>
      <c r="AL339" s="727"/>
      <c r="AM339" s="727"/>
      <c r="AN339" s="213"/>
      <c r="AO339" s="213"/>
      <c r="AP339" s="213"/>
      <c r="AQ339" s="213"/>
      <c r="AR339" s="213"/>
      <c r="AS339" s="213"/>
      <c r="AT339" s="213"/>
      <c r="AU339" s="213"/>
      <c r="AV339" s="213"/>
      <c r="AW339" s="213"/>
      <c r="AX339" s="213"/>
      <c r="AY339" s="213"/>
    </row>
    <row r="340" spans="1:51" ht="62.15" hidden="1" x14ac:dyDescent="0.4">
      <c r="A340" s="735" t="str">
        <f>Tabla135[[#This Row],[Id Riesgo]]</f>
        <v>RC33</v>
      </c>
      <c r="B340" s="736" t="str">
        <f>Tabla135[[#This Row],[Riesgo]]</f>
        <v>Posibilidad de afectación Legal, Reputacional por Fraude interno, Conflicto de Intereses debido a omisión en el  trámite a las PQRSD puestas en conocimiento de la OIGT para favorecer a un tercero</v>
      </c>
      <c r="C340" s="742" t="b">
        <f>Tabla135[[#This Row],[Identificado en paso 1 y 2?]]</f>
        <v>1</v>
      </c>
      <c r="D340" s="727">
        <f>_xlfn.XLOOKUP(Tabla135[[#This Row],[Id Riesgo]],Tabla13[Id Riesgo],Tabla13[Probabilidad],"",1)</f>
        <v>0.8</v>
      </c>
      <c r="E340" s="727">
        <f>IF(C340=TRUE,_xlfn.XLOOKUP(Tabla135[[#This Row],[Id Riesgo]],Tabla13[Id Riesgo],Tabla13[Porcentaje Impacto],"",1),"")</f>
        <v>1</v>
      </c>
      <c r="F340" s="290" t="str">
        <f t="shared" si="32"/>
        <v>RC33</v>
      </c>
      <c r="G340" s="415" t="b">
        <f>_xlfn.XLOOKUP(F340,Tabla13[Id Riesgo],Tabla13[Registro diligenciado],FALSE,1)</f>
        <v>1</v>
      </c>
      <c r="H340" s="290" t="str">
        <f>IF(G340,_xlfn.XLOOKUP(F340,Tabla6[Id Riesgo],Tabla6[DESCRIPCIÓN DEL RIESGO],FALSE,1),"")</f>
        <v>Posibilidad de afectación Legal, Reputacional por Fraude interno, Conflicto de Intereses debido a omisión en el  trámite a las PQRSD puestas en conocimiento de la OIGT para favorecer a un tercero</v>
      </c>
      <c r="I340" s="327">
        <f>_xlfn.XLOOKUP(Tabla135[[#This Row],[Id Riesgo]],Tabla13[Id Riesgo],Tabla13[Probabilidad])</f>
        <v>0.8</v>
      </c>
      <c r="J340" s="327">
        <f>_xlfn.XLOOKUP(Tabla135[[#This Row],[Id Riesgo]],Tabla13[Id Riesgo],Tabla13[Porcentaje Impacto],"",1)</f>
        <v>1</v>
      </c>
      <c r="K340" s="311">
        <v>9</v>
      </c>
      <c r="L340" s="314"/>
      <c r="M340" s="314"/>
      <c r="N340" s="314"/>
      <c r="O340" s="295"/>
      <c r="P340" s="314"/>
      <c r="Q340" s="328" t="str">
        <f>_xlfn.TEXTJOIN(" ",TRUE,Tabla135[[#This Row],[Actividad - Acción ¿Qué?
Inicia con verbo]],Tabla135[[#This Row],[Complemento
(Observaciones o desviaciones)]])</f>
        <v/>
      </c>
      <c r="R340" s="295"/>
      <c r="S340" s="327" t="str">
        <f>_xlfn.XLOOKUP(Tabla135[[#This Row],[Tipo de control]],Tabla7[Tipo de control],Tabla7[Peso],"",1)</f>
        <v/>
      </c>
      <c r="T340" s="290" t="str">
        <f>_xlfn.XLOOKUP(Tabla135[[#This Row],[Tipo de control]],Tabla7[Tipo de control],Tabla7[Afectación matriz],"",1)</f>
        <v/>
      </c>
      <c r="U340" s="295"/>
      <c r="V340" s="327" t="str">
        <f>_xlfn.XLOOKUP(Tabla135[[#This Row],[Implementación]],Tabla11[Implementación],Tabla11[Peso],"",1)</f>
        <v/>
      </c>
      <c r="W340" s="295"/>
      <c r="X340" s="295"/>
      <c r="Y340" s="295"/>
      <c r="Z340" s="295"/>
      <c r="AA340" s="310" t="str">
        <f>IFERROR(Tabla135[[#This Row],[Peso del control]]+Tabla135[[#This Row],[Peso de la implementación]],"")</f>
        <v/>
      </c>
      <c r="AB340" s="310" t="str" cm="1">
        <f t="array" ref="AB340">IFERROR(IF(Tabla135[[#This Row],[Registro diligenciado]]=TRUE,_xlfn.IFS(AND(Tabla135[[#This Row],[No. de Control]]=1,Tabla135[[#This Row],[Desplazamiento en la Matriz]]="Probabilidad"),D340-(D340*Tabla135[[#This Row],[Valor del control]]),AND(Tabla135[[#This Row],[No. de Control]]&gt;1,Tabla135[[#This Row],[Desplazamiento en la Matriz]]="Probabilidad"),AB339-(AB339*Tabla135[[#This Row],[Valor del control]]),AND(Tabla135[[#This Row],[No. de Control]]=1,Tabla135[[#This Row],[Desplazamiento en la Matriz]]="Impacto"),D340,AND(Tabla135[[#This Row],[No. de Control]]&gt;1,Tabla135[[#This Row],[Desplazamiento en la Matriz]]="Impacto"),AB339),""),"")</f>
        <v/>
      </c>
      <c r="AC340" s="310" t="str" cm="1">
        <f t="array" ref="AC340">IFERROR(IF(Tabla135[[#This Row],[Registro diligenciado]]=TRUE,_xlfn.IFS(AND(Tabla135[[#This Row],[No. de Control]]=1,Tabla135[[#This Row],[Desplazamiento en la Matriz]]="Impacto"),E340-(E340*Tabla135[[#This Row],[Valor del control]]),AND(Tabla135[[#This Row],[No. de Control]]&gt;1,Tabla135[[#This Row],[Desplazamiento en la Matriz]]="Impacto"),AC339-(AC339*Tabla135[[#This Row],[Valor del control]]),AND(Tabla135[[#This Row],[No. de Control]]=1,Tabla135[[#This Row],[Desplazamiento en la Matriz]]="Probabilidad"),E340,AND(Tabla135[[#This Row],[No. de Control]]&gt;1,Tabla135[[#This Row],[Desplazamiento en la Matriz]]="Probabilidad"),AC339),""),"")</f>
        <v/>
      </c>
      <c r="AD340" s="310">
        <f>IFERROR(_xlfn.MINIFS(Tabla135[Probabilidad residual],Tabla135[Id Riesgo],Tabla135[[#This Row],[Id Riesgo]]),"")</f>
        <v>0.56000000000000005</v>
      </c>
      <c r="AE340" s="310">
        <f>IFERROR(_xlfn.MINIFS(Tabla135[Impacto residual],Tabla135[Id Riesgo],Tabla135[[#This Row],[Id Riesgo]]),"")</f>
        <v>1</v>
      </c>
      <c r="AF340" s="310" t="str" cm="1">
        <f t="array" ref="AF34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340" s="310" t="str" cm="1">
        <f t="array" ref="AG34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34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40" s="213"/>
      <c r="AJ340" s="727">
        <f>_xlfn.MINIFS(Tabla135[Probabilidad residual],Tabla135[Id Riesgo],Tabla135[[#This Row],[Id Riesgo]])</f>
        <v>0.56000000000000005</v>
      </c>
      <c r="AK340" s="727">
        <f>_xlfn.MINIFS(Tabla135[Impacto residual],Tabla135[Id Riesgo],Tabla135[[#This Row],[Id Riesgo]])</f>
        <v>1</v>
      </c>
      <c r="AL340" s="727"/>
      <c r="AM340" s="727"/>
      <c r="AN340" s="213"/>
      <c r="AO340" s="213"/>
      <c r="AP340" s="213"/>
      <c r="AQ340" s="213"/>
      <c r="AR340" s="213"/>
      <c r="AS340" s="213"/>
      <c r="AT340" s="213"/>
      <c r="AU340" s="213"/>
      <c r="AV340" s="213"/>
      <c r="AW340" s="213"/>
      <c r="AX340" s="213"/>
      <c r="AY340" s="213"/>
    </row>
    <row r="341" spans="1:51" ht="62.15" hidden="1" x14ac:dyDescent="0.4">
      <c r="A341" s="735" t="str">
        <f>Tabla135[[#This Row],[Id Riesgo]]</f>
        <v>RC33</v>
      </c>
      <c r="B341" s="736" t="str">
        <f>Tabla135[[#This Row],[Riesgo]]</f>
        <v>Posibilidad de afectación Legal, Reputacional por Fraude interno, Conflicto de Intereses debido a omisión en el  trámite a las PQRSD puestas en conocimiento de la OIGT para favorecer a un tercero</v>
      </c>
      <c r="C341" s="742" t="b">
        <f>Tabla135[[#This Row],[Identificado en paso 1 y 2?]]</f>
        <v>1</v>
      </c>
      <c r="D341" s="727">
        <f>_xlfn.XLOOKUP(Tabla135[[#This Row],[Id Riesgo]],Tabla13[Id Riesgo],Tabla13[Probabilidad],"",1)</f>
        <v>0.8</v>
      </c>
      <c r="E341" s="727">
        <f>IF(C341=TRUE,_xlfn.XLOOKUP(Tabla135[[#This Row],[Id Riesgo]],Tabla13[Id Riesgo],Tabla13[Porcentaje Impacto],"",1),"")</f>
        <v>1</v>
      </c>
      <c r="F341" s="290" t="str">
        <f t="shared" si="32"/>
        <v>RC33</v>
      </c>
      <c r="G341" s="415" t="b">
        <f>_xlfn.XLOOKUP(F341,Tabla13[Id Riesgo],Tabla13[Registro diligenciado],FALSE,1)</f>
        <v>1</v>
      </c>
      <c r="H341" s="290" t="str">
        <f>IF(G341,_xlfn.XLOOKUP(F341,Tabla6[Id Riesgo],Tabla6[DESCRIPCIÓN DEL RIESGO],FALSE,1),"")</f>
        <v>Posibilidad de afectación Legal, Reputacional por Fraude interno, Conflicto de Intereses debido a omisión en el  trámite a las PQRSD puestas en conocimiento de la OIGT para favorecer a un tercero</v>
      </c>
      <c r="I341" s="327">
        <f>_xlfn.XLOOKUP(Tabla135[[#This Row],[Id Riesgo]],Tabla13[Id Riesgo],Tabla13[Probabilidad])</f>
        <v>0.8</v>
      </c>
      <c r="J341" s="327">
        <f>_xlfn.XLOOKUP(Tabla135[[#This Row],[Id Riesgo]],Tabla13[Id Riesgo],Tabla13[Porcentaje Impacto],"",1)</f>
        <v>1</v>
      </c>
      <c r="K341" s="311">
        <v>10</v>
      </c>
      <c r="L341" s="314"/>
      <c r="M341" s="314"/>
      <c r="N341" s="314"/>
      <c r="O341" s="295"/>
      <c r="P341" s="314"/>
      <c r="Q341" s="328" t="str">
        <f>_xlfn.TEXTJOIN(" ",TRUE,Tabla135[[#This Row],[Actividad - Acción ¿Qué?
Inicia con verbo]],Tabla135[[#This Row],[Complemento
(Observaciones o desviaciones)]])</f>
        <v/>
      </c>
      <c r="R341" s="295"/>
      <c r="S341" s="327" t="str">
        <f>_xlfn.XLOOKUP(Tabla135[[#This Row],[Tipo de control]],Tabla7[Tipo de control],Tabla7[Peso],"",1)</f>
        <v/>
      </c>
      <c r="T341" s="290" t="str">
        <f>_xlfn.XLOOKUP(Tabla135[[#This Row],[Tipo de control]],Tabla7[Tipo de control],Tabla7[Afectación matriz],"",1)</f>
        <v/>
      </c>
      <c r="U341" s="295"/>
      <c r="V341" s="327" t="str">
        <f>_xlfn.XLOOKUP(Tabla135[[#This Row],[Implementación]],Tabla11[Implementación],Tabla11[Peso],"",1)</f>
        <v/>
      </c>
      <c r="W341" s="295"/>
      <c r="X341" s="295"/>
      <c r="Y341" s="295"/>
      <c r="Z341" s="295"/>
      <c r="AA341" s="310" t="str">
        <f>IFERROR(Tabla135[[#This Row],[Peso del control]]+Tabla135[[#This Row],[Peso de la implementación]],"")</f>
        <v/>
      </c>
      <c r="AB341" s="310" t="str" cm="1">
        <f t="array" ref="AB341">IFERROR(IF(Tabla135[[#This Row],[Registro diligenciado]]=TRUE,_xlfn.IFS(AND(Tabla135[[#This Row],[No. de Control]]=1,Tabla135[[#This Row],[Desplazamiento en la Matriz]]="Probabilidad"),D341-(D341*Tabla135[[#This Row],[Valor del control]]),AND(Tabla135[[#This Row],[No. de Control]]&gt;1,Tabla135[[#This Row],[Desplazamiento en la Matriz]]="Probabilidad"),AB340-(AB340*Tabla135[[#This Row],[Valor del control]]),AND(Tabla135[[#This Row],[No. de Control]]=1,Tabla135[[#This Row],[Desplazamiento en la Matriz]]="Impacto"),D341,AND(Tabla135[[#This Row],[No. de Control]]&gt;1,Tabla135[[#This Row],[Desplazamiento en la Matriz]]="Impacto"),AB340),""),"")</f>
        <v/>
      </c>
      <c r="AC341" s="310" t="str" cm="1">
        <f t="array" ref="AC341">IFERROR(IF(Tabla135[[#This Row],[Registro diligenciado]]=TRUE,_xlfn.IFS(AND(Tabla135[[#This Row],[No. de Control]]=1,Tabla135[[#This Row],[Desplazamiento en la Matriz]]="Impacto"),E341-(E341*Tabla135[[#This Row],[Valor del control]]),AND(Tabla135[[#This Row],[No. de Control]]&gt;1,Tabla135[[#This Row],[Desplazamiento en la Matriz]]="Impacto"),AC340-(AC340*Tabla135[[#This Row],[Valor del control]]),AND(Tabla135[[#This Row],[No. de Control]]=1,Tabla135[[#This Row],[Desplazamiento en la Matriz]]="Probabilidad"),E341,AND(Tabla135[[#This Row],[No. de Control]]&gt;1,Tabla135[[#This Row],[Desplazamiento en la Matriz]]="Probabilidad"),AC340),""),"")</f>
        <v/>
      </c>
      <c r="AD341" s="310">
        <f>IFERROR(_xlfn.MINIFS(Tabla135[Probabilidad residual],Tabla135[Id Riesgo],Tabla135[[#This Row],[Id Riesgo]]),"")</f>
        <v>0.56000000000000005</v>
      </c>
      <c r="AE341" s="310">
        <f>IFERROR(_xlfn.MINIFS(Tabla135[Impacto residual],Tabla135[Id Riesgo],Tabla135[[#This Row],[Id Riesgo]]),"")</f>
        <v>1</v>
      </c>
      <c r="AF341" s="310" t="str" cm="1">
        <f t="array" ref="AF34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341" s="310" t="str" cm="1">
        <f t="array" ref="AG34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34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41" s="213"/>
      <c r="AJ341" s="727">
        <f>_xlfn.MINIFS(Tabla135[Probabilidad residual],Tabla135[Id Riesgo],Tabla135[[#This Row],[Id Riesgo]])</f>
        <v>0.56000000000000005</v>
      </c>
      <c r="AK341" s="727">
        <f>_xlfn.MINIFS(Tabla135[Impacto residual],Tabla135[Id Riesgo],Tabla135[[#This Row],[Id Riesgo]])</f>
        <v>1</v>
      </c>
      <c r="AL341" s="727"/>
      <c r="AM341" s="727"/>
      <c r="AN341" s="213"/>
      <c r="AO341" s="213"/>
      <c r="AP341" s="213"/>
      <c r="AQ341" s="213"/>
      <c r="AR341" s="213"/>
      <c r="AS341" s="213"/>
      <c r="AT341" s="213"/>
      <c r="AU341" s="213"/>
      <c r="AV341" s="213"/>
      <c r="AW341" s="213"/>
      <c r="AX341" s="213"/>
      <c r="AY341" s="213"/>
    </row>
    <row r="342" spans="1:51" ht="138" customHeight="1" x14ac:dyDescent="0.4">
      <c r="A342" s="735" t="str">
        <f>Tabla135[[#This Row],[Id Riesgo]]</f>
        <v>RC34</v>
      </c>
      <c r="B342" s="736" t="str">
        <f>Tabla135[[#This Row],[Riesgo]]</f>
        <v>Posibilidad de afectación Reputacional por Fraude interno debido a Posibilidad de ocurrencia de prevaricato por la vinculación de personal sin cumplimiento de requisitos minimos exigidos en el manual de funciones</v>
      </c>
      <c r="C342" s="742" t="b">
        <f>Tabla135[[#This Row],[Identificado en paso 1 y 2?]]</f>
        <v>1</v>
      </c>
      <c r="D342" s="727">
        <f>_xlfn.XLOOKUP(Tabla135[[#This Row],[Id Riesgo]],Tabla13[Id Riesgo],Tabla13[Probabilidad],"",1)</f>
        <v>0.6</v>
      </c>
      <c r="E342" s="727">
        <f>IF(C342=TRUE,_xlfn.XLOOKUP(Tabla135[[#This Row],[Id Riesgo]],Tabla13[Id Riesgo],Tabla13[Porcentaje Impacto],"",1),"")</f>
        <v>0.8</v>
      </c>
      <c r="F342" s="290" t="s">
        <v>165</v>
      </c>
      <c r="G342" s="415" t="b">
        <f>_xlfn.XLOOKUP(F342,Tabla13[Id Riesgo],Tabla13[Registro diligenciado],FALSE,1)</f>
        <v>1</v>
      </c>
      <c r="H342" s="290" t="str">
        <f>IF(G342,_xlfn.XLOOKUP(F342,Tabla6[Id Riesgo],Tabla6[DESCRIPCIÓN DEL RIESGO],FALSE,1),"")</f>
        <v>Posibilidad de afectación Reputacional por Fraude interno debido a Posibilidad de ocurrencia de prevaricato por la vinculación de personal sin cumplimiento de requisitos minimos exigidos en el manual de funciones</v>
      </c>
      <c r="I342" s="327">
        <f>_xlfn.XLOOKUP(Tabla135[[#This Row],[Id Riesgo]],Tabla13[Id Riesgo],Tabla13[Probabilidad])</f>
        <v>0.6</v>
      </c>
      <c r="J342" s="327">
        <f>_xlfn.XLOOKUP(Tabla135[[#This Row],[Id Riesgo]],Tabla13[Id Riesgo],Tabla13[Porcentaje Impacto],"",1)</f>
        <v>0.8</v>
      </c>
      <c r="K342" s="311">
        <v>1</v>
      </c>
      <c r="L342" s="314" t="s">
        <v>65</v>
      </c>
      <c r="M342" s="314" t="s">
        <v>441</v>
      </c>
      <c r="N342" s="314"/>
      <c r="O342" s="295" t="s">
        <v>987</v>
      </c>
      <c r="P342" s="314" t="s">
        <v>988</v>
      </c>
      <c r="Q342" s="328" t="str">
        <f>_xlfn.TEXTJOIN(" ",TRUE,Tabla135[[#This Row],[Actividad - Acción ¿Qué?
Inicia con verbo]],Tabla135[[#This Row],[Complemento
(Observaciones o desviaciones)]])</f>
        <v xml:space="preserve">Verificar que los soportes presentados por el aspirante evidencien el cumplimiento de los requisitos exigidos por el empleo conforme a lo establecido en el Manual Especifico de Funciones y de Competencias Laborales </v>
      </c>
      <c r="R342" s="295" t="s">
        <v>530</v>
      </c>
      <c r="S342" s="327">
        <v>0.25</v>
      </c>
      <c r="T342" s="290" t="s">
        <v>322</v>
      </c>
      <c r="U342" s="295" t="s">
        <v>503</v>
      </c>
      <c r="V342" s="327">
        <v>0.15</v>
      </c>
      <c r="W342" s="295" t="s">
        <v>502</v>
      </c>
      <c r="X342" s="295" t="s">
        <v>497</v>
      </c>
      <c r="Y342" s="295" t="s">
        <v>506</v>
      </c>
      <c r="Z342" s="295" t="s">
        <v>508</v>
      </c>
      <c r="AA342" s="310">
        <f>IFERROR(Tabla135[[#This Row],[Peso del control]]+Tabla135[[#This Row],[Peso de la implementación]],"")</f>
        <v>0.4</v>
      </c>
      <c r="AB342" s="310" cm="1">
        <f t="array" ref="AB342">IFERROR(IF(Tabla135[[#This Row],[Registro diligenciado]]=TRUE,_xlfn.IFS(AND(Tabla135[[#This Row],[No. de Control]]=1,Tabla135[[#This Row],[Desplazamiento en la Matriz]]="Probabilidad"),D342-(D342*Tabla135[[#This Row],[Valor del control]]),AND(Tabla135[[#This Row],[No. de Control]]&gt;1,Tabla135[[#This Row],[Desplazamiento en la Matriz]]="Probabilidad"),AB341-(AB341*Tabla135[[#This Row],[Valor del control]]),AND(Tabla135[[#This Row],[No. de Control]]=1,Tabla135[[#This Row],[Desplazamiento en la Matriz]]="Impacto"),D342,AND(Tabla135[[#This Row],[No. de Control]]&gt;1,Tabla135[[#This Row],[Desplazamiento en la Matriz]]="Impacto"),AB341),""),"")</f>
        <v>0.36</v>
      </c>
      <c r="AC342" s="310" cm="1">
        <f t="array" ref="AC342">IFERROR(IF(Tabla135[[#This Row],[Registro diligenciado]]=TRUE,_xlfn.IFS(AND(Tabla135[[#This Row],[No. de Control]]=1,Tabla135[[#This Row],[Desplazamiento en la Matriz]]="Impacto"),E342-(E342*Tabla135[[#This Row],[Valor del control]]),AND(Tabla135[[#This Row],[No. de Control]]&gt;1,Tabla135[[#This Row],[Desplazamiento en la Matriz]]="Impacto"),AC341-(AC341*Tabla135[[#This Row],[Valor del control]]),AND(Tabla135[[#This Row],[No. de Control]]=1,Tabla135[[#This Row],[Desplazamiento en la Matriz]]="Probabilidad"),E342,AND(Tabla135[[#This Row],[No. de Control]]&gt;1,Tabla135[[#This Row],[Desplazamiento en la Matriz]]="Probabilidad"),AC341),""),"")</f>
        <v>0.8</v>
      </c>
      <c r="AD342" s="310">
        <f>IFERROR(_xlfn.MINIFS(Tabla135[Probabilidad residual],Tabla135[Id Riesgo],Tabla135[[#This Row],[Id Riesgo]]),"")</f>
        <v>0.36</v>
      </c>
      <c r="AE342" s="310">
        <f>IFERROR(_xlfn.MINIFS(Tabla135[Impacto residual],Tabla135[Id Riesgo],Tabla135[[#This Row],[Id Riesgo]]),"")</f>
        <v>0.8</v>
      </c>
      <c r="AF342" s="310" t="str" cm="1">
        <f t="array" ref="AF34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342" s="310" t="str" cm="1">
        <f t="array" ref="AG34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34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342" s="213"/>
      <c r="AJ342" s="727">
        <f>_xlfn.MINIFS(Tabla135[Probabilidad residual],Tabla135[Id Riesgo],Tabla135[[#This Row],[Id Riesgo]])</f>
        <v>0.36</v>
      </c>
      <c r="AK342" s="727">
        <f>_xlfn.MINIFS(Tabla135[Impacto residual],Tabla135[Id Riesgo],Tabla135[[#This Row],[Id Riesgo]])</f>
        <v>0.8</v>
      </c>
      <c r="AL342" s="727" t="str" cm="1">
        <f t="array" ref="AL342">IFERROR(_xlfn.IFS(AND(AJ342&gt;=CONFIGURACIÓN!$BF$6,AJ342&lt;=CONFIGURACIÓN!$BG$6),CONFIGURACIÓN!$BE$6,AND(AJ342&gt;=CONFIGURACIÓN!$BF$7,AJ342&lt;=CONFIGURACIÓN!$BG$7),CONFIGURACIÓN!$BE$7,AND(AJ342&gt;=CONFIGURACIÓN!$BF$8,AJ342&lt;=CONFIGURACIÓN!$BG$8),CONFIGURACIÓN!$BE$8,AND(AJ342&gt;=CONFIGURACIÓN!$BF$9,AJ342&lt;=CONFIGURACIÓN!$BG$9),CONFIGURACIÓN!$BE$9,AND(AJ342&gt;=CONFIGURACIÓN!$BF$10,AJ342&lt;=CONFIGURACIÓN!$BG$10),CONFIGURACIÓN!$BE$10),"")</f>
        <v>Baja</v>
      </c>
      <c r="AM342" s="727" t="str" cm="1">
        <f t="array" ref="AM342">IFERROR(_xlfn.IFS(AND(AK342&gt;=CONFIGURACIÓN!$BJ$6,AK342&lt;=CONFIGURACIÓN!$BK$6),CONFIGURACIÓN!$BI$6,AND(AK342&gt;=CONFIGURACIÓN!$BJ$7,AK342&lt;=CONFIGURACIÓN!$BK$7),CONFIGURACIÓN!$BI$7,AND(AK342&gt;=CONFIGURACIÓN!$BJ$8,AK342&lt;=CONFIGURACIÓN!$BK$8),CONFIGURACIÓN!$BI$8,AND(AK342&gt;=CONFIGURACIÓN!$BJ$9,AK342&lt;=CONFIGURACIÓN!$BK$9),CONFIGURACIÓN!$BI$9,AND(AK342&gt;=CONFIGURACIÓN!$BJ$10,AK342&lt;=CONFIGURACIÓN!$BK$10),CONFIGURACIÓN!$BI$10),"")</f>
        <v>Mayor</v>
      </c>
      <c r="AN342" s="213"/>
      <c r="AO342" s="213"/>
      <c r="AP342" s="213"/>
      <c r="AQ342" s="213"/>
      <c r="AR342" s="213"/>
      <c r="AS342" s="213"/>
      <c r="AT342" s="213"/>
      <c r="AU342" s="213"/>
      <c r="AV342" s="213"/>
      <c r="AW342" s="213"/>
      <c r="AX342" s="213"/>
      <c r="AY342" s="213"/>
    </row>
    <row r="343" spans="1:51" ht="74.599999999999994" hidden="1" x14ac:dyDescent="0.4">
      <c r="A343" s="735" t="str">
        <f>Tabla135[[#This Row],[Id Riesgo]]</f>
        <v>RC34</v>
      </c>
      <c r="B343" s="736" t="str">
        <f>Tabla135[[#This Row],[Riesgo]]</f>
        <v>Posibilidad de afectación Reputacional por Fraude interno debido a Posibilidad de ocurrencia de prevaricato por la vinculación de personal sin cumplimiento de requisitos minimos exigidos en el manual de funciones</v>
      </c>
      <c r="C343" s="742" t="b">
        <f>Tabla135[[#This Row],[Identificado en paso 1 y 2?]]</f>
        <v>1</v>
      </c>
      <c r="D343" s="727">
        <f>_xlfn.XLOOKUP(Tabla135[[#This Row],[Id Riesgo]],Tabla13[Id Riesgo],Tabla13[Probabilidad],"",1)</f>
        <v>0.6</v>
      </c>
      <c r="E343" s="727">
        <f>IF(C343=TRUE,_xlfn.XLOOKUP(Tabla135[[#This Row],[Id Riesgo]],Tabla13[Id Riesgo],Tabla13[Porcentaje Impacto],"",1),"")</f>
        <v>0.8</v>
      </c>
      <c r="F343" s="290" t="str">
        <f t="shared" ref="F343:F351" si="33">F342</f>
        <v>RC34</v>
      </c>
      <c r="G343" s="415" t="b">
        <f>_xlfn.XLOOKUP(F343,Tabla13[Id Riesgo],Tabla13[Registro diligenciado],FALSE,1)</f>
        <v>1</v>
      </c>
      <c r="H343" s="290" t="str">
        <f>IF(G343,_xlfn.XLOOKUP(F343,Tabla6[Id Riesgo],Tabla6[DESCRIPCIÓN DEL RIESGO],FALSE,1),"")</f>
        <v>Posibilidad de afectación Reputacional por Fraude interno debido a Posibilidad de ocurrencia de prevaricato por la vinculación de personal sin cumplimiento de requisitos minimos exigidos en el manual de funciones</v>
      </c>
      <c r="I343" s="327">
        <f>_xlfn.XLOOKUP(Tabla135[[#This Row],[Id Riesgo]],Tabla13[Id Riesgo],Tabla13[Probabilidad])</f>
        <v>0.6</v>
      </c>
      <c r="J343" s="327">
        <f>_xlfn.XLOOKUP(Tabla135[[#This Row],[Id Riesgo]],Tabla13[Id Riesgo],Tabla13[Porcentaje Impacto],"",1)</f>
        <v>0.8</v>
      </c>
      <c r="K343" s="311">
        <v>2</v>
      </c>
      <c r="L343" s="314"/>
      <c r="M343" s="314"/>
      <c r="N343" s="314"/>
      <c r="O343" s="295"/>
      <c r="P343" s="314"/>
      <c r="Q343" s="328" t="str">
        <f>_xlfn.TEXTJOIN(" ",TRUE,Tabla135[[#This Row],[Actividad - Acción ¿Qué?
Inicia con verbo]],Tabla135[[#This Row],[Complemento
(Observaciones o desviaciones)]])</f>
        <v/>
      </c>
      <c r="R343" s="295"/>
      <c r="S343" s="327" t="str">
        <f>_xlfn.XLOOKUP(Tabla135[[#This Row],[Tipo de control]],Tabla7[Tipo de control],Tabla7[Peso],"",1)</f>
        <v/>
      </c>
      <c r="T343" s="290" t="str">
        <f>_xlfn.XLOOKUP(Tabla135[[#This Row],[Tipo de control]],Tabla7[Tipo de control],Tabla7[Afectación matriz],"",1)</f>
        <v/>
      </c>
      <c r="U343" s="295"/>
      <c r="V343" s="327" t="str">
        <f>_xlfn.XLOOKUP(Tabla135[[#This Row],[Implementación]],Tabla11[Implementación],Tabla11[Peso],"",1)</f>
        <v/>
      </c>
      <c r="W343" s="295"/>
      <c r="X343" s="295"/>
      <c r="Y343" s="295"/>
      <c r="Z343" s="295"/>
      <c r="AA343" s="310" t="str">
        <f>IFERROR(Tabla135[[#This Row],[Peso del control]]+Tabla135[[#This Row],[Peso de la implementación]],"")</f>
        <v/>
      </c>
      <c r="AB343" s="310" t="str" cm="1">
        <f t="array" ref="AB343">IFERROR(IF(Tabla135[[#This Row],[Registro diligenciado]]=TRUE,_xlfn.IFS(AND(Tabla135[[#This Row],[No. de Control]]=1,Tabla135[[#This Row],[Desplazamiento en la Matriz]]="Probabilidad"),D343-(D343*Tabla135[[#This Row],[Valor del control]]),AND(Tabla135[[#This Row],[No. de Control]]&gt;1,Tabla135[[#This Row],[Desplazamiento en la Matriz]]="Probabilidad"),AB342-(AB342*Tabla135[[#This Row],[Valor del control]]),AND(Tabla135[[#This Row],[No. de Control]]=1,Tabla135[[#This Row],[Desplazamiento en la Matriz]]="Impacto"),D343,AND(Tabla135[[#This Row],[No. de Control]]&gt;1,Tabla135[[#This Row],[Desplazamiento en la Matriz]]="Impacto"),AB342),""),"")</f>
        <v/>
      </c>
      <c r="AC343" s="310" t="str" cm="1">
        <f t="array" ref="AC343">IFERROR(IF(Tabla135[[#This Row],[Registro diligenciado]]=TRUE,_xlfn.IFS(AND(Tabla135[[#This Row],[No. de Control]]=1,Tabla135[[#This Row],[Desplazamiento en la Matriz]]="Impacto"),E343-(E343*Tabla135[[#This Row],[Valor del control]]),AND(Tabla135[[#This Row],[No. de Control]]&gt;1,Tabla135[[#This Row],[Desplazamiento en la Matriz]]="Impacto"),AC342-(AC342*Tabla135[[#This Row],[Valor del control]]),AND(Tabla135[[#This Row],[No. de Control]]=1,Tabla135[[#This Row],[Desplazamiento en la Matriz]]="Probabilidad"),E343,AND(Tabla135[[#This Row],[No. de Control]]&gt;1,Tabla135[[#This Row],[Desplazamiento en la Matriz]]="Probabilidad"),AC342),""),"")</f>
        <v/>
      </c>
      <c r="AD343" s="310">
        <f>IFERROR(_xlfn.MINIFS(Tabla135[Probabilidad residual],Tabla135[Id Riesgo],Tabla135[[#This Row],[Id Riesgo]]),"")</f>
        <v>0.36</v>
      </c>
      <c r="AE343" s="310">
        <f>IFERROR(_xlfn.MINIFS(Tabla135[Impacto residual],Tabla135[Id Riesgo],Tabla135[[#This Row],[Id Riesgo]]),"")</f>
        <v>0.8</v>
      </c>
      <c r="AF343" s="310" t="str" cm="1">
        <f t="array" ref="AF34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343" s="310" t="str" cm="1">
        <f t="array" ref="AG34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34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43" s="213"/>
      <c r="AJ343" s="727">
        <f>_xlfn.MINIFS(Tabla135[Probabilidad residual],Tabla135[Id Riesgo],Tabla135[[#This Row],[Id Riesgo]])</f>
        <v>0.36</v>
      </c>
      <c r="AK343" s="727">
        <f>_xlfn.MINIFS(Tabla135[Impacto residual],Tabla135[Id Riesgo],Tabla135[[#This Row],[Id Riesgo]])</f>
        <v>0.8</v>
      </c>
      <c r="AL343" s="727"/>
      <c r="AM343" s="727"/>
      <c r="AN343" s="213"/>
      <c r="AO343" s="213"/>
      <c r="AP343" s="213"/>
      <c r="AQ343" s="213"/>
      <c r="AR343" s="213"/>
      <c r="AS343" s="213"/>
      <c r="AT343" s="213"/>
      <c r="AU343" s="213"/>
      <c r="AV343" s="213"/>
      <c r="AW343" s="213"/>
      <c r="AX343" s="213"/>
      <c r="AY343" s="213"/>
    </row>
    <row r="344" spans="1:51" ht="74.599999999999994" hidden="1" x14ac:dyDescent="0.4">
      <c r="A344" s="735" t="str">
        <f>Tabla135[[#This Row],[Id Riesgo]]</f>
        <v>RC34</v>
      </c>
      <c r="B344" s="736" t="str">
        <f>Tabla135[[#This Row],[Riesgo]]</f>
        <v>Posibilidad de afectación Reputacional por Fraude interno debido a Posibilidad de ocurrencia de prevaricato por la vinculación de personal sin cumplimiento de requisitos minimos exigidos en el manual de funciones</v>
      </c>
      <c r="C344" s="742" t="b">
        <f>Tabla135[[#This Row],[Identificado en paso 1 y 2?]]</f>
        <v>1</v>
      </c>
      <c r="D344" s="727">
        <f>_xlfn.XLOOKUP(Tabla135[[#This Row],[Id Riesgo]],Tabla13[Id Riesgo],Tabla13[Probabilidad],"",1)</f>
        <v>0.6</v>
      </c>
      <c r="E344" s="727">
        <f>IF(C344=TRUE,_xlfn.XLOOKUP(Tabla135[[#This Row],[Id Riesgo]],Tabla13[Id Riesgo],Tabla13[Porcentaje Impacto],"",1),"")</f>
        <v>0.8</v>
      </c>
      <c r="F344" s="290" t="str">
        <f t="shared" si="33"/>
        <v>RC34</v>
      </c>
      <c r="G344" s="415" t="b">
        <f>_xlfn.XLOOKUP(F344,Tabla13[Id Riesgo],Tabla13[Registro diligenciado],FALSE,1)</f>
        <v>1</v>
      </c>
      <c r="H344" s="290" t="str">
        <f>IF(G344,_xlfn.XLOOKUP(F344,Tabla6[Id Riesgo],Tabla6[DESCRIPCIÓN DEL RIESGO],FALSE,1),"")</f>
        <v>Posibilidad de afectación Reputacional por Fraude interno debido a Posibilidad de ocurrencia de prevaricato por la vinculación de personal sin cumplimiento de requisitos minimos exigidos en el manual de funciones</v>
      </c>
      <c r="I344" s="327">
        <f>_xlfn.XLOOKUP(Tabla135[[#This Row],[Id Riesgo]],Tabla13[Id Riesgo],Tabla13[Probabilidad])</f>
        <v>0.6</v>
      </c>
      <c r="J344" s="327">
        <f>_xlfn.XLOOKUP(Tabla135[[#This Row],[Id Riesgo]],Tabla13[Id Riesgo],Tabla13[Porcentaje Impacto],"",1)</f>
        <v>0.8</v>
      </c>
      <c r="K344" s="311">
        <v>3</v>
      </c>
      <c r="L344" s="314"/>
      <c r="M344" s="314"/>
      <c r="N344" s="314"/>
      <c r="O344" s="295"/>
      <c r="P344" s="314"/>
      <c r="Q344" s="328" t="str">
        <f>_xlfn.TEXTJOIN(" ",TRUE,Tabla135[[#This Row],[Actividad - Acción ¿Qué?
Inicia con verbo]],Tabla135[[#This Row],[Complemento
(Observaciones o desviaciones)]])</f>
        <v/>
      </c>
      <c r="R344" s="295"/>
      <c r="S344" s="327" t="str">
        <f>_xlfn.XLOOKUP(Tabla135[[#This Row],[Tipo de control]],Tabla7[Tipo de control],Tabla7[Peso],"",1)</f>
        <v/>
      </c>
      <c r="T344" s="290" t="str">
        <f>_xlfn.XLOOKUP(Tabla135[[#This Row],[Tipo de control]],Tabla7[Tipo de control],Tabla7[Afectación matriz],"",1)</f>
        <v/>
      </c>
      <c r="U344" s="295"/>
      <c r="V344" s="327" t="str">
        <f>_xlfn.XLOOKUP(Tabla135[[#This Row],[Implementación]],Tabla11[Implementación],Tabla11[Peso],"",1)</f>
        <v/>
      </c>
      <c r="W344" s="295"/>
      <c r="X344" s="295"/>
      <c r="Y344" s="295"/>
      <c r="Z344" s="295"/>
      <c r="AA344" s="310" t="str">
        <f>IFERROR(Tabla135[[#This Row],[Peso del control]]+Tabla135[[#This Row],[Peso de la implementación]],"")</f>
        <v/>
      </c>
      <c r="AB344" s="310" t="str" cm="1">
        <f t="array" ref="AB344">IFERROR(IF(Tabla135[[#This Row],[Registro diligenciado]]=TRUE,_xlfn.IFS(AND(Tabla135[[#This Row],[No. de Control]]=1,Tabla135[[#This Row],[Desplazamiento en la Matriz]]="Probabilidad"),D344-(D344*Tabla135[[#This Row],[Valor del control]]),AND(Tabla135[[#This Row],[No. de Control]]&gt;1,Tabla135[[#This Row],[Desplazamiento en la Matriz]]="Probabilidad"),AB343-(AB343*Tabla135[[#This Row],[Valor del control]]),AND(Tabla135[[#This Row],[No. de Control]]=1,Tabla135[[#This Row],[Desplazamiento en la Matriz]]="Impacto"),D344,AND(Tabla135[[#This Row],[No. de Control]]&gt;1,Tabla135[[#This Row],[Desplazamiento en la Matriz]]="Impacto"),AB343),""),"")</f>
        <v/>
      </c>
      <c r="AC344" s="310" t="str" cm="1">
        <f t="array" ref="AC344">IFERROR(IF(Tabla135[[#This Row],[Registro diligenciado]]=TRUE,_xlfn.IFS(AND(Tabla135[[#This Row],[No. de Control]]=1,Tabla135[[#This Row],[Desplazamiento en la Matriz]]="Impacto"),E344-(E344*Tabla135[[#This Row],[Valor del control]]),AND(Tabla135[[#This Row],[No. de Control]]&gt;1,Tabla135[[#This Row],[Desplazamiento en la Matriz]]="Impacto"),AC343-(AC343*Tabla135[[#This Row],[Valor del control]]),AND(Tabla135[[#This Row],[No. de Control]]=1,Tabla135[[#This Row],[Desplazamiento en la Matriz]]="Probabilidad"),E344,AND(Tabla135[[#This Row],[No. de Control]]&gt;1,Tabla135[[#This Row],[Desplazamiento en la Matriz]]="Probabilidad"),AC343),""),"")</f>
        <v/>
      </c>
      <c r="AD344" s="310">
        <f>IFERROR(_xlfn.MINIFS(Tabla135[Probabilidad residual],Tabla135[Id Riesgo],Tabla135[[#This Row],[Id Riesgo]]),"")</f>
        <v>0.36</v>
      </c>
      <c r="AE344" s="310">
        <f>IFERROR(_xlfn.MINIFS(Tabla135[Impacto residual],Tabla135[Id Riesgo],Tabla135[[#This Row],[Id Riesgo]]),"")</f>
        <v>0.8</v>
      </c>
      <c r="AF344" s="310" t="str" cm="1">
        <f t="array" ref="AF34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344" s="310" t="str" cm="1">
        <f t="array" ref="AG34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34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44" s="213"/>
      <c r="AJ344" s="727">
        <f>_xlfn.MINIFS(Tabla135[Probabilidad residual],Tabla135[Id Riesgo],Tabla135[[#This Row],[Id Riesgo]])</f>
        <v>0.36</v>
      </c>
      <c r="AK344" s="727">
        <f>_xlfn.MINIFS(Tabla135[Impacto residual],Tabla135[Id Riesgo],Tabla135[[#This Row],[Id Riesgo]])</f>
        <v>0.8</v>
      </c>
      <c r="AL344" s="727"/>
      <c r="AM344" s="727"/>
      <c r="AN344" s="213"/>
      <c r="AO344" s="213"/>
      <c r="AP344" s="213"/>
      <c r="AQ344" s="213"/>
      <c r="AR344" s="213"/>
      <c r="AS344" s="213"/>
      <c r="AT344" s="213"/>
      <c r="AU344" s="213"/>
      <c r="AV344" s="213"/>
      <c r="AW344" s="213"/>
      <c r="AX344" s="213"/>
      <c r="AY344" s="213"/>
    </row>
    <row r="345" spans="1:51" ht="74.599999999999994" hidden="1" x14ac:dyDescent="0.4">
      <c r="A345" s="735" t="str">
        <f>Tabla135[[#This Row],[Id Riesgo]]</f>
        <v>RC34</v>
      </c>
      <c r="B345" s="736" t="str">
        <f>Tabla135[[#This Row],[Riesgo]]</f>
        <v>Posibilidad de afectación Reputacional por Fraude interno debido a Posibilidad de ocurrencia de prevaricato por la vinculación de personal sin cumplimiento de requisitos minimos exigidos en el manual de funciones</v>
      </c>
      <c r="C345" s="742" t="b">
        <f>Tabla135[[#This Row],[Identificado en paso 1 y 2?]]</f>
        <v>1</v>
      </c>
      <c r="D345" s="727">
        <f>_xlfn.XLOOKUP(Tabla135[[#This Row],[Id Riesgo]],Tabla13[Id Riesgo],Tabla13[Probabilidad],"",1)</f>
        <v>0.6</v>
      </c>
      <c r="E345" s="727">
        <f>IF(C345=TRUE,_xlfn.XLOOKUP(Tabla135[[#This Row],[Id Riesgo]],Tabla13[Id Riesgo],Tabla13[Porcentaje Impacto],"",1),"")</f>
        <v>0.8</v>
      </c>
      <c r="F345" s="290" t="str">
        <f t="shared" si="33"/>
        <v>RC34</v>
      </c>
      <c r="G345" s="415" t="b">
        <f>_xlfn.XLOOKUP(F345,Tabla13[Id Riesgo],Tabla13[Registro diligenciado],FALSE,1)</f>
        <v>1</v>
      </c>
      <c r="H345" s="290" t="str">
        <f>IF(G345,_xlfn.XLOOKUP(F345,Tabla6[Id Riesgo],Tabla6[DESCRIPCIÓN DEL RIESGO],FALSE,1),"")</f>
        <v>Posibilidad de afectación Reputacional por Fraude interno debido a Posibilidad de ocurrencia de prevaricato por la vinculación de personal sin cumplimiento de requisitos minimos exigidos en el manual de funciones</v>
      </c>
      <c r="I345" s="327">
        <f>_xlfn.XLOOKUP(Tabla135[[#This Row],[Id Riesgo]],Tabla13[Id Riesgo],Tabla13[Probabilidad])</f>
        <v>0.6</v>
      </c>
      <c r="J345" s="327">
        <f>_xlfn.XLOOKUP(Tabla135[[#This Row],[Id Riesgo]],Tabla13[Id Riesgo],Tabla13[Porcentaje Impacto],"",1)</f>
        <v>0.8</v>
      </c>
      <c r="K345" s="311">
        <v>4</v>
      </c>
      <c r="L345" s="314"/>
      <c r="M345" s="314"/>
      <c r="N345" s="314"/>
      <c r="O345" s="295"/>
      <c r="P345" s="314"/>
      <c r="Q345" s="328" t="str">
        <f>_xlfn.TEXTJOIN(" ",TRUE,Tabla135[[#This Row],[Actividad - Acción ¿Qué?
Inicia con verbo]],Tabla135[[#This Row],[Complemento
(Observaciones o desviaciones)]])</f>
        <v/>
      </c>
      <c r="R345" s="295"/>
      <c r="S345" s="327" t="str">
        <f>_xlfn.XLOOKUP(Tabla135[[#This Row],[Tipo de control]],Tabla7[Tipo de control],Tabla7[Peso],"",1)</f>
        <v/>
      </c>
      <c r="T345" s="290" t="str">
        <f>_xlfn.XLOOKUP(Tabla135[[#This Row],[Tipo de control]],Tabla7[Tipo de control],Tabla7[Afectación matriz],"",1)</f>
        <v/>
      </c>
      <c r="U345" s="295"/>
      <c r="V345" s="327" t="str">
        <f>_xlfn.XLOOKUP(Tabla135[[#This Row],[Implementación]],Tabla11[Implementación],Tabla11[Peso],"",1)</f>
        <v/>
      </c>
      <c r="W345" s="295"/>
      <c r="X345" s="295"/>
      <c r="Y345" s="295"/>
      <c r="Z345" s="295"/>
      <c r="AA345" s="310" t="str">
        <f>IFERROR(Tabla135[[#This Row],[Peso del control]]+Tabla135[[#This Row],[Peso de la implementación]],"")</f>
        <v/>
      </c>
      <c r="AB345" s="310" t="str" cm="1">
        <f t="array" ref="AB345">IFERROR(IF(Tabla135[[#This Row],[Registro diligenciado]]=TRUE,_xlfn.IFS(AND(Tabla135[[#This Row],[No. de Control]]=1,Tabla135[[#This Row],[Desplazamiento en la Matriz]]="Probabilidad"),D345-(D345*Tabla135[[#This Row],[Valor del control]]),AND(Tabla135[[#This Row],[No. de Control]]&gt;1,Tabla135[[#This Row],[Desplazamiento en la Matriz]]="Probabilidad"),AB344-(AB344*Tabla135[[#This Row],[Valor del control]]),AND(Tabla135[[#This Row],[No. de Control]]=1,Tabla135[[#This Row],[Desplazamiento en la Matriz]]="Impacto"),D345,AND(Tabla135[[#This Row],[No. de Control]]&gt;1,Tabla135[[#This Row],[Desplazamiento en la Matriz]]="Impacto"),AB344),""),"")</f>
        <v/>
      </c>
      <c r="AC345" s="310" t="str" cm="1">
        <f t="array" ref="AC345">IFERROR(IF(Tabla135[[#This Row],[Registro diligenciado]]=TRUE,_xlfn.IFS(AND(Tabla135[[#This Row],[No. de Control]]=1,Tabla135[[#This Row],[Desplazamiento en la Matriz]]="Impacto"),E345-(E345*Tabla135[[#This Row],[Valor del control]]),AND(Tabla135[[#This Row],[No. de Control]]&gt;1,Tabla135[[#This Row],[Desplazamiento en la Matriz]]="Impacto"),AC344-(AC344*Tabla135[[#This Row],[Valor del control]]),AND(Tabla135[[#This Row],[No. de Control]]=1,Tabla135[[#This Row],[Desplazamiento en la Matriz]]="Probabilidad"),E345,AND(Tabla135[[#This Row],[No. de Control]]&gt;1,Tabla135[[#This Row],[Desplazamiento en la Matriz]]="Probabilidad"),AC344),""),"")</f>
        <v/>
      </c>
      <c r="AD345" s="310">
        <f>IFERROR(_xlfn.MINIFS(Tabla135[Probabilidad residual],Tabla135[Id Riesgo],Tabla135[[#This Row],[Id Riesgo]]),"")</f>
        <v>0.36</v>
      </c>
      <c r="AE345" s="310">
        <f>IFERROR(_xlfn.MINIFS(Tabla135[Impacto residual],Tabla135[Id Riesgo],Tabla135[[#This Row],[Id Riesgo]]),"")</f>
        <v>0.8</v>
      </c>
      <c r="AF345" s="310" t="str" cm="1">
        <f t="array" ref="AF34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345" s="310" t="str" cm="1">
        <f t="array" ref="AG34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34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45" s="213"/>
      <c r="AJ345" s="727">
        <f>_xlfn.MINIFS(Tabla135[Probabilidad residual],Tabla135[Id Riesgo],Tabla135[[#This Row],[Id Riesgo]])</f>
        <v>0.36</v>
      </c>
      <c r="AK345" s="727">
        <f>_xlfn.MINIFS(Tabla135[Impacto residual],Tabla135[Id Riesgo],Tabla135[[#This Row],[Id Riesgo]])</f>
        <v>0.8</v>
      </c>
      <c r="AL345" s="727"/>
      <c r="AM345" s="727"/>
      <c r="AN345" s="213"/>
      <c r="AO345" s="213"/>
      <c r="AP345" s="213"/>
      <c r="AQ345" s="213"/>
      <c r="AR345" s="213"/>
      <c r="AS345" s="213"/>
      <c r="AT345" s="213"/>
      <c r="AU345" s="213"/>
      <c r="AV345" s="213"/>
      <c r="AW345" s="213"/>
      <c r="AX345" s="213"/>
      <c r="AY345" s="213"/>
    </row>
    <row r="346" spans="1:51" ht="74.599999999999994" hidden="1" x14ac:dyDescent="0.4">
      <c r="A346" s="735" t="str">
        <f>Tabla135[[#This Row],[Id Riesgo]]</f>
        <v>RC34</v>
      </c>
      <c r="B346" s="736" t="str">
        <f>Tabla135[[#This Row],[Riesgo]]</f>
        <v>Posibilidad de afectación Reputacional por Fraude interno debido a Posibilidad de ocurrencia de prevaricato por la vinculación de personal sin cumplimiento de requisitos minimos exigidos en el manual de funciones</v>
      </c>
      <c r="C346" s="742" t="b">
        <f>Tabla135[[#This Row],[Identificado en paso 1 y 2?]]</f>
        <v>1</v>
      </c>
      <c r="D346" s="727">
        <f>_xlfn.XLOOKUP(Tabla135[[#This Row],[Id Riesgo]],Tabla13[Id Riesgo],Tabla13[Probabilidad],"",1)</f>
        <v>0.6</v>
      </c>
      <c r="E346" s="727">
        <f>IF(C346=TRUE,_xlfn.XLOOKUP(Tabla135[[#This Row],[Id Riesgo]],Tabla13[Id Riesgo],Tabla13[Porcentaje Impacto],"",1),"")</f>
        <v>0.8</v>
      </c>
      <c r="F346" s="290" t="str">
        <f t="shared" si="33"/>
        <v>RC34</v>
      </c>
      <c r="G346" s="415" t="b">
        <f>_xlfn.XLOOKUP(F346,Tabla13[Id Riesgo],Tabla13[Registro diligenciado],FALSE,1)</f>
        <v>1</v>
      </c>
      <c r="H346" s="290" t="str">
        <f>IF(G346,_xlfn.XLOOKUP(F346,Tabla6[Id Riesgo],Tabla6[DESCRIPCIÓN DEL RIESGO],FALSE,1),"")</f>
        <v>Posibilidad de afectación Reputacional por Fraude interno debido a Posibilidad de ocurrencia de prevaricato por la vinculación de personal sin cumplimiento de requisitos minimos exigidos en el manual de funciones</v>
      </c>
      <c r="I346" s="327">
        <f>_xlfn.XLOOKUP(Tabla135[[#This Row],[Id Riesgo]],Tabla13[Id Riesgo],Tabla13[Probabilidad])</f>
        <v>0.6</v>
      </c>
      <c r="J346" s="327">
        <f>_xlfn.XLOOKUP(Tabla135[[#This Row],[Id Riesgo]],Tabla13[Id Riesgo],Tabla13[Porcentaje Impacto],"",1)</f>
        <v>0.8</v>
      </c>
      <c r="K346" s="311">
        <v>5</v>
      </c>
      <c r="L346" s="314"/>
      <c r="M346" s="314"/>
      <c r="N346" s="314"/>
      <c r="O346" s="295"/>
      <c r="P346" s="314"/>
      <c r="Q346" s="328" t="str">
        <f>_xlfn.TEXTJOIN(" ",TRUE,Tabla135[[#This Row],[Actividad - Acción ¿Qué?
Inicia con verbo]],Tabla135[[#This Row],[Complemento
(Observaciones o desviaciones)]])</f>
        <v/>
      </c>
      <c r="R346" s="295"/>
      <c r="S346" s="327" t="str">
        <f>_xlfn.XLOOKUP(Tabla135[[#This Row],[Tipo de control]],Tabla7[Tipo de control],Tabla7[Peso],"",1)</f>
        <v/>
      </c>
      <c r="T346" s="290" t="str">
        <f>_xlfn.XLOOKUP(Tabla135[[#This Row],[Tipo de control]],Tabla7[Tipo de control],Tabla7[Afectación matriz],"",1)</f>
        <v/>
      </c>
      <c r="U346" s="295"/>
      <c r="V346" s="327" t="str">
        <f>_xlfn.XLOOKUP(Tabla135[[#This Row],[Implementación]],Tabla11[Implementación],Tabla11[Peso],"",1)</f>
        <v/>
      </c>
      <c r="W346" s="295"/>
      <c r="X346" s="295"/>
      <c r="Y346" s="295"/>
      <c r="Z346" s="295"/>
      <c r="AA346" s="310" t="str">
        <f>IFERROR(Tabla135[[#This Row],[Peso del control]]+Tabla135[[#This Row],[Peso de la implementación]],"")</f>
        <v/>
      </c>
      <c r="AB346" s="310" t="str" cm="1">
        <f t="array" ref="AB346">IFERROR(IF(Tabla135[[#This Row],[Registro diligenciado]]=TRUE,_xlfn.IFS(AND(Tabla135[[#This Row],[No. de Control]]=1,Tabla135[[#This Row],[Desplazamiento en la Matriz]]="Probabilidad"),D346-(D346*Tabla135[[#This Row],[Valor del control]]),AND(Tabla135[[#This Row],[No. de Control]]&gt;1,Tabla135[[#This Row],[Desplazamiento en la Matriz]]="Probabilidad"),AB345-(AB345*Tabla135[[#This Row],[Valor del control]]),AND(Tabla135[[#This Row],[No. de Control]]=1,Tabla135[[#This Row],[Desplazamiento en la Matriz]]="Impacto"),D346,AND(Tabla135[[#This Row],[No. de Control]]&gt;1,Tabla135[[#This Row],[Desplazamiento en la Matriz]]="Impacto"),AB345),""),"")</f>
        <v/>
      </c>
      <c r="AC346" s="310" t="str" cm="1">
        <f t="array" ref="AC346">IFERROR(IF(Tabla135[[#This Row],[Registro diligenciado]]=TRUE,_xlfn.IFS(AND(Tabla135[[#This Row],[No. de Control]]=1,Tabla135[[#This Row],[Desplazamiento en la Matriz]]="Impacto"),E346-(E346*Tabla135[[#This Row],[Valor del control]]),AND(Tabla135[[#This Row],[No. de Control]]&gt;1,Tabla135[[#This Row],[Desplazamiento en la Matriz]]="Impacto"),AC345-(AC345*Tabla135[[#This Row],[Valor del control]]),AND(Tabla135[[#This Row],[No. de Control]]=1,Tabla135[[#This Row],[Desplazamiento en la Matriz]]="Probabilidad"),E346,AND(Tabla135[[#This Row],[No. de Control]]&gt;1,Tabla135[[#This Row],[Desplazamiento en la Matriz]]="Probabilidad"),AC345),""),"")</f>
        <v/>
      </c>
      <c r="AD346" s="310">
        <f>IFERROR(_xlfn.MINIFS(Tabla135[Probabilidad residual],Tabla135[Id Riesgo],Tabla135[[#This Row],[Id Riesgo]]),"")</f>
        <v>0.36</v>
      </c>
      <c r="AE346" s="310">
        <f>IFERROR(_xlfn.MINIFS(Tabla135[Impacto residual],Tabla135[Id Riesgo],Tabla135[[#This Row],[Id Riesgo]]),"")</f>
        <v>0.8</v>
      </c>
      <c r="AF346" s="310" t="str" cm="1">
        <f t="array" ref="AF34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346" s="310" t="str" cm="1">
        <f t="array" ref="AG34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34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46" s="213"/>
      <c r="AJ346" s="727">
        <f>_xlfn.MINIFS(Tabla135[Probabilidad residual],Tabla135[Id Riesgo],Tabla135[[#This Row],[Id Riesgo]])</f>
        <v>0.36</v>
      </c>
      <c r="AK346" s="727">
        <f>_xlfn.MINIFS(Tabla135[Impacto residual],Tabla135[Id Riesgo],Tabla135[[#This Row],[Id Riesgo]])</f>
        <v>0.8</v>
      </c>
      <c r="AL346" s="727"/>
      <c r="AM346" s="727"/>
      <c r="AN346" s="213"/>
      <c r="AO346" s="213"/>
      <c r="AP346" s="213"/>
      <c r="AQ346" s="213"/>
      <c r="AR346" s="213"/>
      <c r="AS346" s="213"/>
      <c r="AT346" s="213"/>
      <c r="AU346" s="213"/>
      <c r="AV346" s="213"/>
      <c r="AW346" s="213"/>
      <c r="AX346" s="213"/>
      <c r="AY346" s="213"/>
    </row>
    <row r="347" spans="1:51" ht="74.599999999999994" hidden="1" x14ac:dyDescent="0.4">
      <c r="A347" s="735" t="str">
        <f>Tabla135[[#This Row],[Id Riesgo]]</f>
        <v>RC34</v>
      </c>
      <c r="B347" s="736" t="str">
        <f>Tabla135[[#This Row],[Riesgo]]</f>
        <v>Posibilidad de afectación Reputacional por Fraude interno debido a Posibilidad de ocurrencia de prevaricato por la vinculación de personal sin cumplimiento de requisitos minimos exigidos en el manual de funciones</v>
      </c>
      <c r="C347" s="742" t="b">
        <f>Tabla135[[#This Row],[Identificado en paso 1 y 2?]]</f>
        <v>1</v>
      </c>
      <c r="D347" s="727">
        <f>_xlfn.XLOOKUP(Tabla135[[#This Row],[Id Riesgo]],Tabla13[Id Riesgo],Tabla13[Probabilidad],"",1)</f>
        <v>0.6</v>
      </c>
      <c r="E347" s="727">
        <f>IF(C347=TRUE,_xlfn.XLOOKUP(Tabla135[[#This Row],[Id Riesgo]],Tabla13[Id Riesgo],Tabla13[Porcentaje Impacto],"",1),"")</f>
        <v>0.8</v>
      </c>
      <c r="F347" s="290" t="str">
        <f t="shared" si="33"/>
        <v>RC34</v>
      </c>
      <c r="G347" s="415" t="b">
        <f>_xlfn.XLOOKUP(F347,Tabla13[Id Riesgo],Tabla13[Registro diligenciado],FALSE,1)</f>
        <v>1</v>
      </c>
      <c r="H347" s="290" t="str">
        <f>IF(G347,_xlfn.XLOOKUP(F347,Tabla6[Id Riesgo],Tabla6[DESCRIPCIÓN DEL RIESGO],FALSE,1),"")</f>
        <v>Posibilidad de afectación Reputacional por Fraude interno debido a Posibilidad de ocurrencia de prevaricato por la vinculación de personal sin cumplimiento de requisitos minimos exigidos en el manual de funciones</v>
      </c>
      <c r="I347" s="327">
        <f>_xlfn.XLOOKUP(Tabla135[[#This Row],[Id Riesgo]],Tabla13[Id Riesgo],Tabla13[Probabilidad])</f>
        <v>0.6</v>
      </c>
      <c r="J347" s="327">
        <f>_xlfn.XLOOKUP(Tabla135[[#This Row],[Id Riesgo]],Tabla13[Id Riesgo],Tabla13[Porcentaje Impacto],"",1)</f>
        <v>0.8</v>
      </c>
      <c r="K347" s="311">
        <v>6</v>
      </c>
      <c r="L347" s="314"/>
      <c r="M347" s="314"/>
      <c r="N347" s="314"/>
      <c r="O347" s="295"/>
      <c r="P347" s="314"/>
      <c r="Q347" s="328" t="str">
        <f>_xlfn.TEXTJOIN(" ",TRUE,Tabla135[[#This Row],[Actividad - Acción ¿Qué?
Inicia con verbo]],Tabla135[[#This Row],[Complemento
(Observaciones o desviaciones)]])</f>
        <v/>
      </c>
      <c r="R347" s="295"/>
      <c r="S347" s="327" t="str">
        <f>_xlfn.XLOOKUP(Tabla135[[#This Row],[Tipo de control]],Tabla7[Tipo de control],Tabla7[Peso],"",1)</f>
        <v/>
      </c>
      <c r="T347" s="290" t="str">
        <f>_xlfn.XLOOKUP(Tabla135[[#This Row],[Tipo de control]],Tabla7[Tipo de control],Tabla7[Afectación matriz],"",1)</f>
        <v/>
      </c>
      <c r="U347" s="295"/>
      <c r="V347" s="327" t="str">
        <f>_xlfn.XLOOKUP(Tabla135[[#This Row],[Implementación]],Tabla11[Implementación],Tabla11[Peso],"",1)</f>
        <v/>
      </c>
      <c r="W347" s="295"/>
      <c r="X347" s="295"/>
      <c r="Y347" s="295"/>
      <c r="Z347" s="295"/>
      <c r="AA347" s="310" t="str">
        <f>IFERROR(Tabla135[[#This Row],[Peso del control]]+Tabla135[[#This Row],[Peso de la implementación]],"")</f>
        <v/>
      </c>
      <c r="AB347" s="310" t="str" cm="1">
        <f t="array" ref="AB347">IFERROR(IF(Tabla135[[#This Row],[Registro diligenciado]]=TRUE,_xlfn.IFS(AND(Tabla135[[#This Row],[No. de Control]]=1,Tabla135[[#This Row],[Desplazamiento en la Matriz]]="Probabilidad"),D347-(D347*Tabla135[[#This Row],[Valor del control]]),AND(Tabla135[[#This Row],[No. de Control]]&gt;1,Tabla135[[#This Row],[Desplazamiento en la Matriz]]="Probabilidad"),AB346-(AB346*Tabla135[[#This Row],[Valor del control]]),AND(Tabla135[[#This Row],[No. de Control]]=1,Tabla135[[#This Row],[Desplazamiento en la Matriz]]="Impacto"),D347,AND(Tabla135[[#This Row],[No. de Control]]&gt;1,Tabla135[[#This Row],[Desplazamiento en la Matriz]]="Impacto"),AB346),""),"")</f>
        <v/>
      </c>
      <c r="AC347" s="310" t="str" cm="1">
        <f t="array" ref="AC347">IFERROR(IF(Tabla135[[#This Row],[Registro diligenciado]]=TRUE,_xlfn.IFS(AND(Tabla135[[#This Row],[No. de Control]]=1,Tabla135[[#This Row],[Desplazamiento en la Matriz]]="Impacto"),E347-(E347*Tabla135[[#This Row],[Valor del control]]),AND(Tabla135[[#This Row],[No. de Control]]&gt;1,Tabla135[[#This Row],[Desplazamiento en la Matriz]]="Impacto"),AC346-(AC346*Tabla135[[#This Row],[Valor del control]]),AND(Tabla135[[#This Row],[No. de Control]]=1,Tabla135[[#This Row],[Desplazamiento en la Matriz]]="Probabilidad"),E347,AND(Tabla135[[#This Row],[No. de Control]]&gt;1,Tabla135[[#This Row],[Desplazamiento en la Matriz]]="Probabilidad"),AC346),""),"")</f>
        <v/>
      </c>
      <c r="AD347" s="310">
        <f>IFERROR(_xlfn.MINIFS(Tabla135[Probabilidad residual],Tabla135[Id Riesgo],Tabla135[[#This Row],[Id Riesgo]]),"")</f>
        <v>0.36</v>
      </c>
      <c r="AE347" s="310">
        <f>IFERROR(_xlfn.MINIFS(Tabla135[Impacto residual],Tabla135[Id Riesgo],Tabla135[[#This Row],[Id Riesgo]]),"")</f>
        <v>0.8</v>
      </c>
      <c r="AF347" s="310" t="str" cm="1">
        <f t="array" ref="AF34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347" s="310" t="str" cm="1">
        <f t="array" ref="AG34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34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47" s="213"/>
      <c r="AJ347" s="727">
        <f>_xlfn.MINIFS(Tabla135[Probabilidad residual],Tabla135[Id Riesgo],Tabla135[[#This Row],[Id Riesgo]])</f>
        <v>0.36</v>
      </c>
      <c r="AK347" s="727">
        <f>_xlfn.MINIFS(Tabla135[Impacto residual],Tabla135[Id Riesgo],Tabla135[[#This Row],[Id Riesgo]])</f>
        <v>0.8</v>
      </c>
      <c r="AL347" s="727"/>
      <c r="AM347" s="727"/>
      <c r="AN347" s="213"/>
      <c r="AO347" s="213"/>
      <c r="AP347" s="213"/>
      <c r="AQ347" s="213"/>
      <c r="AR347" s="213"/>
      <c r="AS347" s="213"/>
      <c r="AT347" s="213"/>
      <c r="AU347" s="213"/>
      <c r="AV347" s="213"/>
      <c r="AW347" s="213"/>
      <c r="AX347" s="213"/>
      <c r="AY347" s="213"/>
    </row>
    <row r="348" spans="1:51" ht="74.599999999999994" hidden="1" x14ac:dyDescent="0.4">
      <c r="A348" s="735" t="str">
        <f>Tabla135[[#This Row],[Id Riesgo]]</f>
        <v>RC34</v>
      </c>
      <c r="B348" s="736" t="str">
        <f>Tabla135[[#This Row],[Riesgo]]</f>
        <v>Posibilidad de afectación Reputacional por Fraude interno debido a Posibilidad de ocurrencia de prevaricato por la vinculación de personal sin cumplimiento de requisitos minimos exigidos en el manual de funciones</v>
      </c>
      <c r="C348" s="742" t="b">
        <f>Tabla135[[#This Row],[Identificado en paso 1 y 2?]]</f>
        <v>1</v>
      </c>
      <c r="D348" s="727">
        <f>_xlfn.XLOOKUP(Tabla135[[#This Row],[Id Riesgo]],Tabla13[Id Riesgo],Tabla13[Probabilidad],"",1)</f>
        <v>0.6</v>
      </c>
      <c r="E348" s="727">
        <f>IF(C348=TRUE,_xlfn.XLOOKUP(Tabla135[[#This Row],[Id Riesgo]],Tabla13[Id Riesgo],Tabla13[Porcentaje Impacto],"",1),"")</f>
        <v>0.8</v>
      </c>
      <c r="F348" s="290" t="str">
        <f t="shared" si="33"/>
        <v>RC34</v>
      </c>
      <c r="G348" s="415" t="b">
        <f>_xlfn.XLOOKUP(F348,Tabla13[Id Riesgo],Tabla13[Registro diligenciado],FALSE,1)</f>
        <v>1</v>
      </c>
      <c r="H348" s="290" t="str">
        <f>IF(G348,_xlfn.XLOOKUP(F348,Tabla6[Id Riesgo],Tabla6[DESCRIPCIÓN DEL RIESGO],FALSE,1),"")</f>
        <v>Posibilidad de afectación Reputacional por Fraude interno debido a Posibilidad de ocurrencia de prevaricato por la vinculación de personal sin cumplimiento de requisitos minimos exigidos en el manual de funciones</v>
      </c>
      <c r="I348" s="327">
        <f>_xlfn.XLOOKUP(Tabla135[[#This Row],[Id Riesgo]],Tabla13[Id Riesgo],Tabla13[Probabilidad])</f>
        <v>0.6</v>
      </c>
      <c r="J348" s="327">
        <f>_xlfn.XLOOKUP(Tabla135[[#This Row],[Id Riesgo]],Tabla13[Id Riesgo],Tabla13[Porcentaje Impacto],"",1)</f>
        <v>0.8</v>
      </c>
      <c r="K348" s="311">
        <v>7</v>
      </c>
      <c r="L348" s="314"/>
      <c r="M348" s="314"/>
      <c r="N348" s="314"/>
      <c r="O348" s="295"/>
      <c r="P348" s="314"/>
      <c r="Q348" s="328" t="str">
        <f>_xlfn.TEXTJOIN(" ",TRUE,Tabla135[[#This Row],[Actividad - Acción ¿Qué?
Inicia con verbo]],Tabla135[[#This Row],[Complemento
(Observaciones o desviaciones)]])</f>
        <v/>
      </c>
      <c r="R348" s="295"/>
      <c r="S348" s="327" t="str">
        <f>_xlfn.XLOOKUP(Tabla135[[#This Row],[Tipo de control]],Tabla7[Tipo de control],Tabla7[Peso],"",1)</f>
        <v/>
      </c>
      <c r="T348" s="290" t="str">
        <f>_xlfn.XLOOKUP(Tabla135[[#This Row],[Tipo de control]],Tabla7[Tipo de control],Tabla7[Afectación matriz],"",1)</f>
        <v/>
      </c>
      <c r="U348" s="295"/>
      <c r="V348" s="327" t="str">
        <f>_xlfn.XLOOKUP(Tabla135[[#This Row],[Implementación]],Tabla11[Implementación],Tabla11[Peso],"",1)</f>
        <v/>
      </c>
      <c r="W348" s="295"/>
      <c r="X348" s="295"/>
      <c r="Y348" s="295"/>
      <c r="Z348" s="295"/>
      <c r="AA348" s="310" t="str">
        <f>IFERROR(Tabla135[[#This Row],[Peso del control]]+Tabla135[[#This Row],[Peso de la implementación]],"")</f>
        <v/>
      </c>
      <c r="AB348" s="310" t="str" cm="1">
        <f t="array" ref="AB348">IFERROR(IF(Tabla135[[#This Row],[Registro diligenciado]]=TRUE,_xlfn.IFS(AND(Tabla135[[#This Row],[No. de Control]]=1,Tabla135[[#This Row],[Desplazamiento en la Matriz]]="Probabilidad"),D348-(D348*Tabla135[[#This Row],[Valor del control]]),AND(Tabla135[[#This Row],[No. de Control]]&gt;1,Tabla135[[#This Row],[Desplazamiento en la Matriz]]="Probabilidad"),AB347-(AB347*Tabla135[[#This Row],[Valor del control]]),AND(Tabla135[[#This Row],[No. de Control]]=1,Tabla135[[#This Row],[Desplazamiento en la Matriz]]="Impacto"),D348,AND(Tabla135[[#This Row],[No. de Control]]&gt;1,Tabla135[[#This Row],[Desplazamiento en la Matriz]]="Impacto"),AB347),""),"")</f>
        <v/>
      </c>
      <c r="AC348" s="310" t="str" cm="1">
        <f t="array" ref="AC348">IFERROR(IF(Tabla135[[#This Row],[Registro diligenciado]]=TRUE,_xlfn.IFS(AND(Tabla135[[#This Row],[No. de Control]]=1,Tabla135[[#This Row],[Desplazamiento en la Matriz]]="Impacto"),E348-(E348*Tabla135[[#This Row],[Valor del control]]),AND(Tabla135[[#This Row],[No. de Control]]&gt;1,Tabla135[[#This Row],[Desplazamiento en la Matriz]]="Impacto"),AC347-(AC347*Tabla135[[#This Row],[Valor del control]]),AND(Tabla135[[#This Row],[No. de Control]]=1,Tabla135[[#This Row],[Desplazamiento en la Matriz]]="Probabilidad"),E348,AND(Tabla135[[#This Row],[No. de Control]]&gt;1,Tabla135[[#This Row],[Desplazamiento en la Matriz]]="Probabilidad"),AC347),""),"")</f>
        <v/>
      </c>
      <c r="AD348" s="310">
        <f>IFERROR(_xlfn.MINIFS(Tabla135[Probabilidad residual],Tabla135[Id Riesgo],Tabla135[[#This Row],[Id Riesgo]]),"")</f>
        <v>0.36</v>
      </c>
      <c r="AE348" s="310">
        <f>IFERROR(_xlfn.MINIFS(Tabla135[Impacto residual],Tabla135[Id Riesgo],Tabla135[[#This Row],[Id Riesgo]]),"")</f>
        <v>0.8</v>
      </c>
      <c r="AF348" s="310" t="str" cm="1">
        <f t="array" ref="AF34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348" s="310" t="str" cm="1">
        <f t="array" ref="AG34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34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48" s="213"/>
      <c r="AJ348" s="727">
        <f>_xlfn.MINIFS(Tabla135[Probabilidad residual],Tabla135[Id Riesgo],Tabla135[[#This Row],[Id Riesgo]])</f>
        <v>0.36</v>
      </c>
      <c r="AK348" s="727">
        <f>_xlfn.MINIFS(Tabla135[Impacto residual],Tabla135[Id Riesgo],Tabla135[[#This Row],[Id Riesgo]])</f>
        <v>0.8</v>
      </c>
      <c r="AL348" s="727"/>
      <c r="AM348" s="727"/>
      <c r="AN348" s="213"/>
      <c r="AO348" s="213"/>
      <c r="AP348" s="213"/>
      <c r="AQ348" s="213"/>
      <c r="AR348" s="213"/>
      <c r="AS348" s="213"/>
      <c r="AT348" s="213"/>
      <c r="AU348" s="213"/>
      <c r="AV348" s="213"/>
      <c r="AW348" s="213"/>
      <c r="AX348" s="213"/>
      <c r="AY348" s="213"/>
    </row>
    <row r="349" spans="1:51" ht="74.599999999999994" hidden="1" x14ac:dyDescent="0.4">
      <c r="A349" s="735" t="str">
        <f>Tabla135[[#This Row],[Id Riesgo]]</f>
        <v>RC34</v>
      </c>
      <c r="B349" s="736" t="str">
        <f>Tabla135[[#This Row],[Riesgo]]</f>
        <v>Posibilidad de afectación Reputacional por Fraude interno debido a Posibilidad de ocurrencia de prevaricato por la vinculación de personal sin cumplimiento de requisitos minimos exigidos en el manual de funciones</v>
      </c>
      <c r="C349" s="742" t="b">
        <f>Tabla135[[#This Row],[Identificado en paso 1 y 2?]]</f>
        <v>1</v>
      </c>
      <c r="D349" s="727">
        <f>_xlfn.XLOOKUP(Tabla135[[#This Row],[Id Riesgo]],Tabla13[Id Riesgo],Tabla13[Probabilidad],"",1)</f>
        <v>0.6</v>
      </c>
      <c r="E349" s="727">
        <f>IF(C349=TRUE,_xlfn.XLOOKUP(Tabla135[[#This Row],[Id Riesgo]],Tabla13[Id Riesgo],Tabla13[Porcentaje Impacto],"",1),"")</f>
        <v>0.8</v>
      </c>
      <c r="F349" s="290" t="str">
        <f t="shared" si="33"/>
        <v>RC34</v>
      </c>
      <c r="G349" s="415" t="b">
        <f>_xlfn.XLOOKUP(F349,Tabla13[Id Riesgo],Tabla13[Registro diligenciado],FALSE,1)</f>
        <v>1</v>
      </c>
      <c r="H349" s="290" t="str">
        <f>IF(G349,_xlfn.XLOOKUP(F349,Tabla6[Id Riesgo],Tabla6[DESCRIPCIÓN DEL RIESGO],FALSE,1),"")</f>
        <v>Posibilidad de afectación Reputacional por Fraude interno debido a Posibilidad de ocurrencia de prevaricato por la vinculación de personal sin cumplimiento de requisitos minimos exigidos en el manual de funciones</v>
      </c>
      <c r="I349" s="327">
        <f>_xlfn.XLOOKUP(Tabla135[[#This Row],[Id Riesgo]],Tabla13[Id Riesgo],Tabla13[Probabilidad])</f>
        <v>0.6</v>
      </c>
      <c r="J349" s="327">
        <f>_xlfn.XLOOKUP(Tabla135[[#This Row],[Id Riesgo]],Tabla13[Id Riesgo],Tabla13[Porcentaje Impacto],"",1)</f>
        <v>0.8</v>
      </c>
      <c r="K349" s="311">
        <v>8</v>
      </c>
      <c r="L349" s="314"/>
      <c r="M349" s="314"/>
      <c r="N349" s="314"/>
      <c r="O349" s="295"/>
      <c r="P349" s="314"/>
      <c r="Q349" s="328" t="str">
        <f>_xlfn.TEXTJOIN(" ",TRUE,Tabla135[[#This Row],[Actividad - Acción ¿Qué?
Inicia con verbo]],Tabla135[[#This Row],[Complemento
(Observaciones o desviaciones)]])</f>
        <v/>
      </c>
      <c r="R349" s="295"/>
      <c r="S349" s="327" t="str">
        <f>_xlfn.XLOOKUP(Tabla135[[#This Row],[Tipo de control]],Tabla7[Tipo de control],Tabla7[Peso],"",1)</f>
        <v/>
      </c>
      <c r="T349" s="290" t="str">
        <f>_xlfn.XLOOKUP(Tabla135[[#This Row],[Tipo de control]],Tabla7[Tipo de control],Tabla7[Afectación matriz],"",1)</f>
        <v/>
      </c>
      <c r="U349" s="295"/>
      <c r="V349" s="327" t="str">
        <f>_xlfn.XLOOKUP(Tabla135[[#This Row],[Implementación]],Tabla11[Implementación],Tabla11[Peso],"",1)</f>
        <v/>
      </c>
      <c r="W349" s="295"/>
      <c r="X349" s="295"/>
      <c r="Y349" s="295"/>
      <c r="Z349" s="295"/>
      <c r="AA349" s="310" t="str">
        <f>IFERROR(Tabla135[[#This Row],[Peso del control]]+Tabla135[[#This Row],[Peso de la implementación]],"")</f>
        <v/>
      </c>
      <c r="AB349" s="310" t="str" cm="1">
        <f t="array" ref="AB349">IFERROR(IF(Tabla135[[#This Row],[Registro diligenciado]]=TRUE,_xlfn.IFS(AND(Tabla135[[#This Row],[No. de Control]]=1,Tabla135[[#This Row],[Desplazamiento en la Matriz]]="Probabilidad"),D349-(D349*Tabla135[[#This Row],[Valor del control]]),AND(Tabla135[[#This Row],[No. de Control]]&gt;1,Tabla135[[#This Row],[Desplazamiento en la Matriz]]="Probabilidad"),AB348-(AB348*Tabla135[[#This Row],[Valor del control]]),AND(Tabla135[[#This Row],[No. de Control]]=1,Tabla135[[#This Row],[Desplazamiento en la Matriz]]="Impacto"),D349,AND(Tabla135[[#This Row],[No. de Control]]&gt;1,Tabla135[[#This Row],[Desplazamiento en la Matriz]]="Impacto"),AB348),""),"")</f>
        <v/>
      </c>
      <c r="AC349" s="310" t="str" cm="1">
        <f t="array" ref="AC349">IFERROR(IF(Tabla135[[#This Row],[Registro diligenciado]]=TRUE,_xlfn.IFS(AND(Tabla135[[#This Row],[No. de Control]]=1,Tabla135[[#This Row],[Desplazamiento en la Matriz]]="Impacto"),E349-(E349*Tabla135[[#This Row],[Valor del control]]),AND(Tabla135[[#This Row],[No. de Control]]&gt;1,Tabla135[[#This Row],[Desplazamiento en la Matriz]]="Impacto"),AC348-(AC348*Tabla135[[#This Row],[Valor del control]]),AND(Tabla135[[#This Row],[No. de Control]]=1,Tabla135[[#This Row],[Desplazamiento en la Matriz]]="Probabilidad"),E349,AND(Tabla135[[#This Row],[No. de Control]]&gt;1,Tabla135[[#This Row],[Desplazamiento en la Matriz]]="Probabilidad"),AC348),""),"")</f>
        <v/>
      </c>
      <c r="AD349" s="310">
        <f>IFERROR(_xlfn.MINIFS(Tabla135[Probabilidad residual],Tabla135[Id Riesgo],Tabla135[[#This Row],[Id Riesgo]]),"")</f>
        <v>0.36</v>
      </c>
      <c r="AE349" s="310">
        <f>IFERROR(_xlfn.MINIFS(Tabla135[Impacto residual],Tabla135[Id Riesgo],Tabla135[[#This Row],[Id Riesgo]]),"")</f>
        <v>0.8</v>
      </c>
      <c r="AF349" s="310" t="str" cm="1">
        <f t="array" ref="AF34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349" s="310" t="str" cm="1">
        <f t="array" ref="AG34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34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49" s="213"/>
      <c r="AJ349" s="727">
        <f>_xlfn.MINIFS(Tabla135[Probabilidad residual],Tabla135[Id Riesgo],Tabla135[[#This Row],[Id Riesgo]])</f>
        <v>0.36</v>
      </c>
      <c r="AK349" s="727">
        <f>_xlfn.MINIFS(Tabla135[Impacto residual],Tabla135[Id Riesgo],Tabla135[[#This Row],[Id Riesgo]])</f>
        <v>0.8</v>
      </c>
      <c r="AL349" s="727"/>
      <c r="AM349" s="727"/>
      <c r="AN349" s="213"/>
      <c r="AO349" s="213"/>
      <c r="AP349" s="213"/>
      <c r="AQ349" s="213"/>
      <c r="AR349" s="213"/>
      <c r="AS349" s="213"/>
      <c r="AT349" s="213"/>
      <c r="AU349" s="213"/>
      <c r="AV349" s="213"/>
      <c r="AW349" s="213"/>
      <c r="AX349" s="213"/>
      <c r="AY349" s="213"/>
    </row>
    <row r="350" spans="1:51" ht="74.599999999999994" hidden="1" x14ac:dyDescent="0.4">
      <c r="A350" s="735" t="str">
        <f>Tabla135[[#This Row],[Id Riesgo]]</f>
        <v>RC34</v>
      </c>
      <c r="B350" s="736" t="str">
        <f>Tabla135[[#This Row],[Riesgo]]</f>
        <v>Posibilidad de afectación Reputacional por Fraude interno debido a Posibilidad de ocurrencia de prevaricato por la vinculación de personal sin cumplimiento de requisitos minimos exigidos en el manual de funciones</v>
      </c>
      <c r="C350" s="742" t="b">
        <f>Tabla135[[#This Row],[Identificado en paso 1 y 2?]]</f>
        <v>1</v>
      </c>
      <c r="D350" s="727">
        <f>_xlfn.XLOOKUP(Tabla135[[#This Row],[Id Riesgo]],Tabla13[Id Riesgo],Tabla13[Probabilidad],"",1)</f>
        <v>0.6</v>
      </c>
      <c r="E350" s="727">
        <f>IF(C350=TRUE,_xlfn.XLOOKUP(Tabla135[[#This Row],[Id Riesgo]],Tabla13[Id Riesgo],Tabla13[Porcentaje Impacto],"",1),"")</f>
        <v>0.8</v>
      </c>
      <c r="F350" s="290" t="str">
        <f t="shared" si="33"/>
        <v>RC34</v>
      </c>
      <c r="G350" s="415" t="b">
        <f>_xlfn.XLOOKUP(F350,Tabla13[Id Riesgo],Tabla13[Registro diligenciado],FALSE,1)</f>
        <v>1</v>
      </c>
      <c r="H350" s="290" t="str">
        <f>IF(G350,_xlfn.XLOOKUP(F350,Tabla6[Id Riesgo],Tabla6[DESCRIPCIÓN DEL RIESGO],FALSE,1),"")</f>
        <v>Posibilidad de afectación Reputacional por Fraude interno debido a Posibilidad de ocurrencia de prevaricato por la vinculación de personal sin cumplimiento de requisitos minimos exigidos en el manual de funciones</v>
      </c>
      <c r="I350" s="327">
        <f>_xlfn.XLOOKUP(Tabla135[[#This Row],[Id Riesgo]],Tabla13[Id Riesgo],Tabla13[Probabilidad])</f>
        <v>0.6</v>
      </c>
      <c r="J350" s="327">
        <f>_xlfn.XLOOKUP(Tabla135[[#This Row],[Id Riesgo]],Tabla13[Id Riesgo],Tabla13[Porcentaje Impacto],"",1)</f>
        <v>0.8</v>
      </c>
      <c r="K350" s="311">
        <v>9</v>
      </c>
      <c r="L350" s="314"/>
      <c r="M350" s="314"/>
      <c r="N350" s="314"/>
      <c r="O350" s="295"/>
      <c r="P350" s="314"/>
      <c r="Q350" s="328" t="str">
        <f>_xlfn.TEXTJOIN(" ",TRUE,Tabla135[[#This Row],[Actividad - Acción ¿Qué?
Inicia con verbo]],Tabla135[[#This Row],[Complemento
(Observaciones o desviaciones)]])</f>
        <v/>
      </c>
      <c r="R350" s="295"/>
      <c r="S350" s="327" t="str">
        <f>_xlfn.XLOOKUP(Tabla135[[#This Row],[Tipo de control]],Tabla7[Tipo de control],Tabla7[Peso],"",1)</f>
        <v/>
      </c>
      <c r="T350" s="290" t="str">
        <f>_xlfn.XLOOKUP(Tabla135[[#This Row],[Tipo de control]],Tabla7[Tipo de control],Tabla7[Afectación matriz],"",1)</f>
        <v/>
      </c>
      <c r="U350" s="295"/>
      <c r="V350" s="327" t="str">
        <f>_xlfn.XLOOKUP(Tabla135[[#This Row],[Implementación]],Tabla11[Implementación],Tabla11[Peso],"",1)</f>
        <v/>
      </c>
      <c r="W350" s="295"/>
      <c r="X350" s="295"/>
      <c r="Y350" s="295"/>
      <c r="Z350" s="295"/>
      <c r="AA350" s="310" t="str">
        <f>IFERROR(Tabla135[[#This Row],[Peso del control]]+Tabla135[[#This Row],[Peso de la implementación]],"")</f>
        <v/>
      </c>
      <c r="AB350" s="310" t="str" cm="1">
        <f t="array" ref="AB350">IFERROR(IF(Tabla135[[#This Row],[Registro diligenciado]]=TRUE,_xlfn.IFS(AND(Tabla135[[#This Row],[No. de Control]]=1,Tabla135[[#This Row],[Desplazamiento en la Matriz]]="Probabilidad"),D350-(D350*Tabla135[[#This Row],[Valor del control]]),AND(Tabla135[[#This Row],[No. de Control]]&gt;1,Tabla135[[#This Row],[Desplazamiento en la Matriz]]="Probabilidad"),AB349-(AB349*Tabla135[[#This Row],[Valor del control]]),AND(Tabla135[[#This Row],[No. de Control]]=1,Tabla135[[#This Row],[Desplazamiento en la Matriz]]="Impacto"),D350,AND(Tabla135[[#This Row],[No. de Control]]&gt;1,Tabla135[[#This Row],[Desplazamiento en la Matriz]]="Impacto"),AB349),""),"")</f>
        <v/>
      </c>
      <c r="AC350" s="310" t="str" cm="1">
        <f t="array" ref="AC350">IFERROR(IF(Tabla135[[#This Row],[Registro diligenciado]]=TRUE,_xlfn.IFS(AND(Tabla135[[#This Row],[No. de Control]]=1,Tabla135[[#This Row],[Desplazamiento en la Matriz]]="Impacto"),E350-(E350*Tabla135[[#This Row],[Valor del control]]),AND(Tabla135[[#This Row],[No. de Control]]&gt;1,Tabla135[[#This Row],[Desplazamiento en la Matriz]]="Impacto"),AC349-(AC349*Tabla135[[#This Row],[Valor del control]]),AND(Tabla135[[#This Row],[No. de Control]]=1,Tabla135[[#This Row],[Desplazamiento en la Matriz]]="Probabilidad"),E350,AND(Tabla135[[#This Row],[No. de Control]]&gt;1,Tabla135[[#This Row],[Desplazamiento en la Matriz]]="Probabilidad"),AC349),""),"")</f>
        <v/>
      </c>
      <c r="AD350" s="310">
        <f>IFERROR(_xlfn.MINIFS(Tabla135[Probabilidad residual],Tabla135[Id Riesgo],Tabla135[[#This Row],[Id Riesgo]]),"")</f>
        <v>0.36</v>
      </c>
      <c r="AE350" s="310">
        <f>IFERROR(_xlfn.MINIFS(Tabla135[Impacto residual],Tabla135[Id Riesgo],Tabla135[[#This Row],[Id Riesgo]]),"")</f>
        <v>0.8</v>
      </c>
      <c r="AF350" s="310" t="str" cm="1">
        <f t="array" ref="AF35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350" s="310" t="str" cm="1">
        <f t="array" ref="AG35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35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50" s="213"/>
      <c r="AJ350" s="727">
        <f>_xlfn.MINIFS(Tabla135[Probabilidad residual],Tabla135[Id Riesgo],Tabla135[[#This Row],[Id Riesgo]])</f>
        <v>0.36</v>
      </c>
      <c r="AK350" s="727">
        <f>_xlfn.MINIFS(Tabla135[Impacto residual],Tabla135[Id Riesgo],Tabla135[[#This Row],[Id Riesgo]])</f>
        <v>0.8</v>
      </c>
      <c r="AL350" s="727"/>
      <c r="AM350" s="727"/>
      <c r="AN350" s="213"/>
      <c r="AO350" s="213"/>
      <c r="AP350" s="213"/>
      <c r="AQ350" s="213"/>
      <c r="AR350" s="213"/>
      <c r="AS350" s="213"/>
      <c r="AT350" s="213"/>
      <c r="AU350" s="213"/>
      <c r="AV350" s="213"/>
      <c r="AW350" s="213"/>
      <c r="AX350" s="213"/>
      <c r="AY350" s="213"/>
    </row>
    <row r="351" spans="1:51" ht="74.599999999999994" hidden="1" x14ac:dyDescent="0.4">
      <c r="A351" s="735" t="str">
        <f>Tabla135[[#This Row],[Id Riesgo]]</f>
        <v>RC34</v>
      </c>
      <c r="B351" s="736" t="str">
        <f>Tabla135[[#This Row],[Riesgo]]</f>
        <v>Posibilidad de afectación Reputacional por Fraude interno debido a Posibilidad de ocurrencia de prevaricato por la vinculación de personal sin cumplimiento de requisitos minimos exigidos en el manual de funciones</v>
      </c>
      <c r="C351" s="742" t="b">
        <f>Tabla135[[#This Row],[Identificado en paso 1 y 2?]]</f>
        <v>1</v>
      </c>
      <c r="D351" s="727">
        <f>_xlfn.XLOOKUP(Tabla135[[#This Row],[Id Riesgo]],Tabla13[Id Riesgo],Tabla13[Probabilidad],"",1)</f>
        <v>0.6</v>
      </c>
      <c r="E351" s="727">
        <f>IF(C351=TRUE,_xlfn.XLOOKUP(Tabla135[[#This Row],[Id Riesgo]],Tabla13[Id Riesgo],Tabla13[Porcentaje Impacto],"",1),"")</f>
        <v>0.8</v>
      </c>
      <c r="F351" s="290" t="str">
        <f t="shared" si="33"/>
        <v>RC34</v>
      </c>
      <c r="G351" s="415" t="b">
        <f>_xlfn.XLOOKUP(F351,Tabla13[Id Riesgo],Tabla13[Registro diligenciado],FALSE,1)</f>
        <v>1</v>
      </c>
      <c r="H351" s="290" t="str">
        <f>IF(G351,_xlfn.XLOOKUP(F351,Tabla6[Id Riesgo],Tabla6[DESCRIPCIÓN DEL RIESGO],FALSE,1),"")</f>
        <v>Posibilidad de afectación Reputacional por Fraude interno debido a Posibilidad de ocurrencia de prevaricato por la vinculación de personal sin cumplimiento de requisitos minimos exigidos en el manual de funciones</v>
      </c>
      <c r="I351" s="327">
        <f>_xlfn.XLOOKUP(Tabla135[[#This Row],[Id Riesgo]],Tabla13[Id Riesgo],Tabla13[Probabilidad])</f>
        <v>0.6</v>
      </c>
      <c r="J351" s="327">
        <f>_xlfn.XLOOKUP(Tabla135[[#This Row],[Id Riesgo]],Tabla13[Id Riesgo],Tabla13[Porcentaje Impacto],"",1)</f>
        <v>0.8</v>
      </c>
      <c r="K351" s="311">
        <v>10</v>
      </c>
      <c r="L351" s="314"/>
      <c r="M351" s="314"/>
      <c r="N351" s="314"/>
      <c r="O351" s="295"/>
      <c r="P351" s="314"/>
      <c r="Q351" s="328" t="str">
        <f>_xlfn.TEXTJOIN(" ",TRUE,Tabla135[[#This Row],[Actividad - Acción ¿Qué?
Inicia con verbo]],Tabla135[[#This Row],[Complemento
(Observaciones o desviaciones)]])</f>
        <v/>
      </c>
      <c r="R351" s="295"/>
      <c r="S351" s="327" t="str">
        <f>_xlfn.XLOOKUP(Tabla135[[#This Row],[Tipo de control]],Tabla7[Tipo de control],Tabla7[Peso],"",1)</f>
        <v/>
      </c>
      <c r="T351" s="290" t="str">
        <f>_xlfn.XLOOKUP(Tabla135[[#This Row],[Tipo de control]],Tabla7[Tipo de control],Tabla7[Afectación matriz],"",1)</f>
        <v/>
      </c>
      <c r="U351" s="295"/>
      <c r="V351" s="327" t="str">
        <f>_xlfn.XLOOKUP(Tabla135[[#This Row],[Implementación]],Tabla11[Implementación],Tabla11[Peso],"",1)</f>
        <v/>
      </c>
      <c r="W351" s="295"/>
      <c r="X351" s="295"/>
      <c r="Y351" s="295"/>
      <c r="Z351" s="295"/>
      <c r="AA351" s="310" t="str">
        <f>IFERROR(Tabla135[[#This Row],[Peso del control]]+Tabla135[[#This Row],[Peso de la implementación]],"")</f>
        <v/>
      </c>
      <c r="AB351" s="310" t="str" cm="1">
        <f t="array" ref="AB351">IFERROR(IF(Tabla135[[#This Row],[Registro diligenciado]]=TRUE,_xlfn.IFS(AND(Tabla135[[#This Row],[No. de Control]]=1,Tabla135[[#This Row],[Desplazamiento en la Matriz]]="Probabilidad"),D351-(D351*Tabla135[[#This Row],[Valor del control]]),AND(Tabla135[[#This Row],[No. de Control]]&gt;1,Tabla135[[#This Row],[Desplazamiento en la Matriz]]="Probabilidad"),AB350-(AB350*Tabla135[[#This Row],[Valor del control]]),AND(Tabla135[[#This Row],[No. de Control]]=1,Tabla135[[#This Row],[Desplazamiento en la Matriz]]="Impacto"),D351,AND(Tabla135[[#This Row],[No. de Control]]&gt;1,Tabla135[[#This Row],[Desplazamiento en la Matriz]]="Impacto"),AB350),""),"")</f>
        <v/>
      </c>
      <c r="AC351" s="310" t="str" cm="1">
        <f t="array" ref="AC351">IFERROR(IF(Tabla135[[#This Row],[Registro diligenciado]]=TRUE,_xlfn.IFS(AND(Tabla135[[#This Row],[No. de Control]]=1,Tabla135[[#This Row],[Desplazamiento en la Matriz]]="Impacto"),E351-(E351*Tabla135[[#This Row],[Valor del control]]),AND(Tabla135[[#This Row],[No. de Control]]&gt;1,Tabla135[[#This Row],[Desplazamiento en la Matriz]]="Impacto"),AC350-(AC350*Tabla135[[#This Row],[Valor del control]]),AND(Tabla135[[#This Row],[No. de Control]]=1,Tabla135[[#This Row],[Desplazamiento en la Matriz]]="Probabilidad"),E351,AND(Tabla135[[#This Row],[No. de Control]]&gt;1,Tabla135[[#This Row],[Desplazamiento en la Matriz]]="Probabilidad"),AC350),""),"")</f>
        <v/>
      </c>
      <c r="AD351" s="310">
        <f>IFERROR(_xlfn.MINIFS(Tabla135[Probabilidad residual],Tabla135[Id Riesgo],Tabla135[[#This Row],[Id Riesgo]]),"")</f>
        <v>0.36</v>
      </c>
      <c r="AE351" s="310">
        <f>IFERROR(_xlfn.MINIFS(Tabla135[Impacto residual],Tabla135[Id Riesgo],Tabla135[[#This Row],[Id Riesgo]]),"")</f>
        <v>0.8</v>
      </c>
      <c r="AF351" s="310" t="str" cm="1">
        <f t="array" ref="AF35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351" s="310" t="str" cm="1">
        <f t="array" ref="AG35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35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51" s="213"/>
      <c r="AJ351" s="727">
        <f>_xlfn.MINIFS(Tabla135[Probabilidad residual],Tabla135[Id Riesgo],Tabla135[[#This Row],[Id Riesgo]])</f>
        <v>0.36</v>
      </c>
      <c r="AK351" s="727">
        <f>_xlfn.MINIFS(Tabla135[Impacto residual],Tabla135[Id Riesgo],Tabla135[[#This Row],[Id Riesgo]])</f>
        <v>0.8</v>
      </c>
      <c r="AL351" s="727"/>
      <c r="AM351" s="727"/>
      <c r="AN351" s="213"/>
      <c r="AO351" s="213"/>
      <c r="AP351" s="213"/>
      <c r="AQ351" s="213"/>
      <c r="AR351" s="213"/>
      <c r="AS351" s="213"/>
      <c r="AT351" s="213"/>
      <c r="AU351" s="213"/>
      <c r="AV351" s="213"/>
      <c r="AW351" s="213"/>
      <c r="AX351" s="213"/>
      <c r="AY351" s="213"/>
    </row>
    <row r="352" spans="1:51" ht="291.75" customHeight="1" x14ac:dyDescent="0.4">
      <c r="A352" s="735" t="str">
        <f>Tabla135[[#This Row],[Id Riesgo]]</f>
        <v>RC35</v>
      </c>
      <c r="B352" s="736" t="str">
        <f>Tabla135[[#This Row],[Riesgo]]</f>
        <v>Posibilidad de afectación Reputacional por Conflicto de Intereses debido a Presentar deficiencias en la gestión jurídica y administrativa, evidenciadas en fallas en la interpretación o aplicación de la normativa vigente, deficiencias en el manejo y custodia de la información legal sensible, así como retrasos en la emisión de conceptos y en la atención oportuna de actuaciones judiciales, lo que puede comprometer la adecuada asesoría jurídica, la defensa de los intereses institucionales y generar pérdidas de términos o afectaciones administrativas.</v>
      </c>
      <c r="C352" s="742" t="b">
        <f>Tabla135[[#This Row],[Identificado en paso 1 y 2?]]</f>
        <v>1</v>
      </c>
      <c r="D352" s="727">
        <f>_xlfn.XLOOKUP(Tabla135[[#This Row],[Id Riesgo]],Tabla13[Id Riesgo],Tabla13[Probabilidad],"",1)</f>
        <v>0.4</v>
      </c>
      <c r="E352" s="727">
        <f>IF(C352=TRUE,_xlfn.XLOOKUP(Tabla135[[#This Row],[Id Riesgo]],Tabla13[Id Riesgo],Tabla13[Porcentaje Impacto],"",1),"")</f>
        <v>1</v>
      </c>
      <c r="F352" s="290" t="s">
        <v>166</v>
      </c>
      <c r="G352" s="415" t="b">
        <f>_xlfn.XLOOKUP(F352,Tabla13[Id Riesgo],Tabla13[Registro diligenciado],FALSE,1)</f>
        <v>1</v>
      </c>
      <c r="H352" s="290" t="str">
        <f>IF(G352,_xlfn.XLOOKUP(F352,Tabla6[Id Riesgo],Tabla6[DESCRIPCIÓN DEL RIESGO],FALSE,1),"")</f>
        <v>Posibilidad de afectación Reputacional por Conflicto de Intereses debido a Presentar deficiencias en la gestión jurídica y administrativa, evidenciadas en fallas en la interpretación o aplicación de la normativa vigente, deficiencias en el manejo y custodia de la información legal sensible, así como retrasos en la emisión de conceptos y en la atención oportuna de actuaciones judiciales, lo que puede comprometer la adecuada asesoría jurídica, la defensa de los intereses institucionales y generar pérdidas de términos o afectaciones administrativas.</v>
      </c>
      <c r="I352" s="327">
        <f>_xlfn.XLOOKUP(Tabla135[[#This Row],[Id Riesgo]],Tabla13[Id Riesgo],Tabla13[Probabilidad])</f>
        <v>0.4</v>
      </c>
      <c r="J352" s="327">
        <f>_xlfn.XLOOKUP(Tabla135[[#This Row],[Id Riesgo]],Tabla13[Id Riesgo],Tabla13[Porcentaje Impacto],"",1)</f>
        <v>1</v>
      </c>
      <c r="K352" s="311">
        <v>1</v>
      </c>
      <c r="L352" s="314" t="s">
        <v>762</v>
      </c>
      <c r="M352" s="314" t="s">
        <v>433</v>
      </c>
      <c r="N352" s="314" t="s">
        <v>466</v>
      </c>
      <c r="O352" s="295" t="s">
        <v>992</v>
      </c>
      <c r="P352" s="314" t="s">
        <v>993</v>
      </c>
      <c r="Q352" s="328" t="str">
        <f>_xlfn.TEXTJOIN(" ",TRUE,Tabla135[[#This Row],[Actividad - Acción ¿Qué?
Inicia con verbo]],Tabla135[[#This Row],[Complemento
(Observaciones o desviaciones)]])</f>
        <v>Establecer procedimientos estandarizados para la emisión de conceptos jurídicos, el manejo seguro de la información y el seguimiento de términos, incluyendo responsabilidades definidas, controles de acceso a documentos y mecanismos de revisión previa, con el propósito de garantizar la calidad de la asesoría jurídica y prevenir conflictos de interés, errores o retrasos que puedan afectar la reputación institucional. Fortalecer el proceso de asesoría jurídica mediante la actualización y aplicación de procedimientos claros para la elaboración de conceptos, la custodia de información y el control de plazos.</v>
      </c>
      <c r="R352" s="295" t="s">
        <v>532</v>
      </c>
      <c r="S352" s="327">
        <f>_xlfn.XLOOKUP(Tabla135[[#This Row],[Tipo de control]],Tabla7[Tipo de control],Tabla7[Peso],"",1)</f>
        <v>0.1</v>
      </c>
      <c r="T352" s="290" t="str">
        <f>_xlfn.XLOOKUP(Tabla135[[#This Row],[Tipo de control]],Tabla7[Tipo de control],Tabla7[Afectación matriz],"",1)</f>
        <v>Impacto</v>
      </c>
      <c r="U352" s="295" t="s">
        <v>503</v>
      </c>
      <c r="V352" s="327">
        <f>_xlfn.XLOOKUP(Tabla135[[#This Row],[Implementación]],Tabla11[Implementación],Tabla11[Peso],"",1)</f>
        <v>0.15</v>
      </c>
      <c r="W352" s="295" t="s">
        <v>502</v>
      </c>
      <c r="X352" s="295" t="s">
        <v>493</v>
      </c>
      <c r="Y352" s="295" t="s">
        <v>506</v>
      </c>
      <c r="Z352" s="295" t="s">
        <v>508</v>
      </c>
      <c r="AA352" s="310">
        <f>IFERROR(Tabla135[[#This Row],[Peso del control]]+Tabla135[[#This Row],[Peso de la implementación]],"")</f>
        <v>0.25</v>
      </c>
      <c r="AB352" s="310" cm="1">
        <f t="array" ref="AB352">IFERROR(IF(Tabla135[[#This Row],[Registro diligenciado]]=TRUE,_xlfn.IFS(AND(Tabla135[[#This Row],[No. de Control]]=1,Tabla135[[#This Row],[Desplazamiento en la Matriz]]="Probabilidad"),D352-(D352*Tabla135[[#This Row],[Valor del control]]),AND(Tabla135[[#This Row],[No. de Control]]&gt;1,Tabla135[[#This Row],[Desplazamiento en la Matriz]]="Probabilidad"),AB351-(AB351*Tabla135[[#This Row],[Valor del control]]),AND(Tabla135[[#This Row],[No. de Control]]=1,Tabla135[[#This Row],[Desplazamiento en la Matriz]]="Impacto"),D352,AND(Tabla135[[#This Row],[No. de Control]]&gt;1,Tabla135[[#This Row],[Desplazamiento en la Matriz]]="Impacto"),AB351),""),"")</f>
        <v>0.4</v>
      </c>
      <c r="AC352" s="310" cm="1">
        <f t="array" ref="AC352">IFERROR(IF(Tabla135[[#This Row],[Registro diligenciado]]=TRUE,_xlfn.IFS(AND(Tabla135[[#This Row],[No. de Control]]=1,Tabla135[[#This Row],[Desplazamiento en la Matriz]]="Impacto"),E352-(E352*Tabla135[[#This Row],[Valor del control]]),AND(Tabla135[[#This Row],[No. de Control]]&gt;1,Tabla135[[#This Row],[Desplazamiento en la Matriz]]="Impacto"),AC351-(AC351*Tabla135[[#This Row],[Valor del control]]),AND(Tabla135[[#This Row],[No. de Control]]=1,Tabla135[[#This Row],[Desplazamiento en la Matriz]]="Probabilidad"),E352,AND(Tabla135[[#This Row],[No. de Control]]&gt;1,Tabla135[[#This Row],[Desplazamiento en la Matriz]]="Probabilidad"),AC351),""),"")</f>
        <v>0.75</v>
      </c>
      <c r="AD352" s="310">
        <f>IFERROR(_xlfn.MINIFS(Tabla135[Probabilidad residual],Tabla135[Id Riesgo],Tabla135[[#This Row],[Id Riesgo]]),"")</f>
        <v>0.4</v>
      </c>
      <c r="AE352" s="310">
        <f>IFERROR(_xlfn.MINIFS(Tabla135[Impacto residual],Tabla135[Id Riesgo],Tabla135[[#This Row],[Id Riesgo]]),"")</f>
        <v>0.75</v>
      </c>
      <c r="AF352" s="310" t="str" cm="1">
        <f t="array" ref="AF35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352" s="310" t="str" cm="1">
        <f t="array" ref="AG35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35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352" s="213"/>
      <c r="AJ352" s="727">
        <f>_xlfn.MINIFS(Tabla135[Probabilidad residual],Tabla135[Id Riesgo],Tabla135[[#This Row],[Id Riesgo]])</f>
        <v>0.4</v>
      </c>
      <c r="AK352" s="727">
        <f>_xlfn.MINIFS(Tabla135[Impacto residual],Tabla135[Id Riesgo],Tabla135[[#This Row],[Id Riesgo]])</f>
        <v>0.75</v>
      </c>
      <c r="AL352" s="727" t="str" cm="1">
        <f t="array" ref="AL352">IFERROR(_xlfn.IFS(AND(AJ352&gt;=CONFIGURACIÓN!$BF$6,AJ352&lt;=CONFIGURACIÓN!$BG$6),CONFIGURACIÓN!$BE$6,AND(AJ352&gt;=CONFIGURACIÓN!$BF$7,AJ352&lt;=CONFIGURACIÓN!$BG$7),CONFIGURACIÓN!$BE$7,AND(AJ352&gt;=CONFIGURACIÓN!$BF$8,AJ352&lt;=CONFIGURACIÓN!$BG$8),CONFIGURACIÓN!$BE$8,AND(AJ352&gt;=CONFIGURACIÓN!$BF$9,AJ352&lt;=CONFIGURACIÓN!$BG$9),CONFIGURACIÓN!$BE$9,AND(AJ352&gt;=CONFIGURACIÓN!$BF$10,AJ352&lt;=CONFIGURACIÓN!$BG$10),CONFIGURACIÓN!$BE$10),"")</f>
        <v>Baja</v>
      </c>
      <c r="AM352" s="727" t="str" cm="1">
        <f t="array" ref="AM352">IFERROR(_xlfn.IFS(AND(AK352&gt;=CONFIGURACIÓN!$BJ$6,AK352&lt;=CONFIGURACIÓN!$BK$6),CONFIGURACIÓN!$BI$6,AND(AK352&gt;=CONFIGURACIÓN!$BJ$7,AK352&lt;=CONFIGURACIÓN!$BK$7),CONFIGURACIÓN!$BI$7,AND(AK352&gt;=CONFIGURACIÓN!$BJ$8,AK352&lt;=CONFIGURACIÓN!$BK$8),CONFIGURACIÓN!$BI$8,AND(AK352&gt;=CONFIGURACIÓN!$BJ$9,AK352&lt;=CONFIGURACIÓN!$BK$9),CONFIGURACIÓN!$BI$9,AND(AK352&gt;=CONFIGURACIÓN!$BJ$10,AK352&lt;=CONFIGURACIÓN!$BK$10),CONFIGURACIÓN!$BI$10),"")</f>
        <v>Mayor</v>
      </c>
      <c r="AN352" s="213"/>
      <c r="AO352" s="213"/>
      <c r="AP352" s="213"/>
      <c r="AQ352" s="213"/>
      <c r="AR352" s="213"/>
      <c r="AS352" s="213"/>
      <c r="AT352" s="213"/>
      <c r="AU352" s="213"/>
      <c r="AV352" s="213"/>
      <c r="AW352" s="213"/>
      <c r="AX352" s="213"/>
      <c r="AY352" s="213"/>
    </row>
    <row r="353" spans="1:51" ht="174" hidden="1" x14ac:dyDescent="0.4">
      <c r="A353" s="735" t="str">
        <f>Tabla135[[#This Row],[Id Riesgo]]</f>
        <v>RC35</v>
      </c>
      <c r="B353" s="736" t="str">
        <f>Tabla135[[#This Row],[Riesgo]]</f>
        <v>Posibilidad de afectación Reputacional por Conflicto de Intereses debido a Presentar deficiencias en la gestión jurídica y administrativa, evidenciadas en fallas en la interpretación o aplicación de la normativa vigente, deficiencias en el manejo y custodia de la información legal sensible, así como retrasos en la emisión de conceptos y en la atención oportuna de actuaciones judiciales, lo que puede comprometer la adecuada asesoría jurídica, la defensa de los intereses institucionales y generar pérdidas de términos o afectaciones administrativas.</v>
      </c>
      <c r="C353" s="742" t="b">
        <f>Tabla135[[#This Row],[Identificado en paso 1 y 2?]]</f>
        <v>1</v>
      </c>
      <c r="D353" s="727">
        <f>_xlfn.XLOOKUP(Tabla135[[#This Row],[Id Riesgo]],Tabla13[Id Riesgo],Tabla13[Probabilidad],"",1)</f>
        <v>0.4</v>
      </c>
      <c r="E353" s="727">
        <f>IF(C353=TRUE,_xlfn.XLOOKUP(Tabla135[[#This Row],[Id Riesgo]],Tabla13[Id Riesgo],Tabla13[Porcentaje Impacto],"",1),"")</f>
        <v>1</v>
      </c>
      <c r="F353" s="290" t="str">
        <f t="shared" ref="F353:F361" si="34">F352</f>
        <v>RC35</v>
      </c>
      <c r="G353" s="415" t="b">
        <f>_xlfn.XLOOKUP(F353,Tabla13[Id Riesgo],Tabla13[Registro diligenciado],FALSE,1)</f>
        <v>1</v>
      </c>
      <c r="H353" s="290" t="str">
        <f>IF(G353,_xlfn.XLOOKUP(F353,Tabla6[Id Riesgo],Tabla6[DESCRIPCIÓN DEL RIESGO],FALSE,1),"")</f>
        <v>Posibilidad de afectación Reputacional por Conflicto de Intereses debido a Presentar deficiencias en la gestión jurídica y administrativa, evidenciadas en fallas en la interpretación o aplicación de la normativa vigente, deficiencias en el manejo y custodia de la información legal sensible, así como retrasos en la emisión de conceptos y en la atención oportuna de actuaciones judiciales, lo que puede comprometer la adecuada asesoría jurídica, la defensa de los intereses institucionales y generar pérdidas de términos o afectaciones administrativas.</v>
      </c>
      <c r="I353" s="327">
        <f>_xlfn.XLOOKUP(Tabla135[[#This Row],[Id Riesgo]],Tabla13[Id Riesgo],Tabla13[Probabilidad])</f>
        <v>0.4</v>
      </c>
      <c r="J353" s="327">
        <f>_xlfn.XLOOKUP(Tabla135[[#This Row],[Id Riesgo]],Tabla13[Id Riesgo],Tabla13[Porcentaje Impacto],"",1)</f>
        <v>1</v>
      </c>
      <c r="K353" s="311">
        <v>2</v>
      </c>
      <c r="L353" s="314"/>
      <c r="M353" s="314"/>
      <c r="N353" s="314"/>
      <c r="O353" s="295"/>
      <c r="P353" s="314"/>
      <c r="Q353" s="328" t="str">
        <f>_xlfn.TEXTJOIN(" ",TRUE,Tabla135[[#This Row],[Actividad - Acción ¿Qué?
Inicia con verbo]],Tabla135[[#This Row],[Complemento
(Observaciones o desviaciones)]])</f>
        <v/>
      </c>
      <c r="R353" s="295"/>
      <c r="S353" s="327" t="str">
        <f>_xlfn.XLOOKUP(Tabla135[[#This Row],[Tipo de control]],Tabla7[Tipo de control],Tabla7[Peso],"",1)</f>
        <v/>
      </c>
      <c r="T353" s="290" t="str">
        <f>_xlfn.XLOOKUP(Tabla135[[#This Row],[Tipo de control]],Tabla7[Tipo de control],Tabla7[Afectación matriz],"",1)</f>
        <v/>
      </c>
      <c r="U353" s="295"/>
      <c r="V353" s="327" t="str">
        <f>_xlfn.XLOOKUP(Tabla135[[#This Row],[Implementación]],Tabla11[Implementación],Tabla11[Peso],"",1)</f>
        <v/>
      </c>
      <c r="W353" s="295"/>
      <c r="X353" s="295"/>
      <c r="Y353" s="295"/>
      <c r="Z353" s="295"/>
      <c r="AA353" s="310" t="str">
        <f>IFERROR(Tabla135[[#This Row],[Peso del control]]+Tabla135[[#This Row],[Peso de la implementación]],"")</f>
        <v/>
      </c>
      <c r="AB353" s="310" t="str" cm="1">
        <f t="array" ref="AB353">IFERROR(IF(Tabla135[[#This Row],[Registro diligenciado]]=TRUE,_xlfn.IFS(AND(Tabla135[[#This Row],[No. de Control]]=1,Tabla135[[#This Row],[Desplazamiento en la Matriz]]="Probabilidad"),D353-(D353*Tabla135[[#This Row],[Valor del control]]),AND(Tabla135[[#This Row],[No. de Control]]&gt;1,Tabla135[[#This Row],[Desplazamiento en la Matriz]]="Probabilidad"),AB352-(AB352*Tabla135[[#This Row],[Valor del control]]),AND(Tabla135[[#This Row],[No. de Control]]=1,Tabla135[[#This Row],[Desplazamiento en la Matriz]]="Impacto"),D353,AND(Tabla135[[#This Row],[No. de Control]]&gt;1,Tabla135[[#This Row],[Desplazamiento en la Matriz]]="Impacto"),AB352),""),"")</f>
        <v/>
      </c>
      <c r="AC353" s="310" t="str" cm="1">
        <f t="array" ref="AC353">IFERROR(IF(Tabla135[[#This Row],[Registro diligenciado]]=TRUE,_xlfn.IFS(AND(Tabla135[[#This Row],[No. de Control]]=1,Tabla135[[#This Row],[Desplazamiento en la Matriz]]="Impacto"),E353-(E353*Tabla135[[#This Row],[Valor del control]]),AND(Tabla135[[#This Row],[No. de Control]]&gt;1,Tabla135[[#This Row],[Desplazamiento en la Matriz]]="Impacto"),AC352-(AC352*Tabla135[[#This Row],[Valor del control]]),AND(Tabla135[[#This Row],[No. de Control]]=1,Tabla135[[#This Row],[Desplazamiento en la Matriz]]="Probabilidad"),E353,AND(Tabla135[[#This Row],[No. de Control]]&gt;1,Tabla135[[#This Row],[Desplazamiento en la Matriz]]="Probabilidad"),AC352),""),"")</f>
        <v/>
      </c>
      <c r="AD353" s="310">
        <f>IFERROR(_xlfn.MINIFS(Tabla135[Probabilidad residual],Tabla135[Id Riesgo],Tabla135[[#This Row],[Id Riesgo]]),"")</f>
        <v>0.4</v>
      </c>
      <c r="AE353" s="310">
        <f>IFERROR(_xlfn.MINIFS(Tabla135[Impacto residual],Tabla135[Id Riesgo],Tabla135[[#This Row],[Id Riesgo]]),"")</f>
        <v>0.75</v>
      </c>
      <c r="AF353" s="310" t="str" cm="1">
        <f t="array" ref="AF35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353" s="310" t="str" cm="1">
        <f t="array" ref="AG35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35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53" s="213"/>
      <c r="AJ353" s="727">
        <f>_xlfn.MINIFS(Tabla135[Probabilidad residual],Tabla135[Id Riesgo],Tabla135[[#This Row],[Id Riesgo]])</f>
        <v>0.4</v>
      </c>
      <c r="AK353" s="727">
        <f>_xlfn.MINIFS(Tabla135[Impacto residual],Tabla135[Id Riesgo],Tabla135[[#This Row],[Id Riesgo]])</f>
        <v>0.75</v>
      </c>
      <c r="AL353" s="727"/>
      <c r="AM353" s="727"/>
      <c r="AN353" s="213"/>
      <c r="AO353" s="213"/>
      <c r="AP353" s="213"/>
      <c r="AQ353" s="213"/>
      <c r="AR353" s="213"/>
      <c r="AS353" s="213"/>
      <c r="AT353" s="213"/>
      <c r="AU353" s="213"/>
      <c r="AV353" s="213"/>
      <c r="AW353" s="213"/>
      <c r="AX353" s="213"/>
      <c r="AY353" s="213"/>
    </row>
    <row r="354" spans="1:51" ht="174" hidden="1" x14ac:dyDescent="0.4">
      <c r="A354" s="735" t="str">
        <f>Tabla135[[#This Row],[Id Riesgo]]</f>
        <v>RC35</v>
      </c>
      <c r="B354" s="736" t="str">
        <f>Tabla135[[#This Row],[Riesgo]]</f>
        <v>Posibilidad de afectación Reputacional por Conflicto de Intereses debido a Presentar deficiencias en la gestión jurídica y administrativa, evidenciadas en fallas en la interpretación o aplicación de la normativa vigente, deficiencias en el manejo y custodia de la información legal sensible, así como retrasos en la emisión de conceptos y en la atención oportuna de actuaciones judiciales, lo que puede comprometer la adecuada asesoría jurídica, la defensa de los intereses institucionales y generar pérdidas de términos o afectaciones administrativas.</v>
      </c>
      <c r="C354" s="742" t="b">
        <f>Tabla135[[#This Row],[Identificado en paso 1 y 2?]]</f>
        <v>1</v>
      </c>
      <c r="D354" s="727">
        <f>_xlfn.XLOOKUP(Tabla135[[#This Row],[Id Riesgo]],Tabla13[Id Riesgo],Tabla13[Probabilidad],"",1)</f>
        <v>0.4</v>
      </c>
      <c r="E354" s="727">
        <f>IF(C354=TRUE,_xlfn.XLOOKUP(Tabla135[[#This Row],[Id Riesgo]],Tabla13[Id Riesgo],Tabla13[Porcentaje Impacto],"",1),"")</f>
        <v>1</v>
      </c>
      <c r="F354" s="290" t="str">
        <f t="shared" si="34"/>
        <v>RC35</v>
      </c>
      <c r="G354" s="415" t="b">
        <f>_xlfn.XLOOKUP(F354,Tabla13[Id Riesgo],Tabla13[Registro diligenciado],FALSE,1)</f>
        <v>1</v>
      </c>
      <c r="H354" s="290" t="str">
        <f>IF(G354,_xlfn.XLOOKUP(F354,Tabla6[Id Riesgo],Tabla6[DESCRIPCIÓN DEL RIESGO],FALSE,1),"")</f>
        <v>Posibilidad de afectación Reputacional por Conflicto de Intereses debido a Presentar deficiencias en la gestión jurídica y administrativa, evidenciadas en fallas en la interpretación o aplicación de la normativa vigente, deficiencias en el manejo y custodia de la información legal sensible, así como retrasos en la emisión de conceptos y en la atención oportuna de actuaciones judiciales, lo que puede comprometer la adecuada asesoría jurídica, la defensa de los intereses institucionales y generar pérdidas de términos o afectaciones administrativas.</v>
      </c>
      <c r="I354" s="327">
        <f>_xlfn.XLOOKUP(Tabla135[[#This Row],[Id Riesgo]],Tabla13[Id Riesgo],Tabla13[Probabilidad])</f>
        <v>0.4</v>
      </c>
      <c r="J354" s="327">
        <f>_xlfn.XLOOKUP(Tabla135[[#This Row],[Id Riesgo]],Tabla13[Id Riesgo],Tabla13[Porcentaje Impacto],"",1)</f>
        <v>1</v>
      </c>
      <c r="K354" s="311">
        <v>3</v>
      </c>
      <c r="L354" s="314"/>
      <c r="M354" s="314"/>
      <c r="N354" s="314"/>
      <c r="O354" s="295"/>
      <c r="P354" s="314"/>
      <c r="Q354" s="328" t="str">
        <f>_xlfn.TEXTJOIN(" ",TRUE,Tabla135[[#This Row],[Actividad - Acción ¿Qué?
Inicia con verbo]],Tabla135[[#This Row],[Complemento
(Observaciones o desviaciones)]])</f>
        <v/>
      </c>
      <c r="R354" s="295"/>
      <c r="S354" s="327" t="str">
        <f>_xlfn.XLOOKUP(Tabla135[[#This Row],[Tipo de control]],Tabla7[Tipo de control],Tabla7[Peso],"",1)</f>
        <v/>
      </c>
      <c r="T354" s="290" t="str">
        <f>_xlfn.XLOOKUP(Tabla135[[#This Row],[Tipo de control]],Tabla7[Tipo de control],Tabla7[Afectación matriz],"",1)</f>
        <v/>
      </c>
      <c r="U354" s="295"/>
      <c r="V354" s="327" t="str">
        <f>_xlfn.XLOOKUP(Tabla135[[#This Row],[Implementación]],Tabla11[Implementación],Tabla11[Peso],"",1)</f>
        <v/>
      </c>
      <c r="W354" s="295"/>
      <c r="X354" s="295"/>
      <c r="Y354" s="295"/>
      <c r="Z354" s="295"/>
      <c r="AA354" s="310" t="str">
        <f>IFERROR(Tabla135[[#This Row],[Peso del control]]+Tabla135[[#This Row],[Peso de la implementación]],"")</f>
        <v/>
      </c>
      <c r="AB354" s="310" t="str" cm="1">
        <f t="array" ref="AB354">IFERROR(IF(Tabla135[[#This Row],[Registro diligenciado]]=TRUE,_xlfn.IFS(AND(Tabla135[[#This Row],[No. de Control]]=1,Tabla135[[#This Row],[Desplazamiento en la Matriz]]="Probabilidad"),D354-(D354*Tabla135[[#This Row],[Valor del control]]),AND(Tabla135[[#This Row],[No. de Control]]&gt;1,Tabla135[[#This Row],[Desplazamiento en la Matriz]]="Probabilidad"),AB353-(AB353*Tabla135[[#This Row],[Valor del control]]),AND(Tabla135[[#This Row],[No. de Control]]=1,Tabla135[[#This Row],[Desplazamiento en la Matriz]]="Impacto"),D354,AND(Tabla135[[#This Row],[No. de Control]]&gt;1,Tabla135[[#This Row],[Desplazamiento en la Matriz]]="Impacto"),AB353),""),"")</f>
        <v/>
      </c>
      <c r="AC354" s="310" t="str" cm="1">
        <f t="array" ref="AC354">IFERROR(IF(Tabla135[[#This Row],[Registro diligenciado]]=TRUE,_xlfn.IFS(AND(Tabla135[[#This Row],[No. de Control]]=1,Tabla135[[#This Row],[Desplazamiento en la Matriz]]="Impacto"),E354-(E354*Tabla135[[#This Row],[Valor del control]]),AND(Tabla135[[#This Row],[No. de Control]]&gt;1,Tabla135[[#This Row],[Desplazamiento en la Matriz]]="Impacto"),AC353-(AC353*Tabla135[[#This Row],[Valor del control]]),AND(Tabla135[[#This Row],[No. de Control]]=1,Tabla135[[#This Row],[Desplazamiento en la Matriz]]="Probabilidad"),E354,AND(Tabla135[[#This Row],[No. de Control]]&gt;1,Tabla135[[#This Row],[Desplazamiento en la Matriz]]="Probabilidad"),AC353),""),"")</f>
        <v/>
      </c>
      <c r="AD354" s="310">
        <f>IFERROR(_xlfn.MINIFS(Tabla135[Probabilidad residual],Tabla135[Id Riesgo],Tabla135[[#This Row],[Id Riesgo]]),"")</f>
        <v>0.4</v>
      </c>
      <c r="AE354" s="310">
        <f>IFERROR(_xlfn.MINIFS(Tabla135[Impacto residual],Tabla135[Id Riesgo],Tabla135[[#This Row],[Id Riesgo]]),"")</f>
        <v>0.75</v>
      </c>
      <c r="AF354" s="310" t="str" cm="1">
        <f t="array" ref="AF35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354" s="310" t="str" cm="1">
        <f t="array" ref="AG35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35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54" s="213"/>
      <c r="AJ354" s="727">
        <f>_xlfn.MINIFS(Tabla135[Probabilidad residual],Tabla135[Id Riesgo],Tabla135[[#This Row],[Id Riesgo]])</f>
        <v>0.4</v>
      </c>
      <c r="AK354" s="727">
        <f>_xlfn.MINIFS(Tabla135[Impacto residual],Tabla135[Id Riesgo],Tabla135[[#This Row],[Id Riesgo]])</f>
        <v>0.75</v>
      </c>
      <c r="AL354" s="727"/>
      <c r="AM354" s="727"/>
      <c r="AN354" s="213"/>
      <c r="AO354" s="213"/>
      <c r="AP354" s="213"/>
      <c r="AQ354" s="213"/>
      <c r="AR354" s="213"/>
      <c r="AS354" s="213"/>
      <c r="AT354" s="213"/>
      <c r="AU354" s="213"/>
      <c r="AV354" s="213"/>
      <c r="AW354" s="213"/>
      <c r="AX354" s="213"/>
      <c r="AY354" s="213"/>
    </row>
    <row r="355" spans="1:51" ht="174" hidden="1" x14ac:dyDescent="0.4">
      <c r="A355" s="735" t="str">
        <f>Tabla135[[#This Row],[Id Riesgo]]</f>
        <v>RC35</v>
      </c>
      <c r="B355" s="736" t="str">
        <f>Tabla135[[#This Row],[Riesgo]]</f>
        <v>Posibilidad de afectación Reputacional por Conflicto de Intereses debido a Presentar deficiencias en la gestión jurídica y administrativa, evidenciadas en fallas en la interpretación o aplicación de la normativa vigente, deficiencias en el manejo y custodia de la información legal sensible, así como retrasos en la emisión de conceptos y en la atención oportuna de actuaciones judiciales, lo que puede comprometer la adecuada asesoría jurídica, la defensa de los intereses institucionales y generar pérdidas de términos o afectaciones administrativas.</v>
      </c>
      <c r="C355" s="742" t="b">
        <f>Tabla135[[#This Row],[Identificado en paso 1 y 2?]]</f>
        <v>1</v>
      </c>
      <c r="D355" s="727">
        <f>_xlfn.XLOOKUP(Tabla135[[#This Row],[Id Riesgo]],Tabla13[Id Riesgo],Tabla13[Probabilidad],"",1)</f>
        <v>0.4</v>
      </c>
      <c r="E355" s="727">
        <f>IF(C355=TRUE,_xlfn.XLOOKUP(Tabla135[[#This Row],[Id Riesgo]],Tabla13[Id Riesgo],Tabla13[Porcentaje Impacto],"",1),"")</f>
        <v>1</v>
      </c>
      <c r="F355" s="290" t="str">
        <f t="shared" si="34"/>
        <v>RC35</v>
      </c>
      <c r="G355" s="415" t="b">
        <f>_xlfn.XLOOKUP(F355,Tabla13[Id Riesgo],Tabla13[Registro diligenciado],FALSE,1)</f>
        <v>1</v>
      </c>
      <c r="H355" s="290" t="str">
        <f>IF(G355,_xlfn.XLOOKUP(F355,Tabla6[Id Riesgo],Tabla6[DESCRIPCIÓN DEL RIESGO],FALSE,1),"")</f>
        <v>Posibilidad de afectación Reputacional por Conflicto de Intereses debido a Presentar deficiencias en la gestión jurídica y administrativa, evidenciadas en fallas en la interpretación o aplicación de la normativa vigente, deficiencias en el manejo y custodia de la información legal sensible, así como retrasos en la emisión de conceptos y en la atención oportuna de actuaciones judiciales, lo que puede comprometer la adecuada asesoría jurídica, la defensa de los intereses institucionales y generar pérdidas de términos o afectaciones administrativas.</v>
      </c>
      <c r="I355" s="327">
        <f>_xlfn.XLOOKUP(Tabla135[[#This Row],[Id Riesgo]],Tabla13[Id Riesgo],Tabla13[Probabilidad])</f>
        <v>0.4</v>
      </c>
      <c r="J355" s="327">
        <f>_xlfn.XLOOKUP(Tabla135[[#This Row],[Id Riesgo]],Tabla13[Id Riesgo],Tabla13[Porcentaje Impacto],"",1)</f>
        <v>1</v>
      </c>
      <c r="K355" s="311">
        <v>4</v>
      </c>
      <c r="L355" s="314"/>
      <c r="M355" s="314"/>
      <c r="N355" s="314"/>
      <c r="O355" s="295"/>
      <c r="P355" s="314"/>
      <c r="Q355" s="328" t="str">
        <f>_xlfn.TEXTJOIN(" ",TRUE,Tabla135[[#This Row],[Actividad - Acción ¿Qué?
Inicia con verbo]],Tabla135[[#This Row],[Complemento
(Observaciones o desviaciones)]])</f>
        <v/>
      </c>
      <c r="R355" s="295"/>
      <c r="S355" s="327" t="str">
        <f>_xlfn.XLOOKUP(Tabla135[[#This Row],[Tipo de control]],Tabla7[Tipo de control],Tabla7[Peso],"",1)</f>
        <v/>
      </c>
      <c r="T355" s="290" t="str">
        <f>_xlfn.XLOOKUP(Tabla135[[#This Row],[Tipo de control]],Tabla7[Tipo de control],Tabla7[Afectación matriz],"",1)</f>
        <v/>
      </c>
      <c r="U355" s="295"/>
      <c r="V355" s="327" t="str">
        <f>_xlfn.XLOOKUP(Tabla135[[#This Row],[Implementación]],Tabla11[Implementación],Tabla11[Peso],"",1)</f>
        <v/>
      </c>
      <c r="W355" s="295"/>
      <c r="X355" s="295"/>
      <c r="Y355" s="295"/>
      <c r="Z355" s="295"/>
      <c r="AA355" s="310" t="str">
        <f>IFERROR(Tabla135[[#This Row],[Peso del control]]+Tabla135[[#This Row],[Peso de la implementación]],"")</f>
        <v/>
      </c>
      <c r="AB355" s="310" t="str" cm="1">
        <f t="array" ref="AB355">IFERROR(IF(Tabla135[[#This Row],[Registro diligenciado]]=TRUE,_xlfn.IFS(AND(Tabla135[[#This Row],[No. de Control]]=1,Tabla135[[#This Row],[Desplazamiento en la Matriz]]="Probabilidad"),D355-(D355*Tabla135[[#This Row],[Valor del control]]),AND(Tabla135[[#This Row],[No. de Control]]&gt;1,Tabla135[[#This Row],[Desplazamiento en la Matriz]]="Probabilidad"),AB354-(AB354*Tabla135[[#This Row],[Valor del control]]),AND(Tabla135[[#This Row],[No. de Control]]=1,Tabla135[[#This Row],[Desplazamiento en la Matriz]]="Impacto"),D355,AND(Tabla135[[#This Row],[No. de Control]]&gt;1,Tabla135[[#This Row],[Desplazamiento en la Matriz]]="Impacto"),AB354),""),"")</f>
        <v/>
      </c>
      <c r="AC355" s="310" t="str" cm="1">
        <f t="array" ref="AC355">IFERROR(IF(Tabla135[[#This Row],[Registro diligenciado]]=TRUE,_xlfn.IFS(AND(Tabla135[[#This Row],[No. de Control]]=1,Tabla135[[#This Row],[Desplazamiento en la Matriz]]="Impacto"),E355-(E355*Tabla135[[#This Row],[Valor del control]]),AND(Tabla135[[#This Row],[No. de Control]]&gt;1,Tabla135[[#This Row],[Desplazamiento en la Matriz]]="Impacto"),AC354-(AC354*Tabla135[[#This Row],[Valor del control]]),AND(Tabla135[[#This Row],[No. de Control]]=1,Tabla135[[#This Row],[Desplazamiento en la Matriz]]="Probabilidad"),E355,AND(Tabla135[[#This Row],[No. de Control]]&gt;1,Tabla135[[#This Row],[Desplazamiento en la Matriz]]="Probabilidad"),AC354),""),"")</f>
        <v/>
      </c>
      <c r="AD355" s="310">
        <f>IFERROR(_xlfn.MINIFS(Tabla135[Probabilidad residual],Tabla135[Id Riesgo],Tabla135[[#This Row],[Id Riesgo]]),"")</f>
        <v>0.4</v>
      </c>
      <c r="AE355" s="310">
        <f>IFERROR(_xlfn.MINIFS(Tabla135[Impacto residual],Tabla135[Id Riesgo],Tabla135[[#This Row],[Id Riesgo]]),"")</f>
        <v>0.75</v>
      </c>
      <c r="AF355" s="310" t="str" cm="1">
        <f t="array" ref="AF35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355" s="310" t="str" cm="1">
        <f t="array" ref="AG35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35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55" s="213"/>
      <c r="AJ355" s="727">
        <f>_xlfn.MINIFS(Tabla135[Probabilidad residual],Tabla135[Id Riesgo],Tabla135[[#This Row],[Id Riesgo]])</f>
        <v>0.4</v>
      </c>
      <c r="AK355" s="727">
        <f>_xlfn.MINIFS(Tabla135[Impacto residual],Tabla135[Id Riesgo],Tabla135[[#This Row],[Id Riesgo]])</f>
        <v>0.75</v>
      </c>
      <c r="AL355" s="727"/>
      <c r="AM355" s="727"/>
      <c r="AN355" s="213"/>
      <c r="AO355" s="213"/>
      <c r="AP355" s="213"/>
      <c r="AQ355" s="213"/>
      <c r="AR355" s="213"/>
      <c r="AS355" s="213"/>
      <c r="AT355" s="213"/>
      <c r="AU355" s="213"/>
      <c r="AV355" s="213"/>
      <c r="AW355" s="213"/>
      <c r="AX355" s="213"/>
      <c r="AY355" s="213"/>
    </row>
    <row r="356" spans="1:51" ht="174" hidden="1" x14ac:dyDescent="0.4">
      <c r="A356" s="735" t="str">
        <f>Tabla135[[#This Row],[Id Riesgo]]</f>
        <v>RC35</v>
      </c>
      <c r="B356" s="736" t="str">
        <f>Tabla135[[#This Row],[Riesgo]]</f>
        <v>Posibilidad de afectación Reputacional por Conflicto de Intereses debido a Presentar deficiencias en la gestión jurídica y administrativa, evidenciadas en fallas en la interpretación o aplicación de la normativa vigente, deficiencias en el manejo y custodia de la información legal sensible, así como retrasos en la emisión de conceptos y en la atención oportuna de actuaciones judiciales, lo que puede comprometer la adecuada asesoría jurídica, la defensa de los intereses institucionales y generar pérdidas de términos o afectaciones administrativas.</v>
      </c>
      <c r="C356" s="742" t="b">
        <f>Tabla135[[#This Row],[Identificado en paso 1 y 2?]]</f>
        <v>1</v>
      </c>
      <c r="D356" s="727">
        <f>_xlfn.XLOOKUP(Tabla135[[#This Row],[Id Riesgo]],Tabla13[Id Riesgo],Tabla13[Probabilidad],"",1)</f>
        <v>0.4</v>
      </c>
      <c r="E356" s="727">
        <f>IF(C356=TRUE,_xlfn.XLOOKUP(Tabla135[[#This Row],[Id Riesgo]],Tabla13[Id Riesgo],Tabla13[Porcentaje Impacto],"",1),"")</f>
        <v>1</v>
      </c>
      <c r="F356" s="290" t="str">
        <f t="shared" si="34"/>
        <v>RC35</v>
      </c>
      <c r="G356" s="415" t="b">
        <f>_xlfn.XLOOKUP(F356,Tabla13[Id Riesgo],Tabla13[Registro diligenciado],FALSE,1)</f>
        <v>1</v>
      </c>
      <c r="H356" s="290" t="str">
        <f>IF(G356,_xlfn.XLOOKUP(F356,Tabla6[Id Riesgo],Tabla6[DESCRIPCIÓN DEL RIESGO],FALSE,1),"")</f>
        <v>Posibilidad de afectación Reputacional por Conflicto de Intereses debido a Presentar deficiencias en la gestión jurídica y administrativa, evidenciadas en fallas en la interpretación o aplicación de la normativa vigente, deficiencias en el manejo y custodia de la información legal sensible, así como retrasos en la emisión de conceptos y en la atención oportuna de actuaciones judiciales, lo que puede comprometer la adecuada asesoría jurídica, la defensa de los intereses institucionales y generar pérdidas de términos o afectaciones administrativas.</v>
      </c>
      <c r="I356" s="327">
        <f>_xlfn.XLOOKUP(Tabla135[[#This Row],[Id Riesgo]],Tabla13[Id Riesgo],Tabla13[Probabilidad])</f>
        <v>0.4</v>
      </c>
      <c r="J356" s="327">
        <f>_xlfn.XLOOKUP(Tabla135[[#This Row],[Id Riesgo]],Tabla13[Id Riesgo],Tabla13[Porcentaje Impacto],"",1)</f>
        <v>1</v>
      </c>
      <c r="K356" s="311">
        <v>5</v>
      </c>
      <c r="L356" s="314"/>
      <c r="M356" s="314"/>
      <c r="N356" s="314"/>
      <c r="O356" s="295"/>
      <c r="P356" s="314"/>
      <c r="Q356" s="328" t="str">
        <f>_xlfn.TEXTJOIN(" ",TRUE,Tabla135[[#This Row],[Actividad - Acción ¿Qué?
Inicia con verbo]],Tabla135[[#This Row],[Complemento
(Observaciones o desviaciones)]])</f>
        <v/>
      </c>
      <c r="R356" s="295"/>
      <c r="S356" s="327" t="str">
        <f>_xlfn.XLOOKUP(Tabla135[[#This Row],[Tipo de control]],Tabla7[Tipo de control],Tabla7[Peso],"",1)</f>
        <v/>
      </c>
      <c r="T356" s="290" t="str">
        <f>_xlfn.XLOOKUP(Tabla135[[#This Row],[Tipo de control]],Tabla7[Tipo de control],Tabla7[Afectación matriz],"",1)</f>
        <v/>
      </c>
      <c r="U356" s="295"/>
      <c r="V356" s="327" t="str">
        <f>_xlfn.XLOOKUP(Tabla135[[#This Row],[Implementación]],Tabla11[Implementación],Tabla11[Peso],"",1)</f>
        <v/>
      </c>
      <c r="W356" s="295"/>
      <c r="X356" s="295"/>
      <c r="Y356" s="295"/>
      <c r="Z356" s="295"/>
      <c r="AA356" s="310" t="str">
        <f>IFERROR(Tabla135[[#This Row],[Peso del control]]+Tabla135[[#This Row],[Peso de la implementación]],"")</f>
        <v/>
      </c>
      <c r="AB356" s="310" t="str" cm="1">
        <f t="array" ref="AB356">IFERROR(IF(Tabla135[[#This Row],[Registro diligenciado]]=TRUE,_xlfn.IFS(AND(Tabla135[[#This Row],[No. de Control]]=1,Tabla135[[#This Row],[Desplazamiento en la Matriz]]="Probabilidad"),D356-(D356*Tabla135[[#This Row],[Valor del control]]),AND(Tabla135[[#This Row],[No. de Control]]&gt;1,Tabla135[[#This Row],[Desplazamiento en la Matriz]]="Probabilidad"),AB355-(AB355*Tabla135[[#This Row],[Valor del control]]),AND(Tabla135[[#This Row],[No. de Control]]=1,Tabla135[[#This Row],[Desplazamiento en la Matriz]]="Impacto"),D356,AND(Tabla135[[#This Row],[No. de Control]]&gt;1,Tabla135[[#This Row],[Desplazamiento en la Matriz]]="Impacto"),AB355),""),"")</f>
        <v/>
      </c>
      <c r="AC356" s="310" t="str" cm="1">
        <f t="array" ref="AC356">IFERROR(IF(Tabla135[[#This Row],[Registro diligenciado]]=TRUE,_xlfn.IFS(AND(Tabla135[[#This Row],[No. de Control]]=1,Tabla135[[#This Row],[Desplazamiento en la Matriz]]="Impacto"),E356-(E356*Tabla135[[#This Row],[Valor del control]]),AND(Tabla135[[#This Row],[No. de Control]]&gt;1,Tabla135[[#This Row],[Desplazamiento en la Matriz]]="Impacto"),AC355-(AC355*Tabla135[[#This Row],[Valor del control]]),AND(Tabla135[[#This Row],[No. de Control]]=1,Tabla135[[#This Row],[Desplazamiento en la Matriz]]="Probabilidad"),E356,AND(Tabla135[[#This Row],[No. de Control]]&gt;1,Tabla135[[#This Row],[Desplazamiento en la Matriz]]="Probabilidad"),AC355),""),"")</f>
        <v/>
      </c>
      <c r="AD356" s="310">
        <f>IFERROR(_xlfn.MINIFS(Tabla135[Probabilidad residual],Tabla135[Id Riesgo],Tabla135[[#This Row],[Id Riesgo]]),"")</f>
        <v>0.4</v>
      </c>
      <c r="AE356" s="310">
        <f>IFERROR(_xlfn.MINIFS(Tabla135[Impacto residual],Tabla135[Id Riesgo],Tabla135[[#This Row],[Id Riesgo]]),"")</f>
        <v>0.75</v>
      </c>
      <c r="AF356" s="310" t="str" cm="1">
        <f t="array" ref="AF35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356" s="310" t="str" cm="1">
        <f t="array" ref="AG35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35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56" s="213"/>
      <c r="AJ356" s="727">
        <f>_xlfn.MINIFS(Tabla135[Probabilidad residual],Tabla135[Id Riesgo],Tabla135[[#This Row],[Id Riesgo]])</f>
        <v>0.4</v>
      </c>
      <c r="AK356" s="727">
        <f>_xlfn.MINIFS(Tabla135[Impacto residual],Tabla135[Id Riesgo],Tabla135[[#This Row],[Id Riesgo]])</f>
        <v>0.75</v>
      </c>
      <c r="AL356" s="727"/>
      <c r="AM356" s="727"/>
      <c r="AN356" s="213"/>
      <c r="AO356" s="213"/>
      <c r="AP356" s="213"/>
      <c r="AQ356" s="213"/>
      <c r="AR356" s="213"/>
      <c r="AS356" s="213"/>
      <c r="AT356" s="213"/>
      <c r="AU356" s="213"/>
      <c r="AV356" s="213"/>
      <c r="AW356" s="213"/>
      <c r="AX356" s="213"/>
      <c r="AY356" s="213"/>
    </row>
    <row r="357" spans="1:51" ht="174" hidden="1" x14ac:dyDescent="0.4">
      <c r="A357" s="735" t="str">
        <f>Tabla135[[#This Row],[Id Riesgo]]</f>
        <v>RC35</v>
      </c>
      <c r="B357" s="736" t="str">
        <f>Tabla135[[#This Row],[Riesgo]]</f>
        <v>Posibilidad de afectación Reputacional por Conflicto de Intereses debido a Presentar deficiencias en la gestión jurídica y administrativa, evidenciadas en fallas en la interpretación o aplicación de la normativa vigente, deficiencias en el manejo y custodia de la información legal sensible, así como retrasos en la emisión de conceptos y en la atención oportuna de actuaciones judiciales, lo que puede comprometer la adecuada asesoría jurídica, la defensa de los intereses institucionales y generar pérdidas de términos o afectaciones administrativas.</v>
      </c>
      <c r="C357" s="742" t="b">
        <f>Tabla135[[#This Row],[Identificado en paso 1 y 2?]]</f>
        <v>1</v>
      </c>
      <c r="D357" s="727">
        <f>_xlfn.XLOOKUP(Tabla135[[#This Row],[Id Riesgo]],Tabla13[Id Riesgo],Tabla13[Probabilidad],"",1)</f>
        <v>0.4</v>
      </c>
      <c r="E357" s="727">
        <f>IF(C357=TRUE,_xlfn.XLOOKUP(Tabla135[[#This Row],[Id Riesgo]],Tabla13[Id Riesgo],Tabla13[Porcentaje Impacto],"",1),"")</f>
        <v>1</v>
      </c>
      <c r="F357" s="290" t="str">
        <f t="shared" si="34"/>
        <v>RC35</v>
      </c>
      <c r="G357" s="415" t="b">
        <f>_xlfn.XLOOKUP(F357,Tabla13[Id Riesgo],Tabla13[Registro diligenciado],FALSE,1)</f>
        <v>1</v>
      </c>
      <c r="H357" s="290" t="str">
        <f>IF(G357,_xlfn.XLOOKUP(F357,Tabla6[Id Riesgo],Tabla6[DESCRIPCIÓN DEL RIESGO],FALSE,1),"")</f>
        <v>Posibilidad de afectación Reputacional por Conflicto de Intereses debido a Presentar deficiencias en la gestión jurídica y administrativa, evidenciadas en fallas en la interpretación o aplicación de la normativa vigente, deficiencias en el manejo y custodia de la información legal sensible, así como retrasos en la emisión de conceptos y en la atención oportuna de actuaciones judiciales, lo que puede comprometer la adecuada asesoría jurídica, la defensa de los intereses institucionales y generar pérdidas de términos o afectaciones administrativas.</v>
      </c>
      <c r="I357" s="327">
        <f>_xlfn.XLOOKUP(Tabla135[[#This Row],[Id Riesgo]],Tabla13[Id Riesgo],Tabla13[Probabilidad])</f>
        <v>0.4</v>
      </c>
      <c r="J357" s="327">
        <f>_xlfn.XLOOKUP(Tabla135[[#This Row],[Id Riesgo]],Tabla13[Id Riesgo],Tabla13[Porcentaje Impacto],"",1)</f>
        <v>1</v>
      </c>
      <c r="K357" s="311">
        <v>6</v>
      </c>
      <c r="L357" s="314"/>
      <c r="M357" s="314"/>
      <c r="N357" s="314"/>
      <c r="O357" s="295"/>
      <c r="P357" s="314"/>
      <c r="Q357" s="328" t="str">
        <f>_xlfn.TEXTJOIN(" ",TRUE,Tabla135[[#This Row],[Actividad - Acción ¿Qué?
Inicia con verbo]],Tabla135[[#This Row],[Complemento
(Observaciones o desviaciones)]])</f>
        <v/>
      </c>
      <c r="R357" s="295"/>
      <c r="S357" s="327" t="str">
        <f>_xlfn.XLOOKUP(Tabla135[[#This Row],[Tipo de control]],Tabla7[Tipo de control],Tabla7[Peso],"",1)</f>
        <v/>
      </c>
      <c r="T357" s="290" t="str">
        <f>_xlfn.XLOOKUP(Tabla135[[#This Row],[Tipo de control]],Tabla7[Tipo de control],Tabla7[Afectación matriz],"",1)</f>
        <v/>
      </c>
      <c r="U357" s="295"/>
      <c r="V357" s="327" t="str">
        <f>_xlfn.XLOOKUP(Tabla135[[#This Row],[Implementación]],Tabla11[Implementación],Tabla11[Peso],"",1)</f>
        <v/>
      </c>
      <c r="W357" s="295"/>
      <c r="X357" s="295"/>
      <c r="Y357" s="295"/>
      <c r="Z357" s="295"/>
      <c r="AA357" s="310" t="str">
        <f>IFERROR(Tabla135[[#This Row],[Peso del control]]+Tabla135[[#This Row],[Peso de la implementación]],"")</f>
        <v/>
      </c>
      <c r="AB357" s="310" t="str" cm="1">
        <f t="array" ref="AB357">IFERROR(IF(Tabla135[[#This Row],[Registro diligenciado]]=TRUE,_xlfn.IFS(AND(Tabla135[[#This Row],[No. de Control]]=1,Tabla135[[#This Row],[Desplazamiento en la Matriz]]="Probabilidad"),D357-(D357*Tabla135[[#This Row],[Valor del control]]),AND(Tabla135[[#This Row],[No. de Control]]&gt;1,Tabla135[[#This Row],[Desplazamiento en la Matriz]]="Probabilidad"),AB356-(AB356*Tabla135[[#This Row],[Valor del control]]),AND(Tabla135[[#This Row],[No. de Control]]=1,Tabla135[[#This Row],[Desplazamiento en la Matriz]]="Impacto"),D357,AND(Tabla135[[#This Row],[No. de Control]]&gt;1,Tabla135[[#This Row],[Desplazamiento en la Matriz]]="Impacto"),AB356),""),"")</f>
        <v/>
      </c>
      <c r="AC357" s="310" t="str" cm="1">
        <f t="array" ref="AC357">IFERROR(IF(Tabla135[[#This Row],[Registro diligenciado]]=TRUE,_xlfn.IFS(AND(Tabla135[[#This Row],[No. de Control]]=1,Tabla135[[#This Row],[Desplazamiento en la Matriz]]="Impacto"),E357-(E357*Tabla135[[#This Row],[Valor del control]]),AND(Tabla135[[#This Row],[No. de Control]]&gt;1,Tabla135[[#This Row],[Desplazamiento en la Matriz]]="Impacto"),AC356-(AC356*Tabla135[[#This Row],[Valor del control]]),AND(Tabla135[[#This Row],[No. de Control]]=1,Tabla135[[#This Row],[Desplazamiento en la Matriz]]="Probabilidad"),E357,AND(Tabla135[[#This Row],[No. de Control]]&gt;1,Tabla135[[#This Row],[Desplazamiento en la Matriz]]="Probabilidad"),AC356),""),"")</f>
        <v/>
      </c>
      <c r="AD357" s="310">
        <f>IFERROR(_xlfn.MINIFS(Tabla135[Probabilidad residual],Tabla135[Id Riesgo],Tabla135[[#This Row],[Id Riesgo]]),"")</f>
        <v>0.4</v>
      </c>
      <c r="AE357" s="310">
        <f>IFERROR(_xlfn.MINIFS(Tabla135[Impacto residual],Tabla135[Id Riesgo],Tabla135[[#This Row],[Id Riesgo]]),"")</f>
        <v>0.75</v>
      </c>
      <c r="AF357" s="310" t="str" cm="1">
        <f t="array" ref="AF35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357" s="310" t="str" cm="1">
        <f t="array" ref="AG35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35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57" s="213"/>
      <c r="AJ357" s="727">
        <f>_xlfn.MINIFS(Tabla135[Probabilidad residual],Tabla135[Id Riesgo],Tabla135[[#This Row],[Id Riesgo]])</f>
        <v>0.4</v>
      </c>
      <c r="AK357" s="727">
        <f>_xlfn.MINIFS(Tabla135[Impacto residual],Tabla135[Id Riesgo],Tabla135[[#This Row],[Id Riesgo]])</f>
        <v>0.75</v>
      </c>
      <c r="AL357" s="727"/>
      <c r="AM357" s="727"/>
      <c r="AN357" s="213"/>
      <c r="AO357" s="213"/>
      <c r="AP357" s="213"/>
      <c r="AQ357" s="213"/>
      <c r="AR357" s="213"/>
      <c r="AS357" s="213"/>
      <c r="AT357" s="213"/>
      <c r="AU357" s="213"/>
      <c r="AV357" s="213"/>
      <c r="AW357" s="213"/>
      <c r="AX357" s="213"/>
      <c r="AY357" s="213"/>
    </row>
    <row r="358" spans="1:51" ht="174" hidden="1" x14ac:dyDescent="0.4">
      <c r="A358" s="735" t="str">
        <f>Tabla135[[#This Row],[Id Riesgo]]</f>
        <v>RC35</v>
      </c>
      <c r="B358" s="736" t="str">
        <f>Tabla135[[#This Row],[Riesgo]]</f>
        <v>Posibilidad de afectación Reputacional por Conflicto de Intereses debido a Presentar deficiencias en la gestión jurídica y administrativa, evidenciadas en fallas en la interpretación o aplicación de la normativa vigente, deficiencias en el manejo y custodia de la información legal sensible, así como retrasos en la emisión de conceptos y en la atención oportuna de actuaciones judiciales, lo que puede comprometer la adecuada asesoría jurídica, la defensa de los intereses institucionales y generar pérdidas de términos o afectaciones administrativas.</v>
      </c>
      <c r="C358" s="742" t="b">
        <f>Tabla135[[#This Row],[Identificado en paso 1 y 2?]]</f>
        <v>1</v>
      </c>
      <c r="D358" s="727">
        <f>_xlfn.XLOOKUP(Tabla135[[#This Row],[Id Riesgo]],Tabla13[Id Riesgo],Tabla13[Probabilidad],"",1)</f>
        <v>0.4</v>
      </c>
      <c r="E358" s="727">
        <f>IF(C358=TRUE,_xlfn.XLOOKUP(Tabla135[[#This Row],[Id Riesgo]],Tabla13[Id Riesgo],Tabla13[Porcentaje Impacto],"",1),"")</f>
        <v>1</v>
      </c>
      <c r="F358" s="290" t="str">
        <f t="shared" si="34"/>
        <v>RC35</v>
      </c>
      <c r="G358" s="415" t="b">
        <f>_xlfn.XLOOKUP(F358,Tabla13[Id Riesgo],Tabla13[Registro diligenciado],FALSE,1)</f>
        <v>1</v>
      </c>
      <c r="H358" s="290" t="str">
        <f>IF(G358,_xlfn.XLOOKUP(F358,Tabla6[Id Riesgo],Tabla6[DESCRIPCIÓN DEL RIESGO],FALSE,1),"")</f>
        <v>Posibilidad de afectación Reputacional por Conflicto de Intereses debido a Presentar deficiencias en la gestión jurídica y administrativa, evidenciadas en fallas en la interpretación o aplicación de la normativa vigente, deficiencias en el manejo y custodia de la información legal sensible, así como retrasos en la emisión de conceptos y en la atención oportuna de actuaciones judiciales, lo que puede comprometer la adecuada asesoría jurídica, la defensa de los intereses institucionales y generar pérdidas de términos o afectaciones administrativas.</v>
      </c>
      <c r="I358" s="327">
        <f>_xlfn.XLOOKUP(Tabla135[[#This Row],[Id Riesgo]],Tabla13[Id Riesgo],Tabla13[Probabilidad])</f>
        <v>0.4</v>
      </c>
      <c r="J358" s="327">
        <f>_xlfn.XLOOKUP(Tabla135[[#This Row],[Id Riesgo]],Tabla13[Id Riesgo],Tabla13[Porcentaje Impacto],"",1)</f>
        <v>1</v>
      </c>
      <c r="K358" s="311">
        <v>7</v>
      </c>
      <c r="L358" s="314"/>
      <c r="M358" s="314"/>
      <c r="N358" s="314"/>
      <c r="O358" s="295"/>
      <c r="P358" s="314"/>
      <c r="Q358" s="328" t="str">
        <f>_xlfn.TEXTJOIN(" ",TRUE,Tabla135[[#This Row],[Actividad - Acción ¿Qué?
Inicia con verbo]],Tabla135[[#This Row],[Complemento
(Observaciones o desviaciones)]])</f>
        <v/>
      </c>
      <c r="R358" s="295"/>
      <c r="S358" s="327" t="str">
        <f>_xlfn.XLOOKUP(Tabla135[[#This Row],[Tipo de control]],Tabla7[Tipo de control],Tabla7[Peso],"",1)</f>
        <v/>
      </c>
      <c r="T358" s="290" t="str">
        <f>_xlfn.XLOOKUP(Tabla135[[#This Row],[Tipo de control]],Tabla7[Tipo de control],Tabla7[Afectación matriz],"",1)</f>
        <v/>
      </c>
      <c r="U358" s="295"/>
      <c r="V358" s="327" t="str">
        <f>_xlfn.XLOOKUP(Tabla135[[#This Row],[Implementación]],Tabla11[Implementación],Tabla11[Peso],"",1)</f>
        <v/>
      </c>
      <c r="W358" s="295"/>
      <c r="X358" s="295"/>
      <c r="Y358" s="295"/>
      <c r="Z358" s="295"/>
      <c r="AA358" s="310" t="str">
        <f>IFERROR(Tabla135[[#This Row],[Peso del control]]+Tabla135[[#This Row],[Peso de la implementación]],"")</f>
        <v/>
      </c>
      <c r="AB358" s="310" t="str" cm="1">
        <f t="array" ref="AB358">IFERROR(IF(Tabla135[[#This Row],[Registro diligenciado]]=TRUE,_xlfn.IFS(AND(Tabla135[[#This Row],[No. de Control]]=1,Tabla135[[#This Row],[Desplazamiento en la Matriz]]="Probabilidad"),D358-(D358*Tabla135[[#This Row],[Valor del control]]),AND(Tabla135[[#This Row],[No. de Control]]&gt;1,Tabla135[[#This Row],[Desplazamiento en la Matriz]]="Probabilidad"),AB357-(AB357*Tabla135[[#This Row],[Valor del control]]),AND(Tabla135[[#This Row],[No. de Control]]=1,Tabla135[[#This Row],[Desplazamiento en la Matriz]]="Impacto"),D358,AND(Tabla135[[#This Row],[No. de Control]]&gt;1,Tabla135[[#This Row],[Desplazamiento en la Matriz]]="Impacto"),AB357),""),"")</f>
        <v/>
      </c>
      <c r="AC358" s="310" t="str" cm="1">
        <f t="array" ref="AC358">IFERROR(IF(Tabla135[[#This Row],[Registro diligenciado]]=TRUE,_xlfn.IFS(AND(Tabla135[[#This Row],[No. de Control]]=1,Tabla135[[#This Row],[Desplazamiento en la Matriz]]="Impacto"),E358-(E358*Tabla135[[#This Row],[Valor del control]]),AND(Tabla135[[#This Row],[No. de Control]]&gt;1,Tabla135[[#This Row],[Desplazamiento en la Matriz]]="Impacto"),AC357-(AC357*Tabla135[[#This Row],[Valor del control]]),AND(Tabla135[[#This Row],[No. de Control]]=1,Tabla135[[#This Row],[Desplazamiento en la Matriz]]="Probabilidad"),E358,AND(Tabla135[[#This Row],[No. de Control]]&gt;1,Tabla135[[#This Row],[Desplazamiento en la Matriz]]="Probabilidad"),AC357),""),"")</f>
        <v/>
      </c>
      <c r="AD358" s="310">
        <f>IFERROR(_xlfn.MINIFS(Tabla135[Probabilidad residual],Tabla135[Id Riesgo],Tabla135[[#This Row],[Id Riesgo]]),"")</f>
        <v>0.4</v>
      </c>
      <c r="AE358" s="310">
        <f>IFERROR(_xlfn.MINIFS(Tabla135[Impacto residual],Tabla135[Id Riesgo],Tabla135[[#This Row],[Id Riesgo]]),"")</f>
        <v>0.75</v>
      </c>
      <c r="AF358" s="310" t="str" cm="1">
        <f t="array" ref="AF35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358" s="310" t="str" cm="1">
        <f t="array" ref="AG35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35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58" s="213"/>
      <c r="AJ358" s="727">
        <f>_xlfn.MINIFS(Tabla135[Probabilidad residual],Tabla135[Id Riesgo],Tabla135[[#This Row],[Id Riesgo]])</f>
        <v>0.4</v>
      </c>
      <c r="AK358" s="727">
        <f>_xlfn.MINIFS(Tabla135[Impacto residual],Tabla135[Id Riesgo],Tabla135[[#This Row],[Id Riesgo]])</f>
        <v>0.75</v>
      </c>
      <c r="AL358" s="727"/>
      <c r="AM358" s="727"/>
      <c r="AN358" s="213"/>
      <c r="AO358" s="213"/>
      <c r="AP358" s="213"/>
      <c r="AQ358" s="213"/>
      <c r="AR358" s="213"/>
      <c r="AS358" s="213"/>
      <c r="AT358" s="213"/>
      <c r="AU358" s="213"/>
      <c r="AV358" s="213"/>
      <c r="AW358" s="213"/>
      <c r="AX358" s="213"/>
      <c r="AY358" s="213"/>
    </row>
    <row r="359" spans="1:51" ht="174" hidden="1" x14ac:dyDescent="0.4">
      <c r="A359" s="735" t="str">
        <f>Tabla135[[#This Row],[Id Riesgo]]</f>
        <v>RC35</v>
      </c>
      <c r="B359" s="736" t="str">
        <f>Tabla135[[#This Row],[Riesgo]]</f>
        <v>Posibilidad de afectación Reputacional por Conflicto de Intereses debido a Presentar deficiencias en la gestión jurídica y administrativa, evidenciadas en fallas en la interpretación o aplicación de la normativa vigente, deficiencias en el manejo y custodia de la información legal sensible, así como retrasos en la emisión de conceptos y en la atención oportuna de actuaciones judiciales, lo que puede comprometer la adecuada asesoría jurídica, la defensa de los intereses institucionales y generar pérdidas de términos o afectaciones administrativas.</v>
      </c>
      <c r="C359" s="742" t="b">
        <f>Tabla135[[#This Row],[Identificado en paso 1 y 2?]]</f>
        <v>1</v>
      </c>
      <c r="D359" s="727">
        <f>_xlfn.XLOOKUP(Tabla135[[#This Row],[Id Riesgo]],Tabla13[Id Riesgo],Tabla13[Probabilidad],"",1)</f>
        <v>0.4</v>
      </c>
      <c r="E359" s="727">
        <f>IF(C359=TRUE,_xlfn.XLOOKUP(Tabla135[[#This Row],[Id Riesgo]],Tabla13[Id Riesgo],Tabla13[Porcentaje Impacto],"",1),"")</f>
        <v>1</v>
      </c>
      <c r="F359" s="290" t="str">
        <f t="shared" si="34"/>
        <v>RC35</v>
      </c>
      <c r="G359" s="415" t="b">
        <f>_xlfn.XLOOKUP(F359,Tabla13[Id Riesgo],Tabla13[Registro diligenciado],FALSE,1)</f>
        <v>1</v>
      </c>
      <c r="H359" s="290" t="str">
        <f>IF(G359,_xlfn.XLOOKUP(F359,Tabla6[Id Riesgo],Tabla6[DESCRIPCIÓN DEL RIESGO],FALSE,1),"")</f>
        <v>Posibilidad de afectación Reputacional por Conflicto de Intereses debido a Presentar deficiencias en la gestión jurídica y administrativa, evidenciadas en fallas en la interpretación o aplicación de la normativa vigente, deficiencias en el manejo y custodia de la información legal sensible, así como retrasos en la emisión de conceptos y en la atención oportuna de actuaciones judiciales, lo que puede comprometer la adecuada asesoría jurídica, la defensa de los intereses institucionales y generar pérdidas de términos o afectaciones administrativas.</v>
      </c>
      <c r="I359" s="327">
        <f>_xlfn.XLOOKUP(Tabla135[[#This Row],[Id Riesgo]],Tabla13[Id Riesgo],Tabla13[Probabilidad])</f>
        <v>0.4</v>
      </c>
      <c r="J359" s="327">
        <f>_xlfn.XLOOKUP(Tabla135[[#This Row],[Id Riesgo]],Tabla13[Id Riesgo],Tabla13[Porcentaje Impacto],"",1)</f>
        <v>1</v>
      </c>
      <c r="K359" s="311">
        <v>8</v>
      </c>
      <c r="L359" s="314"/>
      <c r="M359" s="314"/>
      <c r="N359" s="314"/>
      <c r="O359" s="295"/>
      <c r="P359" s="314"/>
      <c r="Q359" s="328" t="str">
        <f>_xlfn.TEXTJOIN(" ",TRUE,Tabla135[[#This Row],[Actividad - Acción ¿Qué?
Inicia con verbo]],Tabla135[[#This Row],[Complemento
(Observaciones o desviaciones)]])</f>
        <v/>
      </c>
      <c r="R359" s="295"/>
      <c r="S359" s="327" t="str">
        <f>_xlfn.XLOOKUP(Tabla135[[#This Row],[Tipo de control]],Tabla7[Tipo de control],Tabla7[Peso],"",1)</f>
        <v/>
      </c>
      <c r="T359" s="290" t="str">
        <f>_xlfn.XLOOKUP(Tabla135[[#This Row],[Tipo de control]],Tabla7[Tipo de control],Tabla7[Afectación matriz],"",1)</f>
        <v/>
      </c>
      <c r="U359" s="295"/>
      <c r="V359" s="327" t="str">
        <f>_xlfn.XLOOKUP(Tabla135[[#This Row],[Implementación]],Tabla11[Implementación],Tabla11[Peso],"",1)</f>
        <v/>
      </c>
      <c r="W359" s="295"/>
      <c r="X359" s="295"/>
      <c r="Y359" s="295"/>
      <c r="Z359" s="295"/>
      <c r="AA359" s="310" t="str">
        <f>IFERROR(Tabla135[[#This Row],[Peso del control]]+Tabla135[[#This Row],[Peso de la implementación]],"")</f>
        <v/>
      </c>
      <c r="AB359" s="310" t="str" cm="1">
        <f t="array" ref="AB359">IFERROR(IF(Tabla135[[#This Row],[Registro diligenciado]]=TRUE,_xlfn.IFS(AND(Tabla135[[#This Row],[No. de Control]]=1,Tabla135[[#This Row],[Desplazamiento en la Matriz]]="Probabilidad"),D359-(D359*Tabla135[[#This Row],[Valor del control]]),AND(Tabla135[[#This Row],[No. de Control]]&gt;1,Tabla135[[#This Row],[Desplazamiento en la Matriz]]="Probabilidad"),AB358-(AB358*Tabla135[[#This Row],[Valor del control]]),AND(Tabla135[[#This Row],[No. de Control]]=1,Tabla135[[#This Row],[Desplazamiento en la Matriz]]="Impacto"),D359,AND(Tabla135[[#This Row],[No. de Control]]&gt;1,Tabla135[[#This Row],[Desplazamiento en la Matriz]]="Impacto"),AB358),""),"")</f>
        <v/>
      </c>
      <c r="AC359" s="310" t="str" cm="1">
        <f t="array" ref="AC359">IFERROR(IF(Tabla135[[#This Row],[Registro diligenciado]]=TRUE,_xlfn.IFS(AND(Tabla135[[#This Row],[No. de Control]]=1,Tabla135[[#This Row],[Desplazamiento en la Matriz]]="Impacto"),E359-(E359*Tabla135[[#This Row],[Valor del control]]),AND(Tabla135[[#This Row],[No. de Control]]&gt;1,Tabla135[[#This Row],[Desplazamiento en la Matriz]]="Impacto"),AC358-(AC358*Tabla135[[#This Row],[Valor del control]]),AND(Tabla135[[#This Row],[No. de Control]]=1,Tabla135[[#This Row],[Desplazamiento en la Matriz]]="Probabilidad"),E359,AND(Tabla135[[#This Row],[No. de Control]]&gt;1,Tabla135[[#This Row],[Desplazamiento en la Matriz]]="Probabilidad"),AC358),""),"")</f>
        <v/>
      </c>
      <c r="AD359" s="310">
        <f>IFERROR(_xlfn.MINIFS(Tabla135[Probabilidad residual],Tabla135[Id Riesgo],Tabla135[[#This Row],[Id Riesgo]]),"")</f>
        <v>0.4</v>
      </c>
      <c r="AE359" s="310">
        <f>IFERROR(_xlfn.MINIFS(Tabla135[Impacto residual],Tabla135[Id Riesgo],Tabla135[[#This Row],[Id Riesgo]]),"")</f>
        <v>0.75</v>
      </c>
      <c r="AF359" s="310" t="str" cm="1">
        <f t="array" ref="AF35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359" s="310" t="str" cm="1">
        <f t="array" ref="AG35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35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59" s="213"/>
      <c r="AJ359" s="727">
        <f>_xlfn.MINIFS(Tabla135[Probabilidad residual],Tabla135[Id Riesgo],Tabla135[[#This Row],[Id Riesgo]])</f>
        <v>0.4</v>
      </c>
      <c r="AK359" s="727">
        <f>_xlfn.MINIFS(Tabla135[Impacto residual],Tabla135[Id Riesgo],Tabla135[[#This Row],[Id Riesgo]])</f>
        <v>0.75</v>
      </c>
      <c r="AL359" s="727"/>
      <c r="AM359" s="727"/>
      <c r="AN359" s="213"/>
      <c r="AO359" s="213"/>
      <c r="AP359" s="213"/>
      <c r="AQ359" s="213"/>
      <c r="AR359" s="213"/>
      <c r="AS359" s="213"/>
      <c r="AT359" s="213"/>
      <c r="AU359" s="213"/>
      <c r="AV359" s="213"/>
      <c r="AW359" s="213"/>
      <c r="AX359" s="213"/>
      <c r="AY359" s="213"/>
    </row>
    <row r="360" spans="1:51" ht="174" hidden="1" x14ac:dyDescent="0.4">
      <c r="A360" s="735" t="str">
        <f>Tabla135[[#This Row],[Id Riesgo]]</f>
        <v>RC35</v>
      </c>
      <c r="B360" s="736" t="str">
        <f>Tabla135[[#This Row],[Riesgo]]</f>
        <v>Posibilidad de afectación Reputacional por Conflicto de Intereses debido a Presentar deficiencias en la gestión jurídica y administrativa, evidenciadas en fallas en la interpretación o aplicación de la normativa vigente, deficiencias en el manejo y custodia de la información legal sensible, así como retrasos en la emisión de conceptos y en la atención oportuna de actuaciones judiciales, lo que puede comprometer la adecuada asesoría jurídica, la defensa de los intereses institucionales y generar pérdidas de términos o afectaciones administrativas.</v>
      </c>
      <c r="C360" s="742" t="b">
        <f>Tabla135[[#This Row],[Identificado en paso 1 y 2?]]</f>
        <v>1</v>
      </c>
      <c r="D360" s="727">
        <f>_xlfn.XLOOKUP(Tabla135[[#This Row],[Id Riesgo]],Tabla13[Id Riesgo],Tabla13[Probabilidad],"",1)</f>
        <v>0.4</v>
      </c>
      <c r="E360" s="727">
        <f>IF(C360=TRUE,_xlfn.XLOOKUP(Tabla135[[#This Row],[Id Riesgo]],Tabla13[Id Riesgo],Tabla13[Porcentaje Impacto],"",1),"")</f>
        <v>1</v>
      </c>
      <c r="F360" s="290" t="str">
        <f t="shared" si="34"/>
        <v>RC35</v>
      </c>
      <c r="G360" s="415" t="b">
        <f>_xlfn.XLOOKUP(F360,Tabla13[Id Riesgo],Tabla13[Registro diligenciado],FALSE,1)</f>
        <v>1</v>
      </c>
      <c r="H360" s="290" t="str">
        <f>IF(G360,_xlfn.XLOOKUP(F360,Tabla6[Id Riesgo],Tabla6[DESCRIPCIÓN DEL RIESGO],FALSE,1),"")</f>
        <v>Posibilidad de afectación Reputacional por Conflicto de Intereses debido a Presentar deficiencias en la gestión jurídica y administrativa, evidenciadas en fallas en la interpretación o aplicación de la normativa vigente, deficiencias en el manejo y custodia de la información legal sensible, así como retrasos en la emisión de conceptos y en la atención oportuna de actuaciones judiciales, lo que puede comprometer la adecuada asesoría jurídica, la defensa de los intereses institucionales y generar pérdidas de términos o afectaciones administrativas.</v>
      </c>
      <c r="I360" s="327">
        <f>_xlfn.XLOOKUP(Tabla135[[#This Row],[Id Riesgo]],Tabla13[Id Riesgo],Tabla13[Probabilidad])</f>
        <v>0.4</v>
      </c>
      <c r="J360" s="327">
        <f>_xlfn.XLOOKUP(Tabla135[[#This Row],[Id Riesgo]],Tabla13[Id Riesgo],Tabla13[Porcentaje Impacto],"",1)</f>
        <v>1</v>
      </c>
      <c r="K360" s="311">
        <v>9</v>
      </c>
      <c r="L360" s="314"/>
      <c r="M360" s="314"/>
      <c r="N360" s="314"/>
      <c r="O360" s="295"/>
      <c r="P360" s="314"/>
      <c r="Q360" s="328" t="str">
        <f>_xlfn.TEXTJOIN(" ",TRUE,Tabla135[[#This Row],[Actividad - Acción ¿Qué?
Inicia con verbo]],Tabla135[[#This Row],[Complemento
(Observaciones o desviaciones)]])</f>
        <v/>
      </c>
      <c r="R360" s="295"/>
      <c r="S360" s="327" t="str">
        <f>_xlfn.XLOOKUP(Tabla135[[#This Row],[Tipo de control]],Tabla7[Tipo de control],Tabla7[Peso],"",1)</f>
        <v/>
      </c>
      <c r="T360" s="290" t="str">
        <f>_xlfn.XLOOKUP(Tabla135[[#This Row],[Tipo de control]],Tabla7[Tipo de control],Tabla7[Afectación matriz],"",1)</f>
        <v/>
      </c>
      <c r="U360" s="295"/>
      <c r="V360" s="327" t="str">
        <f>_xlfn.XLOOKUP(Tabla135[[#This Row],[Implementación]],Tabla11[Implementación],Tabla11[Peso],"",1)</f>
        <v/>
      </c>
      <c r="W360" s="295"/>
      <c r="X360" s="295"/>
      <c r="Y360" s="295"/>
      <c r="Z360" s="295"/>
      <c r="AA360" s="310" t="str">
        <f>IFERROR(Tabla135[[#This Row],[Peso del control]]+Tabla135[[#This Row],[Peso de la implementación]],"")</f>
        <v/>
      </c>
      <c r="AB360" s="310" t="str" cm="1">
        <f t="array" ref="AB360">IFERROR(IF(Tabla135[[#This Row],[Registro diligenciado]]=TRUE,_xlfn.IFS(AND(Tabla135[[#This Row],[No. de Control]]=1,Tabla135[[#This Row],[Desplazamiento en la Matriz]]="Probabilidad"),D360-(D360*Tabla135[[#This Row],[Valor del control]]),AND(Tabla135[[#This Row],[No. de Control]]&gt;1,Tabla135[[#This Row],[Desplazamiento en la Matriz]]="Probabilidad"),AB359-(AB359*Tabla135[[#This Row],[Valor del control]]),AND(Tabla135[[#This Row],[No. de Control]]=1,Tabla135[[#This Row],[Desplazamiento en la Matriz]]="Impacto"),D360,AND(Tabla135[[#This Row],[No. de Control]]&gt;1,Tabla135[[#This Row],[Desplazamiento en la Matriz]]="Impacto"),AB359),""),"")</f>
        <v/>
      </c>
      <c r="AC360" s="310" t="str" cm="1">
        <f t="array" ref="AC360">IFERROR(IF(Tabla135[[#This Row],[Registro diligenciado]]=TRUE,_xlfn.IFS(AND(Tabla135[[#This Row],[No. de Control]]=1,Tabla135[[#This Row],[Desplazamiento en la Matriz]]="Impacto"),E360-(E360*Tabla135[[#This Row],[Valor del control]]),AND(Tabla135[[#This Row],[No. de Control]]&gt;1,Tabla135[[#This Row],[Desplazamiento en la Matriz]]="Impacto"),AC359-(AC359*Tabla135[[#This Row],[Valor del control]]),AND(Tabla135[[#This Row],[No. de Control]]=1,Tabla135[[#This Row],[Desplazamiento en la Matriz]]="Probabilidad"),E360,AND(Tabla135[[#This Row],[No. de Control]]&gt;1,Tabla135[[#This Row],[Desplazamiento en la Matriz]]="Probabilidad"),AC359),""),"")</f>
        <v/>
      </c>
      <c r="AD360" s="310">
        <f>IFERROR(_xlfn.MINIFS(Tabla135[Probabilidad residual],Tabla135[Id Riesgo],Tabla135[[#This Row],[Id Riesgo]]),"")</f>
        <v>0.4</v>
      </c>
      <c r="AE360" s="310">
        <f>IFERROR(_xlfn.MINIFS(Tabla135[Impacto residual],Tabla135[Id Riesgo],Tabla135[[#This Row],[Id Riesgo]]),"")</f>
        <v>0.75</v>
      </c>
      <c r="AF360" s="310" t="str" cm="1">
        <f t="array" ref="AF36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360" s="310" t="str" cm="1">
        <f t="array" ref="AG36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36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60" s="213"/>
      <c r="AJ360" s="727">
        <f>_xlfn.MINIFS(Tabla135[Probabilidad residual],Tabla135[Id Riesgo],Tabla135[[#This Row],[Id Riesgo]])</f>
        <v>0.4</v>
      </c>
      <c r="AK360" s="727">
        <f>_xlfn.MINIFS(Tabla135[Impacto residual],Tabla135[Id Riesgo],Tabla135[[#This Row],[Id Riesgo]])</f>
        <v>0.75</v>
      </c>
      <c r="AL360" s="727"/>
      <c r="AM360" s="727"/>
      <c r="AN360" s="213"/>
      <c r="AO360" s="213"/>
      <c r="AP360" s="213"/>
      <c r="AQ360" s="213"/>
      <c r="AR360" s="213"/>
      <c r="AS360" s="213"/>
      <c r="AT360" s="213"/>
      <c r="AU360" s="213"/>
      <c r="AV360" s="213"/>
      <c r="AW360" s="213"/>
      <c r="AX360" s="213"/>
      <c r="AY360" s="213"/>
    </row>
    <row r="361" spans="1:51" ht="174" hidden="1" x14ac:dyDescent="0.4">
      <c r="A361" s="735" t="str">
        <f>Tabla135[[#This Row],[Id Riesgo]]</f>
        <v>RC35</v>
      </c>
      <c r="B361" s="736" t="str">
        <f>Tabla135[[#This Row],[Riesgo]]</f>
        <v>Posibilidad de afectación Reputacional por Conflicto de Intereses debido a Presentar deficiencias en la gestión jurídica y administrativa, evidenciadas en fallas en la interpretación o aplicación de la normativa vigente, deficiencias en el manejo y custodia de la información legal sensible, así como retrasos en la emisión de conceptos y en la atención oportuna de actuaciones judiciales, lo que puede comprometer la adecuada asesoría jurídica, la defensa de los intereses institucionales y generar pérdidas de términos o afectaciones administrativas.</v>
      </c>
      <c r="C361" s="742" t="b">
        <f>Tabla135[[#This Row],[Identificado en paso 1 y 2?]]</f>
        <v>1</v>
      </c>
      <c r="D361" s="727">
        <f>_xlfn.XLOOKUP(Tabla135[[#This Row],[Id Riesgo]],Tabla13[Id Riesgo],Tabla13[Probabilidad],"",1)</f>
        <v>0.4</v>
      </c>
      <c r="E361" s="727">
        <f>IF(C361=TRUE,_xlfn.XLOOKUP(Tabla135[[#This Row],[Id Riesgo]],Tabla13[Id Riesgo],Tabla13[Porcentaje Impacto],"",1),"")</f>
        <v>1</v>
      </c>
      <c r="F361" s="290" t="str">
        <f t="shared" si="34"/>
        <v>RC35</v>
      </c>
      <c r="G361" s="415" t="b">
        <f>_xlfn.XLOOKUP(F361,Tabla13[Id Riesgo],Tabla13[Registro diligenciado],FALSE,1)</f>
        <v>1</v>
      </c>
      <c r="H361" s="290" t="str">
        <f>IF(G361,_xlfn.XLOOKUP(F361,Tabla6[Id Riesgo],Tabla6[DESCRIPCIÓN DEL RIESGO],FALSE,1),"")</f>
        <v>Posibilidad de afectación Reputacional por Conflicto de Intereses debido a Presentar deficiencias en la gestión jurídica y administrativa, evidenciadas en fallas en la interpretación o aplicación de la normativa vigente, deficiencias en el manejo y custodia de la información legal sensible, así como retrasos en la emisión de conceptos y en la atención oportuna de actuaciones judiciales, lo que puede comprometer la adecuada asesoría jurídica, la defensa de los intereses institucionales y generar pérdidas de términos o afectaciones administrativas.</v>
      </c>
      <c r="I361" s="327">
        <f>_xlfn.XLOOKUP(Tabla135[[#This Row],[Id Riesgo]],Tabla13[Id Riesgo],Tabla13[Probabilidad])</f>
        <v>0.4</v>
      </c>
      <c r="J361" s="327">
        <f>_xlfn.XLOOKUP(Tabla135[[#This Row],[Id Riesgo]],Tabla13[Id Riesgo],Tabla13[Porcentaje Impacto],"",1)</f>
        <v>1</v>
      </c>
      <c r="K361" s="311">
        <v>10</v>
      </c>
      <c r="L361" s="314"/>
      <c r="M361" s="314"/>
      <c r="N361" s="314"/>
      <c r="O361" s="295"/>
      <c r="P361" s="314"/>
      <c r="Q361" s="328" t="str">
        <f>_xlfn.TEXTJOIN(" ",TRUE,Tabla135[[#This Row],[Actividad - Acción ¿Qué?
Inicia con verbo]],Tabla135[[#This Row],[Complemento
(Observaciones o desviaciones)]])</f>
        <v/>
      </c>
      <c r="R361" s="295"/>
      <c r="S361" s="327" t="str">
        <f>_xlfn.XLOOKUP(Tabla135[[#This Row],[Tipo de control]],Tabla7[Tipo de control],Tabla7[Peso],"",1)</f>
        <v/>
      </c>
      <c r="T361" s="290" t="str">
        <f>_xlfn.XLOOKUP(Tabla135[[#This Row],[Tipo de control]],Tabla7[Tipo de control],Tabla7[Afectación matriz],"",1)</f>
        <v/>
      </c>
      <c r="U361" s="295"/>
      <c r="V361" s="327" t="str">
        <f>_xlfn.XLOOKUP(Tabla135[[#This Row],[Implementación]],Tabla11[Implementación],Tabla11[Peso],"",1)</f>
        <v/>
      </c>
      <c r="W361" s="295"/>
      <c r="X361" s="295"/>
      <c r="Y361" s="295"/>
      <c r="Z361" s="295"/>
      <c r="AA361" s="310" t="str">
        <f>IFERROR(Tabla135[[#This Row],[Peso del control]]+Tabla135[[#This Row],[Peso de la implementación]],"")</f>
        <v/>
      </c>
      <c r="AB361" s="310" t="str" cm="1">
        <f t="array" ref="AB361">IFERROR(IF(Tabla135[[#This Row],[Registro diligenciado]]=TRUE,_xlfn.IFS(AND(Tabla135[[#This Row],[No. de Control]]=1,Tabla135[[#This Row],[Desplazamiento en la Matriz]]="Probabilidad"),D361-(D361*Tabla135[[#This Row],[Valor del control]]),AND(Tabla135[[#This Row],[No. de Control]]&gt;1,Tabla135[[#This Row],[Desplazamiento en la Matriz]]="Probabilidad"),AB360-(AB360*Tabla135[[#This Row],[Valor del control]]),AND(Tabla135[[#This Row],[No. de Control]]=1,Tabla135[[#This Row],[Desplazamiento en la Matriz]]="Impacto"),D361,AND(Tabla135[[#This Row],[No. de Control]]&gt;1,Tabla135[[#This Row],[Desplazamiento en la Matriz]]="Impacto"),AB360),""),"")</f>
        <v/>
      </c>
      <c r="AC361" s="310" t="str" cm="1">
        <f t="array" ref="AC361">IFERROR(IF(Tabla135[[#This Row],[Registro diligenciado]]=TRUE,_xlfn.IFS(AND(Tabla135[[#This Row],[No. de Control]]=1,Tabla135[[#This Row],[Desplazamiento en la Matriz]]="Impacto"),E361-(E361*Tabla135[[#This Row],[Valor del control]]),AND(Tabla135[[#This Row],[No. de Control]]&gt;1,Tabla135[[#This Row],[Desplazamiento en la Matriz]]="Impacto"),AC360-(AC360*Tabla135[[#This Row],[Valor del control]]),AND(Tabla135[[#This Row],[No. de Control]]=1,Tabla135[[#This Row],[Desplazamiento en la Matriz]]="Probabilidad"),E361,AND(Tabla135[[#This Row],[No. de Control]]&gt;1,Tabla135[[#This Row],[Desplazamiento en la Matriz]]="Probabilidad"),AC360),""),"")</f>
        <v/>
      </c>
      <c r="AD361" s="310">
        <f>IFERROR(_xlfn.MINIFS(Tabla135[Probabilidad residual],Tabla135[Id Riesgo],Tabla135[[#This Row],[Id Riesgo]]),"")</f>
        <v>0.4</v>
      </c>
      <c r="AE361" s="310">
        <f>IFERROR(_xlfn.MINIFS(Tabla135[Impacto residual],Tabla135[Id Riesgo],Tabla135[[#This Row],[Id Riesgo]]),"")</f>
        <v>0.75</v>
      </c>
      <c r="AF361" s="310" t="str" cm="1">
        <f t="array" ref="AF36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361" s="310" t="str" cm="1">
        <f t="array" ref="AG36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36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61" s="213"/>
      <c r="AJ361" s="727">
        <f>_xlfn.MINIFS(Tabla135[Probabilidad residual],Tabla135[Id Riesgo],Tabla135[[#This Row],[Id Riesgo]])</f>
        <v>0.4</v>
      </c>
      <c r="AK361" s="727">
        <f>_xlfn.MINIFS(Tabla135[Impacto residual],Tabla135[Id Riesgo],Tabla135[[#This Row],[Id Riesgo]])</f>
        <v>0.75</v>
      </c>
      <c r="AL361" s="727"/>
      <c r="AM361" s="727"/>
      <c r="AN361" s="213"/>
      <c r="AO361" s="213"/>
      <c r="AP361" s="213"/>
      <c r="AQ361" s="213"/>
      <c r="AR361" s="213"/>
      <c r="AS361" s="213"/>
      <c r="AT361" s="213"/>
      <c r="AU361" s="213"/>
      <c r="AV361" s="213"/>
      <c r="AW361" s="213"/>
      <c r="AX361" s="213"/>
      <c r="AY361" s="213"/>
    </row>
    <row r="362" spans="1:51" ht="211.5" customHeight="1" x14ac:dyDescent="0.4">
      <c r="A362" s="735" t="str">
        <f>Tabla135[[#This Row],[Id Riesgo]]</f>
        <v>RC36</v>
      </c>
      <c r="B362" s="736" t="str">
        <f>Tabla135[[#This Row],[Riesgo]]</f>
        <v>Posibilidad de afectación Económica, Operativa por Corrupción debido a posibilidad de incurrir en errores o irregularidades durante la planeación, selección y contratación de proveedores. Entre estas amenazas se encuentran riesgos de corrupción o favorecimiento indebido a ciertos oferentes, así como la presentación de información falsa por parte de los proponentes.</v>
      </c>
      <c r="C362" s="742" t="b">
        <f>Tabla135[[#This Row],[Identificado en paso 1 y 2?]]</f>
        <v>1</v>
      </c>
      <c r="D362" s="727">
        <f>_xlfn.XLOOKUP(Tabla135[[#This Row],[Id Riesgo]],Tabla13[Id Riesgo],Tabla13[Probabilidad],"",1)</f>
        <v>0.4</v>
      </c>
      <c r="E362" s="727">
        <f>IF(C362=TRUE,_xlfn.XLOOKUP(Tabla135[[#This Row],[Id Riesgo]],Tabla13[Id Riesgo],Tabla13[Porcentaje Impacto],"",1),"")</f>
        <v>0.4</v>
      </c>
      <c r="F362" s="290" t="s">
        <v>167</v>
      </c>
      <c r="G362" s="415" t="b">
        <f>_xlfn.XLOOKUP(F362,Tabla13[Id Riesgo],Tabla13[Registro diligenciado],FALSE,1)</f>
        <v>1</v>
      </c>
      <c r="H362" s="290" t="str">
        <f>IF(G362,_xlfn.XLOOKUP(F362,Tabla6[Id Riesgo],Tabla6[DESCRIPCIÓN DEL RIESGO],FALSE,1),"")</f>
        <v>Posibilidad de afectación Económica, Operativa por Corrupción debido a posibilidad de incurrir en errores o irregularidades durante la planeación, selección y contratación de proveedores. Entre estas amenazas se encuentran riesgos de corrupción o favorecimiento indebido a ciertos oferentes, así como la presentación de información falsa por parte de los proponentes.</v>
      </c>
      <c r="I362" s="327">
        <f>_xlfn.XLOOKUP(Tabla135[[#This Row],[Id Riesgo]],Tabla13[Id Riesgo],Tabla13[Probabilidad])</f>
        <v>0.4</v>
      </c>
      <c r="J362" s="327">
        <f>_xlfn.XLOOKUP(Tabla135[[#This Row],[Id Riesgo]],Tabla13[Id Riesgo],Tabla13[Porcentaje Impacto],"",1)</f>
        <v>0.4</v>
      </c>
      <c r="K362" s="311">
        <v>1</v>
      </c>
      <c r="L362" s="314" t="s">
        <v>762</v>
      </c>
      <c r="M362" s="314" t="s">
        <v>433</v>
      </c>
      <c r="N362" s="314" t="s">
        <v>466</v>
      </c>
      <c r="O362" s="295" t="s">
        <v>996</v>
      </c>
      <c r="P362" s="314" t="s">
        <v>997</v>
      </c>
      <c r="Q362" s="328" t="str">
        <f>_xlfn.TEXTJOIN(" ",TRUE,Tabla135[[#This Row],[Actividad - Acción ¿Qué?
Inicia con verbo]],Tabla135[[#This Row],[Complemento
(Observaciones o desviaciones)]])</f>
        <v>Aplicar procedimientos transparentes y estandarizados para la planeación, selección y contratación de proveedores, que incorporen criterios objetivos de evaluación, verificación de la información de los oferentes, controles de aprobación y trazabilidad documental, con el fin de prevenir actos de corrupción, favorecimientos indebidos y errores que puedan generar afectaciones económicas u operativas. Fortalecer el proceso de adquisiciones mediante la implementación de controles de transparencia, verificación y revisión objetiva durante la planeación y contratación de bienes y servicios.</v>
      </c>
      <c r="R362" s="295" t="s">
        <v>530</v>
      </c>
      <c r="S362" s="327">
        <f>_xlfn.XLOOKUP(Tabla135[[#This Row],[Tipo de control]],Tabla7[Tipo de control],Tabla7[Peso],"",1)</f>
        <v>0.25</v>
      </c>
      <c r="T362" s="290" t="str">
        <f>_xlfn.XLOOKUP(Tabla135[[#This Row],[Tipo de control]],Tabla7[Tipo de control],Tabla7[Afectación matriz],"",1)</f>
        <v>Probabilidad</v>
      </c>
      <c r="U362" s="295" t="s">
        <v>536</v>
      </c>
      <c r="V362" s="327">
        <f>_xlfn.XLOOKUP(Tabla135[[#This Row],[Implementación]],Tabla11[Implementación],Tabla11[Peso],"",1)</f>
        <v>0.25</v>
      </c>
      <c r="W362" s="295" t="s">
        <v>502</v>
      </c>
      <c r="X362" s="295" t="s">
        <v>500</v>
      </c>
      <c r="Y362" s="295" t="s">
        <v>506</v>
      </c>
      <c r="Z362" s="295" t="s">
        <v>510</v>
      </c>
      <c r="AA362" s="310">
        <f>IFERROR(Tabla135[[#This Row],[Peso del control]]+Tabla135[[#This Row],[Peso de la implementación]],"")</f>
        <v>0.5</v>
      </c>
      <c r="AB362" s="310" cm="1">
        <f t="array" ref="AB362">IFERROR(IF(Tabla135[[#This Row],[Registro diligenciado]]=TRUE,_xlfn.IFS(AND(Tabla135[[#This Row],[No. de Control]]=1,Tabla135[[#This Row],[Desplazamiento en la Matriz]]="Probabilidad"),D362-(D362*Tabla135[[#This Row],[Valor del control]]),AND(Tabla135[[#This Row],[No. de Control]]&gt;1,Tabla135[[#This Row],[Desplazamiento en la Matriz]]="Probabilidad"),AB361-(AB361*Tabla135[[#This Row],[Valor del control]]),AND(Tabla135[[#This Row],[No. de Control]]=1,Tabla135[[#This Row],[Desplazamiento en la Matriz]]="Impacto"),D362,AND(Tabla135[[#This Row],[No. de Control]]&gt;1,Tabla135[[#This Row],[Desplazamiento en la Matriz]]="Impacto"),AB361),""),"")</f>
        <v>0.2</v>
      </c>
      <c r="AC362" s="310" cm="1">
        <f t="array" ref="AC362">IFERROR(IF(Tabla135[[#This Row],[Registro diligenciado]]=TRUE,_xlfn.IFS(AND(Tabla135[[#This Row],[No. de Control]]=1,Tabla135[[#This Row],[Desplazamiento en la Matriz]]="Impacto"),E362-(E362*Tabla135[[#This Row],[Valor del control]]),AND(Tabla135[[#This Row],[No. de Control]]&gt;1,Tabla135[[#This Row],[Desplazamiento en la Matriz]]="Impacto"),AC361-(AC361*Tabla135[[#This Row],[Valor del control]]),AND(Tabla135[[#This Row],[No. de Control]]=1,Tabla135[[#This Row],[Desplazamiento en la Matriz]]="Probabilidad"),E362,AND(Tabla135[[#This Row],[No. de Control]]&gt;1,Tabla135[[#This Row],[Desplazamiento en la Matriz]]="Probabilidad"),AC361),""),"")</f>
        <v>0.4</v>
      </c>
      <c r="AD362" s="310">
        <f>IFERROR(_xlfn.MINIFS(Tabla135[Probabilidad residual],Tabla135[Id Riesgo],Tabla135[[#This Row],[Id Riesgo]]),"")</f>
        <v>0.2</v>
      </c>
      <c r="AE362" s="310">
        <f>IFERROR(_xlfn.MINIFS(Tabla135[Impacto residual],Tabla135[Id Riesgo],Tabla135[[#This Row],[Id Riesgo]]),"")</f>
        <v>0.4</v>
      </c>
      <c r="AF362" s="310" t="str" cm="1">
        <f t="array" ref="AF36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362" s="310" t="str" cm="1">
        <f t="array" ref="AG36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Menor</v>
      </c>
      <c r="AH36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362" s="213"/>
      <c r="AJ362" s="727">
        <f>_xlfn.MINIFS(Tabla135[Probabilidad residual],Tabla135[Id Riesgo],Tabla135[[#This Row],[Id Riesgo]])</f>
        <v>0.2</v>
      </c>
      <c r="AK362" s="727">
        <f>_xlfn.MINIFS(Tabla135[Impacto residual],Tabla135[Id Riesgo],Tabla135[[#This Row],[Id Riesgo]])</f>
        <v>0.4</v>
      </c>
      <c r="AL362" s="727" t="str" cm="1">
        <f t="array" ref="AL362">IFERROR(_xlfn.IFS(AND(AJ362&gt;=CONFIGURACIÓN!$BF$6,AJ362&lt;=CONFIGURACIÓN!$BG$6),CONFIGURACIÓN!$BE$6,AND(AJ362&gt;=CONFIGURACIÓN!$BF$7,AJ362&lt;=CONFIGURACIÓN!$BG$7),CONFIGURACIÓN!$BE$7,AND(AJ362&gt;=CONFIGURACIÓN!$BF$8,AJ362&lt;=CONFIGURACIÓN!$BG$8),CONFIGURACIÓN!$BE$8,AND(AJ362&gt;=CONFIGURACIÓN!$BF$9,AJ362&lt;=CONFIGURACIÓN!$BG$9),CONFIGURACIÓN!$BE$9,AND(AJ362&gt;=CONFIGURACIÓN!$BF$10,AJ362&lt;=CONFIGURACIÓN!$BG$10),CONFIGURACIÓN!$BE$10),"")</f>
        <v>Muy baja</v>
      </c>
      <c r="AM362" s="727" t="str" cm="1">
        <f t="array" ref="AM362">IFERROR(_xlfn.IFS(AND(AK362&gt;=CONFIGURACIÓN!$BJ$6,AK362&lt;=CONFIGURACIÓN!$BK$6),CONFIGURACIÓN!$BI$6,AND(AK362&gt;=CONFIGURACIÓN!$BJ$7,AK362&lt;=CONFIGURACIÓN!$BK$7),CONFIGURACIÓN!$BI$7,AND(AK362&gt;=CONFIGURACIÓN!$BJ$8,AK362&lt;=CONFIGURACIÓN!$BK$8),CONFIGURACIÓN!$BI$8,AND(AK362&gt;=CONFIGURACIÓN!$BJ$9,AK362&lt;=CONFIGURACIÓN!$BK$9),CONFIGURACIÓN!$BI$9,AND(AK362&gt;=CONFIGURACIÓN!$BJ$10,AK362&lt;=CONFIGURACIÓN!$BK$10),CONFIGURACIÓN!$BI$10),"")</f>
        <v>Menor</v>
      </c>
      <c r="AN362" s="213"/>
      <c r="AO362" s="213"/>
      <c r="AP362" s="213"/>
      <c r="AQ362" s="213"/>
      <c r="AR362" s="213"/>
      <c r="AS362" s="213"/>
      <c r="AT362" s="213"/>
      <c r="AU362" s="213"/>
      <c r="AV362" s="213"/>
      <c r="AW362" s="213"/>
      <c r="AX362" s="213"/>
      <c r="AY362" s="213"/>
    </row>
    <row r="363" spans="1:51" ht="124.3" hidden="1" x14ac:dyDescent="0.4">
      <c r="A363" s="735" t="str">
        <f>Tabla135[[#This Row],[Id Riesgo]]</f>
        <v>RC36</v>
      </c>
      <c r="B363" s="736" t="str">
        <f>Tabla135[[#This Row],[Riesgo]]</f>
        <v>Posibilidad de afectación Económica, Operativa por Corrupción debido a posibilidad de incurrir en errores o irregularidades durante la planeación, selección y contratación de proveedores. Entre estas amenazas se encuentran riesgos de corrupción o favorecimiento indebido a ciertos oferentes, así como la presentación de información falsa por parte de los proponentes.</v>
      </c>
      <c r="C363" s="742" t="b">
        <f>Tabla135[[#This Row],[Identificado en paso 1 y 2?]]</f>
        <v>1</v>
      </c>
      <c r="D363" s="727">
        <f>_xlfn.XLOOKUP(Tabla135[[#This Row],[Id Riesgo]],Tabla13[Id Riesgo],Tabla13[Probabilidad],"",1)</f>
        <v>0.4</v>
      </c>
      <c r="E363" s="727">
        <f>IF(C363=TRUE,_xlfn.XLOOKUP(Tabla135[[#This Row],[Id Riesgo]],Tabla13[Id Riesgo],Tabla13[Porcentaje Impacto],"",1),"")</f>
        <v>0.4</v>
      </c>
      <c r="F363" s="290" t="str">
        <f t="shared" ref="F363:F371" si="35">F362</f>
        <v>RC36</v>
      </c>
      <c r="G363" s="415" t="b">
        <f>_xlfn.XLOOKUP(F363,Tabla13[Id Riesgo],Tabla13[Registro diligenciado],FALSE,1)</f>
        <v>1</v>
      </c>
      <c r="H363" s="290" t="str">
        <f>IF(G363,_xlfn.XLOOKUP(F363,Tabla6[Id Riesgo],Tabla6[DESCRIPCIÓN DEL RIESGO],FALSE,1),"")</f>
        <v>Posibilidad de afectación Económica, Operativa por Corrupción debido a posibilidad de incurrir en errores o irregularidades durante la planeación, selección y contratación de proveedores. Entre estas amenazas se encuentran riesgos de corrupción o favorecimiento indebido a ciertos oferentes, así como la presentación de información falsa por parte de los proponentes.</v>
      </c>
      <c r="I363" s="327">
        <f>_xlfn.XLOOKUP(Tabla135[[#This Row],[Id Riesgo]],Tabla13[Id Riesgo],Tabla13[Probabilidad])</f>
        <v>0.4</v>
      </c>
      <c r="J363" s="327">
        <f>_xlfn.XLOOKUP(Tabla135[[#This Row],[Id Riesgo]],Tabla13[Id Riesgo],Tabla13[Porcentaje Impacto],"",1)</f>
        <v>0.4</v>
      </c>
      <c r="K363" s="311">
        <v>2</v>
      </c>
      <c r="L363" s="314"/>
      <c r="M363" s="314"/>
      <c r="N363" s="314"/>
      <c r="O363" s="295"/>
      <c r="P363" s="314"/>
      <c r="Q363" s="328" t="str">
        <f>_xlfn.TEXTJOIN(" ",TRUE,Tabla135[[#This Row],[Actividad - Acción ¿Qué?
Inicia con verbo]],Tabla135[[#This Row],[Complemento
(Observaciones o desviaciones)]])</f>
        <v/>
      </c>
      <c r="R363" s="295"/>
      <c r="S363" s="327" t="str">
        <f>_xlfn.XLOOKUP(Tabla135[[#This Row],[Tipo de control]],Tabla7[Tipo de control],Tabla7[Peso],"",1)</f>
        <v/>
      </c>
      <c r="T363" s="290" t="str">
        <f>_xlfn.XLOOKUP(Tabla135[[#This Row],[Tipo de control]],Tabla7[Tipo de control],Tabla7[Afectación matriz],"",1)</f>
        <v/>
      </c>
      <c r="U363" s="295"/>
      <c r="V363" s="327" t="str">
        <f>_xlfn.XLOOKUP(Tabla135[[#This Row],[Implementación]],Tabla11[Implementación],Tabla11[Peso],"",1)</f>
        <v/>
      </c>
      <c r="W363" s="295"/>
      <c r="X363" s="295"/>
      <c r="Y363" s="295"/>
      <c r="Z363" s="295"/>
      <c r="AA363" s="310" t="str">
        <f>IFERROR(Tabla135[[#This Row],[Peso del control]]+Tabla135[[#This Row],[Peso de la implementación]],"")</f>
        <v/>
      </c>
      <c r="AB363" s="310" t="str" cm="1">
        <f t="array" ref="AB363">IFERROR(IF(Tabla135[[#This Row],[Registro diligenciado]]=TRUE,_xlfn.IFS(AND(Tabla135[[#This Row],[No. de Control]]=1,Tabla135[[#This Row],[Desplazamiento en la Matriz]]="Probabilidad"),D363-(D363*Tabla135[[#This Row],[Valor del control]]),AND(Tabla135[[#This Row],[No. de Control]]&gt;1,Tabla135[[#This Row],[Desplazamiento en la Matriz]]="Probabilidad"),AB362-(AB362*Tabla135[[#This Row],[Valor del control]]),AND(Tabla135[[#This Row],[No. de Control]]=1,Tabla135[[#This Row],[Desplazamiento en la Matriz]]="Impacto"),D363,AND(Tabla135[[#This Row],[No. de Control]]&gt;1,Tabla135[[#This Row],[Desplazamiento en la Matriz]]="Impacto"),AB362),""),"")</f>
        <v/>
      </c>
      <c r="AC363" s="310" t="str" cm="1">
        <f t="array" ref="AC363">IFERROR(IF(Tabla135[[#This Row],[Registro diligenciado]]=TRUE,_xlfn.IFS(AND(Tabla135[[#This Row],[No. de Control]]=1,Tabla135[[#This Row],[Desplazamiento en la Matriz]]="Impacto"),E363-(E363*Tabla135[[#This Row],[Valor del control]]),AND(Tabla135[[#This Row],[No. de Control]]&gt;1,Tabla135[[#This Row],[Desplazamiento en la Matriz]]="Impacto"),AC362-(AC362*Tabla135[[#This Row],[Valor del control]]),AND(Tabla135[[#This Row],[No. de Control]]=1,Tabla135[[#This Row],[Desplazamiento en la Matriz]]="Probabilidad"),E363,AND(Tabla135[[#This Row],[No. de Control]]&gt;1,Tabla135[[#This Row],[Desplazamiento en la Matriz]]="Probabilidad"),AC362),""),"")</f>
        <v/>
      </c>
      <c r="AD363" s="310">
        <f>IFERROR(_xlfn.MINIFS(Tabla135[Probabilidad residual],Tabla135[Id Riesgo],Tabla135[[#This Row],[Id Riesgo]]),"")</f>
        <v>0.2</v>
      </c>
      <c r="AE363" s="310">
        <f>IFERROR(_xlfn.MINIFS(Tabla135[Impacto residual],Tabla135[Id Riesgo],Tabla135[[#This Row],[Id Riesgo]]),"")</f>
        <v>0.4</v>
      </c>
      <c r="AF363" s="310" t="str" cm="1">
        <f t="array" ref="AF36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363" s="310" t="str" cm="1">
        <f t="array" ref="AG36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Menor</v>
      </c>
      <c r="AH36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63" s="213"/>
      <c r="AJ363" s="727">
        <f>_xlfn.MINIFS(Tabla135[Probabilidad residual],Tabla135[Id Riesgo],Tabla135[[#This Row],[Id Riesgo]])</f>
        <v>0.2</v>
      </c>
      <c r="AK363" s="727">
        <f>_xlfn.MINIFS(Tabla135[Impacto residual],Tabla135[Id Riesgo],Tabla135[[#This Row],[Id Riesgo]])</f>
        <v>0.4</v>
      </c>
      <c r="AL363" s="727"/>
      <c r="AM363" s="727"/>
      <c r="AN363" s="213"/>
      <c r="AO363" s="213"/>
      <c r="AP363" s="213"/>
      <c r="AQ363" s="213"/>
      <c r="AR363" s="213"/>
      <c r="AS363" s="213"/>
      <c r="AT363" s="213"/>
      <c r="AU363" s="213"/>
      <c r="AV363" s="213"/>
      <c r="AW363" s="213"/>
      <c r="AX363" s="213"/>
      <c r="AY363" s="213"/>
    </row>
    <row r="364" spans="1:51" ht="124.3" hidden="1" x14ac:dyDescent="0.4">
      <c r="A364" s="735" t="str">
        <f>Tabla135[[#This Row],[Id Riesgo]]</f>
        <v>RC36</v>
      </c>
      <c r="B364" s="736" t="str">
        <f>Tabla135[[#This Row],[Riesgo]]</f>
        <v>Posibilidad de afectación Económica, Operativa por Corrupción debido a posibilidad de incurrir en errores o irregularidades durante la planeación, selección y contratación de proveedores. Entre estas amenazas se encuentran riesgos de corrupción o favorecimiento indebido a ciertos oferentes, así como la presentación de información falsa por parte de los proponentes.</v>
      </c>
      <c r="C364" s="742" t="b">
        <f>Tabla135[[#This Row],[Identificado en paso 1 y 2?]]</f>
        <v>1</v>
      </c>
      <c r="D364" s="727">
        <f>_xlfn.XLOOKUP(Tabla135[[#This Row],[Id Riesgo]],Tabla13[Id Riesgo],Tabla13[Probabilidad],"",1)</f>
        <v>0.4</v>
      </c>
      <c r="E364" s="727">
        <f>IF(C364=TRUE,_xlfn.XLOOKUP(Tabla135[[#This Row],[Id Riesgo]],Tabla13[Id Riesgo],Tabla13[Porcentaje Impacto],"",1),"")</f>
        <v>0.4</v>
      </c>
      <c r="F364" s="290" t="str">
        <f t="shared" si="35"/>
        <v>RC36</v>
      </c>
      <c r="G364" s="415" t="b">
        <f>_xlfn.XLOOKUP(F364,Tabla13[Id Riesgo],Tabla13[Registro diligenciado],FALSE,1)</f>
        <v>1</v>
      </c>
      <c r="H364" s="290" t="str">
        <f>IF(G364,_xlfn.XLOOKUP(F364,Tabla6[Id Riesgo],Tabla6[DESCRIPCIÓN DEL RIESGO],FALSE,1),"")</f>
        <v>Posibilidad de afectación Económica, Operativa por Corrupción debido a posibilidad de incurrir en errores o irregularidades durante la planeación, selección y contratación de proveedores. Entre estas amenazas se encuentran riesgos de corrupción o favorecimiento indebido a ciertos oferentes, así como la presentación de información falsa por parte de los proponentes.</v>
      </c>
      <c r="I364" s="327">
        <f>_xlfn.XLOOKUP(Tabla135[[#This Row],[Id Riesgo]],Tabla13[Id Riesgo],Tabla13[Probabilidad])</f>
        <v>0.4</v>
      </c>
      <c r="J364" s="327">
        <f>_xlfn.XLOOKUP(Tabla135[[#This Row],[Id Riesgo]],Tabla13[Id Riesgo],Tabla13[Porcentaje Impacto],"",1)</f>
        <v>0.4</v>
      </c>
      <c r="K364" s="311">
        <v>3</v>
      </c>
      <c r="L364" s="314"/>
      <c r="M364" s="314"/>
      <c r="N364" s="314"/>
      <c r="O364" s="295"/>
      <c r="P364" s="314"/>
      <c r="Q364" s="328" t="str">
        <f>_xlfn.TEXTJOIN(" ",TRUE,Tabla135[[#This Row],[Actividad - Acción ¿Qué?
Inicia con verbo]],Tabla135[[#This Row],[Complemento
(Observaciones o desviaciones)]])</f>
        <v/>
      </c>
      <c r="R364" s="295"/>
      <c r="S364" s="327" t="str">
        <f>_xlfn.XLOOKUP(Tabla135[[#This Row],[Tipo de control]],Tabla7[Tipo de control],Tabla7[Peso],"",1)</f>
        <v/>
      </c>
      <c r="T364" s="290" t="str">
        <f>_xlfn.XLOOKUP(Tabla135[[#This Row],[Tipo de control]],Tabla7[Tipo de control],Tabla7[Afectación matriz],"",1)</f>
        <v/>
      </c>
      <c r="U364" s="295"/>
      <c r="V364" s="327" t="str">
        <f>_xlfn.XLOOKUP(Tabla135[[#This Row],[Implementación]],Tabla11[Implementación],Tabla11[Peso],"",1)</f>
        <v/>
      </c>
      <c r="W364" s="295"/>
      <c r="X364" s="295"/>
      <c r="Y364" s="295"/>
      <c r="Z364" s="295"/>
      <c r="AA364" s="310" t="str">
        <f>IFERROR(Tabla135[[#This Row],[Peso del control]]+Tabla135[[#This Row],[Peso de la implementación]],"")</f>
        <v/>
      </c>
      <c r="AB364" s="310" t="str" cm="1">
        <f t="array" ref="AB364">IFERROR(IF(Tabla135[[#This Row],[Registro diligenciado]]=TRUE,_xlfn.IFS(AND(Tabla135[[#This Row],[No. de Control]]=1,Tabla135[[#This Row],[Desplazamiento en la Matriz]]="Probabilidad"),D364-(D364*Tabla135[[#This Row],[Valor del control]]),AND(Tabla135[[#This Row],[No. de Control]]&gt;1,Tabla135[[#This Row],[Desplazamiento en la Matriz]]="Probabilidad"),AB363-(AB363*Tabla135[[#This Row],[Valor del control]]),AND(Tabla135[[#This Row],[No. de Control]]=1,Tabla135[[#This Row],[Desplazamiento en la Matriz]]="Impacto"),D364,AND(Tabla135[[#This Row],[No. de Control]]&gt;1,Tabla135[[#This Row],[Desplazamiento en la Matriz]]="Impacto"),AB363),""),"")</f>
        <v/>
      </c>
      <c r="AC364" s="310" t="str" cm="1">
        <f t="array" ref="AC364">IFERROR(IF(Tabla135[[#This Row],[Registro diligenciado]]=TRUE,_xlfn.IFS(AND(Tabla135[[#This Row],[No. de Control]]=1,Tabla135[[#This Row],[Desplazamiento en la Matriz]]="Impacto"),E364-(E364*Tabla135[[#This Row],[Valor del control]]),AND(Tabla135[[#This Row],[No. de Control]]&gt;1,Tabla135[[#This Row],[Desplazamiento en la Matriz]]="Impacto"),AC363-(AC363*Tabla135[[#This Row],[Valor del control]]),AND(Tabla135[[#This Row],[No. de Control]]=1,Tabla135[[#This Row],[Desplazamiento en la Matriz]]="Probabilidad"),E364,AND(Tabla135[[#This Row],[No. de Control]]&gt;1,Tabla135[[#This Row],[Desplazamiento en la Matriz]]="Probabilidad"),AC363),""),"")</f>
        <v/>
      </c>
      <c r="AD364" s="310">
        <f>IFERROR(_xlfn.MINIFS(Tabla135[Probabilidad residual],Tabla135[Id Riesgo],Tabla135[[#This Row],[Id Riesgo]]),"")</f>
        <v>0.2</v>
      </c>
      <c r="AE364" s="310">
        <f>IFERROR(_xlfn.MINIFS(Tabla135[Impacto residual],Tabla135[Id Riesgo],Tabla135[[#This Row],[Id Riesgo]]),"")</f>
        <v>0.4</v>
      </c>
      <c r="AF364" s="310" t="str" cm="1">
        <f t="array" ref="AF36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364" s="310" t="str" cm="1">
        <f t="array" ref="AG36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Menor</v>
      </c>
      <c r="AH36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64" s="213"/>
      <c r="AJ364" s="727">
        <f>_xlfn.MINIFS(Tabla135[Probabilidad residual],Tabla135[Id Riesgo],Tabla135[[#This Row],[Id Riesgo]])</f>
        <v>0.2</v>
      </c>
      <c r="AK364" s="727">
        <f>_xlfn.MINIFS(Tabla135[Impacto residual],Tabla135[Id Riesgo],Tabla135[[#This Row],[Id Riesgo]])</f>
        <v>0.4</v>
      </c>
      <c r="AL364" s="727"/>
      <c r="AM364" s="727"/>
      <c r="AN364" s="213"/>
      <c r="AO364" s="213"/>
      <c r="AP364" s="213"/>
      <c r="AQ364" s="213"/>
      <c r="AR364" s="213"/>
      <c r="AS364" s="213"/>
      <c r="AT364" s="213"/>
      <c r="AU364" s="213"/>
      <c r="AV364" s="213"/>
      <c r="AW364" s="213"/>
      <c r="AX364" s="213"/>
      <c r="AY364" s="213"/>
    </row>
    <row r="365" spans="1:51" ht="124.3" hidden="1" x14ac:dyDescent="0.4">
      <c r="A365" s="735" t="str">
        <f>Tabla135[[#This Row],[Id Riesgo]]</f>
        <v>RC36</v>
      </c>
      <c r="B365" s="736" t="str">
        <f>Tabla135[[#This Row],[Riesgo]]</f>
        <v>Posibilidad de afectación Económica, Operativa por Corrupción debido a posibilidad de incurrir en errores o irregularidades durante la planeación, selección y contratación de proveedores. Entre estas amenazas se encuentran riesgos de corrupción o favorecimiento indebido a ciertos oferentes, así como la presentación de información falsa por parte de los proponentes.</v>
      </c>
      <c r="C365" s="742" t="b">
        <f>Tabla135[[#This Row],[Identificado en paso 1 y 2?]]</f>
        <v>1</v>
      </c>
      <c r="D365" s="727">
        <f>_xlfn.XLOOKUP(Tabla135[[#This Row],[Id Riesgo]],Tabla13[Id Riesgo],Tabla13[Probabilidad],"",1)</f>
        <v>0.4</v>
      </c>
      <c r="E365" s="727">
        <f>IF(C365=TRUE,_xlfn.XLOOKUP(Tabla135[[#This Row],[Id Riesgo]],Tabla13[Id Riesgo],Tabla13[Porcentaje Impacto],"",1),"")</f>
        <v>0.4</v>
      </c>
      <c r="F365" s="290" t="str">
        <f t="shared" si="35"/>
        <v>RC36</v>
      </c>
      <c r="G365" s="415" t="b">
        <f>_xlfn.XLOOKUP(F365,Tabla13[Id Riesgo],Tabla13[Registro diligenciado],FALSE,1)</f>
        <v>1</v>
      </c>
      <c r="H365" s="290" t="str">
        <f>IF(G365,_xlfn.XLOOKUP(F365,Tabla6[Id Riesgo],Tabla6[DESCRIPCIÓN DEL RIESGO],FALSE,1),"")</f>
        <v>Posibilidad de afectación Económica, Operativa por Corrupción debido a posibilidad de incurrir en errores o irregularidades durante la planeación, selección y contratación de proveedores. Entre estas amenazas se encuentran riesgos de corrupción o favorecimiento indebido a ciertos oferentes, así como la presentación de información falsa por parte de los proponentes.</v>
      </c>
      <c r="I365" s="327">
        <f>_xlfn.XLOOKUP(Tabla135[[#This Row],[Id Riesgo]],Tabla13[Id Riesgo],Tabla13[Probabilidad])</f>
        <v>0.4</v>
      </c>
      <c r="J365" s="327">
        <f>_xlfn.XLOOKUP(Tabla135[[#This Row],[Id Riesgo]],Tabla13[Id Riesgo],Tabla13[Porcentaje Impacto],"",1)</f>
        <v>0.4</v>
      </c>
      <c r="K365" s="311">
        <v>4</v>
      </c>
      <c r="L365" s="314"/>
      <c r="M365" s="314"/>
      <c r="N365" s="314"/>
      <c r="O365" s="295"/>
      <c r="P365" s="314"/>
      <c r="Q365" s="328" t="str">
        <f>_xlfn.TEXTJOIN(" ",TRUE,Tabla135[[#This Row],[Actividad - Acción ¿Qué?
Inicia con verbo]],Tabla135[[#This Row],[Complemento
(Observaciones o desviaciones)]])</f>
        <v/>
      </c>
      <c r="R365" s="295"/>
      <c r="S365" s="327" t="str">
        <f>_xlfn.XLOOKUP(Tabla135[[#This Row],[Tipo de control]],Tabla7[Tipo de control],Tabla7[Peso],"",1)</f>
        <v/>
      </c>
      <c r="T365" s="290" t="str">
        <f>_xlfn.XLOOKUP(Tabla135[[#This Row],[Tipo de control]],Tabla7[Tipo de control],Tabla7[Afectación matriz],"",1)</f>
        <v/>
      </c>
      <c r="U365" s="295"/>
      <c r="V365" s="327" t="str">
        <f>_xlfn.XLOOKUP(Tabla135[[#This Row],[Implementación]],Tabla11[Implementación],Tabla11[Peso],"",1)</f>
        <v/>
      </c>
      <c r="W365" s="295"/>
      <c r="X365" s="295"/>
      <c r="Y365" s="295"/>
      <c r="Z365" s="295"/>
      <c r="AA365" s="310" t="str">
        <f>IFERROR(Tabla135[[#This Row],[Peso del control]]+Tabla135[[#This Row],[Peso de la implementación]],"")</f>
        <v/>
      </c>
      <c r="AB365" s="310" t="str" cm="1">
        <f t="array" ref="AB365">IFERROR(IF(Tabla135[[#This Row],[Registro diligenciado]]=TRUE,_xlfn.IFS(AND(Tabla135[[#This Row],[No. de Control]]=1,Tabla135[[#This Row],[Desplazamiento en la Matriz]]="Probabilidad"),D365-(D365*Tabla135[[#This Row],[Valor del control]]),AND(Tabla135[[#This Row],[No. de Control]]&gt;1,Tabla135[[#This Row],[Desplazamiento en la Matriz]]="Probabilidad"),AB364-(AB364*Tabla135[[#This Row],[Valor del control]]),AND(Tabla135[[#This Row],[No. de Control]]=1,Tabla135[[#This Row],[Desplazamiento en la Matriz]]="Impacto"),D365,AND(Tabla135[[#This Row],[No. de Control]]&gt;1,Tabla135[[#This Row],[Desplazamiento en la Matriz]]="Impacto"),AB364),""),"")</f>
        <v/>
      </c>
      <c r="AC365" s="310" t="str" cm="1">
        <f t="array" ref="AC365">IFERROR(IF(Tabla135[[#This Row],[Registro diligenciado]]=TRUE,_xlfn.IFS(AND(Tabla135[[#This Row],[No. de Control]]=1,Tabla135[[#This Row],[Desplazamiento en la Matriz]]="Impacto"),E365-(E365*Tabla135[[#This Row],[Valor del control]]),AND(Tabla135[[#This Row],[No. de Control]]&gt;1,Tabla135[[#This Row],[Desplazamiento en la Matriz]]="Impacto"),AC364-(AC364*Tabla135[[#This Row],[Valor del control]]),AND(Tabla135[[#This Row],[No. de Control]]=1,Tabla135[[#This Row],[Desplazamiento en la Matriz]]="Probabilidad"),E365,AND(Tabla135[[#This Row],[No. de Control]]&gt;1,Tabla135[[#This Row],[Desplazamiento en la Matriz]]="Probabilidad"),AC364),""),"")</f>
        <v/>
      </c>
      <c r="AD365" s="310">
        <f>IFERROR(_xlfn.MINIFS(Tabla135[Probabilidad residual],Tabla135[Id Riesgo],Tabla135[[#This Row],[Id Riesgo]]),"")</f>
        <v>0.2</v>
      </c>
      <c r="AE365" s="310">
        <f>IFERROR(_xlfn.MINIFS(Tabla135[Impacto residual],Tabla135[Id Riesgo],Tabla135[[#This Row],[Id Riesgo]]),"")</f>
        <v>0.4</v>
      </c>
      <c r="AF365" s="310" t="str" cm="1">
        <f t="array" ref="AF36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365" s="310" t="str" cm="1">
        <f t="array" ref="AG36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Menor</v>
      </c>
      <c r="AH36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65" s="213"/>
      <c r="AJ365" s="727">
        <f>_xlfn.MINIFS(Tabla135[Probabilidad residual],Tabla135[Id Riesgo],Tabla135[[#This Row],[Id Riesgo]])</f>
        <v>0.2</v>
      </c>
      <c r="AK365" s="727">
        <f>_xlfn.MINIFS(Tabla135[Impacto residual],Tabla135[Id Riesgo],Tabla135[[#This Row],[Id Riesgo]])</f>
        <v>0.4</v>
      </c>
      <c r="AL365" s="727"/>
      <c r="AM365" s="727"/>
      <c r="AN365" s="213"/>
      <c r="AO365" s="213"/>
      <c r="AP365" s="213"/>
      <c r="AQ365" s="213"/>
      <c r="AR365" s="213"/>
      <c r="AS365" s="213"/>
      <c r="AT365" s="213"/>
      <c r="AU365" s="213"/>
      <c r="AV365" s="213"/>
      <c r="AW365" s="213"/>
      <c r="AX365" s="213"/>
      <c r="AY365" s="213"/>
    </row>
    <row r="366" spans="1:51" ht="124.3" hidden="1" x14ac:dyDescent="0.4">
      <c r="A366" s="735" t="str">
        <f>Tabla135[[#This Row],[Id Riesgo]]</f>
        <v>RC36</v>
      </c>
      <c r="B366" s="736" t="str">
        <f>Tabla135[[#This Row],[Riesgo]]</f>
        <v>Posibilidad de afectación Económica, Operativa por Corrupción debido a posibilidad de incurrir en errores o irregularidades durante la planeación, selección y contratación de proveedores. Entre estas amenazas se encuentran riesgos de corrupción o favorecimiento indebido a ciertos oferentes, así como la presentación de información falsa por parte de los proponentes.</v>
      </c>
      <c r="C366" s="742" t="b">
        <f>Tabla135[[#This Row],[Identificado en paso 1 y 2?]]</f>
        <v>1</v>
      </c>
      <c r="D366" s="727">
        <f>_xlfn.XLOOKUP(Tabla135[[#This Row],[Id Riesgo]],Tabla13[Id Riesgo],Tabla13[Probabilidad],"",1)</f>
        <v>0.4</v>
      </c>
      <c r="E366" s="727">
        <f>IF(C366=TRUE,_xlfn.XLOOKUP(Tabla135[[#This Row],[Id Riesgo]],Tabla13[Id Riesgo],Tabla13[Porcentaje Impacto],"",1),"")</f>
        <v>0.4</v>
      </c>
      <c r="F366" s="290" t="str">
        <f t="shared" si="35"/>
        <v>RC36</v>
      </c>
      <c r="G366" s="415" t="b">
        <f>_xlfn.XLOOKUP(F366,Tabla13[Id Riesgo],Tabla13[Registro diligenciado],FALSE,1)</f>
        <v>1</v>
      </c>
      <c r="H366" s="290" t="str">
        <f>IF(G366,_xlfn.XLOOKUP(F366,Tabla6[Id Riesgo],Tabla6[DESCRIPCIÓN DEL RIESGO],FALSE,1),"")</f>
        <v>Posibilidad de afectación Económica, Operativa por Corrupción debido a posibilidad de incurrir en errores o irregularidades durante la planeación, selección y contratación de proveedores. Entre estas amenazas se encuentran riesgos de corrupción o favorecimiento indebido a ciertos oferentes, así como la presentación de información falsa por parte de los proponentes.</v>
      </c>
      <c r="I366" s="327">
        <f>_xlfn.XLOOKUP(Tabla135[[#This Row],[Id Riesgo]],Tabla13[Id Riesgo],Tabla13[Probabilidad])</f>
        <v>0.4</v>
      </c>
      <c r="J366" s="327">
        <f>_xlfn.XLOOKUP(Tabla135[[#This Row],[Id Riesgo]],Tabla13[Id Riesgo],Tabla13[Porcentaje Impacto],"",1)</f>
        <v>0.4</v>
      </c>
      <c r="K366" s="311">
        <v>5</v>
      </c>
      <c r="L366" s="314"/>
      <c r="M366" s="314"/>
      <c r="N366" s="314"/>
      <c r="O366" s="295"/>
      <c r="P366" s="314"/>
      <c r="Q366" s="328" t="str">
        <f>_xlfn.TEXTJOIN(" ",TRUE,Tabla135[[#This Row],[Actividad - Acción ¿Qué?
Inicia con verbo]],Tabla135[[#This Row],[Complemento
(Observaciones o desviaciones)]])</f>
        <v/>
      </c>
      <c r="R366" s="295"/>
      <c r="S366" s="327" t="str">
        <f>_xlfn.XLOOKUP(Tabla135[[#This Row],[Tipo de control]],Tabla7[Tipo de control],Tabla7[Peso],"",1)</f>
        <v/>
      </c>
      <c r="T366" s="290" t="str">
        <f>_xlfn.XLOOKUP(Tabla135[[#This Row],[Tipo de control]],Tabla7[Tipo de control],Tabla7[Afectación matriz],"",1)</f>
        <v/>
      </c>
      <c r="U366" s="295"/>
      <c r="V366" s="327" t="str">
        <f>_xlfn.XLOOKUP(Tabla135[[#This Row],[Implementación]],Tabla11[Implementación],Tabla11[Peso],"",1)</f>
        <v/>
      </c>
      <c r="W366" s="295"/>
      <c r="X366" s="295"/>
      <c r="Y366" s="295"/>
      <c r="Z366" s="295"/>
      <c r="AA366" s="310" t="str">
        <f>IFERROR(Tabla135[[#This Row],[Peso del control]]+Tabla135[[#This Row],[Peso de la implementación]],"")</f>
        <v/>
      </c>
      <c r="AB366" s="310" t="str" cm="1">
        <f t="array" ref="AB366">IFERROR(IF(Tabla135[[#This Row],[Registro diligenciado]]=TRUE,_xlfn.IFS(AND(Tabla135[[#This Row],[No. de Control]]=1,Tabla135[[#This Row],[Desplazamiento en la Matriz]]="Probabilidad"),D366-(D366*Tabla135[[#This Row],[Valor del control]]),AND(Tabla135[[#This Row],[No. de Control]]&gt;1,Tabla135[[#This Row],[Desplazamiento en la Matriz]]="Probabilidad"),AB365-(AB365*Tabla135[[#This Row],[Valor del control]]),AND(Tabla135[[#This Row],[No. de Control]]=1,Tabla135[[#This Row],[Desplazamiento en la Matriz]]="Impacto"),D366,AND(Tabla135[[#This Row],[No. de Control]]&gt;1,Tabla135[[#This Row],[Desplazamiento en la Matriz]]="Impacto"),AB365),""),"")</f>
        <v/>
      </c>
      <c r="AC366" s="310" t="str" cm="1">
        <f t="array" ref="AC366">IFERROR(IF(Tabla135[[#This Row],[Registro diligenciado]]=TRUE,_xlfn.IFS(AND(Tabla135[[#This Row],[No. de Control]]=1,Tabla135[[#This Row],[Desplazamiento en la Matriz]]="Impacto"),E366-(E366*Tabla135[[#This Row],[Valor del control]]),AND(Tabla135[[#This Row],[No. de Control]]&gt;1,Tabla135[[#This Row],[Desplazamiento en la Matriz]]="Impacto"),AC365-(AC365*Tabla135[[#This Row],[Valor del control]]),AND(Tabla135[[#This Row],[No. de Control]]=1,Tabla135[[#This Row],[Desplazamiento en la Matriz]]="Probabilidad"),E366,AND(Tabla135[[#This Row],[No. de Control]]&gt;1,Tabla135[[#This Row],[Desplazamiento en la Matriz]]="Probabilidad"),AC365),""),"")</f>
        <v/>
      </c>
      <c r="AD366" s="310">
        <f>IFERROR(_xlfn.MINIFS(Tabla135[Probabilidad residual],Tabla135[Id Riesgo],Tabla135[[#This Row],[Id Riesgo]]),"")</f>
        <v>0.2</v>
      </c>
      <c r="AE366" s="310">
        <f>IFERROR(_xlfn.MINIFS(Tabla135[Impacto residual],Tabla135[Id Riesgo],Tabla135[[#This Row],[Id Riesgo]]),"")</f>
        <v>0.4</v>
      </c>
      <c r="AF366" s="310" t="str" cm="1">
        <f t="array" ref="AF36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366" s="310" t="str" cm="1">
        <f t="array" ref="AG36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Menor</v>
      </c>
      <c r="AH36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66" s="213"/>
      <c r="AJ366" s="727">
        <f>_xlfn.MINIFS(Tabla135[Probabilidad residual],Tabla135[Id Riesgo],Tabla135[[#This Row],[Id Riesgo]])</f>
        <v>0.2</v>
      </c>
      <c r="AK366" s="727">
        <f>_xlfn.MINIFS(Tabla135[Impacto residual],Tabla135[Id Riesgo],Tabla135[[#This Row],[Id Riesgo]])</f>
        <v>0.4</v>
      </c>
      <c r="AL366" s="727"/>
      <c r="AM366" s="727"/>
      <c r="AN366" s="213"/>
      <c r="AO366" s="213"/>
      <c r="AP366" s="213"/>
      <c r="AQ366" s="213"/>
      <c r="AR366" s="213"/>
      <c r="AS366" s="213"/>
      <c r="AT366" s="213"/>
      <c r="AU366" s="213"/>
      <c r="AV366" s="213"/>
      <c r="AW366" s="213"/>
      <c r="AX366" s="213"/>
      <c r="AY366" s="213"/>
    </row>
    <row r="367" spans="1:51" ht="124.3" hidden="1" x14ac:dyDescent="0.4">
      <c r="A367" s="735" t="str">
        <f>Tabla135[[#This Row],[Id Riesgo]]</f>
        <v>RC36</v>
      </c>
      <c r="B367" s="736" t="str">
        <f>Tabla135[[#This Row],[Riesgo]]</f>
        <v>Posibilidad de afectación Económica, Operativa por Corrupción debido a posibilidad de incurrir en errores o irregularidades durante la planeación, selección y contratación de proveedores. Entre estas amenazas se encuentran riesgos de corrupción o favorecimiento indebido a ciertos oferentes, así como la presentación de información falsa por parte de los proponentes.</v>
      </c>
      <c r="C367" s="742" t="b">
        <f>Tabla135[[#This Row],[Identificado en paso 1 y 2?]]</f>
        <v>1</v>
      </c>
      <c r="D367" s="727">
        <f>_xlfn.XLOOKUP(Tabla135[[#This Row],[Id Riesgo]],Tabla13[Id Riesgo],Tabla13[Probabilidad],"",1)</f>
        <v>0.4</v>
      </c>
      <c r="E367" s="727">
        <f>IF(C367=TRUE,_xlfn.XLOOKUP(Tabla135[[#This Row],[Id Riesgo]],Tabla13[Id Riesgo],Tabla13[Porcentaje Impacto],"",1),"")</f>
        <v>0.4</v>
      </c>
      <c r="F367" s="290" t="str">
        <f t="shared" si="35"/>
        <v>RC36</v>
      </c>
      <c r="G367" s="415" t="b">
        <f>_xlfn.XLOOKUP(F367,Tabla13[Id Riesgo],Tabla13[Registro diligenciado],FALSE,1)</f>
        <v>1</v>
      </c>
      <c r="H367" s="290" t="str">
        <f>IF(G367,_xlfn.XLOOKUP(F367,Tabla6[Id Riesgo],Tabla6[DESCRIPCIÓN DEL RIESGO],FALSE,1),"")</f>
        <v>Posibilidad de afectación Económica, Operativa por Corrupción debido a posibilidad de incurrir en errores o irregularidades durante la planeación, selección y contratación de proveedores. Entre estas amenazas se encuentran riesgos de corrupción o favorecimiento indebido a ciertos oferentes, así como la presentación de información falsa por parte de los proponentes.</v>
      </c>
      <c r="I367" s="327">
        <f>_xlfn.XLOOKUP(Tabla135[[#This Row],[Id Riesgo]],Tabla13[Id Riesgo],Tabla13[Probabilidad])</f>
        <v>0.4</v>
      </c>
      <c r="J367" s="327">
        <f>_xlfn.XLOOKUP(Tabla135[[#This Row],[Id Riesgo]],Tabla13[Id Riesgo],Tabla13[Porcentaje Impacto],"",1)</f>
        <v>0.4</v>
      </c>
      <c r="K367" s="311">
        <v>6</v>
      </c>
      <c r="L367" s="314"/>
      <c r="M367" s="314"/>
      <c r="N367" s="314"/>
      <c r="O367" s="295"/>
      <c r="P367" s="314"/>
      <c r="Q367" s="328" t="str">
        <f>_xlfn.TEXTJOIN(" ",TRUE,Tabla135[[#This Row],[Actividad - Acción ¿Qué?
Inicia con verbo]],Tabla135[[#This Row],[Complemento
(Observaciones o desviaciones)]])</f>
        <v/>
      </c>
      <c r="R367" s="295"/>
      <c r="S367" s="327" t="str">
        <f>_xlfn.XLOOKUP(Tabla135[[#This Row],[Tipo de control]],Tabla7[Tipo de control],Tabla7[Peso],"",1)</f>
        <v/>
      </c>
      <c r="T367" s="290" t="str">
        <f>_xlfn.XLOOKUP(Tabla135[[#This Row],[Tipo de control]],Tabla7[Tipo de control],Tabla7[Afectación matriz],"",1)</f>
        <v/>
      </c>
      <c r="U367" s="295"/>
      <c r="V367" s="327" t="str">
        <f>_xlfn.XLOOKUP(Tabla135[[#This Row],[Implementación]],Tabla11[Implementación],Tabla11[Peso],"",1)</f>
        <v/>
      </c>
      <c r="W367" s="295"/>
      <c r="X367" s="295"/>
      <c r="Y367" s="295"/>
      <c r="Z367" s="295"/>
      <c r="AA367" s="310" t="str">
        <f>IFERROR(Tabla135[[#This Row],[Peso del control]]+Tabla135[[#This Row],[Peso de la implementación]],"")</f>
        <v/>
      </c>
      <c r="AB367" s="310" t="str" cm="1">
        <f t="array" ref="AB367">IFERROR(IF(Tabla135[[#This Row],[Registro diligenciado]]=TRUE,_xlfn.IFS(AND(Tabla135[[#This Row],[No. de Control]]=1,Tabla135[[#This Row],[Desplazamiento en la Matriz]]="Probabilidad"),D367-(D367*Tabla135[[#This Row],[Valor del control]]),AND(Tabla135[[#This Row],[No. de Control]]&gt;1,Tabla135[[#This Row],[Desplazamiento en la Matriz]]="Probabilidad"),AB366-(AB366*Tabla135[[#This Row],[Valor del control]]),AND(Tabla135[[#This Row],[No. de Control]]=1,Tabla135[[#This Row],[Desplazamiento en la Matriz]]="Impacto"),D367,AND(Tabla135[[#This Row],[No. de Control]]&gt;1,Tabla135[[#This Row],[Desplazamiento en la Matriz]]="Impacto"),AB366),""),"")</f>
        <v/>
      </c>
      <c r="AC367" s="310" t="str" cm="1">
        <f t="array" ref="AC367">IFERROR(IF(Tabla135[[#This Row],[Registro diligenciado]]=TRUE,_xlfn.IFS(AND(Tabla135[[#This Row],[No. de Control]]=1,Tabla135[[#This Row],[Desplazamiento en la Matriz]]="Impacto"),E367-(E367*Tabla135[[#This Row],[Valor del control]]),AND(Tabla135[[#This Row],[No. de Control]]&gt;1,Tabla135[[#This Row],[Desplazamiento en la Matriz]]="Impacto"),AC366-(AC366*Tabla135[[#This Row],[Valor del control]]),AND(Tabla135[[#This Row],[No. de Control]]=1,Tabla135[[#This Row],[Desplazamiento en la Matriz]]="Probabilidad"),E367,AND(Tabla135[[#This Row],[No. de Control]]&gt;1,Tabla135[[#This Row],[Desplazamiento en la Matriz]]="Probabilidad"),AC366),""),"")</f>
        <v/>
      </c>
      <c r="AD367" s="310">
        <f>IFERROR(_xlfn.MINIFS(Tabla135[Probabilidad residual],Tabla135[Id Riesgo],Tabla135[[#This Row],[Id Riesgo]]),"")</f>
        <v>0.2</v>
      </c>
      <c r="AE367" s="310">
        <f>IFERROR(_xlfn.MINIFS(Tabla135[Impacto residual],Tabla135[Id Riesgo],Tabla135[[#This Row],[Id Riesgo]]),"")</f>
        <v>0.4</v>
      </c>
      <c r="AF367" s="310" t="str" cm="1">
        <f t="array" ref="AF36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367" s="310" t="str" cm="1">
        <f t="array" ref="AG36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Menor</v>
      </c>
      <c r="AH36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67" s="213"/>
      <c r="AJ367" s="727">
        <f>_xlfn.MINIFS(Tabla135[Probabilidad residual],Tabla135[Id Riesgo],Tabla135[[#This Row],[Id Riesgo]])</f>
        <v>0.2</v>
      </c>
      <c r="AK367" s="727">
        <f>_xlfn.MINIFS(Tabla135[Impacto residual],Tabla135[Id Riesgo],Tabla135[[#This Row],[Id Riesgo]])</f>
        <v>0.4</v>
      </c>
      <c r="AL367" s="727"/>
      <c r="AM367" s="727"/>
      <c r="AN367" s="213"/>
      <c r="AO367" s="213"/>
      <c r="AP367" s="213"/>
      <c r="AQ367" s="213"/>
      <c r="AR367" s="213"/>
      <c r="AS367" s="213"/>
      <c r="AT367" s="213"/>
      <c r="AU367" s="213"/>
      <c r="AV367" s="213"/>
      <c r="AW367" s="213"/>
      <c r="AX367" s="213"/>
      <c r="AY367" s="213"/>
    </row>
    <row r="368" spans="1:51" ht="124.3" hidden="1" x14ac:dyDescent="0.4">
      <c r="A368" s="735" t="str">
        <f>Tabla135[[#This Row],[Id Riesgo]]</f>
        <v>RC36</v>
      </c>
      <c r="B368" s="736" t="str">
        <f>Tabla135[[#This Row],[Riesgo]]</f>
        <v>Posibilidad de afectación Económica, Operativa por Corrupción debido a posibilidad de incurrir en errores o irregularidades durante la planeación, selección y contratación de proveedores. Entre estas amenazas se encuentran riesgos de corrupción o favorecimiento indebido a ciertos oferentes, así como la presentación de información falsa por parte de los proponentes.</v>
      </c>
      <c r="C368" s="742" t="b">
        <f>Tabla135[[#This Row],[Identificado en paso 1 y 2?]]</f>
        <v>1</v>
      </c>
      <c r="D368" s="727">
        <f>_xlfn.XLOOKUP(Tabla135[[#This Row],[Id Riesgo]],Tabla13[Id Riesgo],Tabla13[Probabilidad],"",1)</f>
        <v>0.4</v>
      </c>
      <c r="E368" s="727">
        <f>IF(C368=TRUE,_xlfn.XLOOKUP(Tabla135[[#This Row],[Id Riesgo]],Tabla13[Id Riesgo],Tabla13[Porcentaje Impacto],"",1),"")</f>
        <v>0.4</v>
      </c>
      <c r="F368" s="290" t="str">
        <f t="shared" si="35"/>
        <v>RC36</v>
      </c>
      <c r="G368" s="415" t="b">
        <f>_xlfn.XLOOKUP(F368,Tabla13[Id Riesgo],Tabla13[Registro diligenciado],FALSE,1)</f>
        <v>1</v>
      </c>
      <c r="H368" s="290" t="str">
        <f>IF(G368,_xlfn.XLOOKUP(F368,Tabla6[Id Riesgo],Tabla6[DESCRIPCIÓN DEL RIESGO],FALSE,1),"")</f>
        <v>Posibilidad de afectación Económica, Operativa por Corrupción debido a posibilidad de incurrir en errores o irregularidades durante la planeación, selección y contratación de proveedores. Entre estas amenazas se encuentran riesgos de corrupción o favorecimiento indebido a ciertos oferentes, así como la presentación de información falsa por parte de los proponentes.</v>
      </c>
      <c r="I368" s="327">
        <f>_xlfn.XLOOKUP(Tabla135[[#This Row],[Id Riesgo]],Tabla13[Id Riesgo],Tabla13[Probabilidad])</f>
        <v>0.4</v>
      </c>
      <c r="J368" s="327">
        <f>_xlfn.XLOOKUP(Tabla135[[#This Row],[Id Riesgo]],Tabla13[Id Riesgo],Tabla13[Porcentaje Impacto],"",1)</f>
        <v>0.4</v>
      </c>
      <c r="K368" s="311">
        <v>7</v>
      </c>
      <c r="L368" s="314"/>
      <c r="M368" s="314"/>
      <c r="N368" s="314"/>
      <c r="O368" s="295"/>
      <c r="P368" s="314"/>
      <c r="Q368" s="328" t="str">
        <f>_xlfn.TEXTJOIN(" ",TRUE,Tabla135[[#This Row],[Actividad - Acción ¿Qué?
Inicia con verbo]],Tabla135[[#This Row],[Complemento
(Observaciones o desviaciones)]])</f>
        <v/>
      </c>
      <c r="R368" s="295"/>
      <c r="S368" s="327" t="str">
        <f>_xlfn.XLOOKUP(Tabla135[[#This Row],[Tipo de control]],Tabla7[Tipo de control],Tabla7[Peso],"",1)</f>
        <v/>
      </c>
      <c r="T368" s="290" t="str">
        <f>_xlfn.XLOOKUP(Tabla135[[#This Row],[Tipo de control]],Tabla7[Tipo de control],Tabla7[Afectación matriz],"",1)</f>
        <v/>
      </c>
      <c r="U368" s="295"/>
      <c r="V368" s="327" t="str">
        <f>_xlfn.XLOOKUP(Tabla135[[#This Row],[Implementación]],Tabla11[Implementación],Tabla11[Peso],"",1)</f>
        <v/>
      </c>
      <c r="W368" s="295"/>
      <c r="X368" s="295"/>
      <c r="Y368" s="295"/>
      <c r="Z368" s="295"/>
      <c r="AA368" s="310" t="str">
        <f>IFERROR(Tabla135[[#This Row],[Peso del control]]+Tabla135[[#This Row],[Peso de la implementación]],"")</f>
        <v/>
      </c>
      <c r="AB368" s="310" t="str" cm="1">
        <f t="array" ref="AB368">IFERROR(IF(Tabla135[[#This Row],[Registro diligenciado]]=TRUE,_xlfn.IFS(AND(Tabla135[[#This Row],[No. de Control]]=1,Tabla135[[#This Row],[Desplazamiento en la Matriz]]="Probabilidad"),D368-(D368*Tabla135[[#This Row],[Valor del control]]),AND(Tabla135[[#This Row],[No. de Control]]&gt;1,Tabla135[[#This Row],[Desplazamiento en la Matriz]]="Probabilidad"),AB367-(AB367*Tabla135[[#This Row],[Valor del control]]),AND(Tabla135[[#This Row],[No. de Control]]=1,Tabla135[[#This Row],[Desplazamiento en la Matriz]]="Impacto"),D368,AND(Tabla135[[#This Row],[No. de Control]]&gt;1,Tabla135[[#This Row],[Desplazamiento en la Matriz]]="Impacto"),AB367),""),"")</f>
        <v/>
      </c>
      <c r="AC368" s="310" t="str" cm="1">
        <f t="array" ref="AC368">IFERROR(IF(Tabla135[[#This Row],[Registro diligenciado]]=TRUE,_xlfn.IFS(AND(Tabla135[[#This Row],[No. de Control]]=1,Tabla135[[#This Row],[Desplazamiento en la Matriz]]="Impacto"),E368-(E368*Tabla135[[#This Row],[Valor del control]]),AND(Tabla135[[#This Row],[No. de Control]]&gt;1,Tabla135[[#This Row],[Desplazamiento en la Matriz]]="Impacto"),AC367-(AC367*Tabla135[[#This Row],[Valor del control]]),AND(Tabla135[[#This Row],[No. de Control]]=1,Tabla135[[#This Row],[Desplazamiento en la Matriz]]="Probabilidad"),E368,AND(Tabla135[[#This Row],[No. de Control]]&gt;1,Tabla135[[#This Row],[Desplazamiento en la Matriz]]="Probabilidad"),AC367),""),"")</f>
        <v/>
      </c>
      <c r="AD368" s="310">
        <f>IFERROR(_xlfn.MINIFS(Tabla135[Probabilidad residual],Tabla135[Id Riesgo],Tabla135[[#This Row],[Id Riesgo]]),"")</f>
        <v>0.2</v>
      </c>
      <c r="AE368" s="310">
        <f>IFERROR(_xlfn.MINIFS(Tabla135[Impacto residual],Tabla135[Id Riesgo],Tabla135[[#This Row],[Id Riesgo]]),"")</f>
        <v>0.4</v>
      </c>
      <c r="AF368" s="310" t="str" cm="1">
        <f t="array" ref="AF36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368" s="310" t="str" cm="1">
        <f t="array" ref="AG36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Menor</v>
      </c>
      <c r="AH36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68" s="213"/>
      <c r="AJ368" s="727">
        <f>_xlfn.MINIFS(Tabla135[Probabilidad residual],Tabla135[Id Riesgo],Tabla135[[#This Row],[Id Riesgo]])</f>
        <v>0.2</v>
      </c>
      <c r="AK368" s="727">
        <f>_xlfn.MINIFS(Tabla135[Impacto residual],Tabla135[Id Riesgo],Tabla135[[#This Row],[Id Riesgo]])</f>
        <v>0.4</v>
      </c>
      <c r="AL368" s="727"/>
      <c r="AM368" s="727"/>
      <c r="AN368" s="213"/>
      <c r="AO368" s="213"/>
      <c r="AP368" s="213"/>
      <c r="AQ368" s="213"/>
      <c r="AR368" s="213"/>
      <c r="AS368" s="213"/>
      <c r="AT368" s="213"/>
      <c r="AU368" s="213"/>
      <c r="AV368" s="213"/>
      <c r="AW368" s="213"/>
      <c r="AX368" s="213"/>
      <c r="AY368" s="213"/>
    </row>
    <row r="369" spans="1:51" ht="124.3" hidden="1" x14ac:dyDescent="0.4">
      <c r="A369" s="735" t="str">
        <f>Tabla135[[#This Row],[Id Riesgo]]</f>
        <v>RC36</v>
      </c>
      <c r="B369" s="736" t="str">
        <f>Tabla135[[#This Row],[Riesgo]]</f>
        <v>Posibilidad de afectación Económica, Operativa por Corrupción debido a posibilidad de incurrir en errores o irregularidades durante la planeación, selección y contratación de proveedores. Entre estas amenazas se encuentran riesgos de corrupción o favorecimiento indebido a ciertos oferentes, así como la presentación de información falsa por parte de los proponentes.</v>
      </c>
      <c r="C369" s="742" t="b">
        <f>Tabla135[[#This Row],[Identificado en paso 1 y 2?]]</f>
        <v>1</v>
      </c>
      <c r="D369" s="727">
        <f>_xlfn.XLOOKUP(Tabla135[[#This Row],[Id Riesgo]],Tabla13[Id Riesgo],Tabla13[Probabilidad],"",1)</f>
        <v>0.4</v>
      </c>
      <c r="E369" s="727">
        <f>IF(C369=TRUE,_xlfn.XLOOKUP(Tabla135[[#This Row],[Id Riesgo]],Tabla13[Id Riesgo],Tabla13[Porcentaje Impacto],"",1),"")</f>
        <v>0.4</v>
      </c>
      <c r="F369" s="290" t="str">
        <f t="shared" si="35"/>
        <v>RC36</v>
      </c>
      <c r="G369" s="415" t="b">
        <f>_xlfn.XLOOKUP(F369,Tabla13[Id Riesgo],Tabla13[Registro diligenciado],FALSE,1)</f>
        <v>1</v>
      </c>
      <c r="H369" s="290" t="str">
        <f>IF(G369,_xlfn.XLOOKUP(F369,Tabla6[Id Riesgo],Tabla6[DESCRIPCIÓN DEL RIESGO],FALSE,1),"")</f>
        <v>Posibilidad de afectación Económica, Operativa por Corrupción debido a posibilidad de incurrir en errores o irregularidades durante la planeación, selección y contratación de proveedores. Entre estas amenazas se encuentran riesgos de corrupción o favorecimiento indebido a ciertos oferentes, así como la presentación de información falsa por parte de los proponentes.</v>
      </c>
      <c r="I369" s="327">
        <f>_xlfn.XLOOKUP(Tabla135[[#This Row],[Id Riesgo]],Tabla13[Id Riesgo],Tabla13[Probabilidad])</f>
        <v>0.4</v>
      </c>
      <c r="J369" s="327">
        <f>_xlfn.XLOOKUP(Tabla135[[#This Row],[Id Riesgo]],Tabla13[Id Riesgo],Tabla13[Porcentaje Impacto],"",1)</f>
        <v>0.4</v>
      </c>
      <c r="K369" s="311">
        <v>8</v>
      </c>
      <c r="L369" s="314"/>
      <c r="M369" s="314"/>
      <c r="N369" s="314"/>
      <c r="O369" s="295"/>
      <c r="P369" s="314"/>
      <c r="Q369" s="328" t="str">
        <f>_xlfn.TEXTJOIN(" ",TRUE,Tabla135[[#This Row],[Actividad - Acción ¿Qué?
Inicia con verbo]],Tabla135[[#This Row],[Complemento
(Observaciones o desviaciones)]])</f>
        <v/>
      </c>
      <c r="R369" s="295"/>
      <c r="S369" s="327" t="str">
        <f>_xlfn.XLOOKUP(Tabla135[[#This Row],[Tipo de control]],Tabla7[Tipo de control],Tabla7[Peso],"",1)</f>
        <v/>
      </c>
      <c r="T369" s="290" t="str">
        <f>_xlfn.XLOOKUP(Tabla135[[#This Row],[Tipo de control]],Tabla7[Tipo de control],Tabla7[Afectación matriz],"",1)</f>
        <v/>
      </c>
      <c r="U369" s="295"/>
      <c r="V369" s="327" t="str">
        <f>_xlfn.XLOOKUP(Tabla135[[#This Row],[Implementación]],Tabla11[Implementación],Tabla11[Peso],"",1)</f>
        <v/>
      </c>
      <c r="W369" s="295"/>
      <c r="X369" s="295"/>
      <c r="Y369" s="295"/>
      <c r="Z369" s="295"/>
      <c r="AA369" s="310" t="str">
        <f>IFERROR(Tabla135[[#This Row],[Peso del control]]+Tabla135[[#This Row],[Peso de la implementación]],"")</f>
        <v/>
      </c>
      <c r="AB369" s="310" t="str" cm="1">
        <f t="array" ref="AB369">IFERROR(IF(Tabla135[[#This Row],[Registro diligenciado]]=TRUE,_xlfn.IFS(AND(Tabla135[[#This Row],[No. de Control]]=1,Tabla135[[#This Row],[Desplazamiento en la Matriz]]="Probabilidad"),D369-(D369*Tabla135[[#This Row],[Valor del control]]),AND(Tabla135[[#This Row],[No. de Control]]&gt;1,Tabla135[[#This Row],[Desplazamiento en la Matriz]]="Probabilidad"),AB368-(AB368*Tabla135[[#This Row],[Valor del control]]),AND(Tabla135[[#This Row],[No. de Control]]=1,Tabla135[[#This Row],[Desplazamiento en la Matriz]]="Impacto"),D369,AND(Tabla135[[#This Row],[No. de Control]]&gt;1,Tabla135[[#This Row],[Desplazamiento en la Matriz]]="Impacto"),AB368),""),"")</f>
        <v/>
      </c>
      <c r="AC369" s="310" t="str" cm="1">
        <f t="array" ref="AC369">IFERROR(IF(Tabla135[[#This Row],[Registro diligenciado]]=TRUE,_xlfn.IFS(AND(Tabla135[[#This Row],[No. de Control]]=1,Tabla135[[#This Row],[Desplazamiento en la Matriz]]="Impacto"),E369-(E369*Tabla135[[#This Row],[Valor del control]]),AND(Tabla135[[#This Row],[No. de Control]]&gt;1,Tabla135[[#This Row],[Desplazamiento en la Matriz]]="Impacto"),AC368-(AC368*Tabla135[[#This Row],[Valor del control]]),AND(Tabla135[[#This Row],[No. de Control]]=1,Tabla135[[#This Row],[Desplazamiento en la Matriz]]="Probabilidad"),E369,AND(Tabla135[[#This Row],[No. de Control]]&gt;1,Tabla135[[#This Row],[Desplazamiento en la Matriz]]="Probabilidad"),AC368),""),"")</f>
        <v/>
      </c>
      <c r="AD369" s="310">
        <f>IFERROR(_xlfn.MINIFS(Tabla135[Probabilidad residual],Tabla135[Id Riesgo],Tabla135[[#This Row],[Id Riesgo]]),"")</f>
        <v>0.2</v>
      </c>
      <c r="AE369" s="310">
        <f>IFERROR(_xlfn.MINIFS(Tabla135[Impacto residual],Tabla135[Id Riesgo],Tabla135[[#This Row],[Id Riesgo]]),"")</f>
        <v>0.4</v>
      </c>
      <c r="AF369" s="310" t="str" cm="1">
        <f t="array" ref="AF36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369" s="310" t="str" cm="1">
        <f t="array" ref="AG36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Menor</v>
      </c>
      <c r="AH36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69" s="213"/>
      <c r="AJ369" s="727">
        <f>_xlfn.MINIFS(Tabla135[Probabilidad residual],Tabla135[Id Riesgo],Tabla135[[#This Row],[Id Riesgo]])</f>
        <v>0.2</v>
      </c>
      <c r="AK369" s="727">
        <f>_xlfn.MINIFS(Tabla135[Impacto residual],Tabla135[Id Riesgo],Tabla135[[#This Row],[Id Riesgo]])</f>
        <v>0.4</v>
      </c>
      <c r="AL369" s="727"/>
      <c r="AM369" s="727"/>
      <c r="AN369" s="213"/>
      <c r="AO369" s="213"/>
      <c r="AP369" s="213"/>
      <c r="AQ369" s="213"/>
      <c r="AR369" s="213"/>
      <c r="AS369" s="213"/>
      <c r="AT369" s="213"/>
      <c r="AU369" s="213"/>
      <c r="AV369" s="213"/>
      <c r="AW369" s="213"/>
      <c r="AX369" s="213"/>
      <c r="AY369" s="213"/>
    </row>
    <row r="370" spans="1:51" ht="124.3" hidden="1" x14ac:dyDescent="0.4">
      <c r="A370" s="735" t="str">
        <f>Tabla135[[#This Row],[Id Riesgo]]</f>
        <v>RC36</v>
      </c>
      <c r="B370" s="736" t="str">
        <f>Tabla135[[#This Row],[Riesgo]]</f>
        <v>Posibilidad de afectación Económica, Operativa por Corrupción debido a posibilidad de incurrir en errores o irregularidades durante la planeación, selección y contratación de proveedores. Entre estas amenazas se encuentran riesgos de corrupción o favorecimiento indebido a ciertos oferentes, así como la presentación de información falsa por parte de los proponentes.</v>
      </c>
      <c r="C370" s="742" t="b">
        <f>Tabla135[[#This Row],[Identificado en paso 1 y 2?]]</f>
        <v>1</v>
      </c>
      <c r="D370" s="727">
        <f>_xlfn.XLOOKUP(Tabla135[[#This Row],[Id Riesgo]],Tabla13[Id Riesgo],Tabla13[Probabilidad],"",1)</f>
        <v>0.4</v>
      </c>
      <c r="E370" s="727">
        <f>IF(C370=TRUE,_xlfn.XLOOKUP(Tabla135[[#This Row],[Id Riesgo]],Tabla13[Id Riesgo],Tabla13[Porcentaje Impacto],"",1),"")</f>
        <v>0.4</v>
      </c>
      <c r="F370" s="290" t="str">
        <f t="shared" si="35"/>
        <v>RC36</v>
      </c>
      <c r="G370" s="415" t="b">
        <f>_xlfn.XLOOKUP(F370,Tabla13[Id Riesgo],Tabla13[Registro diligenciado],FALSE,1)</f>
        <v>1</v>
      </c>
      <c r="H370" s="290" t="str">
        <f>IF(G370,_xlfn.XLOOKUP(F370,Tabla6[Id Riesgo],Tabla6[DESCRIPCIÓN DEL RIESGO],FALSE,1),"")</f>
        <v>Posibilidad de afectación Económica, Operativa por Corrupción debido a posibilidad de incurrir en errores o irregularidades durante la planeación, selección y contratación de proveedores. Entre estas amenazas se encuentran riesgos de corrupción o favorecimiento indebido a ciertos oferentes, así como la presentación de información falsa por parte de los proponentes.</v>
      </c>
      <c r="I370" s="327">
        <f>_xlfn.XLOOKUP(Tabla135[[#This Row],[Id Riesgo]],Tabla13[Id Riesgo],Tabla13[Probabilidad])</f>
        <v>0.4</v>
      </c>
      <c r="J370" s="327">
        <f>_xlfn.XLOOKUP(Tabla135[[#This Row],[Id Riesgo]],Tabla13[Id Riesgo],Tabla13[Porcentaje Impacto],"",1)</f>
        <v>0.4</v>
      </c>
      <c r="K370" s="311">
        <v>9</v>
      </c>
      <c r="L370" s="314"/>
      <c r="M370" s="314"/>
      <c r="N370" s="314"/>
      <c r="O370" s="295"/>
      <c r="P370" s="314"/>
      <c r="Q370" s="328" t="str">
        <f>_xlfn.TEXTJOIN(" ",TRUE,Tabla135[[#This Row],[Actividad - Acción ¿Qué?
Inicia con verbo]],Tabla135[[#This Row],[Complemento
(Observaciones o desviaciones)]])</f>
        <v/>
      </c>
      <c r="R370" s="295"/>
      <c r="S370" s="327" t="str">
        <f>_xlfn.XLOOKUP(Tabla135[[#This Row],[Tipo de control]],Tabla7[Tipo de control],Tabla7[Peso],"",1)</f>
        <v/>
      </c>
      <c r="T370" s="290" t="str">
        <f>_xlfn.XLOOKUP(Tabla135[[#This Row],[Tipo de control]],Tabla7[Tipo de control],Tabla7[Afectación matriz],"",1)</f>
        <v/>
      </c>
      <c r="U370" s="295"/>
      <c r="V370" s="327" t="str">
        <f>_xlfn.XLOOKUP(Tabla135[[#This Row],[Implementación]],Tabla11[Implementación],Tabla11[Peso],"",1)</f>
        <v/>
      </c>
      <c r="W370" s="295"/>
      <c r="X370" s="295"/>
      <c r="Y370" s="295"/>
      <c r="Z370" s="295"/>
      <c r="AA370" s="310" t="str">
        <f>IFERROR(Tabla135[[#This Row],[Peso del control]]+Tabla135[[#This Row],[Peso de la implementación]],"")</f>
        <v/>
      </c>
      <c r="AB370" s="310" t="str" cm="1">
        <f t="array" ref="AB370">IFERROR(IF(Tabla135[[#This Row],[Registro diligenciado]]=TRUE,_xlfn.IFS(AND(Tabla135[[#This Row],[No. de Control]]=1,Tabla135[[#This Row],[Desplazamiento en la Matriz]]="Probabilidad"),D370-(D370*Tabla135[[#This Row],[Valor del control]]),AND(Tabla135[[#This Row],[No. de Control]]&gt;1,Tabla135[[#This Row],[Desplazamiento en la Matriz]]="Probabilidad"),AB369-(AB369*Tabla135[[#This Row],[Valor del control]]),AND(Tabla135[[#This Row],[No. de Control]]=1,Tabla135[[#This Row],[Desplazamiento en la Matriz]]="Impacto"),D370,AND(Tabla135[[#This Row],[No. de Control]]&gt;1,Tabla135[[#This Row],[Desplazamiento en la Matriz]]="Impacto"),AB369),""),"")</f>
        <v/>
      </c>
      <c r="AC370" s="310" t="str" cm="1">
        <f t="array" ref="AC370">IFERROR(IF(Tabla135[[#This Row],[Registro diligenciado]]=TRUE,_xlfn.IFS(AND(Tabla135[[#This Row],[No. de Control]]=1,Tabla135[[#This Row],[Desplazamiento en la Matriz]]="Impacto"),E370-(E370*Tabla135[[#This Row],[Valor del control]]),AND(Tabla135[[#This Row],[No. de Control]]&gt;1,Tabla135[[#This Row],[Desplazamiento en la Matriz]]="Impacto"),AC369-(AC369*Tabla135[[#This Row],[Valor del control]]),AND(Tabla135[[#This Row],[No. de Control]]=1,Tabla135[[#This Row],[Desplazamiento en la Matriz]]="Probabilidad"),E370,AND(Tabla135[[#This Row],[No. de Control]]&gt;1,Tabla135[[#This Row],[Desplazamiento en la Matriz]]="Probabilidad"),AC369),""),"")</f>
        <v/>
      </c>
      <c r="AD370" s="310">
        <f>IFERROR(_xlfn.MINIFS(Tabla135[Probabilidad residual],Tabla135[Id Riesgo],Tabla135[[#This Row],[Id Riesgo]]),"")</f>
        <v>0.2</v>
      </c>
      <c r="AE370" s="310">
        <f>IFERROR(_xlfn.MINIFS(Tabla135[Impacto residual],Tabla135[Id Riesgo],Tabla135[[#This Row],[Id Riesgo]]),"")</f>
        <v>0.4</v>
      </c>
      <c r="AF370" s="310" t="str" cm="1">
        <f t="array" ref="AF37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370" s="310" t="str" cm="1">
        <f t="array" ref="AG37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Menor</v>
      </c>
      <c r="AH37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70" s="213"/>
      <c r="AJ370" s="727">
        <f>_xlfn.MINIFS(Tabla135[Probabilidad residual],Tabla135[Id Riesgo],Tabla135[[#This Row],[Id Riesgo]])</f>
        <v>0.2</v>
      </c>
      <c r="AK370" s="727">
        <f>_xlfn.MINIFS(Tabla135[Impacto residual],Tabla135[Id Riesgo],Tabla135[[#This Row],[Id Riesgo]])</f>
        <v>0.4</v>
      </c>
      <c r="AL370" s="727"/>
      <c r="AM370" s="727"/>
      <c r="AN370" s="213"/>
      <c r="AO370" s="213"/>
      <c r="AP370" s="213"/>
      <c r="AQ370" s="213"/>
      <c r="AR370" s="213"/>
      <c r="AS370" s="213"/>
      <c r="AT370" s="213"/>
      <c r="AU370" s="213"/>
      <c r="AV370" s="213"/>
      <c r="AW370" s="213"/>
      <c r="AX370" s="213"/>
      <c r="AY370" s="213"/>
    </row>
    <row r="371" spans="1:51" ht="49.5" hidden="1" customHeight="1" x14ac:dyDescent="0.4">
      <c r="A371" s="735" t="str">
        <f>Tabla135[[#This Row],[Id Riesgo]]</f>
        <v>RC36</v>
      </c>
      <c r="B371" s="736" t="str">
        <f>Tabla135[[#This Row],[Riesgo]]</f>
        <v>Posibilidad de afectación Económica, Operativa por Corrupción debido a posibilidad de incurrir en errores o irregularidades durante la planeación, selección y contratación de proveedores. Entre estas amenazas se encuentran riesgos de corrupción o favorecimiento indebido a ciertos oferentes, así como la presentación de información falsa por parte de los proponentes.</v>
      </c>
      <c r="C371" s="742" t="b">
        <f>Tabla135[[#This Row],[Identificado en paso 1 y 2?]]</f>
        <v>1</v>
      </c>
      <c r="D371" s="727">
        <f>_xlfn.XLOOKUP(Tabla135[[#This Row],[Id Riesgo]],Tabla13[Id Riesgo],Tabla13[Probabilidad],"",1)</f>
        <v>0.4</v>
      </c>
      <c r="E371" s="727">
        <f>IF(C371=TRUE,_xlfn.XLOOKUP(Tabla135[[#This Row],[Id Riesgo]],Tabla13[Id Riesgo],Tabla13[Porcentaje Impacto],"",1),"")</f>
        <v>0.4</v>
      </c>
      <c r="F371" s="290" t="str">
        <f t="shared" si="35"/>
        <v>RC36</v>
      </c>
      <c r="G371" s="415" t="b">
        <f>_xlfn.XLOOKUP(F371,Tabla13[Id Riesgo],Tabla13[Registro diligenciado],FALSE,1)</f>
        <v>1</v>
      </c>
      <c r="H371" s="290" t="str">
        <f>IF(G371,_xlfn.XLOOKUP(F371,Tabla6[Id Riesgo],Tabla6[DESCRIPCIÓN DEL RIESGO],FALSE,1),"")</f>
        <v>Posibilidad de afectación Económica, Operativa por Corrupción debido a posibilidad de incurrir en errores o irregularidades durante la planeación, selección y contratación de proveedores. Entre estas amenazas se encuentran riesgos de corrupción o favorecimiento indebido a ciertos oferentes, así como la presentación de información falsa por parte de los proponentes.</v>
      </c>
      <c r="I371" s="327">
        <f>_xlfn.XLOOKUP(Tabla135[[#This Row],[Id Riesgo]],Tabla13[Id Riesgo],Tabla13[Probabilidad])</f>
        <v>0.4</v>
      </c>
      <c r="J371" s="327">
        <f>_xlfn.XLOOKUP(Tabla135[[#This Row],[Id Riesgo]],Tabla13[Id Riesgo],Tabla13[Porcentaje Impacto],"",1)</f>
        <v>0.4</v>
      </c>
      <c r="K371" s="311">
        <v>10</v>
      </c>
      <c r="L371" s="314"/>
      <c r="M371" s="314"/>
      <c r="N371" s="314"/>
      <c r="O371" s="295"/>
      <c r="P371" s="314"/>
      <c r="Q371" s="328" t="str">
        <f>_xlfn.TEXTJOIN(" ",TRUE,Tabla135[[#This Row],[Actividad - Acción ¿Qué?
Inicia con verbo]],Tabla135[[#This Row],[Complemento
(Observaciones o desviaciones)]])</f>
        <v/>
      </c>
      <c r="R371" s="295"/>
      <c r="S371" s="327" t="str">
        <f>_xlfn.XLOOKUP(Tabla135[[#This Row],[Tipo de control]],Tabla7[Tipo de control],Tabla7[Peso],"",1)</f>
        <v/>
      </c>
      <c r="T371" s="290" t="str">
        <f>_xlfn.XLOOKUP(Tabla135[[#This Row],[Tipo de control]],Tabla7[Tipo de control],Tabla7[Afectación matriz],"",1)</f>
        <v/>
      </c>
      <c r="U371" s="295"/>
      <c r="V371" s="327" t="str">
        <f>_xlfn.XLOOKUP(Tabla135[[#This Row],[Implementación]],Tabla11[Implementación],Tabla11[Peso],"",1)</f>
        <v/>
      </c>
      <c r="W371" s="295"/>
      <c r="X371" s="295"/>
      <c r="Y371" s="295"/>
      <c r="Z371" s="295"/>
      <c r="AA371" s="310" t="str">
        <f>IFERROR(Tabla135[[#This Row],[Peso del control]]+Tabla135[[#This Row],[Peso de la implementación]],"")</f>
        <v/>
      </c>
      <c r="AB371" s="310" t="str" cm="1">
        <f t="array" ref="AB371">IFERROR(IF(Tabla135[[#This Row],[Registro diligenciado]]=TRUE,_xlfn.IFS(AND(Tabla135[[#This Row],[No. de Control]]=1,Tabla135[[#This Row],[Desplazamiento en la Matriz]]="Probabilidad"),D371-(D371*Tabla135[[#This Row],[Valor del control]]),AND(Tabla135[[#This Row],[No. de Control]]&gt;1,Tabla135[[#This Row],[Desplazamiento en la Matriz]]="Probabilidad"),AB370-(AB370*Tabla135[[#This Row],[Valor del control]]),AND(Tabla135[[#This Row],[No. de Control]]=1,Tabla135[[#This Row],[Desplazamiento en la Matriz]]="Impacto"),D371,AND(Tabla135[[#This Row],[No. de Control]]&gt;1,Tabla135[[#This Row],[Desplazamiento en la Matriz]]="Impacto"),AB370),""),"")</f>
        <v/>
      </c>
      <c r="AC371" s="310" t="str" cm="1">
        <f t="array" ref="AC371">IFERROR(IF(Tabla135[[#This Row],[Registro diligenciado]]=TRUE,_xlfn.IFS(AND(Tabla135[[#This Row],[No. de Control]]=1,Tabla135[[#This Row],[Desplazamiento en la Matriz]]="Impacto"),E371-(E371*Tabla135[[#This Row],[Valor del control]]),AND(Tabla135[[#This Row],[No. de Control]]&gt;1,Tabla135[[#This Row],[Desplazamiento en la Matriz]]="Impacto"),AC370-(AC370*Tabla135[[#This Row],[Valor del control]]),AND(Tabla135[[#This Row],[No. de Control]]=1,Tabla135[[#This Row],[Desplazamiento en la Matriz]]="Probabilidad"),E371,AND(Tabla135[[#This Row],[No. de Control]]&gt;1,Tabla135[[#This Row],[Desplazamiento en la Matriz]]="Probabilidad"),AC370),""),"")</f>
        <v/>
      </c>
      <c r="AD371" s="310">
        <f>IFERROR(_xlfn.MINIFS(Tabla135[Probabilidad residual],Tabla135[Id Riesgo],Tabla135[[#This Row],[Id Riesgo]]),"")</f>
        <v>0.2</v>
      </c>
      <c r="AE371" s="310">
        <f>IFERROR(_xlfn.MINIFS(Tabla135[Impacto residual],Tabla135[Id Riesgo],Tabla135[[#This Row],[Id Riesgo]]),"")</f>
        <v>0.4</v>
      </c>
      <c r="AF371" s="310" t="str" cm="1">
        <f t="array" ref="AF37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371" s="310" t="str" cm="1">
        <f t="array" ref="AG37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Menor</v>
      </c>
      <c r="AH37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71" s="213"/>
      <c r="AJ371" s="727">
        <f>_xlfn.MINIFS(Tabla135[Probabilidad residual],Tabla135[Id Riesgo],Tabla135[[#This Row],[Id Riesgo]])</f>
        <v>0.2</v>
      </c>
      <c r="AK371" s="727">
        <f>_xlfn.MINIFS(Tabla135[Impacto residual],Tabla135[Id Riesgo],Tabla135[[#This Row],[Id Riesgo]])</f>
        <v>0.4</v>
      </c>
      <c r="AL371" s="727"/>
      <c r="AM371" s="727"/>
      <c r="AN371" s="213"/>
      <c r="AO371" s="213"/>
      <c r="AP371" s="213"/>
      <c r="AQ371" s="213"/>
      <c r="AR371" s="213"/>
      <c r="AS371" s="213"/>
      <c r="AT371" s="213"/>
      <c r="AU371" s="213"/>
      <c r="AV371" s="213"/>
      <c r="AW371" s="213"/>
      <c r="AX371" s="213"/>
      <c r="AY371" s="213"/>
    </row>
    <row r="372" spans="1:51" ht="220.5" customHeight="1" x14ac:dyDescent="0.4">
      <c r="A372" s="735" t="str">
        <f>Tabla135[[#This Row],[Id Riesgo]]</f>
        <v>RC37</v>
      </c>
      <c r="B372" s="736" t="str">
        <f>Tabla135[[#This Row],[Riesgo]]</f>
        <v>Posibilidad de afectación Económica, Operativa por Corrupción debido a la pérdida, deterioro o uso inadecuado de los bienes públicos bajo su custodia. Entre ellas se encuentran la falta de controles adecuados para el registro, almacenamiento, mantenimiento y entrega de bienes, lo que puede generar inventarios desactualizados, bienes extraviados o activos sin trazabilidad</v>
      </c>
      <c r="C372" s="742" t="b">
        <f>Tabla135[[#This Row],[Identificado en paso 1 y 2?]]</f>
        <v>1</v>
      </c>
      <c r="D372" s="727">
        <f>_xlfn.XLOOKUP(Tabla135[[#This Row],[Id Riesgo]],Tabla13[Id Riesgo],Tabla13[Probabilidad],"",1)</f>
        <v>0.2</v>
      </c>
      <c r="E372" s="727">
        <f>IF(C372=TRUE,_xlfn.XLOOKUP(Tabla135[[#This Row],[Id Riesgo]],Tabla13[Id Riesgo],Tabla13[Porcentaje Impacto],"",1),"")</f>
        <v>0.8</v>
      </c>
      <c r="F372" s="290" t="s">
        <v>168</v>
      </c>
      <c r="G372" s="415" t="b">
        <f>_xlfn.XLOOKUP(F372,Tabla13[Id Riesgo],Tabla13[Registro diligenciado],FALSE,1)</f>
        <v>1</v>
      </c>
      <c r="H372" s="290" t="str">
        <f>IF(G372,_xlfn.XLOOKUP(F372,Tabla6[Id Riesgo],Tabla6[DESCRIPCIÓN DEL RIESGO],FALSE,1),"")</f>
        <v>Posibilidad de afectación Económica, Operativa por Corrupción debido a la pérdida, deterioro o uso inadecuado de los bienes públicos bajo su custodia. Entre ellas se encuentran la falta de controles adecuados para el registro, almacenamiento, mantenimiento y entrega de bienes, lo que puede generar inventarios desactualizados, bienes extraviados o activos sin trazabilidad</v>
      </c>
      <c r="I372" s="327">
        <f>_xlfn.XLOOKUP(Tabla135[[#This Row],[Id Riesgo]],Tabla13[Id Riesgo],Tabla13[Probabilidad])</f>
        <v>0.2</v>
      </c>
      <c r="J372" s="327">
        <f>_xlfn.XLOOKUP(Tabla135[[#This Row],[Id Riesgo]],Tabla13[Id Riesgo],Tabla13[Porcentaje Impacto],"",1)</f>
        <v>0.8</v>
      </c>
      <c r="K372" s="311">
        <v>1</v>
      </c>
      <c r="L372" s="314" t="s">
        <v>762</v>
      </c>
      <c r="M372" s="314" t="s">
        <v>433</v>
      </c>
      <c r="N372" s="314" t="s">
        <v>466</v>
      </c>
      <c r="O372" s="295" t="s">
        <v>999</v>
      </c>
      <c r="P372" s="314" t="s">
        <v>1000</v>
      </c>
      <c r="Q372" s="328" t="str">
        <f>_xlfn.TEXTJOIN(" ",TRUE,Tabla135[[#This Row],[Actividad - Acción ¿Qué?
Inicia con verbo]],Tabla135[[#This Row],[Complemento
(Observaciones o desviaciones)]])</f>
        <v>Implementar procedimientos estandarizados para el registro, custodia, mantenimiento y entrega de bienes, apoyados en inventarios actualizados, controles de acceso y mecanismos de trazabilidad, con el fin de prevenir la pérdida, el deterioro o el uso indebido de los bienes públicos y evitar afectaciones económicas u operativas derivadas de posibles actos de corrupción. Fortalecer la administración de bienes institucionales mediante controles básicos de registro, mantenimiento y custodia que garanticen su adecuado uso y preservación.</v>
      </c>
      <c r="R372" s="295" t="s">
        <v>532</v>
      </c>
      <c r="S372" s="327">
        <f>_xlfn.XLOOKUP(Tabla135[[#This Row],[Tipo de control]],Tabla7[Tipo de control],Tabla7[Peso],"",1)</f>
        <v>0.1</v>
      </c>
      <c r="T372" s="290" t="str">
        <f>_xlfn.XLOOKUP(Tabla135[[#This Row],[Tipo de control]],Tabla7[Tipo de control],Tabla7[Afectación matriz],"",1)</f>
        <v>Impacto</v>
      </c>
      <c r="U372" s="295" t="s">
        <v>503</v>
      </c>
      <c r="V372" s="327">
        <f>_xlfn.XLOOKUP(Tabla135[[#This Row],[Implementación]],Tabla11[Implementación],Tabla11[Peso],"",1)</f>
        <v>0.15</v>
      </c>
      <c r="W372" s="295" t="s">
        <v>528</v>
      </c>
      <c r="X372" s="295" t="s">
        <v>499</v>
      </c>
      <c r="Y372" s="295" t="s">
        <v>506</v>
      </c>
      <c r="Z372" s="295" t="s">
        <v>508</v>
      </c>
      <c r="AA372" s="310">
        <f>IFERROR(Tabla135[[#This Row],[Peso del control]]+Tabla135[[#This Row],[Peso de la implementación]],"")</f>
        <v>0.25</v>
      </c>
      <c r="AB372" s="310" cm="1">
        <f t="array" ref="AB372">IFERROR(IF(Tabla135[[#This Row],[Registro diligenciado]]=TRUE,_xlfn.IFS(AND(Tabla135[[#This Row],[No. de Control]]=1,Tabla135[[#This Row],[Desplazamiento en la Matriz]]="Probabilidad"),D372-(D372*Tabla135[[#This Row],[Valor del control]]),AND(Tabla135[[#This Row],[No. de Control]]&gt;1,Tabla135[[#This Row],[Desplazamiento en la Matriz]]="Probabilidad"),AB371-(AB371*Tabla135[[#This Row],[Valor del control]]),AND(Tabla135[[#This Row],[No. de Control]]=1,Tabla135[[#This Row],[Desplazamiento en la Matriz]]="Impacto"),D372,AND(Tabla135[[#This Row],[No. de Control]]&gt;1,Tabla135[[#This Row],[Desplazamiento en la Matriz]]="Impacto"),AB371),""),"")</f>
        <v>0.2</v>
      </c>
      <c r="AC372" s="310" cm="1">
        <f t="array" ref="AC372">IFERROR(IF(Tabla135[[#This Row],[Registro diligenciado]]=TRUE,_xlfn.IFS(AND(Tabla135[[#This Row],[No. de Control]]=1,Tabla135[[#This Row],[Desplazamiento en la Matriz]]="Impacto"),E372-(E372*Tabla135[[#This Row],[Valor del control]]),AND(Tabla135[[#This Row],[No. de Control]]&gt;1,Tabla135[[#This Row],[Desplazamiento en la Matriz]]="Impacto"),AC371-(AC371*Tabla135[[#This Row],[Valor del control]]),AND(Tabla135[[#This Row],[No. de Control]]=1,Tabla135[[#This Row],[Desplazamiento en la Matriz]]="Probabilidad"),E372,AND(Tabla135[[#This Row],[No. de Control]]&gt;1,Tabla135[[#This Row],[Desplazamiento en la Matriz]]="Probabilidad"),AC371),""),"")</f>
        <v>0.60000000000000009</v>
      </c>
      <c r="AD372" s="310">
        <f>IFERROR(_xlfn.MINIFS(Tabla135[Probabilidad residual],Tabla135[Id Riesgo],Tabla135[[#This Row],[Id Riesgo]]),"")</f>
        <v>0.2</v>
      </c>
      <c r="AE372" s="310">
        <f>IFERROR(_xlfn.MINIFS(Tabla135[Impacto residual],Tabla135[Id Riesgo],Tabla135[[#This Row],[Id Riesgo]]),"")</f>
        <v>0.60000000000000009</v>
      </c>
      <c r="AF372" s="310" t="str" cm="1">
        <f t="array" ref="AF37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372" s="310" t="str" cm="1">
        <f t="array" ref="AG37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Moderado</v>
      </c>
      <c r="AH37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372" s="213"/>
      <c r="AJ372" s="727">
        <f>_xlfn.MINIFS(Tabla135[Probabilidad residual],Tabla135[Id Riesgo],Tabla135[[#This Row],[Id Riesgo]])</f>
        <v>0.2</v>
      </c>
      <c r="AK372" s="727">
        <f>_xlfn.MINIFS(Tabla135[Impacto residual],Tabla135[Id Riesgo],Tabla135[[#This Row],[Id Riesgo]])</f>
        <v>0.60000000000000009</v>
      </c>
      <c r="AL372" s="727" t="str" cm="1">
        <f t="array" ref="AL372">IFERROR(_xlfn.IFS(AND(AJ372&gt;=CONFIGURACIÓN!$BF$6,AJ372&lt;=CONFIGURACIÓN!$BG$6),CONFIGURACIÓN!$BE$6,AND(AJ372&gt;=CONFIGURACIÓN!$BF$7,AJ372&lt;=CONFIGURACIÓN!$BG$7),CONFIGURACIÓN!$BE$7,AND(AJ372&gt;=CONFIGURACIÓN!$BF$8,AJ372&lt;=CONFIGURACIÓN!$BG$8),CONFIGURACIÓN!$BE$8,AND(AJ372&gt;=CONFIGURACIÓN!$BF$9,AJ372&lt;=CONFIGURACIÓN!$BG$9),CONFIGURACIÓN!$BE$9,AND(AJ372&gt;=CONFIGURACIÓN!$BF$10,AJ372&lt;=CONFIGURACIÓN!$BG$10),CONFIGURACIÓN!$BE$10),"")</f>
        <v>Muy baja</v>
      </c>
      <c r="AM372" s="727" t="str" cm="1">
        <f t="array" ref="AM372">IFERROR(_xlfn.IFS(AND(AK372&gt;=CONFIGURACIÓN!$BJ$6,AK372&lt;=CONFIGURACIÓN!$BK$6),CONFIGURACIÓN!$BI$6,AND(AK372&gt;=CONFIGURACIÓN!$BJ$7,AK372&lt;=CONFIGURACIÓN!$BK$7),CONFIGURACIÓN!$BI$7,AND(AK372&gt;=CONFIGURACIÓN!$BJ$8,AK372&lt;=CONFIGURACIÓN!$BK$8),CONFIGURACIÓN!$BI$8,AND(AK372&gt;=CONFIGURACIÓN!$BJ$9,AK372&lt;=CONFIGURACIÓN!$BK$9),CONFIGURACIÓN!$BI$9,AND(AK372&gt;=CONFIGURACIÓN!$BJ$10,AK372&lt;=CONFIGURACIÓN!$BK$10),CONFIGURACIÓN!$BI$10),"")</f>
        <v>Moderado</v>
      </c>
      <c r="AN372" s="213"/>
      <c r="AO372" s="213"/>
      <c r="AP372" s="213"/>
      <c r="AQ372" s="213"/>
      <c r="AR372" s="213"/>
      <c r="AS372" s="213"/>
      <c r="AT372" s="213"/>
      <c r="AU372" s="213"/>
      <c r="AV372" s="213"/>
      <c r="AW372" s="213"/>
      <c r="AX372" s="213"/>
      <c r="AY372" s="213"/>
    </row>
    <row r="373" spans="1:51" ht="124.3" hidden="1" x14ac:dyDescent="0.4">
      <c r="A373" s="735" t="str">
        <f>Tabla135[[#This Row],[Id Riesgo]]</f>
        <v>RC37</v>
      </c>
      <c r="B373" s="736" t="str">
        <f>Tabla135[[#This Row],[Riesgo]]</f>
        <v>Posibilidad de afectación Económica, Operativa por Corrupción debido a la pérdida, deterioro o uso inadecuado de los bienes públicos bajo su custodia. Entre ellas se encuentran la falta de controles adecuados para el registro, almacenamiento, mantenimiento y entrega de bienes, lo que puede generar inventarios desactualizados, bienes extraviados o activos sin trazabilidad</v>
      </c>
      <c r="C373" s="742" t="b">
        <f>Tabla135[[#This Row],[Identificado en paso 1 y 2?]]</f>
        <v>1</v>
      </c>
      <c r="D373" s="727">
        <f>_xlfn.XLOOKUP(Tabla135[[#This Row],[Id Riesgo]],Tabla13[Id Riesgo],Tabla13[Probabilidad],"",1)</f>
        <v>0.2</v>
      </c>
      <c r="E373" s="727">
        <f>IF(C373=TRUE,_xlfn.XLOOKUP(Tabla135[[#This Row],[Id Riesgo]],Tabla13[Id Riesgo],Tabla13[Porcentaje Impacto],"",1),"")</f>
        <v>0.8</v>
      </c>
      <c r="F373" s="290" t="str">
        <f t="shared" ref="F373:F381" si="36">F372</f>
        <v>RC37</v>
      </c>
      <c r="G373" s="415" t="b">
        <f>_xlfn.XLOOKUP(F373,Tabla13[Id Riesgo],Tabla13[Registro diligenciado],FALSE,1)</f>
        <v>1</v>
      </c>
      <c r="H373" s="290" t="str">
        <f>IF(G373,_xlfn.XLOOKUP(F373,Tabla6[Id Riesgo],Tabla6[DESCRIPCIÓN DEL RIESGO],FALSE,1),"")</f>
        <v>Posibilidad de afectación Económica, Operativa por Corrupción debido a la pérdida, deterioro o uso inadecuado de los bienes públicos bajo su custodia. Entre ellas se encuentran la falta de controles adecuados para el registro, almacenamiento, mantenimiento y entrega de bienes, lo que puede generar inventarios desactualizados, bienes extraviados o activos sin trazabilidad</v>
      </c>
      <c r="I373" s="327">
        <f>_xlfn.XLOOKUP(Tabla135[[#This Row],[Id Riesgo]],Tabla13[Id Riesgo],Tabla13[Probabilidad])</f>
        <v>0.2</v>
      </c>
      <c r="J373" s="327">
        <f>_xlfn.XLOOKUP(Tabla135[[#This Row],[Id Riesgo]],Tabla13[Id Riesgo],Tabla13[Porcentaje Impacto],"",1)</f>
        <v>0.8</v>
      </c>
      <c r="K373" s="311">
        <v>2</v>
      </c>
      <c r="L373" s="314"/>
      <c r="M373" s="314"/>
      <c r="N373" s="314"/>
      <c r="O373" s="295"/>
      <c r="P373" s="314"/>
      <c r="Q373" s="328" t="str">
        <f>_xlfn.TEXTJOIN(" ",TRUE,Tabla135[[#This Row],[Actividad - Acción ¿Qué?
Inicia con verbo]],Tabla135[[#This Row],[Complemento
(Observaciones o desviaciones)]])</f>
        <v/>
      </c>
      <c r="R373" s="295"/>
      <c r="S373" s="327" t="str">
        <f>_xlfn.XLOOKUP(Tabla135[[#This Row],[Tipo de control]],Tabla7[Tipo de control],Tabla7[Peso],"",1)</f>
        <v/>
      </c>
      <c r="T373" s="290" t="str">
        <f>_xlfn.XLOOKUP(Tabla135[[#This Row],[Tipo de control]],Tabla7[Tipo de control],Tabla7[Afectación matriz],"",1)</f>
        <v/>
      </c>
      <c r="U373" s="295"/>
      <c r="V373" s="327" t="str">
        <f>_xlfn.XLOOKUP(Tabla135[[#This Row],[Implementación]],Tabla11[Implementación],Tabla11[Peso],"",1)</f>
        <v/>
      </c>
      <c r="W373" s="295"/>
      <c r="X373" s="295"/>
      <c r="Y373" s="295"/>
      <c r="Z373" s="295"/>
      <c r="AA373" s="310" t="str">
        <f>IFERROR(Tabla135[[#This Row],[Peso del control]]+Tabla135[[#This Row],[Peso de la implementación]],"")</f>
        <v/>
      </c>
      <c r="AB373" s="310" t="str" cm="1">
        <f t="array" ref="AB373">IFERROR(IF(Tabla135[[#This Row],[Registro diligenciado]]=TRUE,_xlfn.IFS(AND(Tabla135[[#This Row],[No. de Control]]=1,Tabla135[[#This Row],[Desplazamiento en la Matriz]]="Probabilidad"),D373-(D373*Tabla135[[#This Row],[Valor del control]]),AND(Tabla135[[#This Row],[No. de Control]]&gt;1,Tabla135[[#This Row],[Desplazamiento en la Matriz]]="Probabilidad"),AB372-(AB372*Tabla135[[#This Row],[Valor del control]]),AND(Tabla135[[#This Row],[No. de Control]]=1,Tabla135[[#This Row],[Desplazamiento en la Matriz]]="Impacto"),D373,AND(Tabla135[[#This Row],[No. de Control]]&gt;1,Tabla135[[#This Row],[Desplazamiento en la Matriz]]="Impacto"),AB372),""),"")</f>
        <v/>
      </c>
      <c r="AC373" s="310" t="str" cm="1">
        <f t="array" ref="AC373">IFERROR(IF(Tabla135[[#This Row],[Registro diligenciado]]=TRUE,_xlfn.IFS(AND(Tabla135[[#This Row],[No. de Control]]=1,Tabla135[[#This Row],[Desplazamiento en la Matriz]]="Impacto"),E373-(E373*Tabla135[[#This Row],[Valor del control]]),AND(Tabla135[[#This Row],[No. de Control]]&gt;1,Tabla135[[#This Row],[Desplazamiento en la Matriz]]="Impacto"),AC372-(AC372*Tabla135[[#This Row],[Valor del control]]),AND(Tabla135[[#This Row],[No. de Control]]=1,Tabla135[[#This Row],[Desplazamiento en la Matriz]]="Probabilidad"),E373,AND(Tabla135[[#This Row],[No. de Control]]&gt;1,Tabla135[[#This Row],[Desplazamiento en la Matriz]]="Probabilidad"),AC372),""),"")</f>
        <v/>
      </c>
      <c r="AD373" s="310">
        <f>IFERROR(_xlfn.MINIFS(Tabla135[Probabilidad residual],Tabla135[Id Riesgo],Tabla135[[#This Row],[Id Riesgo]]),"")</f>
        <v>0.2</v>
      </c>
      <c r="AE373" s="310">
        <f>IFERROR(_xlfn.MINIFS(Tabla135[Impacto residual],Tabla135[Id Riesgo],Tabla135[[#This Row],[Id Riesgo]]),"")</f>
        <v>0.60000000000000009</v>
      </c>
      <c r="AF373" s="310" t="str" cm="1">
        <f t="array" ref="AF37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373" s="310" t="str" cm="1">
        <f t="array" ref="AG37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Moderado</v>
      </c>
      <c r="AH37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73" s="213"/>
      <c r="AJ373" s="727">
        <f>_xlfn.MINIFS(Tabla135[Probabilidad residual],Tabla135[Id Riesgo],Tabla135[[#This Row],[Id Riesgo]])</f>
        <v>0.2</v>
      </c>
      <c r="AK373" s="727">
        <f>_xlfn.MINIFS(Tabla135[Impacto residual],Tabla135[Id Riesgo],Tabla135[[#This Row],[Id Riesgo]])</f>
        <v>0.60000000000000009</v>
      </c>
      <c r="AL373" s="727"/>
      <c r="AM373" s="727"/>
      <c r="AN373" s="213"/>
      <c r="AO373" s="213"/>
      <c r="AP373" s="213"/>
      <c r="AQ373" s="213"/>
      <c r="AR373" s="213"/>
      <c r="AS373" s="213"/>
      <c r="AT373" s="213"/>
      <c r="AU373" s="213"/>
      <c r="AV373" s="213"/>
      <c r="AW373" s="213"/>
      <c r="AX373" s="213"/>
      <c r="AY373" s="213"/>
    </row>
    <row r="374" spans="1:51" ht="124.3" hidden="1" x14ac:dyDescent="0.4">
      <c r="A374" s="735" t="str">
        <f>Tabla135[[#This Row],[Id Riesgo]]</f>
        <v>RC37</v>
      </c>
      <c r="B374" s="736" t="str">
        <f>Tabla135[[#This Row],[Riesgo]]</f>
        <v>Posibilidad de afectación Económica, Operativa por Corrupción debido a la pérdida, deterioro o uso inadecuado de los bienes públicos bajo su custodia. Entre ellas se encuentran la falta de controles adecuados para el registro, almacenamiento, mantenimiento y entrega de bienes, lo que puede generar inventarios desactualizados, bienes extraviados o activos sin trazabilidad</v>
      </c>
      <c r="C374" s="742" t="b">
        <f>Tabla135[[#This Row],[Identificado en paso 1 y 2?]]</f>
        <v>1</v>
      </c>
      <c r="D374" s="727">
        <f>_xlfn.XLOOKUP(Tabla135[[#This Row],[Id Riesgo]],Tabla13[Id Riesgo],Tabla13[Probabilidad],"",1)</f>
        <v>0.2</v>
      </c>
      <c r="E374" s="727">
        <f>IF(C374=TRUE,_xlfn.XLOOKUP(Tabla135[[#This Row],[Id Riesgo]],Tabla13[Id Riesgo],Tabla13[Porcentaje Impacto],"",1),"")</f>
        <v>0.8</v>
      </c>
      <c r="F374" s="290" t="str">
        <f t="shared" si="36"/>
        <v>RC37</v>
      </c>
      <c r="G374" s="415" t="b">
        <f>_xlfn.XLOOKUP(F374,Tabla13[Id Riesgo],Tabla13[Registro diligenciado],FALSE,1)</f>
        <v>1</v>
      </c>
      <c r="H374" s="290" t="str">
        <f>IF(G374,_xlfn.XLOOKUP(F374,Tabla6[Id Riesgo],Tabla6[DESCRIPCIÓN DEL RIESGO],FALSE,1),"")</f>
        <v>Posibilidad de afectación Económica, Operativa por Corrupción debido a la pérdida, deterioro o uso inadecuado de los bienes públicos bajo su custodia. Entre ellas se encuentran la falta de controles adecuados para el registro, almacenamiento, mantenimiento y entrega de bienes, lo que puede generar inventarios desactualizados, bienes extraviados o activos sin trazabilidad</v>
      </c>
      <c r="I374" s="327">
        <f>_xlfn.XLOOKUP(Tabla135[[#This Row],[Id Riesgo]],Tabla13[Id Riesgo],Tabla13[Probabilidad])</f>
        <v>0.2</v>
      </c>
      <c r="J374" s="327">
        <f>_xlfn.XLOOKUP(Tabla135[[#This Row],[Id Riesgo]],Tabla13[Id Riesgo],Tabla13[Porcentaje Impacto],"",1)</f>
        <v>0.8</v>
      </c>
      <c r="K374" s="311">
        <v>3</v>
      </c>
      <c r="L374" s="314"/>
      <c r="M374" s="314"/>
      <c r="N374" s="314"/>
      <c r="O374" s="295"/>
      <c r="P374" s="314"/>
      <c r="Q374" s="328" t="str">
        <f>_xlfn.TEXTJOIN(" ",TRUE,Tabla135[[#This Row],[Actividad - Acción ¿Qué?
Inicia con verbo]],Tabla135[[#This Row],[Complemento
(Observaciones o desviaciones)]])</f>
        <v/>
      </c>
      <c r="R374" s="295"/>
      <c r="S374" s="327" t="str">
        <f>_xlfn.XLOOKUP(Tabla135[[#This Row],[Tipo de control]],Tabla7[Tipo de control],Tabla7[Peso],"",1)</f>
        <v/>
      </c>
      <c r="T374" s="290" t="str">
        <f>_xlfn.XLOOKUP(Tabla135[[#This Row],[Tipo de control]],Tabla7[Tipo de control],Tabla7[Afectación matriz],"",1)</f>
        <v/>
      </c>
      <c r="U374" s="295"/>
      <c r="V374" s="327" t="str">
        <f>_xlfn.XLOOKUP(Tabla135[[#This Row],[Implementación]],Tabla11[Implementación],Tabla11[Peso],"",1)</f>
        <v/>
      </c>
      <c r="W374" s="295"/>
      <c r="X374" s="295"/>
      <c r="Y374" s="295"/>
      <c r="Z374" s="295"/>
      <c r="AA374" s="310" t="str">
        <f>IFERROR(Tabla135[[#This Row],[Peso del control]]+Tabla135[[#This Row],[Peso de la implementación]],"")</f>
        <v/>
      </c>
      <c r="AB374" s="310" t="str" cm="1">
        <f t="array" ref="AB374">IFERROR(IF(Tabla135[[#This Row],[Registro diligenciado]]=TRUE,_xlfn.IFS(AND(Tabla135[[#This Row],[No. de Control]]=1,Tabla135[[#This Row],[Desplazamiento en la Matriz]]="Probabilidad"),D374-(D374*Tabla135[[#This Row],[Valor del control]]),AND(Tabla135[[#This Row],[No. de Control]]&gt;1,Tabla135[[#This Row],[Desplazamiento en la Matriz]]="Probabilidad"),AB373-(AB373*Tabla135[[#This Row],[Valor del control]]),AND(Tabla135[[#This Row],[No. de Control]]=1,Tabla135[[#This Row],[Desplazamiento en la Matriz]]="Impacto"),D374,AND(Tabla135[[#This Row],[No. de Control]]&gt;1,Tabla135[[#This Row],[Desplazamiento en la Matriz]]="Impacto"),AB373),""),"")</f>
        <v/>
      </c>
      <c r="AC374" s="310" t="str" cm="1">
        <f t="array" ref="AC374">IFERROR(IF(Tabla135[[#This Row],[Registro diligenciado]]=TRUE,_xlfn.IFS(AND(Tabla135[[#This Row],[No. de Control]]=1,Tabla135[[#This Row],[Desplazamiento en la Matriz]]="Impacto"),E374-(E374*Tabla135[[#This Row],[Valor del control]]),AND(Tabla135[[#This Row],[No. de Control]]&gt;1,Tabla135[[#This Row],[Desplazamiento en la Matriz]]="Impacto"),AC373-(AC373*Tabla135[[#This Row],[Valor del control]]),AND(Tabla135[[#This Row],[No. de Control]]=1,Tabla135[[#This Row],[Desplazamiento en la Matriz]]="Probabilidad"),E374,AND(Tabla135[[#This Row],[No. de Control]]&gt;1,Tabla135[[#This Row],[Desplazamiento en la Matriz]]="Probabilidad"),AC373),""),"")</f>
        <v/>
      </c>
      <c r="AD374" s="310">
        <f>IFERROR(_xlfn.MINIFS(Tabla135[Probabilidad residual],Tabla135[Id Riesgo],Tabla135[[#This Row],[Id Riesgo]]),"")</f>
        <v>0.2</v>
      </c>
      <c r="AE374" s="310">
        <f>IFERROR(_xlfn.MINIFS(Tabla135[Impacto residual],Tabla135[Id Riesgo],Tabla135[[#This Row],[Id Riesgo]]),"")</f>
        <v>0.60000000000000009</v>
      </c>
      <c r="AF374" s="310" t="str" cm="1">
        <f t="array" ref="AF37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374" s="310" t="str" cm="1">
        <f t="array" ref="AG37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Moderado</v>
      </c>
      <c r="AH37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74" s="213"/>
      <c r="AJ374" s="727">
        <f>_xlfn.MINIFS(Tabla135[Probabilidad residual],Tabla135[Id Riesgo],Tabla135[[#This Row],[Id Riesgo]])</f>
        <v>0.2</v>
      </c>
      <c r="AK374" s="727">
        <f>_xlfn.MINIFS(Tabla135[Impacto residual],Tabla135[Id Riesgo],Tabla135[[#This Row],[Id Riesgo]])</f>
        <v>0.60000000000000009</v>
      </c>
      <c r="AL374" s="727"/>
      <c r="AM374" s="727"/>
      <c r="AN374" s="213"/>
      <c r="AO374" s="213"/>
      <c r="AP374" s="213"/>
      <c r="AQ374" s="213"/>
      <c r="AR374" s="213"/>
      <c r="AS374" s="213"/>
      <c r="AT374" s="213"/>
      <c r="AU374" s="213"/>
      <c r="AV374" s="213"/>
      <c r="AW374" s="213"/>
      <c r="AX374" s="213"/>
      <c r="AY374" s="213"/>
    </row>
    <row r="375" spans="1:51" ht="124.3" hidden="1" x14ac:dyDescent="0.4">
      <c r="A375" s="735" t="str">
        <f>Tabla135[[#This Row],[Id Riesgo]]</f>
        <v>RC37</v>
      </c>
      <c r="B375" s="736" t="str">
        <f>Tabla135[[#This Row],[Riesgo]]</f>
        <v>Posibilidad de afectación Económica, Operativa por Corrupción debido a la pérdida, deterioro o uso inadecuado de los bienes públicos bajo su custodia. Entre ellas se encuentran la falta de controles adecuados para el registro, almacenamiento, mantenimiento y entrega de bienes, lo que puede generar inventarios desactualizados, bienes extraviados o activos sin trazabilidad</v>
      </c>
      <c r="C375" s="742" t="b">
        <f>Tabla135[[#This Row],[Identificado en paso 1 y 2?]]</f>
        <v>1</v>
      </c>
      <c r="D375" s="727">
        <f>_xlfn.XLOOKUP(Tabla135[[#This Row],[Id Riesgo]],Tabla13[Id Riesgo],Tabla13[Probabilidad],"",1)</f>
        <v>0.2</v>
      </c>
      <c r="E375" s="727">
        <f>IF(C375=TRUE,_xlfn.XLOOKUP(Tabla135[[#This Row],[Id Riesgo]],Tabla13[Id Riesgo],Tabla13[Porcentaje Impacto],"",1),"")</f>
        <v>0.8</v>
      </c>
      <c r="F375" s="290" t="str">
        <f t="shared" si="36"/>
        <v>RC37</v>
      </c>
      <c r="G375" s="415" t="b">
        <f>_xlfn.XLOOKUP(F375,Tabla13[Id Riesgo],Tabla13[Registro diligenciado],FALSE,1)</f>
        <v>1</v>
      </c>
      <c r="H375" s="290" t="str">
        <f>IF(G375,_xlfn.XLOOKUP(F375,Tabla6[Id Riesgo],Tabla6[DESCRIPCIÓN DEL RIESGO],FALSE,1),"")</f>
        <v>Posibilidad de afectación Económica, Operativa por Corrupción debido a la pérdida, deterioro o uso inadecuado de los bienes públicos bajo su custodia. Entre ellas se encuentran la falta de controles adecuados para el registro, almacenamiento, mantenimiento y entrega de bienes, lo que puede generar inventarios desactualizados, bienes extraviados o activos sin trazabilidad</v>
      </c>
      <c r="I375" s="327">
        <f>_xlfn.XLOOKUP(Tabla135[[#This Row],[Id Riesgo]],Tabla13[Id Riesgo],Tabla13[Probabilidad])</f>
        <v>0.2</v>
      </c>
      <c r="J375" s="327">
        <f>_xlfn.XLOOKUP(Tabla135[[#This Row],[Id Riesgo]],Tabla13[Id Riesgo],Tabla13[Porcentaje Impacto],"",1)</f>
        <v>0.8</v>
      </c>
      <c r="K375" s="311">
        <v>4</v>
      </c>
      <c r="L375" s="314"/>
      <c r="M375" s="314"/>
      <c r="N375" s="314"/>
      <c r="O375" s="295"/>
      <c r="P375" s="314"/>
      <c r="Q375" s="328" t="str">
        <f>_xlfn.TEXTJOIN(" ",TRUE,Tabla135[[#This Row],[Actividad - Acción ¿Qué?
Inicia con verbo]],Tabla135[[#This Row],[Complemento
(Observaciones o desviaciones)]])</f>
        <v/>
      </c>
      <c r="R375" s="295"/>
      <c r="S375" s="327" t="str">
        <f>_xlfn.XLOOKUP(Tabla135[[#This Row],[Tipo de control]],Tabla7[Tipo de control],Tabla7[Peso],"",1)</f>
        <v/>
      </c>
      <c r="T375" s="290" t="str">
        <f>_xlfn.XLOOKUP(Tabla135[[#This Row],[Tipo de control]],Tabla7[Tipo de control],Tabla7[Afectación matriz],"",1)</f>
        <v/>
      </c>
      <c r="U375" s="295"/>
      <c r="V375" s="327" t="str">
        <f>_xlfn.XLOOKUP(Tabla135[[#This Row],[Implementación]],Tabla11[Implementación],Tabla11[Peso],"",1)</f>
        <v/>
      </c>
      <c r="W375" s="295"/>
      <c r="X375" s="295"/>
      <c r="Y375" s="295"/>
      <c r="Z375" s="295"/>
      <c r="AA375" s="310" t="str">
        <f>IFERROR(Tabla135[[#This Row],[Peso del control]]+Tabla135[[#This Row],[Peso de la implementación]],"")</f>
        <v/>
      </c>
      <c r="AB375" s="310" t="str" cm="1">
        <f t="array" ref="AB375">IFERROR(IF(Tabla135[[#This Row],[Registro diligenciado]]=TRUE,_xlfn.IFS(AND(Tabla135[[#This Row],[No. de Control]]=1,Tabla135[[#This Row],[Desplazamiento en la Matriz]]="Probabilidad"),D375-(D375*Tabla135[[#This Row],[Valor del control]]),AND(Tabla135[[#This Row],[No. de Control]]&gt;1,Tabla135[[#This Row],[Desplazamiento en la Matriz]]="Probabilidad"),AB374-(AB374*Tabla135[[#This Row],[Valor del control]]),AND(Tabla135[[#This Row],[No. de Control]]=1,Tabla135[[#This Row],[Desplazamiento en la Matriz]]="Impacto"),D375,AND(Tabla135[[#This Row],[No. de Control]]&gt;1,Tabla135[[#This Row],[Desplazamiento en la Matriz]]="Impacto"),AB374),""),"")</f>
        <v/>
      </c>
      <c r="AC375" s="310" t="str" cm="1">
        <f t="array" ref="AC375">IFERROR(IF(Tabla135[[#This Row],[Registro diligenciado]]=TRUE,_xlfn.IFS(AND(Tabla135[[#This Row],[No. de Control]]=1,Tabla135[[#This Row],[Desplazamiento en la Matriz]]="Impacto"),E375-(E375*Tabla135[[#This Row],[Valor del control]]),AND(Tabla135[[#This Row],[No. de Control]]&gt;1,Tabla135[[#This Row],[Desplazamiento en la Matriz]]="Impacto"),AC374-(AC374*Tabla135[[#This Row],[Valor del control]]),AND(Tabla135[[#This Row],[No. de Control]]=1,Tabla135[[#This Row],[Desplazamiento en la Matriz]]="Probabilidad"),E375,AND(Tabla135[[#This Row],[No. de Control]]&gt;1,Tabla135[[#This Row],[Desplazamiento en la Matriz]]="Probabilidad"),AC374),""),"")</f>
        <v/>
      </c>
      <c r="AD375" s="310">
        <f>IFERROR(_xlfn.MINIFS(Tabla135[Probabilidad residual],Tabla135[Id Riesgo],Tabla135[[#This Row],[Id Riesgo]]),"")</f>
        <v>0.2</v>
      </c>
      <c r="AE375" s="310">
        <f>IFERROR(_xlfn.MINIFS(Tabla135[Impacto residual],Tabla135[Id Riesgo],Tabla135[[#This Row],[Id Riesgo]]),"")</f>
        <v>0.60000000000000009</v>
      </c>
      <c r="AF375" s="310" t="str" cm="1">
        <f t="array" ref="AF37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375" s="310" t="str" cm="1">
        <f t="array" ref="AG37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Moderado</v>
      </c>
      <c r="AH37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75" s="213"/>
      <c r="AJ375" s="727">
        <f>_xlfn.MINIFS(Tabla135[Probabilidad residual],Tabla135[Id Riesgo],Tabla135[[#This Row],[Id Riesgo]])</f>
        <v>0.2</v>
      </c>
      <c r="AK375" s="727">
        <f>_xlfn.MINIFS(Tabla135[Impacto residual],Tabla135[Id Riesgo],Tabla135[[#This Row],[Id Riesgo]])</f>
        <v>0.60000000000000009</v>
      </c>
      <c r="AL375" s="727"/>
      <c r="AM375" s="727"/>
      <c r="AN375" s="213"/>
      <c r="AO375" s="213"/>
      <c r="AP375" s="213"/>
      <c r="AQ375" s="213"/>
      <c r="AR375" s="213"/>
      <c r="AS375" s="213"/>
      <c r="AT375" s="213"/>
      <c r="AU375" s="213"/>
      <c r="AV375" s="213"/>
      <c r="AW375" s="213"/>
      <c r="AX375" s="213"/>
      <c r="AY375" s="213"/>
    </row>
    <row r="376" spans="1:51" ht="124.3" hidden="1" x14ac:dyDescent="0.4">
      <c r="A376" s="735" t="str">
        <f>Tabla135[[#This Row],[Id Riesgo]]</f>
        <v>RC37</v>
      </c>
      <c r="B376" s="736" t="str">
        <f>Tabla135[[#This Row],[Riesgo]]</f>
        <v>Posibilidad de afectación Económica, Operativa por Corrupción debido a la pérdida, deterioro o uso inadecuado de los bienes públicos bajo su custodia. Entre ellas se encuentran la falta de controles adecuados para el registro, almacenamiento, mantenimiento y entrega de bienes, lo que puede generar inventarios desactualizados, bienes extraviados o activos sin trazabilidad</v>
      </c>
      <c r="C376" s="742" t="b">
        <f>Tabla135[[#This Row],[Identificado en paso 1 y 2?]]</f>
        <v>1</v>
      </c>
      <c r="D376" s="727">
        <f>_xlfn.XLOOKUP(Tabla135[[#This Row],[Id Riesgo]],Tabla13[Id Riesgo],Tabla13[Probabilidad],"",1)</f>
        <v>0.2</v>
      </c>
      <c r="E376" s="727">
        <f>IF(C376=TRUE,_xlfn.XLOOKUP(Tabla135[[#This Row],[Id Riesgo]],Tabla13[Id Riesgo],Tabla13[Porcentaje Impacto],"",1),"")</f>
        <v>0.8</v>
      </c>
      <c r="F376" s="290" t="str">
        <f t="shared" si="36"/>
        <v>RC37</v>
      </c>
      <c r="G376" s="415" t="b">
        <f>_xlfn.XLOOKUP(F376,Tabla13[Id Riesgo],Tabla13[Registro diligenciado],FALSE,1)</f>
        <v>1</v>
      </c>
      <c r="H376" s="290" t="str">
        <f>IF(G376,_xlfn.XLOOKUP(F376,Tabla6[Id Riesgo],Tabla6[DESCRIPCIÓN DEL RIESGO],FALSE,1),"")</f>
        <v>Posibilidad de afectación Económica, Operativa por Corrupción debido a la pérdida, deterioro o uso inadecuado de los bienes públicos bajo su custodia. Entre ellas se encuentran la falta de controles adecuados para el registro, almacenamiento, mantenimiento y entrega de bienes, lo que puede generar inventarios desactualizados, bienes extraviados o activos sin trazabilidad</v>
      </c>
      <c r="I376" s="327">
        <f>_xlfn.XLOOKUP(Tabla135[[#This Row],[Id Riesgo]],Tabla13[Id Riesgo],Tabla13[Probabilidad])</f>
        <v>0.2</v>
      </c>
      <c r="J376" s="327">
        <f>_xlfn.XLOOKUP(Tabla135[[#This Row],[Id Riesgo]],Tabla13[Id Riesgo],Tabla13[Porcentaje Impacto],"",1)</f>
        <v>0.8</v>
      </c>
      <c r="K376" s="311">
        <v>5</v>
      </c>
      <c r="L376" s="314"/>
      <c r="M376" s="314"/>
      <c r="N376" s="314"/>
      <c r="O376" s="295"/>
      <c r="P376" s="314"/>
      <c r="Q376" s="328" t="str">
        <f>_xlfn.TEXTJOIN(" ",TRUE,Tabla135[[#This Row],[Actividad - Acción ¿Qué?
Inicia con verbo]],Tabla135[[#This Row],[Complemento
(Observaciones o desviaciones)]])</f>
        <v/>
      </c>
      <c r="R376" s="295"/>
      <c r="S376" s="327" t="str">
        <f>_xlfn.XLOOKUP(Tabla135[[#This Row],[Tipo de control]],Tabla7[Tipo de control],Tabla7[Peso],"",1)</f>
        <v/>
      </c>
      <c r="T376" s="290" t="str">
        <f>_xlfn.XLOOKUP(Tabla135[[#This Row],[Tipo de control]],Tabla7[Tipo de control],Tabla7[Afectación matriz],"",1)</f>
        <v/>
      </c>
      <c r="U376" s="295"/>
      <c r="V376" s="327" t="str">
        <f>_xlfn.XLOOKUP(Tabla135[[#This Row],[Implementación]],Tabla11[Implementación],Tabla11[Peso],"",1)</f>
        <v/>
      </c>
      <c r="W376" s="295"/>
      <c r="X376" s="295"/>
      <c r="Y376" s="295"/>
      <c r="Z376" s="295"/>
      <c r="AA376" s="310" t="str">
        <f>IFERROR(Tabla135[[#This Row],[Peso del control]]+Tabla135[[#This Row],[Peso de la implementación]],"")</f>
        <v/>
      </c>
      <c r="AB376" s="310" t="str" cm="1">
        <f t="array" ref="AB376">IFERROR(IF(Tabla135[[#This Row],[Registro diligenciado]]=TRUE,_xlfn.IFS(AND(Tabla135[[#This Row],[No. de Control]]=1,Tabla135[[#This Row],[Desplazamiento en la Matriz]]="Probabilidad"),D376-(D376*Tabla135[[#This Row],[Valor del control]]),AND(Tabla135[[#This Row],[No. de Control]]&gt;1,Tabla135[[#This Row],[Desplazamiento en la Matriz]]="Probabilidad"),AB375-(AB375*Tabla135[[#This Row],[Valor del control]]),AND(Tabla135[[#This Row],[No. de Control]]=1,Tabla135[[#This Row],[Desplazamiento en la Matriz]]="Impacto"),D376,AND(Tabla135[[#This Row],[No. de Control]]&gt;1,Tabla135[[#This Row],[Desplazamiento en la Matriz]]="Impacto"),AB375),""),"")</f>
        <v/>
      </c>
      <c r="AC376" s="310" t="str" cm="1">
        <f t="array" ref="AC376">IFERROR(IF(Tabla135[[#This Row],[Registro diligenciado]]=TRUE,_xlfn.IFS(AND(Tabla135[[#This Row],[No. de Control]]=1,Tabla135[[#This Row],[Desplazamiento en la Matriz]]="Impacto"),E376-(E376*Tabla135[[#This Row],[Valor del control]]),AND(Tabla135[[#This Row],[No. de Control]]&gt;1,Tabla135[[#This Row],[Desplazamiento en la Matriz]]="Impacto"),AC375-(AC375*Tabla135[[#This Row],[Valor del control]]),AND(Tabla135[[#This Row],[No. de Control]]=1,Tabla135[[#This Row],[Desplazamiento en la Matriz]]="Probabilidad"),E376,AND(Tabla135[[#This Row],[No. de Control]]&gt;1,Tabla135[[#This Row],[Desplazamiento en la Matriz]]="Probabilidad"),AC375),""),"")</f>
        <v/>
      </c>
      <c r="AD376" s="310">
        <f>IFERROR(_xlfn.MINIFS(Tabla135[Probabilidad residual],Tabla135[Id Riesgo],Tabla135[[#This Row],[Id Riesgo]]),"")</f>
        <v>0.2</v>
      </c>
      <c r="AE376" s="310">
        <f>IFERROR(_xlfn.MINIFS(Tabla135[Impacto residual],Tabla135[Id Riesgo],Tabla135[[#This Row],[Id Riesgo]]),"")</f>
        <v>0.60000000000000009</v>
      </c>
      <c r="AF376" s="310" t="str" cm="1">
        <f t="array" ref="AF37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376" s="310" t="str" cm="1">
        <f t="array" ref="AG37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Moderado</v>
      </c>
      <c r="AH37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76" s="213"/>
      <c r="AJ376" s="727">
        <f>_xlfn.MINIFS(Tabla135[Probabilidad residual],Tabla135[Id Riesgo],Tabla135[[#This Row],[Id Riesgo]])</f>
        <v>0.2</v>
      </c>
      <c r="AK376" s="727">
        <f>_xlfn.MINIFS(Tabla135[Impacto residual],Tabla135[Id Riesgo],Tabla135[[#This Row],[Id Riesgo]])</f>
        <v>0.60000000000000009</v>
      </c>
      <c r="AL376" s="727"/>
      <c r="AM376" s="727"/>
      <c r="AN376" s="213"/>
      <c r="AO376" s="213"/>
      <c r="AP376" s="213"/>
      <c r="AQ376" s="213"/>
      <c r="AR376" s="213"/>
      <c r="AS376" s="213"/>
      <c r="AT376" s="213"/>
      <c r="AU376" s="213"/>
      <c r="AV376" s="213"/>
      <c r="AW376" s="213"/>
      <c r="AX376" s="213"/>
      <c r="AY376" s="213"/>
    </row>
    <row r="377" spans="1:51" ht="124.3" hidden="1" x14ac:dyDescent="0.4">
      <c r="A377" s="735" t="str">
        <f>Tabla135[[#This Row],[Id Riesgo]]</f>
        <v>RC37</v>
      </c>
      <c r="B377" s="736" t="str">
        <f>Tabla135[[#This Row],[Riesgo]]</f>
        <v>Posibilidad de afectación Económica, Operativa por Corrupción debido a la pérdida, deterioro o uso inadecuado de los bienes públicos bajo su custodia. Entre ellas se encuentran la falta de controles adecuados para el registro, almacenamiento, mantenimiento y entrega de bienes, lo que puede generar inventarios desactualizados, bienes extraviados o activos sin trazabilidad</v>
      </c>
      <c r="C377" s="742" t="b">
        <f>Tabla135[[#This Row],[Identificado en paso 1 y 2?]]</f>
        <v>1</v>
      </c>
      <c r="D377" s="727">
        <f>_xlfn.XLOOKUP(Tabla135[[#This Row],[Id Riesgo]],Tabla13[Id Riesgo],Tabla13[Probabilidad],"",1)</f>
        <v>0.2</v>
      </c>
      <c r="E377" s="727">
        <f>IF(C377=TRUE,_xlfn.XLOOKUP(Tabla135[[#This Row],[Id Riesgo]],Tabla13[Id Riesgo],Tabla13[Porcentaje Impacto],"",1),"")</f>
        <v>0.8</v>
      </c>
      <c r="F377" s="290" t="str">
        <f t="shared" si="36"/>
        <v>RC37</v>
      </c>
      <c r="G377" s="415" t="b">
        <f>_xlfn.XLOOKUP(F377,Tabla13[Id Riesgo],Tabla13[Registro diligenciado],FALSE,1)</f>
        <v>1</v>
      </c>
      <c r="H377" s="290" t="str">
        <f>IF(G377,_xlfn.XLOOKUP(F377,Tabla6[Id Riesgo],Tabla6[DESCRIPCIÓN DEL RIESGO],FALSE,1),"")</f>
        <v>Posibilidad de afectación Económica, Operativa por Corrupción debido a la pérdida, deterioro o uso inadecuado de los bienes públicos bajo su custodia. Entre ellas se encuentran la falta de controles adecuados para el registro, almacenamiento, mantenimiento y entrega de bienes, lo que puede generar inventarios desactualizados, bienes extraviados o activos sin trazabilidad</v>
      </c>
      <c r="I377" s="327">
        <f>_xlfn.XLOOKUP(Tabla135[[#This Row],[Id Riesgo]],Tabla13[Id Riesgo],Tabla13[Probabilidad])</f>
        <v>0.2</v>
      </c>
      <c r="J377" s="327">
        <f>_xlfn.XLOOKUP(Tabla135[[#This Row],[Id Riesgo]],Tabla13[Id Riesgo],Tabla13[Porcentaje Impacto],"",1)</f>
        <v>0.8</v>
      </c>
      <c r="K377" s="311">
        <v>6</v>
      </c>
      <c r="L377" s="314"/>
      <c r="M377" s="314"/>
      <c r="N377" s="314"/>
      <c r="O377" s="295"/>
      <c r="P377" s="314"/>
      <c r="Q377" s="328" t="str">
        <f>_xlfn.TEXTJOIN(" ",TRUE,Tabla135[[#This Row],[Actividad - Acción ¿Qué?
Inicia con verbo]],Tabla135[[#This Row],[Complemento
(Observaciones o desviaciones)]])</f>
        <v/>
      </c>
      <c r="R377" s="295"/>
      <c r="S377" s="327" t="str">
        <f>_xlfn.XLOOKUP(Tabla135[[#This Row],[Tipo de control]],Tabla7[Tipo de control],Tabla7[Peso],"",1)</f>
        <v/>
      </c>
      <c r="T377" s="290" t="str">
        <f>_xlfn.XLOOKUP(Tabla135[[#This Row],[Tipo de control]],Tabla7[Tipo de control],Tabla7[Afectación matriz],"",1)</f>
        <v/>
      </c>
      <c r="U377" s="295"/>
      <c r="V377" s="327" t="str">
        <f>_xlfn.XLOOKUP(Tabla135[[#This Row],[Implementación]],Tabla11[Implementación],Tabla11[Peso],"",1)</f>
        <v/>
      </c>
      <c r="W377" s="295"/>
      <c r="X377" s="295"/>
      <c r="Y377" s="295"/>
      <c r="Z377" s="295"/>
      <c r="AA377" s="310" t="str">
        <f>IFERROR(Tabla135[[#This Row],[Peso del control]]+Tabla135[[#This Row],[Peso de la implementación]],"")</f>
        <v/>
      </c>
      <c r="AB377" s="310" t="str" cm="1">
        <f t="array" ref="AB377">IFERROR(IF(Tabla135[[#This Row],[Registro diligenciado]]=TRUE,_xlfn.IFS(AND(Tabla135[[#This Row],[No. de Control]]=1,Tabla135[[#This Row],[Desplazamiento en la Matriz]]="Probabilidad"),D377-(D377*Tabla135[[#This Row],[Valor del control]]),AND(Tabla135[[#This Row],[No. de Control]]&gt;1,Tabla135[[#This Row],[Desplazamiento en la Matriz]]="Probabilidad"),AB376-(AB376*Tabla135[[#This Row],[Valor del control]]),AND(Tabla135[[#This Row],[No. de Control]]=1,Tabla135[[#This Row],[Desplazamiento en la Matriz]]="Impacto"),D377,AND(Tabla135[[#This Row],[No. de Control]]&gt;1,Tabla135[[#This Row],[Desplazamiento en la Matriz]]="Impacto"),AB376),""),"")</f>
        <v/>
      </c>
      <c r="AC377" s="310" t="str" cm="1">
        <f t="array" ref="AC377">IFERROR(IF(Tabla135[[#This Row],[Registro diligenciado]]=TRUE,_xlfn.IFS(AND(Tabla135[[#This Row],[No. de Control]]=1,Tabla135[[#This Row],[Desplazamiento en la Matriz]]="Impacto"),E377-(E377*Tabla135[[#This Row],[Valor del control]]),AND(Tabla135[[#This Row],[No. de Control]]&gt;1,Tabla135[[#This Row],[Desplazamiento en la Matriz]]="Impacto"),AC376-(AC376*Tabla135[[#This Row],[Valor del control]]),AND(Tabla135[[#This Row],[No. de Control]]=1,Tabla135[[#This Row],[Desplazamiento en la Matriz]]="Probabilidad"),E377,AND(Tabla135[[#This Row],[No. de Control]]&gt;1,Tabla135[[#This Row],[Desplazamiento en la Matriz]]="Probabilidad"),AC376),""),"")</f>
        <v/>
      </c>
      <c r="AD377" s="310">
        <f>IFERROR(_xlfn.MINIFS(Tabla135[Probabilidad residual],Tabla135[Id Riesgo],Tabla135[[#This Row],[Id Riesgo]]),"")</f>
        <v>0.2</v>
      </c>
      <c r="AE377" s="310">
        <f>IFERROR(_xlfn.MINIFS(Tabla135[Impacto residual],Tabla135[Id Riesgo],Tabla135[[#This Row],[Id Riesgo]]),"")</f>
        <v>0.60000000000000009</v>
      </c>
      <c r="AF377" s="310" t="str" cm="1">
        <f t="array" ref="AF37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377" s="310" t="str" cm="1">
        <f t="array" ref="AG37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Moderado</v>
      </c>
      <c r="AH37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77" s="213"/>
      <c r="AJ377" s="727">
        <f>_xlfn.MINIFS(Tabla135[Probabilidad residual],Tabla135[Id Riesgo],Tabla135[[#This Row],[Id Riesgo]])</f>
        <v>0.2</v>
      </c>
      <c r="AK377" s="727">
        <f>_xlfn.MINIFS(Tabla135[Impacto residual],Tabla135[Id Riesgo],Tabla135[[#This Row],[Id Riesgo]])</f>
        <v>0.60000000000000009</v>
      </c>
      <c r="AL377" s="727"/>
      <c r="AM377" s="727"/>
      <c r="AN377" s="213"/>
      <c r="AO377" s="213"/>
      <c r="AP377" s="213"/>
      <c r="AQ377" s="213"/>
      <c r="AR377" s="213"/>
      <c r="AS377" s="213"/>
      <c r="AT377" s="213"/>
      <c r="AU377" s="213"/>
      <c r="AV377" s="213"/>
      <c r="AW377" s="213"/>
      <c r="AX377" s="213"/>
      <c r="AY377" s="213"/>
    </row>
    <row r="378" spans="1:51" ht="124.3" hidden="1" x14ac:dyDescent="0.4">
      <c r="A378" s="735" t="str">
        <f>Tabla135[[#This Row],[Id Riesgo]]</f>
        <v>RC37</v>
      </c>
      <c r="B378" s="736" t="str">
        <f>Tabla135[[#This Row],[Riesgo]]</f>
        <v>Posibilidad de afectación Económica, Operativa por Corrupción debido a la pérdida, deterioro o uso inadecuado de los bienes públicos bajo su custodia. Entre ellas se encuentran la falta de controles adecuados para el registro, almacenamiento, mantenimiento y entrega de bienes, lo que puede generar inventarios desactualizados, bienes extraviados o activos sin trazabilidad</v>
      </c>
      <c r="C378" s="742" t="b">
        <f>Tabla135[[#This Row],[Identificado en paso 1 y 2?]]</f>
        <v>1</v>
      </c>
      <c r="D378" s="727">
        <f>_xlfn.XLOOKUP(Tabla135[[#This Row],[Id Riesgo]],Tabla13[Id Riesgo],Tabla13[Probabilidad],"",1)</f>
        <v>0.2</v>
      </c>
      <c r="E378" s="727">
        <f>IF(C378=TRUE,_xlfn.XLOOKUP(Tabla135[[#This Row],[Id Riesgo]],Tabla13[Id Riesgo],Tabla13[Porcentaje Impacto],"",1),"")</f>
        <v>0.8</v>
      </c>
      <c r="F378" s="290" t="str">
        <f t="shared" si="36"/>
        <v>RC37</v>
      </c>
      <c r="G378" s="415" t="b">
        <f>_xlfn.XLOOKUP(F378,Tabla13[Id Riesgo],Tabla13[Registro diligenciado],FALSE,1)</f>
        <v>1</v>
      </c>
      <c r="H378" s="290" t="str">
        <f>IF(G378,_xlfn.XLOOKUP(F378,Tabla6[Id Riesgo],Tabla6[DESCRIPCIÓN DEL RIESGO],FALSE,1),"")</f>
        <v>Posibilidad de afectación Económica, Operativa por Corrupción debido a la pérdida, deterioro o uso inadecuado de los bienes públicos bajo su custodia. Entre ellas se encuentran la falta de controles adecuados para el registro, almacenamiento, mantenimiento y entrega de bienes, lo que puede generar inventarios desactualizados, bienes extraviados o activos sin trazabilidad</v>
      </c>
      <c r="I378" s="327">
        <f>_xlfn.XLOOKUP(Tabla135[[#This Row],[Id Riesgo]],Tabla13[Id Riesgo],Tabla13[Probabilidad])</f>
        <v>0.2</v>
      </c>
      <c r="J378" s="327">
        <f>_xlfn.XLOOKUP(Tabla135[[#This Row],[Id Riesgo]],Tabla13[Id Riesgo],Tabla13[Porcentaje Impacto],"",1)</f>
        <v>0.8</v>
      </c>
      <c r="K378" s="311">
        <v>7</v>
      </c>
      <c r="L378" s="314"/>
      <c r="M378" s="314"/>
      <c r="N378" s="314"/>
      <c r="O378" s="295"/>
      <c r="P378" s="314"/>
      <c r="Q378" s="328" t="str">
        <f>_xlfn.TEXTJOIN(" ",TRUE,Tabla135[[#This Row],[Actividad - Acción ¿Qué?
Inicia con verbo]],Tabla135[[#This Row],[Complemento
(Observaciones o desviaciones)]])</f>
        <v/>
      </c>
      <c r="R378" s="295"/>
      <c r="S378" s="327" t="str">
        <f>_xlfn.XLOOKUP(Tabla135[[#This Row],[Tipo de control]],Tabla7[Tipo de control],Tabla7[Peso],"",1)</f>
        <v/>
      </c>
      <c r="T378" s="290" t="str">
        <f>_xlfn.XLOOKUP(Tabla135[[#This Row],[Tipo de control]],Tabla7[Tipo de control],Tabla7[Afectación matriz],"",1)</f>
        <v/>
      </c>
      <c r="U378" s="295"/>
      <c r="V378" s="327" t="str">
        <f>_xlfn.XLOOKUP(Tabla135[[#This Row],[Implementación]],Tabla11[Implementación],Tabla11[Peso],"",1)</f>
        <v/>
      </c>
      <c r="W378" s="295"/>
      <c r="X378" s="295"/>
      <c r="Y378" s="295"/>
      <c r="Z378" s="295"/>
      <c r="AA378" s="310" t="str">
        <f>IFERROR(Tabla135[[#This Row],[Peso del control]]+Tabla135[[#This Row],[Peso de la implementación]],"")</f>
        <v/>
      </c>
      <c r="AB378" s="310" t="str" cm="1">
        <f t="array" ref="AB378">IFERROR(IF(Tabla135[[#This Row],[Registro diligenciado]]=TRUE,_xlfn.IFS(AND(Tabla135[[#This Row],[No. de Control]]=1,Tabla135[[#This Row],[Desplazamiento en la Matriz]]="Probabilidad"),D378-(D378*Tabla135[[#This Row],[Valor del control]]),AND(Tabla135[[#This Row],[No. de Control]]&gt;1,Tabla135[[#This Row],[Desplazamiento en la Matriz]]="Probabilidad"),AB377-(AB377*Tabla135[[#This Row],[Valor del control]]),AND(Tabla135[[#This Row],[No. de Control]]=1,Tabla135[[#This Row],[Desplazamiento en la Matriz]]="Impacto"),D378,AND(Tabla135[[#This Row],[No. de Control]]&gt;1,Tabla135[[#This Row],[Desplazamiento en la Matriz]]="Impacto"),AB377),""),"")</f>
        <v/>
      </c>
      <c r="AC378" s="310" t="str" cm="1">
        <f t="array" ref="AC378">IFERROR(IF(Tabla135[[#This Row],[Registro diligenciado]]=TRUE,_xlfn.IFS(AND(Tabla135[[#This Row],[No. de Control]]=1,Tabla135[[#This Row],[Desplazamiento en la Matriz]]="Impacto"),E378-(E378*Tabla135[[#This Row],[Valor del control]]),AND(Tabla135[[#This Row],[No. de Control]]&gt;1,Tabla135[[#This Row],[Desplazamiento en la Matriz]]="Impacto"),AC377-(AC377*Tabla135[[#This Row],[Valor del control]]),AND(Tabla135[[#This Row],[No. de Control]]=1,Tabla135[[#This Row],[Desplazamiento en la Matriz]]="Probabilidad"),E378,AND(Tabla135[[#This Row],[No. de Control]]&gt;1,Tabla135[[#This Row],[Desplazamiento en la Matriz]]="Probabilidad"),AC377),""),"")</f>
        <v/>
      </c>
      <c r="AD378" s="310">
        <f>IFERROR(_xlfn.MINIFS(Tabla135[Probabilidad residual],Tabla135[Id Riesgo],Tabla135[[#This Row],[Id Riesgo]]),"")</f>
        <v>0.2</v>
      </c>
      <c r="AE378" s="310">
        <f>IFERROR(_xlfn.MINIFS(Tabla135[Impacto residual],Tabla135[Id Riesgo],Tabla135[[#This Row],[Id Riesgo]]),"")</f>
        <v>0.60000000000000009</v>
      </c>
      <c r="AF378" s="310" t="str" cm="1">
        <f t="array" ref="AF37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378" s="310" t="str" cm="1">
        <f t="array" ref="AG37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Moderado</v>
      </c>
      <c r="AH37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78" s="213"/>
      <c r="AJ378" s="727">
        <f>_xlfn.MINIFS(Tabla135[Probabilidad residual],Tabla135[Id Riesgo],Tabla135[[#This Row],[Id Riesgo]])</f>
        <v>0.2</v>
      </c>
      <c r="AK378" s="727">
        <f>_xlfn.MINIFS(Tabla135[Impacto residual],Tabla135[Id Riesgo],Tabla135[[#This Row],[Id Riesgo]])</f>
        <v>0.60000000000000009</v>
      </c>
      <c r="AL378" s="727"/>
      <c r="AM378" s="727"/>
      <c r="AN378" s="213"/>
      <c r="AO378" s="213"/>
      <c r="AP378" s="213"/>
      <c r="AQ378" s="213"/>
      <c r="AR378" s="213"/>
      <c r="AS378" s="213"/>
      <c r="AT378" s="213"/>
      <c r="AU378" s="213"/>
      <c r="AV378" s="213"/>
      <c r="AW378" s="213"/>
      <c r="AX378" s="213"/>
      <c r="AY378" s="213"/>
    </row>
    <row r="379" spans="1:51" ht="124.3" hidden="1" x14ac:dyDescent="0.4">
      <c r="A379" s="735" t="str">
        <f>Tabla135[[#This Row],[Id Riesgo]]</f>
        <v>RC37</v>
      </c>
      <c r="B379" s="736" t="str">
        <f>Tabla135[[#This Row],[Riesgo]]</f>
        <v>Posibilidad de afectación Económica, Operativa por Corrupción debido a la pérdida, deterioro o uso inadecuado de los bienes públicos bajo su custodia. Entre ellas se encuentran la falta de controles adecuados para el registro, almacenamiento, mantenimiento y entrega de bienes, lo que puede generar inventarios desactualizados, bienes extraviados o activos sin trazabilidad</v>
      </c>
      <c r="C379" s="742" t="b">
        <f>Tabla135[[#This Row],[Identificado en paso 1 y 2?]]</f>
        <v>1</v>
      </c>
      <c r="D379" s="727">
        <f>_xlfn.XLOOKUP(Tabla135[[#This Row],[Id Riesgo]],Tabla13[Id Riesgo],Tabla13[Probabilidad],"",1)</f>
        <v>0.2</v>
      </c>
      <c r="E379" s="727">
        <f>IF(C379=TRUE,_xlfn.XLOOKUP(Tabla135[[#This Row],[Id Riesgo]],Tabla13[Id Riesgo],Tabla13[Porcentaje Impacto],"",1),"")</f>
        <v>0.8</v>
      </c>
      <c r="F379" s="290" t="str">
        <f t="shared" si="36"/>
        <v>RC37</v>
      </c>
      <c r="G379" s="415" t="b">
        <f>_xlfn.XLOOKUP(F379,Tabla13[Id Riesgo],Tabla13[Registro diligenciado],FALSE,1)</f>
        <v>1</v>
      </c>
      <c r="H379" s="290" t="str">
        <f>IF(G379,_xlfn.XLOOKUP(F379,Tabla6[Id Riesgo],Tabla6[DESCRIPCIÓN DEL RIESGO],FALSE,1),"")</f>
        <v>Posibilidad de afectación Económica, Operativa por Corrupción debido a la pérdida, deterioro o uso inadecuado de los bienes públicos bajo su custodia. Entre ellas se encuentran la falta de controles adecuados para el registro, almacenamiento, mantenimiento y entrega de bienes, lo que puede generar inventarios desactualizados, bienes extraviados o activos sin trazabilidad</v>
      </c>
      <c r="I379" s="327">
        <f>_xlfn.XLOOKUP(Tabla135[[#This Row],[Id Riesgo]],Tabla13[Id Riesgo],Tabla13[Probabilidad])</f>
        <v>0.2</v>
      </c>
      <c r="J379" s="327">
        <f>_xlfn.XLOOKUP(Tabla135[[#This Row],[Id Riesgo]],Tabla13[Id Riesgo],Tabla13[Porcentaje Impacto],"",1)</f>
        <v>0.8</v>
      </c>
      <c r="K379" s="311">
        <v>8</v>
      </c>
      <c r="L379" s="314"/>
      <c r="M379" s="314"/>
      <c r="N379" s="314"/>
      <c r="O379" s="295"/>
      <c r="P379" s="314"/>
      <c r="Q379" s="328" t="str">
        <f>_xlfn.TEXTJOIN(" ",TRUE,Tabla135[[#This Row],[Actividad - Acción ¿Qué?
Inicia con verbo]],Tabla135[[#This Row],[Complemento
(Observaciones o desviaciones)]])</f>
        <v/>
      </c>
      <c r="R379" s="295"/>
      <c r="S379" s="327" t="str">
        <f>_xlfn.XLOOKUP(Tabla135[[#This Row],[Tipo de control]],Tabla7[Tipo de control],Tabla7[Peso],"",1)</f>
        <v/>
      </c>
      <c r="T379" s="290" t="str">
        <f>_xlfn.XLOOKUP(Tabla135[[#This Row],[Tipo de control]],Tabla7[Tipo de control],Tabla7[Afectación matriz],"",1)</f>
        <v/>
      </c>
      <c r="U379" s="295"/>
      <c r="V379" s="327" t="str">
        <f>_xlfn.XLOOKUP(Tabla135[[#This Row],[Implementación]],Tabla11[Implementación],Tabla11[Peso],"",1)</f>
        <v/>
      </c>
      <c r="W379" s="295"/>
      <c r="X379" s="295"/>
      <c r="Y379" s="295"/>
      <c r="Z379" s="295"/>
      <c r="AA379" s="310" t="str">
        <f>IFERROR(Tabla135[[#This Row],[Peso del control]]+Tabla135[[#This Row],[Peso de la implementación]],"")</f>
        <v/>
      </c>
      <c r="AB379" s="310" t="str" cm="1">
        <f t="array" ref="AB379">IFERROR(IF(Tabla135[[#This Row],[Registro diligenciado]]=TRUE,_xlfn.IFS(AND(Tabla135[[#This Row],[No. de Control]]=1,Tabla135[[#This Row],[Desplazamiento en la Matriz]]="Probabilidad"),D379-(D379*Tabla135[[#This Row],[Valor del control]]),AND(Tabla135[[#This Row],[No. de Control]]&gt;1,Tabla135[[#This Row],[Desplazamiento en la Matriz]]="Probabilidad"),AB378-(AB378*Tabla135[[#This Row],[Valor del control]]),AND(Tabla135[[#This Row],[No. de Control]]=1,Tabla135[[#This Row],[Desplazamiento en la Matriz]]="Impacto"),D379,AND(Tabla135[[#This Row],[No. de Control]]&gt;1,Tabla135[[#This Row],[Desplazamiento en la Matriz]]="Impacto"),AB378),""),"")</f>
        <v/>
      </c>
      <c r="AC379" s="310" t="str" cm="1">
        <f t="array" ref="AC379">IFERROR(IF(Tabla135[[#This Row],[Registro diligenciado]]=TRUE,_xlfn.IFS(AND(Tabla135[[#This Row],[No. de Control]]=1,Tabla135[[#This Row],[Desplazamiento en la Matriz]]="Impacto"),E379-(E379*Tabla135[[#This Row],[Valor del control]]),AND(Tabla135[[#This Row],[No. de Control]]&gt;1,Tabla135[[#This Row],[Desplazamiento en la Matriz]]="Impacto"),AC378-(AC378*Tabla135[[#This Row],[Valor del control]]),AND(Tabla135[[#This Row],[No. de Control]]=1,Tabla135[[#This Row],[Desplazamiento en la Matriz]]="Probabilidad"),E379,AND(Tabla135[[#This Row],[No. de Control]]&gt;1,Tabla135[[#This Row],[Desplazamiento en la Matriz]]="Probabilidad"),AC378),""),"")</f>
        <v/>
      </c>
      <c r="AD379" s="310">
        <f>IFERROR(_xlfn.MINIFS(Tabla135[Probabilidad residual],Tabla135[Id Riesgo],Tabla135[[#This Row],[Id Riesgo]]),"")</f>
        <v>0.2</v>
      </c>
      <c r="AE379" s="310">
        <f>IFERROR(_xlfn.MINIFS(Tabla135[Impacto residual],Tabla135[Id Riesgo],Tabla135[[#This Row],[Id Riesgo]]),"")</f>
        <v>0.60000000000000009</v>
      </c>
      <c r="AF379" s="310" t="str" cm="1">
        <f t="array" ref="AF37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379" s="310" t="str" cm="1">
        <f t="array" ref="AG37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Moderado</v>
      </c>
      <c r="AH37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79" s="213"/>
      <c r="AJ379" s="727">
        <f>_xlfn.MINIFS(Tabla135[Probabilidad residual],Tabla135[Id Riesgo],Tabla135[[#This Row],[Id Riesgo]])</f>
        <v>0.2</v>
      </c>
      <c r="AK379" s="727">
        <f>_xlfn.MINIFS(Tabla135[Impacto residual],Tabla135[Id Riesgo],Tabla135[[#This Row],[Id Riesgo]])</f>
        <v>0.60000000000000009</v>
      </c>
      <c r="AL379" s="727"/>
      <c r="AM379" s="727"/>
      <c r="AN379" s="213"/>
      <c r="AO379" s="213"/>
      <c r="AP379" s="213"/>
      <c r="AQ379" s="213"/>
      <c r="AR379" s="213"/>
      <c r="AS379" s="213"/>
      <c r="AT379" s="213"/>
      <c r="AU379" s="213"/>
      <c r="AV379" s="213"/>
      <c r="AW379" s="213"/>
      <c r="AX379" s="213"/>
      <c r="AY379" s="213"/>
    </row>
    <row r="380" spans="1:51" ht="124.3" hidden="1" x14ac:dyDescent="0.4">
      <c r="A380" s="735" t="str">
        <f>Tabla135[[#This Row],[Id Riesgo]]</f>
        <v>RC37</v>
      </c>
      <c r="B380" s="736" t="str">
        <f>Tabla135[[#This Row],[Riesgo]]</f>
        <v>Posibilidad de afectación Económica, Operativa por Corrupción debido a la pérdida, deterioro o uso inadecuado de los bienes públicos bajo su custodia. Entre ellas se encuentran la falta de controles adecuados para el registro, almacenamiento, mantenimiento y entrega de bienes, lo que puede generar inventarios desactualizados, bienes extraviados o activos sin trazabilidad</v>
      </c>
      <c r="C380" s="742" t="b">
        <f>Tabla135[[#This Row],[Identificado en paso 1 y 2?]]</f>
        <v>1</v>
      </c>
      <c r="D380" s="727">
        <f>_xlfn.XLOOKUP(Tabla135[[#This Row],[Id Riesgo]],Tabla13[Id Riesgo],Tabla13[Probabilidad],"",1)</f>
        <v>0.2</v>
      </c>
      <c r="E380" s="727">
        <f>IF(C380=TRUE,_xlfn.XLOOKUP(Tabla135[[#This Row],[Id Riesgo]],Tabla13[Id Riesgo],Tabla13[Porcentaje Impacto],"",1),"")</f>
        <v>0.8</v>
      </c>
      <c r="F380" s="290" t="str">
        <f t="shared" si="36"/>
        <v>RC37</v>
      </c>
      <c r="G380" s="415" t="b">
        <f>_xlfn.XLOOKUP(F380,Tabla13[Id Riesgo],Tabla13[Registro diligenciado],FALSE,1)</f>
        <v>1</v>
      </c>
      <c r="H380" s="290" t="str">
        <f>IF(G380,_xlfn.XLOOKUP(F380,Tabla6[Id Riesgo],Tabla6[DESCRIPCIÓN DEL RIESGO],FALSE,1),"")</f>
        <v>Posibilidad de afectación Económica, Operativa por Corrupción debido a la pérdida, deterioro o uso inadecuado de los bienes públicos bajo su custodia. Entre ellas se encuentran la falta de controles adecuados para el registro, almacenamiento, mantenimiento y entrega de bienes, lo que puede generar inventarios desactualizados, bienes extraviados o activos sin trazabilidad</v>
      </c>
      <c r="I380" s="327">
        <f>_xlfn.XLOOKUP(Tabla135[[#This Row],[Id Riesgo]],Tabla13[Id Riesgo],Tabla13[Probabilidad])</f>
        <v>0.2</v>
      </c>
      <c r="J380" s="327">
        <f>_xlfn.XLOOKUP(Tabla135[[#This Row],[Id Riesgo]],Tabla13[Id Riesgo],Tabla13[Porcentaje Impacto],"",1)</f>
        <v>0.8</v>
      </c>
      <c r="K380" s="311">
        <v>9</v>
      </c>
      <c r="L380" s="314"/>
      <c r="M380" s="314"/>
      <c r="N380" s="314"/>
      <c r="O380" s="295"/>
      <c r="P380" s="314"/>
      <c r="Q380" s="328" t="str">
        <f>_xlfn.TEXTJOIN(" ",TRUE,Tabla135[[#This Row],[Actividad - Acción ¿Qué?
Inicia con verbo]],Tabla135[[#This Row],[Complemento
(Observaciones o desviaciones)]])</f>
        <v/>
      </c>
      <c r="R380" s="295"/>
      <c r="S380" s="327" t="str">
        <f>_xlfn.XLOOKUP(Tabla135[[#This Row],[Tipo de control]],Tabla7[Tipo de control],Tabla7[Peso],"",1)</f>
        <v/>
      </c>
      <c r="T380" s="290" t="str">
        <f>_xlfn.XLOOKUP(Tabla135[[#This Row],[Tipo de control]],Tabla7[Tipo de control],Tabla7[Afectación matriz],"",1)</f>
        <v/>
      </c>
      <c r="U380" s="295"/>
      <c r="V380" s="327" t="str">
        <f>_xlfn.XLOOKUP(Tabla135[[#This Row],[Implementación]],Tabla11[Implementación],Tabla11[Peso],"",1)</f>
        <v/>
      </c>
      <c r="W380" s="295"/>
      <c r="X380" s="295"/>
      <c r="Y380" s="295"/>
      <c r="Z380" s="295"/>
      <c r="AA380" s="310" t="str">
        <f>IFERROR(Tabla135[[#This Row],[Peso del control]]+Tabla135[[#This Row],[Peso de la implementación]],"")</f>
        <v/>
      </c>
      <c r="AB380" s="310" t="str" cm="1">
        <f t="array" ref="AB380">IFERROR(IF(Tabla135[[#This Row],[Registro diligenciado]]=TRUE,_xlfn.IFS(AND(Tabla135[[#This Row],[No. de Control]]=1,Tabla135[[#This Row],[Desplazamiento en la Matriz]]="Probabilidad"),D380-(D380*Tabla135[[#This Row],[Valor del control]]),AND(Tabla135[[#This Row],[No. de Control]]&gt;1,Tabla135[[#This Row],[Desplazamiento en la Matriz]]="Probabilidad"),AB379-(AB379*Tabla135[[#This Row],[Valor del control]]),AND(Tabla135[[#This Row],[No. de Control]]=1,Tabla135[[#This Row],[Desplazamiento en la Matriz]]="Impacto"),D380,AND(Tabla135[[#This Row],[No. de Control]]&gt;1,Tabla135[[#This Row],[Desplazamiento en la Matriz]]="Impacto"),AB379),""),"")</f>
        <v/>
      </c>
      <c r="AC380" s="310" t="str" cm="1">
        <f t="array" ref="AC380">IFERROR(IF(Tabla135[[#This Row],[Registro diligenciado]]=TRUE,_xlfn.IFS(AND(Tabla135[[#This Row],[No. de Control]]=1,Tabla135[[#This Row],[Desplazamiento en la Matriz]]="Impacto"),E380-(E380*Tabla135[[#This Row],[Valor del control]]),AND(Tabla135[[#This Row],[No. de Control]]&gt;1,Tabla135[[#This Row],[Desplazamiento en la Matriz]]="Impacto"),AC379-(AC379*Tabla135[[#This Row],[Valor del control]]),AND(Tabla135[[#This Row],[No. de Control]]=1,Tabla135[[#This Row],[Desplazamiento en la Matriz]]="Probabilidad"),E380,AND(Tabla135[[#This Row],[No. de Control]]&gt;1,Tabla135[[#This Row],[Desplazamiento en la Matriz]]="Probabilidad"),AC379),""),"")</f>
        <v/>
      </c>
      <c r="AD380" s="310">
        <f>IFERROR(_xlfn.MINIFS(Tabla135[Probabilidad residual],Tabla135[Id Riesgo],Tabla135[[#This Row],[Id Riesgo]]),"")</f>
        <v>0.2</v>
      </c>
      <c r="AE380" s="310">
        <f>IFERROR(_xlfn.MINIFS(Tabla135[Impacto residual],Tabla135[Id Riesgo],Tabla135[[#This Row],[Id Riesgo]]),"")</f>
        <v>0.60000000000000009</v>
      </c>
      <c r="AF380" s="310" t="str" cm="1">
        <f t="array" ref="AF38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380" s="310" t="str" cm="1">
        <f t="array" ref="AG38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Moderado</v>
      </c>
      <c r="AH38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80" s="213"/>
      <c r="AJ380" s="727">
        <f>_xlfn.MINIFS(Tabla135[Probabilidad residual],Tabla135[Id Riesgo],Tabla135[[#This Row],[Id Riesgo]])</f>
        <v>0.2</v>
      </c>
      <c r="AK380" s="727">
        <f>_xlfn.MINIFS(Tabla135[Impacto residual],Tabla135[Id Riesgo],Tabla135[[#This Row],[Id Riesgo]])</f>
        <v>0.60000000000000009</v>
      </c>
      <c r="AL380" s="727"/>
      <c r="AM380" s="727"/>
      <c r="AN380" s="213"/>
      <c r="AO380" s="213"/>
      <c r="AP380" s="213"/>
      <c r="AQ380" s="213"/>
      <c r="AR380" s="213"/>
      <c r="AS380" s="213"/>
      <c r="AT380" s="213"/>
      <c r="AU380" s="213"/>
      <c r="AV380" s="213"/>
      <c r="AW380" s="213"/>
      <c r="AX380" s="213"/>
      <c r="AY380" s="213"/>
    </row>
    <row r="381" spans="1:51" ht="124.3" hidden="1" x14ac:dyDescent="0.4">
      <c r="A381" s="735" t="str">
        <f>Tabla135[[#This Row],[Id Riesgo]]</f>
        <v>RC37</v>
      </c>
      <c r="B381" s="736" t="str">
        <f>Tabla135[[#This Row],[Riesgo]]</f>
        <v>Posibilidad de afectación Económica, Operativa por Corrupción debido a la pérdida, deterioro o uso inadecuado de los bienes públicos bajo su custodia. Entre ellas se encuentran la falta de controles adecuados para el registro, almacenamiento, mantenimiento y entrega de bienes, lo que puede generar inventarios desactualizados, bienes extraviados o activos sin trazabilidad</v>
      </c>
      <c r="C381" s="742" t="b">
        <f>Tabla135[[#This Row],[Identificado en paso 1 y 2?]]</f>
        <v>1</v>
      </c>
      <c r="D381" s="727">
        <f>_xlfn.XLOOKUP(Tabla135[[#This Row],[Id Riesgo]],Tabla13[Id Riesgo],Tabla13[Probabilidad],"",1)</f>
        <v>0.2</v>
      </c>
      <c r="E381" s="727">
        <f>IF(C381=TRUE,_xlfn.XLOOKUP(Tabla135[[#This Row],[Id Riesgo]],Tabla13[Id Riesgo],Tabla13[Porcentaje Impacto],"",1),"")</f>
        <v>0.8</v>
      </c>
      <c r="F381" s="290" t="str">
        <f t="shared" si="36"/>
        <v>RC37</v>
      </c>
      <c r="G381" s="415" t="b">
        <f>_xlfn.XLOOKUP(F381,Tabla13[Id Riesgo],Tabla13[Registro diligenciado],FALSE,1)</f>
        <v>1</v>
      </c>
      <c r="H381" s="290" t="str">
        <f>IF(G381,_xlfn.XLOOKUP(F381,Tabla6[Id Riesgo],Tabla6[DESCRIPCIÓN DEL RIESGO],FALSE,1),"")</f>
        <v>Posibilidad de afectación Económica, Operativa por Corrupción debido a la pérdida, deterioro o uso inadecuado de los bienes públicos bajo su custodia. Entre ellas se encuentran la falta de controles adecuados para el registro, almacenamiento, mantenimiento y entrega de bienes, lo que puede generar inventarios desactualizados, bienes extraviados o activos sin trazabilidad</v>
      </c>
      <c r="I381" s="327">
        <f>_xlfn.XLOOKUP(Tabla135[[#This Row],[Id Riesgo]],Tabla13[Id Riesgo],Tabla13[Probabilidad])</f>
        <v>0.2</v>
      </c>
      <c r="J381" s="327">
        <f>_xlfn.XLOOKUP(Tabla135[[#This Row],[Id Riesgo]],Tabla13[Id Riesgo],Tabla13[Porcentaje Impacto],"",1)</f>
        <v>0.8</v>
      </c>
      <c r="K381" s="311">
        <v>10</v>
      </c>
      <c r="L381" s="314"/>
      <c r="M381" s="314"/>
      <c r="N381" s="314"/>
      <c r="O381" s="295"/>
      <c r="P381" s="314"/>
      <c r="Q381" s="328" t="str">
        <f>_xlfn.TEXTJOIN(" ",TRUE,Tabla135[[#This Row],[Actividad - Acción ¿Qué?
Inicia con verbo]],Tabla135[[#This Row],[Complemento
(Observaciones o desviaciones)]])</f>
        <v/>
      </c>
      <c r="R381" s="295"/>
      <c r="S381" s="327" t="str">
        <f>_xlfn.XLOOKUP(Tabla135[[#This Row],[Tipo de control]],Tabla7[Tipo de control],Tabla7[Peso],"",1)</f>
        <v/>
      </c>
      <c r="T381" s="290" t="str">
        <f>_xlfn.XLOOKUP(Tabla135[[#This Row],[Tipo de control]],Tabla7[Tipo de control],Tabla7[Afectación matriz],"",1)</f>
        <v/>
      </c>
      <c r="U381" s="295"/>
      <c r="V381" s="327" t="str">
        <f>_xlfn.XLOOKUP(Tabla135[[#This Row],[Implementación]],Tabla11[Implementación],Tabla11[Peso],"",1)</f>
        <v/>
      </c>
      <c r="W381" s="295"/>
      <c r="X381" s="295"/>
      <c r="Y381" s="295"/>
      <c r="Z381" s="295"/>
      <c r="AA381" s="310" t="str">
        <f>IFERROR(Tabla135[[#This Row],[Peso del control]]+Tabla135[[#This Row],[Peso de la implementación]],"")</f>
        <v/>
      </c>
      <c r="AB381" s="310" t="str" cm="1">
        <f t="array" ref="AB381">IFERROR(IF(Tabla135[[#This Row],[Registro diligenciado]]=TRUE,_xlfn.IFS(AND(Tabla135[[#This Row],[No. de Control]]=1,Tabla135[[#This Row],[Desplazamiento en la Matriz]]="Probabilidad"),D381-(D381*Tabla135[[#This Row],[Valor del control]]),AND(Tabla135[[#This Row],[No. de Control]]&gt;1,Tabla135[[#This Row],[Desplazamiento en la Matriz]]="Probabilidad"),AB380-(AB380*Tabla135[[#This Row],[Valor del control]]),AND(Tabla135[[#This Row],[No. de Control]]=1,Tabla135[[#This Row],[Desplazamiento en la Matriz]]="Impacto"),D381,AND(Tabla135[[#This Row],[No. de Control]]&gt;1,Tabla135[[#This Row],[Desplazamiento en la Matriz]]="Impacto"),AB380),""),"")</f>
        <v/>
      </c>
      <c r="AC381" s="310" t="str" cm="1">
        <f t="array" ref="AC381">IFERROR(IF(Tabla135[[#This Row],[Registro diligenciado]]=TRUE,_xlfn.IFS(AND(Tabla135[[#This Row],[No. de Control]]=1,Tabla135[[#This Row],[Desplazamiento en la Matriz]]="Impacto"),E381-(E381*Tabla135[[#This Row],[Valor del control]]),AND(Tabla135[[#This Row],[No. de Control]]&gt;1,Tabla135[[#This Row],[Desplazamiento en la Matriz]]="Impacto"),AC380-(AC380*Tabla135[[#This Row],[Valor del control]]),AND(Tabla135[[#This Row],[No. de Control]]=1,Tabla135[[#This Row],[Desplazamiento en la Matriz]]="Probabilidad"),E381,AND(Tabla135[[#This Row],[No. de Control]]&gt;1,Tabla135[[#This Row],[Desplazamiento en la Matriz]]="Probabilidad"),AC380),""),"")</f>
        <v/>
      </c>
      <c r="AD381" s="310">
        <f>IFERROR(_xlfn.MINIFS(Tabla135[Probabilidad residual],Tabla135[Id Riesgo],Tabla135[[#This Row],[Id Riesgo]]),"")</f>
        <v>0.2</v>
      </c>
      <c r="AE381" s="310">
        <f>IFERROR(_xlfn.MINIFS(Tabla135[Impacto residual],Tabla135[Id Riesgo],Tabla135[[#This Row],[Id Riesgo]]),"")</f>
        <v>0.60000000000000009</v>
      </c>
      <c r="AF381" s="310" t="str" cm="1">
        <f t="array" ref="AF38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381" s="310" t="str" cm="1">
        <f t="array" ref="AG38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Moderado</v>
      </c>
      <c r="AH38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81" s="213"/>
      <c r="AJ381" s="727">
        <f>_xlfn.MINIFS(Tabla135[Probabilidad residual],Tabla135[Id Riesgo],Tabla135[[#This Row],[Id Riesgo]])</f>
        <v>0.2</v>
      </c>
      <c r="AK381" s="727">
        <f>_xlfn.MINIFS(Tabla135[Impacto residual],Tabla135[Id Riesgo],Tabla135[[#This Row],[Id Riesgo]])</f>
        <v>0.60000000000000009</v>
      </c>
      <c r="AL381" s="727"/>
      <c r="AM381" s="727"/>
      <c r="AN381" s="213"/>
      <c r="AO381" s="213"/>
      <c r="AP381" s="213"/>
      <c r="AQ381" s="213"/>
      <c r="AR381" s="213"/>
      <c r="AS381" s="213"/>
      <c r="AT381" s="213"/>
      <c r="AU381" s="213"/>
      <c r="AV381" s="213"/>
      <c r="AW381" s="213"/>
      <c r="AX381" s="213"/>
      <c r="AY381" s="213"/>
    </row>
    <row r="382" spans="1:51" ht="14.6" x14ac:dyDescent="0.4">
      <c r="A382" s="735" t="str">
        <f>Tabla135[[#This Row],[Id Riesgo]]</f>
        <v>RC38</v>
      </c>
      <c r="B382" s="736" t="str">
        <f>Tabla135[[#This Row],[Riesgo]]</f>
        <v/>
      </c>
      <c r="C382" s="742" t="b">
        <f>Tabla135[[#This Row],[Identificado en paso 1 y 2?]]</f>
        <v>0</v>
      </c>
      <c r="D382" s="727" t="str">
        <f>_xlfn.XLOOKUP(Tabla135[[#This Row],[Id Riesgo]],Tabla13[Id Riesgo],Tabla13[Probabilidad],"",1)</f>
        <v/>
      </c>
      <c r="E382" s="727" t="str">
        <f>IF(C382=TRUE,_xlfn.XLOOKUP(Tabla135[[#This Row],[Id Riesgo]],Tabla13[Id Riesgo],Tabla13[Porcentaje Impacto],"",1),"")</f>
        <v/>
      </c>
      <c r="F382" s="290" t="s">
        <v>169</v>
      </c>
      <c r="G382" s="415" t="b">
        <f>_xlfn.XLOOKUP(F382,Tabla13[Id Riesgo],Tabla13[Registro diligenciado],FALSE,1)</f>
        <v>0</v>
      </c>
      <c r="H382" s="290" t="str">
        <f>IF(G382,_xlfn.XLOOKUP(F382,Tabla6[Id Riesgo],Tabla6[DESCRIPCIÓN DEL RIESGO],FALSE,1),"")</f>
        <v/>
      </c>
      <c r="I382" s="327" t="str">
        <f>_xlfn.XLOOKUP(Tabla135[[#This Row],[Id Riesgo]],Tabla13[Id Riesgo],Tabla13[Probabilidad])</f>
        <v/>
      </c>
      <c r="J382" s="327" t="str">
        <f>_xlfn.XLOOKUP(Tabla135[[#This Row],[Id Riesgo]],Tabla13[Id Riesgo],Tabla13[Porcentaje Impacto],"",1)</f>
        <v/>
      </c>
      <c r="K382" s="311">
        <v>1</v>
      </c>
      <c r="L382" s="314"/>
      <c r="M382" s="314"/>
      <c r="N382" s="314"/>
      <c r="O382" s="295"/>
      <c r="P382" s="314"/>
      <c r="Q382" s="328" t="str">
        <f>_xlfn.TEXTJOIN(" ",TRUE,Tabla135[[#This Row],[Actividad - Acción ¿Qué?
Inicia con verbo]],Tabla135[[#This Row],[Complemento
(Observaciones o desviaciones)]])</f>
        <v/>
      </c>
      <c r="R382" s="295"/>
      <c r="S382" s="327" t="str">
        <f>_xlfn.XLOOKUP(Tabla135[[#This Row],[Tipo de control]],Tabla7[Tipo de control],Tabla7[Peso],"",1)</f>
        <v/>
      </c>
      <c r="T382" s="290" t="str">
        <f>_xlfn.XLOOKUP(Tabla135[[#This Row],[Tipo de control]],Tabla7[Tipo de control],Tabla7[Afectación matriz],"",1)</f>
        <v/>
      </c>
      <c r="U382" s="295"/>
      <c r="V382" s="327" t="str">
        <f>_xlfn.XLOOKUP(Tabla135[[#This Row],[Implementación]],Tabla11[Implementación],Tabla11[Peso],"",1)</f>
        <v/>
      </c>
      <c r="W382" s="295"/>
      <c r="X382" s="295"/>
      <c r="Y382" s="295"/>
      <c r="Z382" s="295"/>
      <c r="AA382" s="310" t="str">
        <f>IFERROR(Tabla135[[#This Row],[Peso del control]]+Tabla135[[#This Row],[Peso de la implementación]],"")</f>
        <v/>
      </c>
      <c r="AB382" s="310" t="str" cm="1">
        <f t="array" ref="AB382">IFERROR(IF(Tabla135[[#This Row],[Registro diligenciado]]=TRUE,_xlfn.IFS(AND(Tabla135[[#This Row],[No. de Control]]=1,Tabla135[[#This Row],[Desplazamiento en la Matriz]]="Probabilidad"),D382-(D382*Tabla135[[#This Row],[Valor del control]]),AND(Tabla135[[#This Row],[No. de Control]]&gt;1,Tabla135[[#This Row],[Desplazamiento en la Matriz]]="Probabilidad"),AB381-(AB381*Tabla135[[#This Row],[Valor del control]]),AND(Tabla135[[#This Row],[No. de Control]]=1,Tabla135[[#This Row],[Desplazamiento en la Matriz]]="Impacto"),D382,AND(Tabla135[[#This Row],[No. de Control]]&gt;1,Tabla135[[#This Row],[Desplazamiento en la Matriz]]="Impacto"),AB381),""),"")</f>
        <v/>
      </c>
      <c r="AC382" s="310" t="str" cm="1">
        <f t="array" ref="AC382">IFERROR(IF(Tabla135[[#This Row],[Registro diligenciado]]=TRUE,_xlfn.IFS(AND(Tabla135[[#This Row],[No. de Control]]=1,Tabla135[[#This Row],[Desplazamiento en la Matriz]]="Impacto"),E382-(E382*Tabla135[[#This Row],[Valor del control]]),AND(Tabla135[[#This Row],[No. de Control]]&gt;1,Tabla135[[#This Row],[Desplazamiento en la Matriz]]="Impacto"),AC381-(AC381*Tabla135[[#This Row],[Valor del control]]),AND(Tabla135[[#This Row],[No. de Control]]=1,Tabla135[[#This Row],[Desplazamiento en la Matriz]]="Probabilidad"),E382,AND(Tabla135[[#This Row],[No. de Control]]&gt;1,Tabla135[[#This Row],[Desplazamiento en la Matriz]]="Probabilidad"),AC381),""),"")</f>
        <v/>
      </c>
      <c r="AD382" s="310">
        <f>IFERROR(_xlfn.MINIFS(Tabla135[Probabilidad residual],Tabla135[Id Riesgo],Tabla135[[#This Row],[Id Riesgo]]),"")</f>
        <v>0</v>
      </c>
      <c r="AE382" s="310">
        <f>IFERROR(_xlfn.MINIFS(Tabla135[Impacto residual],Tabla135[Id Riesgo],Tabla135[[#This Row],[Id Riesgo]]),"")</f>
        <v>0</v>
      </c>
      <c r="AF382" s="310" t="str" cm="1">
        <f t="array" ref="AF38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382" s="310" t="str" cm="1">
        <f t="array" ref="AG38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38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82" s="213"/>
      <c r="AJ382" s="727">
        <f>_xlfn.MINIFS(Tabla135[Probabilidad residual],Tabla135[Id Riesgo],Tabla135[[#This Row],[Id Riesgo]])</f>
        <v>0</v>
      </c>
      <c r="AK382" s="727">
        <f>_xlfn.MINIFS(Tabla135[Impacto residual],Tabla135[Id Riesgo],Tabla135[[#This Row],[Id Riesgo]])</f>
        <v>0</v>
      </c>
      <c r="AL382" s="727" t="str" cm="1">
        <f t="array" ref="AL382">IFERROR(_xlfn.IFS(AND(AJ382&gt;=CONFIGURACIÓN!$BF$6,AJ382&lt;=CONFIGURACIÓN!$BG$6),CONFIGURACIÓN!$BE$6,AND(AJ382&gt;=CONFIGURACIÓN!$BF$7,AJ382&lt;=CONFIGURACIÓN!$BG$7),CONFIGURACIÓN!$BE$7,AND(AJ382&gt;=CONFIGURACIÓN!$BF$8,AJ382&lt;=CONFIGURACIÓN!$BG$8),CONFIGURACIÓN!$BE$8,AND(AJ382&gt;=CONFIGURACIÓN!$BF$9,AJ382&lt;=CONFIGURACIÓN!$BG$9),CONFIGURACIÓN!$BE$9,AND(AJ382&gt;=CONFIGURACIÓN!$BF$10,AJ382&lt;=CONFIGURACIÓN!$BG$10),CONFIGURACIÓN!$BE$10),"")</f>
        <v/>
      </c>
      <c r="AM382" s="727" t="str" cm="1">
        <f t="array" ref="AM382">IFERROR(_xlfn.IFS(AND(AK382&gt;=CONFIGURACIÓN!$BJ$6,AK382&lt;=CONFIGURACIÓN!$BK$6),CONFIGURACIÓN!$BI$6,AND(AK382&gt;=CONFIGURACIÓN!$BJ$7,AK382&lt;=CONFIGURACIÓN!$BK$7),CONFIGURACIÓN!$BI$7,AND(AK382&gt;=CONFIGURACIÓN!$BJ$8,AK382&lt;=CONFIGURACIÓN!$BK$8),CONFIGURACIÓN!$BI$8,AND(AK382&gt;=CONFIGURACIÓN!$BJ$9,AK382&lt;=CONFIGURACIÓN!$BK$9),CONFIGURACIÓN!$BI$9,AND(AK382&gt;=CONFIGURACIÓN!$BJ$10,AK382&lt;=CONFIGURACIÓN!$BK$10),CONFIGURACIÓN!$BI$10),"")</f>
        <v/>
      </c>
      <c r="AN382" s="213"/>
      <c r="AO382" s="213"/>
      <c r="AP382" s="213"/>
      <c r="AQ382" s="213"/>
      <c r="AR382" s="213"/>
      <c r="AS382" s="213"/>
      <c r="AT382" s="213"/>
      <c r="AU382" s="213"/>
      <c r="AV382" s="213"/>
      <c r="AW382" s="213"/>
      <c r="AX382" s="213"/>
      <c r="AY382" s="213"/>
    </row>
    <row r="383" spans="1:51" ht="14.6" x14ac:dyDescent="0.4">
      <c r="A383" s="735" t="str">
        <f>Tabla135[[#This Row],[Id Riesgo]]</f>
        <v>RC38</v>
      </c>
      <c r="B383" s="736" t="str">
        <f>Tabla135[[#This Row],[Riesgo]]</f>
        <v/>
      </c>
      <c r="C383" s="742" t="b">
        <f>Tabla135[[#This Row],[Identificado en paso 1 y 2?]]</f>
        <v>0</v>
      </c>
      <c r="D383" s="727" t="str">
        <f>_xlfn.XLOOKUP(Tabla135[[#This Row],[Id Riesgo]],Tabla13[Id Riesgo],Tabla13[Probabilidad],"",1)</f>
        <v/>
      </c>
      <c r="E383" s="727" t="str">
        <f>IF(C383=TRUE,_xlfn.XLOOKUP(Tabla135[[#This Row],[Id Riesgo]],Tabla13[Id Riesgo],Tabla13[Porcentaje Impacto],"",1),"")</f>
        <v/>
      </c>
      <c r="F383" s="290" t="str">
        <f t="shared" ref="F383:F391" si="37">F382</f>
        <v>RC38</v>
      </c>
      <c r="G383" s="415" t="b">
        <f>_xlfn.XLOOKUP(F383,Tabla13[Id Riesgo],Tabla13[Registro diligenciado],FALSE,1)</f>
        <v>0</v>
      </c>
      <c r="H383" s="290" t="str">
        <f>IF(G383,_xlfn.XLOOKUP(F383,Tabla6[Id Riesgo],Tabla6[DESCRIPCIÓN DEL RIESGO],FALSE,1),"")</f>
        <v/>
      </c>
      <c r="I383" s="327" t="str">
        <f>_xlfn.XLOOKUP(Tabla135[[#This Row],[Id Riesgo]],Tabla13[Id Riesgo],Tabla13[Probabilidad])</f>
        <v/>
      </c>
      <c r="J383" s="327" t="str">
        <f>_xlfn.XLOOKUP(Tabla135[[#This Row],[Id Riesgo]],Tabla13[Id Riesgo],Tabla13[Porcentaje Impacto],"",1)</f>
        <v/>
      </c>
      <c r="K383" s="311">
        <v>2</v>
      </c>
      <c r="L383" s="314"/>
      <c r="M383" s="314"/>
      <c r="N383" s="314"/>
      <c r="O383" s="295"/>
      <c r="P383" s="314"/>
      <c r="Q383" s="328" t="str">
        <f>_xlfn.TEXTJOIN(" ",TRUE,Tabla135[[#This Row],[Actividad - Acción ¿Qué?
Inicia con verbo]],Tabla135[[#This Row],[Complemento
(Observaciones o desviaciones)]])</f>
        <v/>
      </c>
      <c r="R383" s="295"/>
      <c r="S383" s="327" t="str">
        <f>_xlfn.XLOOKUP(Tabla135[[#This Row],[Tipo de control]],Tabla7[Tipo de control],Tabla7[Peso],"",1)</f>
        <v/>
      </c>
      <c r="T383" s="290" t="str">
        <f>_xlfn.XLOOKUP(Tabla135[[#This Row],[Tipo de control]],Tabla7[Tipo de control],Tabla7[Afectación matriz],"",1)</f>
        <v/>
      </c>
      <c r="U383" s="295"/>
      <c r="V383" s="327" t="str">
        <f>_xlfn.XLOOKUP(Tabla135[[#This Row],[Implementación]],Tabla11[Implementación],Tabla11[Peso],"",1)</f>
        <v/>
      </c>
      <c r="W383" s="295"/>
      <c r="X383" s="295"/>
      <c r="Y383" s="295"/>
      <c r="Z383" s="295"/>
      <c r="AA383" s="310" t="str">
        <f>IFERROR(Tabla135[[#This Row],[Peso del control]]+Tabla135[[#This Row],[Peso de la implementación]],"")</f>
        <v/>
      </c>
      <c r="AB383" s="310" t="str" cm="1">
        <f t="array" ref="AB383">IFERROR(IF(Tabla135[[#This Row],[Registro diligenciado]]=TRUE,_xlfn.IFS(AND(Tabla135[[#This Row],[No. de Control]]=1,Tabla135[[#This Row],[Desplazamiento en la Matriz]]="Probabilidad"),D383-(D383*Tabla135[[#This Row],[Valor del control]]),AND(Tabla135[[#This Row],[No. de Control]]&gt;1,Tabla135[[#This Row],[Desplazamiento en la Matriz]]="Probabilidad"),AB382-(AB382*Tabla135[[#This Row],[Valor del control]]),AND(Tabla135[[#This Row],[No. de Control]]=1,Tabla135[[#This Row],[Desplazamiento en la Matriz]]="Impacto"),D383,AND(Tabla135[[#This Row],[No. de Control]]&gt;1,Tabla135[[#This Row],[Desplazamiento en la Matriz]]="Impacto"),AB382),""),"")</f>
        <v/>
      </c>
      <c r="AC383" s="310" t="str" cm="1">
        <f t="array" ref="AC383">IFERROR(IF(Tabla135[[#This Row],[Registro diligenciado]]=TRUE,_xlfn.IFS(AND(Tabla135[[#This Row],[No. de Control]]=1,Tabla135[[#This Row],[Desplazamiento en la Matriz]]="Impacto"),E383-(E383*Tabla135[[#This Row],[Valor del control]]),AND(Tabla135[[#This Row],[No. de Control]]&gt;1,Tabla135[[#This Row],[Desplazamiento en la Matriz]]="Impacto"),AC382-(AC382*Tabla135[[#This Row],[Valor del control]]),AND(Tabla135[[#This Row],[No. de Control]]=1,Tabla135[[#This Row],[Desplazamiento en la Matriz]]="Probabilidad"),E383,AND(Tabla135[[#This Row],[No. de Control]]&gt;1,Tabla135[[#This Row],[Desplazamiento en la Matriz]]="Probabilidad"),AC382),""),"")</f>
        <v/>
      </c>
      <c r="AD383" s="310">
        <f>IFERROR(_xlfn.MINIFS(Tabla135[Probabilidad residual],Tabla135[Id Riesgo],Tabla135[[#This Row],[Id Riesgo]]),"")</f>
        <v>0</v>
      </c>
      <c r="AE383" s="310">
        <f>IFERROR(_xlfn.MINIFS(Tabla135[Impacto residual],Tabla135[Id Riesgo],Tabla135[[#This Row],[Id Riesgo]]),"")</f>
        <v>0</v>
      </c>
      <c r="AF383" s="310" t="str" cm="1">
        <f t="array" ref="AF38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383" s="310" t="str" cm="1">
        <f t="array" ref="AG38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38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83" s="213"/>
      <c r="AJ383" s="727">
        <f>_xlfn.MINIFS(Tabla135[Probabilidad residual],Tabla135[Id Riesgo],Tabla135[[#This Row],[Id Riesgo]])</f>
        <v>0</v>
      </c>
      <c r="AK383" s="727">
        <f>_xlfn.MINIFS(Tabla135[Impacto residual],Tabla135[Id Riesgo],Tabla135[[#This Row],[Id Riesgo]])</f>
        <v>0</v>
      </c>
      <c r="AL383" s="727"/>
      <c r="AM383" s="727"/>
      <c r="AN383" s="213"/>
      <c r="AO383" s="213"/>
      <c r="AP383" s="213"/>
      <c r="AQ383" s="213"/>
      <c r="AR383" s="213"/>
      <c r="AS383" s="213"/>
      <c r="AT383" s="213"/>
      <c r="AU383" s="213"/>
      <c r="AV383" s="213"/>
      <c r="AW383" s="213"/>
      <c r="AX383" s="213"/>
      <c r="AY383" s="213"/>
    </row>
    <row r="384" spans="1:51" ht="14.6" x14ac:dyDescent="0.4">
      <c r="A384" s="735" t="str">
        <f>Tabla135[[#This Row],[Id Riesgo]]</f>
        <v>RC38</v>
      </c>
      <c r="B384" s="736" t="str">
        <f>Tabla135[[#This Row],[Riesgo]]</f>
        <v/>
      </c>
      <c r="C384" s="742" t="b">
        <f>Tabla135[[#This Row],[Identificado en paso 1 y 2?]]</f>
        <v>0</v>
      </c>
      <c r="D384" s="727" t="str">
        <f>_xlfn.XLOOKUP(Tabla135[[#This Row],[Id Riesgo]],Tabla13[Id Riesgo],Tabla13[Probabilidad],"",1)</f>
        <v/>
      </c>
      <c r="E384" s="727" t="str">
        <f>IF(C384=TRUE,_xlfn.XLOOKUP(Tabla135[[#This Row],[Id Riesgo]],Tabla13[Id Riesgo],Tabla13[Porcentaje Impacto],"",1),"")</f>
        <v/>
      </c>
      <c r="F384" s="290" t="str">
        <f t="shared" si="37"/>
        <v>RC38</v>
      </c>
      <c r="G384" s="415" t="b">
        <f>_xlfn.XLOOKUP(F384,Tabla13[Id Riesgo],Tabla13[Registro diligenciado],FALSE,1)</f>
        <v>0</v>
      </c>
      <c r="H384" s="290" t="str">
        <f>IF(G384,_xlfn.XLOOKUP(F384,Tabla6[Id Riesgo],Tabla6[DESCRIPCIÓN DEL RIESGO],FALSE,1),"")</f>
        <v/>
      </c>
      <c r="I384" s="327" t="str">
        <f>_xlfn.XLOOKUP(Tabla135[[#This Row],[Id Riesgo]],Tabla13[Id Riesgo],Tabla13[Probabilidad])</f>
        <v/>
      </c>
      <c r="J384" s="327" t="str">
        <f>_xlfn.XLOOKUP(Tabla135[[#This Row],[Id Riesgo]],Tabla13[Id Riesgo],Tabla13[Porcentaje Impacto],"",1)</f>
        <v/>
      </c>
      <c r="K384" s="311">
        <v>3</v>
      </c>
      <c r="L384" s="314"/>
      <c r="M384" s="314"/>
      <c r="N384" s="314"/>
      <c r="O384" s="295"/>
      <c r="P384" s="314"/>
      <c r="Q384" s="328" t="str">
        <f>_xlfn.TEXTJOIN(" ",TRUE,Tabla135[[#This Row],[Actividad - Acción ¿Qué?
Inicia con verbo]],Tabla135[[#This Row],[Complemento
(Observaciones o desviaciones)]])</f>
        <v/>
      </c>
      <c r="R384" s="295"/>
      <c r="S384" s="327" t="str">
        <f>_xlfn.XLOOKUP(Tabla135[[#This Row],[Tipo de control]],Tabla7[Tipo de control],Tabla7[Peso],"",1)</f>
        <v/>
      </c>
      <c r="T384" s="290" t="str">
        <f>_xlfn.XLOOKUP(Tabla135[[#This Row],[Tipo de control]],Tabla7[Tipo de control],Tabla7[Afectación matriz],"",1)</f>
        <v/>
      </c>
      <c r="U384" s="295"/>
      <c r="V384" s="327" t="str">
        <f>_xlfn.XLOOKUP(Tabla135[[#This Row],[Implementación]],Tabla11[Implementación],Tabla11[Peso],"",1)</f>
        <v/>
      </c>
      <c r="W384" s="295"/>
      <c r="X384" s="295"/>
      <c r="Y384" s="295"/>
      <c r="Z384" s="295"/>
      <c r="AA384" s="310" t="str">
        <f>IFERROR(Tabla135[[#This Row],[Peso del control]]+Tabla135[[#This Row],[Peso de la implementación]],"")</f>
        <v/>
      </c>
      <c r="AB384" s="310" t="str" cm="1">
        <f t="array" ref="AB384">IFERROR(IF(Tabla135[[#This Row],[Registro diligenciado]]=TRUE,_xlfn.IFS(AND(Tabla135[[#This Row],[No. de Control]]=1,Tabla135[[#This Row],[Desplazamiento en la Matriz]]="Probabilidad"),D384-(D384*Tabla135[[#This Row],[Valor del control]]),AND(Tabla135[[#This Row],[No. de Control]]&gt;1,Tabla135[[#This Row],[Desplazamiento en la Matriz]]="Probabilidad"),AB383-(AB383*Tabla135[[#This Row],[Valor del control]]),AND(Tabla135[[#This Row],[No. de Control]]=1,Tabla135[[#This Row],[Desplazamiento en la Matriz]]="Impacto"),D384,AND(Tabla135[[#This Row],[No. de Control]]&gt;1,Tabla135[[#This Row],[Desplazamiento en la Matriz]]="Impacto"),AB383),""),"")</f>
        <v/>
      </c>
      <c r="AC384" s="310" t="str" cm="1">
        <f t="array" ref="AC384">IFERROR(IF(Tabla135[[#This Row],[Registro diligenciado]]=TRUE,_xlfn.IFS(AND(Tabla135[[#This Row],[No. de Control]]=1,Tabla135[[#This Row],[Desplazamiento en la Matriz]]="Impacto"),E384-(E384*Tabla135[[#This Row],[Valor del control]]),AND(Tabla135[[#This Row],[No. de Control]]&gt;1,Tabla135[[#This Row],[Desplazamiento en la Matriz]]="Impacto"),AC383-(AC383*Tabla135[[#This Row],[Valor del control]]),AND(Tabla135[[#This Row],[No. de Control]]=1,Tabla135[[#This Row],[Desplazamiento en la Matriz]]="Probabilidad"),E384,AND(Tabla135[[#This Row],[No. de Control]]&gt;1,Tabla135[[#This Row],[Desplazamiento en la Matriz]]="Probabilidad"),AC383),""),"")</f>
        <v/>
      </c>
      <c r="AD384" s="310">
        <f>IFERROR(_xlfn.MINIFS(Tabla135[Probabilidad residual],Tabla135[Id Riesgo],Tabla135[[#This Row],[Id Riesgo]]),"")</f>
        <v>0</v>
      </c>
      <c r="AE384" s="310">
        <f>IFERROR(_xlfn.MINIFS(Tabla135[Impacto residual],Tabla135[Id Riesgo],Tabla135[[#This Row],[Id Riesgo]]),"")</f>
        <v>0</v>
      </c>
      <c r="AF384" s="310" t="str" cm="1">
        <f t="array" ref="AF38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384" s="310" t="str" cm="1">
        <f t="array" ref="AG38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38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84" s="213"/>
      <c r="AJ384" s="727">
        <f>_xlfn.MINIFS(Tabla135[Probabilidad residual],Tabla135[Id Riesgo],Tabla135[[#This Row],[Id Riesgo]])</f>
        <v>0</v>
      </c>
      <c r="AK384" s="727">
        <f>_xlfn.MINIFS(Tabla135[Impacto residual],Tabla135[Id Riesgo],Tabla135[[#This Row],[Id Riesgo]])</f>
        <v>0</v>
      </c>
      <c r="AL384" s="727"/>
      <c r="AM384" s="727"/>
      <c r="AN384" s="213"/>
      <c r="AO384" s="213"/>
      <c r="AP384" s="213"/>
      <c r="AQ384" s="213"/>
      <c r="AR384" s="213"/>
      <c r="AS384" s="213"/>
      <c r="AT384" s="213"/>
      <c r="AU384" s="213"/>
      <c r="AV384" s="213"/>
      <c r="AW384" s="213"/>
      <c r="AX384" s="213"/>
      <c r="AY384" s="213"/>
    </row>
    <row r="385" spans="1:51" ht="14.6" x14ac:dyDescent="0.4">
      <c r="A385" s="735" t="str">
        <f>Tabla135[[#This Row],[Id Riesgo]]</f>
        <v>RC38</v>
      </c>
      <c r="B385" s="736" t="str">
        <f>Tabla135[[#This Row],[Riesgo]]</f>
        <v/>
      </c>
      <c r="C385" s="742" t="b">
        <f>Tabla135[[#This Row],[Identificado en paso 1 y 2?]]</f>
        <v>0</v>
      </c>
      <c r="D385" s="727" t="str">
        <f>_xlfn.XLOOKUP(Tabla135[[#This Row],[Id Riesgo]],Tabla13[Id Riesgo],Tabla13[Probabilidad],"",1)</f>
        <v/>
      </c>
      <c r="E385" s="727" t="str">
        <f>IF(C385=TRUE,_xlfn.XLOOKUP(Tabla135[[#This Row],[Id Riesgo]],Tabla13[Id Riesgo],Tabla13[Porcentaje Impacto],"",1),"")</f>
        <v/>
      </c>
      <c r="F385" s="290" t="str">
        <f t="shared" si="37"/>
        <v>RC38</v>
      </c>
      <c r="G385" s="415" t="b">
        <f>_xlfn.XLOOKUP(F385,Tabla13[Id Riesgo],Tabla13[Registro diligenciado],FALSE,1)</f>
        <v>0</v>
      </c>
      <c r="H385" s="290" t="str">
        <f>IF(G385,_xlfn.XLOOKUP(F385,Tabla6[Id Riesgo],Tabla6[DESCRIPCIÓN DEL RIESGO],FALSE,1),"")</f>
        <v/>
      </c>
      <c r="I385" s="327" t="str">
        <f>_xlfn.XLOOKUP(Tabla135[[#This Row],[Id Riesgo]],Tabla13[Id Riesgo],Tabla13[Probabilidad])</f>
        <v/>
      </c>
      <c r="J385" s="327" t="str">
        <f>_xlfn.XLOOKUP(Tabla135[[#This Row],[Id Riesgo]],Tabla13[Id Riesgo],Tabla13[Porcentaje Impacto],"",1)</f>
        <v/>
      </c>
      <c r="K385" s="311">
        <v>4</v>
      </c>
      <c r="L385" s="314"/>
      <c r="M385" s="314"/>
      <c r="N385" s="314"/>
      <c r="O385" s="295"/>
      <c r="P385" s="314"/>
      <c r="Q385" s="328" t="str">
        <f>_xlfn.TEXTJOIN(" ",TRUE,Tabla135[[#This Row],[Actividad - Acción ¿Qué?
Inicia con verbo]],Tabla135[[#This Row],[Complemento
(Observaciones o desviaciones)]])</f>
        <v/>
      </c>
      <c r="R385" s="295"/>
      <c r="S385" s="327" t="str">
        <f>_xlfn.XLOOKUP(Tabla135[[#This Row],[Tipo de control]],Tabla7[Tipo de control],Tabla7[Peso],"",1)</f>
        <v/>
      </c>
      <c r="T385" s="290" t="str">
        <f>_xlfn.XLOOKUP(Tabla135[[#This Row],[Tipo de control]],Tabla7[Tipo de control],Tabla7[Afectación matriz],"",1)</f>
        <v/>
      </c>
      <c r="U385" s="295"/>
      <c r="V385" s="327" t="str">
        <f>_xlfn.XLOOKUP(Tabla135[[#This Row],[Implementación]],Tabla11[Implementación],Tabla11[Peso],"",1)</f>
        <v/>
      </c>
      <c r="W385" s="295"/>
      <c r="X385" s="295"/>
      <c r="Y385" s="295"/>
      <c r="Z385" s="295"/>
      <c r="AA385" s="310" t="str">
        <f>IFERROR(Tabla135[[#This Row],[Peso del control]]+Tabla135[[#This Row],[Peso de la implementación]],"")</f>
        <v/>
      </c>
      <c r="AB385" s="310" t="str" cm="1">
        <f t="array" ref="AB385">IFERROR(IF(Tabla135[[#This Row],[Registro diligenciado]]=TRUE,_xlfn.IFS(AND(Tabla135[[#This Row],[No. de Control]]=1,Tabla135[[#This Row],[Desplazamiento en la Matriz]]="Probabilidad"),D385-(D385*Tabla135[[#This Row],[Valor del control]]),AND(Tabla135[[#This Row],[No. de Control]]&gt;1,Tabla135[[#This Row],[Desplazamiento en la Matriz]]="Probabilidad"),AB384-(AB384*Tabla135[[#This Row],[Valor del control]]),AND(Tabla135[[#This Row],[No. de Control]]=1,Tabla135[[#This Row],[Desplazamiento en la Matriz]]="Impacto"),D385,AND(Tabla135[[#This Row],[No. de Control]]&gt;1,Tabla135[[#This Row],[Desplazamiento en la Matriz]]="Impacto"),AB384),""),"")</f>
        <v/>
      </c>
      <c r="AC385" s="310" t="str" cm="1">
        <f t="array" ref="AC385">IFERROR(IF(Tabla135[[#This Row],[Registro diligenciado]]=TRUE,_xlfn.IFS(AND(Tabla135[[#This Row],[No. de Control]]=1,Tabla135[[#This Row],[Desplazamiento en la Matriz]]="Impacto"),E385-(E385*Tabla135[[#This Row],[Valor del control]]),AND(Tabla135[[#This Row],[No. de Control]]&gt;1,Tabla135[[#This Row],[Desplazamiento en la Matriz]]="Impacto"),AC384-(AC384*Tabla135[[#This Row],[Valor del control]]),AND(Tabla135[[#This Row],[No. de Control]]=1,Tabla135[[#This Row],[Desplazamiento en la Matriz]]="Probabilidad"),E385,AND(Tabla135[[#This Row],[No. de Control]]&gt;1,Tabla135[[#This Row],[Desplazamiento en la Matriz]]="Probabilidad"),AC384),""),"")</f>
        <v/>
      </c>
      <c r="AD385" s="310">
        <f>IFERROR(_xlfn.MINIFS(Tabla135[Probabilidad residual],Tabla135[Id Riesgo],Tabla135[[#This Row],[Id Riesgo]]),"")</f>
        <v>0</v>
      </c>
      <c r="AE385" s="310">
        <f>IFERROR(_xlfn.MINIFS(Tabla135[Impacto residual],Tabla135[Id Riesgo],Tabla135[[#This Row],[Id Riesgo]]),"")</f>
        <v>0</v>
      </c>
      <c r="AF385" s="310" t="str" cm="1">
        <f t="array" ref="AF38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385" s="310" t="str" cm="1">
        <f t="array" ref="AG38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38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85" s="213"/>
      <c r="AJ385" s="727">
        <f>_xlfn.MINIFS(Tabla135[Probabilidad residual],Tabla135[Id Riesgo],Tabla135[[#This Row],[Id Riesgo]])</f>
        <v>0</v>
      </c>
      <c r="AK385" s="727">
        <f>_xlfn.MINIFS(Tabla135[Impacto residual],Tabla135[Id Riesgo],Tabla135[[#This Row],[Id Riesgo]])</f>
        <v>0</v>
      </c>
      <c r="AL385" s="727"/>
      <c r="AM385" s="727"/>
      <c r="AN385" s="213"/>
      <c r="AO385" s="213"/>
      <c r="AP385" s="213"/>
      <c r="AQ385" s="213"/>
      <c r="AR385" s="213"/>
      <c r="AS385" s="213"/>
      <c r="AT385" s="213"/>
      <c r="AU385" s="213"/>
      <c r="AV385" s="213"/>
      <c r="AW385" s="213"/>
      <c r="AX385" s="213"/>
      <c r="AY385" s="213"/>
    </row>
    <row r="386" spans="1:51" ht="14.6" x14ac:dyDescent="0.4">
      <c r="A386" s="735" t="str">
        <f>Tabla135[[#This Row],[Id Riesgo]]</f>
        <v>RC38</v>
      </c>
      <c r="B386" s="736" t="str">
        <f>Tabla135[[#This Row],[Riesgo]]</f>
        <v/>
      </c>
      <c r="C386" s="742" t="b">
        <f>Tabla135[[#This Row],[Identificado en paso 1 y 2?]]</f>
        <v>0</v>
      </c>
      <c r="D386" s="727" t="str">
        <f>_xlfn.XLOOKUP(Tabla135[[#This Row],[Id Riesgo]],Tabla13[Id Riesgo],Tabla13[Probabilidad],"",1)</f>
        <v/>
      </c>
      <c r="E386" s="727" t="str">
        <f>IF(C386=TRUE,_xlfn.XLOOKUP(Tabla135[[#This Row],[Id Riesgo]],Tabla13[Id Riesgo],Tabla13[Porcentaje Impacto],"",1),"")</f>
        <v/>
      </c>
      <c r="F386" s="290" t="str">
        <f t="shared" si="37"/>
        <v>RC38</v>
      </c>
      <c r="G386" s="415" t="b">
        <f>_xlfn.XLOOKUP(F386,Tabla13[Id Riesgo],Tabla13[Registro diligenciado],FALSE,1)</f>
        <v>0</v>
      </c>
      <c r="H386" s="290" t="str">
        <f>IF(G386,_xlfn.XLOOKUP(F386,Tabla6[Id Riesgo],Tabla6[DESCRIPCIÓN DEL RIESGO],FALSE,1),"")</f>
        <v/>
      </c>
      <c r="I386" s="327" t="str">
        <f>_xlfn.XLOOKUP(Tabla135[[#This Row],[Id Riesgo]],Tabla13[Id Riesgo],Tabla13[Probabilidad])</f>
        <v/>
      </c>
      <c r="J386" s="327" t="str">
        <f>_xlfn.XLOOKUP(Tabla135[[#This Row],[Id Riesgo]],Tabla13[Id Riesgo],Tabla13[Porcentaje Impacto],"",1)</f>
        <v/>
      </c>
      <c r="K386" s="311">
        <v>5</v>
      </c>
      <c r="L386" s="314"/>
      <c r="M386" s="314"/>
      <c r="N386" s="314"/>
      <c r="O386" s="295"/>
      <c r="P386" s="314"/>
      <c r="Q386" s="328" t="str">
        <f>_xlfn.TEXTJOIN(" ",TRUE,Tabla135[[#This Row],[Actividad - Acción ¿Qué?
Inicia con verbo]],Tabla135[[#This Row],[Complemento
(Observaciones o desviaciones)]])</f>
        <v/>
      </c>
      <c r="R386" s="295"/>
      <c r="S386" s="327" t="str">
        <f>_xlfn.XLOOKUP(Tabla135[[#This Row],[Tipo de control]],Tabla7[Tipo de control],Tabla7[Peso],"",1)</f>
        <v/>
      </c>
      <c r="T386" s="290" t="str">
        <f>_xlfn.XLOOKUP(Tabla135[[#This Row],[Tipo de control]],Tabla7[Tipo de control],Tabla7[Afectación matriz],"",1)</f>
        <v/>
      </c>
      <c r="U386" s="295"/>
      <c r="V386" s="327" t="str">
        <f>_xlfn.XLOOKUP(Tabla135[[#This Row],[Implementación]],Tabla11[Implementación],Tabla11[Peso],"",1)</f>
        <v/>
      </c>
      <c r="W386" s="295"/>
      <c r="X386" s="295"/>
      <c r="Y386" s="295"/>
      <c r="Z386" s="295"/>
      <c r="AA386" s="310" t="str">
        <f>IFERROR(Tabla135[[#This Row],[Peso del control]]+Tabla135[[#This Row],[Peso de la implementación]],"")</f>
        <v/>
      </c>
      <c r="AB386" s="310" t="str" cm="1">
        <f t="array" ref="AB386">IFERROR(IF(Tabla135[[#This Row],[Registro diligenciado]]=TRUE,_xlfn.IFS(AND(Tabla135[[#This Row],[No. de Control]]=1,Tabla135[[#This Row],[Desplazamiento en la Matriz]]="Probabilidad"),D386-(D386*Tabla135[[#This Row],[Valor del control]]),AND(Tabla135[[#This Row],[No. de Control]]&gt;1,Tabla135[[#This Row],[Desplazamiento en la Matriz]]="Probabilidad"),AB385-(AB385*Tabla135[[#This Row],[Valor del control]]),AND(Tabla135[[#This Row],[No. de Control]]=1,Tabla135[[#This Row],[Desplazamiento en la Matriz]]="Impacto"),D386,AND(Tabla135[[#This Row],[No. de Control]]&gt;1,Tabla135[[#This Row],[Desplazamiento en la Matriz]]="Impacto"),AB385),""),"")</f>
        <v/>
      </c>
      <c r="AC386" s="310" t="str" cm="1">
        <f t="array" ref="AC386">IFERROR(IF(Tabla135[[#This Row],[Registro diligenciado]]=TRUE,_xlfn.IFS(AND(Tabla135[[#This Row],[No. de Control]]=1,Tabla135[[#This Row],[Desplazamiento en la Matriz]]="Impacto"),E386-(E386*Tabla135[[#This Row],[Valor del control]]),AND(Tabla135[[#This Row],[No. de Control]]&gt;1,Tabla135[[#This Row],[Desplazamiento en la Matriz]]="Impacto"),AC385-(AC385*Tabla135[[#This Row],[Valor del control]]),AND(Tabla135[[#This Row],[No. de Control]]=1,Tabla135[[#This Row],[Desplazamiento en la Matriz]]="Probabilidad"),E386,AND(Tabla135[[#This Row],[No. de Control]]&gt;1,Tabla135[[#This Row],[Desplazamiento en la Matriz]]="Probabilidad"),AC385),""),"")</f>
        <v/>
      </c>
      <c r="AD386" s="310">
        <f>IFERROR(_xlfn.MINIFS(Tabla135[Probabilidad residual],Tabla135[Id Riesgo],Tabla135[[#This Row],[Id Riesgo]]),"")</f>
        <v>0</v>
      </c>
      <c r="AE386" s="310">
        <f>IFERROR(_xlfn.MINIFS(Tabla135[Impacto residual],Tabla135[Id Riesgo],Tabla135[[#This Row],[Id Riesgo]]),"")</f>
        <v>0</v>
      </c>
      <c r="AF386" s="310" t="str" cm="1">
        <f t="array" ref="AF38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386" s="310" t="str" cm="1">
        <f t="array" ref="AG38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38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86" s="213"/>
      <c r="AJ386" s="727">
        <f>_xlfn.MINIFS(Tabla135[Probabilidad residual],Tabla135[Id Riesgo],Tabla135[[#This Row],[Id Riesgo]])</f>
        <v>0</v>
      </c>
      <c r="AK386" s="727">
        <f>_xlfn.MINIFS(Tabla135[Impacto residual],Tabla135[Id Riesgo],Tabla135[[#This Row],[Id Riesgo]])</f>
        <v>0</v>
      </c>
      <c r="AL386" s="727"/>
      <c r="AM386" s="727"/>
      <c r="AN386" s="213"/>
      <c r="AO386" s="213"/>
      <c r="AP386" s="213"/>
      <c r="AQ386" s="213"/>
      <c r="AR386" s="213"/>
      <c r="AS386" s="213"/>
      <c r="AT386" s="213"/>
      <c r="AU386" s="213"/>
      <c r="AV386" s="213"/>
      <c r="AW386" s="213"/>
      <c r="AX386" s="213"/>
      <c r="AY386" s="213"/>
    </row>
    <row r="387" spans="1:51" ht="14.6" x14ac:dyDescent="0.4">
      <c r="A387" s="735" t="str">
        <f>Tabla135[[#This Row],[Id Riesgo]]</f>
        <v>RC38</v>
      </c>
      <c r="B387" s="736" t="str">
        <f>Tabla135[[#This Row],[Riesgo]]</f>
        <v/>
      </c>
      <c r="C387" s="742" t="b">
        <f>Tabla135[[#This Row],[Identificado en paso 1 y 2?]]</f>
        <v>0</v>
      </c>
      <c r="D387" s="727" t="str">
        <f>_xlfn.XLOOKUP(Tabla135[[#This Row],[Id Riesgo]],Tabla13[Id Riesgo],Tabla13[Probabilidad],"",1)</f>
        <v/>
      </c>
      <c r="E387" s="727" t="str">
        <f>IF(C387=TRUE,_xlfn.XLOOKUP(Tabla135[[#This Row],[Id Riesgo]],Tabla13[Id Riesgo],Tabla13[Porcentaje Impacto],"",1),"")</f>
        <v/>
      </c>
      <c r="F387" s="290" t="str">
        <f t="shared" si="37"/>
        <v>RC38</v>
      </c>
      <c r="G387" s="415" t="b">
        <f>_xlfn.XLOOKUP(F387,Tabla13[Id Riesgo],Tabla13[Registro diligenciado],FALSE,1)</f>
        <v>0</v>
      </c>
      <c r="H387" s="290" t="str">
        <f>IF(G387,_xlfn.XLOOKUP(F387,Tabla6[Id Riesgo],Tabla6[DESCRIPCIÓN DEL RIESGO],FALSE,1),"")</f>
        <v/>
      </c>
      <c r="I387" s="327" t="str">
        <f>_xlfn.XLOOKUP(Tabla135[[#This Row],[Id Riesgo]],Tabla13[Id Riesgo],Tabla13[Probabilidad])</f>
        <v/>
      </c>
      <c r="J387" s="327" t="str">
        <f>_xlfn.XLOOKUP(Tabla135[[#This Row],[Id Riesgo]],Tabla13[Id Riesgo],Tabla13[Porcentaje Impacto],"",1)</f>
        <v/>
      </c>
      <c r="K387" s="311">
        <v>6</v>
      </c>
      <c r="L387" s="314"/>
      <c r="M387" s="314"/>
      <c r="N387" s="314"/>
      <c r="O387" s="295"/>
      <c r="P387" s="314"/>
      <c r="Q387" s="328" t="str">
        <f>_xlfn.TEXTJOIN(" ",TRUE,Tabla135[[#This Row],[Actividad - Acción ¿Qué?
Inicia con verbo]],Tabla135[[#This Row],[Complemento
(Observaciones o desviaciones)]])</f>
        <v/>
      </c>
      <c r="R387" s="295"/>
      <c r="S387" s="327" t="str">
        <f>_xlfn.XLOOKUP(Tabla135[[#This Row],[Tipo de control]],Tabla7[Tipo de control],Tabla7[Peso],"",1)</f>
        <v/>
      </c>
      <c r="T387" s="290" t="str">
        <f>_xlfn.XLOOKUP(Tabla135[[#This Row],[Tipo de control]],Tabla7[Tipo de control],Tabla7[Afectación matriz],"",1)</f>
        <v/>
      </c>
      <c r="U387" s="295"/>
      <c r="V387" s="327" t="str">
        <f>_xlfn.XLOOKUP(Tabla135[[#This Row],[Implementación]],Tabla11[Implementación],Tabla11[Peso],"",1)</f>
        <v/>
      </c>
      <c r="W387" s="295"/>
      <c r="X387" s="295"/>
      <c r="Y387" s="295"/>
      <c r="Z387" s="295"/>
      <c r="AA387" s="310" t="str">
        <f>IFERROR(Tabla135[[#This Row],[Peso del control]]+Tabla135[[#This Row],[Peso de la implementación]],"")</f>
        <v/>
      </c>
      <c r="AB387" s="310" t="str" cm="1">
        <f t="array" ref="AB387">IFERROR(IF(Tabla135[[#This Row],[Registro diligenciado]]=TRUE,_xlfn.IFS(AND(Tabla135[[#This Row],[No. de Control]]=1,Tabla135[[#This Row],[Desplazamiento en la Matriz]]="Probabilidad"),D387-(D387*Tabla135[[#This Row],[Valor del control]]),AND(Tabla135[[#This Row],[No. de Control]]&gt;1,Tabla135[[#This Row],[Desplazamiento en la Matriz]]="Probabilidad"),AB386-(AB386*Tabla135[[#This Row],[Valor del control]]),AND(Tabla135[[#This Row],[No. de Control]]=1,Tabla135[[#This Row],[Desplazamiento en la Matriz]]="Impacto"),D387,AND(Tabla135[[#This Row],[No. de Control]]&gt;1,Tabla135[[#This Row],[Desplazamiento en la Matriz]]="Impacto"),AB386),""),"")</f>
        <v/>
      </c>
      <c r="AC387" s="310" t="str" cm="1">
        <f t="array" ref="AC387">IFERROR(IF(Tabla135[[#This Row],[Registro diligenciado]]=TRUE,_xlfn.IFS(AND(Tabla135[[#This Row],[No. de Control]]=1,Tabla135[[#This Row],[Desplazamiento en la Matriz]]="Impacto"),E387-(E387*Tabla135[[#This Row],[Valor del control]]),AND(Tabla135[[#This Row],[No. de Control]]&gt;1,Tabla135[[#This Row],[Desplazamiento en la Matriz]]="Impacto"),AC386-(AC386*Tabla135[[#This Row],[Valor del control]]),AND(Tabla135[[#This Row],[No. de Control]]=1,Tabla135[[#This Row],[Desplazamiento en la Matriz]]="Probabilidad"),E387,AND(Tabla135[[#This Row],[No. de Control]]&gt;1,Tabla135[[#This Row],[Desplazamiento en la Matriz]]="Probabilidad"),AC386),""),"")</f>
        <v/>
      </c>
      <c r="AD387" s="310">
        <f>IFERROR(_xlfn.MINIFS(Tabla135[Probabilidad residual],Tabla135[Id Riesgo],Tabla135[[#This Row],[Id Riesgo]]),"")</f>
        <v>0</v>
      </c>
      <c r="AE387" s="310">
        <f>IFERROR(_xlfn.MINIFS(Tabla135[Impacto residual],Tabla135[Id Riesgo],Tabla135[[#This Row],[Id Riesgo]]),"")</f>
        <v>0</v>
      </c>
      <c r="AF387" s="310" t="str" cm="1">
        <f t="array" ref="AF38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387" s="310" t="str" cm="1">
        <f t="array" ref="AG38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38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87" s="213"/>
      <c r="AJ387" s="727">
        <f>_xlfn.MINIFS(Tabla135[Probabilidad residual],Tabla135[Id Riesgo],Tabla135[[#This Row],[Id Riesgo]])</f>
        <v>0</v>
      </c>
      <c r="AK387" s="727">
        <f>_xlfn.MINIFS(Tabla135[Impacto residual],Tabla135[Id Riesgo],Tabla135[[#This Row],[Id Riesgo]])</f>
        <v>0</v>
      </c>
      <c r="AL387" s="727"/>
      <c r="AM387" s="727"/>
      <c r="AN387" s="213"/>
      <c r="AO387" s="213"/>
      <c r="AP387" s="213"/>
      <c r="AQ387" s="213"/>
      <c r="AR387" s="213"/>
      <c r="AS387" s="213"/>
      <c r="AT387" s="213"/>
      <c r="AU387" s="213"/>
      <c r="AV387" s="213"/>
      <c r="AW387" s="213"/>
      <c r="AX387" s="213"/>
      <c r="AY387" s="213"/>
    </row>
    <row r="388" spans="1:51" ht="14.6" x14ac:dyDescent="0.4">
      <c r="A388" s="735" t="str">
        <f>Tabla135[[#This Row],[Id Riesgo]]</f>
        <v>RC38</v>
      </c>
      <c r="B388" s="736" t="str">
        <f>Tabla135[[#This Row],[Riesgo]]</f>
        <v/>
      </c>
      <c r="C388" s="742" t="b">
        <f>Tabla135[[#This Row],[Identificado en paso 1 y 2?]]</f>
        <v>0</v>
      </c>
      <c r="D388" s="727" t="str">
        <f>_xlfn.XLOOKUP(Tabla135[[#This Row],[Id Riesgo]],Tabla13[Id Riesgo],Tabla13[Probabilidad],"",1)</f>
        <v/>
      </c>
      <c r="E388" s="727" t="str">
        <f>IF(C388=TRUE,_xlfn.XLOOKUP(Tabla135[[#This Row],[Id Riesgo]],Tabla13[Id Riesgo],Tabla13[Porcentaje Impacto],"",1),"")</f>
        <v/>
      </c>
      <c r="F388" s="290" t="str">
        <f t="shared" si="37"/>
        <v>RC38</v>
      </c>
      <c r="G388" s="415" t="b">
        <f>_xlfn.XLOOKUP(F388,Tabla13[Id Riesgo],Tabla13[Registro diligenciado],FALSE,1)</f>
        <v>0</v>
      </c>
      <c r="H388" s="290" t="str">
        <f>IF(G388,_xlfn.XLOOKUP(F388,Tabla6[Id Riesgo],Tabla6[DESCRIPCIÓN DEL RIESGO],FALSE,1),"")</f>
        <v/>
      </c>
      <c r="I388" s="327" t="str">
        <f>_xlfn.XLOOKUP(Tabla135[[#This Row],[Id Riesgo]],Tabla13[Id Riesgo],Tabla13[Probabilidad])</f>
        <v/>
      </c>
      <c r="J388" s="327" t="str">
        <f>_xlfn.XLOOKUP(Tabla135[[#This Row],[Id Riesgo]],Tabla13[Id Riesgo],Tabla13[Porcentaje Impacto],"",1)</f>
        <v/>
      </c>
      <c r="K388" s="311">
        <v>7</v>
      </c>
      <c r="L388" s="314"/>
      <c r="M388" s="314"/>
      <c r="N388" s="314"/>
      <c r="O388" s="295"/>
      <c r="P388" s="314"/>
      <c r="Q388" s="328" t="str">
        <f>_xlfn.TEXTJOIN(" ",TRUE,Tabla135[[#This Row],[Actividad - Acción ¿Qué?
Inicia con verbo]],Tabla135[[#This Row],[Complemento
(Observaciones o desviaciones)]])</f>
        <v/>
      </c>
      <c r="R388" s="295"/>
      <c r="S388" s="327" t="str">
        <f>_xlfn.XLOOKUP(Tabla135[[#This Row],[Tipo de control]],Tabla7[Tipo de control],Tabla7[Peso],"",1)</f>
        <v/>
      </c>
      <c r="T388" s="290" t="str">
        <f>_xlfn.XLOOKUP(Tabla135[[#This Row],[Tipo de control]],Tabla7[Tipo de control],Tabla7[Afectación matriz],"",1)</f>
        <v/>
      </c>
      <c r="U388" s="295"/>
      <c r="V388" s="327" t="str">
        <f>_xlfn.XLOOKUP(Tabla135[[#This Row],[Implementación]],Tabla11[Implementación],Tabla11[Peso],"",1)</f>
        <v/>
      </c>
      <c r="W388" s="295"/>
      <c r="X388" s="295"/>
      <c r="Y388" s="295"/>
      <c r="Z388" s="295"/>
      <c r="AA388" s="310" t="str">
        <f>IFERROR(Tabla135[[#This Row],[Peso del control]]+Tabla135[[#This Row],[Peso de la implementación]],"")</f>
        <v/>
      </c>
      <c r="AB388" s="310" t="str" cm="1">
        <f t="array" ref="AB388">IFERROR(IF(Tabla135[[#This Row],[Registro diligenciado]]=TRUE,_xlfn.IFS(AND(Tabla135[[#This Row],[No. de Control]]=1,Tabla135[[#This Row],[Desplazamiento en la Matriz]]="Probabilidad"),D388-(D388*Tabla135[[#This Row],[Valor del control]]),AND(Tabla135[[#This Row],[No. de Control]]&gt;1,Tabla135[[#This Row],[Desplazamiento en la Matriz]]="Probabilidad"),AB387-(AB387*Tabla135[[#This Row],[Valor del control]]),AND(Tabla135[[#This Row],[No. de Control]]=1,Tabla135[[#This Row],[Desplazamiento en la Matriz]]="Impacto"),D388,AND(Tabla135[[#This Row],[No. de Control]]&gt;1,Tabla135[[#This Row],[Desplazamiento en la Matriz]]="Impacto"),AB387),""),"")</f>
        <v/>
      </c>
      <c r="AC388" s="310" t="str" cm="1">
        <f t="array" ref="AC388">IFERROR(IF(Tabla135[[#This Row],[Registro diligenciado]]=TRUE,_xlfn.IFS(AND(Tabla135[[#This Row],[No. de Control]]=1,Tabla135[[#This Row],[Desplazamiento en la Matriz]]="Impacto"),E388-(E388*Tabla135[[#This Row],[Valor del control]]),AND(Tabla135[[#This Row],[No. de Control]]&gt;1,Tabla135[[#This Row],[Desplazamiento en la Matriz]]="Impacto"),AC387-(AC387*Tabla135[[#This Row],[Valor del control]]),AND(Tabla135[[#This Row],[No. de Control]]=1,Tabla135[[#This Row],[Desplazamiento en la Matriz]]="Probabilidad"),E388,AND(Tabla135[[#This Row],[No. de Control]]&gt;1,Tabla135[[#This Row],[Desplazamiento en la Matriz]]="Probabilidad"),AC387),""),"")</f>
        <v/>
      </c>
      <c r="AD388" s="310">
        <f>IFERROR(_xlfn.MINIFS(Tabla135[Probabilidad residual],Tabla135[Id Riesgo],Tabla135[[#This Row],[Id Riesgo]]),"")</f>
        <v>0</v>
      </c>
      <c r="AE388" s="310">
        <f>IFERROR(_xlfn.MINIFS(Tabla135[Impacto residual],Tabla135[Id Riesgo],Tabla135[[#This Row],[Id Riesgo]]),"")</f>
        <v>0</v>
      </c>
      <c r="AF388" s="310" t="str" cm="1">
        <f t="array" ref="AF38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388" s="310" t="str" cm="1">
        <f t="array" ref="AG38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38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88" s="213"/>
      <c r="AJ388" s="727">
        <f>_xlfn.MINIFS(Tabla135[Probabilidad residual],Tabla135[Id Riesgo],Tabla135[[#This Row],[Id Riesgo]])</f>
        <v>0</v>
      </c>
      <c r="AK388" s="727">
        <f>_xlfn.MINIFS(Tabla135[Impacto residual],Tabla135[Id Riesgo],Tabla135[[#This Row],[Id Riesgo]])</f>
        <v>0</v>
      </c>
      <c r="AL388" s="727"/>
      <c r="AM388" s="727"/>
      <c r="AN388" s="213"/>
      <c r="AO388" s="213"/>
      <c r="AP388" s="213"/>
      <c r="AQ388" s="213"/>
      <c r="AR388" s="213"/>
      <c r="AS388" s="213"/>
      <c r="AT388" s="213"/>
      <c r="AU388" s="213"/>
      <c r="AV388" s="213"/>
      <c r="AW388" s="213"/>
      <c r="AX388" s="213"/>
      <c r="AY388" s="213"/>
    </row>
    <row r="389" spans="1:51" ht="14.6" x14ac:dyDescent="0.4">
      <c r="A389" s="735" t="str">
        <f>Tabla135[[#This Row],[Id Riesgo]]</f>
        <v>RC38</v>
      </c>
      <c r="B389" s="736" t="str">
        <f>Tabla135[[#This Row],[Riesgo]]</f>
        <v/>
      </c>
      <c r="C389" s="742" t="b">
        <f>Tabla135[[#This Row],[Identificado en paso 1 y 2?]]</f>
        <v>0</v>
      </c>
      <c r="D389" s="727" t="str">
        <f>_xlfn.XLOOKUP(Tabla135[[#This Row],[Id Riesgo]],Tabla13[Id Riesgo],Tabla13[Probabilidad],"",1)</f>
        <v/>
      </c>
      <c r="E389" s="727" t="str">
        <f>IF(C389=TRUE,_xlfn.XLOOKUP(Tabla135[[#This Row],[Id Riesgo]],Tabla13[Id Riesgo],Tabla13[Porcentaje Impacto],"",1),"")</f>
        <v/>
      </c>
      <c r="F389" s="290" t="str">
        <f t="shared" si="37"/>
        <v>RC38</v>
      </c>
      <c r="G389" s="415" t="b">
        <f>_xlfn.XLOOKUP(F389,Tabla13[Id Riesgo],Tabla13[Registro diligenciado],FALSE,1)</f>
        <v>0</v>
      </c>
      <c r="H389" s="290" t="str">
        <f>IF(G389,_xlfn.XLOOKUP(F389,Tabla6[Id Riesgo],Tabla6[DESCRIPCIÓN DEL RIESGO],FALSE,1),"")</f>
        <v/>
      </c>
      <c r="I389" s="327" t="str">
        <f>_xlfn.XLOOKUP(Tabla135[[#This Row],[Id Riesgo]],Tabla13[Id Riesgo],Tabla13[Probabilidad])</f>
        <v/>
      </c>
      <c r="J389" s="327" t="str">
        <f>_xlfn.XLOOKUP(Tabla135[[#This Row],[Id Riesgo]],Tabla13[Id Riesgo],Tabla13[Porcentaje Impacto],"",1)</f>
        <v/>
      </c>
      <c r="K389" s="311">
        <v>8</v>
      </c>
      <c r="L389" s="314"/>
      <c r="M389" s="314"/>
      <c r="N389" s="314"/>
      <c r="O389" s="295"/>
      <c r="P389" s="314"/>
      <c r="Q389" s="328" t="str">
        <f>_xlfn.TEXTJOIN(" ",TRUE,Tabla135[[#This Row],[Actividad - Acción ¿Qué?
Inicia con verbo]],Tabla135[[#This Row],[Complemento
(Observaciones o desviaciones)]])</f>
        <v/>
      </c>
      <c r="R389" s="295"/>
      <c r="S389" s="327" t="str">
        <f>_xlfn.XLOOKUP(Tabla135[[#This Row],[Tipo de control]],Tabla7[Tipo de control],Tabla7[Peso],"",1)</f>
        <v/>
      </c>
      <c r="T389" s="290" t="str">
        <f>_xlfn.XLOOKUP(Tabla135[[#This Row],[Tipo de control]],Tabla7[Tipo de control],Tabla7[Afectación matriz],"",1)</f>
        <v/>
      </c>
      <c r="U389" s="295"/>
      <c r="V389" s="327" t="str">
        <f>_xlfn.XLOOKUP(Tabla135[[#This Row],[Implementación]],Tabla11[Implementación],Tabla11[Peso],"",1)</f>
        <v/>
      </c>
      <c r="W389" s="295"/>
      <c r="X389" s="295"/>
      <c r="Y389" s="295"/>
      <c r="Z389" s="295"/>
      <c r="AA389" s="310" t="str">
        <f>IFERROR(Tabla135[[#This Row],[Peso del control]]+Tabla135[[#This Row],[Peso de la implementación]],"")</f>
        <v/>
      </c>
      <c r="AB389" s="310" t="str" cm="1">
        <f t="array" ref="AB389">IFERROR(IF(Tabla135[[#This Row],[Registro diligenciado]]=TRUE,_xlfn.IFS(AND(Tabla135[[#This Row],[No. de Control]]=1,Tabla135[[#This Row],[Desplazamiento en la Matriz]]="Probabilidad"),D389-(D389*Tabla135[[#This Row],[Valor del control]]),AND(Tabla135[[#This Row],[No. de Control]]&gt;1,Tabla135[[#This Row],[Desplazamiento en la Matriz]]="Probabilidad"),AB388-(AB388*Tabla135[[#This Row],[Valor del control]]),AND(Tabla135[[#This Row],[No. de Control]]=1,Tabla135[[#This Row],[Desplazamiento en la Matriz]]="Impacto"),D389,AND(Tabla135[[#This Row],[No. de Control]]&gt;1,Tabla135[[#This Row],[Desplazamiento en la Matriz]]="Impacto"),AB388),""),"")</f>
        <v/>
      </c>
      <c r="AC389" s="310" t="str" cm="1">
        <f t="array" ref="AC389">IFERROR(IF(Tabla135[[#This Row],[Registro diligenciado]]=TRUE,_xlfn.IFS(AND(Tabla135[[#This Row],[No. de Control]]=1,Tabla135[[#This Row],[Desplazamiento en la Matriz]]="Impacto"),E389-(E389*Tabla135[[#This Row],[Valor del control]]),AND(Tabla135[[#This Row],[No. de Control]]&gt;1,Tabla135[[#This Row],[Desplazamiento en la Matriz]]="Impacto"),AC388-(AC388*Tabla135[[#This Row],[Valor del control]]),AND(Tabla135[[#This Row],[No. de Control]]=1,Tabla135[[#This Row],[Desplazamiento en la Matriz]]="Probabilidad"),E389,AND(Tabla135[[#This Row],[No. de Control]]&gt;1,Tabla135[[#This Row],[Desplazamiento en la Matriz]]="Probabilidad"),AC388),""),"")</f>
        <v/>
      </c>
      <c r="AD389" s="310">
        <f>IFERROR(_xlfn.MINIFS(Tabla135[Probabilidad residual],Tabla135[Id Riesgo],Tabla135[[#This Row],[Id Riesgo]]),"")</f>
        <v>0</v>
      </c>
      <c r="AE389" s="310">
        <f>IFERROR(_xlfn.MINIFS(Tabla135[Impacto residual],Tabla135[Id Riesgo],Tabla135[[#This Row],[Id Riesgo]]),"")</f>
        <v>0</v>
      </c>
      <c r="AF389" s="310" t="str" cm="1">
        <f t="array" ref="AF38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389" s="310" t="str" cm="1">
        <f t="array" ref="AG38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38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89" s="213"/>
      <c r="AJ389" s="727">
        <f>_xlfn.MINIFS(Tabla135[Probabilidad residual],Tabla135[Id Riesgo],Tabla135[[#This Row],[Id Riesgo]])</f>
        <v>0</v>
      </c>
      <c r="AK389" s="727">
        <f>_xlfn.MINIFS(Tabla135[Impacto residual],Tabla135[Id Riesgo],Tabla135[[#This Row],[Id Riesgo]])</f>
        <v>0</v>
      </c>
      <c r="AL389" s="727"/>
      <c r="AM389" s="727"/>
      <c r="AN389" s="213"/>
      <c r="AO389" s="213"/>
      <c r="AP389" s="213"/>
      <c r="AQ389" s="213"/>
      <c r="AR389" s="213"/>
      <c r="AS389" s="213"/>
      <c r="AT389" s="213"/>
      <c r="AU389" s="213"/>
      <c r="AV389" s="213"/>
      <c r="AW389" s="213"/>
      <c r="AX389" s="213"/>
      <c r="AY389" s="213"/>
    </row>
    <row r="390" spans="1:51" ht="14.6" x14ac:dyDescent="0.4">
      <c r="A390" s="735" t="str">
        <f>Tabla135[[#This Row],[Id Riesgo]]</f>
        <v>RC38</v>
      </c>
      <c r="B390" s="736" t="str">
        <f>Tabla135[[#This Row],[Riesgo]]</f>
        <v/>
      </c>
      <c r="C390" s="742" t="b">
        <f>Tabla135[[#This Row],[Identificado en paso 1 y 2?]]</f>
        <v>0</v>
      </c>
      <c r="D390" s="727" t="str">
        <f>_xlfn.XLOOKUP(Tabla135[[#This Row],[Id Riesgo]],Tabla13[Id Riesgo],Tabla13[Probabilidad],"",1)</f>
        <v/>
      </c>
      <c r="E390" s="727" t="str">
        <f>IF(C390=TRUE,_xlfn.XLOOKUP(Tabla135[[#This Row],[Id Riesgo]],Tabla13[Id Riesgo],Tabla13[Porcentaje Impacto],"",1),"")</f>
        <v/>
      </c>
      <c r="F390" s="290" t="str">
        <f t="shared" si="37"/>
        <v>RC38</v>
      </c>
      <c r="G390" s="415" t="b">
        <f>_xlfn.XLOOKUP(F390,Tabla13[Id Riesgo],Tabla13[Registro diligenciado],FALSE,1)</f>
        <v>0</v>
      </c>
      <c r="H390" s="290" t="str">
        <f>IF(G390,_xlfn.XLOOKUP(F390,Tabla6[Id Riesgo],Tabla6[DESCRIPCIÓN DEL RIESGO],FALSE,1),"")</f>
        <v/>
      </c>
      <c r="I390" s="327" t="str">
        <f>_xlfn.XLOOKUP(Tabla135[[#This Row],[Id Riesgo]],Tabla13[Id Riesgo],Tabla13[Probabilidad])</f>
        <v/>
      </c>
      <c r="J390" s="327" t="str">
        <f>_xlfn.XLOOKUP(Tabla135[[#This Row],[Id Riesgo]],Tabla13[Id Riesgo],Tabla13[Porcentaje Impacto],"",1)</f>
        <v/>
      </c>
      <c r="K390" s="311">
        <v>9</v>
      </c>
      <c r="L390" s="314"/>
      <c r="M390" s="314"/>
      <c r="N390" s="314"/>
      <c r="O390" s="295"/>
      <c r="P390" s="314"/>
      <c r="Q390" s="328" t="str">
        <f>_xlfn.TEXTJOIN(" ",TRUE,Tabla135[[#This Row],[Actividad - Acción ¿Qué?
Inicia con verbo]],Tabla135[[#This Row],[Complemento
(Observaciones o desviaciones)]])</f>
        <v/>
      </c>
      <c r="R390" s="295"/>
      <c r="S390" s="327" t="str">
        <f>_xlfn.XLOOKUP(Tabla135[[#This Row],[Tipo de control]],Tabla7[Tipo de control],Tabla7[Peso],"",1)</f>
        <v/>
      </c>
      <c r="T390" s="290" t="str">
        <f>_xlfn.XLOOKUP(Tabla135[[#This Row],[Tipo de control]],Tabla7[Tipo de control],Tabla7[Afectación matriz],"",1)</f>
        <v/>
      </c>
      <c r="U390" s="295"/>
      <c r="V390" s="327" t="str">
        <f>_xlfn.XLOOKUP(Tabla135[[#This Row],[Implementación]],Tabla11[Implementación],Tabla11[Peso],"",1)</f>
        <v/>
      </c>
      <c r="W390" s="295"/>
      <c r="X390" s="295"/>
      <c r="Y390" s="295"/>
      <c r="Z390" s="295"/>
      <c r="AA390" s="310" t="str">
        <f>IFERROR(Tabla135[[#This Row],[Peso del control]]+Tabla135[[#This Row],[Peso de la implementación]],"")</f>
        <v/>
      </c>
      <c r="AB390" s="310" t="str" cm="1">
        <f t="array" ref="AB390">IFERROR(IF(Tabla135[[#This Row],[Registro diligenciado]]=TRUE,_xlfn.IFS(AND(Tabla135[[#This Row],[No. de Control]]=1,Tabla135[[#This Row],[Desplazamiento en la Matriz]]="Probabilidad"),D390-(D390*Tabla135[[#This Row],[Valor del control]]),AND(Tabla135[[#This Row],[No. de Control]]&gt;1,Tabla135[[#This Row],[Desplazamiento en la Matriz]]="Probabilidad"),AB389-(AB389*Tabla135[[#This Row],[Valor del control]]),AND(Tabla135[[#This Row],[No. de Control]]=1,Tabla135[[#This Row],[Desplazamiento en la Matriz]]="Impacto"),D390,AND(Tabla135[[#This Row],[No. de Control]]&gt;1,Tabla135[[#This Row],[Desplazamiento en la Matriz]]="Impacto"),AB389),""),"")</f>
        <v/>
      </c>
      <c r="AC390" s="310" t="str" cm="1">
        <f t="array" ref="AC390">IFERROR(IF(Tabla135[[#This Row],[Registro diligenciado]]=TRUE,_xlfn.IFS(AND(Tabla135[[#This Row],[No. de Control]]=1,Tabla135[[#This Row],[Desplazamiento en la Matriz]]="Impacto"),E390-(E390*Tabla135[[#This Row],[Valor del control]]),AND(Tabla135[[#This Row],[No. de Control]]&gt;1,Tabla135[[#This Row],[Desplazamiento en la Matriz]]="Impacto"),AC389-(AC389*Tabla135[[#This Row],[Valor del control]]),AND(Tabla135[[#This Row],[No. de Control]]=1,Tabla135[[#This Row],[Desplazamiento en la Matriz]]="Probabilidad"),E390,AND(Tabla135[[#This Row],[No. de Control]]&gt;1,Tabla135[[#This Row],[Desplazamiento en la Matriz]]="Probabilidad"),AC389),""),"")</f>
        <v/>
      </c>
      <c r="AD390" s="310">
        <f>IFERROR(_xlfn.MINIFS(Tabla135[Probabilidad residual],Tabla135[Id Riesgo],Tabla135[[#This Row],[Id Riesgo]]),"")</f>
        <v>0</v>
      </c>
      <c r="AE390" s="310">
        <f>IFERROR(_xlfn.MINIFS(Tabla135[Impacto residual],Tabla135[Id Riesgo],Tabla135[[#This Row],[Id Riesgo]]),"")</f>
        <v>0</v>
      </c>
      <c r="AF390" s="310" t="str" cm="1">
        <f t="array" ref="AF39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390" s="310" t="str" cm="1">
        <f t="array" ref="AG39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39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90" s="213"/>
      <c r="AJ390" s="727">
        <f>_xlfn.MINIFS(Tabla135[Probabilidad residual],Tabla135[Id Riesgo],Tabla135[[#This Row],[Id Riesgo]])</f>
        <v>0</v>
      </c>
      <c r="AK390" s="727">
        <f>_xlfn.MINIFS(Tabla135[Impacto residual],Tabla135[Id Riesgo],Tabla135[[#This Row],[Id Riesgo]])</f>
        <v>0</v>
      </c>
      <c r="AL390" s="727"/>
      <c r="AM390" s="727"/>
      <c r="AN390" s="213"/>
      <c r="AO390" s="213"/>
      <c r="AP390" s="213"/>
      <c r="AQ390" s="213"/>
      <c r="AR390" s="213"/>
      <c r="AS390" s="213"/>
      <c r="AT390" s="213"/>
      <c r="AU390" s="213"/>
      <c r="AV390" s="213"/>
      <c r="AW390" s="213"/>
      <c r="AX390" s="213"/>
      <c r="AY390" s="213"/>
    </row>
    <row r="391" spans="1:51" ht="14.6" x14ac:dyDescent="0.4">
      <c r="A391" s="735" t="str">
        <f>Tabla135[[#This Row],[Id Riesgo]]</f>
        <v>RC38</v>
      </c>
      <c r="B391" s="736" t="str">
        <f>Tabla135[[#This Row],[Riesgo]]</f>
        <v/>
      </c>
      <c r="C391" s="742" t="b">
        <f>Tabla135[[#This Row],[Identificado en paso 1 y 2?]]</f>
        <v>0</v>
      </c>
      <c r="D391" s="727" t="str">
        <f>_xlfn.XLOOKUP(Tabla135[[#This Row],[Id Riesgo]],Tabla13[Id Riesgo],Tabla13[Probabilidad],"",1)</f>
        <v/>
      </c>
      <c r="E391" s="727" t="str">
        <f>IF(C391=TRUE,_xlfn.XLOOKUP(Tabla135[[#This Row],[Id Riesgo]],Tabla13[Id Riesgo],Tabla13[Porcentaje Impacto],"",1),"")</f>
        <v/>
      </c>
      <c r="F391" s="290" t="str">
        <f t="shared" si="37"/>
        <v>RC38</v>
      </c>
      <c r="G391" s="415" t="b">
        <f>_xlfn.XLOOKUP(F391,Tabla13[Id Riesgo],Tabla13[Registro diligenciado],FALSE,1)</f>
        <v>0</v>
      </c>
      <c r="H391" s="290" t="str">
        <f>IF(G391,_xlfn.XLOOKUP(F391,Tabla6[Id Riesgo],Tabla6[DESCRIPCIÓN DEL RIESGO],FALSE,1),"")</f>
        <v/>
      </c>
      <c r="I391" s="327" t="str">
        <f>_xlfn.XLOOKUP(Tabla135[[#This Row],[Id Riesgo]],Tabla13[Id Riesgo],Tabla13[Probabilidad])</f>
        <v/>
      </c>
      <c r="J391" s="327" t="str">
        <f>_xlfn.XLOOKUP(Tabla135[[#This Row],[Id Riesgo]],Tabla13[Id Riesgo],Tabla13[Porcentaje Impacto],"",1)</f>
        <v/>
      </c>
      <c r="K391" s="311">
        <v>10</v>
      </c>
      <c r="L391" s="314"/>
      <c r="M391" s="314"/>
      <c r="N391" s="314"/>
      <c r="O391" s="295"/>
      <c r="P391" s="314"/>
      <c r="Q391" s="328" t="str">
        <f>_xlfn.TEXTJOIN(" ",TRUE,Tabla135[[#This Row],[Actividad - Acción ¿Qué?
Inicia con verbo]],Tabla135[[#This Row],[Complemento
(Observaciones o desviaciones)]])</f>
        <v/>
      </c>
      <c r="R391" s="295"/>
      <c r="S391" s="327" t="str">
        <f>_xlfn.XLOOKUP(Tabla135[[#This Row],[Tipo de control]],Tabla7[Tipo de control],Tabla7[Peso],"",1)</f>
        <v/>
      </c>
      <c r="T391" s="290" t="str">
        <f>_xlfn.XLOOKUP(Tabla135[[#This Row],[Tipo de control]],Tabla7[Tipo de control],Tabla7[Afectación matriz],"",1)</f>
        <v/>
      </c>
      <c r="U391" s="295"/>
      <c r="V391" s="327" t="str">
        <f>_xlfn.XLOOKUP(Tabla135[[#This Row],[Implementación]],Tabla11[Implementación],Tabla11[Peso],"",1)</f>
        <v/>
      </c>
      <c r="W391" s="295"/>
      <c r="X391" s="295"/>
      <c r="Y391" s="295"/>
      <c r="Z391" s="295"/>
      <c r="AA391" s="310" t="str">
        <f>IFERROR(Tabla135[[#This Row],[Peso del control]]+Tabla135[[#This Row],[Peso de la implementación]],"")</f>
        <v/>
      </c>
      <c r="AB391" s="310" t="str" cm="1">
        <f t="array" ref="AB391">IFERROR(IF(Tabla135[[#This Row],[Registro diligenciado]]=TRUE,_xlfn.IFS(AND(Tabla135[[#This Row],[No. de Control]]=1,Tabla135[[#This Row],[Desplazamiento en la Matriz]]="Probabilidad"),D391-(D391*Tabla135[[#This Row],[Valor del control]]),AND(Tabla135[[#This Row],[No. de Control]]&gt;1,Tabla135[[#This Row],[Desplazamiento en la Matriz]]="Probabilidad"),AB390-(AB390*Tabla135[[#This Row],[Valor del control]]),AND(Tabla135[[#This Row],[No. de Control]]=1,Tabla135[[#This Row],[Desplazamiento en la Matriz]]="Impacto"),D391,AND(Tabla135[[#This Row],[No. de Control]]&gt;1,Tabla135[[#This Row],[Desplazamiento en la Matriz]]="Impacto"),AB390),""),"")</f>
        <v/>
      </c>
      <c r="AC391" s="310" t="str" cm="1">
        <f t="array" ref="AC391">IFERROR(IF(Tabla135[[#This Row],[Registro diligenciado]]=TRUE,_xlfn.IFS(AND(Tabla135[[#This Row],[No. de Control]]=1,Tabla135[[#This Row],[Desplazamiento en la Matriz]]="Impacto"),E391-(E391*Tabla135[[#This Row],[Valor del control]]),AND(Tabla135[[#This Row],[No. de Control]]&gt;1,Tabla135[[#This Row],[Desplazamiento en la Matriz]]="Impacto"),AC390-(AC390*Tabla135[[#This Row],[Valor del control]]),AND(Tabla135[[#This Row],[No. de Control]]=1,Tabla135[[#This Row],[Desplazamiento en la Matriz]]="Probabilidad"),E391,AND(Tabla135[[#This Row],[No. de Control]]&gt;1,Tabla135[[#This Row],[Desplazamiento en la Matriz]]="Probabilidad"),AC390),""),"")</f>
        <v/>
      </c>
      <c r="AD391" s="310">
        <f>IFERROR(_xlfn.MINIFS(Tabla135[Probabilidad residual],Tabla135[Id Riesgo],Tabla135[[#This Row],[Id Riesgo]]),"")</f>
        <v>0</v>
      </c>
      <c r="AE391" s="310">
        <f>IFERROR(_xlfn.MINIFS(Tabla135[Impacto residual],Tabla135[Id Riesgo],Tabla135[[#This Row],[Id Riesgo]]),"")</f>
        <v>0</v>
      </c>
      <c r="AF391" s="310" t="str" cm="1">
        <f t="array" ref="AF39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391" s="310" t="str" cm="1">
        <f t="array" ref="AG39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39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91" s="213"/>
      <c r="AJ391" s="727">
        <f>_xlfn.MINIFS(Tabla135[Probabilidad residual],Tabla135[Id Riesgo],Tabla135[[#This Row],[Id Riesgo]])</f>
        <v>0</v>
      </c>
      <c r="AK391" s="727">
        <f>_xlfn.MINIFS(Tabla135[Impacto residual],Tabla135[Id Riesgo],Tabla135[[#This Row],[Id Riesgo]])</f>
        <v>0</v>
      </c>
      <c r="AL391" s="727"/>
      <c r="AM391" s="727"/>
      <c r="AN391" s="213"/>
      <c r="AO391" s="213"/>
      <c r="AP391" s="213"/>
      <c r="AQ391" s="213"/>
      <c r="AR391" s="213"/>
      <c r="AS391" s="213"/>
      <c r="AT391" s="213"/>
      <c r="AU391" s="213"/>
      <c r="AV391" s="213"/>
      <c r="AW391" s="213"/>
      <c r="AX391" s="213"/>
      <c r="AY391" s="213"/>
    </row>
    <row r="392" spans="1:51" ht="14.6" x14ac:dyDescent="0.4">
      <c r="A392" s="735" t="str">
        <f>Tabla135[[#This Row],[Id Riesgo]]</f>
        <v>RC39</v>
      </c>
      <c r="B392" s="736" t="str">
        <f>Tabla135[[#This Row],[Riesgo]]</f>
        <v/>
      </c>
      <c r="C392" s="742" t="b">
        <f>Tabla135[[#This Row],[Identificado en paso 1 y 2?]]</f>
        <v>0</v>
      </c>
      <c r="D392" s="727" t="str">
        <f>_xlfn.XLOOKUP(Tabla135[[#This Row],[Id Riesgo]],Tabla13[Id Riesgo],Tabla13[Probabilidad],"",1)</f>
        <v/>
      </c>
      <c r="E392" s="727" t="str">
        <f>IF(C392=TRUE,_xlfn.XLOOKUP(Tabla135[[#This Row],[Id Riesgo]],Tabla13[Id Riesgo],Tabla13[Porcentaje Impacto],"",1),"")</f>
        <v/>
      </c>
      <c r="F392" s="290" t="s">
        <v>170</v>
      </c>
      <c r="G392" s="415" t="b">
        <f>_xlfn.XLOOKUP(F392,Tabla13[Id Riesgo],Tabla13[Registro diligenciado],FALSE,1)</f>
        <v>0</v>
      </c>
      <c r="H392" s="290" t="str">
        <f>IF(G392,_xlfn.XLOOKUP(F392,Tabla6[Id Riesgo],Tabla6[DESCRIPCIÓN DEL RIESGO],FALSE,1),"")</f>
        <v/>
      </c>
      <c r="I392" s="327" t="str">
        <f>_xlfn.XLOOKUP(Tabla135[[#This Row],[Id Riesgo]],Tabla13[Id Riesgo],Tabla13[Probabilidad])</f>
        <v/>
      </c>
      <c r="J392" s="327" t="str">
        <f>_xlfn.XLOOKUP(Tabla135[[#This Row],[Id Riesgo]],Tabla13[Id Riesgo],Tabla13[Porcentaje Impacto],"",1)</f>
        <v/>
      </c>
      <c r="K392" s="311">
        <v>1</v>
      </c>
      <c r="L392" s="314"/>
      <c r="M392" s="314"/>
      <c r="N392" s="314"/>
      <c r="O392" s="295"/>
      <c r="P392" s="314"/>
      <c r="Q392" s="328" t="str">
        <f>_xlfn.TEXTJOIN(" ",TRUE,Tabla135[[#This Row],[Actividad - Acción ¿Qué?
Inicia con verbo]],Tabla135[[#This Row],[Complemento
(Observaciones o desviaciones)]])</f>
        <v/>
      </c>
      <c r="R392" s="295"/>
      <c r="S392" s="327" t="str">
        <f>_xlfn.XLOOKUP(Tabla135[[#This Row],[Tipo de control]],Tabla7[Tipo de control],Tabla7[Peso],"",1)</f>
        <v/>
      </c>
      <c r="T392" s="290" t="str">
        <f>_xlfn.XLOOKUP(Tabla135[[#This Row],[Tipo de control]],Tabla7[Tipo de control],Tabla7[Afectación matriz],"",1)</f>
        <v/>
      </c>
      <c r="U392" s="295"/>
      <c r="V392" s="327" t="str">
        <f>_xlfn.XLOOKUP(Tabla135[[#This Row],[Implementación]],Tabla11[Implementación],Tabla11[Peso],"",1)</f>
        <v/>
      </c>
      <c r="W392" s="295"/>
      <c r="X392" s="295"/>
      <c r="Y392" s="295"/>
      <c r="Z392" s="295"/>
      <c r="AA392" s="310" t="str">
        <f>IFERROR(Tabla135[[#This Row],[Peso del control]]+Tabla135[[#This Row],[Peso de la implementación]],"")</f>
        <v/>
      </c>
      <c r="AB392" s="310" t="str" cm="1">
        <f t="array" ref="AB392">IFERROR(IF(Tabla135[[#This Row],[Registro diligenciado]]=TRUE,_xlfn.IFS(AND(Tabla135[[#This Row],[No. de Control]]=1,Tabla135[[#This Row],[Desplazamiento en la Matriz]]="Probabilidad"),D392-(D392*Tabla135[[#This Row],[Valor del control]]),AND(Tabla135[[#This Row],[No. de Control]]&gt;1,Tabla135[[#This Row],[Desplazamiento en la Matriz]]="Probabilidad"),AB391-(AB391*Tabla135[[#This Row],[Valor del control]]),AND(Tabla135[[#This Row],[No. de Control]]=1,Tabla135[[#This Row],[Desplazamiento en la Matriz]]="Impacto"),D392,AND(Tabla135[[#This Row],[No. de Control]]&gt;1,Tabla135[[#This Row],[Desplazamiento en la Matriz]]="Impacto"),AB391),""),"")</f>
        <v/>
      </c>
      <c r="AC392" s="310" t="str" cm="1">
        <f t="array" ref="AC392">IFERROR(IF(Tabla135[[#This Row],[Registro diligenciado]]=TRUE,_xlfn.IFS(AND(Tabla135[[#This Row],[No. de Control]]=1,Tabla135[[#This Row],[Desplazamiento en la Matriz]]="Impacto"),E392-(E392*Tabla135[[#This Row],[Valor del control]]),AND(Tabla135[[#This Row],[No. de Control]]&gt;1,Tabla135[[#This Row],[Desplazamiento en la Matriz]]="Impacto"),AC391-(AC391*Tabla135[[#This Row],[Valor del control]]),AND(Tabla135[[#This Row],[No. de Control]]=1,Tabla135[[#This Row],[Desplazamiento en la Matriz]]="Probabilidad"),E392,AND(Tabla135[[#This Row],[No. de Control]]&gt;1,Tabla135[[#This Row],[Desplazamiento en la Matriz]]="Probabilidad"),AC391),""),"")</f>
        <v/>
      </c>
      <c r="AD392" s="310">
        <f>IFERROR(_xlfn.MINIFS(Tabla135[Probabilidad residual],Tabla135[Id Riesgo],Tabla135[[#This Row],[Id Riesgo]]),"")</f>
        <v>0</v>
      </c>
      <c r="AE392" s="310">
        <f>IFERROR(_xlfn.MINIFS(Tabla135[Impacto residual],Tabla135[Id Riesgo],Tabla135[[#This Row],[Id Riesgo]]),"")</f>
        <v>0</v>
      </c>
      <c r="AF392" s="310" t="str" cm="1">
        <f t="array" ref="AF39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392" s="310" t="str" cm="1">
        <f t="array" ref="AG39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39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92" s="213"/>
      <c r="AJ392" s="727">
        <f>_xlfn.MINIFS(Tabla135[Probabilidad residual],Tabla135[Id Riesgo],Tabla135[[#This Row],[Id Riesgo]])</f>
        <v>0</v>
      </c>
      <c r="AK392" s="727">
        <f>_xlfn.MINIFS(Tabla135[Impacto residual],Tabla135[Id Riesgo],Tabla135[[#This Row],[Id Riesgo]])</f>
        <v>0</v>
      </c>
      <c r="AL392" s="727" t="str" cm="1">
        <f t="array" ref="AL392">IFERROR(_xlfn.IFS(AND(AJ392&gt;=CONFIGURACIÓN!$BF$6,AJ392&lt;=CONFIGURACIÓN!$BG$6),CONFIGURACIÓN!$BE$6,AND(AJ392&gt;=CONFIGURACIÓN!$BF$7,AJ392&lt;=CONFIGURACIÓN!$BG$7),CONFIGURACIÓN!$BE$7,AND(AJ392&gt;=CONFIGURACIÓN!$BF$8,AJ392&lt;=CONFIGURACIÓN!$BG$8),CONFIGURACIÓN!$BE$8,AND(AJ392&gt;=CONFIGURACIÓN!$BF$9,AJ392&lt;=CONFIGURACIÓN!$BG$9),CONFIGURACIÓN!$BE$9,AND(AJ392&gt;=CONFIGURACIÓN!$BF$10,AJ392&lt;=CONFIGURACIÓN!$BG$10),CONFIGURACIÓN!$BE$10),"")</f>
        <v/>
      </c>
      <c r="AM392" s="727" t="str" cm="1">
        <f t="array" ref="AM392">IFERROR(_xlfn.IFS(AND(AK392&gt;=CONFIGURACIÓN!$BJ$6,AK392&lt;=CONFIGURACIÓN!$BK$6),CONFIGURACIÓN!$BI$6,AND(AK392&gt;=CONFIGURACIÓN!$BJ$7,AK392&lt;=CONFIGURACIÓN!$BK$7),CONFIGURACIÓN!$BI$7,AND(AK392&gt;=CONFIGURACIÓN!$BJ$8,AK392&lt;=CONFIGURACIÓN!$BK$8),CONFIGURACIÓN!$BI$8,AND(AK392&gt;=CONFIGURACIÓN!$BJ$9,AK392&lt;=CONFIGURACIÓN!$BK$9),CONFIGURACIÓN!$BI$9,AND(AK392&gt;=CONFIGURACIÓN!$BJ$10,AK392&lt;=CONFIGURACIÓN!$BK$10),CONFIGURACIÓN!$BI$10),"")</f>
        <v/>
      </c>
      <c r="AN392" s="213"/>
      <c r="AO392" s="213"/>
      <c r="AP392" s="213"/>
      <c r="AQ392" s="213"/>
      <c r="AR392" s="213"/>
      <c r="AS392" s="213"/>
      <c r="AT392" s="213"/>
      <c r="AU392" s="213"/>
      <c r="AV392" s="213"/>
      <c r="AW392" s="213"/>
      <c r="AX392" s="213"/>
      <c r="AY392" s="213"/>
    </row>
    <row r="393" spans="1:51" ht="14.6" x14ac:dyDescent="0.4">
      <c r="A393" s="735" t="str">
        <f>Tabla135[[#This Row],[Id Riesgo]]</f>
        <v>RC39</v>
      </c>
      <c r="B393" s="736" t="str">
        <f>Tabla135[[#This Row],[Riesgo]]</f>
        <v/>
      </c>
      <c r="C393" s="742" t="b">
        <f>Tabla135[[#This Row],[Identificado en paso 1 y 2?]]</f>
        <v>0</v>
      </c>
      <c r="D393" s="727" t="str">
        <f>_xlfn.XLOOKUP(Tabla135[[#This Row],[Id Riesgo]],Tabla13[Id Riesgo],Tabla13[Probabilidad],"",1)</f>
        <v/>
      </c>
      <c r="E393" s="727" t="str">
        <f>IF(C393=TRUE,_xlfn.XLOOKUP(Tabla135[[#This Row],[Id Riesgo]],Tabla13[Id Riesgo],Tabla13[Porcentaje Impacto],"",1),"")</f>
        <v/>
      </c>
      <c r="F393" s="290" t="str">
        <f t="shared" ref="F393:F401" si="38">F392</f>
        <v>RC39</v>
      </c>
      <c r="G393" s="415" t="b">
        <f>_xlfn.XLOOKUP(F393,Tabla13[Id Riesgo],Tabla13[Registro diligenciado],FALSE,1)</f>
        <v>0</v>
      </c>
      <c r="H393" s="290" t="str">
        <f>IF(G393,_xlfn.XLOOKUP(F393,Tabla6[Id Riesgo],Tabla6[DESCRIPCIÓN DEL RIESGO],FALSE,1),"")</f>
        <v/>
      </c>
      <c r="I393" s="327" t="str">
        <f>_xlfn.XLOOKUP(Tabla135[[#This Row],[Id Riesgo]],Tabla13[Id Riesgo],Tabla13[Probabilidad])</f>
        <v/>
      </c>
      <c r="J393" s="327" t="str">
        <f>_xlfn.XLOOKUP(Tabla135[[#This Row],[Id Riesgo]],Tabla13[Id Riesgo],Tabla13[Porcentaje Impacto],"",1)</f>
        <v/>
      </c>
      <c r="K393" s="311">
        <v>2</v>
      </c>
      <c r="L393" s="314"/>
      <c r="M393" s="314"/>
      <c r="N393" s="314"/>
      <c r="O393" s="295"/>
      <c r="P393" s="314"/>
      <c r="Q393" s="328" t="str">
        <f>_xlfn.TEXTJOIN(" ",TRUE,Tabla135[[#This Row],[Actividad - Acción ¿Qué?
Inicia con verbo]],Tabla135[[#This Row],[Complemento
(Observaciones o desviaciones)]])</f>
        <v/>
      </c>
      <c r="R393" s="295"/>
      <c r="S393" s="327" t="str">
        <f>_xlfn.XLOOKUP(Tabla135[[#This Row],[Tipo de control]],Tabla7[Tipo de control],Tabla7[Peso],"",1)</f>
        <v/>
      </c>
      <c r="T393" s="290" t="str">
        <f>_xlfn.XLOOKUP(Tabla135[[#This Row],[Tipo de control]],Tabla7[Tipo de control],Tabla7[Afectación matriz],"",1)</f>
        <v/>
      </c>
      <c r="U393" s="295"/>
      <c r="V393" s="327" t="str">
        <f>_xlfn.XLOOKUP(Tabla135[[#This Row],[Implementación]],Tabla11[Implementación],Tabla11[Peso],"",1)</f>
        <v/>
      </c>
      <c r="W393" s="295"/>
      <c r="X393" s="295"/>
      <c r="Y393" s="295"/>
      <c r="Z393" s="295"/>
      <c r="AA393" s="310" t="str">
        <f>IFERROR(Tabla135[[#This Row],[Peso del control]]+Tabla135[[#This Row],[Peso de la implementación]],"")</f>
        <v/>
      </c>
      <c r="AB393" s="310" t="str" cm="1">
        <f t="array" ref="AB393">IFERROR(IF(Tabla135[[#This Row],[Registro diligenciado]]=TRUE,_xlfn.IFS(AND(Tabla135[[#This Row],[No. de Control]]=1,Tabla135[[#This Row],[Desplazamiento en la Matriz]]="Probabilidad"),D393-(D393*Tabla135[[#This Row],[Valor del control]]),AND(Tabla135[[#This Row],[No. de Control]]&gt;1,Tabla135[[#This Row],[Desplazamiento en la Matriz]]="Probabilidad"),AB392-(AB392*Tabla135[[#This Row],[Valor del control]]),AND(Tabla135[[#This Row],[No. de Control]]=1,Tabla135[[#This Row],[Desplazamiento en la Matriz]]="Impacto"),D393,AND(Tabla135[[#This Row],[No. de Control]]&gt;1,Tabla135[[#This Row],[Desplazamiento en la Matriz]]="Impacto"),AB392),""),"")</f>
        <v/>
      </c>
      <c r="AC393" s="310" t="str" cm="1">
        <f t="array" ref="AC393">IFERROR(IF(Tabla135[[#This Row],[Registro diligenciado]]=TRUE,_xlfn.IFS(AND(Tabla135[[#This Row],[No. de Control]]=1,Tabla135[[#This Row],[Desplazamiento en la Matriz]]="Impacto"),E393-(E393*Tabla135[[#This Row],[Valor del control]]),AND(Tabla135[[#This Row],[No. de Control]]&gt;1,Tabla135[[#This Row],[Desplazamiento en la Matriz]]="Impacto"),AC392-(AC392*Tabla135[[#This Row],[Valor del control]]),AND(Tabla135[[#This Row],[No. de Control]]=1,Tabla135[[#This Row],[Desplazamiento en la Matriz]]="Probabilidad"),E393,AND(Tabla135[[#This Row],[No. de Control]]&gt;1,Tabla135[[#This Row],[Desplazamiento en la Matriz]]="Probabilidad"),AC392),""),"")</f>
        <v/>
      </c>
      <c r="AD393" s="310">
        <f>IFERROR(_xlfn.MINIFS(Tabla135[Probabilidad residual],Tabla135[Id Riesgo],Tabla135[[#This Row],[Id Riesgo]]),"")</f>
        <v>0</v>
      </c>
      <c r="AE393" s="310">
        <f>IFERROR(_xlfn.MINIFS(Tabla135[Impacto residual],Tabla135[Id Riesgo],Tabla135[[#This Row],[Id Riesgo]]),"")</f>
        <v>0</v>
      </c>
      <c r="AF393" s="310" t="str" cm="1">
        <f t="array" ref="AF39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393" s="310" t="str" cm="1">
        <f t="array" ref="AG39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39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93" s="213"/>
      <c r="AJ393" s="727">
        <f>_xlfn.MINIFS(Tabla135[Probabilidad residual],Tabla135[Id Riesgo],Tabla135[[#This Row],[Id Riesgo]])</f>
        <v>0</v>
      </c>
      <c r="AK393" s="727">
        <f>_xlfn.MINIFS(Tabla135[Impacto residual],Tabla135[Id Riesgo],Tabla135[[#This Row],[Id Riesgo]])</f>
        <v>0</v>
      </c>
      <c r="AL393" s="727"/>
      <c r="AM393" s="727"/>
      <c r="AN393" s="213"/>
      <c r="AO393" s="213"/>
      <c r="AP393" s="213"/>
      <c r="AQ393" s="213"/>
      <c r="AR393" s="213"/>
      <c r="AS393" s="213"/>
      <c r="AT393" s="213"/>
      <c r="AU393" s="213"/>
      <c r="AV393" s="213"/>
      <c r="AW393" s="213"/>
      <c r="AX393" s="213"/>
      <c r="AY393" s="213"/>
    </row>
    <row r="394" spans="1:51" ht="14.6" x14ac:dyDescent="0.4">
      <c r="A394" s="735" t="str">
        <f>Tabla135[[#This Row],[Id Riesgo]]</f>
        <v>RC39</v>
      </c>
      <c r="B394" s="736" t="str">
        <f>Tabla135[[#This Row],[Riesgo]]</f>
        <v/>
      </c>
      <c r="C394" s="742" t="b">
        <f>Tabla135[[#This Row],[Identificado en paso 1 y 2?]]</f>
        <v>0</v>
      </c>
      <c r="D394" s="727" t="str">
        <f>_xlfn.XLOOKUP(Tabla135[[#This Row],[Id Riesgo]],Tabla13[Id Riesgo],Tabla13[Probabilidad],"",1)</f>
        <v/>
      </c>
      <c r="E394" s="727" t="str">
        <f>IF(C394=TRUE,_xlfn.XLOOKUP(Tabla135[[#This Row],[Id Riesgo]],Tabla13[Id Riesgo],Tabla13[Porcentaje Impacto],"",1),"")</f>
        <v/>
      </c>
      <c r="F394" s="290" t="str">
        <f t="shared" si="38"/>
        <v>RC39</v>
      </c>
      <c r="G394" s="415" t="b">
        <f>_xlfn.XLOOKUP(F394,Tabla13[Id Riesgo],Tabla13[Registro diligenciado],FALSE,1)</f>
        <v>0</v>
      </c>
      <c r="H394" s="290" t="str">
        <f>IF(G394,_xlfn.XLOOKUP(F394,Tabla6[Id Riesgo],Tabla6[DESCRIPCIÓN DEL RIESGO],FALSE,1),"")</f>
        <v/>
      </c>
      <c r="I394" s="327" t="str">
        <f>_xlfn.XLOOKUP(Tabla135[[#This Row],[Id Riesgo]],Tabla13[Id Riesgo],Tabla13[Probabilidad])</f>
        <v/>
      </c>
      <c r="J394" s="327" t="str">
        <f>_xlfn.XLOOKUP(Tabla135[[#This Row],[Id Riesgo]],Tabla13[Id Riesgo],Tabla13[Porcentaje Impacto],"",1)</f>
        <v/>
      </c>
      <c r="K394" s="311">
        <v>3</v>
      </c>
      <c r="L394" s="314"/>
      <c r="M394" s="314"/>
      <c r="N394" s="314"/>
      <c r="O394" s="295"/>
      <c r="P394" s="314"/>
      <c r="Q394" s="328" t="str">
        <f>_xlfn.TEXTJOIN(" ",TRUE,Tabla135[[#This Row],[Actividad - Acción ¿Qué?
Inicia con verbo]],Tabla135[[#This Row],[Complemento
(Observaciones o desviaciones)]])</f>
        <v/>
      </c>
      <c r="R394" s="295"/>
      <c r="S394" s="327" t="str">
        <f>_xlfn.XLOOKUP(Tabla135[[#This Row],[Tipo de control]],Tabla7[Tipo de control],Tabla7[Peso],"",1)</f>
        <v/>
      </c>
      <c r="T394" s="290" t="str">
        <f>_xlfn.XLOOKUP(Tabla135[[#This Row],[Tipo de control]],Tabla7[Tipo de control],Tabla7[Afectación matriz],"",1)</f>
        <v/>
      </c>
      <c r="U394" s="295"/>
      <c r="V394" s="327" t="str">
        <f>_xlfn.XLOOKUP(Tabla135[[#This Row],[Implementación]],Tabla11[Implementación],Tabla11[Peso],"",1)</f>
        <v/>
      </c>
      <c r="W394" s="295"/>
      <c r="X394" s="295"/>
      <c r="Y394" s="295"/>
      <c r="Z394" s="295"/>
      <c r="AA394" s="310" t="str">
        <f>IFERROR(Tabla135[[#This Row],[Peso del control]]+Tabla135[[#This Row],[Peso de la implementación]],"")</f>
        <v/>
      </c>
      <c r="AB394" s="310" t="str" cm="1">
        <f t="array" ref="AB394">IFERROR(IF(Tabla135[[#This Row],[Registro diligenciado]]=TRUE,_xlfn.IFS(AND(Tabla135[[#This Row],[No. de Control]]=1,Tabla135[[#This Row],[Desplazamiento en la Matriz]]="Probabilidad"),D394-(D394*Tabla135[[#This Row],[Valor del control]]),AND(Tabla135[[#This Row],[No. de Control]]&gt;1,Tabla135[[#This Row],[Desplazamiento en la Matriz]]="Probabilidad"),AB393-(AB393*Tabla135[[#This Row],[Valor del control]]),AND(Tabla135[[#This Row],[No. de Control]]=1,Tabla135[[#This Row],[Desplazamiento en la Matriz]]="Impacto"),D394,AND(Tabla135[[#This Row],[No. de Control]]&gt;1,Tabla135[[#This Row],[Desplazamiento en la Matriz]]="Impacto"),AB393),""),"")</f>
        <v/>
      </c>
      <c r="AC394" s="310" t="str" cm="1">
        <f t="array" ref="AC394">IFERROR(IF(Tabla135[[#This Row],[Registro diligenciado]]=TRUE,_xlfn.IFS(AND(Tabla135[[#This Row],[No. de Control]]=1,Tabla135[[#This Row],[Desplazamiento en la Matriz]]="Impacto"),E394-(E394*Tabla135[[#This Row],[Valor del control]]),AND(Tabla135[[#This Row],[No. de Control]]&gt;1,Tabla135[[#This Row],[Desplazamiento en la Matriz]]="Impacto"),AC393-(AC393*Tabla135[[#This Row],[Valor del control]]),AND(Tabla135[[#This Row],[No. de Control]]=1,Tabla135[[#This Row],[Desplazamiento en la Matriz]]="Probabilidad"),E394,AND(Tabla135[[#This Row],[No. de Control]]&gt;1,Tabla135[[#This Row],[Desplazamiento en la Matriz]]="Probabilidad"),AC393),""),"")</f>
        <v/>
      </c>
      <c r="AD394" s="310">
        <f>IFERROR(_xlfn.MINIFS(Tabla135[Probabilidad residual],Tabla135[Id Riesgo],Tabla135[[#This Row],[Id Riesgo]]),"")</f>
        <v>0</v>
      </c>
      <c r="AE394" s="310">
        <f>IFERROR(_xlfn.MINIFS(Tabla135[Impacto residual],Tabla135[Id Riesgo],Tabla135[[#This Row],[Id Riesgo]]),"")</f>
        <v>0</v>
      </c>
      <c r="AF394" s="310" t="str" cm="1">
        <f t="array" ref="AF39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394" s="310" t="str" cm="1">
        <f t="array" ref="AG39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39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94" s="213"/>
      <c r="AJ394" s="727">
        <f>_xlfn.MINIFS(Tabla135[Probabilidad residual],Tabla135[Id Riesgo],Tabla135[[#This Row],[Id Riesgo]])</f>
        <v>0</v>
      </c>
      <c r="AK394" s="727">
        <f>_xlfn.MINIFS(Tabla135[Impacto residual],Tabla135[Id Riesgo],Tabla135[[#This Row],[Id Riesgo]])</f>
        <v>0</v>
      </c>
      <c r="AL394" s="727"/>
      <c r="AM394" s="727"/>
      <c r="AN394" s="213"/>
      <c r="AO394" s="213"/>
      <c r="AP394" s="213"/>
      <c r="AQ394" s="213"/>
      <c r="AR394" s="213"/>
      <c r="AS394" s="213"/>
      <c r="AT394" s="213"/>
      <c r="AU394" s="213"/>
      <c r="AV394" s="213"/>
      <c r="AW394" s="213"/>
      <c r="AX394" s="213"/>
      <c r="AY394" s="213"/>
    </row>
    <row r="395" spans="1:51" ht="14.6" x14ac:dyDescent="0.4">
      <c r="A395" s="735" t="str">
        <f>Tabla135[[#This Row],[Id Riesgo]]</f>
        <v>RC39</v>
      </c>
      <c r="B395" s="736" t="str">
        <f>Tabla135[[#This Row],[Riesgo]]</f>
        <v/>
      </c>
      <c r="C395" s="742" t="b">
        <f>Tabla135[[#This Row],[Identificado en paso 1 y 2?]]</f>
        <v>0</v>
      </c>
      <c r="D395" s="727" t="str">
        <f>_xlfn.XLOOKUP(Tabla135[[#This Row],[Id Riesgo]],Tabla13[Id Riesgo],Tabla13[Probabilidad],"",1)</f>
        <v/>
      </c>
      <c r="E395" s="727" t="str">
        <f>IF(C395=TRUE,_xlfn.XLOOKUP(Tabla135[[#This Row],[Id Riesgo]],Tabla13[Id Riesgo],Tabla13[Porcentaje Impacto],"",1),"")</f>
        <v/>
      </c>
      <c r="F395" s="290" t="str">
        <f t="shared" si="38"/>
        <v>RC39</v>
      </c>
      <c r="G395" s="415" t="b">
        <f>_xlfn.XLOOKUP(F395,Tabla13[Id Riesgo],Tabla13[Registro diligenciado],FALSE,1)</f>
        <v>0</v>
      </c>
      <c r="H395" s="290" t="str">
        <f>IF(G395,_xlfn.XLOOKUP(F395,Tabla6[Id Riesgo],Tabla6[DESCRIPCIÓN DEL RIESGO],FALSE,1),"")</f>
        <v/>
      </c>
      <c r="I395" s="327" t="str">
        <f>_xlfn.XLOOKUP(Tabla135[[#This Row],[Id Riesgo]],Tabla13[Id Riesgo],Tabla13[Probabilidad])</f>
        <v/>
      </c>
      <c r="J395" s="327" t="str">
        <f>_xlfn.XLOOKUP(Tabla135[[#This Row],[Id Riesgo]],Tabla13[Id Riesgo],Tabla13[Porcentaje Impacto],"",1)</f>
        <v/>
      </c>
      <c r="K395" s="311">
        <v>4</v>
      </c>
      <c r="L395" s="314"/>
      <c r="M395" s="314"/>
      <c r="N395" s="314"/>
      <c r="O395" s="295"/>
      <c r="P395" s="314"/>
      <c r="Q395" s="328" t="str">
        <f>_xlfn.TEXTJOIN(" ",TRUE,Tabla135[[#This Row],[Actividad - Acción ¿Qué?
Inicia con verbo]],Tabla135[[#This Row],[Complemento
(Observaciones o desviaciones)]])</f>
        <v/>
      </c>
      <c r="R395" s="295"/>
      <c r="S395" s="327" t="str">
        <f>_xlfn.XLOOKUP(Tabla135[[#This Row],[Tipo de control]],Tabla7[Tipo de control],Tabla7[Peso],"",1)</f>
        <v/>
      </c>
      <c r="T395" s="290" t="str">
        <f>_xlfn.XLOOKUP(Tabla135[[#This Row],[Tipo de control]],Tabla7[Tipo de control],Tabla7[Afectación matriz],"",1)</f>
        <v/>
      </c>
      <c r="U395" s="295"/>
      <c r="V395" s="327" t="str">
        <f>_xlfn.XLOOKUP(Tabla135[[#This Row],[Implementación]],Tabla11[Implementación],Tabla11[Peso],"",1)</f>
        <v/>
      </c>
      <c r="W395" s="295"/>
      <c r="X395" s="295"/>
      <c r="Y395" s="295"/>
      <c r="Z395" s="295"/>
      <c r="AA395" s="310" t="str">
        <f>IFERROR(Tabla135[[#This Row],[Peso del control]]+Tabla135[[#This Row],[Peso de la implementación]],"")</f>
        <v/>
      </c>
      <c r="AB395" s="310" t="str" cm="1">
        <f t="array" ref="AB395">IFERROR(IF(Tabla135[[#This Row],[Registro diligenciado]]=TRUE,_xlfn.IFS(AND(Tabla135[[#This Row],[No. de Control]]=1,Tabla135[[#This Row],[Desplazamiento en la Matriz]]="Probabilidad"),D395-(D395*Tabla135[[#This Row],[Valor del control]]),AND(Tabla135[[#This Row],[No. de Control]]&gt;1,Tabla135[[#This Row],[Desplazamiento en la Matriz]]="Probabilidad"),AB394-(AB394*Tabla135[[#This Row],[Valor del control]]),AND(Tabla135[[#This Row],[No. de Control]]=1,Tabla135[[#This Row],[Desplazamiento en la Matriz]]="Impacto"),D395,AND(Tabla135[[#This Row],[No. de Control]]&gt;1,Tabla135[[#This Row],[Desplazamiento en la Matriz]]="Impacto"),AB394),""),"")</f>
        <v/>
      </c>
      <c r="AC395" s="310" t="str" cm="1">
        <f t="array" ref="AC395">IFERROR(IF(Tabla135[[#This Row],[Registro diligenciado]]=TRUE,_xlfn.IFS(AND(Tabla135[[#This Row],[No. de Control]]=1,Tabla135[[#This Row],[Desplazamiento en la Matriz]]="Impacto"),E395-(E395*Tabla135[[#This Row],[Valor del control]]),AND(Tabla135[[#This Row],[No. de Control]]&gt;1,Tabla135[[#This Row],[Desplazamiento en la Matriz]]="Impacto"),AC394-(AC394*Tabla135[[#This Row],[Valor del control]]),AND(Tabla135[[#This Row],[No. de Control]]=1,Tabla135[[#This Row],[Desplazamiento en la Matriz]]="Probabilidad"),E395,AND(Tabla135[[#This Row],[No. de Control]]&gt;1,Tabla135[[#This Row],[Desplazamiento en la Matriz]]="Probabilidad"),AC394),""),"")</f>
        <v/>
      </c>
      <c r="AD395" s="310">
        <f>IFERROR(_xlfn.MINIFS(Tabla135[Probabilidad residual],Tabla135[Id Riesgo],Tabla135[[#This Row],[Id Riesgo]]),"")</f>
        <v>0</v>
      </c>
      <c r="AE395" s="310">
        <f>IFERROR(_xlfn.MINIFS(Tabla135[Impacto residual],Tabla135[Id Riesgo],Tabla135[[#This Row],[Id Riesgo]]),"")</f>
        <v>0</v>
      </c>
      <c r="AF395" s="310" t="str" cm="1">
        <f t="array" ref="AF39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395" s="310" t="str" cm="1">
        <f t="array" ref="AG39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39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95" s="213"/>
      <c r="AJ395" s="727">
        <f>_xlfn.MINIFS(Tabla135[Probabilidad residual],Tabla135[Id Riesgo],Tabla135[[#This Row],[Id Riesgo]])</f>
        <v>0</v>
      </c>
      <c r="AK395" s="727">
        <f>_xlfn.MINIFS(Tabla135[Impacto residual],Tabla135[Id Riesgo],Tabla135[[#This Row],[Id Riesgo]])</f>
        <v>0</v>
      </c>
      <c r="AL395" s="727"/>
      <c r="AM395" s="727"/>
      <c r="AN395" s="213"/>
      <c r="AO395" s="213"/>
      <c r="AP395" s="213"/>
      <c r="AQ395" s="213"/>
      <c r="AR395" s="213"/>
      <c r="AS395" s="213"/>
      <c r="AT395" s="213"/>
      <c r="AU395" s="213"/>
      <c r="AV395" s="213"/>
      <c r="AW395" s="213"/>
      <c r="AX395" s="213"/>
      <c r="AY395" s="213"/>
    </row>
    <row r="396" spans="1:51" ht="14.6" x14ac:dyDescent="0.4">
      <c r="A396" s="735" t="str">
        <f>Tabla135[[#This Row],[Id Riesgo]]</f>
        <v>RC39</v>
      </c>
      <c r="B396" s="736" t="str">
        <f>Tabla135[[#This Row],[Riesgo]]</f>
        <v/>
      </c>
      <c r="C396" s="742" t="b">
        <f>Tabla135[[#This Row],[Identificado en paso 1 y 2?]]</f>
        <v>0</v>
      </c>
      <c r="D396" s="727" t="str">
        <f>_xlfn.XLOOKUP(Tabla135[[#This Row],[Id Riesgo]],Tabla13[Id Riesgo],Tabla13[Probabilidad],"",1)</f>
        <v/>
      </c>
      <c r="E396" s="727" t="str">
        <f>IF(C396=TRUE,_xlfn.XLOOKUP(Tabla135[[#This Row],[Id Riesgo]],Tabla13[Id Riesgo],Tabla13[Porcentaje Impacto],"",1),"")</f>
        <v/>
      </c>
      <c r="F396" s="290" t="str">
        <f t="shared" si="38"/>
        <v>RC39</v>
      </c>
      <c r="G396" s="415" t="b">
        <f>_xlfn.XLOOKUP(F396,Tabla13[Id Riesgo],Tabla13[Registro diligenciado],FALSE,1)</f>
        <v>0</v>
      </c>
      <c r="H396" s="290" t="str">
        <f>IF(G396,_xlfn.XLOOKUP(F396,Tabla6[Id Riesgo],Tabla6[DESCRIPCIÓN DEL RIESGO],FALSE,1),"")</f>
        <v/>
      </c>
      <c r="I396" s="327" t="str">
        <f>_xlfn.XLOOKUP(Tabla135[[#This Row],[Id Riesgo]],Tabla13[Id Riesgo],Tabla13[Probabilidad])</f>
        <v/>
      </c>
      <c r="J396" s="327" t="str">
        <f>_xlfn.XLOOKUP(Tabla135[[#This Row],[Id Riesgo]],Tabla13[Id Riesgo],Tabla13[Porcentaje Impacto],"",1)</f>
        <v/>
      </c>
      <c r="K396" s="311">
        <v>5</v>
      </c>
      <c r="L396" s="314"/>
      <c r="M396" s="314"/>
      <c r="N396" s="314"/>
      <c r="O396" s="295"/>
      <c r="P396" s="314"/>
      <c r="Q396" s="328" t="str">
        <f>_xlfn.TEXTJOIN(" ",TRUE,Tabla135[[#This Row],[Actividad - Acción ¿Qué?
Inicia con verbo]],Tabla135[[#This Row],[Complemento
(Observaciones o desviaciones)]])</f>
        <v/>
      </c>
      <c r="R396" s="295"/>
      <c r="S396" s="327" t="str">
        <f>_xlfn.XLOOKUP(Tabla135[[#This Row],[Tipo de control]],Tabla7[Tipo de control],Tabla7[Peso],"",1)</f>
        <v/>
      </c>
      <c r="T396" s="290" t="str">
        <f>_xlfn.XLOOKUP(Tabla135[[#This Row],[Tipo de control]],Tabla7[Tipo de control],Tabla7[Afectación matriz],"",1)</f>
        <v/>
      </c>
      <c r="U396" s="295"/>
      <c r="V396" s="327" t="str">
        <f>_xlfn.XLOOKUP(Tabla135[[#This Row],[Implementación]],Tabla11[Implementación],Tabla11[Peso],"",1)</f>
        <v/>
      </c>
      <c r="W396" s="295"/>
      <c r="X396" s="295"/>
      <c r="Y396" s="295"/>
      <c r="Z396" s="295"/>
      <c r="AA396" s="310" t="str">
        <f>IFERROR(Tabla135[[#This Row],[Peso del control]]+Tabla135[[#This Row],[Peso de la implementación]],"")</f>
        <v/>
      </c>
      <c r="AB396" s="310" t="str" cm="1">
        <f t="array" ref="AB396">IFERROR(IF(Tabla135[[#This Row],[Registro diligenciado]]=TRUE,_xlfn.IFS(AND(Tabla135[[#This Row],[No. de Control]]=1,Tabla135[[#This Row],[Desplazamiento en la Matriz]]="Probabilidad"),D396-(D396*Tabla135[[#This Row],[Valor del control]]),AND(Tabla135[[#This Row],[No. de Control]]&gt;1,Tabla135[[#This Row],[Desplazamiento en la Matriz]]="Probabilidad"),AB395-(AB395*Tabla135[[#This Row],[Valor del control]]),AND(Tabla135[[#This Row],[No. de Control]]=1,Tabla135[[#This Row],[Desplazamiento en la Matriz]]="Impacto"),D396,AND(Tabla135[[#This Row],[No. de Control]]&gt;1,Tabla135[[#This Row],[Desplazamiento en la Matriz]]="Impacto"),AB395),""),"")</f>
        <v/>
      </c>
      <c r="AC396" s="310" t="str" cm="1">
        <f t="array" ref="AC396">IFERROR(IF(Tabla135[[#This Row],[Registro diligenciado]]=TRUE,_xlfn.IFS(AND(Tabla135[[#This Row],[No. de Control]]=1,Tabla135[[#This Row],[Desplazamiento en la Matriz]]="Impacto"),E396-(E396*Tabla135[[#This Row],[Valor del control]]),AND(Tabla135[[#This Row],[No. de Control]]&gt;1,Tabla135[[#This Row],[Desplazamiento en la Matriz]]="Impacto"),AC395-(AC395*Tabla135[[#This Row],[Valor del control]]),AND(Tabla135[[#This Row],[No. de Control]]=1,Tabla135[[#This Row],[Desplazamiento en la Matriz]]="Probabilidad"),E396,AND(Tabla135[[#This Row],[No. de Control]]&gt;1,Tabla135[[#This Row],[Desplazamiento en la Matriz]]="Probabilidad"),AC395),""),"")</f>
        <v/>
      </c>
      <c r="AD396" s="310">
        <f>IFERROR(_xlfn.MINIFS(Tabla135[Probabilidad residual],Tabla135[Id Riesgo],Tabla135[[#This Row],[Id Riesgo]]),"")</f>
        <v>0</v>
      </c>
      <c r="AE396" s="310">
        <f>IFERROR(_xlfn.MINIFS(Tabla135[Impacto residual],Tabla135[Id Riesgo],Tabla135[[#This Row],[Id Riesgo]]),"")</f>
        <v>0</v>
      </c>
      <c r="AF396" s="310" t="str" cm="1">
        <f t="array" ref="AF39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396" s="310" t="str" cm="1">
        <f t="array" ref="AG39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39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96" s="213"/>
      <c r="AJ396" s="727">
        <f>_xlfn.MINIFS(Tabla135[Probabilidad residual],Tabla135[Id Riesgo],Tabla135[[#This Row],[Id Riesgo]])</f>
        <v>0</v>
      </c>
      <c r="AK396" s="727">
        <f>_xlfn.MINIFS(Tabla135[Impacto residual],Tabla135[Id Riesgo],Tabla135[[#This Row],[Id Riesgo]])</f>
        <v>0</v>
      </c>
      <c r="AL396" s="727"/>
      <c r="AM396" s="727"/>
      <c r="AN396" s="213"/>
      <c r="AO396" s="213"/>
      <c r="AP396" s="213"/>
      <c r="AQ396" s="213"/>
      <c r="AR396" s="213"/>
      <c r="AS396" s="213"/>
      <c r="AT396" s="213"/>
      <c r="AU396" s="213"/>
      <c r="AV396" s="213"/>
      <c r="AW396" s="213"/>
      <c r="AX396" s="213"/>
      <c r="AY396" s="213"/>
    </row>
    <row r="397" spans="1:51" ht="14.6" x14ac:dyDescent="0.4">
      <c r="A397" s="735" t="str">
        <f>Tabla135[[#This Row],[Id Riesgo]]</f>
        <v>RC39</v>
      </c>
      <c r="B397" s="736" t="str">
        <f>Tabla135[[#This Row],[Riesgo]]</f>
        <v/>
      </c>
      <c r="C397" s="742" t="b">
        <f>Tabla135[[#This Row],[Identificado en paso 1 y 2?]]</f>
        <v>0</v>
      </c>
      <c r="D397" s="727" t="str">
        <f>_xlfn.XLOOKUP(Tabla135[[#This Row],[Id Riesgo]],Tabla13[Id Riesgo],Tabla13[Probabilidad],"",1)</f>
        <v/>
      </c>
      <c r="E397" s="727" t="str">
        <f>IF(C397=TRUE,_xlfn.XLOOKUP(Tabla135[[#This Row],[Id Riesgo]],Tabla13[Id Riesgo],Tabla13[Porcentaje Impacto],"",1),"")</f>
        <v/>
      </c>
      <c r="F397" s="290" t="str">
        <f t="shared" si="38"/>
        <v>RC39</v>
      </c>
      <c r="G397" s="415" t="b">
        <f>_xlfn.XLOOKUP(F397,Tabla13[Id Riesgo],Tabla13[Registro diligenciado],FALSE,1)</f>
        <v>0</v>
      </c>
      <c r="H397" s="290" t="str">
        <f>IF(G397,_xlfn.XLOOKUP(F397,Tabla6[Id Riesgo],Tabla6[DESCRIPCIÓN DEL RIESGO],FALSE,1),"")</f>
        <v/>
      </c>
      <c r="I397" s="327" t="str">
        <f>_xlfn.XLOOKUP(Tabla135[[#This Row],[Id Riesgo]],Tabla13[Id Riesgo],Tabla13[Probabilidad])</f>
        <v/>
      </c>
      <c r="J397" s="327" t="str">
        <f>_xlfn.XLOOKUP(Tabla135[[#This Row],[Id Riesgo]],Tabla13[Id Riesgo],Tabla13[Porcentaje Impacto],"",1)</f>
        <v/>
      </c>
      <c r="K397" s="311">
        <v>6</v>
      </c>
      <c r="L397" s="314"/>
      <c r="M397" s="314"/>
      <c r="N397" s="314"/>
      <c r="O397" s="295"/>
      <c r="P397" s="314"/>
      <c r="Q397" s="328" t="str">
        <f>_xlfn.TEXTJOIN(" ",TRUE,Tabla135[[#This Row],[Actividad - Acción ¿Qué?
Inicia con verbo]],Tabla135[[#This Row],[Complemento
(Observaciones o desviaciones)]])</f>
        <v/>
      </c>
      <c r="R397" s="295"/>
      <c r="S397" s="327" t="str">
        <f>_xlfn.XLOOKUP(Tabla135[[#This Row],[Tipo de control]],Tabla7[Tipo de control],Tabla7[Peso],"",1)</f>
        <v/>
      </c>
      <c r="T397" s="290" t="str">
        <f>_xlfn.XLOOKUP(Tabla135[[#This Row],[Tipo de control]],Tabla7[Tipo de control],Tabla7[Afectación matriz],"",1)</f>
        <v/>
      </c>
      <c r="U397" s="295"/>
      <c r="V397" s="327" t="str">
        <f>_xlfn.XLOOKUP(Tabla135[[#This Row],[Implementación]],Tabla11[Implementación],Tabla11[Peso],"",1)</f>
        <v/>
      </c>
      <c r="W397" s="295"/>
      <c r="X397" s="295"/>
      <c r="Y397" s="295"/>
      <c r="Z397" s="295"/>
      <c r="AA397" s="310" t="str">
        <f>IFERROR(Tabla135[[#This Row],[Peso del control]]+Tabla135[[#This Row],[Peso de la implementación]],"")</f>
        <v/>
      </c>
      <c r="AB397" s="310" t="str" cm="1">
        <f t="array" ref="AB397">IFERROR(IF(Tabla135[[#This Row],[Registro diligenciado]]=TRUE,_xlfn.IFS(AND(Tabla135[[#This Row],[No. de Control]]=1,Tabla135[[#This Row],[Desplazamiento en la Matriz]]="Probabilidad"),D397-(D397*Tabla135[[#This Row],[Valor del control]]),AND(Tabla135[[#This Row],[No. de Control]]&gt;1,Tabla135[[#This Row],[Desplazamiento en la Matriz]]="Probabilidad"),AB396-(AB396*Tabla135[[#This Row],[Valor del control]]),AND(Tabla135[[#This Row],[No. de Control]]=1,Tabla135[[#This Row],[Desplazamiento en la Matriz]]="Impacto"),D397,AND(Tabla135[[#This Row],[No. de Control]]&gt;1,Tabla135[[#This Row],[Desplazamiento en la Matriz]]="Impacto"),AB396),""),"")</f>
        <v/>
      </c>
      <c r="AC397" s="310" t="str" cm="1">
        <f t="array" ref="AC397">IFERROR(IF(Tabla135[[#This Row],[Registro diligenciado]]=TRUE,_xlfn.IFS(AND(Tabla135[[#This Row],[No. de Control]]=1,Tabla135[[#This Row],[Desplazamiento en la Matriz]]="Impacto"),E397-(E397*Tabla135[[#This Row],[Valor del control]]),AND(Tabla135[[#This Row],[No. de Control]]&gt;1,Tabla135[[#This Row],[Desplazamiento en la Matriz]]="Impacto"),AC396-(AC396*Tabla135[[#This Row],[Valor del control]]),AND(Tabla135[[#This Row],[No. de Control]]=1,Tabla135[[#This Row],[Desplazamiento en la Matriz]]="Probabilidad"),E397,AND(Tabla135[[#This Row],[No. de Control]]&gt;1,Tabla135[[#This Row],[Desplazamiento en la Matriz]]="Probabilidad"),AC396),""),"")</f>
        <v/>
      </c>
      <c r="AD397" s="310">
        <f>IFERROR(_xlfn.MINIFS(Tabla135[Probabilidad residual],Tabla135[Id Riesgo],Tabla135[[#This Row],[Id Riesgo]]),"")</f>
        <v>0</v>
      </c>
      <c r="AE397" s="310">
        <f>IFERROR(_xlfn.MINIFS(Tabla135[Impacto residual],Tabla135[Id Riesgo],Tabla135[[#This Row],[Id Riesgo]]),"")</f>
        <v>0</v>
      </c>
      <c r="AF397" s="310" t="str" cm="1">
        <f t="array" ref="AF39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397" s="310" t="str" cm="1">
        <f t="array" ref="AG39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39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97" s="213"/>
      <c r="AJ397" s="727">
        <f>_xlfn.MINIFS(Tabla135[Probabilidad residual],Tabla135[Id Riesgo],Tabla135[[#This Row],[Id Riesgo]])</f>
        <v>0</v>
      </c>
      <c r="AK397" s="727">
        <f>_xlfn.MINIFS(Tabla135[Impacto residual],Tabla135[Id Riesgo],Tabla135[[#This Row],[Id Riesgo]])</f>
        <v>0</v>
      </c>
      <c r="AL397" s="727"/>
      <c r="AM397" s="727"/>
      <c r="AN397" s="213"/>
      <c r="AO397" s="213"/>
      <c r="AP397" s="213"/>
      <c r="AQ397" s="213"/>
      <c r="AR397" s="213"/>
      <c r="AS397" s="213"/>
      <c r="AT397" s="213"/>
      <c r="AU397" s="213"/>
      <c r="AV397" s="213"/>
      <c r="AW397" s="213"/>
      <c r="AX397" s="213"/>
      <c r="AY397" s="213"/>
    </row>
    <row r="398" spans="1:51" ht="14.6" x14ac:dyDescent="0.4">
      <c r="A398" s="735" t="str">
        <f>Tabla135[[#This Row],[Id Riesgo]]</f>
        <v>RC39</v>
      </c>
      <c r="B398" s="736" t="str">
        <f>Tabla135[[#This Row],[Riesgo]]</f>
        <v/>
      </c>
      <c r="C398" s="742" t="b">
        <f>Tabla135[[#This Row],[Identificado en paso 1 y 2?]]</f>
        <v>0</v>
      </c>
      <c r="D398" s="727" t="str">
        <f>_xlfn.XLOOKUP(Tabla135[[#This Row],[Id Riesgo]],Tabla13[Id Riesgo],Tabla13[Probabilidad],"",1)</f>
        <v/>
      </c>
      <c r="E398" s="727" t="str">
        <f>IF(C398=TRUE,_xlfn.XLOOKUP(Tabla135[[#This Row],[Id Riesgo]],Tabla13[Id Riesgo],Tabla13[Porcentaje Impacto],"",1),"")</f>
        <v/>
      </c>
      <c r="F398" s="290" t="str">
        <f t="shared" si="38"/>
        <v>RC39</v>
      </c>
      <c r="G398" s="415" t="b">
        <f>_xlfn.XLOOKUP(F398,Tabla13[Id Riesgo],Tabla13[Registro diligenciado],FALSE,1)</f>
        <v>0</v>
      </c>
      <c r="H398" s="290" t="str">
        <f>IF(G398,_xlfn.XLOOKUP(F398,Tabla6[Id Riesgo],Tabla6[DESCRIPCIÓN DEL RIESGO],FALSE,1),"")</f>
        <v/>
      </c>
      <c r="I398" s="327" t="str">
        <f>_xlfn.XLOOKUP(Tabla135[[#This Row],[Id Riesgo]],Tabla13[Id Riesgo],Tabla13[Probabilidad])</f>
        <v/>
      </c>
      <c r="J398" s="327" t="str">
        <f>_xlfn.XLOOKUP(Tabla135[[#This Row],[Id Riesgo]],Tabla13[Id Riesgo],Tabla13[Porcentaje Impacto],"",1)</f>
        <v/>
      </c>
      <c r="K398" s="311">
        <v>7</v>
      </c>
      <c r="L398" s="314"/>
      <c r="M398" s="314"/>
      <c r="N398" s="314"/>
      <c r="O398" s="295"/>
      <c r="P398" s="314"/>
      <c r="Q398" s="328" t="str">
        <f>_xlfn.TEXTJOIN(" ",TRUE,Tabla135[[#This Row],[Actividad - Acción ¿Qué?
Inicia con verbo]],Tabla135[[#This Row],[Complemento
(Observaciones o desviaciones)]])</f>
        <v/>
      </c>
      <c r="R398" s="295"/>
      <c r="S398" s="327" t="str">
        <f>_xlfn.XLOOKUP(Tabla135[[#This Row],[Tipo de control]],Tabla7[Tipo de control],Tabla7[Peso],"",1)</f>
        <v/>
      </c>
      <c r="T398" s="290" t="str">
        <f>_xlfn.XLOOKUP(Tabla135[[#This Row],[Tipo de control]],Tabla7[Tipo de control],Tabla7[Afectación matriz],"",1)</f>
        <v/>
      </c>
      <c r="U398" s="295"/>
      <c r="V398" s="327" t="str">
        <f>_xlfn.XLOOKUP(Tabla135[[#This Row],[Implementación]],Tabla11[Implementación],Tabla11[Peso],"",1)</f>
        <v/>
      </c>
      <c r="W398" s="295"/>
      <c r="X398" s="295"/>
      <c r="Y398" s="295"/>
      <c r="Z398" s="295"/>
      <c r="AA398" s="310" t="str">
        <f>IFERROR(Tabla135[[#This Row],[Peso del control]]+Tabla135[[#This Row],[Peso de la implementación]],"")</f>
        <v/>
      </c>
      <c r="AB398" s="310" t="str" cm="1">
        <f t="array" ref="AB398">IFERROR(IF(Tabla135[[#This Row],[Registro diligenciado]]=TRUE,_xlfn.IFS(AND(Tabla135[[#This Row],[No. de Control]]=1,Tabla135[[#This Row],[Desplazamiento en la Matriz]]="Probabilidad"),D398-(D398*Tabla135[[#This Row],[Valor del control]]),AND(Tabla135[[#This Row],[No. de Control]]&gt;1,Tabla135[[#This Row],[Desplazamiento en la Matriz]]="Probabilidad"),AB397-(AB397*Tabla135[[#This Row],[Valor del control]]),AND(Tabla135[[#This Row],[No. de Control]]=1,Tabla135[[#This Row],[Desplazamiento en la Matriz]]="Impacto"),D398,AND(Tabla135[[#This Row],[No. de Control]]&gt;1,Tabla135[[#This Row],[Desplazamiento en la Matriz]]="Impacto"),AB397),""),"")</f>
        <v/>
      </c>
      <c r="AC398" s="310" t="str" cm="1">
        <f t="array" ref="AC398">IFERROR(IF(Tabla135[[#This Row],[Registro diligenciado]]=TRUE,_xlfn.IFS(AND(Tabla135[[#This Row],[No. de Control]]=1,Tabla135[[#This Row],[Desplazamiento en la Matriz]]="Impacto"),E398-(E398*Tabla135[[#This Row],[Valor del control]]),AND(Tabla135[[#This Row],[No. de Control]]&gt;1,Tabla135[[#This Row],[Desplazamiento en la Matriz]]="Impacto"),AC397-(AC397*Tabla135[[#This Row],[Valor del control]]),AND(Tabla135[[#This Row],[No. de Control]]=1,Tabla135[[#This Row],[Desplazamiento en la Matriz]]="Probabilidad"),E398,AND(Tabla135[[#This Row],[No. de Control]]&gt;1,Tabla135[[#This Row],[Desplazamiento en la Matriz]]="Probabilidad"),AC397),""),"")</f>
        <v/>
      </c>
      <c r="AD398" s="310">
        <f>IFERROR(_xlfn.MINIFS(Tabla135[Probabilidad residual],Tabla135[Id Riesgo],Tabla135[[#This Row],[Id Riesgo]]),"")</f>
        <v>0</v>
      </c>
      <c r="AE398" s="310">
        <f>IFERROR(_xlfn.MINIFS(Tabla135[Impacto residual],Tabla135[Id Riesgo],Tabla135[[#This Row],[Id Riesgo]]),"")</f>
        <v>0</v>
      </c>
      <c r="AF398" s="310" t="str" cm="1">
        <f t="array" ref="AF39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398" s="310" t="str" cm="1">
        <f t="array" ref="AG39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39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98" s="213"/>
      <c r="AJ398" s="727">
        <f>_xlfn.MINIFS(Tabla135[Probabilidad residual],Tabla135[Id Riesgo],Tabla135[[#This Row],[Id Riesgo]])</f>
        <v>0</v>
      </c>
      <c r="AK398" s="727">
        <f>_xlfn.MINIFS(Tabla135[Impacto residual],Tabla135[Id Riesgo],Tabla135[[#This Row],[Id Riesgo]])</f>
        <v>0</v>
      </c>
      <c r="AL398" s="727"/>
      <c r="AM398" s="727"/>
      <c r="AN398" s="213"/>
      <c r="AO398" s="213"/>
      <c r="AP398" s="213"/>
      <c r="AQ398" s="213"/>
      <c r="AR398" s="213"/>
      <c r="AS398" s="213"/>
      <c r="AT398" s="213"/>
      <c r="AU398" s="213"/>
      <c r="AV398" s="213"/>
      <c r="AW398" s="213"/>
      <c r="AX398" s="213"/>
      <c r="AY398" s="213"/>
    </row>
    <row r="399" spans="1:51" ht="14.6" x14ac:dyDescent="0.4">
      <c r="A399" s="735" t="str">
        <f>Tabla135[[#This Row],[Id Riesgo]]</f>
        <v>RC39</v>
      </c>
      <c r="B399" s="736" t="str">
        <f>Tabla135[[#This Row],[Riesgo]]</f>
        <v/>
      </c>
      <c r="C399" s="742" t="b">
        <f>Tabla135[[#This Row],[Identificado en paso 1 y 2?]]</f>
        <v>0</v>
      </c>
      <c r="D399" s="727" t="str">
        <f>_xlfn.XLOOKUP(Tabla135[[#This Row],[Id Riesgo]],Tabla13[Id Riesgo],Tabla13[Probabilidad],"",1)</f>
        <v/>
      </c>
      <c r="E399" s="727" t="str">
        <f>IF(C399=TRUE,_xlfn.XLOOKUP(Tabla135[[#This Row],[Id Riesgo]],Tabla13[Id Riesgo],Tabla13[Porcentaje Impacto],"",1),"")</f>
        <v/>
      </c>
      <c r="F399" s="290" t="str">
        <f t="shared" si="38"/>
        <v>RC39</v>
      </c>
      <c r="G399" s="415" t="b">
        <f>_xlfn.XLOOKUP(F399,Tabla13[Id Riesgo],Tabla13[Registro diligenciado],FALSE,1)</f>
        <v>0</v>
      </c>
      <c r="H399" s="290" t="str">
        <f>IF(G399,_xlfn.XLOOKUP(F399,Tabla6[Id Riesgo],Tabla6[DESCRIPCIÓN DEL RIESGO],FALSE,1),"")</f>
        <v/>
      </c>
      <c r="I399" s="327" t="str">
        <f>_xlfn.XLOOKUP(Tabla135[[#This Row],[Id Riesgo]],Tabla13[Id Riesgo],Tabla13[Probabilidad])</f>
        <v/>
      </c>
      <c r="J399" s="327" t="str">
        <f>_xlfn.XLOOKUP(Tabla135[[#This Row],[Id Riesgo]],Tabla13[Id Riesgo],Tabla13[Porcentaje Impacto],"",1)</f>
        <v/>
      </c>
      <c r="K399" s="311">
        <v>8</v>
      </c>
      <c r="L399" s="314"/>
      <c r="M399" s="314"/>
      <c r="N399" s="314"/>
      <c r="O399" s="295"/>
      <c r="P399" s="314"/>
      <c r="Q399" s="328" t="str">
        <f>_xlfn.TEXTJOIN(" ",TRUE,Tabla135[[#This Row],[Actividad - Acción ¿Qué?
Inicia con verbo]],Tabla135[[#This Row],[Complemento
(Observaciones o desviaciones)]])</f>
        <v/>
      </c>
      <c r="R399" s="295"/>
      <c r="S399" s="327" t="str">
        <f>_xlfn.XLOOKUP(Tabla135[[#This Row],[Tipo de control]],Tabla7[Tipo de control],Tabla7[Peso],"",1)</f>
        <v/>
      </c>
      <c r="T399" s="290" t="str">
        <f>_xlfn.XLOOKUP(Tabla135[[#This Row],[Tipo de control]],Tabla7[Tipo de control],Tabla7[Afectación matriz],"",1)</f>
        <v/>
      </c>
      <c r="U399" s="295"/>
      <c r="V399" s="327" t="str">
        <f>_xlfn.XLOOKUP(Tabla135[[#This Row],[Implementación]],Tabla11[Implementación],Tabla11[Peso],"",1)</f>
        <v/>
      </c>
      <c r="W399" s="295"/>
      <c r="X399" s="295"/>
      <c r="Y399" s="295"/>
      <c r="Z399" s="295"/>
      <c r="AA399" s="310" t="str">
        <f>IFERROR(Tabla135[[#This Row],[Peso del control]]+Tabla135[[#This Row],[Peso de la implementación]],"")</f>
        <v/>
      </c>
      <c r="AB399" s="310" t="str" cm="1">
        <f t="array" ref="AB399">IFERROR(IF(Tabla135[[#This Row],[Registro diligenciado]]=TRUE,_xlfn.IFS(AND(Tabla135[[#This Row],[No. de Control]]=1,Tabla135[[#This Row],[Desplazamiento en la Matriz]]="Probabilidad"),D399-(D399*Tabla135[[#This Row],[Valor del control]]),AND(Tabla135[[#This Row],[No. de Control]]&gt;1,Tabla135[[#This Row],[Desplazamiento en la Matriz]]="Probabilidad"),AB398-(AB398*Tabla135[[#This Row],[Valor del control]]),AND(Tabla135[[#This Row],[No. de Control]]=1,Tabla135[[#This Row],[Desplazamiento en la Matriz]]="Impacto"),D399,AND(Tabla135[[#This Row],[No. de Control]]&gt;1,Tabla135[[#This Row],[Desplazamiento en la Matriz]]="Impacto"),AB398),""),"")</f>
        <v/>
      </c>
      <c r="AC399" s="310" t="str" cm="1">
        <f t="array" ref="AC399">IFERROR(IF(Tabla135[[#This Row],[Registro diligenciado]]=TRUE,_xlfn.IFS(AND(Tabla135[[#This Row],[No. de Control]]=1,Tabla135[[#This Row],[Desplazamiento en la Matriz]]="Impacto"),E399-(E399*Tabla135[[#This Row],[Valor del control]]),AND(Tabla135[[#This Row],[No. de Control]]&gt;1,Tabla135[[#This Row],[Desplazamiento en la Matriz]]="Impacto"),AC398-(AC398*Tabla135[[#This Row],[Valor del control]]),AND(Tabla135[[#This Row],[No. de Control]]=1,Tabla135[[#This Row],[Desplazamiento en la Matriz]]="Probabilidad"),E399,AND(Tabla135[[#This Row],[No. de Control]]&gt;1,Tabla135[[#This Row],[Desplazamiento en la Matriz]]="Probabilidad"),AC398),""),"")</f>
        <v/>
      </c>
      <c r="AD399" s="310">
        <f>IFERROR(_xlfn.MINIFS(Tabla135[Probabilidad residual],Tabla135[Id Riesgo],Tabla135[[#This Row],[Id Riesgo]]),"")</f>
        <v>0</v>
      </c>
      <c r="AE399" s="310">
        <f>IFERROR(_xlfn.MINIFS(Tabla135[Impacto residual],Tabla135[Id Riesgo],Tabla135[[#This Row],[Id Riesgo]]),"")</f>
        <v>0</v>
      </c>
      <c r="AF399" s="310" t="str" cm="1">
        <f t="array" ref="AF39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399" s="310" t="str" cm="1">
        <f t="array" ref="AG39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39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99" s="213"/>
      <c r="AJ399" s="727">
        <f>_xlfn.MINIFS(Tabla135[Probabilidad residual],Tabla135[Id Riesgo],Tabla135[[#This Row],[Id Riesgo]])</f>
        <v>0</v>
      </c>
      <c r="AK399" s="727">
        <f>_xlfn.MINIFS(Tabla135[Impacto residual],Tabla135[Id Riesgo],Tabla135[[#This Row],[Id Riesgo]])</f>
        <v>0</v>
      </c>
      <c r="AL399" s="727"/>
      <c r="AM399" s="727"/>
      <c r="AN399" s="213"/>
      <c r="AO399" s="213"/>
      <c r="AP399" s="213"/>
      <c r="AQ399" s="213"/>
      <c r="AR399" s="213"/>
      <c r="AS399" s="213"/>
      <c r="AT399" s="213"/>
      <c r="AU399" s="213"/>
      <c r="AV399" s="213"/>
      <c r="AW399" s="213"/>
      <c r="AX399" s="213"/>
      <c r="AY399" s="213"/>
    </row>
    <row r="400" spans="1:51" ht="14.6" x14ac:dyDescent="0.4">
      <c r="A400" s="735" t="str">
        <f>Tabla135[[#This Row],[Id Riesgo]]</f>
        <v>RC39</v>
      </c>
      <c r="B400" s="736" t="str">
        <f>Tabla135[[#This Row],[Riesgo]]</f>
        <v/>
      </c>
      <c r="C400" s="742" t="b">
        <f>Tabla135[[#This Row],[Identificado en paso 1 y 2?]]</f>
        <v>0</v>
      </c>
      <c r="D400" s="727" t="str">
        <f>_xlfn.XLOOKUP(Tabla135[[#This Row],[Id Riesgo]],Tabla13[Id Riesgo],Tabla13[Probabilidad],"",1)</f>
        <v/>
      </c>
      <c r="E400" s="727" t="str">
        <f>IF(C400=TRUE,_xlfn.XLOOKUP(Tabla135[[#This Row],[Id Riesgo]],Tabla13[Id Riesgo],Tabla13[Porcentaje Impacto],"",1),"")</f>
        <v/>
      </c>
      <c r="F400" s="290" t="str">
        <f t="shared" si="38"/>
        <v>RC39</v>
      </c>
      <c r="G400" s="415" t="b">
        <f>_xlfn.XLOOKUP(F400,Tabla13[Id Riesgo],Tabla13[Registro diligenciado],FALSE,1)</f>
        <v>0</v>
      </c>
      <c r="H400" s="290" t="str">
        <f>IF(G400,_xlfn.XLOOKUP(F400,Tabla6[Id Riesgo],Tabla6[DESCRIPCIÓN DEL RIESGO],FALSE,1),"")</f>
        <v/>
      </c>
      <c r="I400" s="327" t="str">
        <f>_xlfn.XLOOKUP(Tabla135[[#This Row],[Id Riesgo]],Tabla13[Id Riesgo],Tabla13[Probabilidad])</f>
        <v/>
      </c>
      <c r="J400" s="327" t="str">
        <f>_xlfn.XLOOKUP(Tabla135[[#This Row],[Id Riesgo]],Tabla13[Id Riesgo],Tabla13[Porcentaje Impacto],"",1)</f>
        <v/>
      </c>
      <c r="K400" s="311">
        <v>9</v>
      </c>
      <c r="L400" s="314"/>
      <c r="M400" s="314"/>
      <c r="N400" s="314"/>
      <c r="O400" s="295"/>
      <c r="P400" s="314"/>
      <c r="Q400" s="328" t="str">
        <f>_xlfn.TEXTJOIN(" ",TRUE,Tabla135[[#This Row],[Actividad - Acción ¿Qué?
Inicia con verbo]],Tabla135[[#This Row],[Complemento
(Observaciones o desviaciones)]])</f>
        <v/>
      </c>
      <c r="R400" s="295"/>
      <c r="S400" s="327" t="str">
        <f>_xlfn.XLOOKUP(Tabla135[[#This Row],[Tipo de control]],Tabla7[Tipo de control],Tabla7[Peso],"",1)</f>
        <v/>
      </c>
      <c r="T400" s="290" t="str">
        <f>_xlfn.XLOOKUP(Tabla135[[#This Row],[Tipo de control]],Tabla7[Tipo de control],Tabla7[Afectación matriz],"",1)</f>
        <v/>
      </c>
      <c r="U400" s="295"/>
      <c r="V400" s="327" t="str">
        <f>_xlfn.XLOOKUP(Tabla135[[#This Row],[Implementación]],Tabla11[Implementación],Tabla11[Peso],"",1)</f>
        <v/>
      </c>
      <c r="W400" s="295"/>
      <c r="X400" s="295"/>
      <c r="Y400" s="295"/>
      <c r="Z400" s="295"/>
      <c r="AA400" s="310" t="str">
        <f>IFERROR(Tabla135[[#This Row],[Peso del control]]+Tabla135[[#This Row],[Peso de la implementación]],"")</f>
        <v/>
      </c>
      <c r="AB400" s="310" t="str" cm="1">
        <f t="array" ref="AB400">IFERROR(IF(Tabla135[[#This Row],[Registro diligenciado]]=TRUE,_xlfn.IFS(AND(Tabla135[[#This Row],[No. de Control]]=1,Tabla135[[#This Row],[Desplazamiento en la Matriz]]="Probabilidad"),D400-(D400*Tabla135[[#This Row],[Valor del control]]),AND(Tabla135[[#This Row],[No. de Control]]&gt;1,Tabla135[[#This Row],[Desplazamiento en la Matriz]]="Probabilidad"),AB399-(AB399*Tabla135[[#This Row],[Valor del control]]),AND(Tabla135[[#This Row],[No. de Control]]=1,Tabla135[[#This Row],[Desplazamiento en la Matriz]]="Impacto"),D400,AND(Tabla135[[#This Row],[No. de Control]]&gt;1,Tabla135[[#This Row],[Desplazamiento en la Matriz]]="Impacto"),AB399),""),"")</f>
        <v/>
      </c>
      <c r="AC400" s="310" t="str" cm="1">
        <f t="array" ref="AC400">IFERROR(IF(Tabla135[[#This Row],[Registro diligenciado]]=TRUE,_xlfn.IFS(AND(Tabla135[[#This Row],[No. de Control]]=1,Tabla135[[#This Row],[Desplazamiento en la Matriz]]="Impacto"),E400-(E400*Tabla135[[#This Row],[Valor del control]]),AND(Tabla135[[#This Row],[No. de Control]]&gt;1,Tabla135[[#This Row],[Desplazamiento en la Matriz]]="Impacto"),AC399-(AC399*Tabla135[[#This Row],[Valor del control]]),AND(Tabla135[[#This Row],[No. de Control]]=1,Tabla135[[#This Row],[Desplazamiento en la Matriz]]="Probabilidad"),E400,AND(Tabla135[[#This Row],[No. de Control]]&gt;1,Tabla135[[#This Row],[Desplazamiento en la Matriz]]="Probabilidad"),AC399),""),"")</f>
        <v/>
      </c>
      <c r="AD400" s="310">
        <f>IFERROR(_xlfn.MINIFS(Tabla135[Probabilidad residual],Tabla135[Id Riesgo],Tabla135[[#This Row],[Id Riesgo]]),"")</f>
        <v>0</v>
      </c>
      <c r="AE400" s="310">
        <f>IFERROR(_xlfn.MINIFS(Tabla135[Impacto residual],Tabla135[Id Riesgo],Tabla135[[#This Row],[Id Riesgo]]),"")</f>
        <v>0</v>
      </c>
      <c r="AF400" s="310" t="str" cm="1">
        <f t="array" ref="AF40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400" s="310" t="str" cm="1">
        <f t="array" ref="AG40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40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00" s="213"/>
      <c r="AJ400" s="727">
        <f>_xlfn.MINIFS(Tabla135[Probabilidad residual],Tabla135[Id Riesgo],Tabla135[[#This Row],[Id Riesgo]])</f>
        <v>0</v>
      </c>
      <c r="AK400" s="727">
        <f>_xlfn.MINIFS(Tabla135[Impacto residual],Tabla135[Id Riesgo],Tabla135[[#This Row],[Id Riesgo]])</f>
        <v>0</v>
      </c>
      <c r="AL400" s="727"/>
      <c r="AM400" s="727"/>
      <c r="AN400" s="213"/>
      <c r="AO400" s="213"/>
      <c r="AP400" s="213"/>
      <c r="AQ400" s="213"/>
      <c r="AR400" s="213"/>
      <c r="AS400" s="213"/>
      <c r="AT400" s="213"/>
      <c r="AU400" s="213"/>
      <c r="AV400" s="213"/>
      <c r="AW400" s="213"/>
      <c r="AX400" s="213"/>
      <c r="AY400" s="213"/>
    </row>
    <row r="401" spans="1:51" ht="14.6" x14ac:dyDescent="0.4">
      <c r="A401" s="735" t="str">
        <f>Tabla135[[#This Row],[Id Riesgo]]</f>
        <v>RC39</v>
      </c>
      <c r="B401" s="736" t="str">
        <f>Tabla135[[#This Row],[Riesgo]]</f>
        <v/>
      </c>
      <c r="C401" s="742" t="b">
        <f>Tabla135[[#This Row],[Identificado en paso 1 y 2?]]</f>
        <v>0</v>
      </c>
      <c r="D401" s="727" t="str">
        <f>_xlfn.XLOOKUP(Tabla135[[#This Row],[Id Riesgo]],Tabla13[Id Riesgo],Tabla13[Probabilidad],"",1)</f>
        <v/>
      </c>
      <c r="E401" s="727" t="str">
        <f>IF(C401=TRUE,_xlfn.XLOOKUP(Tabla135[[#This Row],[Id Riesgo]],Tabla13[Id Riesgo],Tabla13[Porcentaje Impacto],"",1),"")</f>
        <v/>
      </c>
      <c r="F401" s="290" t="str">
        <f t="shared" si="38"/>
        <v>RC39</v>
      </c>
      <c r="G401" s="415" t="b">
        <f>_xlfn.XLOOKUP(F401,Tabla13[Id Riesgo],Tabla13[Registro diligenciado],FALSE,1)</f>
        <v>0</v>
      </c>
      <c r="H401" s="290" t="str">
        <f>IF(G401,_xlfn.XLOOKUP(F401,Tabla6[Id Riesgo],Tabla6[DESCRIPCIÓN DEL RIESGO],FALSE,1),"")</f>
        <v/>
      </c>
      <c r="I401" s="327" t="str">
        <f>_xlfn.XLOOKUP(Tabla135[[#This Row],[Id Riesgo]],Tabla13[Id Riesgo],Tabla13[Probabilidad])</f>
        <v/>
      </c>
      <c r="J401" s="327" t="str">
        <f>_xlfn.XLOOKUP(Tabla135[[#This Row],[Id Riesgo]],Tabla13[Id Riesgo],Tabla13[Porcentaje Impacto],"",1)</f>
        <v/>
      </c>
      <c r="K401" s="311">
        <v>10</v>
      </c>
      <c r="L401" s="314"/>
      <c r="M401" s="314"/>
      <c r="N401" s="314"/>
      <c r="O401" s="295"/>
      <c r="P401" s="314"/>
      <c r="Q401" s="328" t="str">
        <f>_xlfn.TEXTJOIN(" ",TRUE,Tabla135[[#This Row],[Actividad - Acción ¿Qué?
Inicia con verbo]],Tabla135[[#This Row],[Complemento
(Observaciones o desviaciones)]])</f>
        <v/>
      </c>
      <c r="R401" s="295"/>
      <c r="S401" s="327" t="str">
        <f>_xlfn.XLOOKUP(Tabla135[[#This Row],[Tipo de control]],Tabla7[Tipo de control],Tabla7[Peso],"",1)</f>
        <v/>
      </c>
      <c r="T401" s="290" t="str">
        <f>_xlfn.XLOOKUP(Tabla135[[#This Row],[Tipo de control]],Tabla7[Tipo de control],Tabla7[Afectación matriz],"",1)</f>
        <v/>
      </c>
      <c r="U401" s="295"/>
      <c r="V401" s="327" t="str">
        <f>_xlfn.XLOOKUP(Tabla135[[#This Row],[Implementación]],Tabla11[Implementación],Tabla11[Peso],"",1)</f>
        <v/>
      </c>
      <c r="W401" s="295"/>
      <c r="X401" s="295"/>
      <c r="Y401" s="295"/>
      <c r="Z401" s="295"/>
      <c r="AA401" s="310" t="str">
        <f>IFERROR(Tabla135[[#This Row],[Peso del control]]+Tabla135[[#This Row],[Peso de la implementación]],"")</f>
        <v/>
      </c>
      <c r="AB401" s="310" t="str" cm="1">
        <f t="array" ref="AB401">IFERROR(IF(Tabla135[[#This Row],[Registro diligenciado]]=TRUE,_xlfn.IFS(AND(Tabla135[[#This Row],[No. de Control]]=1,Tabla135[[#This Row],[Desplazamiento en la Matriz]]="Probabilidad"),D401-(D401*Tabla135[[#This Row],[Valor del control]]),AND(Tabla135[[#This Row],[No. de Control]]&gt;1,Tabla135[[#This Row],[Desplazamiento en la Matriz]]="Probabilidad"),AB400-(AB400*Tabla135[[#This Row],[Valor del control]]),AND(Tabla135[[#This Row],[No. de Control]]=1,Tabla135[[#This Row],[Desplazamiento en la Matriz]]="Impacto"),D401,AND(Tabla135[[#This Row],[No. de Control]]&gt;1,Tabla135[[#This Row],[Desplazamiento en la Matriz]]="Impacto"),AB400),""),"")</f>
        <v/>
      </c>
      <c r="AC401" s="310" t="str" cm="1">
        <f t="array" ref="AC401">IFERROR(IF(Tabla135[[#This Row],[Registro diligenciado]]=TRUE,_xlfn.IFS(AND(Tabla135[[#This Row],[No. de Control]]=1,Tabla135[[#This Row],[Desplazamiento en la Matriz]]="Impacto"),E401-(E401*Tabla135[[#This Row],[Valor del control]]),AND(Tabla135[[#This Row],[No. de Control]]&gt;1,Tabla135[[#This Row],[Desplazamiento en la Matriz]]="Impacto"),AC400-(AC400*Tabla135[[#This Row],[Valor del control]]),AND(Tabla135[[#This Row],[No. de Control]]=1,Tabla135[[#This Row],[Desplazamiento en la Matriz]]="Probabilidad"),E401,AND(Tabla135[[#This Row],[No. de Control]]&gt;1,Tabla135[[#This Row],[Desplazamiento en la Matriz]]="Probabilidad"),AC400),""),"")</f>
        <v/>
      </c>
      <c r="AD401" s="310">
        <f>IFERROR(_xlfn.MINIFS(Tabla135[Probabilidad residual],Tabla135[Id Riesgo],Tabla135[[#This Row],[Id Riesgo]]),"")</f>
        <v>0</v>
      </c>
      <c r="AE401" s="310">
        <f>IFERROR(_xlfn.MINIFS(Tabla135[Impacto residual],Tabla135[Id Riesgo],Tabla135[[#This Row],[Id Riesgo]]),"")</f>
        <v>0</v>
      </c>
      <c r="AF401" s="310" t="str" cm="1">
        <f t="array" ref="AF40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401" s="310" t="str" cm="1">
        <f t="array" ref="AG40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40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01" s="213"/>
      <c r="AJ401" s="727">
        <f>_xlfn.MINIFS(Tabla135[Probabilidad residual],Tabla135[Id Riesgo],Tabla135[[#This Row],[Id Riesgo]])</f>
        <v>0</v>
      </c>
      <c r="AK401" s="727">
        <f>_xlfn.MINIFS(Tabla135[Impacto residual],Tabla135[Id Riesgo],Tabla135[[#This Row],[Id Riesgo]])</f>
        <v>0</v>
      </c>
      <c r="AL401" s="727"/>
      <c r="AM401" s="727"/>
      <c r="AN401" s="213"/>
      <c r="AO401" s="213"/>
      <c r="AP401" s="213"/>
      <c r="AQ401" s="213"/>
      <c r="AR401" s="213"/>
      <c r="AS401" s="213"/>
      <c r="AT401" s="213"/>
      <c r="AU401" s="213"/>
      <c r="AV401" s="213"/>
      <c r="AW401" s="213"/>
      <c r="AX401" s="213"/>
      <c r="AY401" s="213"/>
    </row>
    <row r="402" spans="1:51" ht="14.6" x14ac:dyDescent="0.4">
      <c r="A402" s="735" t="str">
        <f>Tabla135[[#This Row],[Id Riesgo]]</f>
        <v>RC40</v>
      </c>
      <c r="B402" s="736" t="str">
        <f>Tabla135[[#This Row],[Riesgo]]</f>
        <v/>
      </c>
      <c r="C402" s="742" t="b">
        <f>Tabla135[[#This Row],[Identificado en paso 1 y 2?]]</f>
        <v>0</v>
      </c>
      <c r="D402" s="727" t="str">
        <f>_xlfn.XLOOKUP(Tabla135[[#This Row],[Id Riesgo]],Tabla13[Id Riesgo],Tabla13[Probabilidad],"",1)</f>
        <v/>
      </c>
      <c r="E402" s="727" t="str">
        <f>IF(C402=TRUE,_xlfn.XLOOKUP(Tabla135[[#This Row],[Id Riesgo]],Tabla13[Id Riesgo],Tabla13[Porcentaje Impacto],"",1),"")</f>
        <v/>
      </c>
      <c r="F402" s="290" t="s">
        <v>171</v>
      </c>
      <c r="G402" s="415" t="b">
        <f>_xlfn.XLOOKUP(F402,Tabla13[Id Riesgo],Tabla13[Registro diligenciado],FALSE,1)</f>
        <v>0</v>
      </c>
      <c r="H402" s="290" t="str">
        <f>IF(G402,_xlfn.XLOOKUP(F402,Tabla6[Id Riesgo],Tabla6[DESCRIPCIÓN DEL RIESGO],FALSE,1),"")</f>
        <v/>
      </c>
      <c r="I402" s="327" t="str">
        <f>_xlfn.XLOOKUP(Tabla135[[#This Row],[Id Riesgo]],Tabla13[Id Riesgo],Tabla13[Probabilidad])</f>
        <v/>
      </c>
      <c r="J402" s="327" t="str">
        <f>_xlfn.XLOOKUP(Tabla135[[#This Row],[Id Riesgo]],Tabla13[Id Riesgo],Tabla13[Porcentaje Impacto],"",1)</f>
        <v/>
      </c>
      <c r="K402" s="311">
        <v>1</v>
      </c>
      <c r="L402" s="314"/>
      <c r="M402" s="314"/>
      <c r="N402" s="314"/>
      <c r="O402" s="295"/>
      <c r="P402" s="314"/>
      <c r="Q402" s="328" t="str">
        <f>_xlfn.TEXTJOIN(" ",TRUE,Tabla135[[#This Row],[Actividad - Acción ¿Qué?
Inicia con verbo]],Tabla135[[#This Row],[Complemento
(Observaciones o desviaciones)]])</f>
        <v/>
      </c>
      <c r="R402" s="295"/>
      <c r="S402" s="327" t="str">
        <f>_xlfn.XLOOKUP(Tabla135[[#This Row],[Tipo de control]],Tabla7[Tipo de control],Tabla7[Peso],"",1)</f>
        <v/>
      </c>
      <c r="T402" s="290" t="str">
        <f>_xlfn.XLOOKUP(Tabla135[[#This Row],[Tipo de control]],Tabla7[Tipo de control],Tabla7[Afectación matriz],"",1)</f>
        <v/>
      </c>
      <c r="U402" s="295"/>
      <c r="V402" s="327" t="str">
        <f>_xlfn.XLOOKUP(Tabla135[[#This Row],[Implementación]],Tabla11[Implementación],Tabla11[Peso],"",1)</f>
        <v/>
      </c>
      <c r="W402" s="295"/>
      <c r="X402" s="295"/>
      <c r="Y402" s="295"/>
      <c r="Z402" s="295"/>
      <c r="AA402" s="310" t="str">
        <f>IFERROR(Tabla135[[#This Row],[Peso del control]]+Tabla135[[#This Row],[Peso de la implementación]],"")</f>
        <v/>
      </c>
      <c r="AB402" s="310" t="str" cm="1">
        <f t="array" ref="AB402">IFERROR(IF(Tabla135[[#This Row],[Registro diligenciado]]=TRUE,_xlfn.IFS(AND(Tabla135[[#This Row],[No. de Control]]=1,Tabla135[[#This Row],[Desplazamiento en la Matriz]]="Probabilidad"),D402-(D402*Tabla135[[#This Row],[Valor del control]]),AND(Tabla135[[#This Row],[No. de Control]]&gt;1,Tabla135[[#This Row],[Desplazamiento en la Matriz]]="Probabilidad"),AB401-(AB401*Tabla135[[#This Row],[Valor del control]]),AND(Tabla135[[#This Row],[No. de Control]]=1,Tabla135[[#This Row],[Desplazamiento en la Matriz]]="Impacto"),D402,AND(Tabla135[[#This Row],[No. de Control]]&gt;1,Tabla135[[#This Row],[Desplazamiento en la Matriz]]="Impacto"),AB401),""),"")</f>
        <v/>
      </c>
      <c r="AC402" s="310" t="str" cm="1">
        <f t="array" ref="AC402">IFERROR(IF(Tabla135[[#This Row],[Registro diligenciado]]=TRUE,_xlfn.IFS(AND(Tabla135[[#This Row],[No. de Control]]=1,Tabla135[[#This Row],[Desplazamiento en la Matriz]]="Impacto"),E402-(E402*Tabla135[[#This Row],[Valor del control]]),AND(Tabla135[[#This Row],[No. de Control]]&gt;1,Tabla135[[#This Row],[Desplazamiento en la Matriz]]="Impacto"),AC401-(AC401*Tabla135[[#This Row],[Valor del control]]),AND(Tabla135[[#This Row],[No. de Control]]=1,Tabla135[[#This Row],[Desplazamiento en la Matriz]]="Probabilidad"),E402,AND(Tabla135[[#This Row],[No. de Control]]&gt;1,Tabla135[[#This Row],[Desplazamiento en la Matriz]]="Probabilidad"),AC401),""),"")</f>
        <v/>
      </c>
      <c r="AD402" s="310">
        <f>IFERROR(_xlfn.MINIFS(Tabla135[Probabilidad residual],Tabla135[Id Riesgo],Tabla135[[#This Row],[Id Riesgo]]),"")</f>
        <v>0</v>
      </c>
      <c r="AE402" s="310">
        <f>IFERROR(_xlfn.MINIFS(Tabla135[Impacto residual],Tabla135[Id Riesgo],Tabla135[[#This Row],[Id Riesgo]]),"")</f>
        <v>0</v>
      </c>
      <c r="AF402" s="310" t="str" cm="1">
        <f t="array" ref="AF40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402" s="310" t="str" cm="1">
        <f t="array" ref="AG40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40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02" s="213"/>
      <c r="AJ402" s="727">
        <f>_xlfn.MINIFS(Tabla135[Probabilidad residual],Tabla135[Id Riesgo],Tabla135[[#This Row],[Id Riesgo]])</f>
        <v>0</v>
      </c>
      <c r="AK402" s="727">
        <f>_xlfn.MINIFS(Tabla135[Impacto residual],Tabla135[Id Riesgo],Tabla135[[#This Row],[Id Riesgo]])</f>
        <v>0</v>
      </c>
      <c r="AL402" s="727" t="str" cm="1">
        <f t="array" ref="AL402">IFERROR(_xlfn.IFS(AND(AJ402&gt;=CONFIGURACIÓN!$BF$6,AJ402&lt;=CONFIGURACIÓN!$BG$6),CONFIGURACIÓN!$BE$6,AND(AJ402&gt;=CONFIGURACIÓN!$BF$7,AJ402&lt;=CONFIGURACIÓN!$BG$7),CONFIGURACIÓN!$BE$7,AND(AJ402&gt;=CONFIGURACIÓN!$BF$8,AJ402&lt;=CONFIGURACIÓN!$BG$8),CONFIGURACIÓN!$BE$8,AND(AJ402&gt;=CONFIGURACIÓN!$BF$9,AJ402&lt;=CONFIGURACIÓN!$BG$9),CONFIGURACIÓN!$BE$9,AND(AJ402&gt;=CONFIGURACIÓN!$BF$10,AJ402&lt;=CONFIGURACIÓN!$BG$10),CONFIGURACIÓN!$BE$10),"")</f>
        <v/>
      </c>
      <c r="AM402" s="727" t="str" cm="1">
        <f t="array" ref="AM402">IFERROR(_xlfn.IFS(AND(AK402&gt;=CONFIGURACIÓN!$BJ$6,AK402&lt;=CONFIGURACIÓN!$BK$6),CONFIGURACIÓN!$BI$6,AND(AK402&gt;=CONFIGURACIÓN!$BJ$7,AK402&lt;=CONFIGURACIÓN!$BK$7),CONFIGURACIÓN!$BI$7,AND(AK402&gt;=CONFIGURACIÓN!$BJ$8,AK402&lt;=CONFIGURACIÓN!$BK$8),CONFIGURACIÓN!$BI$8,AND(AK402&gt;=CONFIGURACIÓN!$BJ$9,AK402&lt;=CONFIGURACIÓN!$BK$9),CONFIGURACIÓN!$BI$9,AND(AK402&gt;=CONFIGURACIÓN!$BJ$10,AK402&lt;=CONFIGURACIÓN!$BK$10),CONFIGURACIÓN!$BI$10),"")</f>
        <v/>
      </c>
      <c r="AN402" s="213"/>
      <c r="AO402" s="213"/>
      <c r="AP402" s="213"/>
      <c r="AQ402" s="213"/>
      <c r="AR402" s="213"/>
      <c r="AS402" s="213"/>
      <c r="AT402" s="213"/>
      <c r="AU402" s="213"/>
      <c r="AV402" s="213"/>
      <c r="AW402" s="213"/>
      <c r="AX402" s="213"/>
      <c r="AY402" s="213"/>
    </row>
    <row r="403" spans="1:51" ht="14.6" x14ac:dyDescent="0.4">
      <c r="A403" s="735" t="str">
        <f>Tabla135[[#This Row],[Id Riesgo]]</f>
        <v>RC40</v>
      </c>
      <c r="B403" s="736" t="str">
        <f>Tabla135[[#This Row],[Riesgo]]</f>
        <v/>
      </c>
      <c r="C403" s="742" t="b">
        <f>Tabla135[[#This Row],[Identificado en paso 1 y 2?]]</f>
        <v>0</v>
      </c>
      <c r="D403" s="727" t="str">
        <f>_xlfn.XLOOKUP(Tabla135[[#This Row],[Id Riesgo]],Tabla13[Id Riesgo],Tabla13[Probabilidad],"",1)</f>
        <v/>
      </c>
      <c r="E403" s="727" t="str">
        <f>IF(C403=TRUE,_xlfn.XLOOKUP(Tabla135[[#This Row],[Id Riesgo]],Tabla13[Id Riesgo],Tabla13[Porcentaje Impacto],"",1),"")</f>
        <v/>
      </c>
      <c r="F403" s="290" t="str">
        <f t="shared" ref="F403:F411" si="39">F402</f>
        <v>RC40</v>
      </c>
      <c r="G403" s="415" t="b">
        <f>_xlfn.XLOOKUP(F403,Tabla13[Id Riesgo],Tabla13[Registro diligenciado],FALSE,1)</f>
        <v>0</v>
      </c>
      <c r="H403" s="290" t="str">
        <f>IF(G403,_xlfn.XLOOKUP(F403,Tabla6[Id Riesgo],Tabla6[DESCRIPCIÓN DEL RIESGO],FALSE,1),"")</f>
        <v/>
      </c>
      <c r="I403" s="327" t="str">
        <f>_xlfn.XLOOKUP(Tabla135[[#This Row],[Id Riesgo]],Tabla13[Id Riesgo],Tabla13[Probabilidad])</f>
        <v/>
      </c>
      <c r="J403" s="327" t="str">
        <f>_xlfn.XLOOKUP(Tabla135[[#This Row],[Id Riesgo]],Tabla13[Id Riesgo],Tabla13[Porcentaje Impacto],"",1)</f>
        <v/>
      </c>
      <c r="K403" s="311">
        <v>2</v>
      </c>
      <c r="L403" s="314"/>
      <c r="M403" s="314"/>
      <c r="N403" s="314"/>
      <c r="O403" s="295"/>
      <c r="P403" s="314"/>
      <c r="Q403" s="328" t="str">
        <f>_xlfn.TEXTJOIN(" ",TRUE,Tabla135[[#This Row],[Actividad - Acción ¿Qué?
Inicia con verbo]],Tabla135[[#This Row],[Complemento
(Observaciones o desviaciones)]])</f>
        <v/>
      </c>
      <c r="R403" s="295"/>
      <c r="S403" s="327" t="str">
        <f>_xlfn.XLOOKUP(Tabla135[[#This Row],[Tipo de control]],Tabla7[Tipo de control],Tabla7[Peso],"",1)</f>
        <v/>
      </c>
      <c r="T403" s="290" t="str">
        <f>_xlfn.XLOOKUP(Tabla135[[#This Row],[Tipo de control]],Tabla7[Tipo de control],Tabla7[Afectación matriz],"",1)</f>
        <v/>
      </c>
      <c r="U403" s="295"/>
      <c r="V403" s="327" t="str">
        <f>_xlfn.XLOOKUP(Tabla135[[#This Row],[Implementación]],Tabla11[Implementación],Tabla11[Peso],"",1)</f>
        <v/>
      </c>
      <c r="W403" s="295"/>
      <c r="X403" s="295"/>
      <c r="Y403" s="295"/>
      <c r="Z403" s="295"/>
      <c r="AA403" s="310" t="str">
        <f>IFERROR(Tabla135[[#This Row],[Peso del control]]+Tabla135[[#This Row],[Peso de la implementación]],"")</f>
        <v/>
      </c>
      <c r="AB403" s="310" t="str" cm="1">
        <f t="array" ref="AB403">IFERROR(IF(Tabla135[[#This Row],[Registro diligenciado]]=TRUE,_xlfn.IFS(AND(Tabla135[[#This Row],[No. de Control]]=1,Tabla135[[#This Row],[Desplazamiento en la Matriz]]="Probabilidad"),D403-(D403*Tabla135[[#This Row],[Valor del control]]),AND(Tabla135[[#This Row],[No. de Control]]&gt;1,Tabla135[[#This Row],[Desplazamiento en la Matriz]]="Probabilidad"),AB402-(AB402*Tabla135[[#This Row],[Valor del control]]),AND(Tabla135[[#This Row],[No. de Control]]=1,Tabla135[[#This Row],[Desplazamiento en la Matriz]]="Impacto"),D403,AND(Tabla135[[#This Row],[No. de Control]]&gt;1,Tabla135[[#This Row],[Desplazamiento en la Matriz]]="Impacto"),AB402),""),"")</f>
        <v/>
      </c>
      <c r="AC403" s="310" t="str" cm="1">
        <f t="array" ref="AC403">IFERROR(IF(Tabla135[[#This Row],[Registro diligenciado]]=TRUE,_xlfn.IFS(AND(Tabla135[[#This Row],[No. de Control]]=1,Tabla135[[#This Row],[Desplazamiento en la Matriz]]="Impacto"),E403-(E403*Tabla135[[#This Row],[Valor del control]]),AND(Tabla135[[#This Row],[No. de Control]]&gt;1,Tabla135[[#This Row],[Desplazamiento en la Matriz]]="Impacto"),AC402-(AC402*Tabla135[[#This Row],[Valor del control]]),AND(Tabla135[[#This Row],[No. de Control]]=1,Tabla135[[#This Row],[Desplazamiento en la Matriz]]="Probabilidad"),E403,AND(Tabla135[[#This Row],[No. de Control]]&gt;1,Tabla135[[#This Row],[Desplazamiento en la Matriz]]="Probabilidad"),AC402),""),"")</f>
        <v/>
      </c>
      <c r="AD403" s="310">
        <f>IFERROR(_xlfn.MINIFS(Tabla135[Probabilidad residual],Tabla135[Id Riesgo],Tabla135[[#This Row],[Id Riesgo]]),"")</f>
        <v>0</v>
      </c>
      <c r="AE403" s="310">
        <f>IFERROR(_xlfn.MINIFS(Tabla135[Impacto residual],Tabla135[Id Riesgo],Tabla135[[#This Row],[Id Riesgo]]),"")</f>
        <v>0</v>
      </c>
      <c r="AF403" s="310" t="str" cm="1">
        <f t="array" ref="AF40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403" s="310" t="str" cm="1">
        <f t="array" ref="AG40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40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03" s="213"/>
      <c r="AJ403" s="727">
        <f>_xlfn.MINIFS(Tabla135[Probabilidad residual],Tabla135[Id Riesgo],Tabla135[[#This Row],[Id Riesgo]])</f>
        <v>0</v>
      </c>
      <c r="AK403" s="727">
        <f>_xlfn.MINIFS(Tabla135[Impacto residual],Tabla135[Id Riesgo],Tabla135[[#This Row],[Id Riesgo]])</f>
        <v>0</v>
      </c>
      <c r="AL403" s="727"/>
      <c r="AM403" s="727"/>
      <c r="AN403" s="213"/>
      <c r="AO403" s="213"/>
      <c r="AP403" s="213"/>
      <c r="AQ403" s="213"/>
      <c r="AR403" s="213"/>
      <c r="AS403" s="213"/>
      <c r="AT403" s="213"/>
      <c r="AU403" s="213"/>
      <c r="AV403" s="213"/>
      <c r="AW403" s="213"/>
      <c r="AX403" s="213"/>
      <c r="AY403" s="213"/>
    </row>
    <row r="404" spans="1:51" ht="14.6" x14ac:dyDescent="0.4">
      <c r="A404" s="735" t="str">
        <f>Tabla135[[#This Row],[Id Riesgo]]</f>
        <v>RC40</v>
      </c>
      <c r="B404" s="736" t="str">
        <f>Tabla135[[#This Row],[Riesgo]]</f>
        <v/>
      </c>
      <c r="C404" s="742" t="b">
        <f>Tabla135[[#This Row],[Identificado en paso 1 y 2?]]</f>
        <v>0</v>
      </c>
      <c r="D404" s="727" t="str">
        <f>_xlfn.XLOOKUP(Tabla135[[#This Row],[Id Riesgo]],Tabla13[Id Riesgo],Tabla13[Probabilidad],"",1)</f>
        <v/>
      </c>
      <c r="E404" s="727" t="str">
        <f>IF(C404=TRUE,_xlfn.XLOOKUP(Tabla135[[#This Row],[Id Riesgo]],Tabla13[Id Riesgo],Tabla13[Porcentaje Impacto],"",1),"")</f>
        <v/>
      </c>
      <c r="F404" s="290" t="str">
        <f t="shared" si="39"/>
        <v>RC40</v>
      </c>
      <c r="G404" s="415" t="b">
        <f>_xlfn.XLOOKUP(F404,Tabla13[Id Riesgo],Tabla13[Registro diligenciado],FALSE,1)</f>
        <v>0</v>
      </c>
      <c r="H404" s="290" t="str">
        <f>IF(G404,_xlfn.XLOOKUP(F404,Tabla6[Id Riesgo],Tabla6[DESCRIPCIÓN DEL RIESGO],FALSE,1),"")</f>
        <v/>
      </c>
      <c r="I404" s="327" t="str">
        <f>_xlfn.XLOOKUP(Tabla135[[#This Row],[Id Riesgo]],Tabla13[Id Riesgo],Tabla13[Probabilidad])</f>
        <v/>
      </c>
      <c r="J404" s="327" t="str">
        <f>_xlfn.XLOOKUP(Tabla135[[#This Row],[Id Riesgo]],Tabla13[Id Riesgo],Tabla13[Porcentaje Impacto],"",1)</f>
        <v/>
      </c>
      <c r="K404" s="311">
        <v>3</v>
      </c>
      <c r="L404" s="314"/>
      <c r="M404" s="314"/>
      <c r="N404" s="314"/>
      <c r="O404" s="295"/>
      <c r="P404" s="314"/>
      <c r="Q404" s="328" t="str">
        <f>_xlfn.TEXTJOIN(" ",TRUE,Tabla135[[#This Row],[Actividad - Acción ¿Qué?
Inicia con verbo]],Tabla135[[#This Row],[Complemento
(Observaciones o desviaciones)]])</f>
        <v/>
      </c>
      <c r="R404" s="295"/>
      <c r="S404" s="327" t="str">
        <f>_xlfn.XLOOKUP(Tabla135[[#This Row],[Tipo de control]],Tabla7[Tipo de control],Tabla7[Peso],"",1)</f>
        <v/>
      </c>
      <c r="T404" s="290" t="str">
        <f>_xlfn.XLOOKUP(Tabla135[[#This Row],[Tipo de control]],Tabla7[Tipo de control],Tabla7[Afectación matriz],"",1)</f>
        <v/>
      </c>
      <c r="U404" s="295"/>
      <c r="V404" s="327" t="str">
        <f>_xlfn.XLOOKUP(Tabla135[[#This Row],[Implementación]],Tabla11[Implementación],Tabla11[Peso],"",1)</f>
        <v/>
      </c>
      <c r="W404" s="295"/>
      <c r="X404" s="295"/>
      <c r="Y404" s="295"/>
      <c r="Z404" s="295"/>
      <c r="AA404" s="310" t="str">
        <f>IFERROR(Tabla135[[#This Row],[Peso del control]]+Tabla135[[#This Row],[Peso de la implementación]],"")</f>
        <v/>
      </c>
      <c r="AB404" s="310" t="str" cm="1">
        <f t="array" ref="AB404">IFERROR(IF(Tabla135[[#This Row],[Registro diligenciado]]=TRUE,_xlfn.IFS(AND(Tabla135[[#This Row],[No. de Control]]=1,Tabla135[[#This Row],[Desplazamiento en la Matriz]]="Probabilidad"),D404-(D404*Tabla135[[#This Row],[Valor del control]]),AND(Tabla135[[#This Row],[No. de Control]]&gt;1,Tabla135[[#This Row],[Desplazamiento en la Matriz]]="Probabilidad"),AB403-(AB403*Tabla135[[#This Row],[Valor del control]]),AND(Tabla135[[#This Row],[No. de Control]]=1,Tabla135[[#This Row],[Desplazamiento en la Matriz]]="Impacto"),D404,AND(Tabla135[[#This Row],[No. de Control]]&gt;1,Tabla135[[#This Row],[Desplazamiento en la Matriz]]="Impacto"),AB403),""),"")</f>
        <v/>
      </c>
      <c r="AC404" s="310" t="str" cm="1">
        <f t="array" ref="AC404">IFERROR(IF(Tabla135[[#This Row],[Registro diligenciado]]=TRUE,_xlfn.IFS(AND(Tabla135[[#This Row],[No. de Control]]=1,Tabla135[[#This Row],[Desplazamiento en la Matriz]]="Impacto"),E404-(E404*Tabla135[[#This Row],[Valor del control]]),AND(Tabla135[[#This Row],[No. de Control]]&gt;1,Tabla135[[#This Row],[Desplazamiento en la Matriz]]="Impacto"),AC403-(AC403*Tabla135[[#This Row],[Valor del control]]),AND(Tabla135[[#This Row],[No. de Control]]=1,Tabla135[[#This Row],[Desplazamiento en la Matriz]]="Probabilidad"),E404,AND(Tabla135[[#This Row],[No. de Control]]&gt;1,Tabla135[[#This Row],[Desplazamiento en la Matriz]]="Probabilidad"),AC403),""),"")</f>
        <v/>
      </c>
      <c r="AD404" s="310">
        <f>IFERROR(_xlfn.MINIFS(Tabla135[Probabilidad residual],Tabla135[Id Riesgo],Tabla135[[#This Row],[Id Riesgo]]),"")</f>
        <v>0</v>
      </c>
      <c r="AE404" s="310">
        <f>IFERROR(_xlfn.MINIFS(Tabla135[Impacto residual],Tabla135[Id Riesgo],Tabla135[[#This Row],[Id Riesgo]]),"")</f>
        <v>0</v>
      </c>
      <c r="AF404" s="310" t="str" cm="1">
        <f t="array" ref="AF40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404" s="310" t="str" cm="1">
        <f t="array" ref="AG40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40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04" s="213"/>
      <c r="AJ404" s="727">
        <f>_xlfn.MINIFS(Tabla135[Probabilidad residual],Tabla135[Id Riesgo],Tabla135[[#This Row],[Id Riesgo]])</f>
        <v>0</v>
      </c>
      <c r="AK404" s="727">
        <f>_xlfn.MINIFS(Tabla135[Impacto residual],Tabla135[Id Riesgo],Tabla135[[#This Row],[Id Riesgo]])</f>
        <v>0</v>
      </c>
      <c r="AL404" s="727"/>
      <c r="AM404" s="727"/>
      <c r="AN404" s="213"/>
      <c r="AO404" s="213"/>
      <c r="AP404" s="213"/>
      <c r="AQ404" s="213"/>
      <c r="AR404" s="213"/>
      <c r="AS404" s="213"/>
      <c r="AT404" s="213"/>
      <c r="AU404" s="213"/>
      <c r="AV404" s="213"/>
      <c r="AW404" s="213"/>
      <c r="AX404" s="213"/>
      <c r="AY404" s="213"/>
    </row>
    <row r="405" spans="1:51" ht="14.6" x14ac:dyDescent="0.4">
      <c r="A405" s="735" t="str">
        <f>Tabla135[[#This Row],[Id Riesgo]]</f>
        <v>RC40</v>
      </c>
      <c r="B405" s="736" t="str">
        <f>Tabla135[[#This Row],[Riesgo]]</f>
        <v/>
      </c>
      <c r="C405" s="742" t="b">
        <f>Tabla135[[#This Row],[Identificado en paso 1 y 2?]]</f>
        <v>0</v>
      </c>
      <c r="D405" s="727" t="str">
        <f>_xlfn.XLOOKUP(Tabla135[[#This Row],[Id Riesgo]],Tabla13[Id Riesgo],Tabla13[Probabilidad],"",1)</f>
        <v/>
      </c>
      <c r="E405" s="727" t="str">
        <f>IF(C405=TRUE,_xlfn.XLOOKUP(Tabla135[[#This Row],[Id Riesgo]],Tabla13[Id Riesgo],Tabla13[Porcentaje Impacto],"",1),"")</f>
        <v/>
      </c>
      <c r="F405" s="290" t="str">
        <f t="shared" si="39"/>
        <v>RC40</v>
      </c>
      <c r="G405" s="415" t="b">
        <f>_xlfn.XLOOKUP(F405,Tabla13[Id Riesgo],Tabla13[Registro diligenciado],FALSE,1)</f>
        <v>0</v>
      </c>
      <c r="H405" s="290" t="str">
        <f>IF(G405,_xlfn.XLOOKUP(F405,Tabla6[Id Riesgo],Tabla6[DESCRIPCIÓN DEL RIESGO],FALSE,1),"")</f>
        <v/>
      </c>
      <c r="I405" s="327" t="str">
        <f>_xlfn.XLOOKUP(Tabla135[[#This Row],[Id Riesgo]],Tabla13[Id Riesgo],Tabla13[Probabilidad])</f>
        <v/>
      </c>
      <c r="J405" s="327" t="str">
        <f>_xlfn.XLOOKUP(Tabla135[[#This Row],[Id Riesgo]],Tabla13[Id Riesgo],Tabla13[Porcentaje Impacto],"",1)</f>
        <v/>
      </c>
      <c r="K405" s="311">
        <v>4</v>
      </c>
      <c r="L405" s="314"/>
      <c r="M405" s="314"/>
      <c r="N405" s="314"/>
      <c r="O405" s="295"/>
      <c r="P405" s="314"/>
      <c r="Q405" s="328" t="str">
        <f>_xlfn.TEXTJOIN(" ",TRUE,Tabla135[[#This Row],[Actividad - Acción ¿Qué?
Inicia con verbo]],Tabla135[[#This Row],[Complemento
(Observaciones o desviaciones)]])</f>
        <v/>
      </c>
      <c r="R405" s="295"/>
      <c r="S405" s="327" t="str">
        <f>_xlfn.XLOOKUP(Tabla135[[#This Row],[Tipo de control]],Tabla7[Tipo de control],Tabla7[Peso],"",1)</f>
        <v/>
      </c>
      <c r="T405" s="290" t="str">
        <f>_xlfn.XLOOKUP(Tabla135[[#This Row],[Tipo de control]],Tabla7[Tipo de control],Tabla7[Afectación matriz],"",1)</f>
        <v/>
      </c>
      <c r="U405" s="295"/>
      <c r="V405" s="327" t="str">
        <f>_xlfn.XLOOKUP(Tabla135[[#This Row],[Implementación]],Tabla11[Implementación],Tabla11[Peso],"",1)</f>
        <v/>
      </c>
      <c r="W405" s="295"/>
      <c r="X405" s="295"/>
      <c r="Y405" s="295"/>
      <c r="Z405" s="295"/>
      <c r="AA405" s="310" t="str">
        <f>IFERROR(Tabla135[[#This Row],[Peso del control]]+Tabla135[[#This Row],[Peso de la implementación]],"")</f>
        <v/>
      </c>
      <c r="AB405" s="310" t="str" cm="1">
        <f t="array" ref="AB405">IFERROR(IF(Tabla135[[#This Row],[Registro diligenciado]]=TRUE,_xlfn.IFS(AND(Tabla135[[#This Row],[No. de Control]]=1,Tabla135[[#This Row],[Desplazamiento en la Matriz]]="Probabilidad"),D405-(D405*Tabla135[[#This Row],[Valor del control]]),AND(Tabla135[[#This Row],[No. de Control]]&gt;1,Tabla135[[#This Row],[Desplazamiento en la Matriz]]="Probabilidad"),AB404-(AB404*Tabla135[[#This Row],[Valor del control]]),AND(Tabla135[[#This Row],[No. de Control]]=1,Tabla135[[#This Row],[Desplazamiento en la Matriz]]="Impacto"),D405,AND(Tabla135[[#This Row],[No. de Control]]&gt;1,Tabla135[[#This Row],[Desplazamiento en la Matriz]]="Impacto"),AB404),""),"")</f>
        <v/>
      </c>
      <c r="AC405" s="310" t="str" cm="1">
        <f t="array" ref="AC405">IFERROR(IF(Tabla135[[#This Row],[Registro diligenciado]]=TRUE,_xlfn.IFS(AND(Tabla135[[#This Row],[No. de Control]]=1,Tabla135[[#This Row],[Desplazamiento en la Matriz]]="Impacto"),E405-(E405*Tabla135[[#This Row],[Valor del control]]),AND(Tabla135[[#This Row],[No. de Control]]&gt;1,Tabla135[[#This Row],[Desplazamiento en la Matriz]]="Impacto"),AC404-(AC404*Tabla135[[#This Row],[Valor del control]]),AND(Tabla135[[#This Row],[No. de Control]]=1,Tabla135[[#This Row],[Desplazamiento en la Matriz]]="Probabilidad"),E405,AND(Tabla135[[#This Row],[No. de Control]]&gt;1,Tabla135[[#This Row],[Desplazamiento en la Matriz]]="Probabilidad"),AC404),""),"")</f>
        <v/>
      </c>
      <c r="AD405" s="310">
        <f>IFERROR(_xlfn.MINIFS(Tabla135[Probabilidad residual],Tabla135[Id Riesgo],Tabla135[[#This Row],[Id Riesgo]]),"")</f>
        <v>0</v>
      </c>
      <c r="AE405" s="310">
        <f>IFERROR(_xlfn.MINIFS(Tabla135[Impacto residual],Tabla135[Id Riesgo],Tabla135[[#This Row],[Id Riesgo]]),"")</f>
        <v>0</v>
      </c>
      <c r="AF405" s="310" t="str" cm="1">
        <f t="array" ref="AF40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405" s="310" t="str" cm="1">
        <f t="array" ref="AG40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40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05" s="213"/>
      <c r="AJ405" s="727">
        <f>_xlfn.MINIFS(Tabla135[Probabilidad residual],Tabla135[Id Riesgo],Tabla135[[#This Row],[Id Riesgo]])</f>
        <v>0</v>
      </c>
      <c r="AK405" s="727">
        <f>_xlfn.MINIFS(Tabla135[Impacto residual],Tabla135[Id Riesgo],Tabla135[[#This Row],[Id Riesgo]])</f>
        <v>0</v>
      </c>
      <c r="AL405" s="727"/>
      <c r="AM405" s="727"/>
      <c r="AN405" s="213"/>
      <c r="AO405" s="213"/>
      <c r="AP405" s="213"/>
      <c r="AQ405" s="213"/>
      <c r="AR405" s="213"/>
      <c r="AS405" s="213"/>
      <c r="AT405" s="213"/>
      <c r="AU405" s="213"/>
      <c r="AV405" s="213"/>
      <c r="AW405" s="213"/>
      <c r="AX405" s="213"/>
      <c r="AY405" s="213"/>
    </row>
    <row r="406" spans="1:51" ht="14.6" x14ac:dyDescent="0.4">
      <c r="A406" s="735" t="str">
        <f>Tabla135[[#This Row],[Id Riesgo]]</f>
        <v>RC40</v>
      </c>
      <c r="B406" s="736" t="str">
        <f>Tabla135[[#This Row],[Riesgo]]</f>
        <v/>
      </c>
      <c r="C406" s="742" t="b">
        <f>Tabla135[[#This Row],[Identificado en paso 1 y 2?]]</f>
        <v>0</v>
      </c>
      <c r="D406" s="727" t="str">
        <f>_xlfn.XLOOKUP(Tabla135[[#This Row],[Id Riesgo]],Tabla13[Id Riesgo],Tabla13[Probabilidad],"",1)</f>
        <v/>
      </c>
      <c r="E406" s="727" t="str">
        <f>IF(C406=TRUE,_xlfn.XLOOKUP(Tabla135[[#This Row],[Id Riesgo]],Tabla13[Id Riesgo],Tabla13[Porcentaje Impacto],"",1),"")</f>
        <v/>
      </c>
      <c r="F406" s="290" t="str">
        <f t="shared" si="39"/>
        <v>RC40</v>
      </c>
      <c r="G406" s="415" t="b">
        <f>_xlfn.XLOOKUP(F406,Tabla13[Id Riesgo],Tabla13[Registro diligenciado],FALSE,1)</f>
        <v>0</v>
      </c>
      <c r="H406" s="290" t="str">
        <f>IF(G406,_xlfn.XLOOKUP(F406,Tabla6[Id Riesgo],Tabla6[DESCRIPCIÓN DEL RIESGO],FALSE,1),"")</f>
        <v/>
      </c>
      <c r="I406" s="327" t="str">
        <f>_xlfn.XLOOKUP(Tabla135[[#This Row],[Id Riesgo]],Tabla13[Id Riesgo],Tabla13[Probabilidad])</f>
        <v/>
      </c>
      <c r="J406" s="327" t="str">
        <f>_xlfn.XLOOKUP(Tabla135[[#This Row],[Id Riesgo]],Tabla13[Id Riesgo],Tabla13[Porcentaje Impacto],"",1)</f>
        <v/>
      </c>
      <c r="K406" s="311">
        <v>5</v>
      </c>
      <c r="L406" s="314"/>
      <c r="M406" s="314"/>
      <c r="N406" s="314"/>
      <c r="O406" s="295"/>
      <c r="P406" s="314"/>
      <c r="Q406" s="328" t="str">
        <f>_xlfn.TEXTJOIN(" ",TRUE,Tabla135[[#This Row],[Actividad - Acción ¿Qué?
Inicia con verbo]],Tabla135[[#This Row],[Complemento
(Observaciones o desviaciones)]])</f>
        <v/>
      </c>
      <c r="R406" s="295"/>
      <c r="S406" s="327" t="str">
        <f>_xlfn.XLOOKUP(Tabla135[[#This Row],[Tipo de control]],Tabla7[Tipo de control],Tabla7[Peso],"",1)</f>
        <v/>
      </c>
      <c r="T406" s="290" t="str">
        <f>_xlfn.XLOOKUP(Tabla135[[#This Row],[Tipo de control]],Tabla7[Tipo de control],Tabla7[Afectación matriz],"",1)</f>
        <v/>
      </c>
      <c r="U406" s="295"/>
      <c r="V406" s="327" t="str">
        <f>_xlfn.XLOOKUP(Tabla135[[#This Row],[Implementación]],Tabla11[Implementación],Tabla11[Peso],"",1)</f>
        <v/>
      </c>
      <c r="W406" s="295"/>
      <c r="X406" s="295"/>
      <c r="Y406" s="295"/>
      <c r="Z406" s="295"/>
      <c r="AA406" s="310" t="str">
        <f>IFERROR(Tabla135[[#This Row],[Peso del control]]+Tabla135[[#This Row],[Peso de la implementación]],"")</f>
        <v/>
      </c>
      <c r="AB406" s="310" t="str" cm="1">
        <f t="array" ref="AB406">IFERROR(IF(Tabla135[[#This Row],[Registro diligenciado]]=TRUE,_xlfn.IFS(AND(Tabla135[[#This Row],[No. de Control]]=1,Tabla135[[#This Row],[Desplazamiento en la Matriz]]="Probabilidad"),D406-(D406*Tabla135[[#This Row],[Valor del control]]),AND(Tabla135[[#This Row],[No. de Control]]&gt;1,Tabla135[[#This Row],[Desplazamiento en la Matriz]]="Probabilidad"),AB405-(AB405*Tabla135[[#This Row],[Valor del control]]),AND(Tabla135[[#This Row],[No. de Control]]=1,Tabla135[[#This Row],[Desplazamiento en la Matriz]]="Impacto"),D406,AND(Tabla135[[#This Row],[No. de Control]]&gt;1,Tabla135[[#This Row],[Desplazamiento en la Matriz]]="Impacto"),AB405),""),"")</f>
        <v/>
      </c>
      <c r="AC406" s="310" t="str" cm="1">
        <f t="array" ref="AC406">IFERROR(IF(Tabla135[[#This Row],[Registro diligenciado]]=TRUE,_xlfn.IFS(AND(Tabla135[[#This Row],[No. de Control]]=1,Tabla135[[#This Row],[Desplazamiento en la Matriz]]="Impacto"),E406-(E406*Tabla135[[#This Row],[Valor del control]]),AND(Tabla135[[#This Row],[No. de Control]]&gt;1,Tabla135[[#This Row],[Desplazamiento en la Matriz]]="Impacto"),AC405-(AC405*Tabla135[[#This Row],[Valor del control]]),AND(Tabla135[[#This Row],[No. de Control]]=1,Tabla135[[#This Row],[Desplazamiento en la Matriz]]="Probabilidad"),E406,AND(Tabla135[[#This Row],[No. de Control]]&gt;1,Tabla135[[#This Row],[Desplazamiento en la Matriz]]="Probabilidad"),AC405),""),"")</f>
        <v/>
      </c>
      <c r="AD406" s="310">
        <f>IFERROR(_xlfn.MINIFS(Tabla135[Probabilidad residual],Tabla135[Id Riesgo],Tabla135[[#This Row],[Id Riesgo]]),"")</f>
        <v>0</v>
      </c>
      <c r="AE406" s="310">
        <f>IFERROR(_xlfn.MINIFS(Tabla135[Impacto residual],Tabla135[Id Riesgo],Tabla135[[#This Row],[Id Riesgo]]),"")</f>
        <v>0</v>
      </c>
      <c r="AF406" s="310" t="str" cm="1">
        <f t="array" ref="AF40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406" s="310" t="str" cm="1">
        <f t="array" ref="AG40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40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06" s="213"/>
      <c r="AJ406" s="727">
        <f>_xlfn.MINIFS(Tabla135[Probabilidad residual],Tabla135[Id Riesgo],Tabla135[[#This Row],[Id Riesgo]])</f>
        <v>0</v>
      </c>
      <c r="AK406" s="727">
        <f>_xlfn.MINIFS(Tabla135[Impacto residual],Tabla135[Id Riesgo],Tabla135[[#This Row],[Id Riesgo]])</f>
        <v>0</v>
      </c>
      <c r="AL406" s="727"/>
      <c r="AM406" s="727"/>
      <c r="AN406" s="213"/>
      <c r="AO406" s="213"/>
      <c r="AP406" s="213"/>
      <c r="AQ406" s="213"/>
      <c r="AR406" s="213"/>
      <c r="AS406" s="213"/>
      <c r="AT406" s="213"/>
      <c r="AU406" s="213"/>
      <c r="AV406" s="213"/>
      <c r="AW406" s="213"/>
      <c r="AX406" s="213"/>
      <c r="AY406" s="213"/>
    </row>
    <row r="407" spans="1:51" ht="14.6" x14ac:dyDescent="0.4">
      <c r="A407" s="735" t="str">
        <f>Tabla135[[#This Row],[Id Riesgo]]</f>
        <v>RC40</v>
      </c>
      <c r="B407" s="736" t="str">
        <f>Tabla135[[#This Row],[Riesgo]]</f>
        <v/>
      </c>
      <c r="C407" s="742" t="b">
        <f>Tabla135[[#This Row],[Identificado en paso 1 y 2?]]</f>
        <v>0</v>
      </c>
      <c r="D407" s="727" t="str">
        <f>_xlfn.XLOOKUP(Tabla135[[#This Row],[Id Riesgo]],Tabla13[Id Riesgo],Tabla13[Probabilidad],"",1)</f>
        <v/>
      </c>
      <c r="E407" s="727" t="str">
        <f>IF(C407=TRUE,_xlfn.XLOOKUP(Tabla135[[#This Row],[Id Riesgo]],Tabla13[Id Riesgo],Tabla13[Porcentaje Impacto],"",1),"")</f>
        <v/>
      </c>
      <c r="F407" s="290" t="str">
        <f t="shared" si="39"/>
        <v>RC40</v>
      </c>
      <c r="G407" s="415" t="b">
        <f>_xlfn.XLOOKUP(F407,Tabla13[Id Riesgo],Tabla13[Registro diligenciado],FALSE,1)</f>
        <v>0</v>
      </c>
      <c r="H407" s="290" t="str">
        <f>IF(G407,_xlfn.XLOOKUP(F407,Tabla6[Id Riesgo],Tabla6[DESCRIPCIÓN DEL RIESGO],FALSE,1),"")</f>
        <v/>
      </c>
      <c r="I407" s="327" t="str">
        <f>_xlfn.XLOOKUP(Tabla135[[#This Row],[Id Riesgo]],Tabla13[Id Riesgo],Tabla13[Probabilidad])</f>
        <v/>
      </c>
      <c r="J407" s="327" t="str">
        <f>_xlfn.XLOOKUP(Tabla135[[#This Row],[Id Riesgo]],Tabla13[Id Riesgo],Tabla13[Porcentaje Impacto],"",1)</f>
        <v/>
      </c>
      <c r="K407" s="311">
        <v>6</v>
      </c>
      <c r="L407" s="314"/>
      <c r="M407" s="314"/>
      <c r="N407" s="314"/>
      <c r="O407" s="295"/>
      <c r="P407" s="314"/>
      <c r="Q407" s="328" t="str">
        <f>_xlfn.TEXTJOIN(" ",TRUE,Tabla135[[#This Row],[Actividad - Acción ¿Qué?
Inicia con verbo]],Tabla135[[#This Row],[Complemento
(Observaciones o desviaciones)]])</f>
        <v/>
      </c>
      <c r="R407" s="295"/>
      <c r="S407" s="327" t="str">
        <f>_xlfn.XLOOKUP(Tabla135[[#This Row],[Tipo de control]],Tabla7[Tipo de control],Tabla7[Peso],"",1)</f>
        <v/>
      </c>
      <c r="T407" s="290" t="str">
        <f>_xlfn.XLOOKUP(Tabla135[[#This Row],[Tipo de control]],Tabla7[Tipo de control],Tabla7[Afectación matriz],"",1)</f>
        <v/>
      </c>
      <c r="U407" s="295"/>
      <c r="V407" s="327" t="str">
        <f>_xlfn.XLOOKUP(Tabla135[[#This Row],[Implementación]],Tabla11[Implementación],Tabla11[Peso],"",1)</f>
        <v/>
      </c>
      <c r="W407" s="295"/>
      <c r="X407" s="295"/>
      <c r="Y407" s="295"/>
      <c r="Z407" s="295"/>
      <c r="AA407" s="310" t="str">
        <f>IFERROR(Tabla135[[#This Row],[Peso del control]]+Tabla135[[#This Row],[Peso de la implementación]],"")</f>
        <v/>
      </c>
      <c r="AB407" s="310" t="str" cm="1">
        <f t="array" ref="AB407">IFERROR(IF(Tabla135[[#This Row],[Registro diligenciado]]=TRUE,_xlfn.IFS(AND(Tabla135[[#This Row],[No. de Control]]=1,Tabla135[[#This Row],[Desplazamiento en la Matriz]]="Probabilidad"),D407-(D407*Tabla135[[#This Row],[Valor del control]]),AND(Tabla135[[#This Row],[No. de Control]]&gt;1,Tabla135[[#This Row],[Desplazamiento en la Matriz]]="Probabilidad"),AB406-(AB406*Tabla135[[#This Row],[Valor del control]]),AND(Tabla135[[#This Row],[No. de Control]]=1,Tabla135[[#This Row],[Desplazamiento en la Matriz]]="Impacto"),D407,AND(Tabla135[[#This Row],[No. de Control]]&gt;1,Tabla135[[#This Row],[Desplazamiento en la Matriz]]="Impacto"),AB406),""),"")</f>
        <v/>
      </c>
      <c r="AC407" s="310" t="str" cm="1">
        <f t="array" ref="AC407">IFERROR(IF(Tabla135[[#This Row],[Registro diligenciado]]=TRUE,_xlfn.IFS(AND(Tabla135[[#This Row],[No. de Control]]=1,Tabla135[[#This Row],[Desplazamiento en la Matriz]]="Impacto"),E407-(E407*Tabla135[[#This Row],[Valor del control]]),AND(Tabla135[[#This Row],[No. de Control]]&gt;1,Tabla135[[#This Row],[Desplazamiento en la Matriz]]="Impacto"),AC406-(AC406*Tabla135[[#This Row],[Valor del control]]),AND(Tabla135[[#This Row],[No. de Control]]=1,Tabla135[[#This Row],[Desplazamiento en la Matriz]]="Probabilidad"),E407,AND(Tabla135[[#This Row],[No. de Control]]&gt;1,Tabla135[[#This Row],[Desplazamiento en la Matriz]]="Probabilidad"),AC406),""),"")</f>
        <v/>
      </c>
      <c r="AD407" s="310">
        <f>IFERROR(_xlfn.MINIFS(Tabla135[Probabilidad residual],Tabla135[Id Riesgo],Tabla135[[#This Row],[Id Riesgo]]),"")</f>
        <v>0</v>
      </c>
      <c r="AE407" s="310">
        <f>IFERROR(_xlfn.MINIFS(Tabla135[Impacto residual],Tabla135[Id Riesgo],Tabla135[[#This Row],[Id Riesgo]]),"")</f>
        <v>0</v>
      </c>
      <c r="AF407" s="310" t="str" cm="1">
        <f t="array" ref="AF40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407" s="310" t="str" cm="1">
        <f t="array" ref="AG40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40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07" s="213"/>
      <c r="AJ407" s="727">
        <f>_xlfn.MINIFS(Tabla135[Probabilidad residual],Tabla135[Id Riesgo],Tabla135[[#This Row],[Id Riesgo]])</f>
        <v>0</v>
      </c>
      <c r="AK407" s="727">
        <f>_xlfn.MINIFS(Tabla135[Impacto residual],Tabla135[Id Riesgo],Tabla135[[#This Row],[Id Riesgo]])</f>
        <v>0</v>
      </c>
      <c r="AL407" s="727"/>
      <c r="AM407" s="727"/>
      <c r="AN407" s="213"/>
      <c r="AO407" s="213"/>
      <c r="AP407" s="213"/>
      <c r="AQ407" s="213"/>
      <c r="AR407" s="213"/>
      <c r="AS407" s="213"/>
      <c r="AT407" s="213"/>
      <c r="AU407" s="213"/>
      <c r="AV407" s="213"/>
      <c r="AW407" s="213"/>
      <c r="AX407" s="213"/>
      <c r="AY407" s="213"/>
    </row>
    <row r="408" spans="1:51" ht="14.6" x14ac:dyDescent="0.4">
      <c r="A408" s="735" t="str">
        <f>Tabla135[[#This Row],[Id Riesgo]]</f>
        <v>RC40</v>
      </c>
      <c r="B408" s="736" t="str">
        <f>Tabla135[[#This Row],[Riesgo]]</f>
        <v/>
      </c>
      <c r="C408" s="742" t="b">
        <f>Tabla135[[#This Row],[Identificado en paso 1 y 2?]]</f>
        <v>0</v>
      </c>
      <c r="D408" s="727" t="str">
        <f>_xlfn.XLOOKUP(Tabla135[[#This Row],[Id Riesgo]],Tabla13[Id Riesgo],Tabla13[Probabilidad],"",1)</f>
        <v/>
      </c>
      <c r="E408" s="727" t="str">
        <f>IF(C408=TRUE,_xlfn.XLOOKUP(Tabla135[[#This Row],[Id Riesgo]],Tabla13[Id Riesgo],Tabla13[Porcentaje Impacto],"",1),"")</f>
        <v/>
      </c>
      <c r="F408" s="290" t="str">
        <f t="shared" si="39"/>
        <v>RC40</v>
      </c>
      <c r="G408" s="415" t="b">
        <f>_xlfn.XLOOKUP(F408,Tabla13[Id Riesgo],Tabla13[Registro diligenciado],FALSE,1)</f>
        <v>0</v>
      </c>
      <c r="H408" s="290" t="str">
        <f>IF(G408,_xlfn.XLOOKUP(F408,Tabla6[Id Riesgo],Tabla6[DESCRIPCIÓN DEL RIESGO],FALSE,1),"")</f>
        <v/>
      </c>
      <c r="I408" s="327" t="str">
        <f>_xlfn.XLOOKUP(Tabla135[[#This Row],[Id Riesgo]],Tabla13[Id Riesgo],Tabla13[Probabilidad])</f>
        <v/>
      </c>
      <c r="J408" s="327" t="str">
        <f>_xlfn.XLOOKUP(Tabla135[[#This Row],[Id Riesgo]],Tabla13[Id Riesgo],Tabla13[Porcentaje Impacto],"",1)</f>
        <v/>
      </c>
      <c r="K408" s="311">
        <v>7</v>
      </c>
      <c r="L408" s="314"/>
      <c r="M408" s="314"/>
      <c r="N408" s="314"/>
      <c r="O408" s="295"/>
      <c r="P408" s="314"/>
      <c r="Q408" s="328" t="str">
        <f>_xlfn.TEXTJOIN(" ",TRUE,Tabla135[[#This Row],[Actividad - Acción ¿Qué?
Inicia con verbo]],Tabla135[[#This Row],[Complemento
(Observaciones o desviaciones)]])</f>
        <v/>
      </c>
      <c r="R408" s="295"/>
      <c r="S408" s="327" t="str">
        <f>_xlfn.XLOOKUP(Tabla135[[#This Row],[Tipo de control]],Tabla7[Tipo de control],Tabla7[Peso],"",1)</f>
        <v/>
      </c>
      <c r="T408" s="290" t="str">
        <f>_xlfn.XLOOKUP(Tabla135[[#This Row],[Tipo de control]],Tabla7[Tipo de control],Tabla7[Afectación matriz],"",1)</f>
        <v/>
      </c>
      <c r="U408" s="295"/>
      <c r="V408" s="327" t="str">
        <f>_xlfn.XLOOKUP(Tabla135[[#This Row],[Implementación]],Tabla11[Implementación],Tabla11[Peso],"",1)</f>
        <v/>
      </c>
      <c r="W408" s="295"/>
      <c r="X408" s="295"/>
      <c r="Y408" s="295"/>
      <c r="Z408" s="295"/>
      <c r="AA408" s="310" t="str">
        <f>IFERROR(Tabla135[[#This Row],[Peso del control]]+Tabla135[[#This Row],[Peso de la implementación]],"")</f>
        <v/>
      </c>
      <c r="AB408" s="310" t="str" cm="1">
        <f t="array" ref="AB408">IFERROR(IF(Tabla135[[#This Row],[Registro diligenciado]]=TRUE,_xlfn.IFS(AND(Tabla135[[#This Row],[No. de Control]]=1,Tabla135[[#This Row],[Desplazamiento en la Matriz]]="Probabilidad"),D408-(D408*Tabla135[[#This Row],[Valor del control]]),AND(Tabla135[[#This Row],[No. de Control]]&gt;1,Tabla135[[#This Row],[Desplazamiento en la Matriz]]="Probabilidad"),AB407-(AB407*Tabla135[[#This Row],[Valor del control]]),AND(Tabla135[[#This Row],[No. de Control]]=1,Tabla135[[#This Row],[Desplazamiento en la Matriz]]="Impacto"),D408,AND(Tabla135[[#This Row],[No. de Control]]&gt;1,Tabla135[[#This Row],[Desplazamiento en la Matriz]]="Impacto"),AB407),""),"")</f>
        <v/>
      </c>
      <c r="AC408" s="310" t="str" cm="1">
        <f t="array" ref="AC408">IFERROR(IF(Tabla135[[#This Row],[Registro diligenciado]]=TRUE,_xlfn.IFS(AND(Tabla135[[#This Row],[No. de Control]]=1,Tabla135[[#This Row],[Desplazamiento en la Matriz]]="Impacto"),E408-(E408*Tabla135[[#This Row],[Valor del control]]),AND(Tabla135[[#This Row],[No. de Control]]&gt;1,Tabla135[[#This Row],[Desplazamiento en la Matriz]]="Impacto"),AC407-(AC407*Tabla135[[#This Row],[Valor del control]]),AND(Tabla135[[#This Row],[No. de Control]]=1,Tabla135[[#This Row],[Desplazamiento en la Matriz]]="Probabilidad"),E408,AND(Tabla135[[#This Row],[No. de Control]]&gt;1,Tabla135[[#This Row],[Desplazamiento en la Matriz]]="Probabilidad"),AC407),""),"")</f>
        <v/>
      </c>
      <c r="AD408" s="310">
        <f>IFERROR(_xlfn.MINIFS(Tabla135[Probabilidad residual],Tabla135[Id Riesgo],Tabla135[[#This Row],[Id Riesgo]]),"")</f>
        <v>0</v>
      </c>
      <c r="AE408" s="310">
        <f>IFERROR(_xlfn.MINIFS(Tabla135[Impacto residual],Tabla135[Id Riesgo],Tabla135[[#This Row],[Id Riesgo]]),"")</f>
        <v>0</v>
      </c>
      <c r="AF408" s="310" t="str" cm="1">
        <f t="array" ref="AF40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408" s="310" t="str" cm="1">
        <f t="array" ref="AG40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40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08" s="213"/>
      <c r="AJ408" s="727">
        <f>_xlfn.MINIFS(Tabla135[Probabilidad residual],Tabla135[Id Riesgo],Tabla135[[#This Row],[Id Riesgo]])</f>
        <v>0</v>
      </c>
      <c r="AK408" s="727">
        <f>_xlfn.MINIFS(Tabla135[Impacto residual],Tabla135[Id Riesgo],Tabla135[[#This Row],[Id Riesgo]])</f>
        <v>0</v>
      </c>
      <c r="AL408" s="727"/>
      <c r="AM408" s="727"/>
      <c r="AN408" s="213"/>
      <c r="AO408" s="213"/>
      <c r="AP408" s="213"/>
      <c r="AQ408" s="213"/>
      <c r="AR408" s="213"/>
      <c r="AS408" s="213"/>
      <c r="AT408" s="213"/>
      <c r="AU408" s="213"/>
      <c r="AV408" s="213"/>
      <c r="AW408" s="213"/>
      <c r="AX408" s="213"/>
      <c r="AY408" s="213"/>
    </row>
    <row r="409" spans="1:51" ht="14.6" x14ac:dyDescent="0.4">
      <c r="A409" s="735" t="str">
        <f>Tabla135[[#This Row],[Id Riesgo]]</f>
        <v>RC40</v>
      </c>
      <c r="B409" s="736" t="str">
        <f>Tabla135[[#This Row],[Riesgo]]</f>
        <v/>
      </c>
      <c r="C409" s="742" t="b">
        <f>Tabla135[[#This Row],[Identificado en paso 1 y 2?]]</f>
        <v>0</v>
      </c>
      <c r="D409" s="727" t="str">
        <f>_xlfn.XLOOKUP(Tabla135[[#This Row],[Id Riesgo]],Tabla13[Id Riesgo],Tabla13[Probabilidad],"",1)</f>
        <v/>
      </c>
      <c r="E409" s="727" t="str">
        <f>IF(C409=TRUE,_xlfn.XLOOKUP(Tabla135[[#This Row],[Id Riesgo]],Tabla13[Id Riesgo],Tabla13[Porcentaje Impacto],"",1),"")</f>
        <v/>
      </c>
      <c r="F409" s="290" t="str">
        <f t="shared" si="39"/>
        <v>RC40</v>
      </c>
      <c r="G409" s="415" t="b">
        <f>_xlfn.XLOOKUP(F409,Tabla13[Id Riesgo],Tabla13[Registro diligenciado],FALSE,1)</f>
        <v>0</v>
      </c>
      <c r="H409" s="290" t="str">
        <f>IF(G409,_xlfn.XLOOKUP(F409,Tabla6[Id Riesgo],Tabla6[DESCRIPCIÓN DEL RIESGO],FALSE,1),"")</f>
        <v/>
      </c>
      <c r="I409" s="327" t="str">
        <f>_xlfn.XLOOKUP(Tabla135[[#This Row],[Id Riesgo]],Tabla13[Id Riesgo],Tabla13[Probabilidad])</f>
        <v/>
      </c>
      <c r="J409" s="327" t="str">
        <f>_xlfn.XLOOKUP(Tabla135[[#This Row],[Id Riesgo]],Tabla13[Id Riesgo],Tabla13[Porcentaje Impacto],"",1)</f>
        <v/>
      </c>
      <c r="K409" s="311">
        <v>8</v>
      </c>
      <c r="L409" s="314"/>
      <c r="M409" s="314"/>
      <c r="N409" s="314"/>
      <c r="O409" s="295"/>
      <c r="P409" s="314"/>
      <c r="Q409" s="328" t="str">
        <f>_xlfn.TEXTJOIN(" ",TRUE,Tabla135[[#This Row],[Actividad - Acción ¿Qué?
Inicia con verbo]],Tabla135[[#This Row],[Complemento
(Observaciones o desviaciones)]])</f>
        <v/>
      </c>
      <c r="R409" s="295"/>
      <c r="S409" s="327" t="str">
        <f>_xlfn.XLOOKUP(Tabla135[[#This Row],[Tipo de control]],Tabla7[Tipo de control],Tabla7[Peso],"",1)</f>
        <v/>
      </c>
      <c r="T409" s="290" t="str">
        <f>_xlfn.XLOOKUP(Tabla135[[#This Row],[Tipo de control]],Tabla7[Tipo de control],Tabla7[Afectación matriz],"",1)</f>
        <v/>
      </c>
      <c r="U409" s="295"/>
      <c r="V409" s="327" t="str">
        <f>_xlfn.XLOOKUP(Tabla135[[#This Row],[Implementación]],Tabla11[Implementación],Tabla11[Peso],"",1)</f>
        <v/>
      </c>
      <c r="W409" s="295"/>
      <c r="X409" s="295"/>
      <c r="Y409" s="295"/>
      <c r="Z409" s="295"/>
      <c r="AA409" s="310" t="str">
        <f>IFERROR(Tabla135[[#This Row],[Peso del control]]+Tabla135[[#This Row],[Peso de la implementación]],"")</f>
        <v/>
      </c>
      <c r="AB409" s="310" t="str" cm="1">
        <f t="array" ref="AB409">IFERROR(IF(Tabla135[[#This Row],[Registro diligenciado]]=TRUE,_xlfn.IFS(AND(Tabla135[[#This Row],[No. de Control]]=1,Tabla135[[#This Row],[Desplazamiento en la Matriz]]="Probabilidad"),D409-(D409*Tabla135[[#This Row],[Valor del control]]),AND(Tabla135[[#This Row],[No. de Control]]&gt;1,Tabla135[[#This Row],[Desplazamiento en la Matriz]]="Probabilidad"),AB408-(AB408*Tabla135[[#This Row],[Valor del control]]),AND(Tabla135[[#This Row],[No. de Control]]=1,Tabla135[[#This Row],[Desplazamiento en la Matriz]]="Impacto"),D409,AND(Tabla135[[#This Row],[No. de Control]]&gt;1,Tabla135[[#This Row],[Desplazamiento en la Matriz]]="Impacto"),AB408),""),"")</f>
        <v/>
      </c>
      <c r="AC409" s="310" t="str" cm="1">
        <f t="array" ref="AC409">IFERROR(IF(Tabla135[[#This Row],[Registro diligenciado]]=TRUE,_xlfn.IFS(AND(Tabla135[[#This Row],[No. de Control]]=1,Tabla135[[#This Row],[Desplazamiento en la Matriz]]="Impacto"),E409-(E409*Tabla135[[#This Row],[Valor del control]]),AND(Tabla135[[#This Row],[No. de Control]]&gt;1,Tabla135[[#This Row],[Desplazamiento en la Matriz]]="Impacto"),AC408-(AC408*Tabla135[[#This Row],[Valor del control]]),AND(Tabla135[[#This Row],[No. de Control]]=1,Tabla135[[#This Row],[Desplazamiento en la Matriz]]="Probabilidad"),E409,AND(Tabla135[[#This Row],[No. de Control]]&gt;1,Tabla135[[#This Row],[Desplazamiento en la Matriz]]="Probabilidad"),AC408),""),"")</f>
        <v/>
      </c>
      <c r="AD409" s="310">
        <f>IFERROR(_xlfn.MINIFS(Tabla135[Probabilidad residual],Tabla135[Id Riesgo],Tabla135[[#This Row],[Id Riesgo]]),"")</f>
        <v>0</v>
      </c>
      <c r="AE409" s="310">
        <f>IFERROR(_xlfn.MINIFS(Tabla135[Impacto residual],Tabla135[Id Riesgo],Tabla135[[#This Row],[Id Riesgo]]),"")</f>
        <v>0</v>
      </c>
      <c r="AF409" s="310" t="str" cm="1">
        <f t="array" ref="AF40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409" s="310" t="str" cm="1">
        <f t="array" ref="AG40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40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09" s="213"/>
      <c r="AJ409" s="727">
        <f>_xlfn.MINIFS(Tabla135[Probabilidad residual],Tabla135[Id Riesgo],Tabla135[[#This Row],[Id Riesgo]])</f>
        <v>0</v>
      </c>
      <c r="AK409" s="727">
        <f>_xlfn.MINIFS(Tabla135[Impacto residual],Tabla135[Id Riesgo],Tabla135[[#This Row],[Id Riesgo]])</f>
        <v>0</v>
      </c>
      <c r="AL409" s="727"/>
      <c r="AM409" s="727"/>
      <c r="AN409" s="213"/>
      <c r="AO409" s="213"/>
      <c r="AP409" s="213"/>
      <c r="AQ409" s="213"/>
      <c r="AR409" s="213"/>
      <c r="AS409" s="213"/>
      <c r="AT409" s="213"/>
      <c r="AU409" s="213"/>
      <c r="AV409" s="213"/>
      <c r="AW409" s="213"/>
      <c r="AX409" s="213"/>
      <c r="AY409" s="213"/>
    </row>
    <row r="410" spans="1:51" ht="14.6" x14ac:dyDescent="0.4">
      <c r="A410" s="735" t="str">
        <f>Tabla135[[#This Row],[Id Riesgo]]</f>
        <v>RC40</v>
      </c>
      <c r="B410" s="736" t="str">
        <f>Tabla135[[#This Row],[Riesgo]]</f>
        <v/>
      </c>
      <c r="C410" s="742" t="b">
        <f>Tabla135[[#This Row],[Identificado en paso 1 y 2?]]</f>
        <v>0</v>
      </c>
      <c r="D410" s="727" t="str">
        <f>_xlfn.XLOOKUP(Tabla135[[#This Row],[Id Riesgo]],Tabla13[Id Riesgo],Tabla13[Probabilidad],"",1)</f>
        <v/>
      </c>
      <c r="E410" s="727" t="str">
        <f>IF(C410=TRUE,_xlfn.XLOOKUP(Tabla135[[#This Row],[Id Riesgo]],Tabla13[Id Riesgo],Tabla13[Porcentaje Impacto],"",1),"")</f>
        <v/>
      </c>
      <c r="F410" s="290" t="str">
        <f t="shared" si="39"/>
        <v>RC40</v>
      </c>
      <c r="G410" s="415" t="b">
        <f>_xlfn.XLOOKUP(F410,Tabla13[Id Riesgo],Tabla13[Registro diligenciado],FALSE,1)</f>
        <v>0</v>
      </c>
      <c r="H410" s="290" t="str">
        <f>IF(G410,_xlfn.XLOOKUP(F410,Tabla6[Id Riesgo],Tabla6[DESCRIPCIÓN DEL RIESGO],FALSE,1),"")</f>
        <v/>
      </c>
      <c r="I410" s="327" t="str">
        <f>_xlfn.XLOOKUP(Tabla135[[#This Row],[Id Riesgo]],Tabla13[Id Riesgo],Tabla13[Probabilidad])</f>
        <v/>
      </c>
      <c r="J410" s="327" t="str">
        <f>_xlfn.XLOOKUP(Tabla135[[#This Row],[Id Riesgo]],Tabla13[Id Riesgo],Tabla13[Porcentaje Impacto],"",1)</f>
        <v/>
      </c>
      <c r="K410" s="311">
        <v>9</v>
      </c>
      <c r="L410" s="314"/>
      <c r="M410" s="314"/>
      <c r="N410" s="314"/>
      <c r="O410" s="295"/>
      <c r="P410" s="314"/>
      <c r="Q410" s="328" t="str">
        <f>_xlfn.TEXTJOIN(" ",TRUE,Tabla135[[#This Row],[Actividad - Acción ¿Qué?
Inicia con verbo]],Tabla135[[#This Row],[Complemento
(Observaciones o desviaciones)]])</f>
        <v/>
      </c>
      <c r="R410" s="295"/>
      <c r="S410" s="327" t="str">
        <f>_xlfn.XLOOKUP(Tabla135[[#This Row],[Tipo de control]],Tabla7[Tipo de control],Tabla7[Peso],"",1)</f>
        <v/>
      </c>
      <c r="T410" s="290" t="str">
        <f>_xlfn.XLOOKUP(Tabla135[[#This Row],[Tipo de control]],Tabla7[Tipo de control],Tabla7[Afectación matriz],"",1)</f>
        <v/>
      </c>
      <c r="U410" s="295"/>
      <c r="V410" s="327" t="str">
        <f>_xlfn.XLOOKUP(Tabla135[[#This Row],[Implementación]],Tabla11[Implementación],Tabla11[Peso],"",1)</f>
        <v/>
      </c>
      <c r="W410" s="295"/>
      <c r="X410" s="295"/>
      <c r="Y410" s="295"/>
      <c r="Z410" s="295"/>
      <c r="AA410" s="310" t="str">
        <f>IFERROR(Tabla135[[#This Row],[Peso del control]]+Tabla135[[#This Row],[Peso de la implementación]],"")</f>
        <v/>
      </c>
      <c r="AB410" s="310" t="str" cm="1">
        <f t="array" ref="AB410">IFERROR(IF(Tabla135[[#This Row],[Registro diligenciado]]=TRUE,_xlfn.IFS(AND(Tabla135[[#This Row],[No. de Control]]=1,Tabla135[[#This Row],[Desplazamiento en la Matriz]]="Probabilidad"),D410-(D410*Tabla135[[#This Row],[Valor del control]]),AND(Tabla135[[#This Row],[No. de Control]]&gt;1,Tabla135[[#This Row],[Desplazamiento en la Matriz]]="Probabilidad"),AB409-(AB409*Tabla135[[#This Row],[Valor del control]]),AND(Tabla135[[#This Row],[No. de Control]]=1,Tabla135[[#This Row],[Desplazamiento en la Matriz]]="Impacto"),D410,AND(Tabla135[[#This Row],[No. de Control]]&gt;1,Tabla135[[#This Row],[Desplazamiento en la Matriz]]="Impacto"),AB409),""),"")</f>
        <v/>
      </c>
      <c r="AC410" s="310" t="str" cm="1">
        <f t="array" ref="AC410">IFERROR(IF(Tabla135[[#This Row],[Registro diligenciado]]=TRUE,_xlfn.IFS(AND(Tabla135[[#This Row],[No. de Control]]=1,Tabla135[[#This Row],[Desplazamiento en la Matriz]]="Impacto"),E410-(E410*Tabla135[[#This Row],[Valor del control]]),AND(Tabla135[[#This Row],[No. de Control]]&gt;1,Tabla135[[#This Row],[Desplazamiento en la Matriz]]="Impacto"),AC409-(AC409*Tabla135[[#This Row],[Valor del control]]),AND(Tabla135[[#This Row],[No. de Control]]=1,Tabla135[[#This Row],[Desplazamiento en la Matriz]]="Probabilidad"),E410,AND(Tabla135[[#This Row],[No. de Control]]&gt;1,Tabla135[[#This Row],[Desplazamiento en la Matriz]]="Probabilidad"),AC409),""),"")</f>
        <v/>
      </c>
      <c r="AD410" s="310">
        <f>IFERROR(_xlfn.MINIFS(Tabla135[Probabilidad residual],Tabla135[Id Riesgo],Tabla135[[#This Row],[Id Riesgo]]),"")</f>
        <v>0</v>
      </c>
      <c r="AE410" s="310">
        <f>IFERROR(_xlfn.MINIFS(Tabla135[Impacto residual],Tabla135[Id Riesgo],Tabla135[[#This Row],[Id Riesgo]]),"")</f>
        <v>0</v>
      </c>
      <c r="AF410" s="310" t="str" cm="1">
        <f t="array" ref="AF41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410" s="310" t="str" cm="1">
        <f t="array" ref="AG41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41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10" s="213"/>
      <c r="AJ410" s="727">
        <f>_xlfn.MINIFS(Tabla135[Probabilidad residual],Tabla135[Id Riesgo],Tabla135[[#This Row],[Id Riesgo]])</f>
        <v>0</v>
      </c>
      <c r="AK410" s="727">
        <f>_xlfn.MINIFS(Tabla135[Impacto residual],Tabla135[Id Riesgo],Tabla135[[#This Row],[Id Riesgo]])</f>
        <v>0</v>
      </c>
      <c r="AL410" s="727"/>
      <c r="AM410" s="727"/>
      <c r="AN410" s="213"/>
      <c r="AO410" s="213"/>
      <c r="AP410" s="213"/>
      <c r="AQ410" s="213"/>
      <c r="AR410" s="213"/>
      <c r="AS410" s="213"/>
      <c r="AT410" s="213"/>
      <c r="AU410" s="213"/>
      <c r="AV410" s="213"/>
      <c r="AW410" s="213"/>
      <c r="AX410" s="213"/>
      <c r="AY410" s="213"/>
    </row>
    <row r="411" spans="1:51" ht="14.6" x14ac:dyDescent="0.4">
      <c r="A411" s="735" t="str">
        <f>Tabla135[[#This Row],[Id Riesgo]]</f>
        <v>RC40</v>
      </c>
      <c r="B411" s="736" t="str">
        <f>Tabla135[[#This Row],[Riesgo]]</f>
        <v/>
      </c>
      <c r="C411" s="742" t="b">
        <f>Tabla135[[#This Row],[Identificado en paso 1 y 2?]]</f>
        <v>0</v>
      </c>
      <c r="D411" s="727" t="str">
        <f>_xlfn.XLOOKUP(Tabla135[[#This Row],[Id Riesgo]],Tabla13[Id Riesgo],Tabla13[Probabilidad],"",1)</f>
        <v/>
      </c>
      <c r="E411" s="727" t="str">
        <f>IF(C411=TRUE,_xlfn.XLOOKUP(Tabla135[[#This Row],[Id Riesgo]],Tabla13[Id Riesgo],Tabla13[Porcentaje Impacto],"",1),"")</f>
        <v/>
      </c>
      <c r="F411" s="290" t="str">
        <f t="shared" si="39"/>
        <v>RC40</v>
      </c>
      <c r="G411" s="415" t="b">
        <f>_xlfn.XLOOKUP(F411,Tabla13[Id Riesgo],Tabla13[Registro diligenciado],FALSE,1)</f>
        <v>0</v>
      </c>
      <c r="H411" s="290" t="str">
        <f>IF(G411,_xlfn.XLOOKUP(F411,Tabla6[Id Riesgo],Tabla6[DESCRIPCIÓN DEL RIESGO],FALSE,1),"")</f>
        <v/>
      </c>
      <c r="I411" s="327" t="str">
        <f>_xlfn.XLOOKUP(Tabla135[[#This Row],[Id Riesgo]],Tabla13[Id Riesgo],Tabla13[Probabilidad])</f>
        <v/>
      </c>
      <c r="J411" s="327" t="str">
        <f>_xlfn.XLOOKUP(Tabla135[[#This Row],[Id Riesgo]],Tabla13[Id Riesgo],Tabla13[Porcentaje Impacto],"",1)</f>
        <v/>
      </c>
      <c r="K411" s="311">
        <v>10</v>
      </c>
      <c r="L411" s="314"/>
      <c r="M411" s="314"/>
      <c r="N411" s="314"/>
      <c r="O411" s="295"/>
      <c r="P411" s="314"/>
      <c r="Q411" s="328" t="str">
        <f>_xlfn.TEXTJOIN(" ",TRUE,Tabla135[[#This Row],[Actividad - Acción ¿Qué?
Inicia con verbo]],Tabla135[[#This Row],[Complemento
(Observaciones o desviaciones)]])</f>
        <v/>
      </c>
      <c r="R411" s="295"/>
      <c r="S411" s="327" t="str">
        <f>_xlfn.XLOOKUP(Tabla135[[#This Row],[Tipo de control]],Tabla7[Tipo de control],Tabla7[Peso],"",1)</f>
        <v/>
      </c>
      <c r="T411" s="290" t="str">
        <f>_xlfn.XLOOKUP(Tabla135[[#This Row],[Tipo de control]],Tabla7[Tipo de control],Tabla7[Afectación matriz],"",1)</f>
        <v/>
      </c>
      <c r="U411" s="295"/>
      <c r="V411" s="327" t="str">
        <f>_xlfn.XLOOKUP(Tabla135[[#This Row],[Implementación]],Tabla11[Implementación],Tabla11[Peso],"",1)</f>
        <v/>
      </c>
      <c r="W411" s="295"/>
      <c r="X411" s="295"/>
      <c r="Y411" s="295"/>
      <c r="Z411" s="295"/>
      <c r="AA411" s="310" t="str">
        <f>IFERROR(Tabla135[[#This Row],[Peso del control]]+Tabla135[[#This Row],[Peso de la implementación]],"")</f>
        <v/>
      </c>
      <c r="AB411" s="310" t="str" cm="1">
        <f t="array" ref="AB411">IFERROR(IF(Tabla135[[#This Row],[Registro diligenciado]]=TRUE,_xlfn.IFS(AND(Tabla135[[#This Row],[No. de Control]]=1,Tabla135[[#This Row],[Desplazamiento en la Matriz]]="Probabilidad"),D411-(D411*Tabla135[[#This Row],[Valor del control]]),AND(Tabla135[[#This Row],[No. de Control]]&gt;1,Tabla135[[#This Row],[Desplazamiento en la Matriz]]="Probabilidad"),AB410-(AB410*Tabla135[[#This Row],[Valor del control]]),AND(Tabla135[[#This Row],[No. de Control]]=1,Tabla135[[#This Row],[Desplazamiento en la Matriz]]="Impacto"),D411,AND(Tabla135[[#This Row],[No. de Control]]&gt;1,Tabla135[[#This Row],[Desplazamiento en la Matriz]]="Impacto"),AB410),""),"")</f>
        <v/>
      </c>
      <c r="AC411" s="310" t="str" cm="1">
        <f t="array" ref="AC411">IFERROR(IF(Tabla135[[#This Row],[Registro diligenciado]]=TRUE,_xlfn.IFS(AND(Tabla135[[#This Row],[No. de Control]]=1,Tabla135[[#This Row],[Desplazamiento en la Matriz]]="Impacto"),E411-(E411*Tabla135[[#This Row],[Valor del control]]),AND(Tabla135[[#This Row],[No. de Control]]&gt;1,Tabla135[[#This Row],[Desplazamiento en la Matriz]]="Impacto"),AC410-(AC410*Tabla135[[#This Row],[Valor del control]]),AND(Tabla135[[#This Row],[No. de Control]]=1,Tabla135[[#This Row],[Desplazamiento en la Matriz]]="Probabilidad"),E411,AND(Tabla135[[#This Row],[No. de Control]]&gt;1,Tabla135[[#This Row],[Desplazamiento en la Matriz]]="Probabilidad"),AC410),""),"")</f>
        <v/>
      </c>
      <c r="AD411" s="310">
        <f>IFERROR(_xlfn.MINIFS(Tabla135[Probabilidad residual],Tabla135[Id Riesgo],Tabla135[[#This Row],[Id Riesgo]]),"")</f>
        <v>0</v>
      </c>
      <c r="AE411" s="310">
        <f>IFERROR(_xlfn.MINIFS(Tabla135[Impacto residual],Tabla135[Id Riesgo],Tabla135[[#This Row],[Id Riesgo]]),"")</f>
        <v>0</v>
      </c>
      <c r="AF411" s="310" t="str" cm="1">
        <f t="array" ref="AF41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411" s="310" t="str" cm="1">
        <f t="array" ref="AG41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41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11" s="213"/>
      <c r="AJ411" s="727">
        <f>_xlfn.MINIFS(Tabla135[Probabilidad residual],Tabla135[Id Riesgo],Tabla135[[#This Row],[Id Riesgo]])</f>
        <v>0</v>
      </c>
      <c r="AK411" s="727">
        <f>_xlfn.MINIFS(Tabla135[Impacto residual],Tabla135[Id Riesgo],Tabla135[[#This Row],[Id Riesgo]])</f>
        <v>0</v>
      </c>
      <c r="AL411" s="727"/>
      <c r="AM411" s="727"/>
      <c r="AN411" s="213"/>
      <c r="AO411" s="213"/>
      <c r="AP411" s="213"/>
      <c r="AQ411" s="213"/>
      <c r="AR411" s="213"/>
      <c r="AS411" s="213"/>
      <c r="AT411" s="213"/>
      <c r="AU411" s="213"/>
      <c r="AV411" s="213"/>
      <c r="AW411" s="213"/>
      <c r="AX411" s="213"/>
      <c r="AY411" s="213"/>
    </row>
    <row r="412" spans="1:51" ht="14.6" x14ac:dyDescent="0.4">
      <c r="A412" s="735" t="str">
        <f>Tabla135[[#This Row],[Id Riesgo]]</f>
        <v>RC41</v>
      </c>
      <c r="B412" s="736" t="str">
        <f>Tabla135[[#This Row],[Riesgo]]</f>
        <v/>
      </c>
      <c r="C412" s="742" t="b">
        <f>Tabla135[[#This Row],[Identificado en paso 1 y 2?]]</f>
        <v>0</v>
      </c>
      <c r="D412" s="727" t="str">
        <f>_xlfn.XLOOKUP(Tabla135[[#This Row],[Id Riesgo]],Tabla13[Id Riesgo],Tabla13[Probabilidad],"",1)</f>
        <v/>
      </c>
      <c r="E412" s="727" t="str">
        <f>IF(C412=TRUE,_xlfn.XLOOKUP(Tabla135[[#This Row],[Id Riesgo]],Tabla13[Id Riesgo],Tabla13[Porcentaje Impacto],"",1),"")</f>
        <v/>
      </c>
      <c r="F412" s="290" t="s">
        <v>172</v>
      </c>
      <c r="G412" s="415" t="b">
        <f>_xlfn.XLOOKUP(F412,Tabla13[Id Riesgo],Tabla13[Registro diligenciado],FALSE,1)</f>
        <v>0</v>
      </c>
      <c r="H412" s="290" t="str">
        <f>IF(G412,_xlfn.XLOOKUP(F412,Tabla6[Id Riesgo],Tabla6[DESCRIPCIÓN DEL RIESGO],FALSE,1),"")</f>
        <v/>
      </c>
      <c r="I412" s="327" t="str">
        <f>_xlfn.XLOOKUP(Tabla135[[#This Row],[Id Riesgo]],Tabla13[Id Riesgo],Tabla13[Probabilidad])</f>
        <v/>
      </c>
      <c r="J412" s="327" t="str">
        <f>_xlfn.XLOOKUP(Tabla135[[#This Row],[Id Riesgo]],Tabla13[Id Riesgo],Tabla13[Porcentaje Impacto],"",1)</f>
        <v/>
      </c>
      <c r="K412" s="311">
        <v>1</v>
      </c>
      <c r="L412" s="314"/>
      <c r="M412" s="314"/>
      <c r="N412" s="314"/>
      <c r="O412" s="295"/>
      <c r="P412" s="314"/>
      <c r="Q412" s="328" t="str">
        <f>_xlfn.TEXTJOIN(" ",TRUE,Tabla135[[#This Row],[Actividad - Acción ¿Qué?
Inicia con verbo]],Tabla135[[#This Row],[Complemento
(Observaciones o desviaciones)]])</f>
        <v/>
      </c>
      <c r="R412" s="295"/>
      <c r="S412" s="327" t="str">
        <f>_xlfn.XLOOKUP(Tabla135[[#This Row],[Tipo de control]],Tabla7[Tipo de control],Tabla7[Peso],"",1)</f>
        <v/>
      </c>
      <c r="T412" s="290" t="str">
        <f>_xlfn.XLOOKUP(Tabla135[[#This Row],[Tipo de control]],Tabla7[Tipo de control],Tabla7[Afectación matriz],"",1)</f>
        <v/>
      </c>
      <c r="U412" s="295"/>
      <c r="V412" s="327" t="str">
        <f>_xlfn.XLOOKUP(Tabla135[[#This Row],[Implementación]],Tabla11[Implementación],Tabla11[Peso],"",1)</f>
        <v/>
      </c>
      <c r="W412" s="295"/>
      <c r="X412" s="295"/>
      <c r="Y412" s="295"/>
      <c r="Z412" s="295"/>
      <c r="AA412" s="310" t="str">
        <f>IFERROR(Tabla135[[#This Row],[Peso del control]]+Tabla135[[#This Row],[Peso de la implementación]],"")</f>
        <v/>
      </c>
      <c r="AB412" s="310" t="str" cm="1">
        <f t="array" ref="AB412">IFERROR(IF(Tabla135[[#This Row],[Registro diligenciado]]=TRUE,_xlfn.IFS(AND(Tabla135[[#This Row],[No. de Control]]=1,Tabla135[[#This Row],[Desplazamiento en la Matriz]]="Probabilidad"),D412-(D412*Tabla135[[#This Row],[Valor del control]]),AND(Tabla135[[#This Row],[No. de Control]]&gt;1,Tabla135[[#This Row],[Desplazamiento en la Matriz]]="Probabilidad"),AB411-(AB411*Tabla135[[#This Row],[Valor del control]]),AND(Tabla135[[#This Row],[No. de Control]]=1,Tabla135[[#This Row],[Desplazamiento en la Matriz]]="Impacto"),D412,AND(Tabla135[[#This Row],[No. de Control]]&gt;1,Tabla135[[#This Row],[Desplazamiento en la Matriz]]="Impacto"),AB411),""),"")</f>
        <v/>
      </c>
      <c r="AC412" s="310" t="str" cm="1">
        <f t="array" ref="AC412">IFERROR(IF(Tabla135[[#This Row],[Registro diligenciado]]=TRUE,_xlfn.IFS(AND(Tabla135[[#This Row],[No. de Control]]=1,Tabla135[[#This Row],[Desplazamiento en la Matriz]]="Impacto"),E412-(E412*Tabla135[[#This Row],[Valor del control]]),AND(Tabla135[[#This Row],[No. de Control]]&gt;1,Tabla135[[#This Row],[Desplazamiento en la Matriz]]="Impacto"),AC411-(AC411*Tabla135[[#This Row],[Valor del control]]),AND(Tabla135[[#This Row],[No. de Control]]=1,Tabla135[[#This Row],[Desplazamiento en la Matriz]]="Probabilidad"),E412,AND(Tabla135[[#This Row],[No. de Control]]&gt;1,Tabla135[[#This Row],[Desplazamiento en la Matriz]]="Probabilidad"),AC411),""),"")</f>
        <v/>
      </c>
      <c r="AD412" s="310">
        <f>IFERROR(_xlfn.MINIFS(Tabla135[Probabilidad residual],Tabla135[Id Riesgo],Tabla135[[#This Row],[Id Riesgo]]),"")</f>
        <v>0</v>
      </c>
      <c r="AE412" s="310">
        <f>IFERROR(_xlfn.MINIFS(Tabla135[Impacto residual],Tabla135[Id Riesgo],Tabla135[[#This Row],[Id Riesgo]]),"")</f>
        <v>0</v>
      </c>
      <c r="AF412" s="310" t="str" cm="1">
        <f t="array" ref="AF41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412" s="310" t="str" cm="1">
        <f t="array" ref="AG41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41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12" s="213"/>
      <c r="AJ412" s="727">
        <f>_xlfn.MINIFS(Tabla135[Probabilidad residual],Tabla135[Id Riesgo],Tabla135[[#This Row],[Id Riesgo]])</f>
        <v>0</v>
      </c>
      <c r="AK412" s="727">
        <f>_xlfn.MINIFS(Tabla135[Impacto residual],Tabla135[Id Riesgo],Tabla135[[#This Row],[Id Riesgo]])</f>
        <v>0</v>
      </c>
      <c r="AL412" s="727" t="str" cm="1">
        <f t="array" ref="AL412">IFERROR(_xlfn.IFS(AND(AJ412&gt;=CONFIGURACIÓN!$BF$6,AJ412&lt;=CONFIGURACIÓN!$BG$6),CONFIGURACIÓN!$BE$6,AND(AJ412&gt;=CONFIGURACIÓN!$BF$7,AJ412&lt;=CONFIGURACIÓN!$BG$7),CONFIGURACIÓN!$BE$7,AND(AJ412&gt;=CONFIGURACIÓN!$BF$8,AJ412&lt;=CONFIGURACIÓN!$BG$8),CONFIGURACIÓN!$BE$8,AND(AJ412&gt;=CONFIGURACIÓN!$BF$9,AJ412&lt;=CONFIGURACIÓN!$BG$9),CONFIGURACIÓN!$BE$9,AND(AJ412&gt;=CONFIGURACIÓN!$BF$10,AJ412&lt;=CONFIGURACIÓN!$BG$10),CONFIGURACIÓN!$BE$10),"")</f>
        <v/>
      </c>
      <c r="AM412" s="727" t="str" cm="1">
        <f t="array" ref="AM412">IFERROR(_xlfn.IFS(AND(AK412&gt;=CONFIGURACIÓN!$BJ$6,AK412&lt;=CONFIGURACIÓN!$BK$6),CONFIGURACIÓN!$BI$6,AND(AK412&gt;=CONFIGURACIÓN!$BJ$7,AK412&lt;=CONFIGURACIÓN!$BK$7),CONFIGURACIÓN!$BI$7,AND(AK412&gt;=CONFIGURACIÓN!$BJ$8,AK412&lt;=CONFIGURACIÓN!$BK$8),CONFIGURACIÓN!$BI$8,AND(AK412&gt;=CONFIGURACIÓN!$BJ$9,AK412&lt;=CONFIGURACIÓN!$BK$9),CONFIGURACIÓN!$BI$9,AND(AK412&gt;=CONFIGURACIÓN!$BJ$10,AK412&lt;=CONFIGURACIÓN!$BK$10),CONFIGURACIÓN!$BI$10),"")</f>
        <v/>
      </c>
      <c r="AN412" s="213"/>
      <c r="AO412" s="213"/>
      <c r="AP412" s="213"/>
      <c r="AQ412" s="213"/>
      <c r="AR412" s="213"/>
      <c r="AS412" s="213"/>
      <c r="AT412" s="213"/>
      <c r="AU412" s="213"/>
      <c r="AV412" s="213"/>
      <c r="AW412" s="213"/>
      <c r="AX412" s="213"/>
      <c r="AY412" s="213"/>
    </row>
    <row r="413" spans="1:51" ht="14.6" x14ac:dyDescent="0.4">
      <c r="A413" s="735" t="str">
        <f>Tabla135[[#This Row],[Id Riesgo]]</f>
        <v>RC41</v>
      </c>
      <c r="B413" s="736" t="str">
        <f>Tabla135[[#This Row],[Riesgo]]</f>
        <v/>
      </c>
      <c r="C413" s="742" t="b">
        <f>Tabla135[[#This Row],[Identificado en paso 1 y 2?]]</f>
        <v>0</v>
      </c>
      <c r="D413" s="727" t="str">
        <f>_xlfn.XLOOKUP(Tabla135[[#This Row],[Id Riesgo]],Tabla13[Id Riesgo],Tabla13[Probabilidad],"",1)</f>
        <v/>
      </c>
      <c r="E413" s="727" t="str">
        <f>IF(C413=TRUE,_xlfn.XLOOKUP(Tabla135[[#This Row],[Id Riesgo]],Tabla13[Id Riesgo],Tabla13[Porcentaje Impacto],"",1),"")</f>
        <v/>
      </c>
      <c r="F413" s="290" t="str">
        <f t="shared" ref="F413:F421" si="40">F412</f>
        <v>RC41</v>
      </c>
      <c r="G413" s="415" t="b">
        <f>_xlfn.XLOOKUP(F413,Tabla13[Id Riesgo],Tabla13[Registro diligenciado],FALSE,1)</f>
        <v>0</v>
      </c>
      <c r="H413" s="290" t="str">
        <f>IF(G413,_xlfn.XLOOKUP(F413,Tabla6[Id Riesgo],Tabla6[DESCRIPCIÓN DEL RIESGO],FALSE,1),"")</f>
        <v/>
      </c>
      <c r="I413" s="327" t="str">
        <f>_xlfn.XLOOKUP(Tabla135[[#This Row],[Id Riesgo]],Tabla13[Id Riesgo],Tabla13[Probabilidad])</f>
        <v/>
      </c>
      <c r="J413" s="327" t="str">
        <f>_xlfn.XLOOKUP(Tabla135[[#This Row],[Id Riesgo]],Tabla13[Id Riesgo],Tabla13[Porcentaje Impacto],"",1)</f>
        <v/>
      </c>
      <c r="K413" s="311">
        <v>2</v>
      </c>
      <c r="L413" s="314"/>
      <c r="M413" s="314"/>
      <c r="N413" s="314"/>
      <c r="O413" s="295"/>
      <c r="P413" s="314"/>
      <c r="Q413" s="328" t="str">
        <f>_xlfn.TEXTJOIN(" ",TRUE,Tabla135[[#This Row],[Actividad - Acción ¿Qué?
Inicia con verbo]],Tabla135[[#This Row],[Complemento
(Observaciones o desviaciones)]])</f>
        <v/>
      </c>
      <c r="R413" s="295"/>
      <c r="S413" s="327" t="str">
        <f>_xlfn.XLOOKUP(Tabla135[[#This Row],[Tipo de control]],Tabla7[Tipo de control],Tabla7[Peso],"",1)</f>
        <v/>
      </c>
      <c r="T413" s="290" t="str">
        <f>_xlfn.XLOOKUP(Tabla135[[#This Row],[Tipo de control]],Tabla7[Tipo de control],Tabla7[Afectación matriz],"",1)</f>
        <v/>
      </c>
      <c r="U413" s="295"/>
      <c r="V413" s="327" t="str">
        <f>_xlfn.XLOOKUP(Tabla135[[#This Row],[Implementación]],Tabla11[Implementación],Tabla11[Peso],"",1)</f>
        <v/>
      </c>
      <c r="W413" s="295"/>
      <c r="X413" s="295"/>
      <c r="Y413" s="295"/>
      <c r="Z413" s="295"/>
      <c r="AA413" s="310" t="str">
        <f>IFERROR(Tabla135[[#This Row],[Peso del control]]+Tabla135[[#This Row],[Peso de la implementación]],"")</f>
        <v/>
      </c>
      <c r="AB413" s="310" t="str" cm="1">
        <f t="array" ref="AB413">IFERROR(IF(Tabla135[[#This Row],[Registro diligenciado]]=TRUE,_xlfn.IFS(AND(Tabla135[[#This Row],[No. de Control]]=1,Tabla135[[#This Row],[Desplazamiento en la Matriz]]="Probabilidad"),D413-(D413*Tabla135[[#This Row],[Valor del control]]),AND(Tabla135[[#This Row],[No. de Control]]&gt;1,Tabla135[[#This Row],[Desplazamiento en la Matriz]]="Probabilidad"),AB412-(AB412*Tabla135[[#This Row],[Valor del control]]),AND(Tabla135[[#This Row],[No. de Control]]=1,Tabla135[[#This Row],[Desplazamiento en la Matriz]]="Impacto"),D413,AND(Tabla135[[#This Row],[No. de Control]]&gt;1,Tabla135[[#This Row],[Desplazamiento en la Matriz]]="Impacto"),AB412),""),"")</f>
        <v/>
      </c>
      <c r="AC413" s="310" t="str" cm="1">
        <f t="array" ref="AC413">IFERROR(IF(Tabla135[[#This Row],[Registro diligenciado]]=TRUE,_xlfn.IFS(AND(Tabla135[[#This Row],[No. de Control]]=1,Tabla135[[#This Row],[Desplazamiento en la Matriz]]="Impacto"),E413-(E413*Tabla135[[#This Row],[Valor del control]]),AND(Tabla135[[#This Row],[No. de Control]]&gt;1,Tabla135[[#This Row],[Desplazamiento en la Matriz]]="Impacto"),AC412-(AC412*Tabla135[[#This Row],[Valor del control]]),AND(Tabla135[[#This Row],[No. de Control]]=1,Tabla135[[#This Row],[Desplazamiento en la Matriz]]="Probabilidad"),E413,AND(Tabla135[[#This Row],[No. de Control]]&gt;1,Tabla135[[#This Row],[Desplazamiento en la Matriz]]="Probabilidad"),AC412),""),"")</f>
        <v/>
      </c>
      <c r="AD413" s="310">
        <f>IFERROR(_xlfn.MINIFS(Tabla135[Probabilidad residual],Tabla135[Id Riesgo],Tabla135[[#This Row],[Id Riesgo]]),"")</f>
        <v>0</v>
      </c>
      <c r="AE413" s="310">
        <f>IFERROR(_xlfn.MINIFS(Tabla135[Impacto residual],Tabla135[Id Riesgo],Tabla135[[#This Row],[Id Riesgo]]),"")</f>
        <v>0</v>
      </c>
      <c r="AF413" s="310" t="str" cm="1">
        <f t="array" ref="AF41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413" s="310" t="str" cm="1">
        <f t="array" ref="AG41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41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13" s="213"/>
      <c r="AJ413" s="727">
        <f>_xlfn.MINIFS(Tabla135[Probabilidad residual],Tabla135[Id Riesgo],Tabla135[[#This Row],[Id Riesgo]])</f>
        <v>0</v>
      </c>
      <c r="AK413" s="727">
        <f>_xlfn.MINIFS(Tabla135[Impacto residual],Tabla135[Id Riesgo],Tabla135[[#This Row],[Id Riesgo]])</f>
        <v>0</v>
      </c>
      <c r="AL413" s="727"/>
      <c r="AM413" s="727"/>
      <c r="AN413" s="213"/>
      <c r="AO413" s="213"/>
      <c r="AP413" s="213"/>
      <c r="AQ413" s="213"/>
      <c r="AR413" s="213"/>
      <c r="AS413" s="213"/>
      <c r="AT413" s="213"/>
      <c r="AU413" s="213"/>
      <c r="AV413" s="213"/>
      <c r="AW413" s="213"/>
      <c r="AX413" s="213"/>
      <c r="AY413" s="213"/>
    </row>
    <row r="414" spans="1:51" ht="14.6" x14ac:dyDescent="0.4">
      <c r="A414" s="735" t="str">
        <f>Tabla135[[#This Row],[Id Riesgo]]</f>
        <v>RC41</v>
      </c>
      <c r="B414" s="736" t="str">
        <f>Tabla135[[#This Row],[Riesgo]]</f>
        <v/>
      </c>
      <c r="C414" s="742" t="b">
        <f>Tabla135[[#This Row],[Identificado en paso 1 y 2?]]</f>
        <v>0</v>
      </c>
      <c r="D414" s="727" t="str">
        <f>_xlfn.XLOOKUP(Tabla135[[#This Row],[Id Riesgo]],Tabla13[Id Riesgo],Tabla13[Probabilidad],"",1)</f>
        <v/>
      </c>
      <c r="E414" s="727" t="str">
        <f>IF(C414=TRUE,_xlfn.XLOOKUP(Tabla135[[#This Row],[Id Riesgo]],Tabla13[Id Riesgo],Tabla13[Porcentaje Impacto],"",1),"")</f>
        <v/>
      </c>
      <c r="F414" s="290" t="str">
        <f t="shared" si="40"/>
        <v>RC41</v>
      </c>
      <c r="G414" s="415" t="b">
        <f>_xlfn.XLOOKUP(F414,Tabla13[Id Riesgo],Tabla13[Registro diligenciado],FALSE,1)</f>
        <v>0</v>
      </c>
      <c r="H414" s="290" t="str">
        <f>IF(G414,_xlfn.XLOOKUP(F414,Tabla6[Id Riesgo],Tabla6[DESCRIPCIÓN DEL RIESGO],FALSE,1),"")</f>
        <v/>
      </c>
      <c r="I414" s="327" t="str">
        <f>_xlfn.XLOOKUP(Tabla135[[#This Row],[Id Riesgo]],Tabla13[Id Riesgo],Tabla13[Probabilidad])</f>
        <v/>
      </c>
      <c r="J414" s="327" t="str">
        <f>_xlfn.XLOOKUP(Tabla135[[#This Row],[Id Riesgo]],Tabla13[Id Riesgo],Tabla13[Porcentaje Impacto],"",1)</f>
        <v/>
      </c>
      <c r="K414" s="311">
        <v>3</v>
      </c>
      <c r="L414" s="314"/>
      <c r="M414" s="314"/>
      <c r="N414" s="314"/>
      <c r="O414" s="295"/>
      <c r="P414" s="314"/>
      <c r="Q414" s="328" t="str">
        <f>_xlfn.TEXTJOIN(" ",TRUE,Tabla135[[#This Row],[Actividad - Acción ¿Qué?
Inicia con verbo]],Tabla135[[#This Row],[Complemento
(Observaciones o desviaciones)]])</f>
        <v/>
      </c>
      <c r="R414" s="295"/>
      <c r="S414" s="327" t="str">
        <f>_xlfn.XLOOKUP(Tabla135[[#This Row],[Tipo de control]],Tabla7[Tipo de control],Tabla7[Peso],"",1)</f>
        <v/>
      </c>
      <c r="T414" s="290" t="str">
        <f>_xlfn.XLOOKUP(Tabla135[[#This Row],[Tipo de control]],Tabla7[Tipo de control],Tabla7[Afectación matriz],"",1)</f>
        <v/>
      </c>
      <c r="U414" s="295"/>
      <c r="V414" s="327" t="str">
        <f>_xlfn.XLOOKUP(Tabla135[[#This Row],[Implementación]],Tabla11[Implementación],Tabla11[Peso],"",1)</f>
        <v/>
      </c>
      <c r="W414" s="295"/>
      <c r="X414" s="295"/>
      <c r="Y414" s="295"/>
      <c r="Z414" s="295"/>
      <c r="AA414" s="310" t="str">
        <f>IFERROR(Tabla135[[#This Row],[Peso del control]]+Tabla135[[#This Row],[Peso de la implementación]],"")</f>
        <v/>
      </c>
      <c r="AB414" s="310" t="str" cm="1">
        <f t="array" ref="AB414">IFERROR(IF(Tabla135[[#This Row],[Registro diligenciado]]=TRUE,_xlfn.IFS(AND(Tabla135[[#This Row],[No. de Control]]=1,Tabla135[[#This Row],[Desplazamiento en la Matriz]]="Probabilidad"),D414-(D414*Tabla135[[#This Row],[Valor del control]]),AND(Tabla135[[#This Row],[No. de Control]]&gt;1,Tabla135[[#This Row],[Desplazamiento en la Matriz]]="Probabilidad"),AB413-(AB413*Tabla135[[#This Row],[Valor del control]]),AND(Tabla135[[#This Row],[No. de Control]]=1,Tabla135[[#This Row],[Desplazamiento en la Matriz]]="Impacto"),D414,AND(Tabla135[[#This Row],[No. de Control]]&gt;1,Tabla135[[#This Row],[Desplazamiento en la Matriz]]="Impacto"),AB413),""),"")</f>
        <v/>
      </c>
      <c r="AC414" s="310" t="str" cm="1">
        <f t="array" ref="AC414">IFERROR(IF(Tabla135[[#This Row],[Registro diligenciado]]=TRUE,_xlfn.IFS(AND(Tabla135[[#This Row],[No. de Control]]=1,Tabla135[[#This Row],[Desplazamiento en la Matriz]]="Impacto"),E414-(E414*Tabla135[[#This Row],[Valor del control]]),AND(Tabla135[[#This Row],[No. de Control]]&gt;1,Tabla135[[#This Row],[Desplazamiento en la Matriz]]="Impacto"),AC413-(AC413*Tabla135[[#This Row],[Valor del control]]),AND(Tabla135[[#This Row],[No. de Control]]=1,Tabla135[[#This Row],[Desplazamiento en la Matriz]]="Probabilidad"),E414,AND(Tabla135[[#This Row],[No. de Control]]&gt;1,Tabla135[[#This Row],[Desplazamiento en la Matriz]]="Probabilidad"),AC413),""),"")</f>
        <v/>
      </c>
      <c r="AD414" s="310">
        <f>IFERROR(_xlfn.MINIFS(Tabla135[Probabilidad residual],Tabla135[Id Riesgo],Tabla135[[#This Row],[Id Riesgo]]),"")</f>
        <v>0</v>
      </c>
      <c r="AE414" s="310">
        <f>IFERROR(_xlfn.MINIFS(Tabla135[Impacto residual],Tabla135[Id Riesgo],Tabla135[[#This Row],[Id Riesgo]]),"")</f>
        <v>0</v>
      </c>
      <c r="AF414" s="310" t="str" cm="1">
        <f t="array" ref="AF41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414" s="310" t="str" cm="1">
        <f t="array" ref="AG41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41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14" s="213"/>
      <c r="AJ414" s="727">
        <f>_xlfn.MINIFS(Tabla135[Probabilidad residual],Tabla135[Id Riesgo],Tabla135[[#This Row],[Id Riesgo]])</f>
        <v>0</v>
      </c>
      <c r="AK414" s="727">
        <f>_xlfn.MINIFS(Tabla135[Impacto residual],Tabla135[Id Riesgo],Tabla135[[#This Row],[Id Riesgo]])</f>
        <v>0</v>
      </c>
      <c r="AL414" s="727"/>
      <c r="AM414" s="727"/>
      <c r="AN414" s="213"/>
      <c r="AO414" s="213"/>
      <c r="AP414" s="213"/>
      <c r="AQ414" s="213"/>
      <c r="AR414" s="213"/>
      <c r="AS414" s="213"/>
      <c r="AT414" s="213"/>
      <c r="AU414" s="213"/>
      <c r="AV414" s="213"/>
      <c r="AW414" s="213"/>
      <c r="AX414" s="213"/>
      <c r="AY414" s="213"/>
    </row>
    <row r="415" spans="1:51" ht="14.6" x14ac:dyDescent="0.4">
      <c r="A415" s="735" t="str">
        <f>Tabla135[[#This Row],[Id Riesgo]]</f>
        <v>RC41</v>
      </c>
      <c r="B415" s="736" t="str">
        <f>Tabla135[[#This Row],[Riesgo]]</f>
        <v/>
      </c>
      <c r="C415" s="742" t="b">
        <f>Tabla135[[#This Row],[Identificado en paso 1 y 2?]]</f>
        <v>0</v>
      </c>
      <c r="D415" s="727" t="str">
        <f>_xlfn.XLOOKUP(Tabla135[[#This Row],[Id Riesgo]],Tabla13[Id Riesgo],Tabla13[Probabilidad],"",1)</f>
        <v/>
      </c>
      <c r="E415" s="727" t="str">
        <f>IF(C415=TRUE,_xlfn.XLOOKUP(Tabla135[[#This Row],[Id Riesgo]],Tabla13[Id Riesgo],Tabla13[Porcentaje Impacto],"",1),"")</f>
        <v/>
      </c>
      <c r="F415" s="290" t="str">
        <f t="shared" si="40"/>
        <v>RC41</v>
      </c>
      <c r="G415" s="415" t="b">
        <f>_xlfn.XLOOKUP(F415,Tabla13[Id Riesgo],Tabla13[Registro diligenciado],FALSE,1)</f>
        <v>0</v>
      </c>
      <c r="H415" s="290" t="str">
        <f>IF(G415,_xlfn.XLOOKUP(F415,Tabla6[Id Riesgo],Tabla6[DESCRIPCIÓN DEL RIESGO],FALSE,1),"")</f>
        <v/>
      </c>
      <c r="I415" s="327" t="str">
        <f>_xlfn.XLOOKUP(Tabla135[[#This Row],[Id Riesgo]],Tabla13[Id Riesgo],Tabla13[Probabilidad])</f>
        <v/>
      </c>
      <c r="J415" s="327" t="str">
        <f>_xlfn.XLOOKUP(Tabla135[[#This Row],[Id Riesgo]],Tabla13[Id Riesgo],Tabla13[Porcentaje Impacto],"",1)</f>
        <v/>
      </c>
      <c r="K415" s="311">
        <v>4</v>
      </c>
      <c r="L415" s="314"/>
      <c r="M415" s="314"/>
      <c r="N415" s="314"/>
      <c r="O415" s="295"/>
      <c r="P415" s="314"/>
      <c r="Q415" s="328" t="str">
        <f>_xlfn.TEXTJOIN(" ",TRUE,Tabla135[[#This Row],[Actividad - Acción ¿Qué?
Inicia con verbo]],Tabla135[[#This Row],[Complemento
(Observaciones o desviaciones)]])</f>
        <v/>
      </c>
      <c r="R415" s="295"/>
      <c r="S415" s="327" t="str">
        <f>_xlfn.XLOOKUP(Tabla135[[#This Row],[Tipo de control]],Tabla7[Tipo de control],Tabla7[Peso],"",1)</f>
        <v/>
      </c>
      <c r="T415" s="290" t="str">
        <f>_xlfn.XLOOKUP(Tabla135[[#This Row],[Tipo de control]],Tabla7[Tipo de control],Tabla7[Afectación matriz],"",1)</f>
        <v/>
      </c>
      <c r="U415" s="295"/>
      <c r="V415" s="327" t="str">
        <f>_xlfn.XLOOKUP(Tabla135[[#This Row],[Implementación]],Tabla11[Implementación],Tabla11[Peso],"",1)</f>
        <v/>
      </c>
      <c r="W415" s="295"/>
      <c r="X415" s="295"/>
      <c r="Y415" s="295"/>
      <c r="Z415" s="295"/>
      <c r="AA415" s="310" t="str">
        <f>IFERROR(Tabla135[[#This Row],[Peso del control]]+Tabla135[[#This Row],[Peso de la implementación]],"")</f>
        <v/>
      </c>
      <c r="AB415" s="310" t="str" cm="1">
        <f t="array" ref="AB415">IFERROR(IF(Tabla135[[#This Row],[Registro diligenciado]]=TRUE,_xlfn.IFS(AND(Tabla135[[#This Row],[No. de Control]]=1,Tabla135[[#This Row],[Desplazamiento en la Matriz]]="Probabilidad"),D415-(D415*Tabla135[[#This Row],[Valor del control]]),AND(Tabla135[[#This Row],[No. de Control]]&gt;1,Tabla135[[#This Row],[Desplazamiento en la Matriz]]="Probabilidad"),AB414-(AB414*Tabla135[[#This Row],[Valor del control]]),AND(Tabla135[[#This Row],[No. de Control]]=1,Tabla135[[#This Row],[Desplazamiento en la Matriz]]="Impacto"),D415,AND(Tabla135[[#This Row],[No. de Control]]&gt;1,Tabla135[[#This Row],[Desplazamiento en la Matriz]]="Impacto"),AB414),""),"")</f>
        <v/>
      </c>
      <c r="AC415" s="310" t="str" cm="1">
        <f t="array" ref="AC415">IFERROR(IF(Tabla135[[#This Row],[Registro diligenciado]]=TRUE,_xlfn.IFS(AND(Tabla135[[#This Row],[No. de Control]]=1,Tabla135[[#This Row],[Desplazamiento en la Matriz]]="Impacto"),E415-(E415*Tabla135[[#This Row],[Valor del control]]),AND(Tabla135[[#This Row],[No. de Control]]&gt;1,Tabla135[[#This Row],[Desplazamiento en la Matriz]]="Impacto"),AC414-(AC414*Tabla135[[#This Row],[Valor del control]]),AND(Tabla135[[#This Row],[No. de Control]]=1,Tabla135[[#This Row],[Desplazamiento en la Matriz]]="Probabilidad"),E415,AND(Tabla135[[#This Row],[No. de Control]]&gt;1,Tabla135[[#This Row],[Desplazamiento en la Matriz]]="Probabilidad"),AC414),""),"")</f>
        <v/>
      </c>
      <c r="AD415" s="310">
        <f>IFERROR(_xlfn.MINIFS(Tabla135[Probabilidad residual],Tabla135[Id Riesgo],Tabla135[[#This Row],[Id Riesgo]]),"")</f>
        <v>0</v>
      </c>
      <c r="AE415" s="310">
        <f>IFERROR(_xlfn.MINIFS(Tabla135[Impacto residual],Tabla135[Id Riesgo],Tabla135[[#This Row],[Id Riesgo]]),"")</f>
        <v>0</v>
      </c>
      <c r="AF415" s="310" t="str" cm="1">
        <f t="array" ref="AF41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415" s="310" t="str" cm="1">
        <f t="array" ref="AG41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41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15" s="213"/>
      <c r="AJ415" s="727">
        <f>_xlfn.MINIFS(Tabla135[Probabilidad residual],Tabla135[Id Riesgo],Tabla135[[#This Row],[Id Riesgo]])</f>
        <v>0</v>
      </c>
      <c r="AK415" s="727">
        <f>_xlfn.MINIFS(Tabla135[Impacto residual],Tabla135[Id Riesgo],Tabla135[[#This Row],[Id Riesgo]])</f>
        <v>0</v>
      </c>
      <c r="AL415" s="727"/>
      <c r="AM415" s="727"/>
      <c r="AN415" s="213"/>
      <c r="AO415" s="213"/>
      <c r="AP415" s="213"/>
      <c r="AQ415" s="213"/>
      <c r="AR415" s="213"/>
      <c r="AS415" s="213"/>
      <c r="AT415" s="213"/>
      <c r="AU415" s="213"/>
      <c r="AV415" s="213"/>
      <c r="AW415" s="213"/>
      <c r="AX415" s="213"/>
      <c r="AY415" s="213"/>
    </row>
    <row r="416" spans="1:51" ht="14.6" x14ac:dyDescent="0.4">
      <c r="A416" s="735" t="str">
        <f>Tabla135[[#This Row],[Id Riesgo]]</f>
        <v>RC41</v>
      </c>
      <c r="B416" s="736" t="str">
        <f>Tabla135[[#This Row],[Riesgo]]</f>
        <v/>
      </c>
      <c r="C416" s="742" t="b">
        <f>Tabla135[[#This Row],[Identificado en paso 1 y 2?]]</f>
        <v>0</v>
      </c>
      <c r="D416" s="727" t="str">
        <f>_xlfn.XLOOKUP(Tabla135[[#This Row],[Id Riesgo]],Tabla13[Id Riesgo],Tabla13[Probabilidad],"",1)</f>
        <v/>
      </c>
      <c r="E416" s="727" t="str">
        <f>IF(C416=TRUE,_xlfn.XLOOKUP(Tabla135[[#This Row],[Id Riesgo]],Tabla13[Id Riesgo],Tabla13[Porcentaje Impacto],"",1),"")</f>
        <v/>
      </c>
      <c r="F416" s="290" t="str">
        <f t="shared" si="40"/>
        <v>RC41</v>
      </c>
      <c r="G416" s="415" t="b">
        <f>_xlfn.XLOOKUP(F416,Tabla13[Id Riesgo],Tabla13[Registro diligenciado],FALSE,1)</f>
        <v>0</v>
      </c>
      <c r="H416" s="290" t="str">
        <f>IF(G416,_xlfn.XLOOKUP(F416,Tabla6[Id Riesgo],Tabla6[DESCRIPCIÓN DEL RIESGO],FALSE,1),"")</f>
        <v/>
      </c>
      <c r="I416" s="327" t="str">
        <f>_xlfn.XLOOKUP(Tabla135[[#This Row],[Id Riesgo]],Tabla13[Id Riesgo],Tabla13[Probabilidad])</f>
        <v/>
      </c>
      <c r="J416" s="327" t="str">
        <f>_xlfn.XLOOKUP(Tabla135[[#This Row],[Id Riesgo]],Tabla13[Id Riesgo],Tabla13[Porcentaje Impacto],"",1)</f>
        <v/>
      </c>
      <c r="K416" s="311">
        <v>5</v>
      </c>
      <c r="L416" s="314"/>
      <c r="M416" s="314"/>
      <c r="N416" s="314"/>
      <c r="O416" s="295"/>
      <c r="P416" s="314"/>
      <c r="Q416" s="328" t="str">
        <f>_xlfn.TEXTJOIN(" ",TRUE,Tabla135[[#This Row],[Actividad - Acción ¿Qué?
Inicia con verbo]],Tabla135[[#This Row],[Complemento
(Observaciones o desviaciones)]])</f>
        <v/>
      </c>
      <c r="R416" s="295"/>
      <c r="S416" s="327" t="str">
        <f>_xlfn.XLOOKUP(Tabla135[[#This Row],[Tipo de control]],Tabla7[Tipo de control],Tabla7[Peso],"",1)</f>
        <v/>
      </c>
      <c r="T416" s="290" t="str">
        <f>_xlfn.XLOOKUP(Tabla135[[#This Row],[Tipo de control]],Tabla7[Tipo de control],Tabla7[Afectación matriz],"",1)</f>
        <v/>
      </c>
      <c r="U416" s="295"/>
      <c r="V416" s="327" t="str">
        <f>_xlfn.XLOOKUP(Tabla135[[#This Row],[Implementación]],Tabla11[Implementación],Tabla11[Peso],"",1)</f>
        <v/>
      </c>
      <c r="W416" s="295"/>
      <c r="X416" s="295"/>
      <c r="Y416" s="295"/>
      <c r="Z416" s="295"/>
      <c r="AA416" s="310" t="str">
        <f>IFERROR(Tabla135[[#This Row],[Peso del control]]+Tabla135[[#This Row],[Peso de la implementación]],"")</f>
        <v/>
      </c>
      <c r="AB416" s="310" t="str" cm="1">
        <f t="array" ref="AB416">IFERROR(IF(Tabla135[[#This Row],[Registro diligenciado]]=TRUE,_xlfn.IFS(AND(Tabla135[[#This Row],[No. de Control]]=1,Tabla135[[#This Row],[Desplazamiento en la Matriz]]="Probabilidad"),D416-(D416*Tabla135[[#This Row],[Valor del control]]),AND(Tabla135[[#This Row],[No. de Control]]&gt;1,Tabla135[[#This Row],[Desplazamiento en la Matriz]]="Probabilidad"),AB415-(AB415*Tabla135[[#This Row],[Valor del control]]),AND(Tabla135[[#This Row],[No. de Control]]=1,Tabla135[[#This Row],[Desplazamiento en la Matriz]]="Impacto"),D416,AND(Tabla135[[#This Row],[No. de Control]]&gt;1,Tabla135[[#This Row],[Desplazamiento en la Matriz]]="Impacto"),AB415),""),"")</f>
        <v/>
      </c>
      <c r="AC416" s="310" t="str" cm="1">
        <f t="array" ref="AC416">IFERROR(IF(Tabla135[[#This Row],[Registro diligenciado]]=TRUE,_xlfn.IFS(AND(Tabla135[[#This Row],[No. de Control]]=1,Tabla135[[#This Row],[Desplazamiento en la Matriz]]="Impacto"),E416-(E416*Tabla135[[#This Row],[Valor del control]]),AND(Tabla135[[#This Row],[No. de Control]]&gt;1,Tabla135[[#This Row],[Desplazamiento en la Matriz]]="Impacto"),AC415-(AC415*Tabla135[[#This Row],[Valor del control]]),AND(Tabla135[[#This Row],[No. de Control]]=1,Tabla135[[#This Row],[Desplazamiento en la Matriz]]="Probabilidad"),E416,AND(Tabla135[[#This Row],[No. de Control]]&gt;1,Tabla135[[#This Row],[Desplazamiento en la Matriz]]="Probabilidad"),AC415),""),"")</f>
        <v/>
      </c>
      <c r="AD416" s="310">
        <f>IFERROR(_xlfn.MINIFS(Tabla135[Probabilidad residual],Tabla135[Id Riesgo],Tabla135[[#This Row],[Id Riesgo]]),"")</f>
        <v>0</v>
      </c>
      <c r="AE416" s="310">
        <f>IFERROR(_xlfn.MINIFS(Tabla135[Impacto residual],Tabla135[Id Riesgo],Tabla135[[#This Row],[Id Riesgo]]),"")</f>
        <v>0</v>
      </c>
      <c r="AF416" s="310" t="str" cm="1">
        <f t="array" ref="AF41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416" s="310" t="str" cm="1">
        <f t="array" ref="AG41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41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16" s="213"/>
      <c r="AJ416" s="727">
        <f>_xlfn.MINIFS(Tabla135[Probabilidad residual],Tabla135[Id Riesgo],Tabla135[[#This Row],[Id Riesgo]])</f>
        <v>0</v>
      </c>
      <c r="AK416" s="727">
        <f>_xlfn.MINIFS(Tabla135[Impacto residual],Tabla135[Id Riesgo],Tabla135[[#This Row],[Id Riesgo]])</f>
        <v>0</v>
      </c>
      <c r="AL416" s="727"/>
      <c r="AM416" s="727"/>
      <c r="AN416" s="213"/>
      <c r="AO416" s="213"/>
      <c r="AP416" s="213"/>
      <c r="AQ416" s="213"/>
      <c r="AR416" s="213"/>
      <c r="AS416" s="213"/>
      <c r="AT416" s="213"/>
      <c r="AU416" s="213"/>
      <c r="AV416" s="213"/>
      <c r="AW416" s="213"/>
      <c r="AX416" s="213"/>
      <c r="AY416" s="213"/>
    </row>
    <row r="417" spans="1:51" ht="14.6" x14ac:dyDescent="0.4">
      <c r="A417" s="735" t="str">
        <f>Tabla135[[#This Row],[Id Riesgo]]</f>
        <v>RC41</v>
      </c>
      <c r="B417" s="736" t="str">
        <f>Tabla135[[#This Row],[Riesgo]]</f>
        <v/>
      </c>
      <c r="C417" s="742" t="b">
        <f>Tabla135[[#This Row],[Identificado en paso 1 y 2?]]</f>
        <v>0</v>
      </c>
      <c r="D417" s="727" t="str">
        <f>_xlfn.XLOOKUP(Tabla135[[#This Row],[Id Riesgo]],Tabla13[Id Riesgo],Tabla13[Probabilidad],"",1)</f>
        <v/>
      </c>
      <c r="E417" s="727" t="str">
        <f>IF(C417=TRUE,_xlfn.XLOOKUP(Tabla135[[#This Row],[Id Riesgo]],Tabla13[Id Riesgo],Tabla13[Porcentaje Impacto],"",1),"")</f>
        <v/>
      </c>
      <c r="F417" s="290" t="str">
        <f t="shared" si="40"/>
        <v>RC41</v>
      </c>
      <c r="G417" s="415" t="b">
        <f>_xlfn.XLOOKUP(F417,Tabla13[Id Riesgo],Tabla13[Registro diligenciado],FALSE,1)</f>
        <v>0</v>
      </c>
      <c r="H417" s="290" t="str">
        <f>IF(G417,_xlfn.XLOOKUP(F417,Tabla6[Id Riesgo],Tabla6[DESCRIPCIÓN DEL RIESGO],FALSE,1),"")</f>
        <v/>
      </c>
      <c r="I417" s="327" t="str">
        <f>_xlfn.XLOOKUP(Tabla135[[#This Row],[Id Riesgo]],Tabla13[Id Riesgo],Tabla13[Probabilidad])</f>
        <v/>
      </c>
      <c r="J417" s="327" t="str">
        <f>_xlfn.XLOOKUP(Tabla135[[#This Row],[Id Riesgo]],Tabla13[Id Riesgo],Tabla13[Porcentaje Impacto],"",1)</f>
        <v/>
      </c>
      <c r="K417" s="311">
        <v>6</v>
      </c>
      <c r="L417" s="314"/>
      <c r="M417" s="314"/>
      <c r="N417" s="314"/>
      <c r="O417" s="295"/>
      <c r="P417" s="314"/>
      <c r="Q417" s="328" t="str">
        <f>_xlfn.TEXTJOIN(" ",TRUE,Tabla135[[#This Row],[Actividad - Acción ¿Qué?
Inicia con verbo]],Tabla135[[#This Row],[Complemento
(Observaciones o desviaciones)]])</f>
        <v/>
      </c>
      <c r="R417" s="295"/>
      <c r="S417" s="327" t="str">
        <f>_xlfn.XLOOKUP(Tabla135[[#This Row],[Tipo de control]],Tabla7[Tipo de control],Tabla7[Peso],"",1)</f>
        <v/>
      </c>
      <c r="T417" s="290" t="str">
        <f>_xlfn.XLOOKUP(Tabla135[[#This Row],[Tipo de control]],Tabla7[Tipo de control],Tabla7[Afectación matriz],"",1)</f>
        <v/>
      </c>
      <c r="U417" s="295"/>
      <c r="V417" s="327" t="str">
        <f>_xlfn.XLOOKUP(Tabla135[[#This Row],[Implementación]],Tabla11[Implementación],Tabla11[Peso],"",1)</f>
        <v/>
      </c>
      <c r="W417" s="295"/>
      <c r="X417" s="295"/>
      <c r="Y417" s="295"/>
      <c r="Z417" s="295"/>
      <c r="AA417" s="310" t="str">
        <f>IFERROR(Tabla135[[#This Row],[Peso del control]]+Tabla135[[#This Row],[Peso de la implementación]],"")</f>
        <v/>
      </c>
      <c r="AB417" s="310" t="str" cm="1">
        <f t="array" ref="AB417">IFERROR(IF(Tabla135[[#This Row],[Registro diligenciado]]=TRUE,_xlfn.IFS(AND(Tabla135[[#This Row],[No. de Control]]=1,Tabla135[[#This Row],[Desplazamiento en la Matriz]]="Probabilidad"),D417-(D417*Tabla135[[#This Row],[Valor del control]]),AND(Tabla135[[#This Row],[No. de Control]]&gt;1,Tabla135[[#This Row],[Desplazamiento en la Matriz]]="Probabilidad"),AB416-(AB416*Tabla135[[#This Row],[Valor del control]]),AND(Tabla135[[#This Row],[No. de Control]]=1,Tabla135[[#This Row],[Desplazamiento en la Matriz]]="Impacto"),D417,AND(Tabla135[[#This Row],[No. de Control]]&gt;1,Tabla135[[#This Row],[Desplazamiento en la Matriz]]="Impacto"),AB416),""),"")</f>
        <v/>
      </c>
      <c r="AC417" s="310" t="str" cm="1">
        <f t="array" ref="AC417">IFERROR(IF(Tabla135[[#This Row],[Registro diligenciado]]=TRUE,_xlfn.IFS(AND(Tabla135[[#This Row],[No. de Control]]=1,Tabla135[[#This Row],[Desplazamiento en la Matriz]]="Impacto"),E417-(E417*Tabla135[[#This Row],[Valor del control]]),AND(Tabla135[[#This Row],[No. de Control]]&gt;1,Tabla135[[#This Row],[Desplazamiento en la Matriz]]="Impacto"),AC416-(AC416*Tabla135[[#This Row],[Valor del control]]),AND(Tabla135[[#This Row],[No. de Control]]=1,Tabla135[[#This Row],[Desplazamiento en la Matriz]]="Probabilidad"),E417,AND(Tabla135[[#This Row],[No. de Control]]&gt;1,Tabla135[[#This Row],[Desplazamiento en la Matriz]]="Probabilidad"),AC416),""),"")</f>
        <v/>
      </c>
      <c r="AD417" s="310">
        <f>IFERROR(_xlfn.MINIFS(Tabla135[Probabilidad residual],Tabla135[Id Riesgo],Tabla135[[#This Row],[Id Riesgo]]),"")</f>
        <v>0</v>
      </c>
      <c r="AE417" s="310">
        <f>IFERROR(_xlfn.MINIFS(Tabla135[Impacto residual],Tabla135[Id Riesgo],Tabla135[[#This Row],[Id Riesgo]]),"")</f>
        <v>0</v>
      </c>
      <c r="AF417" s="310" t="str" cm="1">
        <f t="array" ref="AF41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417" s="310" t="str" cm="1">
        <f t="array" ref="AG41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41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17" s="213"/>
      <c r="AJ417" s="727">
        <f>_xlfn.MINIFS(Tabla135[Probabilidad residual],Tabla135[Id Riesgo],Tabla135[[#This Row],[Id Riesgo]])</f>
        <v>0</v>
      </c>
      <c r="AK417" s="727">
        <f>_xlfn.MINIFS(Tabla135[Impacto residual],Tabla135[Id Riesgo],Tabla135[[#This Row],[Id Riesgo]])</f>
        <v>0</v>
      </c>
      <c r="AL417" s="727"/>
      <c r="AM417" s="727"/>
      <c r="AN417" s="213"/>
      <c r="AO417" s="213"/>
      <c r="AP417" s="213"/>
      <c r="AQ417" s="213"/>
      <c r="AR417" s="213"/>
      <c r="AS417" s="213"/>
      <c r="AT417" s="213"/>
      <c r="AU417" s="213"/>
      <c r="AV417" s="213"/>
      <c r="AW417" s="213"/>
      <c r="AX417" s="213"/>
      <c r="AY417" s="213"/>
    </row>
    <row r="418" spans="1:51" ht="14.6" x14ac:dyDescent="0.4">
      <c r="A418" s="735" t="str">
        <f>Tabla135[[#This Row],[Id Riesgo]]</f>
        <v>RC41</v>
      </c>
      <c r="B418" s="736" t="str">
        <f>Tabla135[[#This Row],[Riesgo]]</f>
        <v/>
      </c>
      <c r="C418" s="742" t="b">
        <f>Tabla135[[#This Row],[Identificado en paso 1 y 2?]]</f>
        <v>0</v>
      </c>
      <c r="D418" s="727" t="str">
        <f>_xlfn.XLOOKUP(Tabla135[[#This Row],[Id Riesgo]],Tabla13[Id Riesgo],Tabla13[Probabilidad],"",1)</f>
        <v/>
      </c>
      <c r="E418" s="727" t="str">
        <f>IF(C418=TRUE,_xlfn.XLOOKUP(Tabla135[[#This Row],[Id Riesgo]],Tabla13[Id Riesgo],Tabla13[Porcentaje Impacto],"",1),"")</f>
        <v/>
      </c>
      <c r="F418" s="290" t="str">
        <f t="shared" si="40"/>
        <v>RC41</v>
      </c>
      <c r="G418" s="415" t="b">
        <f>_xlfn.XLOOKUP(F418,Tabla13[Id Riesgo],Tabla13[Registro diligenciado],FALSE,1)</f>
        <v>0</v>
      </c>
      <c r="H418" s="290" t="str">
        <f>IF(G418,_xlfn.XLOOKUP(F418,Tabla6[Id Riesgo],Tabla6[DESCRIPCIÓN DEL RIESGO],FALSE,1),"")</f>
        <v/>
      </c>
      <c r="I418" s="327" t="str">
        <f>_xlfn.XLOOKUP(Tabla135[[#This Row],[Id Riesgo]],Tabla13[Id Riesgo],Tabla13[Probabilidad])</f>
        <v/>
      </c>
      <c r="J418" s="327" t="str">
        <f>_xlfn.XLOOKUP(Tabla135[[#This Row],[Id Riesgo]],Tabla13[Id Riesgo],Tabla13[Porcentaje Impacto],"",1)</f>
        <v/>
      </c>
      <c r="K418" s="311">
        <v>7</v>
      </c>
      <c r="L418" s="314"/>
      <c r="M418" s="314"/>
      <c r="N418" s="314"/>
      <c r="O418" s="295"/>
      <c r="P418" s="314"/>
      <c r="Q418" s="328" t="str">
        <f>_xlfn.TEXTJOIN(" ",TRUE,Tabla135[[#This Row],[Actividad - Acción ¿Qué?
Inicia con verbo]],Tabla135[[#This Row],[Complemento
(Observaciones o desviaciones)]])</f>
        <v/>
      </c>
      <c r="R418" s="295"/>
      <c r="S418" s="327" t="str">
        <f>_xlfn.XLOOKUP(Tabla135[[#This Row],[Tipo de control]],Tabla7[Tipo de control],Tabla7[Peso],"",1)</f>
        <v/>
      </c>
      <c r="T418" s="290" t="str">
        <f>_xlfn.XLOOKUP(Tabla135[[#This Row],[Tipo de control]],Tabla7[Tipo de control],Tabla7[Afectación matriz],"",1)</f>
        <v/>
      </c>
      <c r="U418" s="295"/>
      <c r="V418" s="327" t="str">
        <f>_xlfn.XLOOKUP(Tabla135[[#This Row],[Implementación]],Tabla11[Implementación],Tabla11[Peso],"",1)</f>
        <v/>
      </c>
      <c r="W418" s="295"/>
      <c r="X418" s="295"/>
      <c r="Y418" s="295"/>
      <c r="Z418" s="295"/>
      <c r="AA418" s="310" t="str">
        <f>IFERROR(Tabla135[[#This Row],[Peso del control]]+Tabla135[[#This Row],[Peso de la implementación]],"")</f>
        <v/>
      </c>
      <c r="AB418" s="310" t="str" cm="1">
        <f t="array" ref="AB418">IFERROR(IF(Tabla135[[#This Row],[Registro diligenciado]]=TRUE,_xlfn.IFS(AND(Tabla135[[#This Row],[No. de Control]]=1,Tabla135[[#This Row],[Desplazamiento en la Matriz]]="Probabilidad"),D418-(D418*Tabla135[[#This Row],[Valor del control]]),AND(Tabla135[[#This Row],[No. de Control]]&gt;1,Tabla135[[#This Row],[Desplazamiento en la Matriz]]="Probabilidad"),AB417-(AB417*Tabla135[[#This Row],[Valor del control]]),AND(Tabla135[[#This Row],[No. de Control]]=1,Tabla135[[#This Row],[Desplazamiento en la Matriz]]="Impacto"),D418,AND(Tabla135[[#This Row],[No. de Control]]&gt;1,Tabla135[[#This Row],[Desplazamiento en la Matriz]]="Impacto"),AB417),""),"")</f>
        <v/>
      </c>
      <c r="AC418" s="310" t="str" cm="1">
        <f t="array" ref="AC418">IFERROR(IF(Tabla135[[#This Row],[Registro diligenciado]]=TRUE,_xlfn.IFS(AND(Tabla135[[#This Row],[No. de Control]]=1,Tabla135[[#This Row],[Desplazamiento en la Matriz]]="Impacto"),E418-(E418*Tabla135[[#This Row],[Valor del control]]),AND(Tabla135[[#This Row],[No. de Control]]&gt;1,Tabla135[[#This Row],[Desplazamiento en la Matriz]]="Impacto"),AC417-(AC417*Tabla135[[#This Row],[Valor del control]]),AND(Tabla135[[#This Row],[No. de Control]]=1,Tabla135[[#This Row],[Desplazamiento en la Matriz]]="Probabilidad"),E418,AND(Tabla135[[#This Row],[No. de Control]]&gt;1,Tabla135[[#This Row],[Desplazamiento en la Matriz]]="Probabilidad"),AC417),""),"")</f>
        <v/>
      </c>
      <c r="AD418" s="310">
        <f>IFERROR(_xlfn.MINIFS(Tabla135[Probabilidad residual],Tabla135[Id Riesgo],Tabla135[[#This Row],[Id Riesgo]]),"")</f>
        <v>0</v>
      </c>
      <c r="AE418" s="310">
        <f>IFERROR(_xlfn.MINIFS(Tabla135[Impacto residual],Tabla135[Id Riesgo],Tabla135[[#This Row],[Id Riesgo]]),"")</f>
        <v>0</v>
      </c>
      <c r="AF418" s="310" t="str" cm="1">
        <f t="array" ref="AF41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418" s="310" t="str" cm="1">
        <f t="array" ref="AG41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41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18" s="213"/>
      <c r="AJ418" s="727">
        <f>_xlfn.MINIFS(Tabla135[Probabilidad residual],Tabla135[Id Riesgo],Tabla135[[#This Row],[Id Riesgo]])</f>
        <v>0</v>
      </c>
      <c r="AK418" s="727">
        <f>_xlfn.MINIFS(Tabla135[Impacto residual],Tabla135[Id Riesgo],Tabla135[[#This Row],[Id Riesgo]])</f>
        <v>0</v>
      </c>
      <c r="AL418" s="727"/>
      <c r="AM418" s="727"/>
      <c r="AN418" s="213"/>
      <c r="AO418" s="213"/>
      <c r="AP418" s="213"/>
      <c r="AQ418" s="213"/>
      <c r="AR418" s="213"/>
      <c r="AS418" s="213"/>
      <c r="AT418" s="213"/>
      <c r="AU418" s="213"/>
      <c r="AV418" s="213"/>
      <c r="AW418" s="213"/>
      <c r="AX418" s="213"/>
      <c r="AY418" s="213"/>
    </row>
    <row r="419" spans="1:51" ht="14.6" x14ac:dyDescent="0.4">
      <c r="A419" s="735" t="str">
        <f>Tabla135[[#This Row],[Id Riesgo]]</f>
        <v>RC41</v>
      </c>
      <c r="B419" s="736" t="str">
        <f>Tabla135[[#This Row],[Riesgo]]</f>
        <v/>
      </c>
      <c r="C419" s="742" t="b">
        <f>Tabla135[[#This Row],[Identificado en paso 1 y 2?]]</f>
        <v>0</v>
      </c>
      <c r="D419" s="727" t="str">
        <f>_xlfn.XLOOKUP(Tabla135[[#This Row],[Id Riesgo]],Tabla13[Id Riesgo],Tabla13[Probabilidad],"",1)</f>
        <v/>
      </c>
      <c r="E419" s="727" t="str">
        <f>IF(C419=TRUE,_xlfn.XLOOKUP(Tabla135[[#This Row],[Id Riesgo]],Tabla13[Id Riesgo],Tabla13[Porcentaje Impacto],"",1),"")</f>
        <v/>
      </c>
      <c r="F419" s="290" t="str">
        <f t="shared" si="40"/>
        <v>RC41</v>
      </c>
      <c r="G419" s="415" t="b">
        <f>_xlfn.XLOOKUP(F419,Tabla13[Id Riesgo],Tabla13[Registro diligenciado],FALSE,1)</f>
        <v>0</v>
      </c>
      <c r="H419" s="290" t="str">
        <f>IF(G419,_xlfn.XLOOKUP(F419,Tabla6[Id Riesgo],Tabla6[DESCRIPCIÓN DEL RIESGO],FALSE,1),"")</f>
        <v/>
      </c>
      <c r="I419" s="327" t="str">
        <f>_xlfn.XLOOKUP(Tabla135[[#This Row],[Id Riesgo]],Tabla13[Id Riesgo],Tabla13[Probabilidad])</f>
        <v/>
      </c>
      <c r="J419" s="327" t="str">
        <f>_xlfn.XLOOKUP(Tabla135[[#This Row],[Id Riesgo]],Tabla13[Id Riesgo],Tabla13[Porcentaje Impacto],"",1)</f>
        <v/>
      </c>
      <c r="K419" s="311">
        <v>8</v>
      </c>
      <c r="L419" s="314"/>
      <c r="M419" s="314"/>
      <c r="N419" s="314"/>
      <c r="O419" s="295"/>
      <c r="P419" s="314"/>
      <c r="Q419" s="328" t="str">
        <f>_xlfn.TEXTJOIN(" ",TRUE,Tabla135[[#This Row],[Actividad - Acción ¿Qué?
Inicia con verbo]],Tabla135[[#This Row],[Complemento
(Observaciones o desviaciones)]])</f>
        <v/>
      </c>
      <c r="R419" s="295"/>
      <c r="S419" s="327" t="str">
        <f>_xlfn.XLOOKUP(Tabla135[[#This Row],[Tipo de control]],Tabla7[Tipo de control],Tabla7[Peso],"",1)</f>
        <v/>
      </c>
      <c r="T419" s="290" t="str">
        <f>_xlfn.XLOOKUP(Tabla135[[#This Row],[Tipo de control]],Tabla7[Tipo de control],Tabla7[Afectación matriz],"",1)</f>
        <v/>
      </c>
      <c r="U419" s="295"/>
      <c r="V419" s="327" t="str">
        <f>_xlfn.XLOOKUP(Tabla135[[#This Row],[Implementación]],Tabla11[Implementación],Tabla11[Peso],"",1)</f>
        <v/>
      </c>
      <c r="W419" s="295"/>
      <c r="X419" s="295"/>
      <c r="Y419" s="295"/>
      <c r="Z419" s="295"/>
      <c r="AA419" s="310" t="str">
        <f>IFERROR(Tabla135[[#This Row],[Peso del control]]+Tabla135[[#This Row],[Peso de la implementación]],"")</f>
        <v/>
      </c>
      <c r="AB419" s="310" t="str" cm="1">
        <f t="array" ref="AB419">IFERROR(IF(Tabla135[[#This Row],[Registro diligenciado]]=TRUE,_xlfn.IFS(AND(Tabla135[[#This Row],[No. de Control]]=1,Tabla135[[#This Row],[Desplazamiento en la Matriz]]="Probabilidad"),D419-(D419*Tabla135[[#This Row],[Valor del control]]),AND(Tabla135[[#This Row],[No. de Control]]&gt;1,Tabla135[[#This Row],[Desplazamiento en la Matriz]]="Probabilidad"),AB418-(AB418*Tabla135[[#This Row],[Valor del control]]),AND(Tabla135[[#This Row],[No. de Control]]=1,Tabla135[[#This Row],[Desplazamiento en la Matriz]]="Impacto"),D419,AND(Tabla135[[#This Row],[No. de Control]]&gt;1,Tabla135[[#This Row],[Desplazamiento en la Matriz]]="Impacto"),AB418),""),"")</f>
        <v/>
      </c>
      <c r="AC419" s="310" t="str" cm="1">
        <f t="array" ref="AC419">IFERROR(IF(Tabla135[[#This Row],[Registro diligenciado]]=TRUE,_xlfn.IFS(AND(Tabla135[[#This Row],[No. de Control]]=1,Tabla135[[#This Row],[Desplazamiento en la Matriz]]="Impacto"),E419-(E419*Tabla135[[#This Row],[Valor del control]]),AND(Tabla135[[#This Row],[No. de Control]]&gt;1,Tabla135[[#This Row],[Desplazamiento en la Matriz]]="Impacto"),AC418-(AC418*Tabla135[[#This Row],[Valor del control]]),AND(Tabla135[[#This Row],[No. de Control]]=1,Tabla135[[#This Row],[Desplazamiento en la Matriz]]="Probabilidad"),E419,AND(Tabla135[[#This Row],[No. de Control]]&gt;1,Tabla135[[#This Row],[Desplazamiento en la Matriz]]="Probabilidad"),AC418),""),"")</f>
        <v/>
      </c>
      <c r="AD419" s="310">
        <f>IFERROR(_xlfn.MINIFS(Tabla135[Probabilidad residual],Tabla135[Id Riesgo],Tabla135[[#This Row],[Id Riesgo]]),"")</f>
        <v>0</v>
      </c>
      <c r="AE419" s="310">
        <f>IFERROR(_xlfn.MINIFS(Tabla135[Impacto residual],Tabla135[Id Riesgo],Tabla135[[#This Row],[Id Riesgo]]),"")</f>
        <v>0</v>
      </c>
      <c r="AF419" s="310" t="str" cm="1">
        <f t="array" ref="AF41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419" s="310" t="str" cm="1">
        <f t="array" ref="AG41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41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19" s="213"/>
      <c r="AJ419" s="727">
        <f>_xlfn.MINIFS(Tabla135[Probabilidad residual],Tabla135[Id Riesgo],Tabla135[[#This Row],[Id Riesgo]])</f>
        <v>0</v>
      </c>
      <c r="AK419" s="727">
        <f>_xlfn.MINIFS(Tabla135[Impacto residual],Tabla135[Id Riesgo],Tabla135[[#This Row],[Id Riesgo]])</f>
        <v>0</v>
      </c>
      <c r="AL419" s="727"/>
      <c r="AM419" s="727"/>
      <c r="AN419" s="213"/>
      <c r="AO419" s="213"/>
      <c r="AP419" s="213"/>
      <c r="AQ419" s="213"/>
      <c r="AR419" s="213"/>
      <c r="AS419" s="213"/>
      <c r="AT419" s="213"/>
      <c r="AU419" s="213"/>
      <c r="AV419" s="213"/>
      <c r="AW419" s="213"/>
      <c r="AX419" s="213"/>
      <c r="AY419" s="213"/>
    </row>
    <row r="420" spans="1:51" ht="14.6" x14ac:dyDescent="0.4">
      <c r="A420" s="735" t="str">
        <f>Tabla135[[#This Row],[Id Riesgo]]</f>
        <v>RC41</v>
      </c>
      <c r="B420" s="736" t="str">
        <f>Tabla135[[#This Row],[Riesgo]]</f>
        <v/>
      </c>
      <c r="C420" s="742" t="b">
        <f>Tabla135[[#This Row],[Identificado en paso 1 y 2?]]</f>
        <v>0</v>
      </c>
      <c r="D420" s="727" t="str">
        <f>_xlfn.XLOOKUP(Tabla135[[#This Row],[Id Riesgo]],Tabla13[Id Riesgo],Tabla13[Probabilidad],"",1)</f>
        <v/>
      </c>
      <c r="E420" s="727" t="str">
        <f>IF(C420=TRUE,_xlfn.XLOOKUP(Tabla135[[#This Row],[Id Riesgo]],Tabla13[Id Riesgo],Tabla13[Porcentaje Impacto],"",1),"")</f>
        <v/>
      </c>
      <c r="F420" s="290" t="str">
        <f t="shared" si="40"/>
        <v>RC41</v>
      </c>
      <c r="G420" s="415" t="b">
        <f>_xlfn.XLOOKUP(F420,Tabla13[Id Riesgo],Tabla13[Registro diligenciado],FALSE,1)</f>
        <v>0</v>
      </c>
      <c r="H420" s="290" t="str">
        <f>IF(G420,_xlfn.XLOOKUP(F420,Tabla6[Id Riesgo],Tabla6[DESCRIPCIÓN DEL RIESGO],FALSE,1),"")</f>
        <v/>
      </c>
      <c r="I420" s="327" t="str">
        <f>_xlfn.XLOOKUP(Tabla135[[#This Row],[Id Riesgo]],Tabla13[Id Riesgo],Tabla13[Probabilidad])</f>
        <v/>
      </c>
      <c r="J420" s="327" t="str">
        <f>_xlfn.XLOOKUP(Tabla135[[#This Row],[Id Riesgo]],Tabla13[Id Riesgo],Tabla13[Porcentaje Impacto],"",1)</f>
        <v/>
      </c>
      <c r="K420" s="311">
        <v>9</v>
      </c>
      <c r="L420" s="314"/>
      <c r="M420" s="314"/>
      <c r="N420" s="314"/>
      <c r="O420" s="295"/>
      <c r="P420" s="314"/>
      <c r="Q420" s="328" t="str">
        <f>_xlfn.TEXTJOIN(" ",TRUE,Tabla135[[#This Row],[Actividad - Acción ¿Qué?
Inicia con verbo]],Tabla135[[#This Row],[Complemento
(Observaciones o desviaciones)]])</f>
        <v/>
      </c>
      <c r="R420" s="295"/>
      <c r="S420" s="327" t="str">
        <f>_xlfn.XLOOKUP(Tabla135[[#This Row],[Tipo de control]],Tabla7[Tipo de control],Tabla7[Peso],"",1)</f>
        <v/>
      </c>
      <c r="T420" s="290" t="str">
        <f>_xlfn.XLOOKUP(Tabla135[[#This Row],[Tipo de control]],Tabla7[Tipo de control],Tabla7[Afectación matriz],"",1)</f>
        <v/>
      </c>
      <c r="U420" s="295"/>
      <c r="V420" s="327" t="str">
        <f>_xlfn.XLOOKUP(Tabla135[[#This Row],[Implementación]],Tabla11[Implementación],Tabla11[Peso],"",1)</f>
        <v/>
      </c>
      <c r="W420" s="295"/>
      <c r="X420" s="295"/>
      <c r="Y420" s="295"/>
      <c r="Z420" s="295"/>
      <c r="AA420" s="310" t="str">
        <f>IFERROR(Tabla135[[#This Row],[Peso del control]]+Tabla135[[#This Row],[Peso de la implementación]],"")</f>
        <v/>
      </c>
      <c r="AB420" s="310" t="str" cm="1">
        <f t="array" ref="AB420">IFERROR(IF(Tabla135[[#This Row],[Registro diligenciado]]=TRUE,_xlfn.IFS(AND(Tabla135[[#This Row],[No. de Control]]=1,Tabla135[[#This Row],[Desplazamiento en la Matriz]]="Probabilidad"),D420-(D420*Tabla135[[#This Row],[Valor del control]]),AND(Tabla135[[#This Row],[No. de Control]]&gt;1,Tabla135[[#This Row],[Desplazamiento en la Matriz]]="Probabilidad"),AB419-(AB419*Tabla135[[#This Row],[Valor del control]]),AND(Tabla135[[#This Row],[No. de Control]]=1,Tabla135[[#This Row],[Desplazamiento en la Matriz]]="Impacto"),D420,AND(Tabla135[[#This Row],[No. de Control]]&gt;1,Tabla135[[#This Row],[Desplazamiento en la Matriz]]="Impacto"),AB419),""),"")</f>
        <v/>
      </c>
      <c r="AC420" s="310" t="str" cm="1">
        <f t="array" ref="AC420">IFERROR(IF(Tabla135[[#This Row],[Registro diligenciado]]=TRUE,_xlfn.IFS(AND(Tabla135[[#This Row],[No. de Control]]=1,Tabla135[[#This Row],[Desplazamiento en la Matriz]]="Impacto"),E420-(E420*Tabla135[[#This Row],[Valor del control]]),AND(Tabla135[[#This Row],[No. de Control]]&gt;1,Tabla135[[#This Row],[Desplazamiento en la Matriz]]="Impacto"),AC419-(AC419*Tabla135[[#This Row],[Valor del control]]),AND(Tabla135[[#This Row],[No. de Control]]=1,Tabla135[[#This Row],[Desplazamiento en la Matriz]]="Probabilidad"),E420,AND(Tabla135[[#This Row],[No. de Control]]&gt;1,Tabla135[[#This Row],[Desplazamiento en la Matriz]]="Probabilidad"),AC419),""),"")</f>
        <v/>
      </c>
      <c r="AD420" s="310">
        <f>IFERROR(_xlfn.MINIFS(Tabla135[Probabilidad residual],Tabla135[Id Riesgo],Tabla135[[#This Row],[Id Riesgo]]),"")</f>
        <v>0</v>
      </c>
      <c r="AE420" s="310">
        <f>IFERROR(_xlfn.MINIFS(Tabla135[Impacto residual],Tabla135[Id Riesgo],Tabla135[[#This Row],[Id Riesgo]]),"")</f>
        <v>0</v>
      </c>
      <c r="AF420" s="310" t="str" cm="1">
        <f t="array" ref="AF42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420" s="310" t="str" cm="1">
        <f t="array" ref="AG42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42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20" s="213"/>
      <c r="AJ420" s="727">
        <f>_xlfn.MINIFS(Tabla135[Probabilidad residual],Tabla135[Id Riesgo],Tabla135[[#This Row],[Id Riesgo]])</f>
        <v>0</v>
      </c>
      <c r="AK420" s="727">
        <f>_xlfn.MINIFS(Tabla135[Impacto residual],Tabla135[Id Riesgo],Tabla135[[#This Row],[Id Riesgo]])</f>
        <v>0</v>
      </c>
      <c r="AL420" s="727"/>
      <c r="AM420" s="727"/>
      <c r="AN420" s="213"/>
      <c r="AO420" s="213"/>
      <c r="AP420" s="213"/>
      <c r="AQ420" s="213"/>
      <c r="AR420" s="213"/>
      <c r="AS420" s="213"/>
      <c r="AT420" s="213"/>
      <c r="AU420" s="213"/>
      <c r="AV420" s="213"/>
      <c r="AW420" s="213"/>
      <c r="AX420" s="213"/>
      <c r="AY420" s="213"/>
    </row>
    <row r="421" spans="1:51" ht="14.6" x14ac:dyDescent="0.4">
      <c r="A421" s="735" t="str">
        <f>Tabla135[[#This Row],[Id Riesgo]]</f>
        <v>RC41</v>
      </c>
      <c r="B421" s="736" t="str">
        <f>Tabla135[[#This Row],[Riesgo]]</f>
        <v/>
      </c>
      <c r="C421" s="742" t="b">
        <f>Tabla135[[#This Row],[Identificado en paso 1 y 2?]]</f>
        <v>0</v>
      </c>
      <c r="D421" s="727" t="str">
        <f>_xlfn.XLOOKUP(Tabla135[[#This Row],[Id Riesgo]],Tabla13[Id Riesgo],Tabla13[Probabilidad],"",1)</f>
        <v/>
      </c>
      <c r="E421" s="727" t="str">
        <f>IF(C421=TRUE,_xlfn.XLOOKUP(Tabla135[[#This Row],[Id Riesgo]],Tabla13[Id Riesgo],Tabla13[Porcentaje Impacto],"",1),"")</f>
        <v/>
      </c>
      <c r="F421" s="290" t="str">
        <f t="shared" si="40"/>
        <v>RC41</v>
      </c>
      <c r="G421" s="415" t="b">
        <f>_xlfn.XLOOKUP(F421,Tabla13[Id Riesgo],Tabla13[Registro diligenciado],FALSE,1)</f>
        <v>0</v>
      </c>
      <c r="H421" s="290" t="str">
        <f>IF(G421,_xlfn.XLOOKUP(F421,Tabla6[Id Riesgo],Tabla6[DESCRIPCIÓN DEL RIESGO],FALSE,1),"")</f>
        <v/>
      </c>
      <c r="I421" s="327" t="str">
        <f>_xlfn.XLOOKUP(Tabla135[[#This Row],[Id Riesgo]],Tabla13[Id Riesgo],Tabla13[Probabilidad])</f>
        <v/>
      </c>
      <c r="J421" s="327" t="str">
        <f>_xlfn.XLOOKUP(Tabla135[[#This Row],[Id Riesgo]],Tabla13[Id Riesgo],Tabla13[Porcentaje Impacto],"",1)</f>
        <v/>
      </c>
      <c r="K421" s="311">
        <v>10</v>
      </c>
      <c r="L421" s="314"/>
      <c r="M421" s="314"/>
      <c r="N421" s="314"/>
      <c r="O421" s="295"/>
      <c r="P421" s="314"/>
      <c r="Q421" s="328" t="str">
        <f>_xlfn.TEXTJOIN(" ",TRUE,Tabla135[[#This Row],[Actividad - Acción ¿Qué?
Inicia con verbo]],Tabla135[[#This Row],[Complemento
(Observaciones o desviaciones)]])</f>
        <v/>
      </c>
      <c r="R421" s="295"/>
      <c r="S421" s="327" t="str">
        <f>_xlfn.XLOOKUP(Tabla135[[#This Row],[Tipo de control]],Tabla7[Tipo de control],Tabla7[Peso],"",1)</f>
        <v/>
      </c>
      <c r="T421" s="290" t="str">
        <f>_xlfn.XLOOKUP(Tabla135[[#This Row],[Tipo de control]],Tabla7[Tipo de control],Tabla7[Afectación matriz],"",1)</f>
        <v/>
      </c>
      <c r="U421" s="295"/>
      <c r="V421" s="327" t="str">
        <f>_xlfn.XLOOKUP(Tabla135[[#This Row],[Implementación]],Tabla11[Implementación],Tabla11[Peso],"",1)</f>
        <v/>
      </c>
      <c r="W421" s="295"/>
      <c r="X421" s="295"/>
      <c r="Y421" s="295"/>
      <c r="Z421" s="295"/>
      <c r="AA421" s="310" t="str">
        <f>IFERROR(Tabla135[[#This Row],[Peso del control]]+Tabla135[[#This Row],[Peso de la implementación]],"")</f>
        <v/>
      </c>
      <c r="AB421" s="310" t="str" cm="1">
        <f t="array" ref="AB421">IFERROR(IF(Tabla135[[#This Row],[Registro diligenciado]]=TRUE,_xlfn.IFS(AND(Tabla135[[#This Row],[No. de Control]]=1,Tabla135[[#This Row],[Desplazamiento en la Matriz]]="Probabilidad"),D421-(D421*Tabla135[[#This Row],[Valor del control]]),AND(Tabla135[[#This Row],[No. de Control]]&gt;1,Tabla135[[#This Row],[Desplazamiento en la Matriz]]="Probabilidad"),AB420-(AB420*Tabla135[[#This Row],[Valor del control]]),AND(Tabla135[[#This Row],[No. de Control]]=1,Tabla135[[#This Row],[Desplazamiento en la Matriz]]="Impacto"),D421,AND(Tabla135[[#This Row],[No. de Control]]&gt;1,Tabla135[[#This Row],[Desplazamiento en la Matriz]]="Impacto"),AB420),""),"")</f>
        <v/>
      </c>
      <c r="AC421" s="310" t="str" cm="1">
        <f t="array" ref="AC421">IFERROR(IF(Tabla135[[#This Row],[Registro diligenciado]]=TRUE,_xlfn.IFS(AND(Tabla135[[#This Row],[No. de Control]]=1,Tabla135[[#This Row],[Desplazamiento en la Matriz]]="Impacto"),E421-(E421*Tabla135[[#This Row],[Valor del control]]),AND(Tabla135[[#This Row],[No. de Control]]&gt;1,Tabla135[[#This Row],[Desplazamiento en la Matriz]]="Impacto"),AC420-(AC420*Tabla135[[#This Row],[Valor del control]]),AND(Tabla135[[#This Row],[No. de Control]]=1,Tabla135[[#This Row],[Desplazamiento en la Matriz]]="Probabilidad"),E421,AND(Tabla135[[#This Row],[No. de Control]]&gt;1,Tabla135[[#This Row],[Desplazamiento en la Matriz]]="Probabilidad"),AC420),""),"")</f>
        <v/>
      </c>
      <c r="AD421" s="310">
        <f>IFERROR(_xlfn.MINIFS(Tabla135[Probabilidad residual],Tabla135[Id Riesgo],Tabla135[[#This Row],[Id Riesgo]]),"")</f>
        <v>0</v>
      </c>
      <c r="AE421" s="310">
        <f>IFERROR(_xlfn.MINIFS(Tabla135[Impacto residual],Tabla135[Id Riesgo],Tabla135[[#This Row],[Id Riesgo]]),"")</f>
        <v>0</v>
      </c>
      <c r="AF421" s="310" t="str" cm="1">
        <f t="array" ref="AF42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421" s="310" t="str" cm="1">
        <f t="array" ref="AG42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42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21" s="213"/>
      <c r="AJ421" s="727">
        <f>_xlfn.MINIFS(Tabla135[Probabilidad residual],Tabla135[Id Riesgo],Tabla135[[#This Row],[Id Riesgo]])</f>
        <v>0</v>
      </c>
      <c r="AK421" s="727">
        <f>_xlfn.MINIFS(Tabla135[Impacto residual],Tabla135[Id Riesgo],Tabla135[[#This Row],[Id Riesgo]])</f>
        <v>0</v>
      </c>
      <c r="AL421" s="727"/>
      <c r="AM421" s="727"/>
      <c r="AN421" s="213"/>
      <c r="AO421" s="213"/>
      <c r="AP421" s="213"/>
      <c r="AQ421" s="213"/>
      <c r="AR421" s="213"/>
      <c r="AS421" s="213"/>
      <c r="AT421" s="213"/>
      <c r="AU421" s="213"/>
      <c r="AV421" s="213"/>
      <c r="AW421" s="213"/>
      <c r="AX421" s="213"/>
      <c r="AY421" s="213"/>
    </row>
    <row r="422" spans="1:51" ht="14.6" x14ac:dyDescent="0.4">
      <c r="A422" s="735" t="str">
        <f>Tabla135[[#This Row],[Id Riesgo]]</f>
        <v>RC42</v>
      </c>
      <c r="B422" s="736" t="str">
        <f>Tabla135[[#This Row],[Riesgo]]</f>
        <v/>
      </c>
      <c r="C422" s="742" t="b">
        <f>Tabla135[[#This Row],[Identificado en paso 1 y 2?]]</f>
        <v>0</v>
      </c>
      <c r="D422" s="727" t="str">
        <f>_xlfn.XLOOKUP(Tabla135[[#This Row],[Id Riesgo]],Tabla13[Id Riesgo],Tabla13[Probabilidad],"",1)</f>
        <v/>
      </c>
      <c r="E422" s="727" t="str">
        <f>IF(C422=TRUE,_xlfn.XLOOKUP(Tabla135[[#This Row],[Id Riesgo]],Tabla13[Id Riesgo],Tabla13[Porcentaje Impacto],"",1),"")</f>
        <v/>
      </c>
      <c r="F422" s="290" t="s">
        <v>173</v>
      </c>
      <c r="G422" s="415" t="b">
        <f>_xlfn.XLOOKUP(F422,Tabla13[Id Riesgo],Tabla13[Registro diligenciado],FALSE,1)</f>
        <v>0</v>
      </c>
      <c r="H422" s="290" t="str">
        <f>IF(G422,_xlfn.XLOOKUP(F422,Tabla6[Id Riesgo],Tabla6[DESCRIPCIÓN DEL RIESGO],FALSE,1),"")</f>
        <v/>
      </c>
      <c r="I422" s="327" t="str">
        <f>_xlfn.XLOOKUP(Tabla135[[#This Row],[Id Riesgo]],Tabla13[Id Riesgo],Tabla13[Probabilidad])</f>
        <v/>
      </c>
      <c r="J422" s="327" t="str">
        <f>_xlfn.XLOOKUP(Tabla135[[#This Row],[Id Riesgo]],Tabla13[Id Riesgo],Tabla13[Porcentaje Impacto],"",1)</f>
        <v/>
      </c>
      <c r="K422" s="311">
        <v>1</v>
      </c>
      <c r="L422" s="314"/>
      <c r="M422" s="314"/>
      <c r="N422" s="314"/>
      <c r="O422" s="295"/>
      <c r="P422" s="314"/>
      <c r="Q422" s="328" t="str">
        <f>_xlfn.TEXTJOIN(" ",TRUE,Tabla135[[#This Row],[Actividad - Acción ¿Qué?
Inicia con verbo]],Tabla135[[#This Row],[Complemento
(Observaciones o desviaciones)]])</f>
        <v/>
      </c>
      <c r="R422" s="295"/>
      <c r="S422" s="327" t="str">
        <f>_xlfn.XLOOKUP(Tabla135[[#This Row],[Tipo de control]],Tabla7[Tipo de control],Tabla7[Peso],"",1)</f>
        <v/>
      </c>
      <c r="T422" s="290" t="str">
        <f>_xlfn.XLOOKUP(Tabla135[[#This Row],[Tipo de control]],Tabla7[Tipo de control],Tabla7[Afectación matriz],"",1)</f>
        <v/>
      </c>
      <c r="U422" s="295"/>
      <c r="V422" s="327" t="str">
        <f>_xlfn.XLOOKUP(Tabla135[[#This Row],[Implementación]],Tabla11[Implementación],Tabla11[Peso],"",1)</f>
        <v/>
      </c>
      <c r="W422" s="295"/>
      <c r="X422" s="295"/>
      <c r="Y422" s="295"/>
      <c r="Z422" s="295"/>
      <c r="AA422" s="310" t="str">
        <f>IFERROR(Tabla135[[#This Row],[Peso del control]]+Tabla135[[#This Row],[Peso de la implementación]],"")</f>
        <v/>
      </c>
      <c r="AB422" s="310" t="str" cm="1">
        <f t="array" ref="AB422">IFERROR(IF(Tabla135[[#This Row],[Registro diligenciado]]=TRUE,_xlfn.IFS(AND(Tabla135[[#This Row],[No. de Control]]=1,Tabla135[[#This Row],[Desplazamiento en la Matriz]]="Probabilidad"),D422-(D422*Tabla135[[#This Row],[Valor del control]]),AND(Tabla135[[#This Row],[No. de Control]]&gt;1,Tabla135[[#This Row],[Desplazamiento en la Matriz]]="Probabilidad"),AB421-(AB421*Tabla135[[#This Row],[Valor del control]]),AND(Tabla135[[#This Row],[No. de Control]]=1,Tabla135[[#This Row],[Desplazamiento en la Matriz]]="Impacto"),D422,AND(Tabla135[[#This Row],[No. de Control]]&gt;1,Tabla135[[#This Row],[Desplazamiento en la Matriz]]="Impacto"),AB421),""),"")</f>
        <v/>
      </c>
      <c r="AC422" s="310" t="str" cm="1">
        <f t="array" ref="AC422">IFERROR(IF(Tabla135[[#This Row],[Registro diligenciado]]=TRUE,_xlfn.IFS(AND(Tabla135[[#This Row],[No. de Control]]=1,Tabla135[[#This Row],[Desplazamiento en la Matriz]]="Impacto"),E422-(E422*Tabla135[[#This Row],[Valor del control]]),AND(Tabla135[[#This Row],[No. de Control]]&gt;1,Tabla135[[#This Row],[Desplazamiento en la Matriz]]="Impacto"),AC421-(AC421*Tabla135[[#This Row],[Valor del control]]),AND(Tabla135[[#This Row],[No. de Control]]=1,Tabla135[[#This Row],[Desplazamiento en la Matriz]]="Probabilidad"),E422,AND(Tabla135[[#This Row],[No. de Control]]&gt;1,Tabla135[[#This Row],[Desplazamiento en la Matriz]]="Probabilidad"),AC421),""),"")</f>
        <v/>
      </c>
      <c r="AD422" s="310">
        <f>IFERROR(_xlfn.MINIFS(Tabla135[Probabilidad residual],Tabla135[Id Riesgo],Tabla135[[#This Row],[Id Riesgo]]),"")</f>
        <v>0</v>
      </c>
      <c r="AE422" s="310">
        <f>IFERROR(_xlfn.MINIFS(Tabla135[Impacto residual],Tabla135[Id Riesgo],Tabla135[[#This Row],[Id Riesgo]]),"")</f>
        <v>0</v>
      </c>
      <c r="AF422" s="310" t="str" cm="1">
        <f t="array" ref="AF42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422" s="310" t="str" cm="1">
        <f t="array" ref="AG42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42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22" s="213"/>
      <c r="AJ422" s="727">
        <f>_xlfn.MINIFS(Tabla135[Probabilidad residual],Tabla135[Id Riesgo],Tabla135[[#This Row],[Id Riesgo]])</f>
        <v>0</v>
      </c>
      <c r="AK422" s="727">
        <f>_xlfn.MINIFS(Tabla135[Impacto residual],Tabla135[Id Riesgo],Tabla135[[#This Row],[Id Riesgo]])</f>
        <v>0</v>
      </c>
      <c r="AL422" s="727" t="str" cm="1">
        <f t="array" ref="AL422">IFERROR(_xlfn.IFS(AND(AJ422&gt;=CONFIGURACIÓN!$BF$6,AJ422&lt;=CONFIGURACIÓN!$BG$6),CONFIGURACIÓN!$BE$6,AND(AJ422&gt;=CONFIGURACIÓN!$BF$7,AJ422&lt;=CONFIGURACIÓN!$BG$7),CONFIGURACIÓN!$BE$7,AND(AJ422&gt;=CONFIGURACIÓN!$BF$8,AJ422&lt;=CONFIGURACIÓN!$BG$8),CONFIGURACIÓN!$BE$8,AND(AJ422&gt;=CONFIGURACIÓN!$BF$9,AJ422&lt;=CONFIGURACIÓN!$BG$9),CONFIGURACIÓN!$BE$9,AND(AJ422&gt;=CONFIGURACIÓN!$BF$10,AJ422&lt;=CONFIGURACIÓN!$BG$10),CONFIGURACIÓN!$BE$10),"")</f>
        <v/>
      </c>
      <c r="AM422" s="727" t="str" cm="1">
        <f t="array" ref="AM422">IFERROR(_xlfn.IFS(AND(AK422&gt;=CONFIGURACIÓN!$BJ$6,AK422&lt;=CONFIGURACIÓN!$BK$6),CONFIGURACIÓN!$BI$6,AND(AK422&gt;=CONFIGURACIÓN!$BJ$7,AK422&lt;=CONFIGURACIÓN!$BK$7),CONFIGURACIÓN!$BI$7,AND(AK422&gt;=CONFIGURACIÓN!$BJ$8,AK422&lt;=CONFIGURACIÓN!$BK$8),CONFIGURACIÓN!$BI$8,AND(AK422&gt;=CONFIGURACIÓN!$BJ$9,AK422&lt;=CONFIGURACIÓN!$BK$9),CONFIGURACIÓN!$BI$9,AND(AK422&gt;=CONFIGURACIÓN!$BJ$10,AK422&lt;=CONFIGURACIÓN!$BK$10),CONFIGURACIÓN!$BI$10),"")</f>
        <v/>
      </c>
      <c r="AN422" s="213"/>
      <c r="AO422" s="213"/>
      <c r="AP422" s="213"/>
      <c r="AQ422" s="213"/>
      <c r="AR422" s="213"/>
      <c r="AS422" s="213"/>
      <c r="AT422" s="213"/>
      <c r="AU422" s="213"/>
      <c r="AV422" s="213"/>
      <c r="AW422" s="213"/>
      <c r="AX422" s="213"/>
      <c r="AY422" s="213"/>
    </row>
    <row r="423" spans="1:51" ht="14.6" x14ac:dyDescent="0.4">
      <c r="A423" s="735" t="str">
        <f>Tabla135[[#This Row],[Id Riesgo]]</f>
        <v>RC42</v>
      </c>
      <c r="B423" s="736" t="str">
        <f>Tabla135[[#This Row],[Riesgo]]</f>
        <v/>
      </c>
      <c r="C423" s="742" t="b">
        <f>Tabla135[[#This Row],[Identificado en paso 1 y 2?]]</f>
        <v>0</v>
      </c>
      <c r="D423" s="727" t="str">
        <f>_xlfn.XLOOKUP(Tabla135[[#This Row],[Id Riesgo]],Tabla13[Id Riesgo],Tabla13[Probabilidad],"",1)</f>
        <v/>
      </c>
      <c r="E423" s="727" t="str">
        <f>IF(C423=TRUE,_xlfn.XLOOKUP(Tabla135[[#This Row],[Id Riesgo]],Tabla13[Id Riesgo],Tabla13[Porcentaje Impacto],"",1),"")</f>
        <v/>
      </c>
      <c r="F423" s="290" t="str">
        <f t="shared" ref="F423:F431" si="41">F422</f>
        <v>RC42</v>
      </c>
      <c r="G423" s="415" t="b">
        <f>_xlfn.XLOOKUP(F423,Tabla13[Id Riesgo],Tabla13[Registro diligenciado],FALSE,1)</f>
        <v>0</v>
      </c>
      <c r="H423" s="290" t="str">
        <f>IF(G423,_xlfn.XLOOKUP(F423,Tabla6[Id Riesgo],Tabla6[DESCRIPCIÓN DEL RIESGO],FALSE,1),"")</f>
        <v/>
      </c>
      <c r="I423" s="327" t="str">
        <f>_xlfn.XLOOKUP(Tabla135[[#This Row],[Id Riesgo]],Tabla13[Id Riesgo],Tabla13[Probabilidad])</f>
        <v/>
      </c>
      <c r="J423" s="327" t="str">
        <f>_xlfn.XLOOKUP(Tabla135[[#This Row],[Id Riesgo]],Tabla13[Id Riesgo],Tabla13[Porcentaje Impacto],"",1)</f>
        <v/>
      </c>
      <c r="K423" s="311">
        <v>2</v>
      </c>
      <c r="L423" s="314"/>
      <c r="M423" s="314"/>
      <c r="N423" s="314"/>
      <c r="O423" s="295"/>
      <c r="P423" s="314"/>
      <c r="Q423" s="328" t="str">
        <f>_xlfn.TEXTJOIN(" ",TRUE,Tabla135[[#This Row],[Actividad - Acción ¿Qué?
Inicia con verbo]],Tabla135[[#This Row],[Complemento
(Observaciones o desviaciones)]])</f>
        <v/>
      </c>
      <c r="R423" s="295"/>
      <c r="S423" s="327" t="str">
        <f>_xlfn.XLOOKUP(Tabla135[[#This Row],[Tipo de control]],Tabla7[Tipo de control],Tabla7[Peso],"",1)</f>
        <v/>
      </c>
      <c r="T423" s="290" t="str">
        <f>_xlfn.XLOOKUP(Tabla135[[#This Row],[Tipo de control]],Tabla7[Tipo de control],Tabla7[Afectación matriz],"",1)</f>
        <v/>
      </c>
      <c r="U423" s="295"/>
      <c r="V423" s="327" t="str">
        <f>_xlfn.XLOOKUP(Tabla135[[#This Row],[Implementación]],Tabla11[Implementación],Tabla11[Peso],"",1)</f>
        <v/>
      </c>
      <c r="W423" s="295"/>
      <c r="X423" s="295"/>
      <c r="Y423" s="295"/>
      <c r="Z423" s="295"/>
      <c r="AA423" s="310" t="str">
        <f>IFERROR(Tabla135[[#This Row],[Peso del control]]+Tabla135[[#This Row],[Peso de la implementación]],"")</f>
        <v/>
      </c>
      <c r="AB423" s="310" t="str" cm="1">
        <f t="array" ref="AB423">IFERROR(IF(Tabla135[[#This Row],[Registro diligenciado]]=TRUE,_xlfn.IFS(AND(Tabla135[[#This Row],[No. de Control]]=1,Tabla135[[#This Row],[Desplazamiento en la Matriz]]="Probabilidad"),D423-(D423*Tabla135[[#This Row],[Valor del control]]),AND(Tabla135[[#This Row],[No. de Control]]&gt;1,Tabla135[[#This Row],[Desplazamiento en la Matriz]]="Probabilidad"),AB422-(AB422*Tabla135[[#This Row],[Valor del control]]),AND(Tabla135[[#This Row],[No. de Control]]=1,Tabla135[[#This Row],[Desplazamiento en la Matriz]]="Impacto"),D423,AND(Tabla135[[#This Row],[No. de Control]]&gt;1,Tabla135[[#This Row],[Desplazamiento en la Matriz]]="Impacto"),AB422),""),"")</f>
        <v/>
      </c>
      <c r="AC423" s="310" t="str" cm="1">
        <f t="array" ref="AC423">IFERROR(IF(Tabla135[[#This Row],[Registro diligenciado]]=TRUE,_xlfn.IFS(AND(Tabla135[[#This Row],[No. de Control]]=1,Tabla135[[#This Row],[Desplazamiento en la Matriz]]="Impacto"),E423-(E423*Tabla135[[#This Row],[Valor del control]]),AND(Tabla135[[#This Row],[No. de Control]]&gt;1,Tabla135[[#This Row],[Desplazamiento en la Matriz]]="Impacto"),AC422-(AC422*Tabla135[[#This Row],[Valor del control]]),AND(Tabla135[[#This Row],[No. de Control]]=1,Tabla135[[#This Row],[Desplazamiento en la Matriz]]="Probabilidad"),E423,AND(Tabla135[[#This Row],[No. de Control]]&gt;1,Tabla135[[#This Row],[Desplazamiento en la Matriz]]="Probabilidad"),AC422),""),"")</f>
        <v/>
      </c>
      <c r="AD423" s="310">
        <f>IFERROR(_xlfn.MINIFS(Tabla135[Probabilidad residual],Tabla135[Id Riesgo],Tabla135[[#This Row],[Id Riesgo]]),"")</f>
        <v>0</v>
      </c>
      <c r="AE423" s="310">
        <f>IFERROR(_xlfn.MINIFS(Tabla135[Impacto residual],Tabla135[Id Riesgo],Tabla135[[#This Row],[Id Riesgo]]),"")</f>
        <v>0</v>
      </c>
      <c r="AF423" s="310" t="str" cm="1">
        <f t="array" ref="AF42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423" s="310" t="str" cm="1">
        <f t="array" ref="AG42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42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23" s="213"/>
      <c r="AJ423" s="727">
        <f>_xlfn.MINIFS(Tabla135[Probabilidad residual],Tabla135[Id Riesgo],Tabla135[[#This Row],[Id Riesgo]])</f>
        <v>0</v>
      </c>
      <c r="AK423" s="727">
        <f>_xlfn.MINIFS(Tabla135[Impacto residual],Tabla135[Id Riesgo],Tabla135[[#This Row],[Id Riesgo]])</f>
        <v>0</v>
      </c>
      <c r="AL423" s="727"/>
      <c r="AM423" s="727"/>
      <c r="AN423" s="213"/>
      <c r="AO423" s="213"/>
      <c r="AP423" s="213"/>
      <c r="AQ423" s="213"/>
      <c r="AR423" s="213"/>
      <c r="AS423" s="213"/>
      <c r="AT423" s="213"/>
      <c r="AU423" s="213"/>
      <c r="AV423" s="213"/>
      <c r="AW423" s="213"/>
      <c r="AX423" s="213"/>
      <c r="AY423" s="213"/>
    </row>
    <row r="424" spans="1:51" ht="14.6" x14ac:dyDescent="0.4">
      <c r="A424" s="735" t="str">
        <f>Tabla135[[#This Row],[Id Riesgo]]</f>
        <v>RC42</v>
      </c>
      <c r="B424" s="736" t="str">
        <f>Tabla135[[#This Row],[Riesgo]]</f>
        <v/>
      </c>
      <c r="C424" s="742" t="b">
        <f>Tabla135[[#This Row],[Identificado en paso 1 y 2?]]</f>
        <v>0</v>
      </c>
      <c r="D424" s="727" t="str">
        <f>_xlfn.XLOOKUP(Tabla135[[#This Row],[Id Riesgo]],Tabla13[Id Riesgo],Tabla13[Probabilidad],"",1)</f>
        <v/>
      </c>
      <c r="E424" s="727" t="str">
        <f>IF(C424=TRUE,_xlfn.XLOOKUP(Tabla135[[#This Row],[Id Riesgo]],Tabla13[Id Riesgo],Tabla13[Porcentaje Impacto],"",1),"")</f>
        <v/>
      </c>
      <c r="F424" s="290" t="str">
        <f t="shared" si="41"/>
        <v>RC42</v>
      </c>
      <c r="G424" s="415" t="b">
        <f>_xlfn.XLOOKUP(F424,Tabla13[Id Riesgo],Tabla13[Registro diligenciado],FALSE,1)</f>
        <v>0</v>
      </c>
      <c r="H424" s="290" t="str">
        <f>IF(G424,_xlfn.XLOOKUP(F424,Tabla6[Id Riesgo],Tabla6[DESCRIPCIÓN DEL RIESGO],FALSE,1),"")</f>
        <v/>
      </c>
      <c r="I424" s="327" t="str">
        <f>_xlfn.XLOOKUP(Tabla135[[#This Row],[Id Riesgo]],Tabla13[Id Riesgo],Tabla13[Probabilidad])</f>
        <v/>
      </c>
      <c r="J424" s="327" t="str">
        <f>_xlfn.XLOOKUP(Tabla135[[#This Row],[Id Riesgo]],Tabla13[Id Riesgo],Tabla13[Porcentaje Impacto],"",1)</f>
        <v/>
      </c>
      <c r="K424" s="311">
        <v>3</v>
      </c>
      <c r="L424" s="314"/>
      <c r="M424" s="314"/>
      <c r="N424" s="314"/>
      <c r="O424" s="295"/>
      <c r="P424" s="314"/>
      <c r="Q424" s="328" t="str">
        <f>_xlfn.TEXTJOIN(" ",TRUE,Tabla135[[#This Row],[Actividad - Acción ¿Qué?
Inicia con verbo]],Tabla135[[#This Row],[Complemento
(Observaciones o desviaciones)]])</f>
        <v/>
      </c>
      <c r="R424" s="295"/>
      <c r="S424" s="327" t="str">
        <f>_xlfn.XLOOKUP(Tabla135[[#This Row],[Tipo de control]],Tabla7[Tipo de control],Tabla7[Peso],"",1)</f>
        <v/>
      </c>
      <c r="T424" s="290" t="str">
        <f>_xlfn.XLOOKUP(Tabla135[[#This Row],[Tipo de control]],Tabla7[Tipo de control],Tabla7[Afectación matriz],"",1)</f>
        <v/>
      </c>
      <c r="U424" s="295"/>
      <c r="V424" s="327" t="str">
        <f>_xlfn.XLOOKUP(Tabla135[[#This Row],[Implementación]],Tabla11[Implementación],Tabla11[Peso],"",1)</f>
        <v/>
      </c>
      <c r="W424" s="295"/>
      <c r="X424" s="295"/>
      <c r="Y424" s="295"/>
      <c r="Z424" s="295"/>
      <c r="AA424" s="310" t="str">
        <f>IFERROR(Tabla135[[#This Row],[Peso del control]]+Tabla135[[#This Row],[Peso de la implementación]],"")</f>
        <v/>
      </c>
      <c r="AB424" s="310" t="str" cm="1">
        <f t="array" ref="AB424">IFERROR(IF(Tabla135[[#This Row],[Registro diligenciado]]=TRUE,_xlfn.IFS(AND(Tabla135[[#This Row],[No. de Control]]=1,Tabla135[[#This Row],[Desplazamiento en la Matriz]]="Probabilidad"),D424-(D424*Tabla135[[#This Row],[Valor del control]]),AND(Tabla135[[#This Row],[No. de Control]]&gt;1,Tabla135[[#This Row],[Desplazamiento en la Matriz]]="Probabilidad"),AB423-(AB423*Tabla135[[#This Row],[Valor del control]]),AND(Tabla135[[#This Row],[No. de Control]]=1,Tabla135[[#This Row],[Desplazamiento en la Matriz]]="Impacto"),D424,AND(Tabla135[[#This Row],[No. de Control]]&gt;1,Tabla135[[#This Row],[Desplazamiento en la Matriz]]="Impacto"),AB423),""),"")</f>
        <v/>
      </c>
      <c r="AC424" s="310" t="str" cm="1">
        <f t="array" ref="AC424">IFERROR(IF(Tabla135[[#This Row],[Registro diligenciado]]=TRUE,_xlfn.IFS(AND(Tabla135[[#This Row],[No. de Control]]=1,Tabla135[[#This Row],[Desplazamiento en la Matriz]]="Impacto"),E424-(E424*Tabla135[[#This Row],[Valor del control]]),AND(Tabla135[[#This Row],[No. de Control]]&gt;1,Tabla135[[#This Row],[Desplazamiento en la Matriz]]="Impacto"),AC423-(AC423*Tabla135[[#This Row],[Valor del control]]),AND(Tabla135[[#This Row],[No. de Control]]=1,Tabla135[[#This Row],[Desplazamiento en la Matriz]]="Probabilidad"),E424,AND(Tabla135[[#This Row],[No. de Control]]&gt;1,Tabla135[[#This Row],[Desplazamiento en la Matriz]]="Probabilidad"),AC423),""),"")</f>
        <v/>
      </c>
      <c r="AD424" s="310">
        <f>IFERROR(_xlfn.MINIFS(Tabla135[Probabilidad residual],Tabla135[Id Riesgo],Tabla135[[#This Row],[Id Riesgo]]),"")</f>
        <v>0</v>
      </c>
      <c r="AE424" s="310">
        <f>IFERROR(_xlfn.MINIFS(Tabla135[Impacto residual],Tabla135[Id Riesgo],Tabla135[[#This Row],[Id Riesgo]]),"")</f>
        <v>0</v>
      </c>
      <c r="AF424" s="310" t="str" cm="1">
        <f t="array" ref="AF42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424" s="310" t="str" cm="1">
        <f t="array" ref="AG42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42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24" s="213"/>
      <c r="AJ424" s="727">
        <f>_xlfn.MINIFS(Tabla135[Probabilidad residual],Tabla135[Id Riesgo],Tabla135[[#This Row],[Id Riesgo]])</f>
        <v>0</v>
      </c>
      <c r="AK424" s="727">
        <f>_xlfn.MINIFS(Tabla135[Impacto residual],Tabla135[Id Riesgo],Tabla135[[#This Row],[Id Riesgo]])</f>
        <v>0</v>
      </c>
      <c r="AL424" s="727"/>
      <c r="AM424" s="727"/>
      <c r="AN424" s="213"/>
      <c r="AO424" s="213"/>
      <c r="AP424" s="213"/>
      <c r="AQ424" s="213"/>
      <c r="AR424" s="213"/>
      <c r="AS424" s="213"/>
      <c r="AT424" s="213"/>
      <c r="AU424" s="213"/>
      <c r="AV424" s="213"/>
      <c r="AW424" s="213"/>
      <c r="AX424" s="213"/>
      <c r="AY424" s="213"/>
    </row>
    <row r="425" spans="1:51" ht="14.6" x14ac:dyDescent="0.4">
      <c r="A425" s="735" t="str">
        <f>Tabla135[[#This Row],[Id Riesgo]]</f>
        <v>RC42</v>
      </c>
      <c r="B425" s="736" t="str">
        <f>Tabla135[[#This Row],[Riesgo]]</f>
        <v/>
      </c>
      <c r="C425" s="742" t="b">
        <f>Tabla135[[#This Row],[Identificado en paso 1 y 2?]]</f>
        <v>0</v>
      </c>
      <c r="D425" s="727" t="str">
        <f>_xlfn.XLOOKUP(Tabla135[[#This Row],[Id Riesgo]],Tabla13[Id Riesgo],Tabla13[Probabilidad],"",1)</f>
        <v/>
      </c>
      <c r="E425" s="727" t="str">
        <f>IF(C425=TRUE,_xlfn.XLOOKUP(Tabla135[[#This Row],[Id Riesgo]],Tabla13[Id Riesgo],Tabla13[Porcentaje Impacto],"",1),"")</f>
        <v/>
      </c>
      <c r="F425" s="290" t="str">
        <f t="shared" si="41"/>
        <v>RC42</v>
      </c>
      <c r="G425" s="415" t="b">
        <f>_xlfn.XLOOKUP(F425,Tabla13[Id Riesgo],Tabla13[Registro diligenciado],FALSE,1)</f>
        <v>0</v>
      </c>
      <c r="H425" s="290" t="str">
        <f>IF(G425,_xlfn.XLOOKUP(F425,Tabla6[Id Riesgo],Tabla6[DESCRIPCIÓN DEL RIESGO],FALSE,1),"")</f>
        <v/>
      </c>
      <c r="I425" s="327" t="str">
        <f>_xlfn.XLOOKUP(Tabla135[[#This Row],[Id Riesgo]],Tabla13[Id Riesgo],Tabla13[Probabilidad])</f>
        <v/>
      </c>
      <c r="J425" s="327" t="str">
        <f>_xlfn.XLOOKUP(Tabla135[[#This Row],[Id Riesgo]],Tabla13[Id Riesgo],Tabla13[Porcentaje Impacto],"",1)</f>
        <v/>
      </c>
      <c r="K425" s="311">
        <v>4</v>
      </c>
      <c r="L425" s="314"/>
      <c r="M425" s="314"/>
      <c r="N425" s="314"/>
      <c r="O425" s="295"/>
      <c r="P425" s="314"/>
      <c r="Q425" s="328" t="str">
        <f>_xlfn.TEXTJOIN(" ",TRUE,Tabla135[[#This Row],[Actividad - Acción ¿Qué?
Inicia con verbo]],Tabla135[[#This Row],[Complemento
(Observaciones o desviaciones)]])</f>
        <v/>
      </c>
      <c r="R425" s="295"/>
      <c r="S425" s="327" t="str">
        <f>_xlfn.XLOOKUP(Tabla135[[#This Row],[Tipo de control]],Tabla7[Tipo de control],Tabla7[Peso],"",1)</f>
        <v/>
      </c>
      <c r="T425" s="290" t="str">
        <f>_xlfn.XLOOKUP(Tabla135[[#This Row],[Tipo de control]],Tabla7[Tipo de control],Tabla7[Afectación matriz],"",1)</f>
        <v/>
      </c>
      <c r="U425" s="295"/>
      <c r="V425" s="327" t="str">
        <f>_xlfn.XLOOKUP(Tabla135[[#This Row],[Implementación]],Tabla11[Implementación],Tabla11[Peso],"",1)</f>
        <v/>
      </c>
      <c r="W425" s="295"/>
      <c r="X425" s="295"/>
      <c r="Y425" s="295"/>
      <c r="Z425" s="295"/>
      <c r="AA425" s="310" t="str">
        <f>IFERROR(Tabla135[[#This Row],[Peso del control]]+Tabla135[[#This Row],[Peso de la implementación]],"")</f>
        <v/>
      </c>
      <c r="AB425" s="310" t="str" cm="1">
        <f t="array" ref="AB425">IFERROR(IF(Tabla135[[#This Row],[Registro diligenciado]]=TRUE,_xlfn.IFS(AND(Tabla135[[#This Row],[No. de Control]]=1,Tabla135[[#This Row],[Desplazamiento en la Matriz]]="Probabilidad"),D425-(D425*Tabla135[[#This Row],[Valor del control]]),AND(Tabla135[[#This Row],[No. de Control]]&gt;1,Tabla135[[#This Row],[Desplazamiento en la Matriz]]="Probabilidad"),AB424-(AB424*Tabla135[[#This Row],[Valor del control]]),AND(Tabla135[[#This Row],[No. de Control]]=1,Tabla135[[#This Row],[Desplazamiento en la Matriz]]="Impacto"),D425,AND(Tabla135[[#This Row],[No. de Control]]&gt;1,Tabla135[[#This Row],[Desplazamiento en la Matriz]]="Impacto"),AB424),""),"")</f>
        <v/>
      </c>
      <c r="AC425" s="310" t="str" cm="1">
        <f t="array" ref="AC425">IFERROR(IF(Tabla135[[#This Row],[Registro diligenciado]]=TRUE,_xlfn.IFS(AND(Tabla135[[#This Row],[No. de Control]]=1,Tabla135[[#This Row],[Desplazamiento en la Matriz]]="Impacto"),E425-(E425*Tabla135[[#This Row],[Valor del control]]),AND(Tabla135[[#This Row],[No. de Control]]&gt;1,Tabla135[[#This Row],[Desplazamiento en la Matriz]]="Impacto"),AC424-(AC424*Tabla135[[#This Row],[Valor del control]]),AND(Tabla135[[#This Row],[No. de Control]]=1,Tabla135[[#This Row],[Desplazamiento en la Matriz]]="Probabilidad"),E425,AND(Tabla135[[#This Row],[No. de Control]]&gt;1,Tabla135[[#This Row],[Desplazamiento en la Matriz]]="Probabilidad"),AC424),""),"")</f>
        <v/>
      </c>
      <c r="AD425" s="310">
        <f>IFERROR(_xlfn.MINIFS(Tabla135[Probabilidad residual],Tabla135[Id Riesgo],Tabla135[[#This Row],[Id Riesgo]]),"")</f>
        <v>0</v>
      </c>
      <c r="AE425" s="310">
        <f>IFERROR(_xlfn.MINIFS(Tabla135[Impacto residual],Tabla135[Id Riesgo],Tabla135[[#This Row],[Id Riesgo]]),"")</f>
        <v>0</v>
      </c>
      <c r="AF425" s="310" t="str" cm="1">
        <f t="array" ref="AF42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425" s="310" t="str" cm="1">
        <f t="array" ref="AG42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42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25" s="213"/>
      <c r="AJ425" s="727">
        <f>_xlfn.MINIFS(Tabla135[Probabilidad residual],Tabla135[Id Riesgo],Tabla135[[#This Row],[Id Riesgo]])</f>
        <v>0</v>
      </c>
      <c r="AK425" s="727">
        <f>_xlfn.MINIFS(Tabla135[Impacto residual],Tabla135[Id Riesgo],Tabla135[[#This Row],[Id Riesgo]])</f>
        <v>0</v>
      </c>
      <c r="AL425" s="727"/>
      <c r="AM425" s="727"/>
      <c r="AN425" s="213"/>
      <c r="AO425" s="213"/>
      <c r="AP425" s="213"/>
      <c r="AQ425" s="213"/>
      <c r="AR425" s="213"/>
      <c r="AS425" s="213"/>
      <c r="AT425" s="213"/>
      <c r="AU425" s="213"/>
      <c r="AV425" s="213"/>
      <c r="AW425" s="213"/>
      <c r="AX425" s="213"/>
      <c r="AY425" s="213"/>
    </row>
    <row r="426" spans="1:51" ht="14.6" x14ac:dyDescent="0.4">
      <c r="A426" s="735" t="str">
        <f>Tabla135[[#This Row],[Id Riesgo]]</f>
        <v>RC42</v>
      </c>
      <c r="B426" s="736" t="str">
        <f>Tabla135[[#This Row],[Riesgo]]</f>
        <v/>
      </c>
      <c r="C426" s="742" t="b">
        <f>Tabla135[[#This Row],[Identificado en paso 1 y 2?]]</f>
        <v>0</v>
      </c>
      <c r="D426" s="727" t="str">
        <f>_xlfn.XLOOKUP(Tabla135[[#This Row],[Id Riesgo]],Tabla13[Id Riesgo],Tabla13[Probabilidad],"",1)</f>
        <v/>
      </c>
      <c r="E426" s="727" t="str">
        <f>IF(C426=TRUE,_xlfn.XLOOKUP(Tabla135[[#This Row],[Id Riesgo]],Tabla13[Id Riesgo],Tabla13[Porcentaje Impacto],"",1),"")</f>
        <v/>
      </c>
      <c r="F426" s="290" t="str">
        <f t="shared" si="41"/>
        <v>RC42</v>
      </c>
      <c r="G426" s="415" t="b">
        <f>_xlfn.XLOOKUP(F426,Tabla13[Id Riesgo],Tabla13[Registro diligenciado],FALSE,1)</f>
        <v>0</v>
      </c>
      <c r="H426" s="290" t="str">
        <f>IF(G426,_xlfn.XLOOKUP(F426,Tabla6[Id Riesgo],Tabla6[DESCRIPCIÓN DEL RIESGO],FALSE,1),"")</f>
        <v/>
      </c>
      <c r="I426" s="327" t="str">
        <f>_xlfn.XLOOKUP(Tabla135[[#This Row],[Id Riesgo]],Tabla13[Id Riesgo],Tabla13[Probabilidad])</f>
        <v/>
      </c>
      <c r="J426" s="327" t="str">
        <f>_xlfn.XLOOKUP(Tabla135[[#This Row],[Id Riesgo]],Tabla13[Id Riesgo],Tabla13[Porcentaje Impacto],"",1)</f>
        <v/>
      </c>
      <c r="K426" s="311">
        <v>5</v>
      </c>
      <c r="L426" s="314"/>
      <c r="M426" s="314"/>
      <c r="N426" s="314"/>
      <c r="O426" s="295"/>
      <c r="P426" s="314"/>
      <c r="Q426" s="328" t="str">
        <f>_xlfn.TEXTJOIN(" ",TRUE,Tabla135[[#This Row],[Actividad - Acción ¿Qué?
Inicia con verbo]],Tabla135[[#This Row],[Complemento
(Observaciones o desviaciones)]])</f>
        <v/>
      </c>
      <c r="R426" s="295"/>
      <c r="S426" s="327" t="str">
        <f>_xlfn.XLOOKUP(Tabla135[[#This Row],[Tipo de control]],Tabla7[Tipo de control],Tabla7[Peso],"",1)</f>
        <v/>
      </c>
      <c r="T426" s="290" t="str">
        <f>_xlfn.XLOOKUP(Tabla135[[#This Row],[Tipo de control]],Tabla7[Tipo de control],Tabla7[Afectación matriz],"",1)</f>
        <v/>
      </c>
      <c r="U426" s="295"/>
      <c r="V426" s="327" t="str">
        <f>_xlfn.XLOOKUP(Tabla135[[#This Row],[Implementación]],Tabla11[Implementación],Tabla11[Peso],"",1)</f>
        <v/>
      </c>
      <c r="W426" s="295"/>
      <c r="X426" s="295"/>
      <c r="Y426" s="295"/>
      <c r="Z426" s="295"/>
      <c r="AA426" s="310" t="str">
        <f>IFERROR(Tabla135[[#This Row],[Peso del control]]+Tabla135[[#This Row],[Peso de la implementación]],"")</f>
        <v/>
      </c>
      <c r="AB426" s="310" t="str" cm="1">
        <f t="array" ref="AB426">IFERROR(IF(Tabla135[[#This Row],[Registro diligenciado]]=TRUE,_xlfn.IFS(AND(Tabla135[[#This Row],[No. de Control]]=1,Tabla135[[#This Row],[Desplazamiento en la Matriz]]="Probabilidad"),D426-(D426*Tabla135[[#This Row],[Valor del control]]),AND(Tabla135[[#This Row],[No. de Control]]&gt;1,Tabla135[[#This Row],[Desplazamiento en la Matriz]]="Probabilidad"),AB425-(AB425*Tabla135[[#This Row],[Valor del control]]),AND(Tabla135[[#This Row],[No. de Control]]=1,Tabla135[[#This Row],[Desplazamiento en la Matriz]]="Impacto"),D426,AND(Tabla135[[#This Row],[No. de Control]]&gt;1,Tabla135[[#This Row],[Desplazamiento en la Matriz]]="Impacto"),AB425),""),"")</f>
        <v/>
      </c>
      <c r="AC426" s="310" t="str" cm="1">
        <f t="array" ref="AC426">IFERROR(IF(Tabla135[[#This Row],[Registro diligenciado]]=TRUE,_xlfn.IFS(AND(Tabla135[[#This Row],[No. de Control]]=1,Tabla135[[#This Row],[Desplazamiento en la Matriz]]="Impacto"),E426-(E426*Tabla135[[#This Row],[Valor del control]]),AND(Tabla135[[#This Row],[No. de Control]]&gt;1,Tabla135[[#This Row],[Desplazamiento en la Matriz]]="Impacto"),AC425-(AC425*Tabla135[[#This Row],[Valor del control]]),AND(Tabla135[[#This Row],[No. de Control]]=1,Tabla135[[#This Row],[Desplazamiento en la Matriz]]="Probabilidad"),E426,AND(Tabla135[[#This Row],[No. de Control]]&gt;1,Tabla135[[#This Row],[Desplazamiento en la Matriz]]="Probabilidad"),AC425),""),"")</f>
        <v/>
      </c>
      <c r="AD426" s="310">
        <f>IFERROR(_xlfn.MINIFS(Tabla135[Probabilidad residual],Tabla135[Id Riesgo],Tabla135[[#This Row],[Id Riesgo]]),"")</f>
        <v>0</v>
      </c>
      <c r="AE426" s="310">
        <f>IFERROR(_xlfn.MINIFS(Tabla135[Impacto residual],Tabla135[Id Riesgo],Tabla135[[#This Row],[Id Riesgo]]),"")</f>
        <v>0</v>
      </c>
      <c r="AF426" s="310" t="str" cm="1">
        <f t="array" ref="AF42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426" s="310" t="str" cm="1">
        <f t="array" ref="AG42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42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26" s="213"/>
      <c r="AJ426" s="727">
        <f>_xlfn.MINIFS(Tabla135[Probabilidad residual],Tabla135[Id Riesgo],Tabla135[[#This Row],[Id Riesgo]])</f>
        <v>0</v>
      </c>
      <c r="AK426" s="727">
        <f>_xlfn.MINIFS(Tabla135[Impacto residual],Tabla135[Id Riesgo],Tabla135[[#This Row],[Id Riesgo]])</f>
        <v>0</v>
      </c>
      <c r="AL426" s="727"/>
      <c r="AM426" s="727"/>
      <c r="AN426" s="213"/>
      <c r="AO426" s="213"/>
      <c r="AP426" s="213"/>
      <c r="AQ426" s="213"/>
      <c r="AR426" s="213"/>
      <c r="AS426" s="213"/>
      <c r="AT426" s="213"/>
      <c r="AU426" s="213"/>
      <c r="AV426" s="213"/>
      <c r="AW426" s="213"/>
      <c r="AX426" s="213"/>
      <c r="AY426" s="213"/>
    </row>
    <row r="427" spans="1:51" ht="14.6" x14ac:dyDescent="0.4">
      <c r="A427" s="735" t="str">
        <f>Tabla135[[#This Row],[Id Riesgo]]</f>
        <v>RC42</v>
      </c>
      <c r="B427" s="736" t="str">
        <f>Tabla135[[#This Row],[Riesgo]]</f>
        <v/>
      </c>
      <c r="C427" s="742" t="b">
        <f>Tabla135[[#This Row],[Identificado en paso 1 y 2?]]</f>
        <v>0</v>
      </c>
      <c r="D427" s="727" t="str">
        <f>_xlfn.XLOOKUP(Tabla135[[#This Row],[Id Riesgo]],Tabla13[Id Riesgo],Tabla13[Probabilidad],"",1)</f>
        <v/>
      </c>
      <c r="E427" s="727" t="str">
        <f>IF(C427=TRUE,_xlfn.XLOOKUP(Tabla135[[#This Row],[Id Riesgo]],Tabla13[Id Riesgo],Tabla13[Porcentaje Impacto],"",1),"")</f>
        <v/>
      </c>
      <c r="F427" s="290" t="str">
        <f t="shared" si="41"/>
        <v>RC42</v>
      </c>
      <c r="G427" s="415" t="b">
        <f>_xlfn.XLOOKUP(F427,Tabla13[Id Riesgo],Tabla13[Registro diligenciado],FALSE,1)</f>
        <v>0</v>
      </c>
      <c r="H427" s="290" t="str">
        <f>IF(G427,_xlfn.XLOOKUP(F427,Tabla6[Id Riesgo],Tabla6[DESCRIPCIÓN DEL RIESGO],FALSE,1),"")</f>
        <v/>
      </c>
      <c r="I427" s="327" t="str">
        <f>_xlfn.XLOOKUP(Tabla135[[#This Row],[Id Riesgo]],Tabla13[Id Riesgo],Tabla13[Probabilidad])</f>
        <v/>
      </c>
      <c r="J427" s="327" t="str">
        <f>_xlfn.XLOOKUP(Tabla135[[#This Row],[Id Riesgo]],Tabla13[Id Riesgo],Tabla13[Porcentaje Impacto],"",1)</f>
        <v/>
      </c>
      <c r="K427" s="311">
        <v>6</v>
      </c>
      <c r="L427" s="314"/>
      <c r="M427" s="314"/>
      <c r="N427" s="314"/>
      <c r="O427" s="295"/>
      <c r="P427" s="314"/>
      <c r="Q427" s="328" t="str">
        <f>_xlfn.TEXTJOIN(" ",TRUE,Tabla135[[#This Row],[Actividad - Acción ¿Qué?
Inicia con verbo]],Tabla135[[#This Row],[Complemento
(Observaciones o desviaciones)]])</f>
        <v/>
      </c>
      <c r="R427" s="295"/>
      <c r="S427" s="327" t="str">
        <f>_xlfn.XLOOKUP(Tabla135[[#This Row],[Tipo de control]],Tabla7[Tipo de control],Tabla7[Peso],"",1)</f>
        <v/>
      </c>
      <c r="T427" s="290" t="str">
        <f>_xlfn.XLOOKUP(Tabla135[[#This Row],[Tipo de control]],Tabla7[Tipo de control],Tabla7[Afectación matriz],"",1)</f>
        <v/>
      </c>
      <c r="U427" s="295"/>
      <c r="V427" s="327" t="str">
        <f>_xlfn.XLOOKUP(Tabla135[[#This Row],[Implementación]],Tabla11[Implementación],Tabla11[Peso],"",1)</f>
        <v/>
      </c>
      <c r="W427" s="295"/>
      <c r="X427" s="295"/>
      <c r="Y427" s="295"/>
      <c r="Z427" s="295"/>
      <c r="AA427" s="310" t="str">
        <f>IFERROR(Tabla135[[#This Row],[Peso del control]]+Tabla135[[#This Row],[Peso de la implementación]],"")</f>
        <v/>
      </c>
      <c r="AB427" s="310" t="str" cm="1">
        <f t="array" ref="AB427">IFERROR(IF(Tabla135[[#This Row],[Registro diligenciado]]=TRUE,_xlfn.IFS(AND(Tabla135[[#This Row],[No. de Control]]=1,Tabla135[[#This Row],[Desplazamiento en la Matriz]]="Probabilidad"),D427-(D427*Tabla135[[#This Row],[Valor del control]]),AND(Tabla135[[#This Row],[No. de Control]]&gt;1,Tabla135[[#This Row],[Desplazamiento en la Matriz]]="Probabilidad"),AB426-(AB426*Tabla135[[#This Row],[Valor del control]]),AND(Tabla135[[#This Row],[No. de Control]]=1,Tabla135[[#This Row],[Desplazamiento en la Matriz]]="Impacto"),D427,AND(Tabla135[[#This Row],[No. de Control]]&gt;1,Tabla135[[#This Row],[Desplazamiento en la Matriz]]="Impacto"),AB426),""),"")</f>
        <v/>
      </c>
      <c r="AC427" s="310" t="str" cm="1">
        <f t="array" ref="AC427">IFERROR(IF(Tabla135[[#This Row],[Registro diligenciado]]=TRUE,_xlfn.IFS(AND(Tabla135[[#This Row],[No. de Control]]=1,Tabla135[[#This Row],[Desplazamiento en la Matriz]]="Impacto"),E427-(E427*Tabla135[[#This Row],[Valor del control]]),AND(Tabla135[[#This Row],[No. de Control]]&gt;1,Tabla135[[#This Row],[Desplazamiento en la Matriz]]="Impacto"),AC426-(AC426*Tabla135[[#This Row],[Valor del control]]),AND(Tabla135[[#This Row],[No. de Control]]=1,Tabla135[[#This Row],[Desplazamiento en la Matriz]]="Probabilidad"),E427,AND(Tabla135[[#This Row],[No. de Control]]&gt;1,Tabla135[[#This Row],[Desplazamiento en la Matriz]]="Probabilidad"),AC426),""),"")</f>
        <v/>
      </c>
      <c r="AD427" s="310">
        <f>IFERROR(_xlfn.MINIFS(Tabla135[Probabilidad residual],Tabla135[Id Riesgo],Tabla135[[#This Row],[Id Riesgo]]),"")</f>
        <v>0</v>
      </c>
      <c r="AE427" s="310">
        <f>IFERROR(_xlfn.MINIFS(Tabla135[Impacto residual],Tabla135[Id Riesgo],Tabla135[[#This Row],[Id Riesgo]]),"")</f>
        <v>0</v>
      </c>
      <c r="AF427" s="310" t="str" cm="1">
        <f t="array" ref="AF42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427" s="310" t="str" cm="1">
        <f t="array" ref="AG42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42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27" s="213"/>
      <c r="AJ427" s="727">
        <f>_xlfn.MINIFS(Tabla135[Probabilidad residual],Tabla135[Id Riesgo],Tabla135[[#This Row],[Id Riesgo]])</f>
        <v>0</v>
      </c>
      <c r="AK427" s="727">
        <f>_xlfn.MINIFS(Tabla135[Impacto residual],Tabla135[Id Riesgo],Tabla135[[#This Row],[Id Riesgo]])</f>
        <v>0</v>
      </c>
      <c r="AL427" s="727"/>
      <c r="AM427" s="727"/>
      <c r="AN427" s="213"/>
      <c r="AO427" s="213"/>
      <c r="AP427" s="213"/>
      <c r="AQ427" s="213"/>
      <c r="AR427" s="213"/>
      <c r="AS427" s="213"/>
      <c r="AT427" s="213"/>
      <c r="AU427" s="213"/>
      <c r="AV427" s="213"/>
      <c r="AW427" s="213"/>
      <c r="AX427" s="213"/>
      <c r="AY427" s="213"/>
    </row>
    <row r="428" spans="1:51" ht="14.6" x14ac:dyDescent="0.4">
      <c r="A428" s="735" t="str">
        <f>Tabla135[[#This Row],[Id Riesgo]]</f>
        <v>RC42</v>
      </c>
      <c r="B428" s="736" t="str">
        <f>Tabla135[[#This Row],[Riesgo]]</f>
        <v/>
      </c>
      <c r="C428" s="742" t="b">
        <f>Tabla135[[#This Row],[Identificado en paso 1 y 2?]]</f>
        <v>0</v>
      </c>
      <c r="D428" s="727" t="str">
        <f>_xlfn.XLOOKUP(Tabla135[[#This Row],[Id Riesgo]],Tabla13[Id Riesgo],Tabla13[Probabilidad],"",1)</f>
        <v/>
      </c>
      <c r="E428" s="727" t="str">
        <f>IF(C428=TRUE,_xlfn.XLOOKUP(Tabla135[[#This Row],[Id Riesgo]],Tabla13[Id Riesgo],Tabla13[Porcentaje Impacto],"",1),"")</f>
        <v/>
      </c>
      <c r="F428" s="290" t="str">
        <f t="shared" si="41"/>
        <v>RC42</v>
      </c>
      <c r="G428" s="415" t="b">
        <f>_xlfn.XLOOKUP(F428,Tabla13[Id Riesgo],Tabla13[Registro diligenciado],FALSE,1)</f>
        <v>0</v>
      </c>
      <c r="H428" s="290" t="str">
        <f>IF(G428,_xlfn.XLOOKUP(F428,Tabla6[Id Riesgo],Tabla6[DESCRIPCIÓN DEL RIESGO],FALSE,1),"")</f>
        <v/>
      </c>
      <c r="I428" s="327" t="str">
        <f>_xlfn.XLOOKUP(Tabla135[[#This Row],[Id Riesgo]],Tabla13[Id Riesgo],Tabla13[Probabilidad])</f>
        <v/>
      </c>
      <c r="J428" s="327" t="str">
        <f>_xlfn.XLOOKUP(Tabla135[[#This Row],[Id Riesgo]],Tabla13[Id Riesgo],Tabla13[Porcentaje Impacto],"",1)</f>
        <v/>
      </c>
      <c r="K428" s="311">
        <v>7</v>
      </c>
      <c r="L428" s="314"/>
      <c r="M428" s="314"/>
      <c r="N428" s="314"/>
      <c r="O428" s="295"/>
      <c r="P428" s="314"/>
      <c r="Q428" s="328" t="str">
        <f>_xlfn.TEXTJOIN(" ",TRUE,Tabla135[[#This Row],[Actividad - Acción ¿Qué?
Inicia con verbo]],Tabla135[[#This Row],[Complemento
(Observaciones o desviaciones)]])</f>
        <v/>
      </c>
      <c r="R428" s="295"/>
      <c r="S428" s="327" t="str">
        <f>_xlfn.XLOOKUP(Tabla135[[#This Row],[Tipo de control]],Tabla7[Tipo de control],Tabla7[Peso],"",1)</f>
        <v/>
      </c>
      <c r="T428" s="290" t="str">
        <f>_xlfn.XLOOKUP(Tabla135[[#This Row],[Tipo de control]],Tabla7[Tipo de control],Tabla7[Afectación matriz],"",1)</f>
        <v/>
      </c>
      <c r="U428" s="295"/>
      <c r="V428" s="327" t="str">
        <f>_xlfn.XLOOKUP(Tabla135[[#This Row],[Implementación]],Tabla11[Implementación],Tabla11[Peso],"",1)</f>
        <v/>
      </c>
      <c r="W428" s="295"/>
      <c r="X428" s="295"/>
      <c r="Y428" s="295"/>
      <c r="Z428" s="295"/>
      <c r="AA428" s="310" t="str">
        <f>IFERROR(Tabla135[[#This Row],[Peso del control]]+Tabla135[[#This Row],[Peso de la implementación]],"")</f>
        <v/>
      </c>
      <c r="AB428" s="310" t="str" cm="1">
        <f t="array" ref="AB428">IFERROR(IF(Tabla135[[#This Row],[Registro diligenciado]]=TRUE,_xlfn.IFS(AND(Tabla135[[#This Row],[No. de Control]]=1,Tabla135[[#This Row],[Desplazamiento en la Matriz]]="Probabilidad"),D428-(D428*Tabla135[[#This Row],[Valor del control]]),AND(Tabla135[[#This Row],[No. de Control]]&gt;1,Tabla135[[#This Row],[Desplazamiento en la Matriz]]="Probabilidad"),AB427-(AB427*Tabla135[[#This Row],[Valor del control]]),AND(Tabla135[[#This Row],[No. de Control]]=1,Tabla135[[#This Row],[Desplazamiento en la Matriz]]="Impacto"),D428,AND(Tabla135[[#This Row],[No. de Control]]&gt;1,Tabla135[[#This Row],[Desplazamiento en la Matriz]]="Impacto"),AB427),""),"")</f>
        <v/>
      </c>
      <c r="AC428" s="310" t="str" cm="1">
        <f t="array" ref="AC428">IFERROR(IF(Tabla135[[#This Row],[Registro diligenciado]]=TRUE,_xlfn.IFS(AND(Tabla135[[#This Row],[No. de Control]]=1,Tabla135[[#This Row],[Desplazamiento en la Matriz]]="Impacto"),E428-(E428*Tabla135[[#This Row],[Valor del control]]),AND(Tabla135[[#This Row],[No. de Control]]&gt;1,Tabla135[[#This Row],[Desplazamiento en la Matriz]]="Impacto"),AC427-(AC427*Tabla135[[#This Row],[Valor del control]]),AND(Tabla135[[#This Row],[No. de Control]]=1,Tabla135[[#This Row],[Desplazamiento en la Matriz]]="Probabilidad"),E428,AND(Tabla135[[#This Row],[No. de Control]]&gt;1,Tabla135[[#This Row],[Desplazamiento en la Matriz]]="Probabilidad"),AC427),""),"")</f>
        <v/>
      </c>
      <c r="AD428" s="310">
        <f>IFERROR(_xlfn.MINIFS(Tabla135[Probabilidad residual],Tabla135[Id Riesgo],Tabla135[[#This Row],[Id Riesgo]]),"")</f>
        <v>0</v>
      </c>
      <c r="AE428" s="310">
        <f>IFERROR(_xlfn.MINIFS(Tabla135[Impacto residual],Tabla135[Id Riesgo],Tabla135[[#This Row],[Id Riesgo]]),"")</f>
        <v>0</v>
      </c>
      <c r="AF428" s="310" t="str" cm="1">
        <f t="array" ref="AF42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428" s="310" t="str" cm="1">
        <f t="array" ref="AG42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42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28" s="213"/>
      <c r="AJ428" s="727">
        <f>_xlfn.MINIFS(Tabla135[Probabilidad residual],Tabla135[Id Riesgo],Tabla135[[#This Row],[Id Riesgo]])</f>
        <v>0</v>
      </c>
      <c r="AK428" s="727">
        <f>_xlfn.MINIFS(Tabla135[Impacto residual],Tabla135[Id Riesgo],Tabla135[[#This Row],[Id Riesgo]])</f>
        <v>0</v>
      </c>
      <c r="AL428" s="727"/>
      <c r="AM428" s="727"/>
      <c r="AN428" s="213"/>
      <c r="AO428" s="213"/>
      <c r="AP428" s="213"/>
      <c r="AQ428" s="213"/>
      <c r="AR428" s="213"/>
      <c r="AS428" s="213"/>
      <c r="AT428" s="213"/>
      <c r="AU428" s="213"/>
      <c r="AV428" s="213"/>
      <c r="AW428" s="213"/>
      <c r="AX428" s="213"/>
      <c r="AY428" s="213"/>
    </row>
    <row r="429" spans="1:51" ht="14.6" x14ac:dyDescent="0.4">
      <c r="A429" s="735" t="str">
        <f>Tabla135[[#This Row],[Id Riesgo]]</f>
        <v>RC42</v>
      </c>
      <c r="B429" s="736" t="str">
        <f>Tabla135[[#This Row],[Riesgo]]</f>
        <v/>
      </c>
      <c r="C429" s="742" t="b">
        <f>Tabla135[[#This Row],[Identificado en paso 1 y 2?]]</f>
        <v>0</v>
      </c>
      <c r="D429" s="727" t="str">
        <f>_xlfn.XLOOKUP(Tabla135[[#This Row],[Id Riesgo]],Tabla13[Id Riesgo],Tabla13[Probabilidad],"",1)</f>
        <v/>
      </c>
      <c r="E429" s="727" t="str">
        <f>IF(C429=TRUE,_xlfn.XLOOKUP(Tabla135[[#This Row],[Id Riesgo]],Tabla13[Id Riesgo],Tabla13[Porcentaje Impacto],"",1),"")</f>
        <v/>
      </c>
      <c r="F429" s="290" t="str">
        <f t="shared" si="41"/>
        <v>RC42</v>
      </c>
      <c r="G429" s="415" t="b">
        <f>_xlfn.XLOOKUP(F429,Tabla13[Id Riesgo],Tabla13[Registro diligenciado],FALSE,1)</f>
        <v>0</v>
      </c>
      <c r="H429" s="290" t="str">
        <f>IF(G429,_xlfn.XLOOKUP(F429,Tabla6[Id Riesgo],Tabla6[DESCRIPCIÓN DEL RIESGO],FALSE,1),"")</f>
        <v/>
      </c>
      <c r="I429" s="327" t="str">
        <f>_xlfn.XLOOKUP(Tabla135[[#This Row],[Id Riesgo]],Tabla13[Id Riesgo],Tabla13[Probabilidad])</f>
        <v/>
      </c>
      <c r="J429" s="327" t="str">
        <f>_xlfn.XLOOKUP(Tabla135[[#This Row],[Id Riesgo]],Tabla13[Id Riesgo],Tabla13[Porcentaje Impacto],"",1)</f>
        <v/>
      </c>
      <c r="K429" s="311">
        <v>8</v>
      </c>
      <c r="L429" s="314"/>
      <c r="M429" s="314"/>
      <c r="N429" s="314"/>
      <c r="O429" s="295"/>
      <c r="P429" s="314"/>
      <c r="Q429" s="328" t="str">
        <f>_xlfn.TEXTJOIN(" ",TRUE,Tabla135[[#This Row],[Actividad - Acción ¿Qué?
Inicia con verbo]],Tabla135[[#This Row],[Complemento
(Observaciones o desviaciones)]])</f>
        <v/>
      </c>
      <c r="R429" s="295"/>
      <c r="S429" s="327" t="str">
        <f>_xlfn.XLOOKUP(Tabla135[[#This Row],[Tipo de control]],Tabla7[Tipo de control],Tabla7[Peso],"",1)</f>
        <v/>
      </c>
      <c r="T429" s="290" t="str">
        <f>_xlfn.XLOOKUP(Tabla135[[#This Row],[Tipo de control]],Tabla7[Tipo de control],Tabla7[Afectación matriz],"",1)</f>
        <v/>
      </c>
      <c r="U429" s="295"/>
      <c r="V429" s="327" t="str">
        <f>_xlfn.XLOOKUP(Tabla135[[#This Row],[Implementación]],Tabla11[Implementación],Tabla11[Peso],"",1)</f>
        <v/>
      </c>
      <c r="W429" s="295"/>
      <c r="X429" s="295"/>
      <c r="Y429" s="295"/>
      <c r="Z429" s="295"/>
      <c r="AA429" s="310" t="str">
        <f>IFERROR(Tabla135[[#This Row],[Peso del control]]+Tabla135[[#This Row],[Peso de la implementación]],"")</f>
        <v/>
      </c>
      <c r="AB429" s="310" t="str" cm="1">
        <f t="array" ref="AB429">IFERROR(IF(Tabla135[[#This Row],[Registro diligenciado]]=TRUE,_xlfn.IFS(AND(Tabla135[[#This Row],[No. de Control]]=1,Tabla135[[#This Row],[Desplazamiento en la Matriz]]="Probabilidad"),D429-(D429*Tabla135[[#This Row],[Valor del control]]),AND(Tabla135[[#This Row],[No. de Control]]&gt;1,Tabla135[[#This Row],[Desplazamiento en la Matriz]]="Probabilidad"),AB428-(AB428*Tabla135[[#This Row],[Valor del control]]),AND(Tabla135[[#This Row],[No. de Control]]=1,Tabla135[[#This Row],[Desplazamiento en la Matriz]]="Impacto"),D429,AND(Tabla135[[#This Row],[No. de Control]]&gt;1,Tabla135[[#This Row],[Desplazamiento en la Matriz]]="Impacto"),AB428),""),"")</f>
        <v/>
      </c>
      <c r="AC429" s="310" t="str" cm="1">
        <f t="array" ref="AC429">IFERROR(IF(Tabla135[[#This Row],[Registro diligenciado]]=TRUE,_xlfn.IFS(AND(Tabla135[[#This Row],[No. de Control]]=1,Tabla135[[#This Row],[Desplazamiento en la Matriz]]="Impacto"),E429-(E429*Tabla135[[#This Row],[Valor del control]]),AND(Tabla135[[#This Row],[No. de Control]]&gt;1,Tabla135[[#This Row],[Desplazamiento en la Matriz]]="Impacto"),AC428-(AC428*Tabla135[[#This Row],[Valor del control]]),AND(Tabla135[[#This Row],[No. de Control]]=1,Tabla135[[#This Row],[Desplazamiento en la Matriz]]="Probabilidad"),E429,AND(Tabla135[[#This Row],[No. de Control]]&gt;1,Tabla135[[#This Row],[Desplazamiento en la Matriz]]="Probabilidad"),AC428),""),"")</f>
        <v/>
      </c>
      <c r="AD429" s="310">
        <f>IFERROR(_xlfn.MINIFS(Tabla135[Probabilidad residual],Tabla135[Id Riesgo],Tabla135[[#This Row],[Id Riesgo]]),"")</f>
        <v>0</v>
      </c>
      <c r="AE429" s="310">
        <f>IFERROR(_xlfn.MINIFS(Tabla135[Impacto residual],Tabla135[Id Riesgo],Tabla135[[#This Row],[Id Riesgo]]),"")</f>
        <v>0</v>
      </c>
      <c r="AF429" s="310" t="str" cm="1">
        <f t="array" ref="AF42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429" s="310" t="str" cm="1">
        <f t="array" ref="AG42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42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29" s="213"/>
      <c r="AJ429" s="727">
        <f>_xlfn.MINIFS(Tabla135[Probabilidad residual],Tabla135[Id Riesgo],Tabla135[[#This Row],[Id Riesgo]])</f>
        <v>0</v>
      </c>
      <c r="AK429" s="727">
        <f>_xlfn.MINIFS(Tabla135[Impacto residual],Tabla135[Id Riesgo],Tabla135[[#This Row],[Id Riesgo]])</f>
        <v>0</v>
      </c>
      <c r="AL429" s="727"/>
      <c r="AM429" s="727"/>
      <c r="AN429" s="213"/>
      <c r="AO429" s="213"/>
      <c r="AP429" s="213"/>
      <c r="AQ429" s="213"/>
      <c r="AR429" s="213"/>
      <c r="AS429" s="213"/>
      <c r="AT429" s="213"/>
      <c r="AU429" s="213"/>
      <c r="AV429" s="213"/>
      <c r="AW429" s="213"/>
      <c r="AX429" s="213"/>
      <c r="AY429" s="213"/>
    </row>
    <row r="430" spans="1:51" ht="14.6" x14ac:dyDescent="0.4">
      <c r="A430" s="735" t="str">
        <f>Tabla135[[#This Row],[Id Riesgo]]</f>
        <v>RC42</v>
      </c>
      <c r="B430" s="736" t="str">
        <f>Tabla135[[#This Row],[Riesgo]]</f>
        <v/>
      </c>
      <c r="C430" s="742" t="b">
        <f>Tabla135[[#This Row],[Identificado en paso 1 y 2?]]</f>
        <v>0</v>
      </c>
      <c r="D430" s="727" t="str">
        <f>_xlfn.XLOOKUP(Tabla135[[#This Row],[Id Riesgo]],Tabla13[Id Riesgo],Tabla13[Probabilidad],"",1)</f>
        <v/>
      </c>
      <c r="E430" s="727" t="str">
        <f>IF(C430=TRUE,_xlfn.XLOOKUP(Tabla135[[#This Row],[Id Riesgo]],Tabla13[Id Riesgo],Tabla13[Porcentaje Impacto],"",1),"")</f>
        <v/>
      </c>
      <c r="F430" s="290" t="str">
        <f t="shared" si="41"/>
        <v>RC42</v>
      </c>
      <c r="G430" s="415" t="b">
        <f>_xlfn.XLOOKUP(F430,Tabla13[Id Riesgo],Tabla13[Registro diligenciado],FALSE,1)</f>
        <v>0</v>
      </c>
      <c r="H430" s="290" t="str">
        <f>IF(G430,_xlfn.XLOOKUP(F430,Tabla6[Id Riesgo],Tabla6[DESCRIPCIÓN DEL RIESGO],FALSE,1),"")</f>
        <v/>
      </c>
      <c r="I430" s="327" t="str">
        <f>_xlfn.XLOOKUP(Tabla135[[#This Row],[Id Riesgo]],Tabla13[Id Riesgo],Tabla13[Probabilidad])</f>
        <v/>
      </c>
      <c r="J430" s="327" t="str">
        <f>_xlfn.XLOOKUP(Tabla135[[#This Row],[Id Riesgo]],Tabla13[Id Riesgo],Tabla13[Porcentaje Impacto],"",1)</f>
        <v/>
      </c>
      <c r="K430" s="311">
        <v>9</v>
      </c>
      <c r="L430" s="314"/>
      <c r="M430" s="314"/>
      <c r="N430" s="314"/>
      <c r="O430" s="295"/>
      <c r="P430" s="314"/>
      <c r="Q430" s="328" t="str">
        <f>_xlfn.TEXTJOIN(" ",TRUE,Tabla135[[#This Row],[Actividad - Acción ¿Qué?
Inicia con verbo]],Tabla135[[#This Row],[Complemento
(Observaciones o desviaciones)]])</f>
        <v/>
      </c>
      <c r="R430" s="295"/>
      <c r="S430" s="327" t="str">
        <f>_xlfn.XLOOKUP(Tabla135[[#This Row],[Tipo de control]],Tabla7[Tipo de control],Tabla7[Peso],"",1)</f>
        <v/>
      </c>
      <c r="T430" s="290" t="str">
        <f>_xlfn.XLOOKUP(Tabla135[[#This Row],[Tipo de control]],Tabla7[Tipo de control],Tabla7[Afectación matriz],"",1)</f>
        <v/>
      </c>
      <c r="U430" s="295"/>
      <c r="V430" s="327" t="str">
        <f>_xlfn.XLOOKUP(Tabla135[[#This Row],[Implementación]],Tabla11[Implementación],Tabla11[Peso],"",1)</f>
        <v/>
      </c>
      <c r="W430" s="295"/>
      <c r="X430" s="295"/>
      <c r="Y430" s="295"/>
      <c r="Z430" s="295"/>
      <c r="AA430" s="310" t="str">
        <f>IFERROR(Tabla135[[#This Row],[Peso del control]]+Tabla135[[#This Row],[Peso de la implementación]],"")</f>
        <v/>
      </c>
      <c r="AB430" s="310" t="str" cm="1">
        <f t="array" ref="AB430">IFERROR(IF(Tabla135[[#This Row],[Registro diligenciado]]=TRUE,_xlfn.IFS(AND(Tabla135[[#This Row],[No. de Control]]=1,Tabla135[[#This Row],[Desplazamiento en la Matriz]]="Probabilidad"),D430-(D430*Tabla135[[#This Row],[Valor del control]]),AND(Tabla135[[#This Row],[No. de Control]]&gt;1,Tabla135[[#This Row],[Desplazamiento en la Matriz]]="Probabilidad"),AB429-(AB429*Tabla135[[#This Row],[Valor del control]]),AND(Tabla135[[#This Row],[No. de Control]]=1,Tabla135[[#This Row],[Desplazamiento en la Matriz]]="Impacto"),D430,AND(Tabla135[[#This Row],[No. de Control]]&gt;1,Tabla135[[#This Row],[Desplazamiento en la Matriz]]="Impacto"),AB429),""),"")</f>
        <v/>
      </c>
      <c r="AC430" s="310" t="str" cm="1">
        <f t="array" ref="AC430">IFERROR(IF(Tabla135[[#This Row],[Registro diligenciado]]=TRUE,_xlfn.IFS(AND(Tabla135[[#This Row],[No. de Control]]=1,Tabla135[[#This Row],[Desplazamiento en la Matriz]]="Impacto"),E430-(E430*Tabla135[[#This Row],[Valor del control]]),AND(Tabla135[[#This Row],[No. de Control]]&gt;1,Tabla135[[#This Row],[Desplazamiento en la Matriz]]="Impacto"),AC429-(AC429*Tabla135[[#This Row],[Valor del control]]),AND(Tabla135[[#This Row],[No. de Control]]=1,Tabla135[[#This Row],[Desplazamiento en la Matriz]]="Probabilidad"),E430,AND(Tabla135[[#This Row],[No. de Control]]&gt;1,Tabla135[[#This Row],[Desplazamiento en la Matriz]]="Probabilidad"),AC429),""),"")</f>
        <v/>
      </c>
      <c r="AD430" s="310">
        <f>IFERROR(_xlfn.MINIFS(Tabla135[Probabilidad residual],Tabla135[Id Riesgo],Tabla135[[#This Row],[Id Riesgo]]),"")</f>
        <v>0</v>
      </c>
      <c r="AE430" s="310">
        <f>IFERROR(_xlfn.MINIFS(Tabla135[Impacto residual],Tabla135[Id Riesgo],Tabla135[[#This Row],[Id Riesgo]]),"")</f>
        <v>0</v>
      </c>
      <c r="AF430" s="310" t="str" cm="1">
        <f t="array" ref="AF43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430" s="310" t="str" cm="1">
        <f t="array" ref="AG43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43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30" s="213"/>
      <c r="AJ430" s="727">
        <f>_xlfn.MINIFS(Tabla135[Probabilidad residual],Tabla135[Id Riesgo],Tabla135[[#This Row],[Id Riesgo]])</f>
        <v>0</v>
      </c>
      <c r="AK430" s="727">
        <f>_xlfn.MINIFS(Tabla135[Impacto residual],Tabla135[Id Riesgo],Tabla135[[#This Row],[Id Riesgo]])</f>
        <v>0</v>
      </c>
      <c r="AL430" s="727"/>
      <c r="AM430" s="727"/>
      <c r="AN430" s="213"/>
      <c r="AO430" s="213"/>
      <c r="AP430" s="213"/>
      <c r="AQ430" s="213"/>
      <c r="AR430" s="213"/>
      <c r="AS430" s="213"/>
      <c r="AT430" s="213"/>
      <c r="AU430" s="213"/>
      <c r="AV430" s="213"/>
      <c r="AW430" s="213"/>
      <c r="AX430" s="213"/>
      <c r="AY430" s="213"/>
    </row>
    <row r="431" spans="1:51" ht="14.6" x14ac:dyDescent="0.4">
      <c r="A431" s="735" t="str">
        <f>Tabla135[[#This Row],[Id Riesgo]]</f>
        <v>RC42</v>
      </c>
      <c r="B431" s="736" t="str">
        <f>Tabla135[[#This Row],[Riesgo]]</f>
        <v/>
      </c>
      <c r="C431" s="742" t="b">
        <f>Tabla135[[#This Row],[Identificado en paso 1 y 2?]]</f>
        <v>0</v>
      </c>
      <c r="D431" s="727" t="str">
        <f>_xlfn.XLOOKUP(Tabla135[[#This Row],[Id Riesgo]],Tabla13[Id Riesgo],Tabla13[Probabilidad],"",1)</f>
        <v/>
      </c>
      <c r="E431" s="727" t="str">
        <f>IF(C431=TRUE,_xlfn.XLOOKUP(Tabla135[[#This Row],[Id Riesgo]],Tabla13[Id Riesgo],Tabla13[Porcentaje Impacto],"",1),"")</f>
        <v/>
      </c>
      <c r="F431" s="290" t="str">
        <f t="shared" si="41"/>
        <v>RC42</v>
      </c>
      <c r="G431" s="415" t="b">
        <f>_xlfn.XLOOKUP(F431,Tabla13[Id Riesgo],Tabla13[Registro diligenciado],FALSE,1)</f>
        <v>0</v>
      </c>
      <c r="H431" s="290" t="str">
        <f>IF(G431,_xlfn.XLOOKUP(F431,Tabla6[Id Riesgo],Tabla6[DESCRIPCIÓN DEL RIESGO],FALSE,1),"")</f>
        <v/>
      </c>
      <c r="I431" s="327" t="str">
        <f>_xlfn.XLOOKUP(Tabla135[[#This Row],[Id Riesgo]],Tabla13[Id Riesgo],Tabla13[Probabilidad])</f>
        <v/>
      </c>
      <c r="J431" s="327" t="str">
        <f>_xlfn.XLOOKUP(Tabla135[[#This Row],[Id Riesgo]],Tabla13[Id Riesgo],Tabla13[Porcentaje Impacto],"",1)</f>
        <v/>
      </c>
      <c r="K431" s="311">
        <v>10</v>
      </c>
      <c r="L431" s="314"/>
      <c r="M431" s="314"/>
      <c r="N431" s="314"/>
      <c r="O431" s="295"/>
      <c r="P431" s="314"/>
      <c r="Q431" s="328" t="str">
        <f>_xlfn.TEXTJOIN(" ",TRUE,Tabla135[[#This Row],[Actividad - Acción ¿Qué?
Inicia con verbo]],Tabla135[[#This Row],[Complemento
(Observaciones o desviaciones)]])</f>
        <v/>
      </c>
      <c r="R431" s="295"/>
      <c r="S431" s="327" t="str">
        <f>_xlfn.XLOOKUP(Tabla135[[#This Row],[Tipo de control]],Tabla7[Tipo de control],Tabla7[Peso],"",1)</f>
        <v/>
      </c>
      <c r="T431" s="290" t="str">
        <f>_xlfn.XLOOKUP(Tabla135[[#This Row],[Tipo de control]],Tabla7[Tipo de control],Tabla7[Afectación matriz],"",1)</f>
        <v/>
      </c>
      <c r="U431" s="295"/>
      <c r="V431" s="327" t="str">
        <f>_xlfn.XLOOKUP(Tabla135[[#This Row],[Implementación]],Tabla11[Implementación],Tabla11[Peso],"",1)</f>
        <v/>
      </c>
      <c r="W431" s="295"/>
      <c r="X431" s="295"/>
      <c r="Y431" s="295"/>
      <c r="Z431" s="295"/>
      <c r="AA431" s="310" t="str">
        <f>IFERROR(Tabla135[[#This Row],[Peso del control]]+Tabla135[[#This Row],[Peso de la implementación]],"")</f>
        <v/>
      </c>
      <c r="AB431" s="310" t="str" cm="1">
        <f t="array" ref="AB431">IFERROR(IF(Tabla135[[#This Row],[Registro diligenciado]]=TRUE,_xlfn.IFS(AND(Tabla135[[#This Row],[No. de Control]]=1,Tabla135[[#This Row],[Desplazamiento en la Matriz]]="Probabilidad"),D431-(D431*Tabla135[[#This Row],[Valor del control]]),AND(Tabla135[[#This Row],[No. de Control]]&gt;1,Tabla135[[#This Row],[Desplazamiento en la Matriz]]="Probabilidad"),AB430-(AB430*Tabla135[[#This Row],[Valor del control]]),AND(Tabla135[[#This Row],[No. de Control]]=1,Tabla135[[#This Row],[Desplazamiento en la Matriz]]="Impacto"),D431,AND(Tabla135[[#This Row],[No. de Control]]&gt;1,Tabla135[[#This Row],[Desplazamiento en la Matriz]]="Impacto"),AB430),""),"")</f>
        <v/>
      </c>
      <c r="AC431" s="310" t="str" cm="1">
        <f t="array" ref="AC431">IFERROR(IF(Tabla135[[#This Row],[Registro diligenciado]]=TRUE,_xlfn.IFS(AND(Tabla135[[#This Row],[No. de Control]]=1,Tabla135[[#This Row],[Desplazamiento en la Matriz]]="Impacto"),E431-(E431*Tabla135[[#This Row],[Valor del control]]),AND(Tabla135[[#This Row],[No. de Control]]&gt;1,Tabla135[[#This Row],[Desplazamiento en la Matriz]]="Impacto"),AC430-(AC430*Tabla135[[#This Row],[Valor del control]]),AND(Tabla135[[#This Row],[No. de Control]]=1,Tabla135[[#This Row],[Desplazamiento en la Matriz]]="Probabilidad"),E431,AND(Tabla135[[#This Row],[No. de Control]]&gt;1,Tabla135[[#This Row],[Desplazamiento en la Matriz]]="Probabilidad"),AC430),""),"")</f>
        <v/>
      </c>
      <c r="AD431" s="310">
        <f>IFERROR(_xlfn.MINIFS(Tabla135[Probabilidad residual],Tabla135[Id Riesgo],Tabla135[[#This Row],[Id Riesgo]]),"")</f>
        <v>0</v>
      </c>
      <c r="AE431" s="310">
        <f>IFERROR(_xlfn.MINIFS(Tabla135[Impacto residual],Tabla135[Id Riesgo],Tabla135[[#This Row],[Id Riesgo]]),"")</f>
        <v>0</v>
      </c>
      <c r="AF431" s="310" t="str" cm="1">
        <f t="array" ref="AF43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431" s="310" t="str" cm="1">
        <f t="array" ref="AG43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43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31" s="213"/>
      <c r="AJ431" s="727">
        <f>_xlfn.MINIFS(Tabla135[Probabilidad residual],Tabla135[Id Riesgo],Tabla135[[#This Row],[Id Riesgo]])</f>
        <v>0</v>
      </c>
      <c r="AK431" s="727">
        <f>_xlfn.MINIFS(Tabla135[Impacto residual],Tabla135[Id Riesgo],Tabla135[[#This Row],[Id Riesgo]])</f>
        <v>0</v>
      </c>
      <c r="AL431" s="727"/>
      <c r="AM431" s="727"/>
      <c r="AN431" s="213"/>
      <c r="AO431" s="213"/>
      <c r="AP431" s="213"/>
      <c r="AQ431" s="213"/>
      <c r="AR431" s="213"/>
      <c r="AS431" s="213"/>
      <c r="AT431" s="213"/>
      <c r="AU431" s="213"/>
      <c r="AV431" s="213"/>
      <c r="AW431" s="213"/>
      <c r="AX431" s="213"/>
      <c r="AY431" s="213"/>
    </row>
    <row r="432" spans="1:51" ht="14.6" x14ac:dyDescent="0.4">
      <c r="A432" s="735" t="str">
        <f>Tabla135[[#This Row],[Id Riesgo]]</f>
        <v>RC43</v>
      </c>
      <c r="B432" s="736" t="str">
        <f>Tabla135[[#This Row],[Riesgo]]</f>
        <v/>
      </c>
      <c r="C432" s="742" t="b">
        <f>Tabla135[[#This Row],[Identificado en paso 1 y 2?]]</f>
        <v>0</v>
      </c>
      <c r="D432" s="727" t="str">
        <f>_xlfn.XLOOKUP(Tabla135[[#This Row],[Id Riesgo]],Tabla13[Id Riesgo],Tabla13[Probabilidad],"",1)</f>
        <v/>
      </c>
      <c r="E432" s="727" t="str">
        <f>IF(C432=TRUE,_xlfn.XLOOKUP(Tabla135[[#This Row],[Id Riesgo]],Tabla13[Id Riesgo],Tabla13[Porcentaje Impacto],"",1),"")</f>
        <v/>
      </c>
      <c r="F432" s="290" t="s">
        <v>174</v>
      </c>
      <c r="G432" s="415" t="b">
        <f>_xlfn.XLOOKUP(F432,Tabla13[Id Riesgo],Tabla13[Registro diligenciado],FALSE,1)</f>
        <v>0</v>
      </c>
      <c r="H432" s="290" t="str">
        <f>IF(G432,_xlfn.XLOOKUP(F432,Tabla6[Id Riesgo],Tabla6[DESCRIPCIÓN DEL RIESGO],FALSE,1),"")</f>
        <v/>
      </c>
      <c r="I432" s="327" t="str">
        <f>_xlfn.XLOOKUP(Tabla135[[#This Row],[Id Riesgo]],Tabla13[Id Riesgo],Tabla13[Probabilidad])</f>
        <v/>
      </c>
      <c r="J432" s="327" t="str">
        <f>_xlfn.XLOOKUP(Tabla135[[#This Row],[Id Riesgo]],Tabla13[Id Riesgo],Tabla13[Porcentaje Impacto],"",1)</f>
        <v/>
      </c>
      <c r="K432" s="311">
        <v>1</v>
      </c>
      <c r="L432" s="314"/>
      <c r="M432" s="314"/>
      <c r="N432" s="314"/>
      <c r="O432" s="295"/>
      <c r="P432" s="314"/>
      <c r="Q432" s="328" t="str">
        <f>_xlfn.TEXTJOIN(" ",TRUE,Tabla135[[#This Row],[Actividad - Acción ¿Qué?
Inicia con verbo]],Tabla135[[#This Row],[Complemento
(Observaciones o desviaciones)]])</f>
        <v/>
      </c>
      <c r="R432" s="295"/>
      <c r="S432" s="327" t="str">
        <f>_xlfn.XLOOKUP(Tabla135[[#This Row],[Tipo de control]],Tabla7[Tipo de control],Tabla7[Peso],"",1)</f>
        <v/>
      </c>
      <c r="T432" s="290" t="str">
        <f>_xlfn.XLOOKUP(Tabla135[[#This Row],[Tipo de control]],Tabla7[Tipo de control],Tabla7[Afectación matriz],"",1)</f>
        <v/>
      </c>
      <c r="U432" s="295"/>
      <c r="V432" s="327" t="str">
        <f>_xlfn.XLOOKUP(Tabla135[[#This Row],[Implementación]],Tabla11[Implementación],Tabla11[Peso],"",1)</f>
        <v/>
      </c>
      <c r="W432" s="295"/>
      <c r="X432" s="295"/>
      <c r="Y432" s="295"/>
      <c r="Z432" s="295"/>
      <c r="AA432" s="310" t="str">
        <f>IFERROR(Tabla135[[#This Row],[Peso del control]]+Tabla135[[#This Row],[Peso de la implementación]],"")</f>
        <v/>
      </c>
      <c r="AB432" s="310" t="str" cm="1">
        <f t="array" ref="AB432">IFERROR(IF(Tabla135[[#This Row],[Registro diligenciado]]=TRUE,_xlfn.IFS(AND(Tabla135[[#This Row],[No. de Control]]=1,Tabla135[[#This Row],[Desplazamiento en la Matriz]]="Probabilidad"),D432-(D432*Tabla135[[#This Row],[Valor del control]]),AND(Tabla135[[#This Row],[No. de Control]]&gt;1,Tabla135[[#This Row],[Desplazamiento en la Matriz]]="Probabilidad"),AB431-(AB431*Tabla135[[#This Row],[Valor del control]]),AND(Tabla135[[#This Row],[No. de Control]]=1,Tabla135[[#This Row],[Desplazamiento en la Matriz]]="Impacto"),D432,AND(Tabla135[[#This Row],[No. de Control]]&gt;1,Tabla135[[#This Row],[Desplazamiento en la Matriz]]="Impacto"),AB431),""),"")</f>
        <v/>
      </c>
      <c r="AC432" s="310" t="str" cm="1">
        <f t="array" ref="AC432">IFERROR(IF(Tabla135[[#This Row],[Registro diligenciado]]=TRUE,_xlfn.IFS(AND(Tabla135[[#This Row],[No. de Control]]=1,Tabla135[[#This Row],[Desplazamiento en la Matriz]]="Impacto"),E432-(E432*Tabla135[[#This Row],[Valor del control]]),AND(Tabla135[[#This Row],[No. de Control]]&gt;1,Tabla135[[#This Row],[Desplazamiento en la Matriz]]="Impacto"),AC431-(AC431*Tabla135[[#This Row],[Valor del control]]),AND(Tabla135[[#This Row],[No. de Control]]=1,Tabla135[[#This Row],[Desplazamiento en la Matriz]]="Probabilidad"),E432,AND(Tabla135[[#This Row],[No. de Control]]&gt;1,Tabla135[[#This Row],[Desplazamiento en la Matriz]]="Probabilidad"),AC431),""),"")</f>
        <v/>
      </c>
      <c r="AD432" s="310">
        <f>IFERROR(_xlfn.MINIFS(Tabla135[Probabilidad residual],Tabla135[Id Riesgo],Tabla135[[#This Row],[Id Riesgo]]),"")</f>
        <v>0</v>
      </c>
      <c r="AE432" s="310">
        <f>IFERROR(_xlfn.MINIFS(Tabla135[Impacto residual],Tabla135[Id Riesgo],Tabla135[[#This Row],[Id Riesgo]]),"")</f>
        <v>0</v>
      </c>
      <c r="AF432" s="310" t="str" cm="1">
        <f t="array" ref="AF43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432" s="310" t="str" cm="1">
        <f t="array" ref="AG43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43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32" s="213"/>
      <c r="AJ432" s="727">
        <f>_xlfn.MINIFS(Tabla135[Probabilidad residual],Tabla135[Id Riesgo],Tabla135[[#This Row],[Id Riesgo]])</f>
        <v>0</v>
      </c>
      <c r="AK432" s="727">
        <f>_xlfn.MINIFS(Tabla135[Impacto residual],Tabla135[Id Riesgo],Tabla135[[#This Row],[Id Riesgo]])</f>
        <v>0</v>
      </c>
      <c r="AL432" s="727" t="str" cm="1">
        <f t="array" ref="AL432">IFERROR(_xlfn.IFS(AND(AJ432&gt;=CONFIGURACIÓN!$BF$6,AJ432&lt;=CONFIGURACIÓN!$BG$6),CONFIGURACIÓN!$BE$6,AND(AJ432&gt;=CONFIGURACIÓN!$BF$7,AJ432&lt;=CONFIGURACIÓN!$BG$7),CONFIGURACIÓN!$BE$7,AND(AJ432&gt;=CONFIGURACIÓN!$BF$8,AJ432&lt;=CONFIGURACIÓN!$BG$8),CONFIGURACIÓN!$BE$8,AND(AJ432&gt;=CONFIGURACIÓN!$BF$9,AJ432&lt;=CONFIGURACIÓN!$BG$9),CONFIGURACIÓN!$BE$9,AND(AJ432&gt;=CONFIGURACIÓN!$BF$10,AJ432&lt;=CONFIGURACIÓN!$BG$10),CONFIGURACIÓN!$BE$10),"")</f>
        <v/>
      </c>
      <c r="AM432" s="727" t="str" cm="1">
        <f t="array" ref="AM432">IFERROR(_xlfn.IFS(AND(AK432&gt;=CONFIGURACIÓN!$BJ$6,AK432&lt;=CONFIGURACIÓN!$BK$6),CONFIGURACIÓN!$BI$6,AND(AK432&gt;=CONFIGURACIÓN!$BJ$7,AK432&lt;=CONFIGURACIÓN!$BK$7),CONFIGURACIÓN!$BI$7,AND(AK432&gt;=CONFIGURACIÓN!$BJ$8,AK432&lt;=CONFIGURACIÓN!$BK$8),CONFIGURACIÓN!$BI$8,AND(AK432&gt;=CONFIGURACIÓN!$BJ$9,AK432&lt;=CONFIGURACIÓN!$BK$9),CONFIGURACIÓN!$BI$9,AND(AK432&gt;=CONFIGURACIÓN!$BJ$10,AK432&lt;=CONFIGURACIÓN!$BK$10),CONFIGURACIÓN!$BI$10),"")</f>
        <v/>
      </c>
      <c r="AN432" s="213"/>
      <c r="AO432" s="213"/>
      <c r="AP432" s="213"/>
      <c r="AQ432" s="213"/>
      <c r="AR432" s="213"/>
      <c r="AS432" s="213"/>
      <c r="AT432" s="213"/>
      <c r="AU432" s="213"/>
      <c r="AV432" s="213"/>
      <c r="AW432" s="213"/>
      <c r="AX432" s="213"/>
      <c r="AY432" s="213"/>
    </row>
    <row r="433" spans="1:51" ht="14.6" x14ac:dyDescent="0.4">
      <c r="A433" s="735" t="str">
        <f>Tabla135[[#This Row],[Id Riesgo]]</f>
        <v>RC43</v>
      </c>
      <c r="B433" s="736" t="str">
        <f>Tabla135[[#This Row],[Riesgo]]</f>
        <v/>
      </c>
      <c r="C433" s="742" t="b">
        <f>Tabla135[[#This Row],[Identificado en paso 1 y 2?]]</f>
        <v>0</v>
      </c>
      <c r="D433" s="727" t="str">
        <f>_xlfn.XLOOKUP(Tabla135[[#This Row],[Id Riesgo]],Tabla13[Id Riesgo],Tabla13[Probabilidad],"",1)</f>
        <v/>
      </c>
      <c r="E433" s="727" t="str">
        <f>IF(C433=TRUE,_xlfn.XLOOKUP(Tabla135[[#This Row],[Id Riesgo]],Tabla13[Id Riesgo],Tabla13[Porcentaje Impacto],"",1),"")</f>
        <v/>
      </c>
      <c r="F433" s="290" t="str">
        <f t="shared" ref="F433:F441" si="42">F432</f>
        <v>RC43</v>
      </c>
      <c r="G433" s="415" t="b">
        <f>_xlfn.XLOOKUP(F433,Tabla13[Id Riesgo],Tabla13[Registro diligenciado],FALSE,1)</f>
        <v>0</v>
      </c>
      <c r="H433" s="290" t="str">
        <f>IF(G433,_xlfn.XLOOKUP(F433,Tabla6[Id Riesgo],Tabla6[DESCRIPCIÓN DEL RIESGO],FALSE,1),"")</f>
        <v/>
      </c>
      <c r="I433" s="327" t="str">
        <f>_xlfn.XLOOKUP(Tabla135[[#This Row],[Id Riesgo]],Tabla13[Id Riesgo],Tabla13[Probabilidad])</f>
        <v/>
      </c>
      <c r="J433" s="327" t="str">
        <f>_xlfn.XLOOKUP(Tabla135[[#This Row],[Id Riesgo]],Tabla13[Id Riesgo],Tabla13[Porcentaje Impacto],"",1)</f>
        <v/>
      </c>
      <c r="K433" s="311">
        <v>2</v>
      </c>
      <c r="L433" s="314"/>
      <c r="M433" s="314"/>
      <c r="N433" s="314"/>
      <c r="O433" s="295"/>
      <c r="P433" s="314"/>
      <c r="Q433" s="328" t="str">
        <f>_xlfn.TEXTJOIN(" ",TRUE,Tabla135[[#This Row],[Actividad - Acción ¿Qué?
Inicia con verbo]],Tabla135[[#This Row],[Complemento
(Observaciones o desviaciones)]])</f>
        <v/>
      </c>
      <c r="R433" s="295"/>
      <c r="S433" s="327" t="str">
        <f>_xlfn.XLOOKUP(Tabla135[[#This Row],[Tipo de control]],Tabla7[Tipo de control],Tabla7[Peso],"",1)</f>
        <v/>
      </c>
      <c r="T433" s="290" t="str">
        <f>_xlfn.XLOOKUP(Tabla135[[#This Row],[Tipo de control]],Tabla7[Tipo de control],Tabla7[Afectación matriz],"",1)</f>
        <v/>
      </c>
      <c r="U433" s="295"/>
      <c r="V433" s="327" t="str">
        <f>_xlfn.XLOOKUP(Tabla135[[#This Row],[Implementación]],Tabla11[Implementación],Tabla11[Peso],"",1)</f>
        <v/>
      </c>
      <c r="W433" s="295"/>
      <c r="X433" s="295"/>
      <c r="Y433" s="295"/>
      <c r="Z433" s="295"/>
      <c r="AA433" s="310" t="str">
        <f>IFERROR(Tabla135[[#This Row],[Peso del control]]+Tabla135[[#This Row],[Peso de la implementación]],"")</f>
        <v/>
      </c>
      <c r="AB433" s="310" t="str" cm="1">
        <f t="array" ref="AB433">IFERROR(IF(Tabla135[[#This Row],[Registro diligenciado]]=TRUE,_xlfn.IFS(AND(Tabla135[[#This Row],[No. de Control]]=1,Tabla135[[#This Row],[Desplazamiento en la Matriz]]="Probabilidad"),D433-(D433*Tabla135[[#This Row],[Valor del control]]),AND(Tabla135[[#This Row],[No. de Control]]&gt;1,Tabla135[[#This Row],[Desplazamiento en la Matriz]]="Probabilidad"),AB432-(AB432*Tabla135[[#This Row],[Valor del control]]),AND(Tabla135[[#This Row],[No. de Control]]=1,Tabla135[[#This Row],[Desplazamiento en la Matriz]]="Impacto"),D433,AND(Tabla135[[#This Row],[No. de Control]]&gt;1,Tabla135[[#This Row],[Desplazamiento en la Matriz]]="Impacto"),AB432),""),"")</f>
        <v/>
      </c>
      <c r="AC433" s="310" t="str" cm="1">
        <f t="array" ref="AC433">IFERROR(IF(Tabla135[[#This Row],[Registro diligenciado]]=TRUE,_xlfn.IFS(AND(Tabla135[[#This Row],[No. de Control]]=1,Tabla135[[#This Row],[Desplazamiento en la Matriz]]="Impacto"),E433-(E433*Tabla135[[#This Row],[Valor del control]]),AND(Tabla135[[#This Row],[No. de Control]]&gt;1,Tabla135[[#This Row],[Desplazamiento en la Matriz]]="Impacto"),AC432-(AC432*Tabla135[[#This Row],[Valor del control]]),AND(Tabla135[[#This Row],[No. de Control]]=1,Tabla135[[#This Row],[Desplazamiento en la Matriz]]="Probabilidad"),E433,AND(Tabla135[[#This Row],[No. de Control]]&gt;1,Tabla135[[#This Row],[Desplazamiento en la Matriz]]="Probabilidad"),AC432),""),"")</f>
        <v/>
      </c>
      <c r="AD433" s="310">
        <f>IFERROR(_xlfn.MINIFS(Tabla135[Probabilidad residual],Tabla135[Id Riesgo],Tabla135[[#This Row],[Id Riesgo]]),"")</f>
        <v>0</v>
      </c>
      <c r="AE433" s="310">
        <f>IFERROR(_xlfn.MINIFS(Tabla135[Impacto residual],Tabla135[Id Riesgo],Tabla135[[#This Row],[Id Riesgo]]),"")</f>
        <v>0</v>
      </c>
      <c r="AF433" s="310" t="str" cm="1">
        <f t="array" ref="AF43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433" s="310" t="str" cm="1">
        <f t="array" ref="AG43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43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33" s="213"/>
      <c r="AJ433" s="727">
        <f>_xlfn.MINIFS(Tabla135[Probabilidad residual],Tabla135[Id Riesgo],Tabla135[[#This Row],[Id Riesgo]])</f>
        <v>0</v>
      </c>
      <c r="AK433" s="727">
        <f>_xlfn.MINIFS(Tabla135[Impacto residual],Tabla135[Id Riesgo],Tabla135[[#This Row],[Id Riesgo]])</f>
        <v>0</v>
      </c>
      <c r="AL433" s="727"/>
      <c r="AM433" s="727"/>
      <c r="AN433" s="213"/>
      <c r="AO433" s="213"/>
      <c r="AP433" s="213"/>
      <c r="AQ433" s="213"/>
      <c r="AR433" s="213"/>
      <c r="AS433" s="213"/>
      <c r="AT433" s="213"/>
      <c r="AU433" s="213"/>
      <c r="AV433" s="213"/>
      <c r="AW433" s="213"/>
      <c r="AX433" s="213"/>
      <c r="AY433" s="213"/>
    </row>
    <row r="434" spans="1:51" ht="14.6" x14ac:dyDescent="0.4">
      <c r="A434" s="735" t="str">
        <f>Tabla135[[#This Row],[Id Riesgo]]</f>
        <v>RC43</v>
      </c>
      <c r="B434" s="736" t="str">
        <f>Tabla135[[#This Row],[Riesgo]]</f>
        <v/>
      </c>
      <c r="C434" s="742" t="b">
        <f>Tabla135[[#This Row],[Identificado en paso 1 y 2?]]</f>
        <v>0</v>
      </c>
      <c r="D434" s="727" t="str">
        <f>_xlfn.XLOOKUP(Tabla135[[#This Row],[Id Riesgo]],Tabla13[Id Riesgo],Tabla13[Probabilidad],"",1)</f>
        <v/>
      </c>
      <c r="E434" s="727" t="str">
        <f>IF(C434=TRUE,_xlfn.XLOOKUP(Tabla135[[#This Row],[Id Riesgo]],Tabla13[Id Riesgo],Tabla13[Porcentaje Impacto],"",1),"")</f>
        <v/>
      </c>
      <c r="F434" s="290" t="str">
        <f t="shared" si="42"/>
        <v>RC43</v>
      </c>
      <c r="G434" s="415" t="b">
        <f>_xlfn.XLOOKUP(F434,Tabla13[Id Riesgo],Tabla13[Registro diligenciado],FALSE,1)</f>
        <v>0</v>
      </c>
      <c r="H434" s="290" t="str">
        <f>IF(G434,_xlfn.XLOOKUP(F434,Tabla6[Id Riesgo],Tabla6[DESCRIPCIÓN DEL RIESGO],FALSE,1),"")</f>
        <v/>
      </c>
      <c r="I434" s="327" t="str">
        <f>_xlfn.XLOOKUP(Tabla135[[#This Row],[Id Riesgo]],Tabla13[Id Riesgo],Tabla13[Probabilidad])</f>
        <v/>
      </c>
      <c r="J434" s="327" t="str">
        <f>_xlfn.XLOOKUP(Tabla135[[#This Row],[Id Riesgo]],Tabla13[Id Riesgo],Tabla13[Porcentaje Impacto],"",1)</f>
        <v/>
      </c>
      <c r="K434" s="311">
        <v>3</v>
      </c>
      <c r="L434" s="314"/>
      <c r="M434" s="314"/>
      <c r="N434" s="314"/>
      <c r="O434" s="295"/>
      <c r="P434" s="314"/>
      <c r="Q434" s="328" t="str">
        <f>_xlfn.TEXTJOIN(" ",TRUE,Tabla135[[#This Row],[Actividad - Acción ¿Qué?
Inicia con verbo]],Tabla135[[#This Row],[Complemento
(Observaciones o desviaciones)]])</f>
        <v/>
      </c>
      <c r="R434" s="295"/>
      <c r="S434" s="327" t="str">
        <f>_xlfn.XLOOKUP(Tabla135[[#This Row],[Tipo de control]],Tabla7[Tipo de control],Tabla7[Peso],"",1)</f>
        <v/>
      </c>
      <c r="T434" s="290" t="str">
        <f>_xlfn.XLOOKUP(Tabla135[[#This Row],[Tipo de control]],Tabla7[Tipo de control],Tabla7[Afectación matriz],"",1)</f>
        <v/>
      </c>
      <c r="U434" s="295"/>
      <c r="V434" s="327" t="str">
        <f>_xlfn.XLOOKUP(Tabla135[[#This Row],[Implementación]],Tabla11[Implementación],Tabla11[Peso],"",1)</f>
        <v/>
      </c>
      <c r="W434" s="295"/>
      <c r="X434" s="295"/>
      <c r="Y434" s="295"/>
      <c r="Z434" s="295"/>
      <c r="AA434" s="310" t="str">
        <f>IFERROR(Tabla135[[#This Row],[Peso del control]]+Tabla135[[#This Row],[Peso de la implementación]],"")</f>
        <v/>
      </c>
      <c r="AB434" s="310" t="str" cm="1">
        <f t="array" ref="AB434">IFERROR(IF(Tabla135[[#This Row],[Registro diligenciado]]=TRUE,_xlfn.IFS(AND(Tabla135[[#This Row],[No. de Control]]=1,Tabla135[[#This Row],[Desplazamiento en la Matriz]]="Probabilidad"),D434-(D434*Tabla135[[#This Row],[Valor del control]]),AND(Tabla135[[#This Row],[No. de Control]]&gt;1,Tabla135[[#This Row],[Desplazamiento en la Matriz]]="Probabilidad"),AB433-(AB433*Tabla135[[#This Row],[Valor del control]]),AND(Tabla135[[#This Row],[No. de Control]]=1,Tabla135[[#This Row],[Desplazamiento en la Matriz]]="Impacto"),D434,AND(Tabla135[[#This Row],[No. de Control]]&gt;1,Tabla135[[#This Row],[Desplazamiento en la Matriz]]="Impacto"),AB433),""),"")</f>
        <v/>
      </c>
      <c r="AC434" s="310" t="str" cm="1">
        <f t="array" ref="AC434">IFERROR(IF(Tabla135[[#This Row],[Registro diligenciado]]=TRUE,_xlfn.IFS(AND(Tabla135[[#This Row],[No. de Control]]=1,Tabla135[[#This Row],[Desplazamiento en la Matriz]]="Impacto"),E434-(E434*Tabla135[[#This Row],[Valor del control]]),AND(Tabla135[[#This Row],[No. de Control]]&gt;1,Tabla135[[#This Row],[Desplazamiento en la Matriz]]="Impacto"),AC433-(AC433*Tabla135[[#This Row],[Valor del control]]),AND(Tabla135[[#This Row],[No. de Control]]=1,Tabla135[[#This Row],[Desplazamiento en la Matriz]]="Probabilidad"),E434,AND(Tabla135[[#This Row],[No. de Control]]&gt;1,Tabla135[[#This Row],[Desplazamiento en la Matriz]]="Probabilidad"),AC433),""),"")</f>
        <v/>
      </c>
      <c r="AD434" s="310">
        <f>IFERROR(_xlfn.MINIFS(Tabla135[Probabilidad residual],Tabla135[Id Riesgo],Tabla135[[#This Row],[Id Riesgo]]),"")</f>
        <v>0</v>
      </c>
      <c r="AE434" s="310">
        <f>IFERROR(_xlfn.MINIFS(Tabla135[Impacto residual],Tabla135[Id Riesgo],Tabla135[[#This Row],[Id Riesgo]]),"")</f>
        <v>0</v>
      </c>
      <c r="AF434" s="310" t="str" cm="1">
        <f t="array" ref="AF43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434" s="310" t="str" cm="1">
        <f t="array" ref="AG43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43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34" s="213"/>
      <c r="AJ434" s="727">
        <f>_xlfn.MINIFS(Tabla135[Probabilidad residual],Tabla135[Id Riesgo],Tabla135[[#This Row],[Id Riesgo]])</f>
        <v>0</v>
      </c>
      <c r="AK434" s="727">
        <f>_xlfn.MINIFS(Tabla135[Impacto residual],Tabla135[Id Riesgo],Tabla135[[#This Row],[Id Riesgo]])</f>
        <v>0</v>
      </c>
      <c r="AL434" s="727"/>
      <c r="AM434" s="727"/>
      <c r="AN434" s="213"/>
      <c r="AO434" s="213"/>
      <c r="AP434" s="213"/>
      <c r="AQ434" s="213"/>
      <c r="AR434" s="213"/>
      <c r="AS434" s="213"/>
      <c r="AT434" s="213"/>
      <c r="AU434" s="213"/>
      <c r="AV434" s="213"/>
      <c r="AW434" s="213"/>
      <c r="AX434" s="213"/>
      <c r="AY434" s="213"/>
    </row>
    <row r="435" spans="1:51" ht="14.6" x14ac:dyDescent="0.4">
      <c r="A435" s="735" t="str">
        <f>Tabla135[[#This Row],[Id Riesgo]]</f>
        <v>RC43</v>
      </c>
      <c r="B435" s="736" t="str">
        <f>Tabla135[[#This Row],[Riesgo]]</f>
        <v/>
      </c>
      <c r="C435" s="742" t="b">
        <f>Tabla135[[#This Row],[Identificado en paso 1 y 2?]]</f>
        <v>0</v>
      </c>
      <c r="D435" s="727" t="str">
        <f>_xlfn.XLOOKUP(Tabla135[[#This Row],[Id Riesgo]],Tabla13[Id Riesgo],Tabla13[Probabilidad],"",1)</f>
        <v/>
      </c>
      <c r="E435" s="727" t="str">
        <f>IF(C435=TRUE,_xlfn.XLOOKUP(Tabla135[[#This Row],[Id Riesgo]],Tabla13[Id Riesgo],Tabla13[Porcentaje Impacto],"",1),"")</f>
        <v/>
      </c>
      <c r="F435" s="290" t="str">
        <f t="shared" si="42"/>
        <v>RC43</v>
      </c>
      <c r="G435" s="415" t="b">
        <f>_xlfn.XLOOKUP(F435,Tabla13[Id Riesgo],Tabla13[Registro diligenciado],FALSE,1)</f>
        <v>0</v>
      </c>
      <c r="H435" s="290" t="str">
        <f>IF(G435,_xlfn.XLOOKUP(F435,Tabla6[Id Riesgo],Tabla6[DESCRIPCIÓN DEL RIESGO],FALSE,1),"")</f>
        <v/>
      </c>
      <c r="I435" s="327" t="str">
        <f>_xlfn.XLOOKUP(Tabla135[[#This Row],[Id Riesgo]],Tabla13[Id Riesgo],Tabla13[Probabilidad])</f>
        <v/>
      </c>
      <c r="J435" s="327" t="str">
        <f>_xlfn.XLOOKUP(Tabla135[[#This Row],[Id Riesgo]],Tabla13[Id Riesgo],Tabla13[Porcentaje Impacto],"",1)</f>
        <v/>
      </c>
      <c r="K435" s="311">
        <v>4</v>
      </c>
      <c r="L435" s="314"/>
      <c r="M435" s="314"/>
      <c r="N435" s="314"/>
      <c r="O435" s="295"/>
      <c r="P435" s="314"/>
      <c r="Q435" s="328" t="str">
        <f>_xlfn.TEXTJOIN(" ",TRUE,Tabla135[[#This Row],[Actividad - Acción ¿Qué?
Inicia con verbo]],Tabla135[[#This Row],[Complemento
(Observaciones o desviaciones)]])</f>
        <v/>
      </c>
      <c r="R435" s="295"/>
      <c r="S435" s="327" t="str">
        <f>_xlfn.XLOOKUP(Tabla135[[#This Row],[Tipo de control]],Tabla7[Tipo de control],Tabla7[Peso],"",1)</f>
        <v/>
      </c>
      <c r="T435" s="290" t="str">
        <f>_xlfn.XLOOKUP(Tabla135[[#This Row],[Tipo de control]],Tabla7[Tipo de control],Tabla7[Afectación matriz],"",1)</f>
        <v/>
      </c>
      <c r="U435" s="295"/>
      <c r="V435" s="327" t="str">
        <f>_xlfn.XLOOKUP(Tabla135[[#This Row],[Implementación]],Tabla11[Implementación],Tabla11[Peso],"",1)</f>
        <v/>
      </c>
      <c r="W435" s="295"/>
      <c r="X435" s="295"/>
      <c r="Y435" s="295"/>
      <c r="Z435" s="295"/>
      <c r="AA435" s="310" t="str">
        <f>IFERROR(Tabla135[[#This Row],[Peso del control]]+Tabla135[[#This Row],[Peso de la implementación]],"")</f>
        <v/>
      </c>
      <c r="AB435" s="310" t="str" cm="1">
        <f t="array" ref="AB435">IFERROR(IF(Tabla135[[#This Row],[Registro diligenciado]]=TRUE,_xlfn.IFS(AND(Tabla135[[#This Row],[No. de Control]]=1,Tabla135[[#This Row],[Desplazamiento en la Matriz]]="Probabilidad"),D435-(D435*Tabla135[[#This Row],[Valor del control]]),AND(Tabla135[[#This Row],[No. de Control]]&gt;1,Tabla135[[#This Row],[Desplazamiento en la Matriz]]="Probabilidad"),AB434-(AB434*Tabla135[[#This Row],[Valor del control]]),AND(Tabla135[[#This Row],[No. de Control]]=1,Tabla135[[#This Row],[Desplazamiento en la Matriz]]="Impacto"),D435,AND(Tabla135[[#This Row],[No. de Control]]&gt;1,Tabla135[[#This Row],[Desplazamiento en la Matriz]]="Impacto"),AB434),""),"")</f>
        <v/>
      </c>
      <c r="AC435" s="310" t="str" cm="1">
        <f t="array" ref="AC435">IFERROR(IF(Tabla135[[#This Row],[Registro diligenciado]]=TRUE,_xlfn.IFS(AND(Tabla135[[#This Row],[No. de Control]]=1,Tabla135[[#This Row],[Desplazamiento en la Matriz]]="Impacto"),E435-(E435*Tabla135[[#This Row],[Valor del control]]),AND(Tabla135[[#This Row],[No. de Control]]&gt;1,Tabla135[[#This Row],[Desplazamiento en la Matriz]]="Impacto"),AC434-(AC434*Tabla135[[#This Row],[Valor del control]]),AND(Tabla135[[#This Row],[No. de Control]]=1,Tabla135[[#This Row],[Desplazamiento en la Matriz]]="Probabilidad"),E435,AND(Tabla135[[#This Row],[No. de Control]]&gt;1,Tabla135[[#This Row],[Desplazamiento en la Matriz]]="Probabilidad"),AC434),""),"")</f>
        <v/>
      </c>
      <c r="AD435" s="310">
        <f>IFERROR(_xlfn.MINIFS(Tabla135[Probabilidad residual],Tabla135[Id Riesgo],Tabla135[[#This Row],[Id Riesgo]]),"")</f>
        <v>0</v>
      </c>
      <c r="AE435" s="310">
        <f>IFERROR(_xlfn.MINIFS(Tabla135[Impacto residual],Tabla135[Id Riesgo],Tabla135[[#This Row],[Id Riesgo]]),"")</f>
        <v>0</v>
      </c>
      <c r="AF435" s="310" t="str" cm="1">
        <f t="array" ref="AF43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435" s="310" t="str" cm="1">
        <f t="array" ref="AG43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43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35" s="213"/>
      <c r="AJ435" s="727">
        <f>_xlfn.MINIFS(Tabla135[Probabilidad residual],Tabla135[Id Riesgo],Tabla135[[#This Row],[Id Riesgo]])</f>
        <v>0</v>
      </c>
      <c r="AK435" s="727">
        <f>_xlfn.MINIFS(Tabla135[Impacto residual],Tabla135[Id Riesgo],Tabla135[[#This Row],[Id Riesgo]])</f>
        <v>0</v>
      </c>
      <c r="AL435" s="727"/>
      <c r="AM435" s="727"/>
      <c r="AN435" s="213"/>
      <c r="AO435" s="213"/>
      <c r="AP435" s="213"/>
      <c r="AQ435" s="213"/>
      <c r="AR435" s="213"/>
      <c r="AS435" s="213"/>
      <c r="AT435" s="213"/>
      <c r="AU435" s="213"/>
      <c r="AV435" s="213"/>
      <c r="AW435" s="213"/>
      <c r="AX435" s="213"/>
      <c r="AY435" s="213"/>
    </row>
    <row r="436" spans="1:51" ht="14.6" x14ac:dyDescent="0.4">
      <c r="A436" s="735" t="str">
        <f>Tabla135[[#This Row],[Id Riesgo]]</f>
        <v>RC43</v>
      </c>
      <c r="B436" s="736" t="str">
        <f>Tabla135[[#This Row],[Riesgo]]</f>
        <v/>
      </c>
      <c r="C436" s="742" t="b">
        <f>Tabla135[[#This Row],[Identificado en paso 1 y 2?]]</f>
        <v>0</v>
      </c>
      <c r="D436" s="727" t="str">
        <f>_xlfn.XLOOKUP(Tabla135[[#This Row],[Id Riesgo]],Tabla13[Id Riesgo],Tabla13[Probabilidad],"",1)</f>
        <v/>
      </c>
      <c r="E436" s="727" t="str">
        <f>IF(C436=TRUE,_xlfn.XLOOKUP(Tabla135[[#This Row],[Id Riesgo]],Tabla13[Id Riesgo],Tabla13[Porcentaje Impacto],"",1),"")</f>
        <v/>
      </c>
      <c r="F436" s="290" t="str">
        <f t="shared" si="42"/>
        <v>RC43</v>
      </c>
      <c r="G436" s="415" t="b">
        <f>_xlfn.XLOOKUP(F436,Tabla13[Id Riesgo],Tabla13[Registro diligenciado],FALSE,1)</f>
        <v>0</v>
      </c>
      <c r="H436" s="290" t="str">
        <f>IF(G436,_xlfn.XLOOKUP(F436,Tabla6[Id Riesgo],Tabla6[DESCRIPCIÓN DEL RIESGO],FALSE,1),"")</f>
        <v/>
      </c>
      <c r="I436" s="327" t="str">
        <f>_xlfn.XLOOKUP(Tabla135[[#This Row],[Id Riesgo]],Tabla13[Id Riesgo],Tabla13[Probabilidad])</f>
        <v/>
      </c>
      <c r="J436" s="327" t="str">
        <f>_xlfn.XLOOKUP(Tabla135[[#This Row],[Id Riesgo]],Tabla13[Id Riesgo],Tabla13[Porcentaje Impacto],"",1)</f>
        <v/>
      </c>
      <c r="K436" s="311">
        <v>5</v>
      </c>
      <c r="L436" s="314"/>
      <c r="M436" s="314"/>
      <c r="N436" s="314"/>
      <c r="O436" s="295"/>
      <c r="P436" s="314"/>
      <c r="Q436" s="328" t="str">
        <f>_xlfn.TEXTJOIN(" ",TRUE,Tabla135[[#This Row],[Actividad - Acción ¿Qué?
Inicia con verbo]],Tabla135[[#This Row],[Complemento
(Observaciones o desviaciones)]])</f>
        <v/>
      </c>
      <c r="R436" s="295"/>
      <c r="S436" s="327" t="str">
        <f>_xlfn.XLOOKUP(Tabla135[[#This Row],[Tipo de control]],Tabla7[Tipo de control],Tabla7[Peso],"",1)</f>
        <v/>
      </c>
      <c r="T436" s="290" t="str">
        <f>_xlfn.XLOOKUP(Tabla135[[#This Row],[Tipo de control]],Tabla7[Tipo de control],Tabla7[Afectación matriz],"",1)</f>
        <v/>
      </c>
      <c r="U436" s="295"/>
      <c r="V436" s="327" t="str">
        <f>_xlfn.XLOOKUP(Tabla135[[#This Row],[Implementación]],Tabla11[Implementación],Tabla11[Peso],"",1)</f>
        <v/>
      </c>
      <c r="W436" s="295"/>
      <c r="X436" s="295"/>
      <c r="Y436" s="295"/>
      <c r="Z436" s="295"/>
      <c r="AA436" s="310" t="str">
        <f>IFERROR(Tabla135[[#This Row],[Peso del control]]+Tabla135[[#This Row],[Peso de la implementación]],"")</f>
        <v/>
      </c>
      <c r="AB436" s="310" t="str" cm="1">
        <f t="array" ref="AB436">IFERROR(IF(Tabla135[[#This Row],[Registro diligenciado]]=TRUE,_xlfn.IFS(AND(Tabla135[[#This Row],[No. de Control]]=1,Tabla135[[#This Row],[Desplazamiento en la Matriz]]="Probabilidad"),D436-(D436*Tabla135[[#This Row],[Valor del control]]),AND(Tabla135[[#This Row],[No. de Control]]&gt;1,Tabla135[[#This Row],[Desplazamiento en la Matriz]]="Probabilidad"),AB435-(AB435*Tabla135[[#This Row],[Valor del control]]),AND(Tabla135[[#This Row],[No. de Control]]=1,Tabla135[[#This Row],[Desplazamiento en la Matriz]]="Impacto"),D436,AND(Tabla135[[#This Row],[No. de Control]]&gt;1,Tabla135[[#This Row],[Desplazamiento en la Matriz]]="Impacto"),AB435),""),"")</f>
        <v/>
      </c>
      <c r="AC436" s="310" t="str" cm="1">
        <f t="array" ref="AC436">IFERROR(IF(Tabla135[[#This Row],[Registro diligenciado]]=TRUE,_xlfn.IFS(AND(Tabla135[[#This Row],[No. de Control]]=1,Tabla135[[#This Row],[Desplazamiento en la Matriz]]="Impacto"),E436-(E436*Tabla135[[#This Row],[Valor del control]]),AND(Tabla135[[#This Row],[No. de Control]]&gt;1,Tabla135[[#This Row],[Desplazamiento en la Matriz]]="Impacto"),AC435-(AC435*Tabla135[[#This Row],[Valor del control]]),AND(Tabla135[[#This Row],[No. de Control]]=1,Tabla135[[#This Row],[Desplazamiento en la Matriz]]="Probabilidad"),E436,AND(Tabla135[[#This Row],[No. de Control]]&gt;1,Tabla135[[#This Row],[Desplazamiento en la Matriz]]="Probabilidad"),AC435),""),"")</f>
        <v/>
      </c>
      <c r="AD436" s="310">
        <f>IFERROR(_xlfn.MINIFS(Tabla135[Probabilidad residual],Tabla135[Id Riesgo],Tabla135[[#This Row],[Id Riesgo]]),"")</f>
        <v>0</v>
      </c>
      <c r="AE436" s="310">
        <f>IFERROR(_xlfn.MINIFS(Tabla135[Impacto residual],Tabla135[Id Riesgo],Tabla135[[#This Row],[Id Riesgo]]),"")</f>
        <v>0</v>
      </c>
      <c r="AF436" s="310" t="str" cm="1">
        <f t="array" ref="AF43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436" s="310" t="str" cm="1">
        <f t="array" ref="AG43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43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36" s="213"/>
      <c r="AJ436" s="727">
        <f>_xlfn.MINIFS(Tabla135[Probabilidad residual],Tabla135[Id Riesgo],Tabla135[[#This Row],[Id Riesgo]])</f>
        <v>0</v>
      </c>
      <c r="AK436" s="727">
        <f>_xlfn.MINIFS(Tabla135[Impacto residual],Tabla135[Id Riesgo],Tabla135[[#This Row],[Id Riesgo]])</f>
        <v>0</v>
      </c>
      <c r="AL436" s="727"/>
      <c r="AM436" s="727"/>
      <c r="AN436" s="213"/>
      <c r="AO436" s="213"/>
      <c r="AP436" s="213"/>
      <c r="AQ436" s="213"/>
      <c r="AR436" s="213"/>
      <c r="AS436" s="213"/>
      <c r="AT436" s="213"/>
      <c r="AU436" s="213"/>
      <c r="AV436" s="213"/>
      <c r="AW436" s="213"/>
      <c r="AX436" s="213"/>
      <c r="AY436" s="213"/>
    </row>
    <row r="437" spans="1:51" ht="14.6" x14ac:dyDescent="0.4">
      <c r="A437" s="735" t="str">
        <f>Tabla135[[#This Row],[Id Riesgo]]</f>
        <v>RC43</v>
      </c>
      <c r="B437" s="736" t="str">
        <f>Tabla135[[#This Row],[Riesgo]]</f>
        <v/>
      </c>
      <c r="C437" s="742" t="b">
        <f>Tabla135[[#This Row],[Identificado en paso 1 y 2?]]</f>
        <v>0</v>
      </c>
      <c r="D437" s="727" t="str">
        <f>_xlfn.XLOOKUP(Tabla135[[#This Row],[Id Riesgo]],Tabla13[Id Riesgo],Tabla13[Probabilidad],"",1)</f>
        <v/>
      </c>
      <c r="E437" s="727" t="str">
        <f>IF(C437=TRUE,_xlfn.XLOOKUP(Tabla135[[#This Row],[Id Riesgo]],Tabla13[Id Riesgo],Tabla13[Porcentaje Impacto],"",1),"")</f>
        <v/>
      </c>
      <c r="F437" s="290" t="str">
        <f t="shared" si="42"/>
        <v>RC43</v>
      </c>
      <c r="G437" s="415" t="b">
        <f>_xlfn.XLOOKUP(F437,Tabla13[Id Riesgo],Tabla13[Registro diligenciado],FALSE,1)</f>
        <v>0</v>
      </c>
      <c r="H437" s="290" t="str">
        <f>IF(G437,_xlfn.XLOOKUP(F437,Tabla6[Id Riesgo],Tabla6[DESCRIPCIÓN DEL RIESGO],FALSE,1),"")</f>
        <v/>
      </c>
      <c r="I437" s="327" t="str">
        <f>_xlfn.XLOOKUP(Tabla135[[#This Row],[Id Riesgo]],Tabla13[Id Riesgo],Tabla13[Probabilidad])</f>
        <v/>
      </c>
      <c r="J437" s="327" t="str">
        <f>_xlfn.XLOOKUP(Tabla135[[#This Row],[Id Riesgo]],Tabla13[Id Riesgo],Tabla13[Porcentaje Impacto],"",1)</f>
        <v/>
      </c>
      <c r="K437" s="311">
        <v>6</v>
      </c>
      <c r="L437" s="314"/>
      <c r="M437" s="314"/>
      <c r="N437" s="314"/>
      <c r="O437" s="295"/>
      <c r="P437" s="314"/>
      <c r="Q437" s="328" t="str">
        <f>_xlfn.TEXTJOIN(" ",TRUE,Tabla135[[#This Row],[Actividad - Acción ¿Qué?
Inicia con verbo]],Tabla135[[#This Row],[Complemento
(Observaciones o desviaciones)]])</f>
        <v/>
      </c>
      <c r="R437" s="295"/>
      <c r="S437" s="327" t="str">
        <f>_xlfn.XLOOKUP(Tabla135[[#This Row],[Tipo de control]],Tabla7[Tipo de control],Tabla7[Peso],"",1)</f>
        <v/>
      </c>
      <c r="T437" s="290" t="str">
        <f>_xlfn.XLOOKUP(Tabla135[[#This Row],[Tipo de control]],Tabla7[Tipo de control],Tabla7[Afectación matriz],"",1)</f>
        <v/>
      </c>
      <c r="U437" s="295"/>
      <c r="V437" s="327" t="str">
        <f>_xlfn.XLOOKUP(Tabla135[[#This Row],[Implementación]],Tabla11[Implementación],Tabla11[Peso],"",1)</f>
        <v/>
      </c>
      <c r="W437" s="295"/>
      <c r="X437" s="295"/>
      <c r="Y437" s="295"/>
      <c r="Z437" s="295"/>
      <c r="AA437" s="310" t="str">
        <f>IFERROR(Tabla135[[#This Row],[Peso del control]]+Tabla135[[#This Row],[Peso de la implementación]],"")</f>
        <v/>
      </c>
      <c r="AB437" s="310" t="str" cm="1">
        <f t="array" ref="AB437">IFERROR(IF(Tabla135[[#This Row],[Registro diligenciado]]=TRUE,_xlfn.IFS(AND(Tabla135[[#This Row],[No. de Control]]=1,Tabla135[[#This Row],[Desplazamiento en la Matriz]]="Probabilidad"),D437-(D437*Tabla135[[#This Row],[Valor del control]]),AND(Tabla135[[#This Row],[No. de Control]]&gt;1,Tabla135[[#This Row],[Desplazamiento en la Matriz]]="Probabilidad"),AB436-(AB436*Tabla135[[#This Row],[Valor del control]]),AND(Tabla135[[#This Row],[No. de Control]]=1,Tabla135[[#This Row],[Desplazamiento en la Matriz]]="Impacto"),D437,AND(Tabla135[[#This Row],[No. de Control]]&gt;1,Tabla135[[#This Row],[Desplazamiento en la Matriz]]="Impacto"),AB436),""),"")</f>
        <v/>
      </c>
      <c r="AC437" s="310" t="str" cm="1">
        <f t="array" ref="AC437">IFERROR(IF(Tabla135[[#This Row],[Registro diligenciado]]=TRUE,_xlfn.IFS(AND(Tabla135[[#This Row],[No. de Control]]=1,Tabla135[[#This Row],[Desplazamiento en la Matriz]]="Impacto"),E437-(E437*Tabla135[[#This Row],[Valor del control]]),AND(Tabla135[[#This Row],[No. de Control]]&gt;1,Tabla135[[#This Row],[Desplazamiento en la Matriz]]="Impacto"),AC436-(AC436*Tabla135[[#This Row],[Valor del control]]),AND(Tabla135[[#This Row],[No. de Control]]=1,Tabla135[[#This Row],[Desplazamiento en la Matriz]]="Probabilidad"),E437,AND(Tabla135[[#This Row],[No. de Control]]&gt;1,Tabla135[[#This Row],[Desplazamiento en la Matriz]]="Probabilidad"),AC436),""),"")</f>
        <v/>
      </c>
      <c r="AD437" s="310">
        <f>IFERROR(_xlfn.MINIFS(Tabla135[Probabilidad residual],Tabla135[Id Riesgo],Tabla135[[#This Row],[Id Riesgo]]),"")</f>
        <v>0</v>
      </c>
      <c r="AE437" s="310">
        <f>IFERROR(_xlfn.MINIFS(Tabla135[Impacto residual],Tabla135[Id Riesgo],Tabla135[[#This Row],[Id Riesgo]]),"")</f>
        <v>0</v>
      </c>
      <c r="AF437" s="310" t="str" cm="1">
        <f t="array" ref="AF43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437" s="310" t="str" cm="1">
        <f t="array" ref="AG43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43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37" s="213"/>
      <c r="AJ437" s="727">
        <f>_xlfn.MINIFS(Tabla135[Probabilidad residual],Tabla135[Id Riesgo],Tabla135[[#This Row],[Id Riesgo]])</f>
        <v>0</v>
      </c>
      <c r="AK437" s="727">
        <f>_xlfn.MINIFS(Tabla135[Impacto residual],Tabla135[Id Riesgo],Tabla135[[#This Row],[Id Riesgo]])</f>
        <v>0</v>
      </c>
      <c r="AL437" s="727"/>
      <c r="AM437" s="727"/>
      <c r="AN437" s="213"/>
      <c r="AO437" s="213"/>
      <c r="AP437" s="213"/>
      <c r="AQ437" s="213"/>
      <c r="AR437" s="213"/>
      <c r="AS437" s="213"/>
      <c r="AT437" s="213"/>
      <c r="AU437" s="213"/>
      <c r="AV437" s="213"/>
      <c r="AW437" s="213"/>
      <c r="AX437" s="213"/>
      <c r="AY437" s="213"/>
    </row>
    <row r="438" spans="1:51" ht="14.6" x14ac:dyDescent="0.4">
      <c r="A438" s="735" t="str">
        <f>Tabla135[[#This Row],[Id Riesgo]]</f>
        <v>RC43</v>
      </c>
      <c r="B438" s="736" t="str">
        <f>Tabla135[[#This Row],[Riesgo]]</f>
        <v/>
      </c>
      <c r="C438" s="742" t="b">
        <f>Tabla135[[#This Row],[Identificado en paso 1 y 2?]]</f>
        <v>0</v>
      </c>
      <c r="D438" s="727" t="str">
        <f>_xlfn.XLOOKUP(Tabla135[[#This Row],[Id Riesgo]],Tabla13[Id Riesgo],Tabla13[Probabilidad],"",1)</f>
        <v/>
      </c>
      <c r="E438" s="727" t="str">
        <f>IF(C438=TRUE,_xlfn.XLOOKUP(Tabla135[[#This Row],[Id Riesgo]],Tabla13[Id Riesgo],Tabla13[Porcentaje Impacto],"",1),"")</f>
        <v/>
      </c>
      <c r="F438" s="290" t="str">
        <f t="shared" si="42"/>
        <v>RC43</v>
      </c>
      <c r="G438" s="415" t="b">
        <f>_xlfn.XLOOKUP(F438,Tabla13[Id Riesgo],Tabla13[Registro diligenciado],FALSE,1)</f>
        <v>0</v>
      </c>
      <c r="H438" s="290" t="str">
        <f>IF(G438,_xlfn.XLOOKUP(F438,Tabla6[Id Riesgo],Tabla6[DESCRIPCIÓN DEL RIESGO],FALSE,1),"")</f>
        <v/>
      </c>
      <c r="I438" s="327" t="str">
        <f>_xlfn.XLOOKUP(Tabla135[[#This Row],[Id Riesgo]],Tabla13[Id Riesgo],Tabla13[Probabilidad])</f>
        <v/>
      </c>
      <c r="J438" s="327" t="str">
        <f>_xlfn.XLOOKUP(Tabla135[[#This Row],[Id Riesgo]],Tabla13[Id Riesgo],Tabla13[Porcentaje Impacto],"",1)</f>
        <v/>
      </c>
      <c r="K438" s="311">
        <v>7</v>
      </c>
      <c r="L438" s="314"/>
      <c r="M438" s="314"/>
      <c r="N438" s="314"/>
      <c r="O438" s="295"/>
      <c r="P438" s="314"/>
      <c r="Q438" s="328" t="str">
        <f>_xlfn.TEXTJOIN(" ",TRUE,Tabla135[[#This Row],[Actividad - Acción ¿Qué?
Inicia con verbo]],Tabla135[[#This Row],[Complemento
(Observaciones o desviaciones)]])</f>
        <v/>
      </c>
      <c r="R438" s="295"/>
      <c r="S438" s="327" t="str">
        <f>_xlfn.XLOOKUP(Tabla135[[#This Row],[Tipo de control]],Tabla7[Tipo de control],Tabla7[Peso],"",1)</f>
        <v/>
      </c>
      <c r="T438" s="290" t="str">
        <f>_xlfn.XLOOKUP(Tabla135[[#This Row],[Tipo de control]],Tabla7[Tipo de control],Tabla7[Afectación matriz],"",1)</f>
        <v/>
      </c>
      <c r="U438" s="295"/>
      <c r="V438" s="327" t="str">
        <f>_xlfn.XLOOKUP(Tabla135[[#This Row],[Implementación]],Tabla11[Implementación],Tabla11[Peso],"",1)</f>
        <v/>
      </c>
      <c r="W438" s="295"/>
      <c r="X438" s="295"/>
      <c r="Y438" s="295"/>
      <c r="Z438" s="295"/>
      <c r="AA438" s="310" t="str">
        <f>IFERROR(Tabla135[[#This Row],[Peso del control]]+Tabla135[[#This Row],[Peso de la implementación]],"")</f>
        <v/>
      </c>
      <c r="AB438" s="310" t="str" cm="1">
        <f t="array" ref="AB438">IFERROR(IF(Tabla135[[#This Row],[Registro diligenciado]]=TRUE,_xlfn.IFS(AND(Tabla135[[#This Row],[No. de Control]]=1,Tabla135[[#This Row],[Desplazamiento en la Matriz]]="Probabilidad"),D438-(D438*Tabla135[[#This Row],[Valor del control]]),AND(Tabla135[[#This Row],[No. de Control]]&gt;1,Tabla135[[#This Row],[Desplazamiento en la Matriz]]="Probabilidad"),AB437-(AB437*Tabla135[[#This Row],[Valor del control]]),AND(Tabla135[[#This Row],[No. de Control]]=1,Tabla135[[#This Row],[Desplazamiento en la Matriz]]="Impacto"),D438,AND(Tabla135[[#This Row],[No. de Control]]&gt;1,Tabla135[[#This Row],[Desplazamiento en la Matriz]]="Impacto"),AB437),""),"")</f>
        <v/>
      </c>
      <c r="AC438" s="310" t="str" cm="1">
        <f t="array" ref="AC438">IFERROR(IF(Tabla135[[#This Row],[Registro diligenciado]]=TRUE,_xlfn.IFS(AND(Tabla135[[#This Row],[No. de Control]]=1,Tabla135[[#This Row],[Desplazamiento en la Matriz]]="Impacto"),E438-(E438*Tabla135[[#This Row],[Valor del control]]),AND(Tabla135[[#This Row],[No. de Control]]&gt;1,Tabla135[[#This Row],[Desplazamiento en la Matriz]]="Impacto"),AC437-(AC437*Tabla135[[#This Row],[Valor del control]]),AND(Tabla135[[#This Row],[No. de Control]]=1,Tabla135[[#This Row],[Desplazamiento en la Matriz]]="Probabilidad"),E438,AND(Tabla135[[#This Row],[No. de Control]]&gt;1,Tabla135[[#This Row],[Desplazamiento en la Matriz]]="Probabilidad"),AC437),""),"")</f>
        <v/>
      </c>
      <c r="AD438" s="310">
        <f>IFERROR(_xlfn.MINIFS(Tabla135[Probabilidad residual],Tabla135[Id Riesgo],Tabla135[[#This Row],[Id Riesgo]]),"")</f>
        <v>0</v>
      </c>
      <c r="AE438" s="310">
        <f>IFERROR(_xlfn.MINIFS(Tabla135[Impacto residual],Tabla135[Id Riesgo],Tabla135[[#This Row],[Id Riesgo]]),"")</f>
        <v>0</v>
      </c>
      <c r="AF438" s="310" t="str" cm="1">
        <f t="array" ref="AF43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438" s="310" t="str" cm="1">
        <f t="array" ref="AG43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43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38" s="213"/>
      <c r="AJ438" s="727">
        <f>_xlfn.MINIFS(Tabla135[Probabilidad residual],Tabla135[Id Riesgo],Tabla135[[#This Row],[Id Riesgo]])</f>
        <v>0</v>
      </c>
      <c r="AK438" s="727">
        <f>_xlfn.MINIFS(Tabla135[Impacto residual],Tabla135[Id Riesgo],Tabla135[[#This Row],[Id Riesgo]])</f>
        <v>0</v>
      </c>
      <c r="AL438" s="727"/>
      <c r="AM438" s="727"/>
      <c r="AN438" s="213"/>
      <c r="AO438" s="213"/>
      <c r="AP438" s="213"/>
      <c r="AQ438" s="213"/>
      <c r="AR438" s="213"/>
      <c r="AS438" s="213"/>
      <c r="AT438" s="213"/>
      <c r="AU438" s="213"/>
      <c r="AV438" s="213"/>
      <c r="AW438" s="213"/>
      <c r="AX438" s="213"/>
      <c r="AY438" s="213"/>
    </row>
    <row r="439" spans="1:51" ht="14.6" x14ac:dyDescent="0.4">
      <c r="A439" s="735" t="str">
        <f>Tabla135[[#This Row],[Id Riesgo]]</f>
        <v>RC43</v>
      </c>
      <c r="B439" s="736" t="str">
        <f>Tabla135[[#This Row],[Riesgo]]</f>
        <v/>
      </c>
      <c r="C439" s="742" t="b">
        <f>Tabla135[[#This Row],[Identificado en paso 1 y 2?]]</f>
        <v>0</v>
      </c>
      <c r="D439" s="727" t="str">
        <f>_xlfn.XLOOKUP(Tabla135[[#This Row],[Id Riesgo]],Tabla13[Id Riesgo],Tabla13[Probabilidad],"",1)</f>
        <v/>
      </c>
      <c r="E439" s="727" t="str">
        <f>IF(C439=TRUE,_xlfn.XLOOKUP(Tabla135[[#This Row],[Id Riesgo]],Tabla13[Id Riesgo],Tabla13[Porcentaje Impacto],"",1),"")</f>
        <v/>
      </c>
      <c r="F439" s="290" t="str">
        <f t="shared" si="42"/>
        <v>RC43</v>
      </c>
      <c r="G439" s="415" t="b">
        <f>_xlfn.XLOOKUP(F439,Tabla13[Id Riesgo],Tabla13[Registro diligenciado],FALSE,1)</f>
        <v>0</v>
      </c>
      <c r="H439" s="290" t="str">
        <f>IF(G439,_xlfn.XLOOKUP(F439,Tabla6[Id Riesgo],Tabla6[DESCRIPCIÓN DEL RIESGO],FALSE,1),"")</f>
        <v/>
      </c>
      <c r="I439" s="327" t="str">
        <f>_xlfn.XLOOKUP(Tabla135[[#This Row],[Id Riesgo]],Tabla13[Id Riesgo],Tabla13[Probabilidad])</f>
        <v/>
      </c>
      <c r="J439" s="327" t="str">
        <f>_xlfn.XLOOKUP(Tabla135[[#This Row],[Id Riesgo]],Tabla13[Id Riesgo],Tabla13[Porcentaje Impacto],"",1)</f>
        <v/>
      </c>
      <c r="K439" s="311">
        <v>8</v>
      </c>
      <c r="L439" s="314"/>
      <c r="M439" s="314"/>
      <c r="N439" s="314"/>
      <c r="O439" s="295"/>
      <c r="P439" s="314"/>
      <c r="Q439" s="328" t="str">
        <f>_xlfn.TEXTJOIN(" ",TRUE,Tabla135[[#This Row],[Actividad - Acción ¿Qué?
Inicia con verbo]],Tabla135[[#This Row],[Complemento
(Observaciones o desviaciones)]])</f>
        <v/>
      </c>
      <c r="R439" s="295"/>
      <c r="S439" s="327" t="str">
        <f>_xlfn.XLOOKUP(Tabla135[[#This Row],[Tipo de control]],Tabla7[Tipo de control],Tabla7[Peso],"",1)</f>
        <v/>
      </c>
      <c r="T439" s="290" t="str">
        <f>_xlfn.XLOOKUP(Tabla135[[#This Row],[Tipo de control]],Tabla7[Tipo de control],Tabla7[Afectación matriz],"",1)</f>
        <v/>
      </c>
      <c r="U439" s="295"/>
      <c r="V439" s="327" t="str">
        <f>_xlfn.XLOOKUP(Tabla135[[#This Row],[Implementación]],Tabla11[Implementación],Tabla11[Peso],"",1)</f>
        <v/>
      </c>
      <c r="W439" s="295"/>
      <c r="X439" s="295"/>
      <c r="Y439" s="295"/>
      <c r="Z439" s="295"/>
      <c r="AA439" s="310" t="str">
        <f>IFERROR(Tabla135[[#This Row],[Peso del control]]+Tabla135[[#This Row],[Peso de la implementación]],"")</f>
        <v/>
      </c>
      <c r="AB439" s="310" t="str" cm="1">
        <f t="array" ref="AB439">IFERROR(IF(Tabla135[[#This Row],[Registro diligenciado]]=TRUE,_xlfn.IFS(AND(Tabla135[[#This Row],[No. de Control]]=1,Tabla135[[#This Row],[Desplazamiento en la Matriz]]="Probabilidad"),D439-(D439*Tabla135[[#This Row],[Valor del control]]),AND(Tabla135[[#This Row],[No. de Control]]&gt;1,Tabla135[[#This Row],[Desplazamiento en la Matriz]]="Probabilidad"),AB438-(AB438*Tabla135[[#This Row],[Valor del control]]),AND(Tabla135[[#This Row],[No. de Control]]=1,Tabla135[[#This Row],[Desplazamiento en la Matriz]]="Impacto"),D439,AND(Tabla135[[#This Row],[No. de Control]]&gt;1,Tabla135[[#This Row],[Desplazamiento en la Matriz]]="Impacto"),AB438),""),"")</f>
        <v/>
      </c>
      <c r="AC439" s="310" t="str" cm="1">
        <f t="array" ref="AC439">IFERROR(IF(Tabla135[[#This Row],[Registro diligenciado]]=TRUE,_xlfn.IFS(AND(Tabla135[[#This Row],[No. de Control]]=1,Tabla135[[#This Row],[Desplazamiento en la Matriz]]="Impacto"),E439-(E439*Tabla135[[#This Row],[Valor del control]]),AND(Tabla135[[#This Row],[No. de Control]]&gt;1,Tabla135[[#This Row],[Desplazamiento en la Matriz]]="Impacto"),AC438-(AC438*Tabla135[[#This Row],[Valor del control]]),AND(Tabla135[[#This Row],[No. de Control]]=1,Tabla135[[#This Row],[Desplazamiento en la Matriz]]="Probabilidad"),E439,AND(Tabla135[[#This Row],[No. de Control]]&gt;1,Tabla135[[#This Row],[Desplazamiento en la Matriz]]="Probabilidad"),AC438),""),"")</f>
        <v/>
      </c>
      <c r="AD439" s="310">
        <f>IFERROR(_xlfn.MINIFS(Tabla135[Probabilidad residual],Tabla135[Id Riesgo],Tabla135[[#This Row],[Id Riesgo]]),"")</f>
        <v>0</v>
      </c>
      <c r="AE439" s="310">
        <f>IFERROR(_xlfn.MINIFS(Tabla135[Impacto residual],Tabla135[Id Riesgo],Tabla135[[#This Row],[Id Riesgo]]),"")</f>
        <v>0</v>
      </c>
      <c r="AF439" s="310" t="str" cm="1">
        <f t="array" ref="AF43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439" s="310" t="str" cm="1">
        <f t="array" ref="AG43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43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39" s="213"/>
      <c r="AJ439" s="727">
        <f>_xlfn.MINIFS(Tabla135[Probabilidad residual],Tabla135[Id Riesgo],Tabla135[[#This Row],[Id Riesgo]])</f>
        <v>0</v>
      </c>
      <c r="AK439" s="727">
        <f>_xlfn.MINIFS(Tabla135[Impacto residual],Tabla135[Id Riesgo],Tabla135[[#This Row],[Id Riesgo]])</f>
        <v>0</v>
      </c>
      <c r="AL439" s="727"/>
      <c r="AM439" s="727"/>
      <c r="AN439" s="213"/>
      <c r="AO439" s="213"/>
      <c r="AP439" s="213"/>
      <c r="AQ439" s="213"/>
      <c r="AR439" s="213"/>
      <c r="AS439" s="213"/>
      <c r="AT439" s="213"/>
      <c r="AU439" s="213"/>
      <c r="AV439" s="213"/>
      <c r="AW439" s="213"/>
      <c r="AX439" s="213"/>
      <c r="AY439" s="213"/>
    </row>
    <row r="440" spans="1:51" ht="14.6" x14ac:dyDescent="0.4">
      <c r="A440" s="735" t="str">
        <f>Tabla135[[#This Row],[Id Riesgo]]</f>
        <v>RC43</v>
      </c>
      <c r="B440" s="736" t="str">
        <f>Tabla135[[#This Row],[Riesgo]]</f>
        <v/>
      </c>
      <c r="C440" s="742" t="b">
        <f>Tabla135[[#This Row],[Identificado en paso 1 y 2?]]</f>
        <v>0</v>
      </c>
      <c r="D440" s="727" t="str">
        <f>_xlfn.XLOOKUP(Tabla135[[#This Row],[Id Riesgo]],Tabla13[Id Riesgo],Tabla13[Probabilidad],"",1)</f>
        <v/>
      </c>
      <c r="E440" s="727" t="str">
        <f>IF(C440=TRUE,_xlfn.XLOOKUP(Tabla135[[#This Row],[Id Riesgo]],Tabla13[Id Riesgo],Tabla13[Porcentaje Impacto],"",1),"")</f>
        <v/>
      </c>
      <c r="F440" s="290" t="str">
        <f t="shared" si="42"/>
        <v>RC43</v>
      </c>
      <c r="G440" s="415" t="b">
        <f>_xlfn.XLOOKUP(F440,Tabla13[Id Riesgo],Tabla13[Registro diligenciado],FALSE,1)</f>
        <v>0</v>
      </c>
      <c r="H440" s="290" t="str">
        <f>IF(G440,_xlfn.XLOOKUP(F440,Tabla6[Id Riesgo],Tabla6[DESCRIPCIÓN DEL RIESGO],FALSE,1),"")</f>
        <v/>
      </c>
      <c r="I440" s="327" t="str">
        <f>_xlfn.XLOOKUP(Tabla135[[#This Row],[Id Riesgo]],Tabla13[Id Riesgo],Tabla13[Probabilidad])</f>
        <v/>
      </c>
      <c r="J440" s="327" t="str">
        <f>_xlfn.XLOOKUP(Tabla135[[#This Row],[Id Riesgo]],Tabla13[Id Riesgo],Tabla13[Porcentaje Impacto],"",1)</f>
        <v/>
      </c>
      <c r="K440" s="311">
        <v>9</v>
      </c>
      <c r="L440" s="314"/>
      <c r="M440" s="314"/>
      <c r="N440" s="314"/>
      <c r="O440" s="295"/>
      <c r="P440" s="314"/>
      <c r="Q440" s="328" t="str">
        <f>_xlfn.TEXTJOIN(" ",TRUE,Tabla135[[#This Row],[Actividad - Acción ¿Qué?
Inicia con verbo]],Tabla135[[#This Row],[Complemento
(Observaciones o desviaciones)]])</f>
        <v/>
      </c>
      <c r="R440" s="295"/>
      <c r="S440" s="327" t="str">
        <f>_xlfn.XLOOKUP(Tabla135[[#This Row],[Tipo de control]],Tabla7[Tipo de control],Tabla7[Peso],"",1)</f>
        <v/>
      </c>
      <c r="T440" s="290" t="str">
        <f>_xlfn.XLOOKUP(Tabla135[[#This Row],[Tipo de control]],Tabla7[Tipo de control],Tabla7[Afectación matriz],"",1)</f>
        <v/>
      </c>
      <c r="U440" s="295"/>
      <c r="V440" s="327" t="str">
        <f>_xlfn.XLOOKUP(Tabla135[[#This Row],[Implementación]],Tabla11[Implementación],Tabla11[Peso],"",1)</f>
        <v/>
      </c>
      <c r="W440" s="295"/>
      <c r="X440" s="295"/>
      <c r="Y440" s="295"/>
      <c r="Z440" s="295"/>
      <c r="AA440" s="310" t="str">
        <f>IFERROR(Tabla135[[#This Row],[Peso del control]]+Tabla135[[#This Row],[Peso de la implementación]],"")</f>
        <v/>
      </c>
      <c r="AB440" s="310" t="str" cm="1">
        <f t="array" ref="AB440">IFERROR(IF(Tabla135[[#This Row],[Registro diligenciado]]=TRUE,_xlfn.IFS(AND(Tabla135[[#This Row],[No. de Control]]=1,Tabla135[[#This Row],[Desplazamiento en la Matriz]]="Probabilidad"),D440-(D440*Tabla135[[#This Row],[Valor del control]]),AND(Tabla135[[#This Row],[No. de Control]]&gt;1,Tabla135[[#This Row],[Desplazamiento en la Matriz]]="Probabilidad"),AB439-(AB439*Tabla135[[#This Row],[Valor del control]]),AND(Tabla135[[#This Row],[No. de Control]]=1,Tabla135[[#This Row],[Desplazamiento en la Matriz]]="Impacto"),D440,AND(Tabla135[[#This Row],[No. de Control]]&gt;1,Tabla135[[#This Row],[Desplazamiento en la Matriz]]="Impacto"),AB439),""),"")</f>
        <v/>
      </c>
      <c r="AC440" s="310" t="str" cm="1">
        <f t="array" ref="AC440">IFERROR(IF(Tabla135[[#This Row],[Registro diligenciado]]=TRUE,_xlfn.IFS(AND(Tabla135[[#This Row],[No. de Control]]=1,Tabla135[[#This Row],[Desplazamiento en la Matriz]]="Impacto"),E440-(E440*Tabla135[[#This Row],[Valor del control]]),AND(Tabla135[[#This Row],[No. de Control]]&gt;1,Tabla135[[#This Row],[Desplazamiento en la Matriz]]="Impacto"),AC439-(AC439*Tabla135[[#This Row],[Valor del control]]),AND(Tabla135[[#This Row],[No. de Control]]=1,Tabla135[[#This Row],[Desplazamiento en la Matriz]]="Probabilidad"),E440,AND(Tabla135[[#This Row],[No. de Control]]&gt;1,Tabla135[[#This Row],[Desplazamiento en la Matriz]]="Probabilidad"),AC439),""),"")</f>
        <v/>
      </c>
      <c r="AD440" s="310">
        <f>IFERROR(_xlfn.MINIFS(Tabla135[Probabilidad residual],Tabla135[Id Riesgo],Tabla135[[#This Row],[Id Riesgo]]),"")</f>
        <v>0</v>
      </c>
      <c r="AE440" s="310">
        <f>IFERROR(_xlfn.MINIFS(Tabla135[Impacto residual],Tabla135[Id Riesgo],Tabla135[[#This Row],[Id Riesgo]]),"")</f>
        <v>0</v>
      </c>
      <c r="AF440" s="310" t="str" cm="1">
        <f t="array" ref="AF44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440" s="310" t="str" cm="1">
        <f t="array" ref="AG44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44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40" s="213"/>
      <c r="AJ440" s="727">
        <f>_xlfn.MINIFS(Tabla135[Probabilidad residual],Tabla135[Id Riesgo],Tabla135[[#This Row],[Id Riesgo]])</f>
        <v>0</v>
      </c>
      <c r="AK440" s="727">
        <f>_xlfn.MINIFS(Tabla135[Impacto residual],Tabla135[Id Riesgo],Tabla135[[#This Row],[Id Riesgo]])</f>
        <v>0</v>
      </c>
      <c r="AL440" s="727"/>
      <c r="AM440" s="727"/>
      <c r="AN440" s="213"/>
      <c r="AO440" s="213"/>
      <c r="AP440" s="213"/>
      <c r="AQ440" s="213"/>
      <c r="AR440" s="213"/>
      <c r="AS440" s="213"/>
      <c r="AT440" s="213"/>
      <c r="AU440" s="213"/>
      <c r="AV440" s="213"/>
      <c r="AW440" s="213"/>
      <c r="AX440" s="213"/>
      <c r="AY440" s="213"/>
    </row>
    <row r="441" spans="1:51" ht="14.6" x14ac:dyDescent="0.4">
      <c r="A441" s="735" t="str">
        <f>Tabla135[[#This Row],[Id Riesgo]]</f>
        <v>RC43</v>
      </c>
      <c r="B441" s="736" t="str">
        <f>Tabla135[[#This Row],[Riesgo]]</f>
        <v/>
      </c>
      <c r="C441" s="742" t="b">
        <f>Tabla135[[#This Row],[Identificado en paso 1 y 2?]]</f>
        <v>0</v>
      </c>
      <c r="D441" s="727" t="str">
        <f>_xlfn.XLOOKUP(Tabla135[[#This Row],[Id Riesgo]],Tabla13[Id Riesgo],Tabla13[Probabilidad],"",1)</f>
        <v/>
      </c>
      <c r="E441" s="727" t="str">
        <f>IF(C441=TRUE,_xlfn.XLOOKUP(Tabla135[[#This Row],[Id Riesgo]],Tabla13[Id Riesgo],Tabla13[Porcentaje Impacto],"",1),"")</f>
        <v/>
      </c>
      <c r="F441" s="290" t="str">
        <f t="shared" si="42"/>
        <v>RC43</v>
      </c>
      <c r="G441" s="415" t="b">
        <f>_xlfn.XLOOKUP(F441,Tabla13[Id Riesgo],Tabla13[Registro diligenciado],FALSE,1)</f>
        <v>0</v>
      </c>
      <c r="H441" s="290" t="str">
        <f>IF(G441,_xlfn.XLOOKUP(F441,Tabla6[Id Riesgo],Tabla6[DESCRIPCIÓN DEL RIESGO],FALSE,1),"")</f>
        <v/>
      </c>
      <c r="I441" s="327" t="str">
        <f>_xlfn.XLOOKUP(Tabla135[[#This Row],[Id Riesgo]],Tabla13[Id Riesgo],Tabla13[Probabilidad])</f>
        <v/>
      </c>
      <c r="J441" s="327" t="str">
        <f>_xlfn.XLOOKUP(Tabla135[[#This Row],[Id Riesgo]],Tabla13[Id Riesgo],Tabla13[Porcentaje Impacto],"",1)</f>
        <v/>
      </c>
      <c r="K441" s="311">
        <v>10</v>
      </c>
      <c r="L441" s="314"/>
      <c r="M441" s="314"/>
      <c r="N441" s="314"/>
      <c r="O441" s="295"/>
      <c r="P441" s="314"/>
      <c r="Q441" s="328" t="str">
        <f>_xlfn.TEXTJOIN(" ",TRUE,Tabla135[[#This Row],[Actividad - Acción ¿Qué?
Inicia con verbo]],Tabla135[[#This Row],[Complemento
(Observaciones o desviaciones)]])</f>
        <v/>
      </c>
      <c r="R441" s="295"/>
      <c r="S441" s="327" t="str">
        <f>_xlfn.XLOOKUP(Tabla135[[#This Row],[Tipo de control]],Tabla7[Tipo de control],Tabla7[Peso],"",1)</f>
        <v/>
      </c>
      <c r="T441" s="290" t="str">
        <f>_xlfn.XLOOKUP(Tabla135[[#This Row],[Tipo de control]],Tabla7[Tipo de control],Tabla7[Afectación matriz],"",1)</f>
        <v/>
      </c>
      <c r="U441" s="295"/>
      <c r="V441" s="327" t="str">
        <f>_xlfn.XLOOKUP(Tabla135[[#This Row],[Implementación]],Tabla11[Implementación],Tabla11[Peso],"",1)</f>
        <v/>
      </c>
      <c r="W441" s="295"/>
      <c r="X441" s="295"/>
      <c r="Y441" s="295"/>
      <c r="Z441" s="295"/>
      <c r="AA441" s="310" t="str">
        <f>IFERROR(Tabla135[[#This Row],[Peso del control]]+Tabla135[[#This Row],[Peso de la implementación]],"")</f>
        <v/>
      </c>
      <c r="AB441" s="310" t="str" cm="1">
        <f t="array" ref="AB441">IFERROR(IF(Tabla135[[#This Row],[Registro diligenciado]]=TRUE,_xlfn.IFS(AND(Tabla135[[#This Row],[No. de Control]]=1,Tabla135[[#This Row],[Desplazamiento en la Matriz]]="Probabilidad"),D441-(D441*Tabla135[[#This Row],[Valor del control]]),AND(Tabla135[[#This Row],[No. de Control]]&gt;1,Tabla135[[#This Row],[Desplazamiento en la Matriz]]="Probabilidad"),AB440-(AB440*Tabla135[[#This Row],[Valor del control]]),AND(Tabla135[[#This Row],[No. de Control]]=1,Tabla135[[#This Row],[Desplazamiento en la Matriz]]="Impacto"),D441,AND(Tabla135[[#This Row],[No. de Control]]&gt;1,Tabla135[[#This Row],[Desplazamiento en la Matriz]]="Impacto"),AB440),""),"")</f>
        <v/>
      </c>
      <c r="AC441" s="310" t="str" cm="1">
        <f t="array" ref="AC441">IFERROR(IF(Tabla135[[#This Row],[Registro diligenciado]]=TRUE,_xlfn.IFS(AND(Tabla135[[#This Row],[No. de Control]]=1,Tabla135[[#This Row],[Desplazamiento en la Matriz]]="Impacto"),E441-(E441*Tabla135[[#This Row],[Valor del control]]),AND(Tabla135[[#This Row],[No. de Control]]&gt;1,Tabla135[[#This Row],[Desplazamiento en la Matriz]]="Impacto"),AC440-(AC440*Tabla135[[#This Row],[Valor del control]]),AND(Tabla135[[#This Row],[No. de Control]]=1,Tabla135[[#This Row],[Desplazamiento en la Matriz]]="Probabilidad"),E441,AND(Tabla135[[#This Row],[No. de Control]]&gt;1,Tabla135[[#This Row],[Desplazamiento en la Matriz]]="Probabilidad"),AC440),""),"")</f>
        <v/>
      </c>
      <c r="AD441" s="310">
        <f>IFERROR(_xlfn.MINIFS(Tabla135[Probabilidad residual],Tabla135[Id Riesgo],Tabla135[[#This Row],[Id Riesgo]]),"")</f>
        <v>0</v>
      </c>
      <c r="AE441" s="310">
        <f>IFERROR(_xlfn.MINIFS(Tabla135[Impacto residual],Tabla135[Id Riesgo],Tabla135[[#This Row],[Id Riesgo]]),"")</f>
        <v>0</v>
      </c>
      <c r="AF441" s="310" t="str" cm="1">
        <f t="array" ref="AF44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441" s="310" t="str" cm="1">
        <f t="array" ref="AG44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44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41" s="213"/>
      <c r="AJ441" s="727">
        <f>_xlfn.MINIFS(Tabla135[Probabilidad residual],Tabla135[Id Riesgo],Tabla135[[#This Row],[Id Riesgo]])</f>
        <v>0</v>
      </c>
      <c r="AK441" s="727">
        <f>_xlfn.MINIFS(Tabla135[Impacto residual],Tabla135[Id Riesgo],Tabla135[[#This Row],[Id Riesgo]])</f>
        <v>0</v>
      </c>
      <c r="AL441" s="727"/>
      <c r="AM441" s="727"/>
      <c r="AN441" s="213"/>
      <c r="AO441" s="213"/>
      <c r="AP441" s="213"/>
      <c r="AQ441" s="213"/>
      <c r="AR441" s="213"/>
      <c r="AS441" s="213"/>
      <c r="AT441" s="213"/>
      <c r="AU441" s="213"/>
      <c r="AV441" s="213"/>
      <c r="AW441" s="213"/>
      <c r="AX441" s="213"/>
      <c r="AY441" s="213"/>
    </row>
    <row r="442" spans="1:51" ht="14.6" x14ac:dyDescent="0.4">
      <c r="A442" s="735" t="str">
        <f>Tabla135[[#This Row],[Id Riesgo]]</f>
        <v>RC44</v>
      </c>
      <c r="B442" s="736" t="str">
        <f>Tabla135[[#This Row],[Riesgo]]</f>
        <v/>
      </c>
      <c r="C442" s="742" t="b">
        <f>Tabla135[[#This Row],[Identificado en paso 1 y 2?]]</f>
        <v>0</v>
      </c>
      <c r="D442" s="727" t="str">
        <f>_xlfn.XLOOKUP(Tabla135[[#This Row],[Id Riesgo]],Tabla13[Id Riesgo],Tabla13[Probabilidad],"",1)</f>
        <v/>
      </c>
      <c r="E442" s="727" t="str">
        <f>IF(C442=TRUE,_xlfn.XLOOKUP(Tabla135[[#This Row],[Id Riesgo]],Tabla13[Id Riesgo],Tabla13[Porcentaje Impacto],"",1),"")</f>
        <v/>
      </c>
      <c r="F442" s="290" t="s">
        <v>175</v>
      </c>
      <c r="G442" s="415" t="b">
        <f>_xlfn.XLOOKUP(F442,Tabla13[Id Riesgo],Tabla13[Registro diligenciado],FALSE,1)</f>
        <v>0</v>
      </c>
      <c r="H442" s="290" t="str">
        <f>IF(G442,_xlfn.XLOOKUP(F442,Tabla6[Id Riesgo],Tabla6[DESCRIPCIÓN DEL RIESGO],FALSE,1),"")</f>
        <v/>
      </c>
      <c r="I442" s="327" t="str">
        <f>_xlfn.XLOOKUP(Tabla135[[#This Row],[Id Riesgo]],Tabla13[Id Riesgo],Tabla13[Probabilidad])</f>
        <v/>
      </c>
      <c r="J442" s="327" t="str">
        <f>_xlfn.XLOOKUP(Tabla135[[#This Row],[Id Riesgo]],Tabla13[Id Riesgo],Tabla13[Porcentaje Impacto],"",1)</f>
        <v/>
      </c>
      <c r="K442" s="311">
        <v>1</v>
      </c>
      <c r="L442" s="314"/>
      <c r="M442" s="314"/>
      <c r="N442" s="314"/>
      <c r="O442" s="295"/>
      <c r="P442" s="314"/>
      <c r="Q442" s="328" t="str">
        <f>_xlfn.TEXTJOIN(" ",TRUE,Tabla135[[#This Row],[Actividad - Acción ¿Qué?
Inicia con verbo]],Tabla135[[#This Row],[Complemento
(Observaciones o desviaciones)]])</f>
        <v/>
      </c>
      <c r="R442" s="295"/>
      <c r="S442" s="327" t="str">
        <f>_xlfn.XLOOKUP(Tabla135[[#This Row],[Tipo de control]],Tabla7[Tipo de control],Tabla7[Peso],"",1)</f>
        <v/>
      </c>
      <c r="T442" s="290" t="str">
        <f>_xlfn.XLOOKUP(Tabla135[[#This Row],[Tipo de control]],Tabla7[Tipo de control],Tabla7[Afectación matriz],"",1)</f>
        <v/>
      </c>
      <c r="U442" s="295"/>
      <c r="V442" s="327" t="str">
        <f>_xlfn.XLOOKUP(Tabla135[[#This Row],[Implementación]],Tabla11[Implementación],Tabla11[Peso],"",1)</f>
        <v/>
      </c>
      <c r="W442" s="295"/>
      <c r="X442" s="295"/>
      <c r="Y442" s="295"/>
      <c r="Z442" s="295"/>
      <c r="AA442" s="310" t="str">
        <f>IFERROR(Tabla135[[#This Row],[Peso del control]]+Tabla135[[#This Row],[Peso de la implementación]],"")</f>
        <v/>
      </c>
      <c r="AB442" s="310" t="str" cm="1">
        <f t="array" ref="AB442">IFERROR(IF(Tabla135[[#This Row],[Registro diligenciado]]=TRUE,_xlfn.IFS(AND(Tabla135[[#This Row],[No. de Control]]=1,Tabla135[[#This Row],[Desplazamiento en la Matriz]]="Probabilidad"),D442-(D442*Tabla135[[#This Row],[Valor del control]]),AND(Tabla135[[#This Row],[No. de Control]]&gt;1,Tabla135[[#This Row],[Desplazamiento en la Matriz]]="Probabilidad"),AB441-(AB441*Tabla135[[#This Row],[Valor del control]]),AND(Tabla135[[#This Row],[No. de Control]]=1,Tabla135[[#This Row],[Desplazamiento en la Matriz]]="Impacto"),D442,AND(Tabla135[[#This Row],[No. de Control]]&gt;1,Tabla135[[#This Row],[Desplazamiento en la Matriz]]="Impacto"),AB441),""),"")</f>
        <v/>
      </c>
      <c r="AC442" s="310" t="str" cm="1">
        <f t="array" ref="AC442">IFERROR(IF(Tabla135[[#This Row],[Registro diligenciado]]=TRUE,_xlfn.IFS(AND(Tabla135[[#This Row],[No. de Control]]=1,Tabla135[[#This Row],[Desplazamiento en la Matriz]]="Impacto"),E442-(E442*Tabla135[[#This Row],[Valor del control]]),AND(Tabla135[[#This Row],[No. de Control]]&gt;1,Tabla135[[#This Row],[Desplazamiento en la Matriz]]="Impacto"),AC441-(AC441*Tabla135[[#This Row],[Valor del control]]),AND(Tabla135[[#This Row],[No. de Control]]=1,Tabla135[[#This Row],[Desplazamiento en la Matriz]]="Probabilidad"),E442,AND(Tabla135[[#This Row],[No. de Control]]&gt;1,Tabla135[[#This Row],[Desplazamiento en la Matriz]]="Probabilidad"),AC441),""),"")</f>
        <v/>
      </c>
      <c r="AD442" s="310">
        <f>IFERROR(_xlfn.MINIFS(Tabla135[Probabilidad residual],Tabla135[Id Riesgo],Tabla135[[#This Row],[Id Riesgo]]),"")</f>
        <v>0</v>
      </c>
      <c r="AE442" s="310">
        <f>IFERROR(_xlfn.MINIFS(Tabla135[Impacto residual],Tabla135[Id Riesgo],Tabla135[[#This Row],[Id Riesgo]]),"")</f>
        <v>0</v>
      </c>
      <c r="AF442" s="310" t="str" cm="1">
        <f t="array" ref="AF44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442" s="310" t="str" cm="1">
        <f t="array" ref="AG44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44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42" s="213"/>
      <c r="AJ442" s="727">
        <f>_xlfn.MINIFS(Tabla135[Probabilidad residual],Tabla135[Id Riesgo],Tabla135[[#This Row],[Id Riesgo]])</f>
        <v>0</v>
      </c>
      <c r="AK442" s="727">
        <f>_xlfn.MINIFS(Tabla135[Impacto residual],Tabla135[Id Riesgo],Tabla135[[#This Row],[Id Riesgo]])</f>
        <v>0</v>
      </c>
      <c r="AL442" s="727" t="str" cm="1">
        <f t="array" ref="AL442">IFERROR(_xlfn.IFS(AND(AJ442&gt;=CONFIGURACIÓN!$BF$6,AJ442&lt;=CONFIGURACIÓN!$BG$6),CONFIGURACIÓN!$BE$6,AND(AJ442&gt;=CONFIGURACIÓN!$BF$7,AJ442&lt;=CONFIGURACIÓN!$BG$7),CONFIGURACIÓN!$BE$7,AND(AJ442&gt;=CONFIGURACIÓN!$BF$8,AJ442&lt;=CONFIGURACIÓN!$BG$8),CONFIGURACIÓN!$BE$8,AND(AJ442&gt;=CONFIGURACIÓN!$BF$9,AJ442&lt;=CONFIGURACIÓN!$BG$9),CONFIGURACIÓN!$BE$9,AND(AJ442&gt;=CONFIGURACIÓN!$BF$10,AJ442&lt;=CONFIGURACIÓN!$BG$10),CONFIGURACIÓN!$BE$10),"")</f>
        <v/>
      </c>
      <c r="AM442" s="727" t="str" cm="1">
        <f t="array" ref="AM442">IFERROR(_xlfn.IFS(AND(AK442&gt;=CONFIGURACIÓN!$BJ$6,AK442&lt;=CONFIGURACIÓN!$BK$6),CONFIGURACIÓN!$BI$6,AND(AK442&gt;=CONFIGURACIÓN!$BJ$7,AK442&lt;=CONFIGURACIÓN!$BK$7),CONFIGURACIÓN!$BI$7,AND(AK442&gt;=CONFIGURACIÓN!$BJ$8,AK442&lt;=CONFIGURACIÓN!$BK$8),CONFIGURACIÓN!$BI$8,AND(AK442&gt;=CONFIGURACIÓN!$BJ$9,AK442&lt;=CONFIGURACIÓN!$BK$9),CONFIGURACIÓN!$BI$9,AND(AK442&gt;=CONFIGURACIÓN!$BJ$10,AK442&lt;=CONFIGURACIÓN!$BK$10),CONFIGURACIÓN!$BI$10),"")</f>
        <v/>
      </c>
      <c r="AN442" s="213"/>
      <c r="AO442" s="213"/>
      <c r="AP442" s="213"/>
      <c r="AQ442" s="213"/>
      <c r="AR442" s="213"/>
      <c r="AS442" s="213"/>
      <c r="AT442" s="213"/>
      <c r="AU442" s="213"/>
      <c r="AV442" s="213"/>
      <c r="AW442" s="213"/>
      <c r="AX442" s="213"/>
      <c r="AY442" s="213"/>
    </row>
    <row r="443" spans="1:51" ht="14.6" x14ac:dyDescent="0.4">
      <c r="A443" s="735" t="str">
        <f>Tabla135[[#This Row],[Id Riesgo]]</f>
        <v>RC44</v>
      </c>
      <c r="B443" s="736" t="str">
        <f>Tabla135[[#This Row],[Riesgo]]</f>
        <v/>
      </c>
      <c r="C443" s="742" t="b">
        <f>Tabla135[[#This Row],[Identificado en paso 1 y 2?]]</f>
        <v>0</v>
      </c>
      <c r="D443" s="727" t="str">
        <f>_xlfn.XLOOKUP(Tabla135[[#This Row],[Id Riesgo]],Tabla13[Id Riesgo],Tabla13[Probabilidad],"",1)</f>
        <v/>
      </c>
      <c r="E443" s="727" t="str">
        <f>IF(C443=TRUE,_xlfn.XLOOKUP(Tabla135[[#This Row],[Id Riesgo]],Tabla13[Id Riesgo],Tabla13[Porcentaje Impacto],"",1),"")</f>
        <v/>
      </c>
      <c r="F443" s="290" t="str">
        <f t="shared" ref="F443:F451" si="43">F442</f>
        <v>RC44</v>
      </c>
      <c r="G443" s="415" t="b">
        <f>_xlfn.XLOOKUP(F443,Tabla13[Id Riesgo],Tabla13[Registro diligenciado],FALSE,1)</f>
        <v>0</v>
      </c>
      <c r="H443" s="290" t="str">
        <f>IF(G443,_xlfn.XLOOKUP(F443,Tabla6[Id Riesgo],Tabla6[DESCRIPCIÓN DEL RIESGO],FALSE,1),"")</f>
        <v/>
      </c>
      <c r="I443" s="327" t="str">
        <f>_xlfn.XLOOKUP(Tabla135[[#This Row],[Id Riesgo]],Tabla13[Id Riesgo],Tabla13[Probabilidad])</f>
        <v/>
      </c>
      <c r="J443" s="327" t="str">
        <f>_xlfn.XLOOKUP(Tabla135[[#This Row],[Id Riesgo]],Tabla13[Id Riesgo],Tabla13[Porcentaje Impacto],"",1)</f>
        <v/>
      </c>
      <c r="K443" s="311">
        <v>2</v>
      </c>
      <c r="L443" s="314"/>
      <c r="M443" s="314"/>
      <c r="N443" s="314"/>
      <c r="O443" s="295"/>
      <c r="P443" s="314"/>
      <c r="Q443" s="328" t="str">
        <f>_xlfn.TEXTJOIN(" ",TRUE,Tabla135[[#This Row],[Actividad - Acción ¿Qué?
Inicia con verbo]],Tabla135[[#This Row],[Complemento
(Observaciones o desviaciones)]])</f>
        <v/>
      </c>
      <c r="R443" s="295"/>
      <c r="S443" s="327" t="str">
        <f>_xlfn.XLOOKUP(Tabla135[[#This Row],[Tipo de control]],Tabla7[Tipo de control],Tabla7[Peso],"",1)</f>
        <v/>
      </c>
      <c r="T443" s="290" t="str">
        <f>_xlfn.XLOOKUP(Tabla135[[#This Row],[Tipo de control]],Tabla7[Tipo de control],Tabla7[Afectación matriz],"",1)</f>
        <v/>
      </c>
      <c r="U443" s="295"/>
      <c r="V443" s="327" t="str">
        <f>_xlfn.XLOOKUP(Tabla135[[#This Row],[Implementación]],Tabla11[Implementación],Tabla11[Peso],"",1)</f>
        <v/>
      </c>
      <c r="W443" s="295"/>
      <c r="X443" s="295"/>
      <c r="Y443" s="295"/>
      <c r="Z443" s="295"/>
      <c r="AA443" s="310" t="str">
        <f>IFERROR(Tabla135[[#This Row],[Peso del control]]+Tabla135[[#This Row],[Peso de la implementación]],"")</f>
        <v/>
      </c>
      <c r="AB443" s="310" t="str" cm="1">
        <f t="array" ref="AB443">IFERROR(IF(Tabla135[[#This Row],[Registro diligenciado]]=TRUE,_xlfn.IFS(AND(Tabla135[[#This Row],[No. de Control]]=1,Tabla135[[#This Row],[Desplazamiento en la Matriz]]="Probabilidad"),D443-(D443*Tabla135[[#This Row],[Valor del control]]),AND(Tabla135[[#This Row],[No. de Control]]&gt;1,Tabla135[[#This Row],[Desplazamiento en la Matriz]]="Probabilidad"),AB442-(AB442*Tabla135[[#This Row],[Valor del control]]),AND(Tabla135[[#This Row],[No. de Control]]=1,Tabla135[[#This Row],[Desplazamiento en la Matriz]]="Impacto"),D443,AND(Tabla135[[#This Row],[No. de Control]]&gt;1,Tabla135[[#This Row],[Desplazamiento en la Matriz]]="Impacto"),AB442),""),"")</f>
        <v/>
      </c>
      <c r="AC443" s="310" t="str" cm="1">
        <f t="array" ref="AC443">IFERROR(IF(Tabla135[[#This Row],[Registro diligenciado]]=TRUE,_xlfn.IFS(AND(Tabla135[[#This Row],[No. de Control]]=1,Tabla135[[#This Row],[Desplazamiento en la Matriz]]="Impacto"),E443-(E443*Tabla135[[#This Row],[Valor del control]]),AND(Tabla135[[#This Row],[No. de Control]]&gt;1,Tabla135[[#This Row],[Desplazamiento en la Matriz]]="Impacto"),AC442-(AC442*Tabla135[[#This Row],[Valor del control]]),AND(Tabla135[[#This Row],[No. de Control]]=1,Tabla135[[#This Row],[Desplazamiento en la Matriz]]="Probabilidad"),E443,AND(Tabla135[[#This Row],[No. de Control]]&gt;1,Tabla135[[#This Row],[Desplazamiento en la Matriz]]="Probabilidad"),AC442),""),"")</f>
        <v/>
      </c>
      <c r="AD443" s="310">
        <f>IFERROR(_xlfn.MINIFS(Tabla135[Probabilidad residual],Tabla135[Id Riesgo],Tabla135[[#This Row],[Id Riesgo]]),"")</f>
        <v>0</v>
      </c>
      <c r="AE443" s="310">
        <f>IFERROR(_xlfn.MINIFS(Tabla135[Impacto residual],Tabla135[Id Riesgo],Tabla135[[#This Row],[Id Riesgo]]),"")</f>
        <v>0</v>
      </c>
      <c r="AF443" s="310" t="str" cm="1">
        <f t="array" ref="AF44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443" s="310" t="str" cm="1">
        <f t="array" ref="AG44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44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43" s="213"/>
      <c r="AJ443" s="727">
        <f>_xlfn.MINIFS(Tabla135[Probabilidad residual],Tabla135[Id Riesgo],Tabla135[[#This Row],[Id Riesgo]])</f>
        <v>0</v>
      </c>
      <c r="AK443" s="727">
        <f>_xlfn.MINIFS(Tabla135[Impacto residual],Tabla135[Id Riesgo],Tabla135[[#This Row],[Id Riesgo]])</f>
        <v>0</v>
      </c>
      <c r="AL443" s="727"/>
      <c r="AM443" s="727"/>
      <c r="AN443" s="213"/>
      <c r="AO443" s="213"/>
      <c r="AP443" s="213"/>
      <c r="AQ443" s="213"/>
      <c r="AR443" s="213"/>
      <c r="AS443" s="213"/>
      <c r="AT443" s="213"/>
      <c r="AU443" s="213"/>
      <c r="AV443" s="213"/>
      <c r="AW443" s="213"/>
      <c r="AX443" s="213"/>
      <c r="AY443" s="213"/>
    </row>
    <row r="444" spans="1:51" ht="14.6" x14ac:dyDescent="0.4">
      <c r="A444" s="735" t="str">
        <f>Tabla135[[#This Row],[Id Riesgo]]</f>
        <v>RC44</v>
      </c>
      <c r="B444" s="736" t="str">
        <f>Tabla135[[#This Row],[Riesgo]]</f>
        <v/>
      </c>
      <c r="C444" s="742" t="b">
        <f>Tabla135[[#This Row],[Identificado en paso 1 y 2?]]</f>
        <v>0</v>
      </c>
      <c r="D444" s="727" t="str">
        <f>_xlfn.XLOOKUP(Tabla135[[#This Row],[Id Riesgo]],Tabla13[Id Riesgo],Tabla13[Probabilidad],"",1)</f>
        <v/>
      </c>
      <c r="E444" s="727" t="str">
        <f>IF(C444=TRUE,_xlfn.XLOOKUP(Tabla135[[#This Row],[Id Riesgo]],Tabla13[Id Riesgo],Tabla13[Porcentaje Impacto],"",1),"")</f>
        <v/>
      </c>
      <c r="F444" s="290" t="str">
        <f t="shared" si="43"/>
        <v>RC44</v>
      </c>
      <c r="G444" s="415" t="b">
        <f>_xlfn.XLOOKUP(F444,Tabla13[Id Riesgo],Tabla13[Registro diligenciado],FALSE,1)</f>
        <v>0</v>
      </c>
      <c r="H444" s="290" t="str">
        <f>IF(G444,_xlfn.XLOOKUP(F444,Tabla6[Id Riesgo],Tabla6[DESCRIPCIÓN DEL RIESGO],FALSE,1),"")</f>
        <v/>
      </c>
      <c r="I444" s="327" t="str">
        <f>_xlfn.XLOOKUP(Tabla135[[#This Row],[Id Riesgo]],Tabla13[Id Riesgo],Tabla13[Probabilidad])</f>
        <v/>
      </c>
      <c r="J444" s="327" t="str">
        <f>_xlfn.XLOOKUP(Tabla135[[#This Row],[Id Riesgo]],Tabla13[Id Riesgo],Tabla13[Porcentaje Impacto],"",1)</f>
        <v/>
      </c>
      <c r="K444" s="311">
        <v>3</v>
      </c>
      <c r="L444" s="314"/>
      <c r="M444" s="314"/>
      <c r="N444" s="314"/>
      <c r="O444" s="295"/>
      <c r="P444" s="314"/>
      <c r="Q444" s="328" t="str">
        <f>_xlfn.TEXTJOIN(" ",TRUE,Tabla135[[#This Row],[Actividad - Acción ¿Qué?
Inicia con verbo]],Tabla135[[#This Row],[Complemento
(Observaciones o desviaciones)]])</f>
        <v/>
      </c>
      <c r="R444" s="295"/>
      <c r="S444" s="327" t="str">
        <f>_xlfn.XLOOKUP(Tabla135[[#This Row],[Tipo de control]],Tabla7[Tipo de control],Tabla7[Peso],"",1)</f>
        <v/>
      </c>
      <c r="T444" s="290" t="str">
        <f>_xlfn.XLOOKUP(Tabla135[[#This Row],[Tipo de control]],Tabla7[Tipo de control],Tabla7[Afectación matriz],"",1)</f>
        <v/>
      </c>
      <c r="U444" s="295"/>
      <c r="V444" s="327" t="str">
        <f>_xlfn.XLOOKUP(Tabla135[[#This Row],[Implementación]],Tabla11[Implementación],Tabla11[Peso],"",1)</f>
        <v/>
      </c>
      <c r="W444" s="295"/>
      <c r="X444" s="295"/>
      <c r="Y444" s="295"/>
      <c r="Z444" s="295"/>
      <c r="AA444" s="310" t="str">
        <f>IFERROR(Tabla135[[#This Row],[Peso del control]]+Tabla135[[#This Row],[Peso de la implementación]],"")</f>
        <v/>
      </c>
      <c r="AB444" s="310" t="str" cm="1">
        <f t="array" ref="AB444">IFERROR(IF(Tabla135[[#This Row],[Registro diligenciado]]=TRUE,_xlfn.IFS(AND(Tabla135[[#This Row],[No. de Control]]=1,Tabla135[[#This Row],[Desplazamiento en la Matriz]]="Probabilidad"),D444-(D444*Tabla135[[#This Row],[Valor del control]]),AND(Tabla135[[#This Row],[No. de Control]]&gt;1,Tabla135[[#This Row],[Desplazamiento en la Matriz]]="Probabilidad"),AB443-(AB443*Tabla135[[#This Row],[Valor del control]]),AND(Tabla135[[#This Row],[No. de Control]]=1,Tabla135[[#This Row],[Desplazamiento en la Matriz]]="Impacto"),D444,AND(Tabla135[[#This Row],[No. de Control]]&gt;1,Tabla135[[#This Row],[Desplazamiento en la Matriz]]="Impacto"),AB443),""),"")</f>
        <v/>
      </c>
      <c r="AC444" s="310" t="str" cm="1">
        <f t="array" ref="AC444">IFERROR(IF(Tabla135[[#This Row],[Registro diligenciado]]=TRUE,_xlfn.IFS(AND(Tabla135[[#This Row],[No. de Control]]=1,Tabla135[[#This Row],[Desplazamiento en la Matriz]]="Impacto"),E444-(E444*Tabla135[[#This Row],[Valor del control]]),AND(Tabla135[[#This Row],[No. de Control]]&gt;1,Tabla135[[#This Row],[Desplazamiento en la Matriz]]="Impacto"),AC443-(AC443*Tabla135[[#This Row],[Valor del control]]),AND(Tabla135[[#This Row],[No. de Control]]=1,Tabla135[[#This Row],[Desplazamiento en la Matriz]]="Probabilidad"),E444,AND(Tabla135[[#This Row],[No. de Control]]&gt;1,Tabla135[[#This Row],[Desplazamiento en la Matriz]]="Probabilidad"),AC443),""),"")</f>
        <v/>
      </c>
      <c r="AD444" s="310">
        <f>IFERROR(_xlfn.MINIFS(Tabla135[Probabilidad residual],Tabla135[Id Riesgo],Tabla135[[#This Row],[Id Riesgo]]),"")</f>
        <v>0</v>
      </c>
      <c r="AE444" s="310">
        <f>IFERROR(_xlfn.MINIFS(Tabla135[Impacto residual],Tabla135[Id Riesgo],Tabla135[[#This Row],[Id Riesgo]]),"")</f>
        <v>0</v>
      </c>
      <c r="AF444" s="310" t="str" cm="1">
        <f t="array" ref="AF44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444" s="310" t="str" cm="1">
        <f t="array" ref="AG44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44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44" s="213"/>
      <c r="AJ444" s="727">
        <f>_xlfn.MINIFS(Tabla135[Probabilidad residual],Tabla135[Id Riesgo],Tabla135[[#This Row],[Id Riesgo]])</f>
        <v>0</v>
      </c>
      <c r="AK444" s="727">
        <f>_xlfn.MINIFS(Tabla135[Impacto residual],Tabla135[Id Riesgo],Tabla135[[#This Row],[Id Riesgo]])</f>
        <v>0</v>
      </c>
      <c r="AL444" s="727"/>
      <c r="AM444" s="727"/>
      <c r="AN444" s="213"/>
      <c r="AO444" s="213"/>
      <c r="AP444" s="213"/>
      <c r="AQ444" s="213"/>
      <c r="AR444" s="213"/>
      <c r="AS444" s="213"/>
      <c r="AT444" s="213"/>
      <c r="AU444" s="213"/>
      <c r="AV444" s="213"/>
      <c r="AW444" s="213"/>
      <c r="AX444" s="213"/>
      <c r="AY444" s="213"/>
    </row>
    <row r="445" spans="1:51" ht="14.6" x14ac:dyDescent="0.4">
      <c r="A445" s="735" t="str">
        <f>Tabla135[[#This Row],[Id Riesgo]]</f>
        <v>RC44</v>
      </c>
      <c r="B445" s="736" t="str">
        <f>Tabla135[[#This Row],[Riesgo]]</f>
        <v/>
      </c>
      <c r="C445" s="742" t="b">
        <f>Tabla135[[#This Row],[Identificado en paso 1 y 2?]]</f>
        <v>0</v>
      </c>
      <c r="D445" s="727" t="str">
        <f>_xlfn.XLOOKUP(Tabla135[[#This Row],[Id Riesgo]],Tabla13[Id Riesgo],Tabla13[Probabilidad],"",1)</f>
        <v/>
      </c>
      <c r="E445" s="727" t="str">
        <f>IF(C445=TRUE,_xlfn.XLOOKUP(Tabla135[[#This Row],[Id Riesgo]],Tabla13[Id Riesgo],Tabla13[Porcentaje Impacto],"",1),"")</f>
        <v/>
      </c>
      <c r="F445" s="290" t="str">
        <f t="shared" si="43"/>
        <v>RC44</v>
      </c>
      <c r="G445" s="415" t="b">
        <f>_xlfn.XLOOKUP(F445,Tabla13[Id Riesgo],Tabla13[Registro diligenciado],FALSE,1)</f>
        <v>0</v>
      </c>
      <c r="H445" s="290" t="str">
        <f>IF(G445,_xlfn.XLOOKUP(F445,Tabla6[Id Riesgo],Tabla6[DESCRIPCIÓN DEL RIESGO],FALSE,1),"")</f>
        <v/>
      </c>
      <c r="I445" s="327" t="str">
        <f>_xlfn.XLOOKUP(Tabla135[[#This Row],[Id Riesgo]],Tabla13[Id Riesgo],Tabla13[Probabilidad])</f>
        <v/>
      </c>
      <c r="J445" s="327" t="str">
        <f>_xlfn.XLOOKUP(Tabla135[[#This Row],[Id Riesgo]],Tabla13[Id Riesgo],Tabla13[Porcentaje Impacto],"",1)</f>
        <v/>
      </c>
      <c r="K445" s="311">
        <v>4</v>
      </c>
      <c r="L445" s="314"/>
      <c r="M445" s="314"/>
      <c r="N445" s="314"/>
      <c r="O445" s="295"/>
      <c r="P445" s="314"/>
      <c r="Q445" s="328" t="str">
        <f>_xlfn.TEXTJOIN(" ",TRUE,Tabla135[[#This Row],[Actividad - Acción ¿Qué?
Inicia con verbo]],Tabla135[[#This Row],[Complemento
(Observaciones o desviaciones)]])</f>
        <v/>
      </c>
      <c r="R445" s="295"/>
      <c r="S445" s="327" t="str">
        <f>_xlfn.XLOOKUP(Tabla135[[#This Row],[Tipo de control]],Tabla7[Tipo de control],Tabla7[Peso],"",1)</f>
        <v/>
      </c>
      <c r="T445" s="290" t="str">
        <f>_xlfn.XLOOKUP(Tabla135[[#This Row],[Tipo de control]],Tabla7[Tipo de control],Tabla7[Afectación matriz],"",1)</f>
        <v/>
      </c>
      <c r="U445" s="295"/>
      <c r="V445" s="327" t="str">
        <f>_xlfn.XLOOKUP(Tabla135[[#This Row],[Implementación]],Tabla11[Implementación],Tabla11[Peso],"",1)</f>
        <v/>
      </c>
      <c r="W445" s="295"/>
      <c r="X445" s="295"/>
      <c r="Y445" s="295"/>
      <c r="Z445" s="295"/>
      <c r="AA445" s="310" t="str">
        <f>IFERROR(Tabla135[[#This Row],[Peso del control]]+Tabla135[[#This Row],[Peso de la implementación]],"")</f>
        <v/>
      </c>
      <c r="AB445" s="310" t="str" cm="1">
        <f t="array" ref="AB445">IFERROR(IF(Tabla135[[#This Row],[Registro diligenciado]]=TRUE,_xlfn.IFS(AND(Tabla135[[#This Row],[No. de Control]]=1,Tabla135[[#This Row],[Desplazamiento en la Matriz]]="Probabilidad"),D445-(D445*Tabla135[[#This Row],[Valor del control]]),AND(Tabla135[[#This Row],[No. de Control]]&gt;1,Tabla135[[#This Row],[Desplazamiento en la Matriz]]="Probabilidad"),AB444-(AB444*Tabla135[[#This Row],[Valor del control]]),AND(Tabla135[[#This Row],[No. de Control]]=1,Tabla135[[#This Row],[Desplazamiento en la Matriz]]="Impacto"),D445,AND(Tabla135[[#This Row],[No. de Control]]&gt;1,Tabla135[[#This Row],[Desplazamiento en la Matriz]]="Impacto"),AB444),""),"")</f>
        <v/>
      </c>
      <c r="AC445" s="310" t="str" cm="1">
        <f t="array" ref="AC445">IFERROR(IF(Tabla135[[#This Row],[Registro diligenciado]]=TRUE,_xlfn.IFS(AND(Tabla135[[#This Row],[No. de Control]]=1,Tabla135[[#This Row],[Desplazamiento en la Matriz]]="Impacto"),E445-(E445*Tabla135[[#This Row],[Valor del control]]),AND(Tabla135[[#This Row],[No. de Control]]&gt;1,Tabla135[[#This Row],[Desplazamiento en la Matriz]]="Impacto"),AC444-(AC444*Tabla135[[#This Row],[Valor del control]]),AND(Tabla135[[#This Row],[No. de Control]]=1,Tabla135[[#This Row],[Desplazamiento en la Matriz]]="Probabilidad"),E445,AND(Tabla135[[#This Row],[No. de Control]]&gt;1,Tabla135[[#This Row],[Desplazamiento en la Matriz]]="Probabilidad"),AC444),""),"")</f>
        <v/>
      </c>
      <c r="AD445" s="310">
        <f>IFERROR(_xlfn.MINIFS(Tabla135[Probabilidad residual],Tabla135[Id Riesgo],Tabla135[[#This Row],[Id Riesgo]]),"")</f>
        <v>0</v>
      </c>
      <c r="AE445" s="310">
        <f>IFERROR(_xlfn.MINIFS(Tabla135[Impacto residual],Tabla135[Id Riesgo],Tabla135[[#This Row],[Id Riesgo]]),"")</f>
        <v>0</v>
      </c>
      <c r="AF445" s="310" t="str" cm="1">
        <f t="array" ref="AF44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445" s="310" t="str" cm="1">
        <f t="array" ref="AG44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44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45" s="213"/>
      <c r="AJ445" s="727">
        <f>_xlfn.MINIFS(Tabla135[Probabilidad residual],Tabla135[Id Riesgo],Tabla135[[#This Row],[Id Riesgo]])</f>
        <v>0</v>
      </c>
      <c r="AK445" s="727">
        <f>_xlfn.MINIFS(Tabla135[Impacto residual],Tabla135[Id Riesgo],Tabla135[[#This Row],[Id Riesgo]])</f>
        <v>0</v>
      </c>
      <c r="AL445" s="727"/>
      <c r="AM445" s="727"/>
      <c r="AN445" s="213"/>
      <c r="AO445" s="213"/>
      <c r="AP445" s="213"/>
      <c r="AQ445" s="213"/>
      <c r="AR445" s="213"/>
      <c r="AS445" s="213"/>
      <c r="AT445" s="213"/>
      <c r="AU445" s="213"/>
      <c r="AV445" s="213"/>
      <c r="AW445" s="213"/>
      <c r="AX445" s="213"/>
      <c r="AY445" s="213"/>
    </row>
    <row r="446" spans="1:51" ht="14.6" x14ac:dyDescent="0.4">
      <c r="A446" s="735" t="str">
        <f>Tabla135[[#This Row],[Id Riesgo]]</f>
        <v>RC44</v>
      </c>
      <c r="B446" s="736" t="str">
        <f>Tabla135[[#This Row],[Riesgo]]</f>
        <v/>
      </c>
      <c r="C446" s="742" t="b">
        <f>Tabla135[[#This Row],[Identificado en paso 1 y 2?]]</f>
        <v>0</v>
      </c>
      <c r="D446" s="727" t="str">
        <f>_xlfn.XLOOKUP(Tabla135[[#This Row],[Id Riesgo]],Tabla13[Id Riesgo],Tabla13[Probabilidad],"",1)</f>
        <v/>
      </c>
      <c r="E446" s="727" t="str">
        <f>IF(C446=TRUE,_xlfn.XLOOKUP(Tabla135[[#This Row],[Id Riesgo]],Tabla13[Id Riesgo],Tabla13[Porcentaje Impacto],"",1),"")</f>
        <v/>
      </c>
      <c r="F446" s="290" t="str">
        <f t="shared" si="43"/>
        <v>RC44</v>
      </c>
      <c r="G446" s="415" t="b">
        <f>_xlfn.XLOOKUP(F446,Tabla13[Id Riesgo],Tabla13[Registro diligenciado],FALSE,1)</f>
        <v>0</v>
      </c>
      <c r="H446" s="290" t="str">
        <f>IF(G446,_xlfn.XLOOKUP(F446,Tabla6[Id Riesgo],Tabla6[DESCRIPCIÓN DEL RIESGO],FALSE,1),"")</f>
        <v/>
      </c>
      <c r="I446" s="327" t="str">
        <f>_xlfn.XLOOKUP(Tabla135[[#This Row],[Id Riesgo]],Tabla13[Id Riesgo],Tabla13[Probabilidad])</f>
        <v/>
      </c>
      <c r="J446" s="327" t="str">
        <f>_xlfn.XLOOKUP(Tabla135[[#This Row],[Id Riesgo]],Tabla13[Id Riesgo],Tabla13[Porcentaje Impacto],"",1)</f>
        <v/>
      </c>
      <c r="K446" s="311">
        <v>5</v>
      </c>
      <c r="L446" s="314"/>
      <c r="M446" s="314"/>
      <c r="N446" s="314"/>
      <c r="O446" s="295"/>
      <c r="P446" s="314"/>
      <c r="Q446" s="328" t="str">
        <f>_xlfn.TEXTJOIN(" ",TRUE,Tabla135[[#This Row],[Actividad - Acción ¿Qué?
Inicia con verbo]],Tabla135[[#This Row],[Complemento
(Observaciones o desviaciones)]])</f>
        <v/>
      </c>
      <c r="R446" s="295"/>
      <c r="S446" s="327" t="str">
        <f>_xlfn.XLOOKUP(Tabla135[[#This Row],[Tipo de control]],Tabla7[Tipo de control],Tabla7[Peso],"",1)</f>
        <v/>
      </c>
      <c r="T446" s="290" t="str">
        <f>_xlfn.XLOOKUP(Tabla135[[#This Row],[Tipo de control]],Tabla7[Tipo de control],Tabla7[Afectación matriz],"",1)</f>
        <v/>
      </c>
      <c r="U446" s="295"/>
      <c r="V446" s="327" t="str">
        <f>_xlfn.XLOOKUP(Tabla135[[#This Row],[Implementación]],Tabla11[Implementación],Tabla11[Peso],"",1)</f>
        <v/>
      </c>
      <c r="W446" s="295"/>
      <c r="X446" s="295"/>
      <c r="Y446" s="295"/>
      <c r="Z446" s="295"/>
      <c r="AA446" s="310" t="str">
        <f>IFERROR(Tabla135[[#This Row],[Peso del control]]+Tabla135[[#This Row],[Peso de la implementación]],"")</f>
        <v/>
      </c>
      <c r="AB446" s="310" t="str" cm="1">
        <f t="array" ref="AB446">IFERROR(IF(Tabla135[[#This Row],[Registro diligenciado]]=TRUE,_xlfn.IFS(AND(Tabla135[[#This Row],[No. de Control]]=1,Tabla135[[#This Row],[Desplazamiento en la Matriz]]="Probabilidad"),D446-(D446*Tabla135[[#This Row],[Valor del control]]),AND(Tabla135[[#This Row],[No. de Control]]&gt;1,Tabla135[[#This Row],[Desplazamiento en la Matriz]]="Probabilidad"),AB445-(AB445*Tabla135[[#This Row],[Valor del control]]),AND(Tabla135[[#This Row],[No. de Control]]=1,Tabla135[[#This Row],[Desplazamiento en la Matriz]]="Impacto"),D446,AND(Tabla135[[#This Row],[No. de Control]]&gt;1,Tabla135[[#This Row],[Desplazamiento en la Matriz]]="Impacto"),AB445),""),"")</f>
        <v/>
      </c>
      <c r="AC446" s="310" t="str" cm="1">
        <f t="array" ref="AC446">IFERROR(IF(Tabla135[[#This Row],[Registro diligenciado]]=TRUE,_xlfn.IFS(AND(Tabla135[[#This Row],[No. de Control]]=1,Tabla135[[#This Row],[Desplazamiento en la Matriz]]="Impacto"),E446-(E446*Tabla135[[#This Row],[Valor del control]]),AND(Tabla135[[#This Row],[No. de Control]]&gt;1,Tabla135[[#This Row],[Desplazamiento en la Matriz]]="Impacto"),AC445-(AC445*Tabla135[[#This Row],[Valor del control]]),AND(Tabla135[[#This Row],[No. de Control]]=1,Tabla135[[#This Row],[Desplazamiento en la Matriz]]="Probabilidad"),E446,AND(Tabla135[[#This Row],[No. de Control]]&gt;1,Tabla135[[#This Row],[Desplazamiento en la Matriz]]="Probabilidad"),AC445),""),"")</f>
        <v/>
      </c>
      <c r="AD446" s="310">
        <f>IFERROR(_xlfn.MINIFS(Tabla135[Probabilidad residual],Tabla135[Id Riesgo],Tabla135[[#This Row],[Id Riesgo]]),"")</f>
        <v>0</v>
      </c>
      <c r="AE446" s="310">
        <f>IFERROR(_xlfn.MINIFS(Tabla135[Impacto residual],Tabla135[Id Riesgo],Tabla135[[#This Row],[Id Riesgo]]),"")</f>
        <v>0</v>
      </c>
      <c r="AF446" s="310" t="str" cm="1">
        <f t="array" ref="AF44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446" s="310" t="str" cm="1">
        <f t="array" ref="AG44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44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46" s="213"/>
      <c r="AJ446" s="727">
        <f>_xlfn.MINIFS(Tabla135[Probabilidad residual],Tabla135[Id Riesgo],Tabla135[[#This Row],[Id Riesgo]])</f>
        <v>0</v>
      </c>
      <c r="AK446" s="727">
        <f>_xlfn.MINIFS(Tabla135[Impacto residual],Tabla135[Id Riesgo],Tabla135[[#This Row],[Id Riesgo]])</f>
        <v>0</v>
      </c>
      <c r="AL446" s="727"/>
      <c r="AM446" s="727"/>
      <c r="AN446" s="213"/>
      <c r="AO446" s="213"/>
      <c r="AP446" s="213"/>
      <c r="AQ446" s="213"/>
      <c r="AR446" s="213"/>
      <c r="AS446" s="213"/>
      <c r="AT446" s="213"/>
      <c r="AU446" s="213"/>
      <c r="AV446" s="213"/>
      <c r="AW446" s="213"/>
      <c r="AX446" s="213"/>
      <c r="AY446" s="213"/>
    </row>
    <row r="447" spans="1:51" ht="14.6" x14ac:dyDescent="0.4">
      <c r="A447" s="735" t="str">
        <f>Tabla135[[#This Row],[Id Riesgo]]</f>
        <v>RC44</v>
      </c>
      <c r="B447" s="736" t="str">
        <f>Tabla135[[#This Row],[Riesgo]]</f>
        <v/>
      </c>
      <c r="C447" s="742" t="b">
        <f>Tabla135[[#This Row],[Identificado en paso 1 y 2?]]</f>
        <v>0</v>
      </c>
      <c r="D447" s="727" t="str">
        <f>_xlfn.XLOOKUP(Tabla135[[#This Row],[Id Riesgo]],Tabla13[Id Riesgo],Tabla13[Probabilidad],"",1)</f>
        <v/>
      </c>
      <c r="E447" s="727" t="str">
        <f>IF(C447=TRUE,_xlfn.XLOOKUP(Tabla135[[#This Row],[Id Riesgo]],Tabla13[Id Riesgo],Tabla13[Porcentaje Impacto],"",1),"")</f>
        <v/>
      </c>
      <c r="F447" s="290" t="str">
        <f t="shared" si="43"/>
        <v>RC44</v>
      </c>
      <c r="G447" s="415" t="b">
        <f>_xlfn.XLOOKUP(F447,Tabla13[Id Riesgo],Tabla13[Registro diligenciado],FALSE,1)</f>
        <v>0</v>
      </c>
      <c r="H447" s="290" t="str">
        <f>IF(G447,_xlfn.XLOOKUP(F447,Tabla6[Id Riesgo],Tabla6[DESCRIPCIÓN DEL RIESGO],FALSE,1),"")</f>
        <v/>
      </c>
      <c r="I447" s="327" t="str">
        <f>_xlfn.XLOOKUP(Tabla135[[#This Row],[Id Riesgo]],Tabla13[Id Riesgo],Tabla13[Probabilidad])</f>
        <v/>
      </c>
      <c r="J447" s="327" t="str">
        <f>_xlfn.XLOOKUP(Tabla135[[#This Row],[Id Riesgo]],Tabla13[Id Riesgo],Tabla13[Porcentaje Impacto],"",1)</f>
        <v/>
      </c>
      <c r="K447" s="311">
        <v>6</v>
      </c>
      <c r="L447" s="314"/>
      <c r="M447" s="314"/>
      <c r="N447" s="314"/>
      <c r="O447" s="295"/>
      <c r="P447" s="314"/>
      <c r="Q447" s="328" t="str">
        <f>_xlfn.TEXTJOIN(" ",TRUE,Tabla135[[#This Row],[Actividad - Acción ¿Qué?
Inicia con verbo]],Tabla135[[#This Row],[Complemento
(Observaciones o desviaciones)]])</f>
        <v/>
      </c>
      <c r="R447" s="295"/>
      <c r="S447" s="327" t="str">
        <f>_xlfn.XLOOKUP(Tabla135[[#This Row],[Tipo de control]],Tabla7[Tipo de control],Tabla7[Peso],"",1)</f>
        <v/>
      </c>
      <c r="T447" s="290" t="str">
        <f>_xlfn.XLOOKUP(Tabla135[[#This Row],[Tipo de control]],Tabla7[Tipo de control],Tabla7[Afectación matriz],"",1)</f>
        <v/>
      </c>
      <c r="U447" s="295"/>
      <c r="V447" s="327" t="str">
        <f>_xlfn.XLOOKUP(Tabla135[[#This Row],[Implementación]],Tabla11[Implementación],Tabla11[Peso],"",1)</f>
        <v/>
      </c>
      <c r="W447" s="295"/>
      <c r="X447" s="295"/>
      <c r="Y447" s="295"/>
      <c r="Z447" s="295"/>
      <c r="AA447" s="310" t="str">
        <f>IFERROR(Tabla135[[#This Row],[Peso del control]]+Tabla135[[#This Row],[Peso de la implementación]],"")</f>
        <v/>
      </c>
      <c r="AB447" s="310" t="str" cm="1">
        <f t="array" ref="AB447">IFERROR(IF(Tabla135[[#This Row],[Registro diligenciado]]=TRUE,_xlfn.IFS(AND(Tabla135[[#This Row],[No. de Control]]=1,Tabla135[[#This Row],[Desplazamiento en la Matriz]]="Probabilidad"),D447-(D447*Tabla135[[#This Row],[Valor del control]]),AND(Tabla135[[#This Row],[No. de Control]]&gt;1,Tabla135[[#This Row],[Desplazamiento en la Matriz]]="Probabilidad"),AB446-(AB446*Tabla135[[#This Row],[Valor del control]]),AND(Tabla135[[#This Row],[No. de Control]]=1,Tabla135[[#This Row],[Desplazamiento en la Matriz]]="Impacto"),D447,AND(Tabla135[[#This Row],[No. de Control]]&gt;1,Tabla135[[#This Row],[Desplazamiento en la Matriz]]="Impacto"),AB446),""),"")</f>
        <v/>
      </c>
      <c r="AC447" s="310" t="str" cm="1">
        <f t="array" ref="AC447">IFERROR(IF(Tabla135[[#This Row],[Registro diligenciado]]=TRUE,_xlfn.IFS(AND(Tabla135[[#This Row],[No. de Control]]=1,Tabla135[[#This Row],[Desplazamiento en la Matriz]]="Impacto"),E447-(E447*Tabla135[[#This Row],[Valor del control]]),AND(Tabla135[[#This Row],[No. de Control]]&gt;1,Tabla135[[#This Row],[Desplazamiento en la Matriz]]="Impacto"),AC446-(AC446*Tabla135[[#This Row],[Valor del control]]),AND(Tabla135[[#This Row],[No. de Control]]=1,Tabla135[[#This Row],[Desplazamiento en la Matriz]]="Probabilidad"),E447,AND(Tabla135[[#This Row],[No. de Control]]&gt;1,Tabla135[[#This Row],[Desplazamiento en la Matriz]]="Probabilidad"),AC446),""),"")</f>
        <v/>
      </c>
      <c r="AD447" s="310">
        <f>IFERROR(_xlfn.MINIFS(Tabla135[Probabilidad residual],Tabla135[Id Riesgo],Tabla135[[#This Row],[Id Riesgo]]),"")</f>
        <v>0</v>
      </c>
      <c r="AE447" s="310">
        <f>IFERROR(_xlfn.MINIFS(Tabla135[Impacto residual],Tabla135[Id Riesgo],Tabla135[[#This Row],[Id Riesgo]]),"")</f>
        <v>0</v>
      </c>
      <c r="AF447" s="310" t="str" cm="1">
        <f t="array" ref="AF44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447" s="310" t="str" cm="1">
        <f t="array" ref="AG44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44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47" s="213"/>
      <c r="AJ447" s="727">
        <f>_xlfn.MINIFS(Tabla135[Probabilidad residual],Tabla135[Id Riesgo],Tabla135[[#This Row],[Id Riesgo]])</f>
        <v>0</v>
      </c>
      <c r="AK447" s="727">
        <f>_xlfn.MINIFS(Tabla135[Impacto residual],Tabla135[Id Riesgo],Tabla135[[#This Row],[Id Riesgo]])</f>
        <v>0</v>
      </c>
      <c r="AL447" s="727"/>
      <c r="AM447" s="727"/>
      <c r="AN447" s="213"/>
      <c r="AO447" s="213"/>
      <c r="AP447" s="213"/>
      <c r="AQ447" s="213"/>
      <c r="AR447" s="213"/>
      <c r="AS447" s="213"/>
      <c r="AT447" s="213"/>
      <c r="AU447" s="213"/>
      <c r="AV447" s="213"/>
      <c r="AW447" s="213"/>
      <c r="AX447" s="213"/>
      <c r="AY447" s="213"/>
    </row>
    <row r="448" spans="1:51" ht="14.6" x14ac:dyDescent="0.4">
      <c r="A448" s="735" t="str">
        <f>Tabla135[[#This Row],[Id Riesgo]]</f>
        <v>RC44</v>
      </c>
      <c r="B448" s="736" t="str">
        <f>Tabla135[[#This Row],[Riesgo]]</f>
        <v/>
      </c>
      <c r="C448" s="742" t="b">
        <f>Tabla135[[#This Row],[Identificado en paso 1 y 2?]]</f>
        <v>0</v>
      </c>
      <c r="D448" s="727" t="str">
        <f>_xlfn.XLOOKUP(Tabla135[[#This Row],[Id Riesgo]],Tabla13[Id Riesgo],Tabla13[Probabilidad],"",1)</f>
        <v/>
      </c>
      <c r="E448" s="727" t="str">
        <f>IF(C448=TRUE,_xlfn.XLOOKUP(Tabla135[[#This Row],[Id Riesgo]],Tabla13[Id Riesgo],Tabla13[Porcentaje Impacto],"",1),"")</f>
        <v/>
      </c>
      <c r="F448" s="290" t="str">
        <f t="shared" si="43"/>
        <v>RC44</v>
      </c>
      <c r="G448" s="415" t="b">
        <f>_xlfn.XLOOKUP(F448,Tabla13[Id Riesgo],Tabla13[Registro diligenciado],FALSE,1)</f>
        <v>0</v>
      </c>
      <c r="H448" s="290" t="str">
        <f>IF(G448,_xlfn.XLOOKUP(F448,Tabla6[Id Riesgo],Tabla6[DESCRIPCIÓN DEL RIESGO],FALSE,1),"")</f>
        <v/>
      </c>
      <c r="I448" s="327" t="str">
        <f>_xlfn.XLOOKUP(Tabla135[[#This Row],[Id Riesgo]],Tabla13[Id Riesgo],Tabla13[Probabilidad])</f>
        <v/>
      </c>
      <c r="J448" s="327" t="str">
        <f>_xlfn.XLOOKUP(Tabla135[[#This Row],[Id Riesgo]],Tabla13[Id Riesgo],Tabla13[Porcentaje Impacto],"",1)</f>
        <v/>
      </c>
      <c r="K448" s="311">
        <v>7</v>
      </c>
      <c r="L448" s="314"/>
      <c r="M448" s="314"/>
      <c r="N448" s="314"/>
      <c r="O448" s="295"/>
      <c r="P448" s="314"/>
      <c r="Q448" s="328" t="str">
        <f>_xlfn.TEXTJOIN(" ",TRUE,Tabla135[[#This Row],[Actividad - Acción ¿Qué?
Inicia con verbo]],Tabla135[[#This Row],[Complemento
(Observaciones o desviaciones)]])</f>
        <v/>
      </c>
      <c r="R448" s="295"/>
      <c r="S448" s="327" t="str">
        <f>_xlfn.XLOOKUP(Tabla135[[#This Row],[Tipo de control]],Tabla7[Tipo de control],Tabla7[Peso],"",1)</f>
        <v/>
      </c>
      <c r="T448" s="290" t="str">
        <f>_xlfn.XLOOKUP(Tabla135[[#This Row],[Tipo de control]],Tabla7[Tipo de control],Tabla7[Afectación matriz],"",1)</f>
        <v/>
      </c>
      <c r="U448" s="295"/>
      <c r="V448" s="327" t="str">
        <f>_xlfn.XLOOKUP(Tabla135[[#This Row],[Implementación]],Tabla11[Implementación],Tabla11[Peso],"",1)</f>
        <v/>
      </c>
      <c r="W448" s="295"/>
      <c r="X448" s="295"/>
      <c r="Y448" s="295"/>
      <c r="Z448" s="295"/>
      <c r="AA448" s="310" t="str">
        <f>IFERROR(Tabla135[[#This Row],[Peso del control]]+Tabla135[[#This Row],[Peso de la implementación]],"")</f>
        <v/>
      </c>
      <c r="AB448" s="310" t="str" cm="1">
        <f t="array" ref="AB448">IFERROR(IF(Tabla135[[#This Row],[Registro diligenciado]]=TRUE,_xlfn.IFS(AND(Tabla135[[#This Row],[No. de Control]]=1,Tabla135[[#This Row],[Desplazamiento en la Matriz]]="Probabilidad"),D448-(D448*Tabla135[[#This Row],[Valor del control]]),AND(Tabla135[[#This Row],[No. de Control]]&gt;1,Tabla135[[#This Row],[Desplazamiento en la Matriz]]="Probabilidad"),AB447-(AB447*Tabla135[[#This Row],[Valor del control]]),AND(Tabla135[[#This Row],[No. de Control]]=1,Tabla135[[#This Row],[Desplazamiento en la Matriz]]="Impacto"),D448,AND(Tabla135[[#This Row],[No. de Control]]&gt;1,Tabla135[[#This Row],[Desplazamiento en la Matriz]]="Impacto"),AB447),""),"")</f>
        <v/>
      </c>
      <c r="AC448" s="310" t="str" cm="1">
        <f t="array" ref="AC448">IFERROR(IF(Tabla135[[#This Row],[Registro diligenciado]]=TRUE,_xlfn.IFS(AND(Tabla135[[#This Row],[No. de Control]]=1,Tabla135[[#This Row],[Desplazamiento en la Matriz]]="Impacto"),E448-(E448*Tabla135[[#This Row],[Valor del control]]),AND(Tabla135[[#This Row],[No. de Control]]&gt;1,Tabla135[[#This Row],[Desplazamiento en la Matriz]]="Impacto"),AC447-(AC447*Tabla135[[#This Row],[Valor del control]]),AND(Tabla135[[#This Row],[No. de Control]]=1,Tabla135[[#This Row],[Desplazamiento en la Matriz]]="Probabilidad"),E448,AND(Tabla135[[#This Row],[No. de Control]]&gt;1,Tabla135[[#This Row],[Desplazamiento en la Matriz]]="Probabilidad"),AC447),""),"")</f>
        <v/>
      </c>
      <c r="AD448" s="310">
        <f>IFERROR(_xlfn.MINIFS(Tabla135[Probabilidad residual],Tabla135[Id Riesgo],Tabla135[[#This Row],[Id Riesgo]]),"")</f>
        <v>0</v>
      </c>
      <c r="AE448" s="310">
        <f>IFERROR(_xlfn.MINIFS(Tabla135[Impacto residual],Tabla135[Id Riesgo],Tabla135[[#This Row],[Id Riesgo]]),"")</f>
        <v>0</v>
      </c>
      <c r="AF448" s="310" t="str" cm="1">
        <f t="array" ref="AF44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448" s="310" t="str" cm="1">
        <f t="array" ref="AG44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44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48" s="213"/>
      <c r="AJ448" s="727">
        <f>_xlfn.MINIFS(Tabla135[Probabilidad residual],Tabla135[Id Riesgo],Tabla135[[#This Row],[Id Riesgo]])</f>
        <v>0</v>
      </c>
      <c r="AK448" s="727">
        <f>_xlfn.MINIFS(Tabla135[Impacto residual],Tabla135[Id Riesgo],Tabla135[[#This Row],[Id Riesgo]])</f>
        <v>0</v>
      </c>
      <c r="AL448" s="727"/>
      <c r="AM448" s="727"/>
      <c r="AN448" s="213"/>
      <c r="AO448" s="213"/>
      <c r="AP448" s="213"/>
      <c r="AQ448" s="213"/>
      <c r="AR448" s="213"/>
      <c r="AS448" s="213"/>
      <c r="AT448" s="213"/>
      <c r="AU448" s="213"/>
      <c r="AV448" s="213"/>
      <c r="AW448" s="213"/>
      <c r="AX448" s="213"/>
      <c r="AY448" s="213"/>
    </row>
    <row r="449" spans="1:51" ht="14.6" x14ac:dyDescent="0.4">
      <c r="A449" s="735" t="str">
        <f>Tabla135[[#This Row],[Id Riesgo]]</f>
        <v>RC44</v>
      </c>
      <c r="B449" s="736" t="str">
        <f>Tabla135[[#This Row],[Riesgo]]</f>
        <v/>
      </c>
      <c r="C449" s="742" t="b">
        <f>Tabla135[[#This Row],[Identificado en paso 1 y 2?]]</f>
        <v>0</v>
      </c>
      <c r="D449" s="727" t="str">
        <f>_xlfn.XLOOKUP(Tabla135[[#This Row],[Id Riesgo]],Tabla13[Id Riesgo],Tabla13[Probabilidad],"",1)</f>
        <v/>
      </c>
      <c r="E449" s="727" t="str">
        <f>IF(C449=TRUE,_xlfn.XLOOKUP(Tabla135[[#This Row],[Id Riesgo]],Tabla13[Id Riesgo],Tabla13[Porcentaje Impacto],"",1),"")</f>
        <v/>
      </c>
      <c r="F449" s="290" t="str">
        <f t="shared" si="43"/>
        <v>RC44</v>
      </c>
      <c r="G449" s="415" t="b">
        <f>_xlfn.XLOOKUP(F449,Tabla13[Id Riesgo],Tabla13[Registro diligenciado],FALSE,1)</f>
        <v>0</v>
      </c>
      <c r="H449" s="290" t="str">
        <f>IF(G449,_xlfn.XLOOKUP(F449,Tabla6[Id Riesgo],Tabla6[DESCRIPCIÓN DEL RIESGO],FALSE,1),"")</f>
        <v/>
      </c>
      <c r="I449" s="327" t="str">
        <f>_xlfn.XLOOKUP(Tabla135[[#This Row],[Id Riesgo]],Tabla13[Id Riesgo],Tabla13[Probabilidad])</f>
        <v/>
      </c>
      <c r="J449" s="327" t="str">
        <f>_xlfn.XLOOKUP(Tabla135[[#This Row],[Id Riesgo]],Tabla13[Id Riesgo],Tabla13[Porcentaje Impacto],"",1)</f>
        <v/>
      </c>
      <c r="K449" s="311">
        <v>8</v>
      </c>
      <c r="L449" s="314"/>
      <c r="M449" s="314"/>
      <c r="N449" s="314"/>
      <c r="O449" s="295"/>
      <c r="P449" s="314"/>
      <c r="Q449" s="328" t="str">
        <f>_xlfn.TEXTJOIN(" ",TRUE,Tabla135[[#This Row],[Actividad - Acción ¿Qué?
Inicia con verbo]],Tabla135[[#This Row],[Complemento
(Observaciones o desviaciones)]])</f>
        <v/>
      </c>
      <c r="R449" s="295"/>
      <c r="S449" s="327" t="str">
        <f>_xlfn.XLOOKUP(Tabla135[[#This Row],[Tipo de control]],Tabla7[Tipo de control],Tabla7[Peso],"",1)</f>
        <v/>
      </c>
      <c r="T449" s="290" t="str">
        <f>_xlfn.XLOOKUP(Tabla135[[#This Row],[Tipo de control]],Tabla7[Tipo de control],Tabla7[Afectación matriz],"",1)</f>
        <v/>
      </c>
      <c r="U449" s="295"/>
      <c r="V449" s="327" t="str">
        <f>_xlfn.XLOOKUP(Tabla135[[#This Row],[Implementación]],Tabla11[Implementación],Tabla11[Peso],"",1)</f>
        <v/>
      </c>
      <c r="W449" s="295"/>
      <c r="X449" s="295"/>
      <c r="Y449" s="295"/>
      <c r="Z449" s="295"/>
      <c r="AA449" s="310" t="str">
        <f>IFERROR(Tabla135[[#This Row],[Peso del control]]+Tabla135[[#This Row],[Peso de la implementación]],"")</f>
        <v/>
      </c>
      <c r="AB449" s="310" t="str" cm="1">
        <f t="array" ref="AB449">IFERROR(IF(Tabla135[[#This Row],[Registro diligenciado]]=TRUE,_xlfn.IFS(AND(Tabla135[[#This Row],[No. de Control]]=1,Tabla135[[#This Row],[Desplazamiento en la Matriz]]="Probabilidad"),D449-(D449*Tabla135[[#This Row],[Valor del control]]),AND(Tabla135[[#This Row],[No. de Control]]&gt;1,Tabla135[[#This Row],[Desplazamiento en la Matriz]]="Probabilidad"),AB448-(AB448*Tabla135[[#This Row],[Valor del control]]),AND(Tabla135[[#This Row],[No. de Control]]=1,Tabla135[[#This Row],[Desplazamiento en la Matriz]]="Impacto"),D449,AND(Tabla135[[#This Row],[No. de Control]]&gt;1,Tabla135[[#This Row],[Desplazamiento en la Matriz]]="Impacto"),AB448),""),"")</f>
        <v/>
      </c>
      <c r="AC449" s="310" t="str" cm="1">
        <f t="array" ref="AC449">IFERROR(IF(Tabla135[[#This Row],[Registro diligenciado]]=TRUE,_xlfn.IFS(AND(Tabla135[[#This Row],[No. de Control]]=1,Tabla135[[#This Row],[Desplazamiento en la Matriz]]="Impacto"),E449-(E449*Tabla135[[#This Row],[Valor del control]]),AND(Tabla135[[#This Row],[No. de Control]]&gt;1,Tabla135[[#This Row],[Desplazamiento en la Matriz]]="Impacto"),AC448-(AC448*Tabla135[[#This Row],[Valor del control]]),AND(Tabla135[[#This Row],[No. de Control]]=1,Tabla135[[#This Row],[Desplazamiento en la Matriz]]="Probabilidad"),E449,AND(Tabla135[[#This Row],[No. de Control]]&gt;1,Tabla135[[#This Row],[Desplazamiento en la Matriz]]="Probabilidad"),AC448),""),"")</f>
        <v/>
      </c>
      <c r="AD449" s="310">
        <f>IFERROR(_xlfn.MINIFS(Tabla135[Probabilidad residual],Tabla135[Id Riesgo],Tabla135[[#This Row],[Id Riesgo]]),"")</f>
        <v>0</v>
      </c>
      <c r="AE449" s="310">
        <f>IFERROR(_xlfn.MINIFS(Tabla135[Impacto residual],Tabla135[Id Riesgo],Tabla135[[#This Row],[Id Riesgo]]),"")</f>
        <v>0</v>
      </c>
      <c r="AF449" s="310" t="str" cm="1">
        <f t="array" ref="AF44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449" s="310" t="str" cm="1">
        <f t="array" ref="AG44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44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49" s="213"/>
      <c r="AJ449" s="727">
        <f>_xlfn.MINIFS(Tabla135[Probabilidad residual],Tabla135[Id Riesgo],Tabla135[[#This Row],[Id Riesgo]])</f>
        <v>0</v>
      </c>
      <c r="AK449" s="727">
        <f>_xlfn.MINIFS(Tabla135[Impacto residual],Tabla135[Id Riesgo],Tabla135[[#This Row],[Id Riesgo]])</f>
        <v>0</v>
      </c>
      <c r="AL449" s="727"/>
      <c r="AM449" s="727"/>
      <c r="AN449" s="213"/>
      <c r="AO449" s="213"/>
      <c r="AP449" s="213"/>
      <c r="AQ449" s="213"/>
      <c r="AR449" s="213"/>
      <c r="AS449" s="213"/>
      <c r="AT449" s="213"/>
      <c r="AU449" s="213"/>
      <c r="AV449" s="213"/>
      <c r="AW449" s="213"/>
      <c r="AX449" s="213"/>
      <c r="AY449" s="213"/>
    </row>
    <row r="450" spans="1:51" ht="14.6" x14ac:dyDescent="0.4">
      <c r="A450" s="735" t="str">
        <f>Tabla135[[#This Row],[Id Riesgo]]</f>
        <v>RC44</v>
      </c>
      <c r="B450" s="736" t="str">
        <f>Tabla135[[#This Row],[Riesgo]]</f>
        <v/>
      </c>
      <c r="C450" s="742" t="b">
        <f>Tabla135[[#This Row],[Identificado en paso 1 y 2?]]</f>
        <v>0</v>
      </c>
      <c r="D450" s="727" t="str">
        <f>_xlfn.XLOOKUP(Tabla135[[#This Row],[Id Riesgo]],Tabla13[Id Riesgo],Tabla13[Probabilidad],"",1)</f>
        <v/>
      </c>
      <c r="E450" s="727" t="str">
        <f>IF(C450=TRUE,_xlfn.XLOOKUP(Tabla135[[#This Row],[Id Riesgo]],Tabla13[Id Riesgo],Tabla13[Porcentaje Impacto],"",1),"")</f>
        <v/>
      </c>
      <c r="F450" s="290" t="str">
        <f t="shared" si="43"/>
        <v>RC44</v>
      </c>
      <c r="G450" s="415" t="b">
        <f>_xlfn.XLOOKUP(F450,Tabla13[Id Riesgo],Tabla13[Registro diligenciado],FALSE,1)</f>
        <v>0</v>
      </c>
      <c r="H450" s="290" t="str">
        <f>IF(G450,_xlfn.XLOOKUP(F450,Tabla6[Id Riesgo],Tabla6[DESCRIPCIÓN DEL RIESGO],FALSE,1),"")</f>
        <v/>
      </c>
      <c r="I450" s="327" t="str">
        <f>_xlfn.XLOOKUP(Tabla135[[#This Row],[Id Riesgo]],Tabla13[Id Riesgo],Tabla13[Probabilidad])</f>
        <v/>
      </c>
      <c r="J450" s="327" t="str">
        <f>_xlfn.XLOOKUP(Tabla135[[#This Row],[Id Riesgo]],Tabla13[Id Riesgo],Tabla13[Porcentaje Impacto],"",1)</f>
        <v/>
      </c>
      <c r="K450" s="311">
        <v>9</v>
      </c>
      <c r="L450" s="314"/>
      <c r="M450" s="314"/>
      <c r="N450" s="314"/>
      <c r="O450" s="295"/>
      <c r="P450" s="314"/>
      <c r="Q450" s="328" t="str">
        <f>_xlfn.TEXTJOIN(" ",TRUE,Tabla135[[#This Row],[Actividad - Acción ¿Qué?
Inicia con verbo]],Tabla135[[#This Row],[Complemento
(Observaciones o desviaciones)]])</f>
        <v/>
      </c>
      <c r="R450" s="295"/>
      <c r="S450" s="327" t="str">
        <f>_xlfn.XLOOKUP(Tabla135[[#This Row],[Tipo de control]],Tabla7[Tipo de control],Tabla7[Peso],"",1)</f>
        <v/>
      </c>
      <c r="T450" s="290" t="str">
        <f>_xlfn.XLOOKUP(Tabla135[[#This Row],[Tipo de control]],Tabla7[Tipo de control],Tabla7[Afectación matriz],"",1)</f>
        <v/>
      </c>
      <c r="U450" s="295"/>
      <c r="V450" s="327" t="str">
        <f>_xlfn.XLOOKUP(Tabla135[[#This Row],[Implementación]],Tabla11[Implementación],Tabla11[Peso],"",1)</f>
        <v/>
      </c>
      <c r="W450" s="295"/>
      <c r="X450" s="295"/>
      <c r="Y450" s="295"/>
      <c r="Z450" s="295"/>
      <c r="AA450" s="310" t="str">
        <f>IFERROR(Tabla135[[#This Row],[Peso del control]]+Tabla135[[#This Row],[Peso de la implementación]],"")</f>
        <v/>
      </c>
      <c r="AB450" s="310" t="str" cm="1">
        <f t="array" ref="AB450">IFERROR(IF(Tabla135[[#This Row],[Registro diligenciado]]=TRUE,_xlfn.IFS(AND(Tabla135[[#This Row],[No. de Control]]=1,Tabla135[[#This Row],[Desplazamiento en la Matriz]]="Probabilidad"),D450-(D450*Tabla135[[#This Row],[Valor del control]]),AND(Tabla135[[#This Row],[No. de Control]]&gt;1,Tabla135[[#This Row],[Desplazamiento en la Matriz]]="Probabilidad"),AB449-(AB449*Tabla135[[#This Row],[Valor del control]]),AND(Tabla135[[#This Row],[No. de Control]]=1,Tabla135[[#This Row],[Desplazamiento en la Matriz]]="Impacto"),D450,AND(Tabla135[[#This Row],[No. de Control]]&gt;1,Tabla135[[#This Row],[Desplazamiento en la Matriz]]="Impacto"),AB449),""),"")</f>
        <v/>
      </c>
      <c r="AC450" s="310" t="str" cm="1">
        <f t="array" ref="AC450">IFERROR(IF(Tabla135[[#This Row],[Registro diligenciado]]=TRUE,_xlfn.IFS(AND(Tabla135[[#This Row],[No. de Control]]=1,Tabla135[[#This Row],[Desplazamiento en la Matriz]]="Impacto"),E450-(E450*Tabla135[[#This Row],[Valor del control]]),AND(Tabla135[[#This Row],[No. de Control]]&gt;1,Tabla135[[#This Row],[Desplazamiento en la Matriz]]="Impacto"),AC449-(AC449*Tabla135[[#This Row],[Valor del control]]),AND(Tabla135[[#This Row],[No. de Control]]=1,Tabla135[[#This Row],[Desplazamiento en la Matriz]]="Probabilidad"),E450,AND(Tabla135[[#This Row],[No. de Control]]&gt;1,Tabla135[[#This Row],[Desplazamiento en la Matriz]]="Probabilidad"),AC449),""),"")</f>
        <v/>
      </c>
      <c r="AD450" s="310">
        <f>IFERROR(_xlfn.MINIFS(Tabla135[Probabilidad residual],Tabla135[Id Riesgo],Tabla135[[#This Row],[Id Riesgo]]),"")</f>
        <v>0</v>
      </c>
      <c r="AE450" s="310">
        <f>IFERROR(_xlfn.MINIFS(Tabla135[Impacto residual],Tabla135[Id Riesgo],Tabla135[[#This Row],[Id Riesgo]]),"")</f>
        <v>0</v>
      </c>
      <c r="AF450" s="310" t="str" cm="1">
        <f t="array" ref="AF45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450" s="310" t="str" cm="1">
        <f t="array" ref="AG45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45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50" s="213"/>
      <c r="AJ450" s="727">
        <f>_xlfn.MINIFS(Tabla135[Probabilidad residual],Tabla135[Id Riesgo],Tabla135[[#This Row],[Id Riesgo]])</f>
        <v>0</v>
      </c>
      <c r="AK450" s="727">
        <f>_xlfn.MINIFS(Tabla135[Impacto residual],Tabla135[Id Riesgo],Tabla135[[#This Row],[Id Riesgo]])</f>
        <v>0</v>
      </c>
      <c r="AL450" s="727"/>
      <c r="AM450" s="727"/>
      <c r="AN450" s="213"/>
      <c r="AO450" s="213"/>
      <c r="AP450" s="213"/>
      <c r="AQ450" s="213"/>
      <c r="AR450" s="213"/>
      <c r="AS450" s="213"/>
      <c r="AT450" s="213"/>
      <c r="AU450" s="213"/>
      <c r="AV450" s="213"/>
      <c r="AW450" s="213"/>
      <c r="AX450" s="213"/>
      <c r="AY450" s="213"/>
    </row>
    <row r="451" spans="1:51" ht="14.6" x14ac:dyDescent="0.4">
      <c r="A451" s="735" t="str">
        <f>Tabla135[[#This Row],[Id Riesgo]]</f>
        <v>RC44</v>
      </c>
      <c r="B451" s="736" t="str">
        <f>Tabla135[[#This Row],[Riesgo]]</f>
        <v/>
      </c>
      <c r="C451" s="742" t="b">
        <f>Tabla135[[#This Row],[Identificado en paso 1 y 2?]]</f>
        <v>0</v>
      </c>
      <c r="D451" s="727" t="str">
        <f>_xlfn.XLOOKUP(Tabla135[[#This Row],[Id Riesgo]],Tabla13[Id Riesgo],Tabla13[Probabilidad],"",1)</f>
        <v/>
      </c>
      <c r="E451" s="727" t="str">
        <f>IF(C451=TRUE,_xlfn.XLOOKUP(Tabla135[[#This Row],[Id Riesgo]],Tabla13[Id Riesgo],Tabla13[Porcentaje Impacto],"",1),"")</f>
        <v/>
      </c>
      <c r="F451" s="290" t="str">
        <f t="shared" si="43"/>
        <v>RC44</v>
      </c>
      <c r="G451" s="415" t="b">
        <f>_xlfn.XLOOKUP(F451,Tabla13[Id Riesgo],Tabla13[Registro diligenciado],FALSE,1)</f>
        <v>0</v>
      </c>
      <c r="H451" s="290" t="str">
        <f>IF(G451,_xlfn.XLOOKUP(F451,Tabla6[Id Riesgo],Tabla6[DESCRIPCIÓN DEL RIESGO],FALSE,1),"")</f>
        <v/>
      </c>
      <c r="I451" s="327" t="str">
        <f>_xlfn.XLOOKUP(Tabla135[[#This Row],[Id Riesgo]],Tabla13[Id Riesgo],Tabla13[Probabilidad])</f>
        <v/>
      </c>
      <c r="J451" s="327" t="str">
        <f>_xlfn.XLOOKUP(Tabla135[[#This Row],[Id Riesgo]],Tabla13[Id Riesgo],Tabla13[Porcentaje Impacto],"",1)</f>
        <v/>
      </c>
      <c r="K451" s="311">
        <v>10</v>
      </c>
      <c r="L451" s="314"/>
      <c r="M451" s="314"/>
      <c r="N451" s="314"/>
      <c r="O451" s="295"/>
      <c r="P451" s="314"/>
      <c r="Q451" s="328" t="str">
        <f>_xlfn.TEXTJOIN(" ",TRUE,Tabla135[[#This Row],[Actividad - Acción ¿Qué?
Inicia con verbo]],Tabla135[[#This Row],[Complemento
(Observaciones o desviaciones)]])</f>
        <v/>
      </c>
      <c r="R451" s="295"/>
      <c r="S451" s="327" t="str">
        <f>_xlfn.XLOOKUP(Tabla135[[#This Row],[Tipo de control]],Tabla7[Tipo de control],Tabla7[Peso],"",1)</f>
        <v/>
      </c>
      <c r="T451" s="290" t="str">
        <f>_xlfn.XLOOKUP(Tabla135[[#This Row],[Tipo de control]],Tabla7[Tipo de control],Tabla7[Afectación matriz],"",1)</f>
        <v/>
      </c>
      <c r="U451" s="295"/>
      <c r="V451" s="327" t="str">
        <f>_xlfn.XLOOKUP(Tabla135[[#This Row],[Implementación]],Tabla11[Implementación],Tabla11[Peso],"",1)</f>
        <v/>
      </c>
      <c r="W451" s="295"/>
      <c r="X451" s="295"/>
      <c r="Y451" s="295"/>
      <c r="Z451" s="295"/>
      <c r="AA451" s="310" t="str">
        <f>IFERROR(Tabla135[[#This Row],[Peso del control]]+Tabla135[[#This Row],[Peso de la implementación]],"")</f>
        <v/>
      </c>
      <c r="AB451" s="310" t="str" cm="1">
        <f t="array" ref="AB451">IFERROR(IF(Tabla135[[#This Row],[Registro diligenciado]]=TRUE,_xlfn.IFS(AND(Tabla135[[#This Row],[No. de Control]]=1,Tabla135[[#This Row],[Desplazamiento en la Matriz]]="Probabilidad"),D451-(D451*Tabla135[[#This Row],[Valor del control]]),AND(Tabla135[[#This Row],[No. de Control]]&gt;1,Tabla135[[#This Row],[Desplazamiento en la Matriz]]="Probabilidad"),AB450-(AB450*Tabla135[[#This Row],[Valor del control]]),AND(Tabla135[[#This Row],[No. de Control]]=1,Tabla135[[#This Row],[Desplazamiento en la Matriz]]="Impacto"),D451,AND(Tabla135[[#This Row],[No. de Control]]&gt;1,Tabla135[[#This Row],[Desplazamiento en la Matriz]]="Impacto"),AB450),""),"")</f>
        <v/>
      </c>
      <c r="AC451" s="310" t="str" cm="1">
        <f t="array" ref="AC451">IFERROR(IF(Tabla135[[#This Row],[Registro diligenciado]]=TRUE,_xlfn.IFS(AND(Tabla135[[#This Row],[No. de Control]]=1,Tabla135[[#This Row],[Desplazamiento en la Matriz]]="Impacto"),E451-(E451*Tabla135[[#This Row],[Valor del control]]),AND(Tabla135[[#This Row],[No. de Control]]&gt;1,Tabla135[[#This Row],[Desplazamiento en la Matriz]]="Impacto"),AC450-(AC450*Tabla135[[#This Row],[Valor del control]]),AND(Tabla135[[#This Row],[No. de Control]]=1,Tabla135[[#This Row],[Desplazamiento en la Matriz]]="Probabilidad"),E451,AND(Tabla135[[#This Row],[No. de Control]]&gt;1,Tabla135[[#This Row],[Desplazamiento en la Matriz]]="Probabilidad"),AC450),""),"")</f>
        <v/>
      </c>
      <c r="AD451" s="310">
        <f>IFERROR(_xlfn.MINIFS(Tabla135[Probabilidad residual],Tabla135[Id Riesgo],Tabla135[[#This Row],[Id Riesgo]]),"")</f>
        <v>0</v>
      </c>
      <c r="AE451" s="310">
        <f>IFERROR(_xlfn.MINIFS(Tabla135[Impacto residual],Tabla135[Id Riesgo],Tabla135[[#This Row],[Id Riesgo]]),"")</f>
        <v>0</v>
      </c>
      <c r="AF451" s="310" t="str" cm="1">
        <f t="array" ref="AF45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451" s="310" t="str" cm="1">
        <f t="array" ref="AG45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45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51" s="213"/>
      <c r="AJ451" s="727">
        <f>_xlfn.MINIFS(Tabla135[Probabilidad residual],Tabla135[Id Riesgo],Tabla135[[#This Row],[Id Riesgo]])</f>
        <v>0</v>
      </c>
      <c r="AK451" s="727">
        <f>_xlfn.MINIFS(Tabla135[Impacto residual],Tabla135[Id Riesgo],Tabla135[[#This Row],[Id Riesgo]])</f>
        <v>0</v>
      </c>
      <c r="AL451" s="727"/>
      <c r="AM451" s="727"/>
      <c r="AN451" s="213"/>
      <c r="AO451" s="213"/>
      <c r="AP451" s="213"/>
      <c r="AQ451" s="213"/>
      <c r="AR451" s="213"/>
      <c r="AS451" s="213"/>
      <c r="AT451" s="213"/>
      <c r="AU451" s="213"/>
      <c r="AV451" s="213"/>
      <c r="AW451" s="213"/>
      <c r="AX451" s="213"/>
      <c r="AY451" s="213"/>
    </row>
    <row r="452" spans="1:51" ht="14.6" x14ac:dyDescent="0.4">
      <c r="A452" s="735" t="str">
        <f>Tabla135[[#This Row],[Id Riesgo]]</f>
        <v>RC45</v>
      </c>
      <c r="B452" s="736" t="str">
        <f>Tabla135[[#This Row],[Riesgo]]</f>
        <v/>
      </c>
      <c r="C452" s="742" t="b">
        <f>Tabla135[[#This Row],[Identificado en paso 1 y 2?]]</f>
        <v>0</v>
      </c>
      <c r="D452" s="727" t="str">
        <f>_xlfn.XLOOKUP(Tabla135[[#This Row],[Id Riesgo]],Tabla13[Id Riesgo],Tabla13[Probabilidad],"",1)</f>
        <v/>
      </c>
      <c r="E452" s="727" t="str">
        <f>IF(C452=TRUE,_xlfn.XLOOKUP(Tabla135[[#This Row],[Id Riesgo]],Tabla13[Id Riesgo],Tabla13[Porcentaje Impacto],"",1),"")</f>
        <v/>
      </c>
      <c r="F452" s="290" t="s">
        <v>176</v>
      </c>
      <c r="G452" s="415" t="b">
        <f>_xlfn.XLOOKUP(F452,Tabla13[Id Riesgo],Tabla13[Registro diligenciado],FALSE,1)</f>
        <v>0</v>
      </c>
      <c r="H452" s="290" t="str">
        <f>IF(G452,_xlfn.XLOOKUP(F452,Tabla6[Id Riesgo],Tabla6[DESCRIPCIÓN DEL RIESGO],FALSE,1),"")</f>
        <v/>
      </c>
      <c r="I452" s="327" t="str">
        <f>_xlfn.XLOOKUP(Tabla135[[#This Row],[Id Riesgo]],Tabla13[Id Riesgo],Tabla13[Probabilidad])</f>
        <v/>
      </c>
      <c r="J452" s="327" t="str">
        <f>_xlfn.XLOOKUP(Tabla135[[#This Row],[Id Riesgo]],Tabla13[Id Riesgo],Tabla13[Porcentaje Impacto],"",1)</f>
        <v/>
      </c>
      <c r="K452" s="311">
        <v>1</v>
      </c>
      <c r="L452" s="314"/>
      <c r="M452" s="314"/>
      <c r="N452" s="314"/>
      <c r="O452" s="295"/>
      <c r="P452" s="314"/>
      <c r="Q452" s="328" t="str">
        <f>_xlfn.TEXTJOIN(" ",TRUE,Tabla135[[#This Row],[Actividad - Acción ¿Qué?
Inicia con verbo]],Tabla135[[#This Row],[Complemento
(Observaciones o desviaciones)]])</f>
        <v/>
      </c>
      <c r="R452" s="295"/>
      <c r="S452" s="327" t="str">
        <f>_xlfn.XLOOKUP(Tabla135[[#This Row],[Tipo de control]],Tabla7[Tipo de control],Tabla7[Peso],"",1)</f>
        <v/>
      </c>
      <c r="T452" s="290" t="str">
        <f>_xlfn.XLOOKUP(Tabla135[[#This Row],[Tipo de control]],Tabla7[Tipo de control],Tabla7[Afectación matriz],"",1)</f>
        <v/>
      </c>
      <c r="U452" s="295"/>
      <c r="V452" s="327" t="str">
        <f>_xlfn.XLOOKUP(Tabla135[[#This Row],[Implementación]],Tabla11[Implementación],Tabla11[Peso],"",1)</f>
        <v/>
      </c>
      <c r="W452" s="295"/>
      <c r="X452" s="295"/>
      <c r="Y452" s="295"/>
      <c r="Z452" s="295"/>
      <c r="AA452" s="310" t="str">
        <f>IFERROR(Tabla135[[#This Row],[Peso del control]]+Tabla135[[#This Row],[Peso de la implementación]],"")</f>
        <v/>
      </c>
      <c r="AB452" s="310" t="str" cm="1">
        <f t="array" ref="AB452">IFERROR(IF(Tabla135[[#This Row],[Registro diligenciado]]=TRUE,_xlfn.IFS(AND(Tabla135[[#This Row],[No. de Control]]=1,Tabla135[[#This Row],[Desplazamiento en la Matriz]]="Probabilidad"),D452-(D452*Tabla135[[#This Row],[Valor del control]]),AND(Tabla135[[#This Row],[No. de Control]]&gt;1,Tabla135[[#This Row],[Desplazamiento en la Matriz]]="Probabilidad"),AB451-(AB451*Tabla135[[#This Row],[Valor del control]]),AND(Tabla135[[#This Row],[No. de Control]]=1,Tabla135[[#This Row],[Desplazamiento en la Matriz]]="Impacto"),D452,AND(Tabla135[[#This Row],[No. de Control]]&gt;1,Tabla135[[#This Row],[Desplazamiento en la Matriz]]="Impacto"),AB451),""),"")</f>
        <v/>
      </c>
      <c r="AC452" s="310" t="str" cm="1">
        <f t="array" ref="AC452">IFERROR(IF(Tabla135[[#This Row],[Registro diligenciado]]=TRUE,_xlfn.IFS(AND(Tabla135[[#This Row],[No. de Control]]=1,Tabla135[[#This Row],[Desplazamiento en la Matriz]]="Impacto"),E452-(E452*Tabla135[[#This Row],[Valor del control]]),AND(Tabla135[[#This Row],[No. de Control]]&gt;1,Tabla135[[#This Row],[Desplazamiento en la Matriz]]="Impacto"),AC451-(AC451*Tabla135[[#This Row],[Valor del control]]),AND(Tabla135[[#This Row],[No. de Control]]=1,Tabla135[[#This Row],[Desplazamiento en la Matriz]]="Probabilidad"),E452,AND(Tabla135[[#This Row],[No. de Control]]&gt;1,Tabla135[[#This Row],[Desplazamiento en la Matriz]]="Probabilidad"),AC451),""),"")</f>
        <v/>
      </c>
      <c r="AD452" s="310">
        <f>IFERROR(_xlfn.MINIFS(Tabla135[Probabilidad residual],Tabla135[Id Riesgo],Tabla135[[#This Row],[Id Riesgo]]),"")</f>
        <v>0</v>
      </c>
      <c r="AE452" s="310">
        <f>IFERROR(_xlfn.MINIFS(Tabla135[Impacto residual],Tabla135[Id Riesgo],Tabla135[[#This Row],[Id Riesgo]]),"")</f>
        <v>0</v>
      </c>
      <c r="AF452" s="310" t="str" cm="1">
        <f t="array" ref="AF45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452" s="310" t="str" cm="1">
        <f t="array" ref="AG45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45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52" s="213"/>
      <c r="AJ452" s="727">
        <f>_xlfn.MINIFS(Tabla135[Probabilidad residual],Tabla135[Id Riesgo],Tabla135[[#This Row],[Id Riesgo]])</f>
        <v>0</v>
      </c>
      <c r="AK452" s="727">
        <f>_xlfn.MINIFS(Tabla135[Impacto residual],Tabla135[Id Riesgo],Tabla135[[#This Row],[Id Riesgo]])</f>
        <v>0</v>
      </c>
      <c r="AL452" s="727" t="str" cm="1">
        <f t="array" ref="AL452">IFERROR(_xlfn.IFS(AND(AJ452&gt;=CONFIGURACIÓN!$BF$6,AJ452&lt;=CONFIGURACIÓN!$BG$6),CONFIGURACIÓN!$BE$6,AND(AJ452&gt;=CONFIGURACIÓN!$BF$7,AJ452&lt;=CONFIGURACIÓN!$BG$7),CONFIGURACIÓN!$BE$7,AND(AJ452&gt;=CONFIGURACIÓN!$BF$8,AJ452&lt;=CONFIGURACIÓN!$BG$8),CONFIGURACIÓN!$BE$8,AND(AJ452&gt;=CONFIGURACIÓN!$BF$9,AJ452&lt;=CONFIGURACIÓN!$BG$9),CONFIGURACIÓN!$BE$9,AND(AJ452&gt;=CONFIGURACIÓN!$BF$10,AJ452&lt;=CONFIGURACIÓN!$BG$10),CONFIGURACIÓN!$BE$10),"")</f>
        <v/>
      </c>
      <c r="AM452" s="727" t="str" cm="1">
        <f t="array" ref="AM452">IFERROR(_xlfn.IFS(AND(AK452&gt;=CONFIGURACIÓN!$BJ$6,AK452&lt;=CONFIGURACIÓN!$BK$6),CONFIGURACIÓN!$BI$6,AND(AK452&gt;=CONFIGURACIÓN!$BJ$7,AK452&lt;=CONFIGURACIÓN!$BK$7),CONFIGURACIÓN!$BI$7,AND(AK452&gt;=CONFIGURACIÓN!$BJ$8,AK452&lt;=CONFIGURACIÓN!$BK$8),CONFIGURACIÓN!$BI$8,AND(AK452&gt;=CONFIGURACIÓN!$BJ$9,AK452&lt;=CONFIGURACIÓN!$BK$9),CONFIGURACIÓN!$BI$9,AND(AK452&gt;=CONFIGURACIÓN!$BJ$10,AK452&lt;=CONFIGURACIÓN!$BK$10),CONFIGURACIÓN!$BI$10),"")</f>
        <v/>
      </c>
      <c r="AN452" s="213"/>
      <c r="AO452" s="213"/>
      <c r="AP452" s="213"/>
      <c r="AQ452" s="213"/>
      <c r="AR452" s="213"/>
      <c r="AS452" s="213"/>
      <c r="AT452" s="213"/>
      <c r="AU452" s="213"/>
      <c r="AV452" s="213"/>
      <c r="AW452" s="213"/>
      <c r="AX452" s="213"/>
      <c r="AY452" s="213"/>
    </row>
    <row r="453" spans="1:51" ht="14.6" x14ac:dyDescent="0.4">
      <c r="A453" s="735" t="str">
        <f>Tabla135[[#This Row],[Id Riesgo]]</f>
        <v>RC45</v>
      </c>
      <c r="B453" s="736" t="str">
        <f>Tabla135[[#This Row],[Riesgo]]</f>
        <v/>
      </c>
      <c r="C453" s="742" t="b">
        <f>Tabla135[[#This Row],[Identificado en paso 1 y 2?]]</f>
        <v>0</v>
      </c>
      <c r="D453" s="727" t="str">
        <f>_xlfn.XLOOKUP(Tabla135[[#This Row],[Id Riesgo]],Tabla13[Id Riesgo],Tabla13[Probabilidad],"",1)</f>
        <v/>
      </c>
      <c r="E453" s="727" t="str">
        <f>IF(C453=TRUE,_xlfn.XLOOKUP(Tabla135[[#This Row],[Id Riesgo]],Tabla13[Id Riesgo],Tabla13[Porcentaje Impacto],"",1),"")</f>
        <v/>
      </c>
      <c r="F453" s="290" t="str">
        <f t="shared" ref="F453:F461" si="44">F452</f>
        <v>RC45</v>
      </c>
      <c r="G453" s="415" t="b">
        <f>_xlfn.XLOOKUP(F453,Tabla13[Id Riesgo],Tabla13[Registro diligenciado],FALSE,1)</f>
        <v>0</v>
      </c>
      <c r="H453" s="290" t="str">
        <f>IF(G453,_xlfn.XLOOKUP(F453,Tabla6[Id Riesgo],Tabla6[DESCRIPCIÓN DEL RIESGO],FALSE,1),"")</f>
        <v/>
      </c>
      <c r="I453" s="327" t="str">
        <f>_xlfn.XLOOKUP(Tabla135[[#This Row],[Id Riesgo]],Tabla13[Id Riesgo],Tabla13[Probabilidad])</f>
        <v/>
      </c>
      <c r="J453" s="327" t="str">
        <f>_xlfn.XLOOKUP(Tabla135[[#This Row],[Id Riesgo]],Tabla13[Id Riesgo],Tabla13[Porcentaje Impacto],"",1)</f>
        <v/>
      </c>
      <c r="K453" s="311">
        <v>2</v>
      </c>
      <c r="L453" s="314"/>
      <c r="M453" s="314"/>
      <c r="N453" s="314"/>
      <c r="O453" s="295"/>
      <c r="P453" s="314"/>
      <c r="Q453" s="328" t="str">
        <f>_xlfn.TEXTJOIN(" ",TRUE,Tabla135[[#This Row],[Actividad - Acción ¿Qué?
Inicia con verbo]],Tabla135[[#This Row],[Complemento
(Observaciones o desviaciones)]])</f>
        <v/>
      </c>
      <c r="R453" s="295"/>
      <c r="S453" s="327" t="str">
        <f>_xlfn.XLOOKUP(Tabla135[[#This Row],[Tipo de control]],Tabla7[Tipo de control],Tabla7[Peso],"",1)</f>
        <v/>
      </c>
      <c r="T453" s="290" t="str">
        <f>_xlfn.XLOOKUP(Tabla135[[#This Row],[Tipo de control]],Tabla7[Tipo de control],Tabla7[Afectación matriz],"",1)</f>
        <v/>
      </c>
      <c r="U453" s="295"/>
      <c r="V453" s="327" t="str">
        <f>_xlfn.XLOOKUP(Tabla135[[#This Row],[Implementación]],Tabla11[Implementación],Tabla11[Peso],"",1)</f>
        <v/>
      </c>
      <c r="W453" s="295"/>
      <c r="X453" s="295"/>
      <c r="Y453" s="295"/>
      <c r="Z453" s="295"/>
      <c r="AA453" s="310" t="str">
        <f>IFERROR(Tabla135[[#This Row],[Peso del control]]+Tabla135[[#This Row],[Peso de la implementación]],"")</f>
        <v/>
      </c>
      <c r="AB453" s="310" t="str" cm="1">
        <f t="array" ref="AB453">IFERROR(IF(Tabla135[[#This Row],[Registro diligenciado]]=TRUE,_xlfn.IFS(AND(Tabla135[[#This Row],[No. de Control]]=1,Tabla135[[#This Row],[Desplazamiento en la Matriz]]="Probabilidad"),D453-(D453*Tabla135[[#This Row],[Valor del control]]),AND(Tabla135[[#This Row],[No. de Control]]&gt;1,Tabla135[[#This Row],[Desplazamiento en la Matriz]]="Probabilidad"),AB452-(AB452*Tabla135[[#This Row],[Valor del control]]),AND(Tabla135[[#This Row],[No. de Control]]=1,Tabla135[[#This Row],[Desplazamiento en la Matriz]]="Impacto"),D453,AND(Tabla135[[#This Row],[No. de Control]]&gt;1,Tabla135[[#This Row],[Desplazamiento en la Matriz]]="Impacto"),AB452),""),"")</f>
        <v/>
      </c>
      <c r="AC453" s="310" t="str" cm="1">
        <f t="array" ref="AC453">IFERROR(IF(Tabla135[[#This Row],[Registro diligenciado]]=TRUE,_xlfn.IFS(AND(Tabla135[[#This Row],[No. de Control]]=1,Tabla135[[#This Row],[Desplazamiento en la Matriz]]="Impacto"),E453-(E453*Tabla135[[#This Row],[Valor del control]]),AND(Tabla135[[#This Row],[No. de Control]]&gt;1,Tabla135[[#This Row],[Desplazamiento en la Matriz]]="Impacto"),AC452-(AC452*Tabla135[[#This Row],[Valor del control]]),AND(Tabla135[[#This Row],[No. de Control]]=1,Tabla135[[#This Row],[Desplazamiento en la Matriz]]="Probabilidad"),E453,AND(Tabla135[[#This Row],[No. de Control]]&gt;1,Tabla135[[#This Row],[Desplazamiento en la Matriz]]="Probabilidad"),AC452),""),"")</f>
        <v/>
      </c>
      <c r="AD453" s="310">
        <f>IFERROR(_xlfn.MINIFS(Tabla135[Probabilidad residual],Tabla135[Id Riesgo],Tabla135[[#This Row],[Id Riesgo]]),"")</f>
        <v>0</v>
      </c>
      <c r="AE453" s="310">
        <f>IFERROR(_xlfn.MINIFS(Tabla135[Impacto residual],Tabla135[Id Riesgo],Tabla135[[#This Row],[Id Riesgo]]),"")</f>
        <v>0</v>
      </c>
      <c r="AF453" s="310" t="str" cm="1">
        <f t="array" ref="AF45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453" s="310" t="str" cm="1">
        <f t="array" ref="AG45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45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53" s="213"/>
      <c r="AJ453" s="727">
        <f>_xlfn.MINIFS(Tabla135[Probabilidad residual],Tabla135[Id Riesgo],Tabla135[[#This Row],[Id Riesgo]])</f>
        <v>0</v>
      </c>
      <c r="AK453" s="727">
        <f>_xlfn.MINIFS(Tabla135[Impacto residual],Tabla135[Id Riesgo],Tabla135[[#This Row],[Id Riesgo]])</f>
        <v>0</v>
      </c>
      <c r="AL453" s="727"/>
      <c r="AM453" s="727"/>
      <c r="AN453" s="213"/>
      <c r="AO453" s="213"/>
      <c r="AP453" s="213"/>
      <c r="AQ453" s="213"/>
      <c r="AR453" s="213"/>
      <c r="AS453" s="213"/>
      <c r="AT453" s="213"/>
      <c r="AU453" s="213"/>
      <c r="AV453" s="213"/>
      <c r="AW453" s="213"/>
      <c r="AX453" s="213"/>
      <c r="AY453" s="213"/>
    </row>
    <row r="454" spans="1:51" ht="14.6" x14ac:dyDescent="0.4">
      <c r="A454" s="735" t="str">
        <f>Tabla135[[#This Row],[Id Riesgo]]</f>
        <v>RC45</v>
      </c>
      <c r="B454" s="736" t="str">
        <f>Tabla135[[#This Row],[Riesgo]]</f>
        <v/>
      </c>
      <c r="C454" s="742" t="b">
        <f>Tabla135[[#This Row],[Identificado en paso 1 y 2?]]</f>
        <v>0</v>
      </c>
      <c r="D454" s="727" t="str">
        <f>_xlfn.XLOOKUP(Tabla135[[#This Row],[Id Riesgo]],Tabla13[Id Riesgo],Tabla13[Probabilidad],"",1)</f>
        <v/>
      </c>
      <c r="E454" s="727" t="str">
        <f>IF(C454=TRUE,_xlfn.XLOOKUP(Tabla135[[#This Row],[Id Riesgo]],Tabla13[Id Riesgo],Tabla13[Porcentaje Impacto],"",1),"")</f>
        <v/>
      </c>
      <c r="F454" s="290" t="str">
        <f t="shared" si="44"/>
        <v>RC45</v>
      </c>
      <c r="G454" s="415" t="b">
        <f>_xlfn.XLOOKUP(F454,Tabla13[Id Riesgo],Tabla13[Registro diligenciado],FALSE,1)</f>
        <v>0</v>
      </c>
      <c r="H454" s="290" t="str">
        <f>IF(G454,_xlfn.XLOOKUP(F454,Tabla6[Id Riesgo],Tabla6[DESCRIPCIÓN DEL RIESGO],FALSE,1),"")</f>
        <v/>
      </c>
      <c r="I454" s="327" t="str">
        <f>_xlfn.XLOOKUP(Tabla135[[#This Row],[Id Riesgo]],Tabla13[Id Riesgo],Tabla13[Probabilidad])</f>
        <v/>
      </c>
      <c r="J454" s="327" t="str">
        <f>_xlfn.XLOOKUP(Tabla135[[#This Row],[Id Riesgo]],Tabla13[Id Riesgo],Tabla13[Porcentaje Impacto],"",1)</f>
        <v/>
      </c>
      <c r="K454" s="311">
        <v>3</v>
      </c>
      <c r="L454" s="314"/>
      <c r="M454" s="314"/>
      <c r="N454" s="314"/>
      <c r="O454" s="295"/>
      <c r="P454" s="314"/>
      <c r="Q454" s="328" t="str">
        <f>_xlfn.TEXTJOIN(" ",TRUE,Tabla135[[#This Row],[Actividad - Acción ¿Qué?
Inicia con verbo]],Tabla135[[#This Row],[Complemento
(Observaciones o desviaciones)]])</f>
        <v/>
      </c>
      <c r="R454" s="295"/>
      <c r="S454" s="327" t="str">
        <f>_xlfn.XLOOKUP(Tabla135[[#This Row],[Tipo de control]],Tabla7[Tipo de control],Tabla7[Peso],"",1)</f>
        <v/>
      </c>
      <c r="T454" s="290" t="str">
        <f>_xlfn.XLOOKUP(Tabla135[[#This Row],[Tipo de control]],Tabla7[Tipo de control],Tabla7[Afectación matriz],"",1)</f>
        <v/>
      </c>
      <c r="U454" s="295"/>
      <c r="V454" s="327" t="str">
        <f>_xlfn.XLOOKUP(Tabla135[[#This Row],[Implementación]],Tabla11[Implementación],Tabla11[Peso],"",1)</f>
        <v/>
      </c>
      <c r="W454" s="295"/>
      <c r="X454" s="295"/>
      <c r="Y454" s="295"/>
      <c r="Z454" s="295"/>
      <c r="AA454" s="310" t="str">
        <f>IFERROR(Tabla135[[#This Row],[Peso del control]]+Tabla135[[#This Row],[Peso de la implementación]],"")</f>
        <v/>
      </c>
      <c r="AB454" s="310" t="str" cm="1">
        <f t="array" ref="AB454">IFERROR(IF(Tabla135[[#This Row],[Registro diligenciado]]=TRUE,_xlfn.IFS(AND(Tabla135[[#This Row],[No. de Control]]=1,Tabla135[[#This Row],[Desplazamiento en la Matriz]]="Probabilidad"),D454-(D454*Tabla135[[#This Row],[Valor del control]]),AND(Tabla135[[#This Row],[No. de Control]]&gt;1,Tabla135[[#This Row],[Desplazamiento en la Matriz]]="Probabilidad"),AB453-(AB453*Tabla135[[#This Row],[Valor del control]]),AND(Tabla135[[#This Row],[No. de Control]]=1,Tabla135[[#This Row],[Desplazamiento en la Matriz]]="Impacto"),D454,AND(Tabla135[[#This Row],[No. de Control]]&gt;1,Tabla135[[#This Row],[Desplazamiento en la Matriz]]="Impacto"),AB453),""),"")</f>
        <v/>
      </c>
      <c r="AC454" s="310" t="str" cm="1">
        <f t="array" ref="AC454">IFERROR(IF(Tabla135[[#This Row],[Registro diligenciado]]=TRUE,_xlfn.IFS(AND(Tabla135[[#This Row],[No. de Control]]=1,Tabla135[[#This Row],[Desplazamiento en la Matriz]]="Impacto"),E454-(E454*Tabla135[[#This Row],[Valor del control]]),AND(Tabla135[[#This Row],[No. de Control]]&gt;1,Tabla135[[#This Row],[Desplazamiento en la Matriz]]="Impacto"),AC453-(AC453*Tabla135[[#This Row],[Valor del control]]),AND(Tabla135[[#This Row],[No. de Control]]=1,Tabla135[[#This Row],[Desplazamiento en la Matriz]]="Probabilidad"),E454,AND(Tabla135[[#This Row],[No. de Control]]&gt;1,Tabla135[[#This Row],[Desplazamiento en la Matriz]]="Probabilidad"),AC453),""),"")</f>
        <v/>
      </c>
      <c r="AD454" s="310">
        <f>IFERROR(_xlfn.MINIFS(Tabla135[Probabilidad residual],Tabla135[Id Riesgo],Tabla135[[#This Row],[Id Riesgo]]),"")</f>
        <v>0</v>
      </c>
      <c r="AE454" s="310">
        <f>IFERROR(_xlfn.MINIFS(Tabla135[Impacto residual],Tabla135[Id Riesgo],Tabla135[[#This Row],[Id Riesgo]]),"")</f>
        <v>0</v>
      </c>
      <c r="AF454" s="310" t="str" cm="1">
        <f t="array" ref="AF45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454" s="310" t="str" cm="1">
        <f t="array" ref="AG45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45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54" s="213"/>
      <c r="AJ454" s="727">
        <f>_xlfn.MINIFS(Tabla135[Probabilidad residual],Tabla135[Id Riesgo],Tabla135[[#This Row],[Id Riesgo]])</f>
        <v>0</v>
      </c>
      <c r="AK454" s="727">
        <f>_xlfn.MINIFS(Tabla135[Impacto residual],Tabla135[Id Riesgo],Tabla135[[#This Row],[Id Riesgo]])</f>
        <v>0</v>
      </c>
      <c r="AL454" s="727"/>
      <c r="AM454" s="727"/>
      <c r="AN454" s="213"/>
      <c r="AO454" s="213"/>
      <c r="AP454" s="213"/>
      <c r="AQ454" s="213"/>
      <c r="AR454" s="213"/>
      <c r="AS454" s="213"/>
      <c r="AT454" s="213"/>
      <c r="AU454" s="213"/>
      <c r="AV454" s="213"/>
      <c r="AW454" s="213"/>
      <c r="AX454" s="213"/>
      <c r="AY454" s="213"/>
    </row>
    <row r="455" spans="1:51" ht="14.6" x14ac:dyDescent="0.4">
      <c r="A455" s="735" t="str">
        <f>Tabla135[[#This Row],[Id Riesgo]]</f>
        <v>RC45</v>
      </c>
      <c r="B455" s="736" t="str">
        <f>Tabla135[[#This Row],[Riesgo]]</f>
        <v/>
      </c>
      <c r="C455" s="742" t="b">
        <f>Tabla135[[#This Row],[Identificado en paso 1 y 2?]]</f>
        <v>0</v>
      </c>
      <c r="D455" s="727" t="str">
        <f>_xlfn.XLOOKUP(Tabla135[[#This Row],[Id Riesgo]],Tabla13[Id Riesgo],Tabla13[Probabilidad],"",1)</f>
        <v/>
      </c>
      <c r="E455" s="727" t="str">
        <f>IF(C455=TRUE,_xlfn.XLOOKUP(Tabla135[[#This Row],[Id Riesgo]],Tabla13[Id Riesgo],Tabla13[Porcentaje Impacto],"",1),"")</f>
        <v/>
      </c>
      <c r="F455" s="290" t="str">
        <f t="shared" si="44"/>
        <v>RC45</v>
      </c>
      <c r="G455" s="415" t="b">
        <f>_xlfn.XLOOKUP(F455,Tabla13[Id Riesgo],Tabla13[Registro diligenciado],FALSE,1)</f>
        <v>0</v>
      </c>
      <c r="H455" s="290" t="str">
        <f>IF(G455,_xlfn.XLOOKUP(F455,Tabla6[Id Riesgo],Tabla6[DESCRIPCIÓN DEL RIESGO],FALSE,1),"")</f>
        <v/>
      </c>
      <c r="I455" s="327" t="str">
        <f>_xlfn.XLOOKUP(Tabla135[[#This Row],[Id Riesgo]],Tabla13[Id Riesgo],Tabla13[Probabilidad])</f>
        <v/>
      </c>
      <c r="J455" s="327" t="str">
        <f>_xlfn.XLOOKUP(Tabla135[[#This Row],[Id Riesgo]],Tabla13[Id Riesgo],Tabla13[Porcentaje Impacto],"",1)</f>
        <v/>
      </c>
      <c r="K455" s="311">
        <v>4</v>
      </c>
      <c r="L455" s="314"/>
      <c r="M455" s="314"/>
      <c r="N455" s="314"/>
      <c r="O455" s="295"/>
      <c r="P455" s="314"/>
      <c r="Q455" s="328" t="str">
        <f>_xlfn.TEXTJOIN(" ",TRUE,Tabla135[[#This Row],[Actividad - Acción ¿Qué?
Inicia con verbo]],Tabla135[[#This Row],[Complemento
(Observaciones o desviaciones)]])</f>
        <v/>
      </c>
      <c r="R455" s="295"/>
      <c r="S455" s="327" t="str">
        <f>_xlfn.XLOOKUP(Tabla135[[#This Row],[Tipo de control]],Tabla7[Tipo de control],Tabla7[Peso],"",1)</f>
        <v/>
      </c>
      <c r="T455" s="290" t="str">
        <f>_xlfn.XLOOKUP(Tabla135[[#This Row],[Tipo de control]],Tabla7[Tipo de control],Tabla7[Afectación matriz],"",1)</f>
        <v/>
      </c>
      <c r="U455" s="295"/>
      <c r="V455" s="327" t="str">
        <f>_xlfn.XLOOKUP(Tabla135[[#This Row],[Implementación]],Tabla11[Implementación],Tabla11[Peso],"",1)</f>
        <v/>
      </c>
      <c r="W455" s="295"/>
      <c r="X455" s="295"/>
      <c r="Y455" s="295"/>
      <c r="Z455" s="295"/>
      <c r="AA455" s="310" t="str">
        <f>IFERROR(Tabla135[[#This Row],[Peso del control]]+Tabla135[[#This Row],[Peso de la implementación]],"")</f>
        <v/>
      </c>
      <c r="AB455" s="310" t="str" cm="1">
        <f t="array" ref="AB455">IFERROR(IF(Tabla135[[#This Row],[Registro diligenciado]]=TRUE,_xlfn.IFS(AND(Tabla135[[#This Row],[No. de Control]]=1,Tabla135[[#This Row],[Desplazamiento en la Matriz]]="Probabilidad"),D455-(D455*Tabla135[[#This Row],[Valor del control]]),AND(Tabla135[[#This Row],[No. de Control]]&gt;1,Tabla135[[#This Row],[Desplazamiento en la Matriz]]="Probabilidad"),AB454-(AB454*Tabla135[[#This Row],[Valor del control]]),AND(Tabla135[[#This Row],[No. de Control]]=1,Tabla135[[#This Row],[Desplazamiento en la Matriz]]="Impacto"),D455,AND(Tabla135[[#This Row],[No. de Control]]&gt;1,Tabla135[[#This Row],[Desplazamiento en la Matriz]]="Impacto"),AB454),""),"")</f>
        <v/>
      </c>
      <c r="AC455" s="310" t="str" cm="1">
        <f t="array" ref="AC455">IFERROR(IF(Tabla135[[#This Row],[Registro diligenciado]]=TRUE,_xlfn.IFS(AND(Tabla135[[#This Row],[No. de Control]]=1,Tabla135[[#This Row],[Desplazamiento en la Matriz]]="Impacto"),E455-(E455*Tabla135[[#This Row],[Valor del control]]),AND(Tabla135[[#This Row],[No. de Control]]&gt;1,Tabla135[[#This Row],[Desplazamiento en la Matriz]]="Impacto"),AC454-(AC454*Tabla135[[#This Row],[Valor del control]]),AND(Tabla135[[#This Row],[No. de Control]]=1,Tabla135[[#This Row],[Desplazamiento en la Matriz]]="Probabilidad"),E455,AND(Tabla135[[#This Row],[No. de Control]]&gt;1,Tabla135[[#This Row],[Desplazamiento en la Matriz]]="Probabilidad"),AC454),""),"")</f>
        <v/>
      </c>
      <c r="AD455" s="310">
        <f>IFERROR(_xlfn.MINIFS(Tabla135[Probabilidad residual],Tabla135[Id Riesgo],Tabla135[[#This Row],[Id Riesgo]]),"")</f>
        <v>0</v>
      </c>
      <c r="AE455" s="310">
        <f>IFERROR(_xlfn.MINIFS(Tabla135[Impacto residual],Tabla135[Id Riesgo],Tabla135[[#This Row],[Id Riesgo]]),"")</f>
        <v>0</v>
      </c>
      <c r="AF455" s="310" t="str" cm="1">
        <f t="array" ref="AF45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455" s="310" t="str" cm="1">
        <f t="array" ref="AG45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45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55" s="213"/>
      <c r="AJ455" s="727">
        <f>_xlfn.MINIFS(Tabla135[Probabilidad residual],Tabla135[Id Riesgo],Tabla135[[#This Row],[Id Riesgo]])</f>
        <v>0</v>
      </c>
      <c r="AK455" s="727">
        <f>_xlfn.MINIFS(Tabla135[Impacto residual],Tabla135[Id Riesgo],Tabla135[[#This Row],[Id Riesgo]])</f>
        <v>0</v>
      </c>
      <c r="AL455" s="727"/>
      <c r="AM455" s="727"/>
      <c r="AN455" s="213"/>
      <c r="AO455" s="213"/>
      <c r="AP455" s="213"/>
      <c r="AQ455" s="213"/>
      <c r="AR455" s="213"/>
      <c r="AS455" s="213"/>
      <c r="AT455" s="213"/>
      <c r="AU455" s="213"/>
      <c r="AV455" s="213"/>
      <c r="AW455" s="213"/>
      <c r="AX455" s="213"/>
      <c r="AY455" s="213"/>
    </row>
    <row r="456" spans="1:51" ht="14.6" x14ac:dyDescent="0.4">
      <c r="A456" s="735" t="str">
        <f>Tabla135[[#This Row],[Id Riesgo]]</f>
        <v>RC45</v>
      </c>
      <c r="B456" s="736" t="str">
        <f>Tabla135[[#This Row],[Riesgo]]</f>
        <v/>
      </c>
      <c r="C456" s="742" t="b">
        <f>Tabla135[[#This Row],[Identificado en paso 1 y 2?]]</f>
        <v>0</v>
      </c>
      <c r="D456" s="727" t="str">
        <f>_xlfn.XLOOKUP(Tabla135[[#This Row],[Id Riesgo]],Tabla13[Id Riesgo],Tabla13[Probabilidad],"",1)</f>
        <v/>
      </c>
      <c r="E456" s="727" t="str">
        <f>IF(C456=TRUE,_xlfn.XLOOKUP(Tabla135[[#This Row],[Id Riesgo]],Tabla13[Id Riesgo],Tabla13[Porcentaje Impacto],"",1),"")</f>
        <v/>
      </c>
      <c r="F456" s="290" t="str">
        <f t="shared" si="44"/>
        <v>RC45</v>
      </c>
      <c r="G456" s="415" t="b">
        <f>_xlfn.XLOOKUP(F456,Tabla13[Id Riesgo],Tabla13[Registro diligenciado],FALSE,1)</f>
        <v>0</v>
      </c>
      <c r="H456" s="290" t="str">
        <f>IF(G456,_xlfn.XLOOKUP(F456,Tabla6[Id Riesgo],Tabla6[DESCRIPCIÓN DEL RIESGO],FALSE,1),"")</f>
        <v/>
      </c>
      <c r="I456" s="327" t="str">
        <f>_xlfn.XLOOKUP(Tabla135[[#This Row],[Id Riesgo]],Tabla13[Id Riesgo],Tabla13[Probabilidad])</f>
        <v/>
      </c>
      <c r="J456" s="327" t="str">
        <f>_xlfn.XLOOKUP(Tabla135[[#This Row],[Id Riesgo]],Tabla13[Id Riesgo],Tabla13[Porcentaje Impacto],"",1)</f>
        <v/>
      </c>
      <c r="K456" s="311">
        <v>5</v>
      </c>
      <c r="L456" s="314"/>
      <c r="M456" s="314"/>
      <c r="N456" s="314"/>
      <c r="O456" s="295"/>
      <c r="P456" s="314"/>
      <c r="Q456" s="328" t="str">
        <f>_xlfn.TEXTJOIN(" ",TRUE,Tabla135[[#This Row],[Actividad - Acción ¿Qué?
Inicia con verbo]],Tabla135[[#This Row],[Complemento
(Observaciones o desviaciones)]])</f>
        <v/>
      </c>
      <c r="R456" s="295"/>
      <c r="S456" s="327" t="str">
        <f>_xlfn.XLOOKUP(Tabla135[[#This Row],[Tipo de control]],Tabla7[Tipo de control],Tabla7[Peso],"",1)</f>
        <v/>
      </c>
      <c r="T456" s="290" t="str">
        <f>_xlfn.XLOOKUP(Tabla135[[#This Row],[Tipo de control]],Tabla7[Tipo de control],Tabla7[Afectación matriz],"",1)</f>
        <v/>
      </c>
      <c r="U456" s="295"/>
      <c r="V456" s="327" t="str">
        <f>_xlfn.XLOOKUP(Tabla135[[#This Row],[Implementación]],Tabla11[Implementación],Tabla11[Peso],"",1)</f>
        <v/>
      </c>
      <c r="W456" s="295"/>
      <c r="X456" s="295"/>
      <c r="Y456" s="295"/>
      <c r="Z456" s="295"/>
      <c r="AA456" s="310" t="str">
        <f>IFERROR(Tabla135[[#This Row],[Peso del control]]+Tabla135[[#This Row],[Peso de la implementación]],"")</f>
        <v/>
      </c>
      <c r="AB456" s="310" t="str" cm="1">
        <f t="array" ref="AB456">IFERROR(IF(Tabla135[[#This Row],[Registro diligenciado]]=TRUE,_xlfn.IFS(AND(Tabla135[[#This Row],[No. de Control]]=1,Tabla135[[#This Row],[Desplazamiento en la Matriz]]="Probabilidad"),D456-(D456*Tabla135[[#This Row],[Valor del control]]),AND(Tabla135[[#This Row],[No. de Control]]&gt;1,Tabla135[[#This Row],[Desplazamiento en la Matriz]]="Probabilidad"),AB455-(AB455*Tabla135[[#This Row],[Valor del control]]),AND(Tabla135[[#This Row],[No. de Control]]=1,Tabla135[[#This Row],[Desplazamiento en la Matriz]]="Impacto"),D456,AND(Tabla135[[#This Row],[No. de Control]]&gt;1,Tabla135[[#This Row],[Desplazamiento en la Matriz]]="Impacto"),AB455),""),"")</f>
        <v/>
      </c>
      <c r="AC456" s="310" t="str" cm="1">
        <f t="array" ref="AC456">IFERROR(IF(Tabla135[[#This Row],[Registro diligenciado]]=TRUE,_xlfn.IFS(AND(Tabla135[[#This Row],[No. de Control]]=1,Tabla135[[#This Row],[Desplazamiento en la Matriz]]="Impacto"),E456-(E456*Tabla135[[#This Row],[Valor del control]]),AND(Tabla135[[#This Row],[No. de Control]]&gt;1,Tabla135[[#This Row],[Desplazamiento en la Matriz]]="Impacto"),AC455-(AC455*Tabla135[[#This Row],[Valor del control]]),AND(Tabla135[[#This Row],[No. de Control]]=1,Tabla135[[#This Row],[Desplazamiento en la Matriz]]="Probabilidad"),E456,AND(Tabla135[[#This Row],[No. de Control]]&gt;1,Tabla135[[#This Row],[Desplazamiento en la Matriz]]="Probabilidad"),AC455),""),"")</f>
        <v/>
      </c>
      <c r="AD456" s="310">
        <f>IFERROR(_xlfn.MINIFS(Tabla135[Probabilidad residual],Tabla135[Id Riesgo],Tabla135[[#This Row],[Id Riesgo]]),"")</f>
        <v>0</v>
      </c>
      <c r="AE456" s="310">
        <f>IFERROR(_xlfn.MINIFS(Tabla135[Impacto residual],Tabla135[Id Riesgo],Tabla135[[#This Row],[Id Riesgo]]),"")</f>
        <v>0</v>
      </c>
      <c r="AF456" s="310" t="str" cm="1">
        <f t="array" ref="AF45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456" s="310" t="str" cm="1">
        <f t="array" ref="AG45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45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56" s="213"/>
      <c r="AJ456" s="727">
        <f>_xlfn.MINIFS(Tabla135[Probabilidad residual],Tabla135[Id Riesgo],Tabla135[[#This Row],[Id Riesgo]])</f>
        <v>0</v>
      </c>
      <c r="AK456" s="727">
        <f>_xlfn.MINIFS(Tabla135[Impacto residual],Tabla135[Id Riesgo],Tabla135[[#This Row],[Id Riesgo]])</f>
        <v>0</v>
      </c>
      <c r="AL456" s="727"/>
      <c r="AM456" s="727"/>
      <c r="AN456" s="213"/>
      <c r="AO456" s="213"/>
      <c r="AP456" s="213"/>
      <c r="AQ456" s="213"/>
      <c r="AR456" s="213"/>
      <c r="AS456" s="213"/>
      <c r="AT456" s="213"/>
      <c r="AU456" s="213"/>
      <c r="AV456" s="213"/>
      <c r="AW456" s="213"/>
      <c r="AX456" s="213"/>
      <c r="AY456" s="213"/>
    </row>
    <row r="457" spans="1:51" ht="14.6" x14ac:dyDescent="0.4">
      <c r="A457" s="735" t="str">
        <f>Tabla135[[#This Row],[Id Riesgo]]</f>
        <v>RC45</v>
      </c>
      <c r="B457" s="736" t="str">
        <f>Tabla135[[#This Row],[Riesgo]]</f>
        <v/>
      </c>
      <c r="C457" s="742" t="b">
        <f>Tabla135[[#This Row],[Identificado en paso 1 y 2?]]</f>
        <v>0</v>
      </c>
      <c r="D457" s="727" t="str">
        <f>_xlfn.XLOOKUP(Tabla135[[#This Row],[Id Riesgo]],Tabla13[Id Riesgo],Tabla13[Probabilidad],"",1)</f>
        <v/>
      </c>
      <c r="E457" s="727" t="str">
        <f>IF(C457=TRUE,_xlfn.XLOOKUP(Tabla135[[#This Row],[Id Riesgo]],Tabla13[Id Riesgo],Tabla13[Porcentaje Impacto],"",1),"")</f>
        <v/>
      </c>
      <c r="F457" s="290" t="str">
        <f t="shared" si="44"/>
        <v>RC45</v>
      </c>
      <c r="G457" s="415" t="b">
        <f>_xlfn.XLOOKUP(F457,Tabla13[Id Riesgo],Tabla13[Registro diligenciado],FALSE,1)</f>
        <v>0</v>
      </c>
      <c r="H457" s="290" t="str">
        <f>IF(G457,_xlfn.XLOOKUP(F457,Tabla6[Id Riesgo],Tabla6[DESCRIPCIÓN DEL RIESGO],FALSE,1),"")</f>
        <v/>
      </c>
      <c r="I457" s="327" t="str">
        <f>_xlfn.XLOOKUP(Tabla135[[#This Row],[Id Riesgo]],Tabla13[Id Riesgo],Tabla13[Probabilidad])</f>
        <v/>
      </c>
      <c r="J457" s="327" t="str">
        <f>_xlfn.XLOOKUP(Tabla135[[#This Row],[Id Riesgo]],Tabla13[Id Riesgo],Tabla13[Porcentaje Impacto],"",1)</f>
        <v/>
      </c>
      <c r="K457" s="311">
        <v>6</v>
      </c>
      <c r="L457" s="314"/>
      <c r="M457" s="314"/>
      <c r="N457" s="314"/>
      <c r="O457" s="295"/>
      <c r="P457" s="314"/>
      <c r="Q457" s="328" t="str">
        <f>_xlfn.TEXTJOIN(" ",TRUE,Tabla135[[#This Row],[Actividad - Acción ¿Qué?
Inicia con verbo]],Tabla135[[#This Row],[Complemento
(Observaciones o desviaciones)]])</f>
        <v/>
      </c>
      <c r="R457" s="295"/>
      <c r="S457" s="327" t="str">
        <f>_xlfn.XLOOKUP(Tabla135[[#This Row],[Tipo de control]],Tabla7[Tipo de control],Tabla7[Peso],"",1)</f>
        <v/>
      </c>
      <c r="T457" s="290" t="str">
        <f>_xlfn.XLOOKUP(Tabla135[[#This Row],[Tipo de control]],Tabla7[Tipo de control],Tabla7[Afectación matriz],"",1)</f>
        <v/>
      </c>
      <c r="U457" s="295"/>
      <c r="V457" s="327" t="str">
        <f>_xlfn.XLOOKUP(Tabla135[[#This Row],[Implementación]],Tabla11[Implementación],Tabla11[Peso],"",1)</f>
        <v/>
      </c>
      <c r="W457" s="295"/>
      <c r="X457" s="295"/>
      <c r="Y457" s="295"/>
      <c r="Z457" s="295"/>
      <c r="AA457" s="310" t="str">
        <f>IFERROR(Tabla135[[#This Row],[Peso del control]]+Tabla135[[#This Row],[Peso de la implementación]],"")</f>
        <v/>
      </c>
      <c r="AB457" s="310" t="str" cm="1">
        <f t="array" ref="AB457">IFERROR(IF(Tabla135[[#This Row],[Registro diligenciado]]=TRUE,_xlfn.IFS(AND(Tabla135[[#This Row],[No. de Control]]=1,Tabla135[[#This Row],[Desplazamiento en la Matriz]]="Probabilidad"),D457-(D457*Tabla135[[#This Row],[Valor del control]]),AND(Tabla135[[#This Row],[No. de Control]]&gt;1,Tabla135[[#This Row],[Desplazamiento en la Matriz]]="Probabilidad"),AB456-(AB456*Tabla135[[#This Row],[Valor del control]]),AND(Tabla135[[#This Row],[No. de Control]]=1,Tabla135[[#This Row],[Desplazamiento en la Matriz]]="Impacto"),D457,AND(Tabla135[[#This Row],[No. de Control]]&gt;1,Tabla135[[#This Row],[Desplazamiento en la Matriz]]="Impacto"),AB456),""),"")</f>
        <v/>
      </c>
      <c r="AC457" s="310" t="str" cm="1">
        <f t="array" ref="AC457">IFERROR(IF(Tabla135[[#This Row],[Registro diligenciado]]=TRUE,_xlfn.IFS(AND(Tabla135[[#This Row],[No. de Control]]=1,Tabla135[[#This Row],[Desplazamiento en la Matriz]]="Impacto"),E457-(E457*Tabla135[[#This Row],[Valor del control]]),AND(Tabla135[[#This Row],[No. de Control]]&gt;1,Tabla135[[#This Row],[Desplazamiento en la Matriz]]="Impacto"),AC456-(AC456*Tabla135[[#This Row],[Valor del control]]),AND(Tabla135[[#This Row],[No. de Control]]=1,Tabla135[[#This Row],[Desplazamiento en la Matriz]]="Probabilidad"),E457,AND(Tabla135[[#This Row],[No. de Control]]&gt;1,Tabla135[[#This Row],[Desplazamiento en la Matriz]]="Probabilidad"),AC456),""),"")</f>
        <v/>
      </c>
      <c r="AD457" s="310">
        <f>IFERROR(_xlfn.MINIFS(Tabla135[Probabilidad residual],Tabla135[Id Riesgo],Tabla135[[#This Row],[Id Riesgo]]),"")</f>
        <v>0</v>
      </c>
      <c r="AE457" s="310">
        <f>IFERROR(_xlfn.MINIFS(Tabla135[Impacto residual],Tabla135[Id Riesgo],Tabla135[[#This Row],[Id Riesgo]]),"")</f>
        <v>0</v>
      </c>
      <c r="AF457" s="310" t="str" cm="1">
        <f t="array" ref="AF45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457" s="310" t="str" cm="1">
        <f t="array" ref="AG45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45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57" s="213"/>
      <c r="AJ457" s="727">
        <f>_xlfn.MINIFS(Tabla135[Probabilidad residual],Tabla135[Id Riesgo],Tabla135[[#This Row],[Id Riesgo]])</f>
        <v>0</v>
      </c>
      <c r="AK457" s="727">
        <f>_xlfn.MINIFS(Tabla135[Impacto residual],Tabla135[Id Riesgo],Tabla135[[#This Row],[Id Riesgo]])</f>
        <v>0</v>
      </c>
      <c r="AL457" s="727"/>
      <c r="AM457" s="727"/>
      <c r="AN457" s="213"/>
      <c r="AO457" s="213"/>
      <c r="AP457" s="213"/>
      <c r="AQ457" s="213"/>
      <c r="AR457" s="213"/>
      <c r="AS457" s="213"/>
      <c r="AT457" s="213"/>
      <c r="AU457" s="213"/>
      <c r="AV457" s="213"/>
      <c r="AW457" s="213"/>
      <c r="AX457" s="213"/>
      <c r="AY457" s="213"/>
    </row>
    <row r="458" spans="1:51" ht="14.6" x14ac:dyDescent="0.4">
      <c r="A458" s="735" t="str">
        <f>Tabla135[[#This Row],[Id Riesgo]]</f>
        <v>RC45</v>
      </c>
      <c r="B458" s="736" t="str">
        <f>Tabla135[[#This Row],[Riesgo]]</f>
        <v/>
      </c>
      <c r="C458" s="742" t="b">
        <f>Tabla135[[#This Row],[Identificado en paso 1 y 2?]]</f>
        <v>0</v>
      </c>
      <c r="D458" s="727" t="str">
        <f>_xlfn.XLOOKUP(Tabla135[[#This Row],[Id Riesgo]],Tabla13[Id Riesgo],Tabla13[Probabilidad],"",1)</f>
        <v/>
      </c>
      <c r="E458" s="727" t="str">
        <f>IF(C458=TRUE,_xlfn.XLOOKUP(Tabla135[[#This Row],[Id Riesgo]],Tabla13[Id Riesgo],Tabla13[Porcentaje Impacto],"",1),"")</f>
        <v/>
      </c>
      <c r="F458" s="290" t="str">
        <f t="shared" si="44"/>
        <v>RC45</v>
      </c>
      <c r="G458" s="415" t="b">
        <f>_xlfn.XLOOKUP(F458,Tabla13[Id Riesgo],Tabla13[Registro diligenciado],FALSE,1)</f>
        <v>0</v>
      </c>
      <c r="H458" s="290" t="str">
        <f>IF(G458,_xlfn.XLOOKUP(F458,Tabla6[Id Riesgo],Tabla6[DESCRIPCIÓN DEL RIESGO],FALSE,1),"")</f>
        <v/>
      </c>
      <c r="I458" s="327" t="str">
        <f>_xlfn.XLOOKUP(Tabla135[[#This Row],[Id Riesgo]],Tabla13[Id Riesgo],Tabla13[Probabilidad])</f>
        <v/>
      </c>
      <c r="J458" s="327" t="str">
        <f>_xlfn.XLOOKUP(Tabla135[[#This Row],[Id Riesgo]],Tabla13[Id Riesgo],Tabla13[Porcentaje Impacto],"",1)</f>
        <v/>
      </c>
      <c r="K458" s="311">
        <v>7</v>
      </c>
      <c r="L458" s="314"/>
      <c r="M458" s="314"/>
      <c r="N458" s="314"/>
      <c r="O458" s="295"/>
      <c r="P458" s="314"/>
      <c r="Q458" s="328" t="str">
        <f>_xlfn.TEXTJOIN(" ",TRUE,Tabla135[[#This Row],[Actividad - Acción ¿Qué?
Inicia con verbo]],Tabla135[[#This Row],[Complemento
(Observaciones o desviaciones)]])</f>
        <v/>
      </c>
      <c r="R458" s="295"/>
      <c r="S458" s="327" t="str">
        <f>_xlfn.XLOOKUP(Tabla135[[#This Row],[Tipo de control]],Tabla7[Tipo de control],Tabla7[Peso],"",1)</f>
        <v/>
      </c>
      <c r="T458" s="290" t="str">
        <f>_xlfn.XLOOKUP(Tabla135[[#This Row],[Tipo de control]],Tabla7[Tipo de control],Tabla7[Afectación matriz],"",1)</f>
        <v/>
      </c>
      <c r="U458" s="295"/>
      <c r="V458" s="327" t="str">
        <f>_xlfn.XLOOKUP(Tabla135[[#This Row],[Implementación]],Tabla11[Implementación],Tabla11[Peso],"",1)</f>
        <v/>
      </c>
      <c r="W458" s="295"/>
      <c r="X458" s="295"/>
      <c r="Y458" s="295"/>
      <c r="Z458" s="295"/>
      <c r="AA458" s="310" t="str">
        <f>IFERROR(Tabla135[[#This Row],[Peso del control]]+Tabla135[[#This Row],[Peso de la implementación]],"")</f>
        <v/>
      </c>
      <c r="AB458" s="310" t="str" cm="1">
        <f t="array" ref="AB458">IFERROR(IF(Tabla135[[#This Row],[Registro diligenciado]]=TRUE,_xlfn.IFS(AND(Tabla135[[#This Row],[No. de Control]]=1,Tabla135[[#This Row],[Desplazamiento en la Matriz]]="Probabilidad"),D458-(D458*Tabla135[[#This Row],[Valor del control]]),AND(Tabla135[[#This Row],[No. de Control]]&gt;1,Tabla135[[#This Row],[Desplazamiento en la Matriz]]="Probabilidad"),AB457-(AB457*Tabla135[[#This Row],[Valor del control]]),AND(Tabla135[[#This Row],[No. de Control]]=1,Tabla135[[#This Row],[Desplazamiento en la Matriz]]="Impacto"),D458,AND(Tabla135[[#This Row],[No. de Control]]&gt;1,Tabla135[[#This Row],[Desplazamiento en la Matriz]]="Impacto"),AB457),""),"")</f>
        <v/>
      </c>
      <c r="AC458" s="310" t="str" cm="1">
        <f t="array" ref="AC458">IFERROR(IF(Tabla135[[#This Row],[Registro diligenciado]]=TRUE,_xlfn.IFS(AND(Tabla135[[#This Row],[No. de Control]]=1,Tabla135[[#This Row],[Desplazamiento en la Matriz]]="Impacto"),E458-(E458*Tabla135[[#This Row],[Valor del control]]),AND(Tabla135[[#This Row],[No. de Control]]&gt;1,Tabla135[[#This Row],[Desplazamiento en la Matriz]]="Impacto"),AC457-(AC457*Tabla135[[#This Row],[Valor del control]]),AND(Tabla135[[#This Row],[No. de Control]]=1,Tabla135[[#This Row],[Desplazamiento en la Matriz]]="Probabilidad"),E458,AND(Tabla135[[#This Row],[No. de Control]]&gt;1,Tabla135[[#This Row],[Desplazamiento en la Matriz]]="Probabilidad"),AC457),""),"")</f>
        <v/>
      </c>
      <c r="AD458" s="310">
        <f>IFERROR(_xlfn.MINIFS(Tabla135[Probabilidad residual],Tabla135[Id Riesgo],Tabla135[[#This Row],[Id Riesgo]]),"")</f>
        <v>0</v>
      </c>
      <c r="AE458" s="310">
        <f>IFERROR(_xlfn.MINIFS(Tabla135[Impacto residual],Tabla135[Id Riesgo],Tabla135[[#This Row],[Id Riesgo]]),"")</f>
        <v>0</v>
      </c>
      <c r="AF458" s="310" t="str" cm="1">
        <f t="array" ref="AF45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458" s="310" t="str" cm="1">
        <f t="array" ref="AG45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45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58" s="213"/>
      <c r="AJ458" s="727">
        <f>_xlfn.MINIFS(Tabla135[Probabilidad residual],Tabla135[Id Riesgo],Tabla135[[#This Row],[Id Riesgo]])</f>
        <v>0</v>
      </c>
      <c r="AK458" s="727">
        <f>_xlfn.MINIFS(Tabla135[Impacto residual],Tabla135[Id Riesgo],Tabla135[[#This Row],[Id Riesgo]])</f>
        <v>0</v>
      </c>
      <c r="AL458" s="727"/>
      <c r="AM458" s="727"/>
      <c r="AN458" s="213"/>
      <c r="AO458" s="213"/>
      <c r="AP458" s="213"/>
      <c r="AQ458" s="213"/>
      <c r="AR458" s="213"/>
      <c r="AS458" s="213"/>
      <c r="AT458" s="213"/>
      <c r="AU458" s="213"/>
      <c r="AV458" s="213"/>
      <c r="AW458" s="213"/>
      <c r="AX458" s="213"/>
      <c r="AY458" s="213"/>
    </row>
    <row r="459" spans="1:51" ht="14.6" x14ac:dyDescent="0.4">
      <c r="A459" s="735" t="str">
        <f>Tabla135[[#This Row],[Id Riesgo]]</f>
        <v>RC45</v>
      </c>
      <c r="B459" s="736" t="str">
        <f>Tabla135[[#This Row],[Riesgo]]</f>
        <v/>
      </c>
      <c r="C459" s="742" t="b">
        <f>Tabla135[[#This Row],[Identificado en paso 1 y 2?]]</f>
        <v>0</v>
      </c>
      <c r="D459" s="727" t="str">
        <f>_xlfn.XLOOKUP(Tabla135[[#This Row],[Id Riesgo]],Tabla13[Id Riesgo],Tabla13[Probabilidad],"",1)</f>
        <v/>
      </c>
      <c r="E459" s="727" t="str">
        <f>IF(C459=TRUE,_xlfn.XLOOKUP(Tabla135[[#This Row],[Id Riesgo]],Tabla13[Id Riesgo],Tabla13[Porcentaje Impacto],"",1),"")</f>
        <v/>
      </c>
      <c r="F459" s="290" t="str">
        <f t="shared" si="44"/>
        <v>RC45</v>
      </c>
      <c r="G459" s="415" t="b">
        <f>_xlfn.XLOOKUP(F459,Tabla13[Id Riesgo],Tabla13[Registro diligenciado],FALSE,1)</f>
        <v>0</v>
      </c>
      <c r="H459" s="290" t="str">
        <f>IF(G459,_xlfn.XLOOKUP(F459,Tabla6[Id Riesgo],Tabla6[DESCRIPCIÓN DEL RIESGO],FALSE,1),"")</f>
        <v/>
      </c>
      <c r="I459" s="327" t="str">
        <f>_xlfn.XLOOKUP(Tabla135[[#This Row],[Id Riesgo]],Tabla13[Id Riesgo],Tabla13[Probabilidad])</f>
        <v/>
      </c>
      <c r="J459" s="327" t="str">
        <f>_xlfn.XLOOKUP(Tabla135[[#This Row],[Id Riesgo]],Tabla13[Id Riesgo],Tabla13[Porcentaje Impacto],"",1)</f>
        <v/>
      </c>
      <c r="K459" s="311">
        <v>8</v>
      </c>
      <c r="L459" s="314"/>
      <c r="M459" s="314"/>
      <c r="N459" s="314"/>
      <c r="O459" s="295"/>
      <c r="P459" s="314"/>
      <c r="Q459" s="328" t="str">
        <f>_xlfn.TEXTJOIN(" ",TRUE,Tabla135[[#This Row],[Actividad - Acción ¿Qué?
Inicia con verbo]],Tabla135[[#This Row],[Complemento
(Observaciones o desviaciones)]])</f>
        <v/>
      </c>
      <c r="R459" s="295"/>
      <c r="S459" s="327" t="str">
        <f>_xlfn.XLOOKUP(Tabla135[[#This Row],[Tipo de control]],Tabla7[Tipo de control],Tabla7[Peso],"",1)</f>
        <v/>
      </c>
      <c r="T459" s="290" t="str">
        <f>_xlfn.XLOOKUP(Tabla135[[#This Row],[Tipo de control]],Tabla7[Tipo de control],Tabla7[Afectación matriz],"",1)</f>
        <v/>
      </c>
      <c r="U459" s="295"/>
      <c r="V459" s="327" t="str">
        <f>_xlfn.XLOOKUP(Tabla135[[#This Row],[Implementación]],Tabla11[Implementación],Tabla11[Peso],"",1)</f>
        <v/>
      </c>
      <c r="W459" s="295"/>
      <c r="X459" s="295"/>
      <c r="Y459" s="295"/>
      <c r="Z459" s="295"/>
      <c r="AA459" s="310" t="str">
        <f>IFERROR(Tabla135[[#This Row],[Peso del control]]+Tabla135[[#This Row],[Peso de la implementación]],"")</f>
        <v/>
      </c>
      <c r="AB459" s="310" t="str" cm="1">
        <f t="array" ref="AB459">IFERROR(IF(Tabla135[[#This Row],[Registro diligenciado]]=TRUE,_xlfn.IFS(AND(Tabla135[[#This Row],[No. de Control]]=1,Tabla135[[#This Row],[Desplazamiento en la Matriz]]="Probabilidad"),D459-(D459*Tabla135[[#This Row],[Valor del control]]),AND(Tabla135[[#This Row],[No. de Control]]&gt;1,Tabla135[[#This Row],[Desplazamiento en la Matriz]]="Probabilidad"),AB458-(AB458*Tabla135[[#This Row],[Valor del control]]),AND(Tabla135[[#This Row],[No. de Control]]=1,Tabla135[[#This Row],[Desplazamiento en la Matriz]]="Impacto"),D459,AND(Tabla135[[#This Row],[No. de Control]]&gt;1,Tabla135[[#This Row],[Desplazamiento en la Matriz]]="Impacto"),AB458),""),"")</f>
        <v/>
      </c>
      <c r="AC459" s="310" t="str" cm="1">
        <f t="array" ref="AC459">IFERROR(IF(Tabla135[[#This Row],[Registro diligenciado]]=TRUE,_xlfn.IFS(AND(Tabla135[[#This Row],[No. de Control]]=1,Tabla135[[#This Row],[Desplazamiento en la Matriz]]="Impacto"),E459-(E459*Tabla135[[#This Row],[Valor del control]]),AND(Tabla135[[#This Row],[No. de Control]]&gt;1,Tabla135[[#This Row],[Desplazamiento en la Matriz]]="Impacto"),AC458-(AC458*Tabla135[[#This Row],[Valor del control]]),AND(Tabla135[[#This Row],[No. de Control]]=1,Tabla135[[#This Row],[Desplazamiento en la Matriz]]="Probabilidad"),E459,AND(Tabla135[[#This Row],[No. de Control]]&gt;1,Tabla135[[#This Row],[Desplazamiento en la Matriz]]="Probabilidad"),AC458),""),"")</f>
        <v/>
      </c>
      <c r="AD459" s="310">
        <f>IFERROR(_xlfn.MINIFS(Tabla135[Probabilidad residual],Tabla135[Id Riesgo],Tabla135[[#This Row],[Id Riesgo]]),"")</f>
        <v>0</v>
      </c>
      <c r="AE459" s="310">
        <f>IFERROR(_xlfn.MINIFS(Tabla135[Impacto residual],Tabla135[Id Riesgo],Tabla135[[#This Row],[Id Riesgo]]),"")</f>
        <v>0</v>
      </c>
      <c r="AF459" s="310" t="str" cm="1">
        <f t="array" ref="AF45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459" s="310" t="str" cm="1">
        <f t="array" ref="AG45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45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59" s="213"/>
      <c r="AJ459" s="727">
        <f>_xlfn.MINIFS(Tabla135[Probabilidad residual],Tabla135[Id Riesgo],Tabla135[[#This Row],[Id Riesgo]])</f>
        <v>0</v>
      </c>
      <c r="AK459" s="727">
        <f>_xlfn.MINIFS(Tabla135[Impacto residual],Tabla135[Id Riesgo],Tabla135[[#This Row],[Id Riesgo]])</f>
        <v>0</v>
      </c>
      <c r="AL459" s="727"/>
      <c r="AM459" s="727"/>
      <c r="AN459" s="213"/>
      <c r="AO459" s="213"/>
      <c r="AP459" s="213"/>
      <c r="AQ459" s="213"/>
      <c r="AR459" s="213"/>
      <c r="AS459" s="213"/>
      <c r="AT459" s="213"/>
      <c r="AU459" s="213"/>
      <c r="AV459" s="213"/>
      <c r="AW459" s="213"/>
      <c r="AX459" s="213"/>
      <c r="AY459" s="213"/>
    </row>
    <row r="460" spans="1:51" ht="14.6" x14ac:dyDescent="0.4">
      <c r="A460" s="735" t="str">
        <f>Tabla135[[#This Row],[Id Riesgo]]</f>
        <v>RC45</v>
      </c>
      <c r="B460" s="736" t="str">
        <f>Tabla135[[#This Row],[Riesgo]]</f>
        <v/>
      </c>
      <c r="C460" s="742" t="b">
        <f>Tabla135[[#This Row],[Identificado en paso 1 y 2?]]</f>
        <v>0</v>
      </c>
      <c r="D460" s="727" t="str">
        <f>_xlfn.XLOOKUP(Tabla135[[#This Row],[Id Riesgo]],Tabla13[Id Riesgo],Tabla13[Probabilidad],"",1)</f>
        <v/>
      </c>
      <c r="E460" s="727" t="str">
        <f>IF(C460=TRUE,_xlfn.XLOOKUP(Tabla135[[#This Row],[Id Riesgo]],Tabla13[Id Riesgo],Tabla13[Porcentaje Impacto],"",1),"")</f>
        <v/>
      </c>
      <c r="F460" s="290" t="str">
        <f t="shared" si="44"/>
        <v>RC45</v>
      </c>
      <c r="G460" s="415" t="b">
        <f>_xlfn.XLOOKUP(F460,Tabla13[Id Riesgo],Tabla13[Registro diligenciado],FALSE,1)</f>
        <v>0</v>
      </c>
      <c r="H460" s="290" t="str">
        <f>IF(G460,_xlfn.XLOOKUP(F460,Tabla6[Id Riesgo],Tabla6[DESCRIPCIÓN DEL RIESGO],FALSE,1),"")</f>
        <v/>
      </c>
      <c r="I460" s="327" t="str">
        <f>_xlfn.XLOOKUP(Tabla135[[#This Row],[Id Riesgo]],Tabla13[Id Riesgo],Tabla13[Probabilidad])</f>
        <v/>
      </c>
      <c r="J460" s="327" t="str">
        <f>_xlfn.XLOOKUP(Tabla135[[#This Row],[Id Riesgo]],Tabla13[Id Riesgo],Tabla13[Porcentaje Impacto],"",1)</f>
        <v/>
      </c>
      <c r="K460" s="311">
        <v>9</v>
      </c>
      <c r="L460" s="314"/>
      <c r="M460" s="314"/>
      <c r="N460" s="314"/>
      <c r="O460" s="295"/>
      <c r="P460" s="314"/>
      <c r="Q460" s="328" t="str">
        <f>_xlfn.TEXTJOIN(" ",TRUE,Tabla135[[#This Row],[Actividad - Acción ¿Qué?
Inicia con verbo]],Tabla135[[#This Row],[Complemento
(Observaciones o desviaciones)]])</f>
        <v/>
      </c>
      <c r="R460" s="295"/>
      <c r="S460" s="327" t="str">
        <f>_xlfn.XLOOKUP(Tabla135[[#This Row],[Tipo de control]],Tabla7[Tipo de control],Tabla7[Peso],"",1)</f>
        <v/>
      </c>
      <c r="T460" s="290" t="str">
        <f>_xlfn.XLOOKUP(Tabla135[[#This Row],[Tipo de control]],Tabla7[Tipo de control],Tabla7[Afectación matriz],"",1)</f>
        <v/>
      </c>
      <c r="U460" s="295"/>
      <c r="V460" s="327" t="str">
        <f>_xlfn.XLOOKUP(Tabla135[[#This Row],[Implementación]],Tabla11[Implementación],Tabla11[Peso],"",1)</f>
        <v/>
      </c>
      <c r="W460" s="295"/>
      <c r="X460" s="295"/>
      <c r="Y460" s="295"/>
      <c r="Z460" s="295"/>
      <c r="AA460" s="310" t="str">
        <f>IFERROR(Tabla135[[#This Row],[Peso del control]]+Tabla135[[#This Row],[Peso de la implementación]],"")</f>
        <v/>
      </c>
      <c r="AB460" s="310" t="str" cm="1">
        <f t="array" ref="AB460">IFERROR(IF(Tabla135[[#This Row],[Registro diligenciado]]=TRUE,_xlfn.IFS(AND(Tabla135[[#This Row],[No. de Control]]=1,Tabla135[[#This Row],[Desplazamiento en la Matriz]]="Probabilidad"),D460-(D460*Tabla135[[#This Row],[Valor del control]]),AND(Tabla135[[#This Row],[No. de Control]]&gt;1,Tabla135[[#This Row],[Desplazamiento en la Matriz]]="Probabilidad"),AB459-(AB459*Tabla135[[#This Row],[Valor del control]]),AND(Tabla135[[#This Row],[No. de Control]]=1,Tabla135[[#This Row],[Desplazamiento en la Matriz]]="Impacto"),D460,AND(Tabla135[[#This Row],[No. de Control]]&gt;1,Tabla135[[#This Row],[Desplazamiento en la Matriz]]="Impacto"),AB459),""),"")</f>
        <v/>
      </c>
      <c r="AC460" s="310" t="str" cm="1">
        <f t="array" ref="AC460">IFERROR(IF(Tabla135[[#This Row],[Registro diligenciado]]=TRUE,_xlfn.IFS(AND(Tabla135[[#This Row],[No. de Control]]=1,Tabla135[[#This Row],[Desplazamiento en la Matriz]]="Impacto"),E460-(E460*Tabla135[[#This Row],[Valor del control]]),AND(Tabla135[[#This Row],[No. de Control]]&gt;1,Tabla135[[#This Row],[Desplazamiento en la Matriz]]="Impacto"),AC459-(AC459*Tabla135[[#This Row],[Valor del control]]),AND(Tabla135[[#This Row],[No. de Control]]=1,Tabla135[[#This Row],[Desplazamiento en la Matriz]]="Probabilidad"),E460,AND(Tabla135[[#This Row],[No. de Control]]&gt;1,Tabla135[[#This Row],[Desplazamiento en la Matriz]]="Probabilidad"),AC459),""),"")</f>
        <v/>
      </c>
      <c r="AD460" s="310">
        <f>IFERROR(_xlfn.MINIFS(Tabla135[Probabilidad residual],Tabla135[Id Riesgo],Tabla135[[#This Row],[Id Riesgo]]),"")</f>
        <v>0</v>
      </c>
      <c r="AE460" s="310">
        <f>IFERROR(_xlfn.MINIFS(Tabla135[Impacto residual],Tabla135[Id Riesgo],Tabla135[[#This Row],[Id Riesgo]]),"")</f>
        <v>0</v>
      </c>
      <c r="AF460" s="310" t="str" cm="1">
        <f t="array" ref="AF46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460" s="310" t="str" cm="1">
        <f t="array" ref="AG46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46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60" s="213"/>
      <c r="AJ460" s="727">
        <f>_xlfn.MINIFS(Tabla135[Probabilidad residual],Tabla135[Id Riesgo],Tabla135[[#This Row],[Id Riesgo]])</f>
        <v>0</v>
      </c>
      <c r="AK460" s="727">
        <f>_xlfn.MINIFS(Tabla135[Impacto residual],Tabla135[Id Riesgo],Tabla135[[#This Row],[Id Riesgo]])</f>
        <v>0</v>
      </c>
      <c r="AL460" s="727"/>
      <c r="AM460" s="727"/>
      <c r="AN460" s="213"/>
      <c r="AO460" s="213"/>
      <c r="AP460" s="213"/>
      <c r="AQ460" s="213"/>
      <c r="AR460" s="213"/>
      <c r="AS460" s="213"/>
      <c r="AT460" s="213"/>
      <c r="AU460" s="213"/>
      <c r="AV460" s="213"/>
      <c r="AW460" s="213"/>
      <c r="AX460" s="213"/>
      <c r="AY460" s="213"/>
    </row>
    <row r="461" spans="1:51" ht="14.6" x14ac:dyDescent="0.4">
      <c r="A461" s="735" t="str">
        <f>Tabla135[[#This Row],[Id Riesgo]]</f>
        <v>RC45</v>
      </c>
      <c r="B461" s="736" t="str">
        <f>Tabla135[[#This Row],[Riesgo]]</f>
        <v/>
      </c>
      <c r="C461" s="742" t="b">
        <f>Tabla135[[#This Row],[Identificado en paso 1 y 2?]]</f>
        <v>0</v>
      </c>
      <c r="D461" s="727" t="str">
        <f>_xlfn.XLOOKUP(Tabla135[[#This Row],[Id Riesgo]],Tabla13[Id Riesgo],Tabla13[Probabilidad],"",1)</f>
        <v/>
      </c>
      <c r="E461" s="727" t="str">
        <f>IF(C461=TRUE,_xlfn.XLOOKUP(Tabla135[[#This Row],[Id Riesgo]],Tabla13[Id Riesgo],Tabla13[Porcentaje Impacto],"",1),"")</f>
        <v/>
      </c>
      <c r="F461" s="290" t="str">
        <f t="shared" si="44"/>
        <v>RC45</v>
      </c>
      <c r="G461" s="415" t="b">
        <f>_xlfn.XLOOKUP(F461,Tabla13[Id Riesgo],Tabla13[Registro diligenciado],FALSE,1)</f>
        <v>0</v>
      </c>
      <c r="H461" s="290" t="str">
        <f>IF(G461,_xlfn.XLOOKUP(F461,Tabla6[Id Riesgo],Tabla6[DESCRIPCIÓN DEL RIESGO],FALSE,1),"")</f>
        <v/>
      </c>
      <c r="I461" s="327" t="str">
        <f>_xlfn.XLOOKUP(Tabla135[[#This Row],[Id Riesgo]],Tabla13[Id Riesgo],Tabla13[Probabilidad])</f>
        <v/>
      </c>
      <c r="J461" s="327" t="str">
        <f>_xlfn.XLOOKUP(Tabla135[[#This Row],[Id Riesgo]],Tabla13[Id Riesgo],Tabla13[Porcentaje Impacto],"",1)</f>
        <v/>
      </c>
      <c r="K461" s="311">
        <v>10</v>
      </c>
      <c r="L461" s="314"/>
      <c r="M461" s="314"/>
      <c r="N461" s="314"/>
      <c r="O461" s="295"/>
      <c r="P461" s="314"/>
      <c r="Q461" s="328" t="str">
        <f>_xlfn.TEXTJOIN(" ",TRUE,Tabla135[[#This Row],[Actividad - Acción ¿Qué?
Inicia con verbo]],Tabla135[[#This Row],[Complemento
(Observaciones o desviaciones)]])</f>
        <v/>
      </c>
      <c r="R461" s="295"/>
      <c r="S461" s="327" t="str">
        <f>_xlfn.XLOOKUP(Tabla135[[#This Row],[Tipo de control]],Tabla7[Tipo de control],Tabla7[Peso],"",1)</f>
        <v/>
      </c>
      <c r="T461" s="290" t="str">
        <f>_xlfn.XLOOKUP(Tabla135[[#This Row],[Tipo de control]],Tabla7[Tipo de control],Tabla7[Afectación matriz],"",1)</f>
        <v/>
      </c>
      <c r="U461" s="295"/>
      <c r="V461" s="327" t="str">
        <f>_xlfn.XLOOKUP(Tabla135[[#This Row],[Implementación]],Tabla11[Implementación],Tabla11[Peso],"",1)</f>
        <v/>
      </c>
      <c r="W461" s="295"/>
      <c r="X461" s="295"/>
      <c r="Y461" s="295"/>
      <c r="Z461" s="295"/>
      <c r="AA461" s="310" t="str">
        <f>IFERROR(Tabla135[[#This Row],[Peso del control]]+Tabla135[[#This Row],[Peso de la implementación]],"")</f>
        <v/>
      </c>
      <c r="AB461" s="310" t="str" cm="1">
        <f t="array" ref="AB461">IFERROR(IF(Tabla135[[#This Row],[Registro diligenciado]]=TRUE,_xlfn.IFS(AND(Tabla135[[#This Row],[No. de Control]]=1,Tabla135[[#This Row],[Desplazamiento en la Matriz]]="Probabilidad"),D461-(D461*Tabla135[[#This Row],[Valor del control]]),AND(Tabla135[[#This Row],[No. de Control]]&gt;1,Tabla135[[#This Row],[Desplazamiento en la Matriz]]="Probabilidad"),AB460-(AB460*Tabla135[[#This Row],[Valor del control]]),AND(Tabla135[[#This Row],[No. de Control]]=1,Tabla135[[#This Row],[Desplazamiento en la Matriz]]="Impacto"),D461,AND(Tabla135[[#This Row],[No. de Control]]&gt;1,Tabla135[[#This Row],[Desplazamiento en la Matriz]]="Impacto"),AB460),""),"")</f>
        <v/>
      </c>
      <c r="AC461" s="310" t="str" cm="1">
        <f t="array" ref="AC461">IFERROR(IF(Tabla135[[#This Row],[Registro diligenciado]]=TRUE,_xlfn.IFS(AND(Tabla135[[#This Row],[No. de Control]]=1,Tabla135[[#This Row],[Desplazamiento en la Matriz]]="Impacto"),E461-(E461*Tabla135[[#This Row],[Valor del control]]),AND(Tabla135[[#This Row],[No. de Control]]&gt;1,Tabla135[[#This Row],[Desplazamiento en la Matriz]]="Impacto"),AC460-(AC460*Tabla135[[#This Row],[Valor del control]]),AND(Tabla135[[#This Row],[No. de Control]]=1,Tabla135[[#This Row],[Desplazamiento en la Matriz]]="Probabilidad"),E461,AND(Tabla135[[#This Row],[No. de Control]]&gt;1,Tabla135[[#This Row],[Desplazamiento en la Matriz]]="Probabilidad"),AC460),""),"")</f>
        <v/>
      </c>
      <c r="AD461" s="310">
        <f>IFERROR(_xlfn.MINIFS(Tabla135[Probabilidad residual],Tabla135[Id Riesgo],Tabla135[[#This Row],[Id Riesgo]]),"")</f>
        <v>0</v>
      </c>
      <c r="AE461" s="310">
        <f>IFERROR(_xlfn.MINIFS(Tabla135[Impacto residual],Tabla135[Id Riesgo],Tabla135[[#This Row],[Id Riesgo]]),"")</f>
        <v>0</v>
      </c>
      <c r="AF461" s="310" t="str" cm="1">
        <f t="array" ref="AF46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461" s="310" t="str" cm="1">
        <f t="array" ref="AG46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46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61" s="213"/>
      <c r="AJ461" s="727">
        <f>_xlfn.MINIFS(Tabla135[Probabilidad residual],Tabla135[Id Riesgo],Tabla135[[#This Row],[Id Riesgo]])</f>
        <v>0</v>
      </c>
      <c r="AK461" s="727">
        <f>_xlfn.MINIFS(Tabla135[Impacto residual],Tabla135[Id Riesgo],Tabla135[[#This Row],[Id Riesgo]])</f>
        <v>0</v>
      </c>
      <c r="AL461" s="727"/>
      <c r="AM461" s="727"/>
      <c r="AN461" s="213"/>
      <c r="AO461" s="213"/>
      <c r="AP461" s="213"/>
      <c r="AQ461" s="213"/>
      <c r="AR461" s="213"/>
      <c r="AS461" s="213"/>
      <c r="AT461" s="213"/>
      <c r="AU461" s="213"/>
      <c r="AV461" s="213"/>
      <c r="AW461" s="213"/>
      <c r="AX461" s="213"/>
      <c r="AY461" s="213"/>
    </row>
    <row r="462" spans="1:51" ht="14.6" x14ac:dyDescent="0.4">
      <c r="A462" s="735" t="str">
        <f>Tabla135[[#This Row],[Id Riesgo]]</f>
        <v>RC46</v>
      </c>
      <c r="B462" s="736" t="str">
        <f>Tabla135[[#This Row],[Riesgo]]</f>
        <v/>
      </c>
      <c r="C462" s="742" t="b">
        <f>Tabla135[[#This Row],[Identificado en paso 1 y 2?]]</f>
        <v>0</v>
      </c>
      <c r="D462" s="727" t="str">
        <f>_xlfn.XLOOKUP(Tabla135[[#This Row],[Id Riesgo]],Tabla13[Id Riesgo],Tabla13[Probabilidad],"",1)</f>
        <v/>
      </c>
      <c r="E462" s="727" t="str">
        <f>IF(C462=TRUE,_xlfn.XLOOKUP(Tabla135[[#This Row],[Id Riesgo]],Tabla13[Id Riesgo],Tabla13[Porcentaje Impacto],"",1),"")</f>
        <v/>
      </c>
      <c r="F462" s="290" t="s">
        <v>177</v>
      </c>
      <c r="G462" s="415" t="b">
        <f>_xlfn.XLOOKUP(F462,Tabla13[Id Riesgo],Tabla13[Registro diligenciado],FALSE,1)</f>
        <v>0</v>
      </c>
      <c r="H462" s="290" t="str">
        <f>IF(G462,_xlfn.XLOOKUP(F462,Tabla6[Id Riesgo],Tabla6[DESCRIPCIÓN DEL RIESGO],FALSE,1),"")</f>
        <v/>
      </c>
      <c r="I462" s="327" t="str">
        <f>_xlfn.XLOOKUP(Tabla135[[#This Row],[Id Riesgo]],Tabla13[Id Riesgo],Tabla13[Probabilidad])</f>
        <v/>
      </c>
      <c r="J462" s="327" t="str">
        <f>_xlfn.XLOOKUP(Tabla135[[#This Row],[Id Riesgo]],Tabla13[Id Riesgo],Tabla13[Porcentaje Impacto],"",1)</f>
        <v/>
      </c>
      <c r="K462" s="311">
        <v>1</v>
      </c>
      <c r="L462" s="314"/>
      <c r="M462" s="314"/>
      <c r="N462" s="314"/>
      <c r="O462" s="295"/>
      <c r="P462" s="314"/>
      <c r="Q462" s="328" t="str">
        <f>_xlfn.TEXTJOIN(" ",TRUE,Tabla135[[#This Row],[Actividad - Acción ¿Qué?
Inicia con verbo]],Tabla135[[#This Row],[Complemento
(Observaciones o desviaciones)]])</f>
        <v/>
      </c>
      <c r="R462" s="295"/>
      <c r="S462" s="327" t="str">
        <f>_xlfn.XLOOKUP(Tabla135[[#This Row],[Tipo de control]],Tabla7[Tipo de control],Tabla7[Peso],"",1)</f>
        <v/>
      </c>
      <c r="T462" s="290" t="str">
        <f>_xlfn.XLOOKUP(Tabla135[[#This Row],[Tipo de control]],Tabla7[Tipo de control],Tabla7[Afectación matriz],"",1)</f>
        <v/>
      </c>
      <c r="U462" s="295"/>
      <c r="V462" s="327" t="str">
        <f>_xlfn.XLOOKUP(Tabla135[[#This Row],[Implementación]],Tabla11[Implementación],Tabla11[Peso],"",1)</f>
        <v/>
      </c>
      <c r="W462" s="295"/>
      <c r="X462" s="295"/>
      <c r="Y462" s="295"/>
      <c r="Z462" s="295"/>
      <c r="AA462" s="310" t="str">
        <f>IFERROR(Tabla135[[#This Row],[Peso del control]]+Tabla135[[#This Row],[Peso de la implementación]],"")</f>
        <v/>
      </c>
      <c r="AB462" s="310" t="str" cm="1">
        <f t="array" ref="AB462">IFERROR(IF(Tabla135[[#This Row],[Registro diligenciado]]=TRUE,_xlfn.IFS(AND(Tabla135[[#This Row],[No. de Control]]=1,Tabla135[[#This Row],[Desplazamiento en la Matriz]]="Probabilidad"),D462-(D462*Tabla135[[#This Row],[Valor del control]]),AND(Tabla135[[#This Row],[No. de Control]]&gt;1,Tabla135[[#This Row],[Desplazamiento en la Matriz]]="Probabilidad"),AB461-(AB461*Tabla135[[#This Row],[Valor del control]]),AND(Tabla135[[#This Row],[No. de Control]]=1,Tabla135[[#This Row],[Desplazamiento en la Matriz]]="Impacto"),D462,AND(Tabla135[[#This Row],[No. de Control]]&gt;1,Tabla135[[#This Row],[Desplazamiento en la Matriz]]="Impacto"),AB461),""),"")</f>
        <v/>
      </c>
      <c r="AC462" s="310" t="str" cm="1">
        <f t="array" ref="AC462">IFERROR(IF(Tabla135[[#This Row],[Registro diligenciado]]=TRUE,_xlfn.IFS(AND(Tabla135[[#This Row],[No. de Control]]=1,Tabla135[[#This Row],[Desplazamiento en la Matriz]]="Impacto"),E462-(E462*Tabla135[[#This Row],[Valor del control]]),AND(Tabla135[[#This Row],[No. de Control]]&gt;1,Tabla135[[#This Row],[Desplazamiento en la Matriz]]="Impacto"),AC461-(AC461*Tabla135[[#This Row],[Valor del control]]),AND(Tabla135[[#This Row],[No. de Control]]=1,Tabla135[[#This Row],[Desplazamiento en la Matriz]]="Probabilidad"),E462,AND(Tabla135[[#This Row],[No. de Control]]&gt;1,Tabla135[[#This Row],[Desplazamiento en la Matriz]]="Probabilidad"),AC461),""),"")</f>
        <v/>
      </c>
      <c r="AD462" s="310">
        <f>IFERROR(_xlfn.MINIFS(Tabla135[Probabilidad residual],Tabla135[Id Riesgo],Tabla135[[#This Row],[Id Riesgo]]),"")</f>
        <v>0</v>
      </c>
      <c r="AE462" s="310">
        <f>IFERROR(_xlfn.MINIFS(Tabla135[Impacto residual],Tabla135[Id Riesgo],Tabla135[[#This Row],[Id Riesgo]]),"")</f>
        <v>0</v>
      </c>
      <c r="AF462" s="310" t="str" cm="1">
        <f t="array" ref="AF46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462" s="310" t="str" cm="1">
        <f t="array" ref="AG46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46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62" s="213"/>
      <c r="AJ462" s="727">
        <f>_xlfn.MINIFS(Tabla135[Probabilidad residual],Tabla135[Id Riesgo],Tabla135[[#This Row],[Id Riesgo]])</f>
        <v>0</v>
      </c>
      <c r="AK462" s="727">
        <f>_xlfn.MINIFS(Tabla135[Impacto residual],Tabla135[Id Riesgo],Tabla135[[#This Row],[Id Riesgo]])</f>
        <v>0</v>
      </c>
      <c r="AL462" s="727" t="str" cm="1">
        <f t="array" ref="AL462">IFERROR(_xlfn.IFS(AND(AJ462&gt;=CONFIGURACIÓN!$BF$6,AJ462&lt;=CONFIGURACIÓN!$BG$6),CONFIGURACIÓN!$BE$6,AND(AJ462&gt;=CONFIGURACIÓN!$BF$7,AJ462&lt;=CONFIGURACIÓN!$BG$7),CONFIGURACIÓN!$BE$7,AND(AJ462&gt;=CONFIGURACIÓN!$BF$8,AJ462&lt;=CONFIGURACIÓN!$BG$8),CONFIGURACIÓN!$BE$8,AND(AJ462&gt;=CONFIGURACIÓN!$BF$9,AJ462&lt;=CONFIGURACIÓN!$BG$9),CONFIGURACIÓN!$BE$9,AND(AJ462&gt;=CONFIGURACIÓN!$BF$10,AJ462&lt;=CONFIGURACIÓN!$BG$10),CONFIGURACIÓN!$BE$10),"")</f>
        <v/>
      </c>
      <c r="AM462" s="727" t="str" cm="1">
        <f t="array" ref="AM462">IFERROR(_xlfn.IFS(AND(AK462&gt;=CONFIGURACIÓN!$BJ$6,AK462&lt;=CONFIGURACIÓN!$BK$6),CONFIGURACIÓN!$BI$6,AND(AK462&gt;=CONFIGURACIÓN!$BJ$7,AK462&lt;=CONFIGURACIÓN!$BK$7),CONFIGURACIÓN!$BI$7,AND(AK462&gt;=CONFIGURACIÓN!$BJ$8,AK462&lt;=CONFIGURACIÓN!$BK$8),CONFIGURACIÓN!$BI$8,AND(AK462&gt;=CONFIGURACIÓN!$BJ$9,AK462&lt;=CONFIGURACIÓN!$BK$9),CONFIGURACIÓN!$BI$9,AND(AK462&gt;=CONFIGURACIÓN!$BJ$10,AK462&lt;=CONFIGURACIÓN!$BK$10),CONFIGURACIÓN!$BI$10),"")</f>
        <v/>
      </c>
      <c r="AN462" s="213"/>
      <c r="AO462" s="213"/>
      <c r="AP462" s="213"/>
      <c r="AQ462" s="213"/>
      <c r="AR462" s="213"/>
      <c r="AS462" s="213"/>
      <c r="AT462" s="213"/>
      <c r="AU462" s="213"/>
      <c r="AV462" s="213"/>
      <c r="AW462" s="213"/>
      <c r="AX462" s="213"/>
      <c r="AY462" s="213"/>
    </row>
    <row r="463" spans="1:51" ht="14.6" x14ac:dyDescent="0.4">
      <c r="A463" s="735" t="str">
        <f>Tabla135[[#This Row],[Id Riesgo]]</f>
        <v>RC46</v>
      </c>
      <c r="B463" s="736" t="str">
        <f>Tabla135[[#This Row],[Riesgo]]</f>
        <v/>
      </c>
      <c r="C463" s="742" t="b">
        <f>Tabla135[[#This Row],[Identificado en paso 1 y 2?]]</f>
        <v>0</v>
      </c>
      <c r="D463" s="727" t="str">
        <f>_xlfn.XLOOKUP(Tabla135[[#This Row],[Id Riesgo]],Tabla13[Id Riesgo],Tabla13[Probabilidad],"",1)</f>
        <v/>
      </c>
      <c r="E463" s="727" t="str">
        <f>IF(C463=TRUE,_xlfn.XLOOKUP(Tabla135[[#This Row],[Id Riesgo]],Tabla13[Id Riesgo],Tabla13[Porcentaje Impacto],"",1),"")</f>
        <v/>
      </c>
      <c r="F463" s="290" t="str">
        <f t="shared" ref="F463:F471" si="45">F462</f>
        <v>RC46</v>
      </c>
      <c r="G463" s="415" t="b">
        <f>_xlfn.XLOOKUP(F463,Tabla13[Id Riesgo],Tabla13[Registro diligenciado],FALSE,1)</f>
        <v>0</v>
      </c>
      <c r="H463" s="290" t="str">
        <f>IF(G463,_xlfn.XLOOKUP(F463,Tabla6[Id Riesgo],Tabla6[DESCRIPCIÓN DEL RIESGO],FALSE,1),"")</f>
        <v/>
      </c>
      <c r="I463" s="327" t="str">
        <f>_xlfn.XLOOKUP(Tabla135[[#This Row],[Id Riesgo]],Tabla13[Id Riesgo],Tabla13[Probabilidad])</f>
        <v/>
      </c>
      <c r="J463" s="327" t="str">
        <f>_xlfn.XLOOKUP(Tabla135[[#This Row],[Id Riesgo]],Tabla13[Id Riesgo],Tabla13[Porcentaje Impacto],"",1)</f>
        <v/>
      </c>
      <c r="K463" s="311">
        <v>2</v>
      </c>
      <c r="L463" s="314"/>
      <c r="M463" s="314"/>
      <c r="N463" s="314"/>
      <c r="O463" s="295"/>
      <c r="P463" s="314"/>
      <c r="Q463" s="328" t="str">
        <f>_xlfn.TEXTJOIN(" ",TRUE,Tabla135[[#This Row],[Actividad - Acción ¿Qué?
Inicia con verbo]],Tabla135[[#This Row],[Complemento
(Observaciones o desviaciones)]])</f>
        <v/>
      </c>
      <c r="R463" s="295"/>
      <c r="S463" s="327" t="str">
        <f>_xlfn.XLOOKUP(Tabla135[[#This Row],[Tipo de control]],Tabla7[Tipo de control],Tabla7[Peso],"",1)</f>
        <v/>
      </c>
      <c r="T463" s="290" t="str">
        <f>_xlfn.XLOOKUP(Tabla135[[#This Row],[Tipo de control]],Tabla7[Tipo de control],Tabla7[Afectación matriz],"",1)</f>
        <v/>
      </c>
      <c r="U463" s="295"/>
      <c r="V463" s="327" t="str">
        <f>_xlfn.XLOOKUP(Tabla135[[#This Row],[Implementación]],Tabla11[Implementación],Tabla11[Peso],"",1)</f>
        <v/>
      </c>
      <c r="W463" s="295"/>
      <c r="X463" s="295"/>
      <c r="Y463" s="295"/>
      <c r="Z463" s="295"/>
      <c r="AA463" s="310" t="str">
        <f>IFERROR(Tabla135[[#This Row],[Peso del control]]+Tabla135[[#This Row],[Peso de la implementación]],"")</f>
        <v/>
      </c>
      <c r="AB463" s="310" t="str" cm="1">
        <f t="array" ref="AB463">IFERROR(IF(Tabla135[[#This Row],[Registro diligenciado]]=TRUE,_xlfn.IFS(AND(Tabla135[[#This Row],[No. de Control]]=1,Tabla135[[#This Row],[Desplazamiento en la Matriz]]="Probabilidad"),D463-(D463*Tabla135[[#This Row],[Valor del control]]),AND(Tabla135[[#This Row],[No. de Control]]&gt;1,Tabla135[[#This Row],[Desplazamiento en la Matriz]]="Probabilidad"),AB462-(AB462*Tabla135[[#This Row],[Valor del control]]),AND(Tabla135[[#This Row],[No. de Control]]=1,Tabla135[[#This Row],[Desplazamiento en la Matriz]]="Impacto"),D463,AND(Tabla135[[#This Row],[No. de Control]]&gt;1,Tabla135[[#This Row],[Desplazamiento en la Matriz]]="Impacto"),AB462),""),"")</f>
        <v/>
      </c>
      <c r="AC463" s="310" t="str" cm="1">
        <f t="array" ref="AC463">IFERROR(IF(Tabla135[[#This Row],[Registro diligenciado]]=TRUE,_xlfn.IFS(AND(Tabla135[[#This Row],[No. de Control]]=1,Tabla135[[#This Row],[Desplazamiento en la Matriz]]="Impacto"),E463-(E463*Tabla135[[#This Row],[Valor del control]]),AND(Tabla135[[#This Row],[No. de Control]]&gt;1,Tabla135[[#This Row],[Desplazamiento en la Matriz]]="Impacto"),AC462-(AC462*Tabla135[[#This Row],[Valor del control]]),AND(Tabla135[[#This Row],[No. de Control]]=1,Tabla135[[#This Row],[Desplazamiento en la Matriz]]="Probabilidad"),E463,AND(Tabla135[[#This Row],[No. de Control]]&gt;1,Tabla135[[#This Row],[Desplazamiento en la Matriz]]="Probabilidad"),AC462),""),"")</f>
        <v/>
      </c>
      <c r="AD463" s="310">
        <f>IFERROR(_xlfn.MINIFS(Tabla135[Probabilidad residual],Tabla135[Id Riesgo],Tabla135[[#This Row],[Id Riesgo]]),"")</f>
        <v>0</v>
      </c>
      <c r="AE463" s="310">
        <f>IFERROR(_xlfn.MINIFS(Tabla135[Impacto residual],Tabla135[Id Riesgo],Tabla135[[#This Row],[Id Riesgo]]),"")</f>
        <v>0</v>
      </c>
      <c r="AF463" s="310" t="str" cm="1">
        <f t="array" ref="AF46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463" s="310" t="str" cm="1">
        <f t="array" ref="AG46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46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63" s="213"/>
      <c r="AJ463" s="727">
        <f>_xlfn.MINIFS(Tabla135[Probabilidad residual],Tabla135[Id Riesgo],Tabla135[[#This Row],[Id Riesgo]])</f>
        <v>0</v>
      </c>
      <c r="AK463" s="727">
        <f>_xlfn.MINIFS(Tabla135[Impacto residual],Tabla135[Id Riesgo],Tabla135[[#This Row],[Id Riesgo]])</f>
        <v>0</v>
      </c>
      <c r="AL463" s="727"/>
      <c r="AM463" s="727"/>
      <c r="AN463" s="213"/>
      <c r="AO463" s="213"/>
      <c r="AP463" s="213"/>
      <c r="AQ463" s="213"/>
      <c r="AR463" s="213"/>
      <c r="AS463" s="213"/>
      <c r="AT463" s="213"/>
      <c r="AU463" s="213"/>
      <c r="AV463" s="213"/>
      <c r="AW463" s="213"/>
      <c r="AX463" s="213"/>
      <c r="AY463" s="213"/>
    </row>
    <row r="464" spans="1:51" ht="14.6" x14ac:dyDescent="0.4">
      <c r="A464" s="735" t="str">
        <f>Tabla135[[#This Row],[Id Riesgo]]</f>
        <v>RC46</v>
      </c>
      <c r="B464" s="736" t="str">
        <f>Tabla135[[#This Row],[Riesgo]]</f>
        <v/>
      </c>
      <c r="C464" s="742" t="b">
        <f>Tabla135[[#This Row],[Identificado en paso 1 y 2?]]</f>
        <v>0</v>
      </c>
      <c r="D464" s="727" t="str">
        <f>_xlfn.XLOOKUP(Tabla135[[#This Row],[Id Riesgo]],Tabla13[Id Riesgo],Tabla13[Probabilidad],"",1)</f>
        <v/>
      </c>
      <c r="E464" s="727" t="str">
        <f>IF(C464=TRUE,_xlfn.XLOOKUP(Tabla135[[#This Row],[Id Riesgo]],Tabla13[Id Riesgo],Tabla13[Porcentaje Impacto],"",1),"")</f>
        <v/>
      </c>
      <c r="F464" s="290" t="str">
        <f t="shared" si="45"/>
        <v>RC46</v>
      </c>
      <c r="G464" s="415" t="b">
        <f>_xlfn.XLOOKUP(F464,Tabla13[Id Riesgo],Tabla13[Registro diligenciado],FALSE,1)</f>
        <v>0</v>
      </c>
      <c r="H464" s="290" t="str">
        <f>IF(G464,_xlfn.XLOOKUP(F464,Tabla6[Id Riesgo],Tabla6[DESCRIPCIÓN DEL RIESGO],FALSE,1),"")</f>
        <v/>
      </c>
      <c r="I464" s="327" t="str">
        <f>_xlfn.XLOOKUP(Tabla135[[#This Row],[Id Riesgo]],Tabla13[Id Riesgo],Tabla13[Probabilidad])</f>
        <v/>
      </c>
      <c r="J464" s="327" t="str">
        <f>_xlfn.XLOOKUP(Tabla135[[#This Row],[Id Riesgo]],Tabla13[Id Riesgo],Tabla13[Porcentaje Impacto],"",1)</f>
        <v/>
      </c>
      <c r="K464" s="311">
        <v>3</v>
      </c>
      <c r="L464" s="314"/>
      <c r="M464" s="314"/>
      <c r="N464" s="314"/>
      <c r="O464" s="295"/>
      <c r="P464" s="314"/>
      <c r="Q464" s="328" t="str">
        <f>_xlfn.TEXTJOIN(" ",TRUE,Tabla135[[#This Row],[Actividad - Acción ¿Qué?
Inicia con verbo]],Tabla135[[#This Row],[Complemento
(Observaciones o desviaciones)]])</f>
        <v/>
      </c>
      <c r="R464" s="295"/>
      <c r="S464" s="327" t="str">
        <f>_xlfn.XLOOKUP(Tabla135[[#This Row],[Tipo de control]],Tabla7[Tipo de control],Tabla7[Peso],"",1)</f>
        <v/>
      </c>
      <c r="T464" s="290" t="str">
        <f>_xlfn.XLOOKUP(Tabla135[[#This Row],[Tipo de control]],Tabla7[Tipo de control],Tabla7[Afectación matriz],"",1)</f>
        <v/>
      </c>
      <c r="U464" s="295"/>
      <c r="V464" s="327" t="str">
        <f>_xlfn.XLOOKUP(Tabla135[[#This Row],[Implementación]],Tabla11[Implementación],Tabla11[Peso],"",1)</f>
        <v/>
      </c>
      <c r="W464" s="295"/>
      <c r="X464" s="295"/>
      <c r="Y464" s="295"/>
      <c r="Z464" s="295"/>
      <c r="AA464" s="310" t="str">
        <f>IFERROR(Tabla135[[#This Row],[Peso del control]]+Tabla135[[#This Row],[Peso de la implementación]],"")</f>
        <v/>
      </c>
      <c r="AB464" s="310" t="str" cm="1">
        <f t="array" ref="AB464">IFERROR(IF(Tabla135[[#This Row],[Registro diligenciado]]=TRUE,_xlfn.IFS(AND(Tabla135[[#This Row],[No. de Control]]=1,Tabla135[[#This Row],[Desplazamiento en la Matriz]]="Probabilidad"),D464-(D464*Tabla135[[#This Row],[Valor del control]]),AND(Tabla135[[#This Row],[No. de Control]]&gt;1,Tabla135[[#This Row],[Desplazamiento en la Matriz]]="Probabilidad"),AB463-(AB463*Tabla135[[#This Row],[Valor del control]]),AND(Tabla135[[#This Row],[No. de Control]]=1,Tabla135[[#This Row],[Desplazamiento en la Matriz]]="Impacto"),D464,AND(Tabla135[[#This Row],[No. de Control]]&gt;1,Tabla135[[#This Row],[Desplazamiento en la Matriz]]="Impacto"),AB463),""),"")</f>
        <v/>
      </c>
      <c r="AC464" s="310" t="str" cm="1">
        <f t="array" ref="AC464">IFERROR(IF(Tabla135[[#This Row],[Registro diligenciado]]=TRUE,_xlfn.IFS(AND(Tabla135[[#This Row],[No. de Control]]=1,Tabla135[[#This Row],[Desplazamiento en la Matriz]]="Impacto"),E464-(E464*Tabla135[[#This Row],[Valor del control]]),AND(Tabla135[[#This Row],[No. de Control]]&gt;1,Tabla135[[#This Row],[Desplazamiento en la Matriz]]="Impacto"),AC463-(AC463*Tabla135[[#This Row],[Valor del control]]),AND(Tabla135[[#This Row],[No. de Control]]=1,Tabla135[[#This Row],[Desplazamiento en la Matriz]]="Probabilidad"),E464,AND(Tabla135[[#This Row],[No. de Control]]&gt;1,Tabla135[[#This Row],[Desplazamiento en la Matriz]]="Probabilidad"),AC463),""),"")</f>
        <v/>
      </c>
      <c r="AD464" s="310">
        <f>IFERROR(_xlfn.MINIFS(Tabla135[Probabilidad residual],Tabla135[Id Riesgo],Tabla135[[#This Row],[Id Riesgo]]),"")</f>
        <v>0</v>
      </c>
      <c r="AE464" s="310">
        <f>IFERROR(_xlfn.MINIFS(Tabla135[Impacto residual],Tabla135[Id Riesgo],Tabla135[[#This Row],[Id Riesgo]]),"")</f>
        <v>0</v>
      </c>
      <c r="AF464" s="310" t="str" cm="1">
        <f t="array" ref="AF46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464" s="310" t="str" cm="1">
        <f t="array" ref="AG46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46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64" s="213"/>
      <c r="AJ464" s="727">
        <f>_xlfn.MINIFS(Tabla135[Probabilidad residual],Tabla135[Id Riesgo],Tabla135[[#This Row],[Id Riesgo]])</f>
        <v>0</v>
      </c>
      <c r="AK464" s="727">
        <f>_xlfn.MINIFS(Tabla135[Impacto residual],Tabla135[Id Riesgo],Tabla135[[#This Row],[Id Riesgo]])</f>
        <v>0</v>
      </c>
      <c r="AL464" s="727"/>
      <c r="AM464" s="727"/>
      <c r="AN464" s="213"/>
      <c r="AO464" s="213"/>
      <c r="AP464" s="213"/>
      <c r="AQ464" s="213"/>
      <c r="AR464" s="213"/>
      <c r="AS464" s="213"/>
      <c r="AT464" s="213"/>
      <c r="AU464" s="213"/>
      <c r="AV464" s="213"/>
      <c r="AW464" s="213"/>
      <c r="AX464" s="213"/>
      <c r="AY464" s="213"/>
    </row>
    <row r="465" spans="1:51" ht="14.6" x14ac:dyDescent="0.4">
      <c r="A465" s="735" t="str">
        <f>Tabla135[[#This Row],[Id Riesgo]]</f>
        <v>RC46</v>
      </c>
      <c r="B465" s="736" t="str">
        <f>Tabla135[[#This Row],[Riesgo]]</f>
        <v/>
      </c>
      <c r="C465" s="742" t="b">
        <f>Tabla135[[#This Row],[Identificado en paso 1 y 2?]]</f>
        <v>0</v>
      </c>
      <c r="D465" s="727" t="str">
        <f>_xlfn.XLOOKUP(Tabla135[[#This Row],[Id Riesgo]],Tabla13[Id Riesgo],Tabla13[Probabilidad],"",1)</f>
        <v/>
      </c>
      <c r="E465" s="727" t="str">
        <f>IF(C465=TRUE,_xlfn.XLOOKUP(Tabla135[[#This Row],[Id Riesgo]],Tabla13[Id Riesgo],Tabla13[Porcentaje Impacto],"",1),"")</f>
        <v/>
      </c>
      <c r="F465" s="290" t="str">
        <f t="shared" si="45"/>
        <v>RC46</v>
      </c>
      <c r="G465" s="415" t="b">
        <f>_xlfn.XLOOKUP(F465,Tabla13[Id Riesgo],Tabla13[Registro diligenciado],FALSE,1)</f>
        <v>0</v>
      </c>
      <c r="H465" s="290" t="str">
        <f>IF(G465,_xlfn.XLOOKUP(F465,Tabla6[Id Riesgo],Tabla6[DESCRIPCIÓN DEL RIESGO],FALSE,1),"")</f>
        <v/>
      </c>
      <c r="I465" s="327" t="str">
        <f>_xlfn.XLOOKUP(Tabla135[[#This Row],[Id Riesgo]],Tabla13[Id Riesgo],Tabla13[Probabilidad])</f>
        <v/>
      </c>
      <c r="J465" s="327" t="str">
        <f>_xlfn.XLOOKUP(Tabla135[[#This Row],[Id Riesgo]],Tabla13[Id Riesgo],Tabla13[Porcentaje Impacto],"",1)</f>
        <v/>
      </c>
      <c r="K465" s="311">
        <v>4</v>
      </c>
      <c r="L465" s="314"/>
      <c r="M465" s="314"/>
      <c r="N465" s="314"/>
      <c r="O465" s="295"/>
      <c r="P465" s="314"/>
      <c r="Q465" s="328" t="str">
        <f>_xlfn.TEXTJOIN(" ",TRUE,Tabla135[[#This Row],[Actividad - Acción ¿Qué?
Inicia con verbo]],Tabla135[[#This Row],[Complemento
(Observaciones o desviaciones)]])</f>
        <v/>
      </c>
      <c r="R465" s="295"/>
      <c r="S465" s="327" t="str">
        <f>_xlfn.XLOOKUP(Tabla135[[#This Row],[Tipo de control]],Tabla7[Tipo de control],Tabla7[Peso],"",1)</f>
        <v/>
      </c>
      <c r="T465" s="290" t="str">
        <f>_xlfn.XLOOKUP(Tabla135[[#This Row],[Tipo de control]],Tabla7[Tipo de control],Tabla7[Afectación matriz],"",1)</f>
        <v/>
      </c>
      <c r="U465" s="295"/>
      <c r="V465" s="327" t="str">
        <f>_xlfn.XLOOKUP(Tabla135[[#This Row],[Implementación]],Tabla11[Implementación],Tabla11[Peso],"",1)</f>
        <v/>
      </c>
      <c r="W465" s="295"/>
      <c r="X465" s="295"/>
      <c r="Y465" s="295"/>
      <c r="Z465" s="295"/>
      <c r="AA465" s="310" t="str">
        <f>IFERROR(Tabla135[[#This Row],[Peso del control]]+Tabla135[[#This Row],[Peso de la implementación]],"")</f>
        <v/>
      </c>
      <c r="AB465" s="310" t="str" cm="1">
        <f t="array" ref="AB465">IFERROR(IF(Tabla135[[#This Row],[Registro diligenciado]]=TRUE,_xlfn.IFS(AND(Tabla135[[#This Row],[No. de Control]]=1,Tabla135[[#This Row],[Desplazamiento en la Matriz]]="Probabilidad"),D465-(D465*Tabla135[[#This Row],[Valor del control]]),AND(Tabla135[[#This Row],[No. de Control]]&gt;1,Tabla135[[#This Row],[Desplazamiento en la Matriz]]="Probabilidad"),AB464-(AB464*Tabla135[[#This Row],[Valor del control]]),AND(Tabla135[[#This Row],[No. de Control]]=1,Tabla135[[#This Row],[Desplazamiento en la Matriz]]="Impacto"),D465,AND(Tabla135[[#This Row],[No. de Control]]&gt;1,Tabla135[[#This Row],[Desplazamiento en la Matriz]]="Impacto"),AB464),""),"")</f>
        <v/>
      </c>
      <c r="AC465" s="310" t="str" cm="1">
        <f t="array" ref="AC465">IFERROR(IF(Tabla135[[#This Row],[Registro diligenciado]]=TRUE,_xlfn.IFS(AND(Tabla135[[#This Row],[No. de Control]]=1,Tabla135[[#This Row],[Desplazamiento en la Matriz]]="Impacto"),E465-(E465*Tabla135[[#This Row],[Valor del control]]),AND(Tabla135[[#This Row],[No. de Control]]&gt;1,Tabla135[[#This Row],[Desplazamiento en la Matriz]]="Impacto"),AC464-(AC464*Tabla135[[#This Row],[Valor del control]]),AND(Tabla135[[#This Row],[No. de Control]]=1,Tabla135[[#This Row],[Desplazamiento en la Matriz]]="Probabilidad"),E465,AND(Tabla135[[#This Row],[No. de Control]]&gt;1,Tabla135[[#This Row],[Desplazamiento en la Matriz]]="Probabilidad"),AC464),""),"")</f>
        <v/>
      </c>
      <c r="AD465" s="310">
        <f>IFERROR(_xlfn.MINIFS(Tabla135[Probabilidad residual],Tabla135[Id Riesgo],Tabla135[[#This Row],[Id Riesgo]]),"")</f>
        <v>0</v>
      </c>
      <c r="AE465" s="310">
        <f>IFERROR(_xlfn.MINIFS(Tabla135[Impacto residual],Tabla135[Id Riesgo],Tabla135[[#This Row],[Id Riesgo]]),"")</f>
        <v>0</v>
      </c>
      <c r="AF465" s="310" t="str" cm="1">
        <f t="array" ref="AF46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465" s="310" t="str" cm="1">
        <f t="array" ref="AG46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46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65" s="213"/>
      <c r="AJ465" s="727">
        <f>_xlfn.MINIFS(Tabla135[Probabilidad residual],Tabla135[Id Riesgo],Tabla135[[#This Row],[Id Riesgo]])</f>
        <v>0</v>
      </c>
      <c r="AK465" s="727">
        <f>_xlfn.MINIFS(Tabla135[Impacto residual],Tabla135[Id Riesgo],Tabla135[[#This Row],[Id Riesgo]])</f>
        <v>0</v>
      </c>
      <c r="AL465" s="727"/>
      <c r="AM465" s="727"/>
      <c r="AN465" s="213"/>
      <c r="AO465" s="213"/>
      <c r="AP465" s="213"/>
      <c r="AQ465" s="213"/>
      <c r="AR465" s="213"/>
      <c r="AS465" s="213"/>
      <c r="AT465" s="213"/>
      <c r="AU465" s="213"/>
      <c r="AV465" s="213"/>
      <c r="AW465" s="213"/>
      <c r="AX465" s="213"/>
      <c r="AY465" s="213"/>
    </row>
    <row r="466" spans="1:51" ht="14.6" x14ac:dyDescent="0.4">
      <c r="A466" s="735" t="str">
        <f>Tabla135[[#This Row],[Id Riesgo]]</f>
        <v>RC46</v>
      </c>
      <c r="B466" s="736" t="str">
        <f>Tabla135[[#This Row],[Riesgo]]</f>
        <v/>
      </c>
      <c r="C466" s="742" t="b">
        <f>Tabla135[[#This Row],[Identificado en paso 1 y 2?]]</f>
        <v>0</v>
      </c>
      <c r="D466" s="727" t="str">
        <f>_xlfn.XLOOKUP(Tabla135[[#This Row],[Id Riesgo]],Tabla13[Id Riesgo],Tabla13[Probabilidad],"",1)</f>
        <v/>
      </c>
      <c r="E466" s="727" t="str">
        <f>IF(C466=TRUE,_xlfn.XLOOKUP(Tabla135[[#This Row],[Id Riesgo]],Tabla13[Id Riesgo],Tabla13[Porcentaje Impacto],"",1),"")</f>
        <v/>
      </c>
      <c r="F466" s="290" t="str">
        <f t="shared" si="45"/>
        <v>RC46</v>
      </c>
      <c r="G466" s="415" t="b">
        <f>_xlfn.XLOOKUP(F466,Tabla13[Id Riesgo],Tabla13[Registro diligenciado],FALSE,1)</f>
        <v>0</v>
      </c>
      <c r="H466" s="290" t="str">
        <f>IF(G466,_xlfn.XLOOKUP(F466,Tabla6[Id Riesgo],Tabla6[DESCRIPCIÓN DEL RIESGO],FALSE,1),"")</f>
        <v/>
      </c>
      <c r="I466" s="327" t="str">
        <f>_xlfn.XLOOKUP(Tabla135[[#This Row],[Id Riesgo]],Tabla13[Id Riesgo],Tabla13[Probabilidad])</f>
        <v/>
      </c>
      <c r="J466" s="327" t="str">
        <f>_xlfn.XLOOKUP(Tabla135[[#This Row],[Id Riesgo]],Tabla13[Id Riesgo],Tabla13[Porcentaje Impacto],"",1)</f>
        <v/>
      </c>
      <c r="K466" s="311">
        <v>5</v>
      </c>
      <c r="L466" s="314"/>
      <c r="M466" s="314"/>
      <c r="N466" s="314"/>
      <c r="O466" s="295"/>
      <c r="P466" s="314"/>
      <c r="Q466" s="328" t="str">
        <f>_xlfn.TEXTJOIN(" ",TRUE,Tabla135[[#This Row],[Actividad - Acción ¿Qué?
Inicia con verbo]],Tabla135[[#This Row],[Complemento
(Observaciones o desviaciones)]])</f>
        <v/>
      </c>
      <c r="R466" s="295"/>
      <c r="S466" s="327" t="str">
        <f>_xlfn.XLOOKUP(Tabla135[[#This Row],[Tipo de control]],Tabla7[Tipo de control],Tabla7[Peso],"",1)</f>
        <v/>
      </c>
      <c r="T466" s="290" t="str">
        <f>_xlfn.XLOOKUP(Tabla135[[#This Row],[Tipo de control]],Tabla7[Tipo de control],Tabla7[Afectación matriz],"",1)</f>
        <v/>
      </c>
      <c r="U466" s="295"/>
      <c r="V466" s="327" t="str">
        <f>_xlfn.XLOOKUP(Tabla135[[#This Row],[Implementación]],Tabla11[Implementación],Tabla11[Peso],"",1)</f>
        <v/>
      </c>
      <c r="W466" s="295"/>
      <c r="X466" s="295"/>
      <c r="Y466" s="295"/>
      <c r="Z466" s="295"/>
      <c r="AA466" s="310" t="str">
        <f>IFERROR(Tabla135[[#This Row],[Peso del control]]+Tabla135[[#This Row],[Peso de la implementación]],"")</f>
        <v/>
      </c>
      <c r="AB466" s="310" t="str" cm="1">
        <f t="array" ref="AB466">IFERROR(IF(Tabla135[[#This Row],[Registro diligenciado]]=TRUE,_xlfn.IFS(AND(Tabla135[[#This Row],[No. de Control]]=1,Tabla135[[#This Row],[Desplazamiento en la Matriz]]="Probabilidad"),D466-(D466*Tabla135[[#This Row],[Valor del control]]),AND(Tabla135[[#This Row],[No. de Control]]&gt;1,Tabla135[[#This Row],[Desplazamiento en la Matriz]]="Probabilidad"),AB465-(AB465*Tabla135[[#This Row],[Valor del control]]),AND(Tabla135[[#This Row],[No. de Control]]=1,Tabla135[[#This Row],[Desplazamiento en la Matriz]]="Impacto"),D466,AND(Tabla135[[#This Row],[No. de Control]]&gt;1,Tabla135[[#This Row],[Desplazamiento en la Matriz]]="Impacto"),AB465),""),"")</f>
        <v/>
      </c>
      <c r="AC466" s="310" t="str" cm="1">
        <f t="array" ref="AC466">IFERROR(IF(Tabla135[[#This Row],[Registro diligenciado]]=TRUE,_xlfn.IFS(AND(Tabla135[[#This Row],[No. de Control]]=1,Tabla135[[#This Row],[Desplazamiento en la Matriz]]="Impacto"),E466-(E466*Tabla135[[#This Row],[Valor del control]]),AND(Tabla135[[#This Row],[No. de Control]]&gt;1,Tabla135[[#This Row],[Desplazamiento en la Matriz]]="Impacto"),AC465-(AC465*Tabla135[[#This Row],[Valor del control]]),AND(Tabla135[[#This Row],[No. de Control]]=1,Tabla135[[#This Row],[Desplazamiento en la Matriz]]="Probabilidad"),E466,AND(Tabla135[[#This Row],[No. de Control]]&gt;1,Tabla135[[#This Row],[Desplazamiento en la Matriz]]="Probabilidad"),AC465),""),"")</f>
        <v/>
      </c>
      <c r="AD466" s="310">
        <f>IFERROR(_xlfn.MINIFS(Tabla135[Probabilidad residual],Tabla135[Id Riesgo],Tabla135[[#This Row],[Id Riesgo]]),"")</f>
        <v>0</v>
      </c>
      <c r="AE466" s="310">
        <f>IFERROR(_xlfn.MINIFS(Tabla135[Impacto residual],Tabla135[Id Riesgo],Tabla135[[#This Row],[Id Riesgo]]),"")</f>
        <v>0</v>
      </c>
      <c r="AF466" s="310" t="str" cm="1">
        <f t="array" ref="AF46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466" s="310" t="str" cm="1">
        <f t="array" ref="AG46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46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66" s="213"/>
      <c r="AJ466" s="727">
        <f>_xlfn.MINIFS(Tabla135[Probabilidad residual],Tabla135[Id Riesgo],Tabla135[[#This Row],[Id Riesgo]])</f>
        <v>0</v>
      </c>
      <c r="AK466" s="727">
        <f>_xlfn.MINIFS(Tabla135[Impacto residual],Tabla135[Id Riesgo],Tabla135[[#This Row],[Id Riesgo]])</f>
        <v>0</v>
      </c>
      <c r="AL466" s="727"/>
      <c r="AM466" s="727"/>
      <c r="AN466" s="213"/>
      <c r="AO466" s="213"/>
      <c r="AP466" s="213"/>
      <c r="AQ466" s="213"/>
      <c r="AR466" s="213"/>
      <c r="AS466" s="213"/>
      <c r="AT466" s="213"/>
      <c r="AU466" s="213"/>
      <c r="AV466" s="213"/>
      <c r="AW466" s="213"/>
      <c r="AX466" s="213"/>
      <c r="AY466" s="213"/>
    </row>
    <row r="467" spans="1:51" ht="14.6" x14ac:dyDescent="0.4">
      <c r="A467" s="735" t="str">
        <f>Tabla135[[#This Row],[Id Riesgo]]</f>
        <v>RC46</v>
      </c>
      <c r="B467" s="736" t="str">
        <f>Tabla135[[#This Row],[Riesgo]]</f>
        <v/>
      </c>
      <c r="C467" s="742" t="b">
        <f>Tabla135[[#This Row],[Identificado en paso 1 y 2?]]</f>
        <v>0</v>
      </c>
      <c r="D467" s="727" t="str">
        <f>_xlfn.XLOOKUP(Tabla135[[#This Row],[Id Riesgo]],Tabla13[Id Riesgo],Tabla13[Probabilidad],"",1)</f>
        <v/>
      </c>
      <c r="E467" s="727" t="str">
        <f>IF(C467=TRUE,_xlfn.XLOOKUP(Tabla135[[#This Row],[Id Riesgo]],Tabla13[Id Riesgo],Tabla13[Porcentaje Impacto],"",1),"")</f>
        <v/>
      </c>
      <c r="F467" s="290" t="str">
        <f t="shared" si="45"/>
        <v>RC46</v>
      </c>
      <c r="G467" s="415" t="b">
        <f>_xlfn.XLOOKUP(F467,Tabla13[Id Riesgo],Tabla13[Registro diligenciado],FALSE,1)</f>
        <v>0</v>
      </c>
      <c r="H467" s="290" t="str">
        <f>IF(G467,_xlfn.XLOOKUP(F467,Tabla6[Id Riesgo],Tabla6[DESCRIPCIÓN DEL RIESGO],FALSE,1),"")</f>
        <v/>
      </c>
      <c r="I467" s="327" t="str">
        <f>_xlfn.XLOOKUP(Tabla135[[#This Row],[Id Riesgo]],Tabla13[Id Riesgo],Tabla13[Probabilidad])</f>
        <v/>
      </c>
      <c r="J467" s="327" t="str">
        <f>_xlfn.XLOOKUP(Tabla135[[#This Row],[Id Riesgo]],Tabla13[Id Riesgo],Tabla13[Porcentaje Impacto],"",1)</f>
        <v/>
      </c>
      <c r="K467" s="311">
        <v>6</v>
      </c>
      <c r="L467" s="314"/>
      <c r="M467" s="314"/>
      <c r="N467" s="314"/>
      <c r="O467" s="295"/>
      <c r="P467" s="314"/>
      <c r="Q467" s="328" t="str">
        <f>_xlfn.TEXTJOIN(" ",TRUE,Tabla135[[#This Row],[Actividad - Acción ¿Qué?
Inicia con verbo]],Tabla135[[#This Row],[Complemento
(Observaciones o desviaciones)]])</f>
        <v/>
      </c>
      <c r="R467" s="295"/>
      <c r="S467" s="327" t="str">
        <f>_xlfn.XLOOKUP(Tabla135[[#This Row],[Tipo de control]],Tabla7[Tipo de control],Tabla7[Peso],"",1)</f>
        <v/>
      </c>
      <c r="T467" s="290" t="str">
        <f>_xlfn.XLOOKUP(Tabla135[[#This Row],[Tipo de control]],Tabla7[Tipo de control],Tabla7[Afectación matriz],"",1)</f>
        <v/>
      </c>
      <c r="U467" s="295"/>
      <c r="V467" s="327" t="str">
        <f>_xlfn.XLOOKUP(Tabla135[[#This Row],[Implementación]],Tabla11[Implementación],Tabla11[Peso],"",1)</f>
        <v/>
      </c>
      <c r="W467" s="295"/>
      <c r="X467" s="295"/>
      <c r="Y467" s="295"/>
      <c r="Z467" s="295"/>
      <c r="AA467" s="310" t="str">
        <f>IFERROR(Tabla135[[#This Row],[Peso del control]]+Tabla135[[#This Row],[Peso de la implementación]],"")</f>
        <v/>
      </c>
      <c r="AB467" s="310" t="str" cm="1">
        <f t="array" ref="AB467">IFERROR(IF(Tabla135[[#This Row],[Registro diligenciado]]=TRUE,_xlfn.IFS(AND(Tabla135[[#This Row],[No. de Control]]=1,Tabla135[[#This Row],[Desplazamiento en la Matriz]]="Probabilidad"),D467-(D467*Tabla135[[#This Row],[Valor del control]]),AND(Tabla135[[#This Row],[No. de Control]]&gt;1,Tabla135[[#This Row],[Desplazamiento en la Matriz]]="Probabilidad"),AB466-(AB466*Tabla135[[#This Row],[Valor del control]]),AND(Tabla135[[#This Row],[No. de Control]]=1,Tabla135[[#This Row],[Desplazamiento en la Matriz]]="Impacto"),D467,AND(Tabla135[[#This Row],[No. de Control]]&gt;1,Tabla135[[#This Row],[Desplazamiento en la Matriz]]="Impacto"),AB466),""),"")</f>
        <v/>
      </c>
      <c r="AC467" s="310" t="str" cm="1">
        <f t="array" ref="AC467">IFERROR(IF(Tabla135[[#This Row],[Registro diligenciado]]=TRUE,_xlfn.IFS(AND(Tabla135[[#This Row],[No. de Control]]=1,Tabla135[[#This Row],[Desplazamiento en la Matriz]]="Impacto"),E467-(E467*Tabla135[[#This Row],[Valor del control]]),AND(Tabla135[[#This Row],[No. de Control]]&gt;1,Tabla135[[#This Row],[Desplazamiento en la Matriz]]="Impacto"),AC466-(AC466*Tabla135[[#This Row],[Valor del control]]),AND(Tabla135[[#This Row],[No. de Control]]=1,Tabla135[[#This Row],[Desplazamiento en la Matriz]]="Probabilidad"),E467,AND(Tabla135[[#This Row],[No. de Control]]&gt;1,Tabla135[[#This Row],[Desplazamiento en la Matriz]]="Probabilidad"),AC466),""),"")</f>
        <v/>
      </c>
      <c r="AD467" s="310">
        <f>IFERROR(_xlfn.MINIFS(Tabla135[Probabilidad residual],Tabla135[Id Riesgo],Tabla135[[#This Row],[Id Riesgo]]),"")</f>
        <v>0</v>
      </c>
      <c r="AE467" s="310">
        <f>IFERROR(_xlfn.MINIFS(Tabla135[Impacto residual],Tabla135[Id Riesgo],Tabla135[[#This Row],[Id Riesgo]]),"")</f>
        <v>0</v>
      </c>
      <c r="AF467" s="310" t="str" cm="1">
        <f t="array" ref="AF46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467" s="310" t="str" cm="1">
        <f t="array" ref="AG46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46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67" s="213"/>
      <c r="AJ467" s="727">
        <f>_xlfn.MINIFS(Tabla135[Probabilidad residual],Tabla135[Id Riesgo],Tabla135[[#This Row],[Id Riesgo]])</f>
        <v>0</v>
      </c>
      <c r="AK467" s="727">
        <f>_xlfn.MINIFS(Tabla135[Impacto residual],Tabla135[Id Riesgo],Tabla135[[#This Row],[Id Riesgo]])</f>
        <v>0</v>
      </c>
      <c r="AL467" s="727"/>
      <c r="AM467" s="727"/>
      <c r="AN467" s="213"/>
      <c r="AO467" s="213"/>
      <c r="AP467" s="213"/>
      <c r="AQ467" s="213"/>
      <c r="AR467" s="213"/>
      <c r="AS467" s="213"/>
      <c r="AT467" s="213"/>
      <c r="AU467" s="213"/>
      <c r="AV467" s="213"/>
      <c r="AW467" s="213"/>
      <c r="AX467" s="213"/>
      <c r="AY467" s="213"/>
    </row>
    <row r="468" spans="1:51" ht="14.6" x14ac:dyDescent="0.4">
      <c r="A468" s="735" t="str">
        <f>Tabla135[[#This Row],[Id Riesgo]]</f>
        <v>RC46</v>
      </c>
      <c r="B468" s="736" t="str">
        <f>Tabla135[[#This Row],[Riesgo]]</f>
        <v/>
      </c>
      <c r="C468" s="742" t="b">
        <f>Tabla135[[#This Row],[Identificado en paso 1 y 2?]]</f>
        <v>0</v>
      </c>
      <c r="D468" s="727" t="str">
        <f>_xlfn.XLOOKUP(Tabla135[[#This Row],[Id Riesgo]],Tabla13[Id Riesgo],Tabla13[Probabilidad],"",1)</f>
        <v/>
      </c>
      <c r="E468" s="727" t="str">
        <f>IF(C468=TRUE,_xlfn.XLOOKUP(Tabla135[[#This Row],[Id Riesgo]],Tabla13[Id Riesgo],Tabla13[Porcentaje Impacto],"",1),"")</f>
        <v/>
      </c>
      <c r="F468" s="290" t="str">
        <f t="shared" si="45"/>
        <v>RC46</v>
      </c>
      <c r="G468" s="415" t="b">
        <f>_xlfn.XLOOKUP(F468,Tabla13[Id Riesgo],Tabla13[Registro diligenciado],FALSE,1)</f>
        <v>0</v>
      </c>
      <c r="H468" s="290" t="str">
        <f>IF(G468,_xlfn.XLOOKUP(F468,Tabla6[Id Riesgo],Tabla6[DESCRIPCIÓN DEL RIESGO],FALSE,1),"")</f>
        <v/>
      </c>
      <c r="I468" s="327" t="str">
        <f>_xlfn.XLOOKUP(Tabla135[[#This Row],[Id Riesgo]],Tabla13[Id Riesgo],Tabla13[Probabilidad])</f>
        <v/>
      </c>
      <c r="J468" s="327" t="str">
        <f>_xlfn.XLOOKUP(Tabla135[[#This Row],[Id Riesgo]],Tabla13[Id Riesgo],Tabla13[Porcentaje Impacto],"",1)</f>
        <v/>
      </c>
      <c r="K468" s="311">
        <v>7</v>
      </c>
      <c r="L468" s="314"/>
      <c r="M468" s="314"/>
      <c r="N468" s="314"/>
      <c r="O468" s="295"/>
      <c r="P468" s="314"/>
      <c r="Q468" s="328" t="str">
        <f>_xlfn.TEXTJOIN(" ",TRUE,Tabla135[[#This Row],[Actividad - Acción ¿Qué?
Inicia con verbo]],Tabla135[[#This Row],[Complemento
(Observaciones o desviaciones)]])</f>
        <v/>
      </c>
      <c r="R468" s="295"/>
      <c r="S468" s="327" t="str">
        <f>_xlfn.XLOOKUP(Tabla135[[#This Row],[Tipo de control]],Tabla7[Tipo de control],Tabla7[Peso],"",1)</f>
        <v/>
      </c>
      <c r="T468" s="290" t="str">
        <f>_xlfn.XLOOKUP(Tabla135[[#This Row],[Tipo de control]],Tabla7[Tipo de control],Tabla7[Afectación matriz],"",1)</f>
        <v/>
      </c>
      <c r="U468" s="295"/>
      <c r="V468" s="327" t="str">
        <f>_xlfn.XLOOKUP(Tabla135[[#This Row],[Implementación]],Tabla11[Implementación],Tabla11[Peso],"",1)</f>
        <v/>
      </c>
      <c r="W468" s="295"/>
      <c r="X468" s="295"/>
      <c r="Y468" s="295"/>
      <c r="Z468" s="295"/>
      <c r="AA468" s="310" t="str">
        <f>IFERROR(Tabla135[[#This Row],[Peso del control]]+Tabla135[[#This Row],[Peso de la implementación]],"")</f>
        <v/>
      </c>
      <c r="AB468" s="310" t="str" cm="1">
        <f t="array" ref="AB468">IFERROR(IF(Tabla135[[#This Row],[Registro diligenciado]]=TRUE,_xlfn.IFS(AND(Tabla135[[#This Row],[No. de Control]]=1,Tabla135[[#This Row],[Desplazamiento en la Matriz]]="Probabilidad"),D468-(D468*Tabla135[[#This Row],[Valor del control]]),AND(Tabla135[[#This Row],[No. de Control]]&gt;1,Tabla135[[#This Row],[Desplazamiento en la Matriz]]="Probabilidad"),AB467-(AB467*Tabla135[[#This Row],[Valor del control]]),AND(Tabla135[[#This Row],[No. de Control]]=1,Tabla135[[#This Row],[Desplazamiento en la Matriz]]="Impacto"),D468,AND(Tabla135[[#This Row],[No. de Control]]&gt;1,Tabla135[[#This Row],[Desplazamiento en la Matriz]]="Impacto"),AB467),""),"")</f>
        <v/>
      </c>
      <c r="AC468" s="310" t="str" cm="1">
        <f t="array" ref="AC468">IFERROR(IF(Tabla135[[#This Row],[Registro diligenciado]]=TRUE,_xlfn.IFS(AND(Tabla135[[#This Row],[No. de Control]]=1,Tabla135[[#This Row],[Desplazamiento en la Matriz]]="Impacto"),E468-(E468*Tabla135[[#This Row],[Valor del control]]),AND(Tabla135[[#This Row],[No. de Control]]&gt;1,Tabla135[[#This Row],[Desplazamiento en la Matriz]]="Impacto"),AC467-(AC467*Tabla135[[#This Row],[Valor del control]]),AND(Tabla135[[#This Row],[No. de Control]]=1,Tabla135[[#This Row],[Desplazamiento en la Matriz]]="Probabilidad"),E468,AND(Tabla135[[#This Row],[No. de Control]]&gt;1,Tabla135[[#This Row],[Desplazamiento en la Matriz]]="Probabilidad"),AC467),""),"")</f>
        <v/>
      </c>
      <c r="AD468" s="310">
        <f>IFERROR(_xlfn.MINIFS(Tabla135[Probabilidad residual],Tabla135[Id Riesgo],Tabla135[[#This Row],[Id Riesgo]]),"")</f>
        <v>0</v>
      </c>
      <c r="AE468" s="310">
        <f>IFERROR(_xlfn.MINIFS(Tabla135[Impacto residual],Tabla135[Id Riesgo],Tabla135[[#This Row],[Id Riesgo]]),"")</f>
        <v>0</v>
      </c>
      <c r="AF468" s="310" t="str" cm="1">
        <f t="array" ref="AF46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468" s="310" t="str" cm="1">
        <f t="array" ref="AG46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46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68" s="213"/>
      <c r="AJ468" s="727">
        <f>_xlfn.MINIFS(Tabla135[Probabilidad residual],Tabla135[Id Riesgo],Tabla135[[#This Row],[Id Riesgo]])</f>
        <v>0</v>
      </c>
      <c r="AK468" s="727">
        <f>_xlfn.MINIFS(Tabla135[Impacto residual],Tabla135[Id Riesgo],Tabla135[[#This Row],[Id Riesgo]])</f>
        <v>0</v>
      </c>
      <c r="AL468" s="727"/>
      <c r="AM468" s="727"/>
      <c r="AN468" s="213"/>
      <c r="AO468" s="213"/>
      <c r="AP468" s="213"/>
      <c r="AQ468" s="213"/>
      <c r="AR468" s="213"/>
      <c r="AS468" s="213"/>
      <c r="AT468" s="213"/>
      <c r="AU468" s="213"/>
      <c r="AV468" s="213"/>
      <c r="AW468" s="213"/>
      <c r="AX468" s="213"/>
      <c r="AY468" s="213"/>
    </row>
    <row r="469" spans="1:51" ht="14.6" x14ac:dyDescent="0.4">
      <c r="A469" s="735" t="str">
        <f>Tabla135[[#This Row],[Id Riesgo]]</f>
        <v>RC46</v>
      </c>
      <c r="B469" s="736" t="str">
        <f>Tabla135[[#This Row],[Riesgo]]</f>
        <v/>
      </c>
      <c r="C469" s="742" t="b">
        <f>Tabla135[[#This Row],[Identificado en paso 1 y 2?]]</f>
        <v>0</v>
      </c>
      <c r="D469" s="727" t="str">
        <f>_xlfn.XLOOKUP(Tabla135[[#This Row],[Id Riesgo]],Tabla13[Id Riesgo],Tabla13[Probabilidad],"",1)</f>
        <v/>
      </c>
      <c r="E469" s="727" t="str">
        <f>IF(C469=TRUE,_xlfn.XLOOKUP(Tabla135[[#This Row],[Id Riesgo]],Tabla13[Id Riesgo],Tabla13[Porcentaje Impacto],"",1),"")</f>
        <v/>
      </c>
      <c r="F469" s="290" t="str">
        <f t="shared" si="45"/>
        <v>RC46</v>
      </c>
      <c r="G469" s="415" t="b">
        <f>_xlfn.XLOOKUP(F469,Tabla13[Id Riesgo],Tabla13[Registro diligenciado],FALSE,1)</f>
        <v>0</v>
      </c>
      <c r="H469" s="290" t="str">
        <f>IF(G469,_xlfn.XLOOKUP(F469,Tabla6[Id Riesgo],Tabla6[DESCRIPCIÓN DEL RIESGO],FALSE,1),"")</f>
        <v/>
      </c>
      <c r="I469" s="327" t="str">
        <f>_xlfn.XLOOKUP(Tabla135[[#This Row],[Id Riesgo]],Tabla13[Id Riesgo],Tabla13[Probabilidad])</f>
        <v/>
      </c>
      <c r="J469" s="327" t="str">
        <f>_xlfn.XLOOKUP(Tabla135[[#This Row],[Id Riesgo]],Tabla13[Id Riesgo],Tabla13[Porcentaje Impacto],"",1)</f>
        <v/>
      </c>
      <c r="K469" s="311">
        <v>8</v>
      </c>
      <c r="L469" s="314"/>
      <c r="M469" s="314"/>
      <c r="N469" s="314"/>
      <c r="O469" s="295"/>
      <c r="P469" s="314"/>
      <c r="Q469" s="328" t="str">
        <f>_xlfn.TEXTJOIN(" ",TRUE,Tabla135[[#This Row],[Actividad - Acción ¿Qué?
Inicia con verbo]],Tabla135[[#This Row],[Complemento
(Observaciones o desviaciones)]])</f>
        <v/>
      </c>
      <c r="R469" s="295"/>
      <c r="S469" s="327" t="str">
        <f>_xlfn.XLOOKUP(Tabla135[[#This Row],[Tipo de control]],Tabla7[Tipo de control],Tabla7[Peso],"",1)</f>
        <v/>
      </c>
      <c r="T469" s="290" t="str">
        <f>_xlfn.XLOOKUP(Tabla135[[#This Row],[Tipo de control]],Tabla7[Tipo de control],Tabla7[Afectación matriz],"",1)</f>
        <v/>
      </c>
      <c r="U469" s="295"/>
      <c r="V469" s="327" t="str">
        <f>_xlfn.XLOOKUP(Tabla135[[#This Row],[Implementación]],Tabla11[Implementación],Tabla11[Peso],"",1)</f>
        <v/>
      </c>
      <c r="W469" s="295"/>
      <c r="X469" s="295"/>
      <c r="Y469" s="295"/>
      <c r="Z469" s="295"/>
      <c r="AA469" s="310" t="str">
        <f>IFERROR(Tabla135[[#This Row],[Peso del control]]+Tabla135[[#This Row],[Peso de la implementación]],"")</f>
        <v/>
      </c>
      <c r="AB469" s="310" t="str" cm="1">
        <f t="array" ref="AB469">IFERROR(IF(Tabla135[[#This Row],[Registro diligenciado]]=TRUE,_xlfn.IFS(AND(Tabla135[[#This Row],[No. de Control]]=1,Tabla135[[#This Row],[Desplazamiento en la Matriz]]="Probabilidad"),D469-(D469*Tabla135[[#This Row],[Valor del control]]),AND(Tabla135[[#This Row],[No. de Control]]&gt;1,Tabla135[[#This Row],[Desplazamiento en la Matriz]]="Probabilidad"),AB468-(AB468*Tabla135[[#This Row],[Valor del control]]),AND(Tabla135[[#This Row],[No. de Control]]=1,Tabla135[[#This Row],[Desplazamiento en la Matriz]]="Impacto"),D469,AND(Tabla135[[#This Row],[No. de Control]]&gt;1,Tabla135[[#This Row],[Desplazamiento en la Matriz]]="Impacto"),AB468),""),"")</f>
        <v/>
      </c>
      <c r="AC469" s="310" t="str" cm="1">
        <f t="array" ref="AC469">IFERROR(IF(Tabla135[[#This Row],[Registro diligenciado]]=TRUE,_xlfn.IFS(AND(Tabla135[[#This Row],[No. de Control]]=1,Tabla135[[#This Row],[Desplazamiento en la Matriz]]="Impacto"),E469-(E469*Tabla135[[#This Row],[Valor del control]]),AND(Tabla135[[#This Row],[No. de Control]]&gt;1,Tabla135[[#This Row],[Desplazamiento en la Matriz]]="Impacto"),AC468-(AC468*Tabla135[[#This Row],[Valor del control]]),AND(Tabla135[[#This Row],[No. de Control]]=1,Tabla135[[#This Row],[Desplazamiento en la Matriz]]="Probabilidad"),E469,AND(Tabla135[[#This Row],[No. de Control]]&gt;1,Tabla135[[#This Row],[Desplazamiento en la Matriz]]="Probabilidad"),AC468),""),"")</f>
        <v/>
      </c>
      <c r="AD469" s="310">
        <f>IFERROR(_xlfn.MINIFS(Tabla135[Probabilidad residual],Tabla135[Id Riesgo],Tabla135[[#This Row],[Id Riesgo]]),"")</f>
        <v>0</v>
      </c>
      <c r="AE469" s="310">
        <f>IFERROR(_xlfn.MINIFS(Tabla135[Impacto residual],Tabla135[Id Riesgo],Tabla135[[#This Row],[Id Riesgo]]),"")</f>
        <v>0</v>
      </c>
      <c r="AF469" s="310" t="str" cm="1">
        <f t="array" ref="AF46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469" s="310" t="str" cm="1">
        <f t="array" ref="AG46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46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69" s="213"/>
      <c r="AJ469" s="727">
        <f>_xlfn.MINIFS(Tabla135[Probabilidad residual],Tabla135[Id Riesgo],Tabla135[[#This Row],[Id Riesgo]])</f>
        <v>0</v>
      </c>
      <c r="AK469" s="727">
        <f>_xlfn.MINIFS(Tabla135[Impacto residual],Tabla135[Id Riesgo],Tabla135[[#This Row],[Id Riesgo]])</f>
        <v>0</v>
      </c>
      <c r="AL469" s="727"/>
      <c r="AM469" s="727"/>
      <c r="AN469" s="213"/>
      <c r="AO469" s="213"/>
      <c r="AP469" s="213"/>
      <c r="AQ469" s="213"/>
      <c r="AR469" s="213"/>
      <c r="AS469" s="213"/>
      <c r="AT469" s="213"/>
      <c r="AU469" s="213"/>
      <c r="AV469" s="213"/>
      <c r="AW469" s="213"/>
      <c r="AX469" s="213"/>
      <c r="AY469" s="213"/>
    </row>
    <row r="470" spans="1:51" ht="14.6" x14ac:dyDescent="0.4">
      <c r="A470" s="735" t="str">
        <f>Tabla135[[#This Row],[Id Riesgo]]</f>
        <v>RC46</v>
      </c>
      <c r="B470" s="736" t="str">
        <f>Tabla135[[#This Row],[Riesgo]]</f>
        <v/>
      </c>
      <c r="C470" s="742" t="b">
        <f>Tabla135[[#This Row],[Identificado en paso 1 y 2?]]</f>
        <v>0</v>
      </c>
      <c r="D470" s="727" t="str">
        <f>_xlfn.XLOOKUP(Tabla135[[#This Row],[Id Riesgo]],Tabla13[Id Riesgo],Tabla13[Probabilidad],"",1)</f>
        <v/>
      </c>
      <c r="E470" s="727" t="str">
        <f>IF(C470=TRUE,_xlfn.XLOOKUP(Tabla135[[#This Row],[Id Riesgo]],Tabla13[Id Riesgo],Tabla13[Porcentaje Impacto],"",1),"")</f>
        <v/>
      </c>
      <c r="F470" s="290" t="str">
        <f t="shared" si="45"/>
        <v>RC46</v>
      </c>
      <c r="G470" s="415" t="b">
        <f>_xlfn.XLOOKUP(F470,Tabla13[Id Riesgo],Tabla13[Registro diligenciado],FALSE,1)</f>
        <v>0</v>
      </c>
      <c r="H470" s="290" t="str">
        <f>IF(G470,_xlfn.XLOOKUP(F470,Tabla6[Id Riesgo],Tabla6[DESCRIPCIÓN DEL RIESGO],FALSE,1),"")</f>
        <v/>
      </c>
      <c r="I470" s="327" t="str">
        <f>_xlfn.XLOOKUP(Tabla135[[#This Row],[Id Riesgo]],Tabla13[Id Riesgo],Tabla13[Probabilidad])</f>
        <v/>
      </c>
      <c r="J470" s="327" t="str">
        <f>_xlfn.XLOOKUP(Tabla135[[#This Row],[Id Riesgo]],Tabla13[Id Riesgo],Tabla13[Porcentaje Impacto],"",1)</f>
        <v/>
      </c>
      <c r="K470" s="311">
        <v>9</v>
      </c>
      <c r="L470" s="314"/>
      <c r="M470" s="314"/>
      <c r="N470" s="314"/>
      <c r="O470" s="295"/>
      <c r="P470" s="314"/>
      <c r="Q470" s="328" t="str">
        <f>_xlfn.TEXTJOIN(" ",TRUE,Tabla135[[#This Row],[Actividad - Acción ¿Qué?
Inicia con verbo]],Tabla135[[#This Row],[Complemento
(Observaciones o desviaciones)]])</f>
        <v/>
      </c>
      <c r="R470" s="295"/>
      <c r="S470" s="327" t="str">
        <f>_xlfn.XLOOKUP(Tabla135[[#This Row],[Tipo de control]],Tabla7[Tipo de control],Tabla7[Peso],"",1)</f>
        <v/>
      </c>
      <c r="T470" s="290" t="str">
        <f>_xlfn.XLOOKUP(Tabla135[[#This Row],[Tipo de control]],Tabla7[Tipo de control],Tabla7[Afectación matriz],"",1)</f>
        <v/>
      </c>
      <c r="U470" s="295"/>
      <c r="V470" s="327" t="str">
        <f>_xlfn.XLOOKUP(Tabla135[[#This Row],[Implementación]],Tabla11[Implementación],Tabla11[Peso],"",1)</f>
        <v/>
      </c>
      <c r="W470" s="295"/>
      <c r="X470" s="295"/>
      <c r="Y470" s="295"/>
      <c r="Z470" s="295"/>
      <c r="AA470" s="310" t="str">
        <f>IFERROR(Tabla135[[#This Row],[Peso del control]]+Tabla135[[#This Row],[Peso de la implementación]],"")</f>
        <v/>
      </c>
      <c r="AB470" s="310" t="str" cm="1">
        <f t="array" ref="AB470">IFERROR(IF(Tabla135[[#This Row],[Registro diligenciado]]=TRUE,_xlfn.IFS(AND(Tabla135[[#This Row],[No. de Control]]=1,Tabla135[[#This Row],[Desplazamiento en la Matriz]]="Probabilidad"),D470-(D470*Tabla135[[#This Row],[Valor del control]]),AND(Tabla135[[#This Row],[No. de Control]]&gt;1,Tabla135[[#This Row],[Desplazamiento en la Matriz]]="Probabilidad"),AB469-(AB469*Tabla135[[#This Row],[Valor del control]]),AND(Tabla135[[#This Row],[No. de Control]]=1,Tabla135[[#This Row],[Desplazamiento en la Matriz]]="Impacto"),D470,AND(Tabla135[[#This Row],[No. de Control]]&gt;1,Tabla135[[#This Row],[Desplazamiento en la Matriz]]="Impacto"),AB469),""),"")</f>
        <v/>
      </c>
      <c r="AC470" s="310" t="str" cm="1">
        <f t="array" ref="AC470">IFERROR(IF(Tabla135[[#This Row],[Registro diligenciado]]=TRUE,_xlfn.IFS(AND(Tabla135[[#This Row],[No. de Control]]=1,Tabla135[[#This Row],[Desplazamiento en la Matriz]]="Impacto"),E470-(E470*Tabla135[[#This Row],[Valor del control]]),AND(Tabla135[[#This Row],[No. de Control]]&gt;1,Tabla135[[#This Row],[Desplazamiento en la Matriz]]="Impacto"),AC469-(AC469*Tabla135[[#This Row],[Valor del control]]),AND(Tabla135[[#This Row],[No. de Control]]=1,Tabla135[[#This Row],[Desplazamiento en la Matriz]]="Probabilidad"),E470,AND(Tabla135[[#This Row],[No. de Control]]&gt;1,Tabla135[[#This Row],[Desplazamiento en la Matriz]]="Probabilidad"),AC469),""),"")</f>
        <v/>
      </c>
      <c r="AD470" s="310">
        <f>IFERROR(_xlfn.MINIFS(Tabla135[Probabilidad residual],Tabla135[Id Riesgo],Tabla135[[#This Row],[Id Riesgo]]),"")</f>
        <v>0</v>
      </c>
      <c r="AE470" s="310">
        <f>IFERROR(_xlfn.MINIFS(Tabla135[Impacto residual],Tabla135[Id Riesgo],Tabla135[[#This Row],[Id Riesgo]]),"")</f>
        <v>0</v>
      </c>
      <c r="AF470" s="310" t="str" cm="1">
        <f t="array" ref="AF47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470" s="310" t="str" cm="1">
        <f t="array" ref="AG47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47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70" s="213"/>
      <c r="AJ470" s="727">
        <f>_xlfn.MINIFS(Tabla135[Probabilidad residual],Tabla135[Id Riesgo],Tabla135[[#This Row],[Id Riesgo]])</f>
        <v>0</v>
      </c>
      <c r="AK470" s="727">
        <f>_xlfn.MINIFS(Tabla135[Impacto residual],Tabla135[Id Riesgo],Tabla135[[#This Row],[Id Riesgo]])</f>
        <v>0</v>
      </c>
      <c r="AL470" s="727"/>
      <c r="AM470" s="727"/>
      <c r="AN470" s="213"/>
      <c r="AO470" s="213"/>
      <c r="AP470" s="213"/>
      <c r="AQ470" s="213"/>
      <c r="AR470" s="213"/>
      <c r="AS470" s="213"/>
      <c r="AT470" s="213"/>
      <c r="AU470" s="213"/>
      <c r="AV470" s="213"/>
      <c r="AW470" s="213"/>
      <c r="AX470" s="213"/>
      <c r="AY470" s="213"/>
    </row>
    <row r="471" spans="1:51" ht="14.6" x14ac:dyDescent="0.4">
      <c r="A471" s="735" t="str">
        <f>Tabla135[[#This Row],[Id Riesgo]]</f>
        <v>RC46</v>
      </c>
      <c r="B471" s="736" t="str">
        <f>Tabla135[[#This Row],[Riesgo]]</f>
        <v/>
      </c>
      <c r="C471" s="742" t="b">
        <f>Tabla135[[#This Row],[Identificado en paso 1 y 2?]]</f>
        <v>0</v>
      </c>
      <c r="D471" s="727" t="str">
        <f>_xlfn.XLOOKUP(Tabla135[[#This Row],[Id Riesgo]],Tabla13[Id Riesgo],Tabla13[Probabilidad],"",1)</f>
        <v/>
      </c>
      <c r="E471" s="727" t="str">
        <f>IF(C471=TRUE,_xlfn.XLOOKUP(Tabla135[[#This Row],[Id Riesgo]],Tabla13[Id Riesgo],Tabla13[Porcentaje Impacto],"",1),"")</f>
        <v/>
      </c>
      <c r="F471" s="290" t="str">
        <f t="shared" si="45"/>
        <v>RC46</v>
      </c>
      <c r="G471" s="415" t="b">
        <f>_xlfn.XLOOKUP(F471,Tabla13[Id Riesgo],Tabla13[Registro diligenciado],FALSE,1)</f>
        <v>0</v>
      </c>
      <c r="H471" s="290" t="str">
        <f>IF(G471,_xlfn.XLOOKUP(F471,Tabla6[Id Riesgo],Tabla6[DESCRIPCIÓN DEL RIESGO],FALSE,1),"")</f>
        <v/>
      </c>
      <c r="I471" s="327" t="str">
        <f>_xlfn.XLOOKUP(Tabla135[[#This Row],[Id Riesgo]],Tabla13[Id Riesgo],Tabla13[Probabilidad])</f>
        <v/>
      </c>
      <c r="J471" s="327" t="str">
        <f>_xlfn.XLOOKUP(Tabla135[[#This Row],[Id Riesgo]],Tabla13[Id Riesgo],Tabla13[Porcentaje Impacto],"",1)</f>
        <v/>
      </c>
      <c r="K471" s="311">
        <v>10</v>
      </c>
      <c r="L471" s="314"/>
      <c r="M471" s="314"/>
      <c r="N471" s="314"/>
      <c r="O471" s="295"/>
      <c r="P471" s="314"/>
      <c r="Q471" s="328" t="str">
        <f>_xlfn.TEXTJOIN(" ",TRUE,Tabla135[[#This Row],[Actividad - Acción ¿Qué?
Inicia con verbo]],Tabla135[[#This Row],[Complemento
(Observaciones o desviaciones)]])</f>
        <v/>
      </c>
      <c r="R471" s="295"/>
      <c r="S471" s="327" t="str">
        <f>_xlfn.XLOOKUP(Tabla135[[#This Row],[Tipo de control]],Tabla7[Tipo de control],Tabla7[Peso],"",1)</f>
        <v/>
      </c>
      <c r="T471" s="290" t="str">
        <f>_xlfn.XLOOKUP(Tabla135[[#This Row],[Tipo de control]],Tabla7[Tipo de control],Tabla7[Afectación matriz],"",1)</f>
        <v/>
      </c>
      <c r="U471" s="295"/>
      <c r="V471" s="327" t="str">
        <f>_xlfn.XLOOKUP(Tabla135[[#This Row],[Implementación]],Tabla11[Implementación],Tabla11[Peso],"",1)</f>
        <v/>
      </c>
      <c r="W471" s="295"/>
      <c r="X471" s="295"/>
      <c r="Y471" s="295"/>
      <c r="Z471" s="295"/>
      <c r="AA471" s="310" t="str">
        <f>IFERROR(Tabla135[[#This Row],[Peso del control]]+Tabla135[[#This Row],[Peso de la implementación]],"")</f>
        <v/>
      </c>
      <c r="AB471" s="310" t="str" cm="1">
        <f t="array" ref="AB471">IFERROR(IF(Tabla135[[#This Row],[Registro diligenciado]]=TRUE,_xlfn.IFS(AND(Tabla135[[#This Row],[No. de Control]]=1,Tabla135[[#This Row],[Desplazamiento en la Matriz]]="Probabilidad"),D471-(D471*Tabla135[[#This Row],[Valor del control]]),AND(Tabla135[[#This Row],[No. de Control]]&gt;1,Tabla135[[#This Row],[Desplazamiento en la Matriz]]="Probabilidad"),AB470-(AB470*Tabla135[[#This Row],[Valor del control]]),AND(Tabla135[[#This Row],[No. de Control]]=1,Tabla135[[#This Row],[Desplazamiento en la Matriz]]="Impacto"),D471,AND(Tabla135[[#This Row],[No. de Control]]&gt;1,Tabla135[[#This Row],[Desplazamiento en la Matriz]]="Impacto"),AB470),""),"")</f>
        <v/>
      </c>
      <c r="AC471" s="310" t="str" cm="1">
        <f t="array" ref="AC471">IFERROR(IF(Tabla135[[#This Row],[Registro diligenciado]]=TRUE,_xlfn.IFS(AND(Tabla135[[#This Row],[No. de Control]]=1,Tabla135[[#This Row],[Desplazamiento en la Matriz]]="Impacto"),E471-(E471*Tabla135[[#This Row],[Valor del control]]),AND(Tabla135[[#This Row],[No. de Control]]&gt;1,Tabla135[[#This Row],[Desplazamiento en la Matriz]]="Impacto"),AC470-(AC470*Tabla135[[#This Row],[Valor del control]]),AND(Tabla135[[#This Row],[No. de Control]]=1,Tabla135[[#This Row],[Desplazamiento en la Matriz]]="Probabilidad"),E471,AND(Tabla135[[#This Row],[No. de Control]]&gt;1,Tabla135[[#This Row],[Desplazamiento en la Matriz]]="Probabilidad"),AC470),""),"")</f>
        <v/>
      </c>
      <c r="AD471" s="310">
        <f>IFERROR(_xlfn.MINIFS(Tabla135[Probabilidad residual],Tabla135[Id Riesgo],Tabla135[[#This Row],[Id Riesgo]]),"")</f>
        <v>0</v>
      </c>
      <c r="AE471" s="310">
        <f>IFERROR(_xlfn.MINIFS(Tabla135[Impacto residual],Tabla135[Id Riesgo],Tabla135[[#This Row],[Id Riesgo]]),"")</f>
        <v>0</v>
      </c>
      <c r="AF471" s="310" t="str" cm="1">
        <f t="array" ref="AF47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471" s="310" t="str" cm="1">
        <f t="array" ref="AG47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47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71" s="213"/>
      <c r="AJ471" s="727">
        <f>_xlfn.MINIFS(Tabla135[Probabilidad residual],Tabla135[Id Riesgo],Tabla135[[#This Row],[Id Riesgo]])</f>
        <v>0</v>
      </c>
      <c r="AK471" s="727">
        <f>_xlfn.MINIFS(Tabla135[Impacto residual],Tabla135[Id Riesgo],Tabla135[[#This Row],[Id Riesgo]])</f>
        <v>0</v>
      </c>
      <c r="AL471" s="727"/>
      <c r="AM471" s="727"/>
      <c r="AN471" s="213"/>
      <c r="AO471" s="213"/>
      <c r="AP471" s="213"/>
      <c r="AQ471" s="213"/>
      <c r="AR471" s="213"/>
      <c r="AS471" s="213"/>
      <c r="AT471" s="213"/>
      <c r="AU471" s="213"/>
      <c r="AV471" s="213"/>
      <c r="AW471" s="213"/>
      <c r="AX471" s="213"/>
      <c r="AY471" s="213"/>
    </row>
    <row r="472" spans="1:51" ht="14.6" x14ac:dyDescent="0.4">
      <c r="A472" s="735" t="str">
        <f>Tabla135[[#This Row],[Id Riesgo]]</f>
        <v>RC47</v>
      </c>
      <c r="B472" s="736" t="str">
        <f>Tabla135[[#This Row],[Riesgo]]</f>
        <v/>
      </c>
      <c r="C472" s="742" t="b">
        <f>Tabla135[[#This Row],[Identificado en paso 1 y 2?]]</f>
        <v>0</v>
      </c>
      <c r="D472" s="727" t="str">
        <f>_xlfn.XLOOKUP(Tabla135[[#This Row],[Id Riesgo]],Tabla13[Id Riesgo],Tabla13[Probabilidad],"",1)</f>
        <v/>
      </c>
      <c r="E472" s="727" t="str">
        <f>IF(C472=TRUE,_xlfn.XLOOKUP(Tabla135[[#This Row],[Id Riesgo]],Tabla13[Id Riesgo],Tabla13[Porcentaje Impacto],"",1),"")</f>
        <v/>
      </c>
      <c r="F472" s="290" t="s">
        <v>178</v>
      </c>
      <c r="G472" s="415" t="b">
        <f>_xlfn.XLOOKUP(F472,Tabla13[Id Riesgo],Tabla13[Registro diligenciado],FALSE,1)</f>
        <v>0</v>
      </c>
      <c r="H472" s="290" t="str">
        <f>IF(G472,_xlfn.XLOOKUP(F472,Tabla6[Id Riesgo],Tabla6[DESCRIPCIÓN DEL RIESGO],FALSE,1),"")</f>
        <v/>
      </c>
      <c r="I472" s="327" t="str">
        <f>_xlfn.XLOOKUP(Tabla135[[#This Row],[Id Riesgo]],Tabla13[Id Riesgo],Tabla13[Probabilidad])</f>
        <v/>
      </c>
      <c r="J472" s="327" t="str">
        <f>_xlfn.XLOOKUP(Tabla135[[#This Row],[Id Riesgo]],Tabla13[Id Riesgo],Tabla13[Porcentaje Impacto],"",1)</f>
        <v/>
      </c>
      <c r="K472" s="311">
        <v>1</v>
      </c>
      <c r="L472" s="314"/>
      <c r="M472" s="314"/>
      <c r="N472" s="314"/>
      <c r="O472" s="295"/>
      <c r="P472" s="314"/>
      <c r="Q472" s="328" t="str">
        <f>_xlfn.TEXTJOIN(" ",TRUE,Tabla135[[#This Row],[Actividad - Acción ¿Qué?
Inicia con verbo]],Tabla135[[#This Row],[Complemento
(Observaciones o desviaciones)]])</f>
        <v/>
      </c>
      <c r="R472" s="295"/>
      <c r="S472" s="327" t="str">
        <f>_xlfn.XLOOKUP(Tabla135[[#This Row],[Tipo de control]],Tabla7[Tipo de control],Tabla7[Peso],"",1)</f>
        <v/>
      </c>
      <c r="T472" s="290" t="str">
        <f>_xlfn.XLOOKUP(Tabla135[[#This Row],[Tipo de control]],Tabla7[Tipo de control],Tabla7[Afectación matriz],"",1)</f>
        <v/>
      </c>
      <c r="U472" s="295"/>
      <c r="V472" s="327" t="str">
        <f>_xlfn.XLOOKUP(Tabla135[[#This Row],[Implementación]],Tabla11[Implementación],Tabla11[Peso],"",1)</f>
        <v/>
      </c>
      <c r="W472" s="295"/>
      <c r="X472" s="295"/>
      <c r="Y472" s="295"/>
      <c r="Z472" s="295"/>
      <c r="AA472" s="310" t="str">
        <f>IFERROR(Tabla135[[#This Row],[Peso del control]]+Tabla135[[#This Row],[Peso de la implementación]],"")</f>
        <v/>
      </c>
      <c r="AB472" s="310" t="str" cm="1">
        <f t="array" ref="AB472">IFERROR(IF(Tabla135[[#This Row],[Registro diligenciado]]=TRUE,_xlfn.IFS(AND(Tabla135[[#This Row],[No. de Control]]=1,Tabla135[[#This Row],[Desplazamiento en la Matriz]]="Probabilidad"),D472-(D472*Tabla135[[#This Row],[Valor del control]]),AND(Tabla135[[#This Row],[No. de Control]]&gt;1,Tabla135[[#This Row],[Desplazamiento en la Matriz]]="Probabilidad"),AB471-(AB471*Tabla135[[#This Row],[Valor del control]]),AND(Tabla135[[#This Row],[No. de Control]]=1,Tabla135[[#This Row],[Desplazamiento en la Matriz]]="Impacto"),D472,AND(Tabla135[[#This Row],[No. de Control]]&gt;1,Tabla135[[#This Row],[Desplazamiento en la Matriz]]="Impacto"),AB471),""),"")</f>
        <v/>
      </c>
      <c r="AC472" s="310" t="str" cm="1">
        <f t="array" ref="AC472">IFERROR(IF(Tabla135[[#This Row],[Registro diligenciado]]=TRUE,_xlfn.IFS(AND(Tabla135[[#This Row],[No. de Control]]=1,Tabla135[[#This Row],[Desplazamiento en la Matriz]]="Impacto"),E472-(E472*Tabla135[[#This Row],[Valor del control]]),AND(Tabla135[[#This Row],[No. de Control]]&gt;1,Tabla135[[#This Row],[Desplazamiento en la Matriz]]="Impacto"),AC471-(AC471*Tabla135[[#This Row],[Valor del control]]),AND(Tabla135[[#This Row],[No. de Control]]=1,Tabla135[[#This Row],[Desplazamiento en la Matriz]]="Probabilidad"),E472,AND(Tabla135[[#This Row],[No. de Control]]&gt;1,Tabla135[[#This Row],[Desplazamiento en la Matriz]]="Probabilidad"),AC471),""),"")</f>
        <v/>
      </c>
      <c r="AD472" s="310">
        <f>IFERROR(_xlfn.MINIFS(Tabla135[Probabilidad residual],Tabla135[Id Riesgo],Tabla135[[#This Row],[Id Riesgo]]),"")</f>
        <v>0</v>
      </c>
      <c r="AE472" s="310">
        <f>IFERROR(_xlfn.MINIFS(Tabla135[Impacto residual],Tabla135[Id Riesgo],Tabla135[[#This Row],[Id Riesgo]]),"")</f>
        <v>0</v>
      </c>
      <c r="AF472" s="310" t="str" cm="1">
        <f t="array" ref="AF47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472" s="310" t="str" cm="1">
        <f t="array" ref="AG47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47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72" s="213"/>
      <c r="AJ472" s="727">
        <f>_xlfn.MINIFS(Tabla135[Probabilidad residual],Tabla135[Id Riesgo],Tabla135[[#This Row],[Id Riesgo]])</f>
        <v>0</v>
      </c>
      <c r="AK472" s="727">
        <f>_xlfn.MINIFS(Tabla135[Impacto residual],Tabla135[Id Riesgo],Tabla135[[#This Row],[Id Riesgo]])</f>
        <v>0</v>
      </c>
      <c r="AL472" s="727" t="str" cm="1">
        <f t="array" ref="AL472">IFERROR(_xlfn.IFS(AND(AJ472&gt;=CONFIGURACIÓN!$BF$6,AJ472&lt;=CONFIGURACIÓN!$BG$6),CONFIGURACIÓN!$BE$6,AND(AJ472&gt;=CONFIGURACIÓN!$BF$7,AJ472&lt;=CONFIGURACIÓN!$BG$7),CONFIGURACIÓN!$BE$7,AND(AJ472&gt;=CONFIGURACIÓN!$BF$8,AJ472&lt;=CONFIGURACIÓN!$BG$8),CONFIGURACIÓN!$BE$8,AND(AJ472&gt;=CONFIGURACIÓN!$BF$9,AJ472&lt;=CONFIGURACIÓN!$BG$9),CONFIGURACIÓN!$BE$9,AND(AJ472&gt;=CONFIGURACIÓN!$BF$10,AJ472&lt;=CONFIGURACIÓN!$BG$10),CONFIGURACIÓN!$BE$10),"")</f>
        <v/>
      </c>
      <c r="AM472" s="727" t="str" cm="1">
        <f t="array" ref="AM472">IFERROR(_xlfn.IFS(AND(AK472&gt;=CONFIGURACIÓN!$BJ$6,AK472&lt;=CONFIGURACIÓN!$BK$6),CONFIGURACIÓN!$BI$6,AND(AK472&gt;=CONFIGURACIÓN!$BJ$7,AK472&lt;=CONFIGURACIÓN!$BK$7),CONFIGURACIÓN!$BI$7,AND(AK472&gt;=CONFIGURACIÓN!$BJ$8,AK472&lt;=CONFIGURACIÓN!$BK$8),CONFIGURACIÓN!$BI$8,AND(AK472&gt;=CONFIGURACIÓN!$BJ$9,AK472&lt;=CONFIGURACIÓN!$BK$9),CONFIGURACIÓN!$BI$9,AND(AK472&gt;=CONFIGURACIÓN!$BJ$10,AK472&lt;=CONFIGURACIÓN!$BK$10),CONFIGURACIÓN!$BI$10),"")</f>
        <v/>
      </c>
      <c r="AN472" s="213"/>
      <c r="AO472" s="213"/>
      <c r="AP472" s="213"/>
      <c r="AQ472" s="213"/>
      <c r="AR472" s="213"/>
      <c r="AS472" s="213"/>
      <c r="AT472" s="213"/>
      <c r="AU472" s="213"/>
      <c r="AV472" s="213"/>
      <c r="AW472" s="213"/>
      <c r="AX472" s="213"/>
      <c r="AY472" s="213"/>
    </row>
    <row r="473" spans="1:51" ht="14.6" x14ac:dyDescent="0.4">
      <c r="A473" s="735" t="str">
        <f>Tabla135[[#This Row],[Id Riesgo]]</f>
        <v>RC47</v>
      </c>
      <c r="B473" s="736" t="str">
        <f>Tabla135[[#This Row],[Riesgo]]</f>
        <v/>
      </c>
      <c r="C473" s="742" t="b">
        <f>Tabla135[[#This Row],[Identificado en paso 1 y 2?]]</f>
        <v>0</v>
      </c>
      <c r="D473" s="727" t="str">
        <f>_xlfn.XLOOKUP(Tabla135[[#This Row],[Id Riesgo]],Tabla13[Id Riesgo],Tabla13[Probabilidad],"",1)</f>
        <v/>
      </c>
      <c r="E473" s="727" t="str">
        <f>IF(C473=TRUE,_xlfn.XLOOKUP(Tabla135[[#This Row],[Id Riesgo]],Tabla13[Id Riesgo],Tabla13[Porcentaje Impacto],"",1),"")</f>
        <v/>
      </c>
      <c r="F473" s="290" t="str">
        <f t="shared" ref="F473:F481" si="46">F472</f>
        <v>RC47</v>
      </c>
      <c r="G473" s="415" t="b">
        <f>_xlfn.XLOOKUP(F473,Tabla13[Id Riesgo],Tabla13[Registro diligenciado],FALSE,1)</f>
        <v>0</v>
      </c>
      <c r="H473" s="290" t="str">
        <f>IF(G473,_xlfn.XLOOKUP(F473,Tabla6[Id Riesgo],Tabla6[DESCRIPCIÓN DEL RIESGO],FALSE,1),"")</f>
        <v/>
      </c>
      <c r="I473" s="327" t="str">
        <f>_xlfn.XLOOKUP(Tabla135[[#This Row],[Id Riesgo]],Tabla13[Id Riesgo],Tabla13[Probabilidad])</f>
        <v/>
      </c>
      <c r="J473" s="327" t="str">
        <f>_xlfn.XLOOKUP(Tabla135[[#This Row],[Id Riesgo]],Tabla13[Id Riesgo],Tabla13[Porcentaje Impacto],"",1)</f>
        <v/>
      </c>
      <c r="K473" s="311">
        <v>2</v>
      </c>
      <c r="L473" s="314"/>
      <c r="M473" s="314"/>
      <c r="N473" s="314"/>
      <c r="O473" s="295"/>
      <c r="P473" s="314"/>
      <c r="Q473" s="328" t="str">
        <f>_xlfn.TEXTJOIN(" ",TRUE,Tabla135[[#This Row],[Actividad - Acción ¿Qué?
Inicia con verbo]],Tabla135[[#This Row],[Complemento
(Observaciones o desviaciones)]])</f>
        <v/>
      </c>
      <c r="R473" s="295"/>
      <c r="S473" s="327" t="str">
        <f>_xlfn.XLOOKUP(Tabla135[[#This Row],[Tipo de control]],Tabla7[Tipo de control],Tabla7[Peso],"",1)</f>
        <v/>
      </c>
      <c r="T473" s="290" t="str">
        <f>_xlfn.XLOOKUP(Tabla135[[#This Row],[Tipo de control]],Tabla7[Tipo de control],Tabla7[Afectación matriz],"",1)</f>
        <v/>
      </c>
      <c r="U473" s="295"/>
      <c r="V473" s="327" t="str">
        <f>_xlfn.XLOOKUP(Tabla135[[#This Row],[Implementación]],Tabla11[Implementación],Tabla11[Peso],"",1)</f>
        <v/>
      </c>
      <c r="W473" s="295"/>
      <c r="X473" s="295"/>
      <c r="Y473" s="295"/>
      <c r="Z473" s="295"/>
      <c r="AA473" s="310" t="str">
        <f>IFERROR(Tabla135[[#This Row],[Peso del control]]+Tabla135[[#This Row],[Peso de la implementación]],"")</f>
        <v/>
      </c>
      <c r="AB473" s="310" t="str" cm="1">
        <f t="array" ref="AB473">IFERROR(IF(Tabla135[[#This Row],[Registro diligenciado]]=TRUE,_xlfn.IFS(AND(Tabla135[[#This Row],[No. de Control]]=1,Tabla135[[#This Row],[Desplazamiento en la Matriz]]="Probabilidad"),D473-(D473*Tabla135[[#This Row],[Valor del control]]),AND(Tabla135[[#This Row],[No. de Control]]&gt;1,Tabla135[[#This Row],[Desplazamiento en la Matriz]]="Probabilidad"),AB472-(AB472*Tabla135[[#This Row],[Valor del control]]),AND(Tabla135[[#This Row],[No. de Control]]=1,Tabla135[[#This Row],[Desplazamiento en la Matriz]]="Impacto"),D473,AND(Tabla135[[#This Row],[No. de Control]]&gt;1,Tabla135[[#This Row],[Desplazamiento en la Matriz]]="Impacto"),AB472),""),"")</f>
        <v/>
      </c>
      <c r="AC473" s="310" t="str" cm="1">
        <f t="array" ref="AC473">IFERROR(IF(Tabla135[[#This Row],[Registro diligenciado]]=TRUE,_xlfn.IFS(AND(Tabla135[[#This Row],[No. de Control]]=1,Tabla135[[#This Row],[Desplazamiento en la Matriz]]="Impacto"),E473-(E473*Tabla135[[#This Row],[Valor del control]]),AND(Tabla135[[#This Row],[No. de Control]]&gt;1,Tabla135[[#This Row],[Desplazamiento en la Matriz]]="Impacto"),AC472-(AC472*Tabla135[[#This Row],[Valor del control]]),AND(Tabla135[[#This Row],[No. de Control]]=1,Tabla135[[#This Row],[Desplazamiento en la Matriz]]="Probabilidad"),E473,AND(Tabla135[[#This Row],[No. de Control]]&gt;1,Tabla135[[#This Row],[Desplazamiento en la Matriz]]="Probabilidad"),AC472),""),"")</f>
        <v/>
      </c>
      <c r="AD473" s="310">
        <f>IFERROR(_xlfn.MINIFS(Tabla135[Probabilidad residual],Tabla135[Id Riesgo],Tabla135[[#This Row],[Id Riesgo]]),"")</f>
        <v>0</v>
      </c>
      <c r="AE473" s="310">
        <f>IFERROR(_xlfn.MINIFS(Tabla135[Impacto residual],Tabla135[Id Riesgo],Tabla135[[#This Row],[Id Riesgo]]),"")</f>
        <v>0</v>
      </c>
      <c r="AF473" s="310" t="str" cm="1">
        <f t="array" ref="AF47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473" s="310" t="str" cm="1">
        <f t="array" ref="AG47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47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73" s="213"/>
      <c r="AJ473" s="727">
        <f>_xlfn.MINIFS(Tabla135[Probabilidad residual],Tabla135[Id Riesgo],Tabla135[[#This Row],[Id Riesgo]])</f>
        <v>0</v>
      </c>
      <c r="AK473" s="727">
        <f>_xlfn.MINIFS(Tabla135[Impacto residual],Tabla135[Id Riesgo],Tabla135[[#This Row],[Id Riesgo]])</f>
        <v>0</v>
      </c>
      <c r="AL473" s="727"/>
      <c r="AM473" s="727"/>
      <c r="AN473" s="213"/>
      <c r="AO473" s="213"/>
      <c r="AP473" s="213"/>
      <c r="AQ473" s="213"/>
      <c r="AR473" s="213"/>
      <c r="AS473" s="213"/>
      <c r="AT473" s="213"/>
      <c r="AU473" s="213"/>
      <c r="AV473" s="213"/>
      <c r="AW473" s="213"/>
      <c r="AX473" s="213"/>
      <c r="AY473" s="213"/>
    </row>
    <row r="474" spans="1:51" ht="14.6" x14ac:dyDescent="0.4">
      <c r="A474" s="735" t="str">
        <f>Tabla135[[#This Row],[Id Riesgo]]</f>
        <v>RC47</v>
      </c>
      <c r="B474" s="736" t="str">
        <f>Tabla135[[#This Row],[Riesgo]]</f>
        <v/>
      </c>
      <c r="C474" s="742" t="b">
        <f>Tabla135[[#This Row],[Identificado en paso 1 y 2?]]</f>
        <v>0</v>
      </c>
      <c r="D474" s="727" t="str">
        <f>_xlfn.XLOOKUP(Tabla135[[#This Row],[Id Riesgo]],Tabla13[Id Riesgo],Tabla13[Probabilidad],"",1)</f>
        <v/>
      </c>
      <c r="E474" s="727" t="str">
        <f>IF(C474=TRUE,_xlfn.XLOOKUP(Tabla135[[#This Row],[Id Riesgo]],Tabla13[Id Riesgo],Tabla13[Porcentaje Impacto],"",1),"")</f>
        <v/>
      </c>
      <c r="F474" s="290" t="str">
        <f t="shared" si="46"/>
        <v>RC47</v>
      </c>
      <c r="G474" s="415" t="b">
        <f>_xlfn.XLOOKUP(F474,Tabla13[Id Riesgo],Tabla13[Registro diligenciado],FALSE,1)</f>
        <v>0</v>
      </c>
      <c r="H474" s="290" t="str">
        <f>IF(G474,_xlfn.XLOOKUP(F474,Tabla6[Id Riesgo],Tabla6[DESCRIPCIÓN DEL RIESGO],FALSE,1),"")</f>
        <v/>
      </c>
      <c r="I474" s="327" t="str">
        <f>_xlfn.XLOOKUP(Tabla135[[#This Row],[Id Riesgo]],Tabla13[Id Riesgo],Tabla13[Probabilidad])</f>
        <v/>
      </c>
      <c r="J474" s="327" t="str">
        <f>_xlfn.XLOOKUP(Tabla135[[#This Row],[Id Riesgo]],Tabla13[Id Riesgo],Tabla13[Porcentaje Impacto],"",1)</f>
        <v/>
      </c>
      <c r="K474" s="311">
        <v>3</v>
      </c>
      <c r="L474" s="314"/>
      <c r="M474" s="314"/>
      <c r="N474" s="314"/>
      <c r="O474" s="295"/>
      <c r="P474" s="314"/>
      <c r="Q474" s="328" t="str">
        <f>_xlfn.TEXTJOIN(" ",TRUE,Tabla135[[#This Row],[Actividad - Acción ¿Qué?
Inicia con verbo]],Tabla135[[#This Row],[Complemento
(Observaciones o desviaciones)]])</f>
        <v/>
      </c>
      <c r="R474" s="295"/>
      <c r="S474" s="327" t="str">
        <f>_xlfn.XLOOKUP(Tabla135[[#This Row],[Tipo de control]],Tabla7[Tipo de control],Tabla7[Peso],"",1)</f>
        <v/>
      </c>
      <c r="T474" s="290" t="str">
        <f>_xlfn.XLOOKUP(Tabla135[[#This Row],[Tipo de control]],Tabla7[Tipo de control],Tabla7[Afectación matriz],"",1)</f>
        <v/>
      </c>
      <c r="U474" s="295"/>
      <c r="V474" s="327" t="str">
        <f>_xlfn.XLOOKUP(Tabla135[[#This Row],[Implementación]],Tabla11[Implementación],Tabla11[Peso],"",1)</f>
        <v/>
      </c>
      <c r="W474" s="295"/>
      <c r="X474" s="295"/>
      <c r="Y474" s="295"/>
      <c r="Z474" s="295"/>
      <c r="AA474" s="310" t="str">
        <f>IFERROR(Tabla135[[#This Row],[Peso del control]]+Tabla135[[#This Row],[Peso de la implementación]],"")</f>
        <v/>
      </c>
      <c r="AB474" s="310" t="str" cm="1">
        <f t="array" ref="AB474">IFERROR(IF(Tabla135[[#This Row],[Registro diligenciado]]=TRUE,_xlfn.IFS(AND(Tabla135[[#This Row],[No. de Control]]=1,Tabla135[[#This Row],[Desplazamiento en la Matriz]]="Probabilidad"),D474-(D474*Tabla135[[#This Row],[Valor del control]]),AND(Tabla135[[#This Row],[No. de Control]]&gt;1,Tabla135[[#This Row],[Desplazamiento en la Matriz]]="Probabilidad"),AB473-(AB473*Tabla135[[#This Row],[Valor del control]]),AND(Tabla135[[#This Row],[No. de Control]]=1,Tabla135[[#This Row],[Desplazamiento en la Matriz]]="Impacto"),D474,AND(Tabla135[[#This Row],[No. de Control]]&gt;1,Tabla135[[#This Row],[Desplazamiento en la Matriz]]="Impacto"),AB473),""),"")</f>
        <v/>
      </c>
      <c r="AC474" s="310" t="str" cm="1">
        <f t="array" ref="AC474">IFERROR(IF(Tabla135[[#This Row],[Registro diligenciado]]=TRUE,_xlfn.IFS(AND(Tabla135[[#This Row],[No. de Control]]=1,Tabla135[[#This Row],[Desplazamiento en la Matriz]]="Impacto"),E474-(E474*Tabla135[[#This Row],[Valor del control]]),AND(Tabla135[[#This Row],[No. de Control]]&gt;1,Tabla135[[#This Row],[Desplazamiento en la Matriz]]="Impacto"),AC473-(AC473*Tabla135[[#This Row],[Valor del control]]),AND(Tabla135[[#This Row],[No. de Control]]=1,Tabla135[[#This Row],[Desplazamiento en la Matriz]]="Probabilidad"),E474,AND(Tabla135[[#This Row],[No. de Control]]&gt;1,Tabla135[[#This Row],[Desplazamiento en la Matriz]]="Probabilidad"),AC473),""),"")</f>
        <v/>
      </c>
      <c r="AD474" s="310">
        <f>IFERROR(_xlfn.MINIFS(Tabla135[Probabilidad residual],Tabla135[Id Riesgo],Tabla135[[#This Row],[Id Riesgo]]),"")</f>
        <v>0</v>
      </c>
      <c r="AE474" s="310">
        <f>IFERROR(_xlfn.MINIFS(Tabla135[Impacto residual],Tabla135[Id Riesgo],Tabla135[[#This Row],[Id Riesgo]]),"")</f>
        <v>0</v>
      </c>
      <c r="AF474" s="310" t="str" cm="1">
        <f t="array" ref="AF47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474" s="310" t="str" cm="1">
        <f t="array" ref="AG47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47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74" s="213"/>
      <c r="AJ474" s="727">
        <f>_xlfn.MINIFS(Tabla135[Probabilidad residual],Tabla135[Id Riesgo],Tabla135[[#This Row],[Id Riesgo]])</f>
        <v>0</v>
      </c>
      <c r="AK474" s="727">
        <f>_xlfn.MINIFS(Tabla135[Impacto residual],Tabla135[Id Riesgo],Tabla135[[#This Row],[Id Riesgo]])</f>
        <v>0</v>
      </c>
      <c r="AL474" s="727"/>
      <c r="AM474" s="727"/>
      <c r="AN474" s="213"/>
      <c r="AO474" s="213"/>
      <c r="AP474" s="213"/>
      <c r="AQ474" s="213"/>
      <c r="AR474" s="213"/>
      <c r="AS474" s="213"/>
      <c r="AT474" s="213"/>
      <c r="AU474" s="213"/>
      <c r="AV474" s="213"/>
      <c r="AW474" s="213"/>
      <c r="AX474" s="213"/>
      <c r="AY474" s="213"/>
    </row>
    <row r="475" spans="1:51" ht="14.6" x14ac:dyDescent="0.4">
      <c r="A475" s="735" t="str">
        <f>Tabla135[[#This Row],[Id Riesgo]]</f>
        <v>RC47</v>
      </c>
      <c r="B475" s="736" t="str">
        <f>Tabla135[[#This Row],[Riesgo]]</f>
        <v/>
      </c>
      <c r="C475" s="742" t="b">
        <f>Tabla135[[#This Row],[Identificado en paso 1 y 2?]]</f>
        <v>0</v>
      </c>
      <c r="D475" s="727" t="str">
        <f>_xlfn.XLOOKUP(Tabla135[[#This Row],[Id Riesgo]],Tabla13[Id Riesgo],Tabla13[Probabilidad],"",1)</f>
        <v/>
      </c>
      <c r="E475" s="727" t="str">
        <f>IF(C475=TRUE,_xlfn.XLOOKUP(Tabla135[[#This Row],[Id Riesgo]],Tabla13[Id Riesgo],Tabla13[Porcentaje Impacto],"",1),"")</f>
        <v/>
      </c>
      <c r="F475" s="290" t="str">
        <f t="shared" si="46"/>
        <v>RC47</v>
      </c>
      <c r="G475" s="415" t="b">
        <f>_xlfn.XLOOKUP(F475,Tabla13[Id Riesgo],Tabla13[Registro diligenciado],FALSE,1)</f>
        <v>0</v>
      </c>
      <c r="H475" s="290" t="str">
        <f>IF(G475,_xlfn.XLOOKUP(F475,Tabla6[Id Riesgo],Tabla6[DESCRIPCIÓN DEL RIESGO],FALSE,1),"")</f>
        <v/>
      </c>
      <c r="I475" s="327" t="str">
        <f>_xlfn.XLOOKUP(Tabla135[[#This Row],[Id Riesgo]],Tabla13[Id Riesgo],Tabla13[Probabilidad])</f>
        <v/>
      </c>
      <c r="J475" s="327" t="str">
        <f>_xlfn.XLOOKUP(Tabla135[[#This Row],[Id Riesgo]],Tabla13[Id Riesgo],Tabla13[Porcentaje Impacto],"",1)</f>
        <v/>
      </c>
      <c r="K475" s="311">
        <v>4</v>
      </c>
      <c r="L475" s="314"/>
      <c r="M475" s="314"/>
      <c r="N475" s="314"/>
      <c r="O475" s="295"/>
      <c r="P475" s="314"/>
      <c r="Q475" s="328" t="str">
        <f>_xlfn.TEXTJOIN(" ",TRUE,Tabla135[[#This Row],[Actividad - Acción ¿Qué?
Inicia con verbo]],Tabla135[[#This Row],[Complemento
(Observaciones o desviaciones)]])</f>
        <v/>
      </c>
      <c r="R475" s="295"/>
      <c r="S475" s="327" t="str">
        <f>_xlfn.XLOOKUP(Tabla135[[#This Row],[Tipo de control]],Tabla7[Tipo de control],Tabla7[Peso],"",1)</f>
        <v/>
      </c>
      <c r="T475" s="290" t="str">
        <f>_xlfn.XLOOKUP(Tabla135[[#This Row],[Tipo de control]],Tabla7[Tipo de control],Tabla7[Afectación matriz],"",1)</f>
        <v/>
      </c>
      <c r="U475" s="295"/>
      <c r="V475" s="327" t="str">
        <f>_xlfn.XLOOKUP(Tabla135[[#This Row],[Implementación]],Tabla11[Implementación],Tabla11[Peso],"",1)</f>
        <v/>
      </c>
      <c r="W475" s="295"/>
      <c r="X475" s="295"/>
      <c r="Y475" s="295"/>
      <c r="Z475" s="295"/>
      <c r="AA475" s="310" t="str">
        <f>IFERROR(Tabla135[[#This Row],[Peso del control]]+Tabla135[[#This Row],[Peso de la implementación]],"")</f>
        <v/>
      </c>
      <c r="AB475" s="310" t="str" cm="1">
        <f t="array" ref="AB475">IFERROR(IF(Tabla135[[#This Row],[Registro diligenciado]]=TRUE,_xlfn.IFS(AND(Tabla135[[#This Row],[No. de Control]]=1,Tabla135[[#This Row],[Desplazamiento en la Matriz]]="Probabilidad"),D475-(D475*Tabla135[[#This Row],[Valor del control]]),AND(Tabla135[[#This Row],[No. de Control]]&gt;1,Tabla135[[#This Row],[Desplazamiento en la Matriz]]="Probabilidad"),AB474-(AB474*Tabla135[[#This Row],[Valor del control]]),AND(Tabla135[[#This Row],[No. de Control]]=1,Tabla135[[#This Row],[Desplazamiento en la Matriz]]="Impacto"),D475,AND(Tabla135[[#This Row],[No. de Control]]&gt;1,Tabla135[[#This Row],[Desplazamiento en la Matriz]]="Impacto"),AB474),""),"")</f>
        <v/>
      </c>
      <c r="AC475" s="310" t="str" cm="1">
        <f t="array" ref="AC475">IFERROR(IF(Tabla135[[#This Row],[Registro diligenciado]]=TRUE,_xlfn.IFS(AND(Tabla135[[#This Row],[No. de Control]]=1,Tabla135[[#This Row],[Desplazamiento en la Matriz]]="Impacto"),E475-(E475*Tabla135[[#This Row],[Valor del control]]),AND(Tabla135[[#This Row],[No. de Control]]&gt;1,Tabla135[[#This Row],[Desplazamiento en la Matriz]]="Impacto"),AC474-(AC474*Tabla135[[#This Row],[Valor del control]]),AND(Tabla135[[#This Row],[No. de Control]]=1,Tabla135[[#This Row],[Desplazamiento en la Matriz]]="Probabilidad"),E475,AND(Tabla135[[#This Row],[No. de Control]]&gt;1,Tabla135[[#This Row],[Desplazamiento en la Matriz]]="Probabilidad"),AC474),""),"")</f>
        <v/>
      </c>
      <c r="AD475" s="310">
        <f>IFERROR(_xlfn.MINIFS(Tabla135[Probabilidad residual],Tabla135[Id Riesgo],Tabla135[[#This Row],[Id Riesgo]]),"")</f>
        <v>0</v>
      </c>
      <c r="AE475" s="310">
        <f>IFERROR(_xlfn.MINIFS(Tabla135[Impacto residual],Tabla135[Id Riesgo],Tabla135[[#This Row],[Id Riesgo]]),"")</f>
        <v>0</v>
      </c>
      <c r="AF475" s="310" t="str" cm="1">
        <f t="array" ref="AF47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475" s="310" t="str" cm="1">
        <f t="array" ref="AG47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47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75" s="213"/>
      <c r="AJ475" s="727">
        <f>_xlfn.MINIFS(Tabla135[Probabilidad residual],Tabla135[Id Riesgo],Tabla135[[#This Row],[Id Riesgo]])</f>
        <v>0</v>
      </c>
      <c r="AK475" s="727">
        <f>_xlfn.MINIFS(Tabla135[Impacto residual],Tabla135[Id Riesgo],Tabla135[[#This Row],[Id Riesgo]])</f>
        <v>0</v>
      </c>
      <c r="AL475" s="727"/>
      <c r="AM475" s="727"/>
      <c r="AN475" s="213"/>
      <c r="AO475" s="213"/>
      <c r="AP475" s="213"/>
      <c r="AQ475" s="213"/>
      <c r="AR475" s="213"/>
      <c r="AS475" s="213"/>
      <c r="AT475" s="213"/>
      <c r="AU475" s="213"/>
      <c r="AV475" s="213"/>
      <c r="AW475" s="213"/>
      <c r="AX475" s="213"/>
      <c r="AY475" s="213"/>
    </row>
    <row r="476" spans="1:51" ht="14.6" x14ac:dyDescent="0.4">
      <c r="A476" s="735" t="str">
        <f>Tabla135[[#This Row],[Id Riesgo]]</f>
        <v>RC47</v>
      </c>
      <c r="B476" s="736" t="str">
        <f>Tabla135[[#This Row],[Riesgo]]</f>
        <v/>
      </c>
      <c r="C476" s="742" t="b">
        <f>Tabla135[[#This Row],[Identificado en paso 1 y 2?]]</f>
        <v>0</v>
      </c>
      <c r="D476" s="727" t="str">
        <f>_xlfn.XLOOKUP(Tabla135[[#This Row],[Id Riesgo]],Tabla13[Id Riesgo],Tabla13[Probabilidad],"",1)</f>
        <v/>
      </c>
      <c r="E476" s="727" t="str">
        <f>IF(C476=TRUE,_xlfn.XLOOKUP(Tabla135[[#This Row],[Id Riesgo]],Tabla13[Id Riesgo],Tabla13[Porcentaje Impacto],"",1),"")</f>
        <v/>
      </c>
      <c r="F476" s="290" t="str">
        <f t="shared" si="46"/>
        <v>RC47</v>
      </c>
      <c r="G476" s="415" t="b">
        <f>_xlfn.XLOOKUP(F476,Tabla13[Id Riesgo],Tabla13[Registro diligenciado],FALSE,1)</f>
        <v>0</v>
      </c>
      <c r="H476" s="290" t="str">
        <f>IF(G476,_xlfn.XLOOKUP(F476,Tabla6[Id Riesgo],Tabla6[DESCRIPCIÓN DEL RIESGO],FALSE,1),"")</f>
        <v/>
      </c>
      <c r="I476" s="327" t="str">
        <f>_xlfn.XLOOKUP(Tabla135[[#This Row],[Id Riesgo]],Tabla13[Id Riesgo],Tabla13[Probabilidad])</f>
        <v/>
      </c>
      <c r="J476" s="327" t="str">
        <f>_xlfn.XLOOKUP(Tabla135[[#This Row],[Id Riesgo]],Tabla13[Id Riesgo],Tabla13[Porcentaje Impacto],"",1)</f>
        <v/>
      </c>
      <c r="K476" s="311">
        <v>5</v>
      </c>
      <c r="L476" s="314"/>
      <c r="M476" s="314"/>
      <c r="N476" s="314"/>
      <c r="O476" s="295"/>
      <c r="P476" s="314"/>
      <c r="Q476" s="328" t="str">
        <f>_xlfn.TEXTJOIN(" ",TRUE,Tabla135[[#This Row],[Actividad - Acción ¿Qué?
Inicia con verbo]],Tabla135[[#This Row],[Complemento
(Observaciones o desviaciones)]])</f>
        <v/>
      </c>
      <c r="R476" s="295"/>
      <c r="S476" s="327" t="str">
        <f>_xlfn.XLOOKUP(Tabla135[[#This Row],[Tipo de control]],Tabla7[Tipo de control],Tabla7[Peso],"",1)</f>
        <v/>
      </c>
      <c r="T476" s="290" t="str">
        <f>_xlfn.XLOOKUP(Tabla135[[#This Row],[Tipo de control]],Tabla7[Tipo de control],Tabla7[Afectación matriz],"",1)</f>
        <v/>
      </c>
      <c r="U476" s="295"/>
      <c r="V476" s="327" t="str">
        <f>_xlfn.XLOOKUP(Tabla135[[#This Row],[Implementación]],Tabla11[Implementación],Tabla11[Peso],"",1)</f>
        <v/>
      </c>
      <c r="W476" s="295"/>
      <c r="X476" s="295"/>
      <c r="Y476" s="295"/>
      <c r="Z476" s="295"/>
      <c r="AA476" s="310" t="str">
        <f>IFERROR(Tabla135[[#This Row],[Peso del control]]+Tabla135[[#This Row],[Peso de la implementación]],"")</f>
        <v/>
      </c>
      <c r="AB476" s="310" t="str" cm="1">
        <f t="array" ref="AB476">IFERROR(IF(Tabla135[[#This Row],[Registro diligenciado]]=TRUE,_xlfn.IFS(AND(Tabla135[[#This Row],[No. de Control]]=1,Tabla135[[#This Row],[Desplazamiento en la Matriz]]="Probabilidad"),D476-(D476*Tabla135[[#This Row],[Valor del control]]),AND(Tabla135[[#This Row],[No. de Control]]&gt;1,Tabla135[[#This Row],[Desplazamiento en la Matriz]]="Probabilidad"),AB475-(AB475*Tabla135[[#This Row],[Valor del control]]),AND(Tabla135[[#This Row],[No. de Control]]=1,Tabla135[[#This Row],[Desplazamiento en la Matriz]]="Impacto"),D476,AND(Tabla135[[#This Row],[No. de Control]]&gt;1,Tabla135[[#This Row],[Desplazamiento en la Matriz]]="Impacto"),AB475),""),"")</f>
        <v/>
      </c>
      <c r="AC476" s="310" t="str" cm="1">
        <f t="array" ref="AC476">IFERROR(IF(Tabla135[[#This Row],[Registro diligenciado]]=TRUE,_xlfn.IFS(AND(Tabla135[[#This Row],[No. de Control]]=1,Tabla135[[#This Row],[Desplazamiento en la Matriz]]="Impacto"),E476-(E476*Tabla135[[#This Row],[Valor del control]]),AND(Tabla135[[#This Row],[No. de Control]]&gt;1,Tabla135[[#This Row],[Desplazamiento en la Matriz]]="Impacto"),AC475-(AC475*Tabla135[[#This Row],[Valor del control]]),AND(Tabla135[[#This Row],[No. de Control]]=1,Tabla135[[#This Row],[Desplazamiento en la Matriz]]="Probabilidad"),E476,AND(Tabla135[[#This Row],[No. de Control]]&gt;1,Tabla135[[#This Row],[Desplazamiento en la Matriz]]="Probabilidad"),AC475),""),"")</f>
        <v/>
      </c>
      <c r="AD476" s="310">
        <f>IFERROR(_xlfn.MINIFS(Tabla135[Probabilidad residual],Tabla135[Id Riesgo],Tabla135[[#This Row],[Id Riesgo]]),"")</f>
        <v>0</v>
      </c>
      <c r="AE476" s="310">
        <f>IFERROR(_xlfn.MINIFS(Tabla135[Impacto residual],Tabla135[Id Riesgo],Tabla135[[#This Row],[Id Riesgo]]),"")</f>
        <v>0</v>
      </c>
      <c r="AF476" s="310" t="str" cm="1">
        <f t="array" ref="AF47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476" s="310" t="str" cm="1">
        <f t="array" ref="AG47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47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76" s="213"/>
      <c r="AJ476" s="727">
        <f>_xlfn.MINIFS(Tabla135[Probabilidad residual],Tabla135[Id Riesgo],Tabla135[[#This Row],[Id Riesgo]])</f>
        <v>0</v>
      </c>
      <c r="AK476" s="727">
        <f>_xlfn.MINIFS(Tabla135[Impacto residual],Tabla135[Id Riesgo],Tabla135[[#This Row],[Id Riesgo]])</f>
        <v>0</v>
      </c>
      <c r="AL476" s="727"/>
      <c r="AM476" s="727"/>
      <c r="AN476" s="213"/>
      <c r="AO476" s="213"/>
      <c r="AP476" s="213"/>
      <c r="AQ476" s="213"/>
      <c r="AR476" s="213"/>
      <c r="AS476" s="213"/>
      <c r="AT476" s="213"/>
      <c r="AU476" s="213"/>
      <c r="AV476" s="213"/>
      <c r="AW476" s="213"/>
      <c r="AX476" s="213"/>
      <c r="AY476" s="213"/>
    </row>
    <row r="477" spans="1:51" ht="14.6" x14ac:dyDescent="0.4">
      <c r="A477" s="735" t="str">
        <f>Tabla135[[#This Row],[Id Riesgo]]</f>
        <v>RC47</v>
      </c>
      <c r="B477" s="736" t="str">
        <f>Tabla135[[#This Row],[Riesgo]]</f>
        <v/>
      </c>
      <c r="C477" s="742" t="b">
        <f>Tabla135[[#This Row],[Identificado en paso 1 y 2?]]</f>
        <v>0</v>
      </c>
      <c r="D477" s="727" t="str">
        <f>_xlfn.XLOOKUP(Tabla135[[#This Row],[Id Riesgo]],Tabla13[Id Riesgo],Tabla13[Probabilidad],"",1)</f>
        <v/>
      </c>
      <c r="E477" s="727" t="str">
        <f>IF(C477=TRUE,_xlfn.XLOOKUP(Tabla135[[#This Row],[Id Riesgo]],Tabla13[Id Riesgo],Tabla13[Porcentaje Impacto],"",1),"")</f>
        <v/>
      </c>
      <c r="F477" s="290" t="str">
        <f t="shared" si="46"/>
        <v>RC47</v>
      </c>
      <c r="G477" s="415" t="b">
        <f>_xlfn.XLOOKUP(F477,Tabla13[Id Riesgo],Tabla13[Registro diligenciado],FALSE,1)</f>
        <v>0</v>
      </c>
      <c r="H477" s="290" t="str">
        <f>IF(G477,_xlfn.XLOOKUP(F477,Tabla6[Id Riesgo],Tabla6[DESCRIPCIÓN DEL RIESGO],FALSE,1),"")</f>
        <v/>
      </c>
      <c r="I477" s="327" t="str">
        <f>_xlfn.XLOOKUP(Tabla135[[#This Row],[Id Riesgo]],Tabla13[Id Riesgo],Tabla13[Probabilidad])</f>
        <v/>
      </c>
      <c r="J477" s="327" t="str">
        <f>_xlfn.XLOOKUP(Tabla135[[#This Row],[Id Riesgo]],Tabla13[Id Riesgo],Tabla13[Porcentaje Impacto],"",1)</f>
        <v/>
      </c>
      <c r="K477" s="311">
        <v>6</v>
      </c>
      <c r="L477" s="314"/>
      <c r="M477" s="314"/>
      <c r="N477" s="314"/>
      <c r="O477" s="295"/>
      <c r="P477" s="314"/>
      <c r="Q477" s="328" t="str">
        <f>_xlfn.TEXTJOIN(" ",TRUE,Tabla135[[#This Row],[Actividad - Acción ¿Qué?
Inicia con verbo]],Tabla135[[#This Row],[Complemento
(Observaciones o desviaciones)]])</f>
        <v/>
      </c>
      <c r="R477" s="295"/>
      <c r="S477" s="327" t="str">
        <f>_xlfn.XLOOKUP(Tabla135[[#This Row],[Tipo de control]],Tabla7[Tipo de control],Tabla7[Peso],"",1)</f>
        <v/>
      </c>
      <c r="T477" s="290" t="str">
        <f>_xlfn.XLOOKUP(Tabla135[[#This Row],[Tipo de control]],Tabla7[Tipo de control],Tabla7[Afectación matriz],"",1)</f>
        <v/>
      </c>
      <c r="U477" s="295"/>
      <c r="V477" s="327" t="str">
        <f>_xlfn.XLOOKUP(Tabla135[[#This Row],[Implementación]],Tabla11[Implementación],Tabla11[Peso],"",1)</f>
        <v/>
      </c>
      <c r="W477" s="295"/>
      <c r="X477" s="295"/>
      <c r="Y477" s="295"/>
      <c r="Z477" s="295"/>
      <c r="AA477" s="310" t="str">
        <f>IFERROR(Tabla135[[#This Row],[Peso del control]]+Tabla135[[#This Row],[Peso de la implementación]],"")</f>
        <v/>
      </c>
      <c r="AB477" s="310" t="str" cm="1">
        <f t="array" ref="AB477">IFERROR(IF(Tabla135[[#This Row],[Registro diligenciado]]=TRUE,_xlfn.IFS(AND(Tabla135[[#This Row],[No. de Control]]=1,Tabla135[[#This Row],[Desplazamiento en la Matriz]]="Probabilidad"),D477-(D477*Tabla135[[#This Row],[Valor del control]]),AND(Tabla135[[#This Row],[No. de Control]]&gt;1,Tabla135[[#This Row],[Desplazamiento en la Matriz]]="Probabilidad"),AB476-(AB476*Tabla135[[#This Row],[Valor del control]]),AND(Tabla135[[#This Row],[No. de Control]]=1,Tabla135[[#This Row],[Desplazamiento en la Matriz]]="Impacto"),D477,AND(Tabla135[[#This Row],[No. de Control]]&gt;1,Tabla135[[#This Row],[Desplazamiento en la Matriz]]="Impacto"),AB476),""),"")</f>
        <v/>
      </c>
      <c r="AC477" s="310" t="str" cm="1">
        <f t="array" ref="AC477">IFERROR(IF(Tabla135[[#This Row],[Registro diligenciado]]=TRUE,_xlfn.IFS(AND(Tabla135[[#This Row],[No. de Control]]=1,Tabla135[[#This Row],[Desplazamiento en la Matriz]]="Impacto"),E477-(E477*Tabla135[[#This Row],[Valor del control]]),AND(Tabla135[[#This Row],[No. de Control]]&gt;1,Tabla135[[#This Row],[Desplazamiento en la Matriz]]="Impacto"),AC476-(AC476*Tabla135[[#This Row],[Valor del control]]),AND(Tabla135[[#This Row],[No. de Control]]=1,Tabla135[[#This Row],[Desplazamiento en la Matriz]]="Probabilidad"),E477,AND(Tabla135[[#This Row],[No. de Control]]&gt;1,Tabla135[[#This Row],[Desplazamiento en la Matriz]]="Probabilidad"),AC476),""),"")</f>
        <v/>
      </c>
      <c r="AD477" s="310">
        <f>IFERROR(_xlfn.MINIFS(Tabla135[Probabilidad residual],Tabla135[Id Riesgo],Tabla135[[#This Row],[Id Riesgo]]),"")</f>
        <v>0</v>
      </c>
      <c r="AE477" s="310">
        <f>IFERROR(_xlfn.MINIFS(Tabla135[Impacto residual],Tabla135[Id Riesgo],Tabla135[[#This Row],[Id Riesgo]]),"")</f>
        <v>0</v>
      </c>
      <c r="AF477" s="310" t="str" cm="1">
        <f t="array" ref="AF47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477" s="310" t="str" cm="1">
        <f t="array" ref="AG47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47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77" s="213"/>
      <c r="AJ477" s="727">
        <f>_xlfn.MINIFS(Tabla135[Probabilidad residual],Tabla135[Id Riesgo],Tabla135[[#This Row],[Id Riesgo]])</f>
        <v>0</v>
      </c>
      <c r="AK477" s="727">
        <f>_xlfn.MINIFS(Tabla135[Impacto residual],Tabla135[Id Riesgo],Tabla135[[#This Row],[Id Riesgo]])</f>
        <v>0</v>
      </c>
      <c r="AL477" s="727"/>
      <c r="AM477" s="727"/>
      <c r="AN477" s="213"/>
      <c r="AO477" s="213"/>
      <c r="AP477" s="213"/>
      <c r="AQ477" s="213"/>
      <c r="AR477" s="213"/>
      <c r="AS477" s="213"/>
      <c r="AT477" s="213"/>
      <c r="AU477" s="213"/>
      <c r="AV477" s="213"/>
      <c r="AW477" s="213"/>
      <c r="AX477" s="213"/>
      <c r="AY477" s="213"/>
    </row>
    <row r="478" spans="1:51" ht="14.6" x14ac:dyDescent="0.4">
      <c r="A478" s="735" t="str">
        <f>Tabla135[[#This Row],[Id Riesgo]]</f>
        <v>RC47</v>
      </c>
      <c r="B478" s="736" t="str">
        <f>Tabla135[[#This Row],[Riesgo]]</f>
        <v/>
      </c>
      <c r="C478" s="742" t="b">
        <f>Tabla135[[#This Row],[Identificado en paso 1 y 2?]]</f>
        <v>0</v>
      </c>
      <c r="D478" s="727" t="str">
        <f>_xlfn.XLOOKUP(Tabla135[[#This Row],[Id Riesgo]],Tabla13[Id Riesgo],Tabla13[Probabilidad],"",1)</f>
        <v/>
      </c>
      <c r="E478" s="727" t="str">
        <f>IF(C478=TRUE,_xlfn.XLOOKUP(Tabla135[[#This Row],[Id Riesgo]],Tabla13[Id Riesgo],Tabla13[Porcentaje Impacto],"",1),"")</f>
        <v/>
      </c>
      <c r="F478" s="290" t="str">
        <f t="shared" si="46"/>
        <v>RC47</v>
      </c>
      <c r="G478" s="415" t="b">
        <f>_xlfn.XLOOKUP(F478,Tabla13[Id Riesgo],Tabla13[Registro diligenciado],FALSE,1)</f>
        <v>0</v>
      </c>
      <c r="H478" s="290" t="str">
        <f>IF(G478,_xlfn.XLOOKUP(F478,Tabla6[Id Riesgo],Tabla6[DESCRIPCIÓN DEL RIESGO],FALSE,1),"")</f>
        <v/>
      </c>
      <c r="I478" s="327" t="str">
        <f>_xlfn.XLOOKUP(Tabla135[[#This Row],[Id Riesgo]],Tabla13[Id Riesgo],Tabla13[Probabilidad])</f>
        <v/>
      </c>
      <c r="J478" s="327" t="str">
        <f>_xlfn.XLOOKUP(Tabla135[[#This Row],[Id Riesgo]],Tabla13[Id Riesgo],Tabla13[Porcentaje Impacto],"",1)</f>
        <v/>
      </c>
      <c r="K478" s="311">
        <v>7</v>
      </c>
      <c r="L478" s="314"/>
      <c r="M478" s="314"/>
      <c r="N478" s="314"/>
      <c r="O478" s="295"/>
      <c r="P478" s="314"/>
      <c r="Q478" s="328" t="str">
        <f>_xlfn.TEXTJOIN(" ",TRUE,Tabla135[[#This Row],[Actividad - Acción ¿Qué?
Inicia con verbo]],Tabla135[[#This Row],[Complemento
(Observaciones o desviaciones)]])</f>
        <v/>
      </c>
      <c r="R478" s="295"/>
      <c r="S478" s="327" t="str">
        <f>_xlfn.XLOOKUP(Tabla135[[#This Row],[Tipo de control]],Tabla7[Tipo de control],Tabla7[Peso],"",1)</f>
        <v/>
      </c>
      <c r="T478" s="290" t="str">
        <f>_xlfn.XLOOKUP(Tabla135[[#This Row],[Tipo de control]],Tabla7[Tipo de control],Tabla7[Afectación matriz],"",1)</f>
        <v/>
      </c>
      <c r="U478" s="295"/>
      <c r="V478" s="327" t="str">
        <f>_xlfn.XLOOKUP(Tabla135[[#This Row],[Implementación]],Tabla11[Implementación],Tabla11[Peso],"",1)</f>
        <v/>
      </c>
      <c r="W478" s="295"/>
      <c r="X478" s="295"/>
      <c r="Y478" s="295"/>
      <c r="Z478" s="295"/>
      <c r="AA478" s="310" t="str">
        <f>IFERROR(Tabla135[[#This Row],[Peso del control]]+Tabla135[[#This Row],[Peso de la implementación]],"")</f>
        <v/>
      </c>
      <c r="AB478" s="310" t="str" cm="1">
        <f t="array" ref="AB478">IFERROR(IF(Tabla135[[#This Row],[Registro diligenciado]]=TRUE,_xlfn.IFS(AND(Tabla135[[#This Row],[No. de Control]]=1,Tabla135[[#This Row],[Desplazamiento en la Matriz]]="Probabilidad"),D478-(D478*Tabla135[[#This Row],[Valor del control]]),AND(Tabla135[[#This Row],[No. de Control]]&gt;1,Tabla135[[#This Row],[Desplazamiento en la Matriz]]="Probabilidad"),AB477-(AB477*Tabla135[[#This Row],[Valor del control]]),AND(Tabla135[[#This Row],[No. de Control]]=1,Tabla135[[#This Row],[Desplazamiento en la Matriz]]="Impacto"),D478,AND(Tabla135[[#This Row],[No. de Control]]&gt;1,Tabla135[[#This Row],[Desplazamiento en la Matriz]]="Impacto"),AB477),""),"")</f>
        <v/>
      </c>
      <c r="AC478" s="310" t="str" cm="1">
        <f t="array" ref="AC478">IFERROR(IF(Tabla135[[#This Row],[Registro diligenciado]]=TRUE,_xlfn.IFS(AND(Tabla135[[#This Row],[No. de Control]]=1,Tabla135[[#This Row],[Desplazamiento en la Matriz]]="Impacto"),E478-(E478*Tabla135[[#This Row],[Valor del control]]),AND(Tabla135[[#This Row],[No. de Control]]&gt;1,Tabla135[[#This Row],[Desplazamiento en la Matriz]]="Impacto"),AC477-(AC477*Tabla135[[#This Row],[Valor del control]]),AND(Tabla135[[#This Row],[No. de Control]]=1,Tabla135[[#This Row],[Desplazamiento en la Matriz]]="Probabilidad"),E478,AND(Tabla135[[#This Row],[No. de Control]]&gt;1,Tabla135[[#This Row],[Desplazamiento en la Matriz]]="Probabilidad"),AC477),""),"")</f>
        <v/>
      </c>
      <c r="AD478" s="310">
        <f>IFERROR(_xlfn.MINIFS(Tabla135[Probabilidad residual],Tabla135[Id Riesgo],Tabla135[[#This Row],[Id Riesgo]]),"")</f>
        <v>0</v>
      </c>
      <c r="AE478" s="310">
        <f>IFERROR(_xlfn.MINIFS(Tabla135[Impacto residual],Tabla135[Id Riesgo],Tabla135[[#This Row],[Id Riesgo]]),"")</f>
        <v>0</v>
      </c>
      <c r="AF478" s="310" t="str" cm="1">
        <f t="array" ref="AF47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478" s="310" t="str" cm="1">
        <f t="array" ref="AG47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47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78" s="213"/>
      <c r="AJ478" s="727">
        <f>_xlfn.MINIFS(Tabla135[Probabilidad residual],Tabla135[Id Riesgo],Tabla135[[#This Row],[Id Riesgo]])</f>
        <v>0</v>
      </c>
      <c r="AK478" s="727">
        <f>_xlfn.MINIFS(Tabla135[Impacto residual],Tabla135[Id Riesgo],Tabla135[[#This Row],[Id Riesgo]])</f>
        <v>0</v>
      </c>
      <c r="AL478" s="727"/>
      <c r="AM478" s="727"/>
      <c r="AN478" s="213"/>
      <c r="AO478" s="213"/>
      <c r="AP478" s="213"/>
      <c r="AQ478" s="213"/>
      <c r="AR478" s="213"/>
      <c r="AS478" s="213"/>
      <c r="AT478" s="213"/>
      <c r="AU478" s="213"/>
      <c r="AV478" s="213"/>
      <c r="AW478" s="213"/>
      <c r="AX478" s="213"/>
      <c r="AY478" s="213"/>
    </row>
    <row r="479" spans="1:51" ht="14.6" x14ac:dyDescent="0.4">
      <c r="A479" s="735" t="str">
        <f>Tabla135[[#This Row],[Id Riesgo]]</f>
        <v>RC47</v>
      </c>
      <c r="B479" s="736" t="str">
        <f>Tabla135[[#This Row],[Riesgo]]</f>
        <v/>
      </c>
      <c r="C479" s="742" t="b">
        <f>Tabla135[[#This Row],[Identificado en paso 1 y 2?]]</f>
        <v>0</v>
      </c>
      <c r="D479" s="727" t="str">
        <f>_xlfn.XLOOKUP(Tabla135[[#This Row],[Id Riesgo]],Tabla13[Id Riesgo],Tabla13[Probabilidad],"",1)</f>
        <v/>
      </c>
      <c r="E479" s="727" t="str">
        <f>IF(C479=TRUE,_xlfn.XLOOKUP(Tabla135[[#This Row],[Id Riesgo]],Tabla13[Id Riesgo],Tabla13[Porcentaje Impacto],"",1),"")</f>
        <v/>
      </c>
      <c r="F479" s="290" t="str">
        <f t="shared" si="46"/>
        <v>RC47</v>
      </c>
      <c r="G479" s="415" t="b">
        <f>_xlfn.XLOOKUP(F479,Tabla13[Id Riesgo],Tabla13[Registro diligenciado],FALSE,1)</f>
        <v>0</v>
      </c>
      <c r="H479" s="290" t="str">
        <f>IF(G479,_xlfn.XLOOKUP(F479,Tabla6[Id Riesgo],Tabla6[DESCRIPCIÓN DEL RIESGO],FALSE,1),"")</f>
        <v/>
      </c>
      <c r="I479" s="327" t="str">
        <f>_xlfn.XLOOKUP(Tabla135[[#This Row],[Id Riesgo]],Tabla13[Id Riesgo],Tabla13[Probabilidad])</f>
        <v/>
      </c>
      <c r="J479" s="327" t="str">
        <f>_xlfn.XLOOKUP(Tabla135[[#This Row],[Id Riesgo]],Tabla13[Id Riesgo],Tabla13[Porcentaje Impacto],"",1)</f>
        <v/>
      </c>
      <c r="K479" s="311">
        <v>8</v>
      </c>
      <c r="L479" s="314"/>
      <c r="M479" s="314"/>
      <c r="N479" s="314"/>
      <c r="O479" s="295"/>
      <c r="P479" s="314"/>
      <c r="Q479" s="328" t="str">
        <f>_xlfn.TEXTJOIN(" ",TRUE,Tabla135[[#This Row],[Actividad - Acción ¿Qué?
Inicia con verbo]],Tabla135[[#This Row],[Complemento
(Observaciones o desviaciones)]])</f>
        <v/>
      </c>
      <c r="R479" s="295"/>
      <c r="S479" s="327" t="str">
        <f>_xlfn.XLOOKUP(Tabla135[[#This Row],[Tipo de control]],Tabla7[Tipo de control],Tabla7[Peso],"",1)</f>
        <v/>
      </c>
      <c r="T479" s="290" t="str">
        <f>_xlfn.XLOOKUP(Tabla135[[#This Row],[Tipo de control]],Tabla7[Tipo de control],Tabla7[Afectación matriz],"",1)</f>
        <v/>
      </c>
      <c r="U479" s="295"/>
      <c r="V479" s="327" t="str">
        <f>_xlfn.XLOOKUP(Tabla135[[#This Row],[Implementación]],Tabla11[Implementación],Tabla11[Peso],"",1)</f>
        <v/>
      </c>
      <c r="W479" s="295"/>
      <c r="X479" s="295"/>
      <c r="Y479" s="295"/>
      <c r="Z479" s="295"/>
      <c r="AA479" s="310" t="str">
        <f>IFERROR(Tabla135[[#This Row],[Peso del control]]+Tabla135[[#This Row],[Peso de la implementación]],"")</f>
        <v/>
      </c>
      <c r="AB479" s="310" t="str" cm="1">
        <f t="array" ref="AB479">IFERROR(IF(Tabla135[[#This Row],[Registro diligenciado]]=TRUE,_xlfn.IFS(AND(Tabla135[[#This Row],[No. de Control]]=1,Tabla135[[#This Row],[Desplazamiento en la Matriz]]="Probabilidad"),D479-(D479*Tabla135[[#This Row],[Valor del control]]),AND(Tabla135[[#This Row],[No. de Control]]&gt;1,Tabla135[[#This Row],[Desplazamiento en la Matriz]]="Probabilidad"),AB478-(AB478*Tabla135[[#This Row],[Valor del control]]),AND(Tabla135[[#This Row],[No. de Control]]=1,Tabla135[[#This Row],[Desplazamiento en la Matriz]]="Impacto"),D479,AND(Tabla135[[#This Row],[No. de Control]]&gt;1,Tabla135[[#This Row],[Desplazamiento en la Matriz]]="Impacto"),AB478),""),"")</f>
        <v/>
      </c>
      <c r="AC479" s="310" t="str" cm="1">
        <f t="array" ref="AC479">IFERROR(IF(Tabla135[[#This Row],[Registro diligenciado]]=TRUE,_xlfn.IFS(AND(Tabla135[[#This Row],[No. de Control]]=1,Tabla135[[#This Row],[Desplazamiento en la Matriz]]="Impacto"),E479-(E479*Tabla135[[#This Row],[Valor del control]]),AND(Tabla135[[#This Row],[No. de Control]]&gt;1,Tabla135[[#This Row],[Desplazamiento en la Matriz]]="Impacto"),AC478-(AC478*Tabla135[[#This Row],[Valor del control]]),AND(Tabla135[[#This Row],[No. de Control]]=1,Tabla135[[#This Row],[Desplazamiento en la Matriz]]="Probabilidad"),E479,AND(Tabla135[[#This Row],[No. de Control]]&gt;1,Tabla135[[#This Row],[Desplazamiento en la Matriz]]="Probabilidad"),AC478),""),"")</f>
        <v/>
      </c>
      <c r="AD479" s="310">
        <f>IFERROR(_xlfn.MINIFS(Tabla135[Probabilidad residual],Tabla135[Id Riesgo],Tabla135[[#This Row],[Id Riesgo]]),"")</f>
        <v>0</v>
      </c>
      <c r="AE479" s="310">
        <f>IFERROR(_xlfn.MINIFS(Tabla135[Impacto residual],Tabla135[Id Riesgo],Tabla135[[#This Row],[Id Riesgo]]),"")</f>
        <v>0</v>
      </c>
      <c r="AF479" s="310" t="str" cm="1">
        <f t="array" ref="AF47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479" s="310" t="str" cm="1">
        <f t="array" ref="AG47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47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79" s="213"/>
      <c r="AJ479" s="727">
        <f>_xlfn.MINIFS(Tabla135[Probabilidad residual],Tabla135[Id Riesgo],Tabla135[[#This Row],[Id Riesgo]])</f>
        <v>0</v>
      </c>
      <c r="AK479" s="727">
        <f>_xlfn.MINIFS(Tabla135[Impacto residual],Tabla135[Id Riesgo],Tabla135[[#This Row],[Id Riesgo]])</f>
        <v>0</v>
      </c>
      <c r="AL479" s="727"/>
      <c r="AM479" s="727"/>
      <c r="AN479" s="213"/>
      <c r="AO479" s="213"/>
      <c r="AP479" s="213"/>
      <c r="AQ479" s="213"/>
      <c r="AR479" s="213"/>
      <c r="AS479" s="213"/>
      <c r="AT479" s="213"/>
      <c r="AU479" s="213"/>
      <c r="AV479" s="213"/>
      <c r="AW479" s="213"/>
      <c r="AX479" s="213"/>
      <c r="AY479" s="213"/>
    </row>
    <row r="480" spans="1:51" ht="14.6" x14ac:dyDescent="0.4">
      <c r="A480" s="735" t="str">
        <f>Tabla135[[#This Row],[Id Riesgo]]</f>
        <v>RC47</v>
      </c>
      <c r="B480" s="736" t="str">
        <f>Tabla135[[#This Row],[Riesgo]]</f>
        <v/>
      </c>
      <c r="C480" s="742" t="b">
        <f>Tabla135[[#This Row],[Identificado en paso 1 y 2?]]</f>
        <v>0</v>
      </c>
      <c r="D480" s="727" t="str">
        <f>_xlfn.XLOOKUP(Tabla135[[#This Row],[Id Riesgo]],Tabla13[Id Riesgo],Tabla13[Probabilidad],"",1)</f>
        <v/>
      </c>
      <c r="E480" s="727" t="str">
        <f>IF(C480=TRUE,_xlfn.XLOOKUP(Tabla135[[#This Row],[Id Riesgo]],Tabla13[Id Riesgo],Tabla13[Porcentaje Impacto],"",1),"")</f>
        <v/>
      </c>
      <c r="F480" s="290" t="str">
        <f t="shared" si="46"/>
        <v>RC47</v>
      </c>
      <c r="G480" s="415" t="b">
        <f>_xlfn.XLOOKUP(F480,Tabla13[Id Riesgo],Tabla13[Registro diligenciado],FALSE,1)</f>
        <v>0</v>
      </c>
      <c r="H480" s="290" t="str">
        <f>IF(G480,_xlfn.XLOOKUP(F480,Tabla6[Id Riesgo],Tabla6[DESCRIPCIÓN DEL RIESGO],FALSE,1),"")</f>
        <v/>
      </c>
      <c r="I480" s="327" t="str">
        <f>_xlfn.XLOOKUP(Tabla135[[#This Row],[Id Riesgo]],Tabla13[Id Riesgo],Tabla13[Probabilidad])</f>
        <v/>
      </c>
      <c r="J480" s="327" t="str">
        <f>_xlfn.XLOOKUP(Tabla135[[#This Row],[Id Riesgo]],Tabla13[Id Riesgo],Tabla13[Porcentaje Impacto],"",1)</f>
        <v/>
      </c>
      <c r="K480" s="311">
        <v>9</v>
      </c>
      <c r="L480" s="314"/>
      <c r="M480" s="314"/>
      <c r="N480" s="314"/>
      <c r="O480" s="295"/>
      <c r="P480" s="314"/>
      <c r="Q480" s="328" t="str">
        <f>_xlfn.TEXTJOIN(" ",TRUE,Tabla135[[#This Row],[Actividad - Acción ¿Qué?
Inicia con verbo]],Tabla135[[#This Row],[Complemento
(Observaciones o desviaciones)]])</f>
        <v/>
      </c>
      <c r="R480" s="295"/>
      <c r="S480" s="327" t="str">
        <f>_xlfn.XLOOKUP(Tabla135[[#This Row],[Tipo de control]],Tabla7[Tipo de control],Tabla7[Peso],"",1)</f>
        <v/>
      </c>
      <c r="T480" s="290" t="str">
        <f>_xlfn.XLOOKUP(Tabla135[[#This Row],[Tipo de control]],Tabla7[Tipo de control],Tabla7[Afectación matriz],"",1)</f>
        <v/>
      </c>
      <c r="U480" s="295"/>
      <c r="V480" s="327" t="str">
        <f>_xlfn.XLOOKUP(Tabla135[[#This Row],[Implementación]],Tabla11[Implementación],Tabla11[Peso],"",1)</f>
        <v/>
      </c>
      <c r="W480" s="295"/>
      <c r="X480" s="295"/>
      <c r="Y480" s="295"/>
      <c r="Z480" s="295"/>
      <c r="AA480" s="310" t="str">
        <f>IFERROR(Tabla135[[#This Row],[Peso del control]]+Tabla135[[#This Row],[Peso de la implementación]],"")</f>
        <v/>
      </c>
      <c r="AB480" s="310" t="str" cm="1">
        <f t="array" ref="AB480">IFERROR(IF(Tabla135[[#This Row],[Registro diligenciado]]=TRUE,_xlfn.IFS(AND(Tabla135[[#This Row],[No. de Control]]=1,Tabla135[[#This Row],[Desplazamiento en la Matriz]]="Probabilidad"),D480-(D480*Tabla135[[#This Row],[Valor del control]]),AND(Tabla135[[#This Row],[No. de Control]]&gt;1,Tabla135[[#This Row],[Desplazamiento en la Matriz]]="Probabilidad"),AB479-(AB479*Tabla135[[#This Row],[Valor del control]]),AND(Tabla135[[#This Row],[No. de Control]]=1,Tabla135[[#This Row],[Desplazamiento en la Matriz]]="Impacto"),D480,AND(Tabla135[[#This Row],[No. de Control]]&gt;1,Tabla135[[#This Row],[Desplazamiento en la Matriz]]="Impacto"),AB479),""),"")</f>
        <v/>
      </c>
      <c r="AC480" s="310" t="str" cm="1">
        <f t="array" ref="AC480">IFERROR(IF(Tabla135[[#This Row],[Registro diligenciado]]=TRUE,_xlfn.IFS(AND(Tabla135[[#This Row],[No. de Control]]=1,Tabla135[[#This Row],[Desplazamiento en la Matriz]]="Impacto"),E480-(E480*Tabla135[[#This Row],[Valor del control]]),AND(Tabla135[[#This Row],[No. de Control]]&gt;1,Tabla135[[#This Row],[Desplazamiento en la Matriz]]="Impacto"),AC479-(AC479*Tabla135[[#This Row],[Valor del control]]),AND(Tabla135[[#This Row],[No. de Control]]=1,Tabla135[[#This Row],[Desplazamiento en la Matriz]]="Probabilidad"),E480,AND(Tabla135[[#This Row],[No. de Control]]&gt;1,Tabla135[[#This Row],[Desplazamiento en la Matriz]]="Probabilidad"),AC479),""),"")</f>
        <v/>
      </c>
      <c r="AD480" s="310">
        <f>IFERROR(_xlfn.MINIFS(Tabla135[Probabilidad residual],Tabla135[Id Riesgo],Tabla135[[#This Row],[Id Riesgo]]),"")</f>
        <v>0</v>
      </c>
      <c r="AE480" s="310">
        <f>IFERROR(_xlfn.MINIFS(Tabla135[Impacto residual],Tabla135[Id Riesgo],Tabla135[[#This Row],[Id Riesgo]]),"")</f>
        <v>0</v>
      </c>
      <c r="AF480" s="310" t="str" cm="1">
        <f t="array" ref="AF48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480" s="310" t="str" cm="1">
        <f t="array" ref="AG48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48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80" s="213"/>
      <c r="AJ480" s="727">
        <f>_xlfn.MINIFS(Tabla135[Probabilidad residual],Tabla135[Id Riesgo],Tabla135[[#This Row],[Id Riesgo]])</f>
        <v>0</v>
      </c>
      <c r="AK480" s="727">
        <f>_xlfn.MINIFS(Tabla135[Impacto residual],Tabla135[Id Riesgo],Tabla135[[#This Row],[Id Riesgo]])</f>
        <v>0</v>
      </c>
      <c r="AL480" s="727"/>
      <c r="AM480" s="727"/>
      <c r="AN480" s="213"/>
      <c r="AO480" s="213"/>
      <c r="AP480" s="213"/>
      <c r="AQ480" s="213"/>
      <c r="AR480" s="213"/>
      <c r="AS480" s="213"/>
      <c r="AT480" s="213"/>
      <c r="AU480" s="213"/>
      <c r="AV480" s="213"/>
      <c r="AW480" s="213"/>
      <c r="AX480" s="213"/>
      <c r="AY480" s="213"/>
    </row>
    <row r="481" spans="1:51" ht="14.6" x14ac:dyDescent="0.4">
      <c r="A481" s="735" t="str">
        <f>Tabla135[[#This Row],[Id Riesgo]]</f>
        <v>RC47</v>
      </c>
      <c r="B481" s="736" t="str">
        <f>Tabla135[[#This Row],[Riesgo]]</f>
        <v/>
      </c>
      <c r="C481" s="742" t="b">
        <f>Tabla135[[#This Row],[Identificado en paso 1 y 2?]]</f>
        <v>0</v>
      </c>
      <c r="D481" s="727" t="str">
        <f>_xlfn.XLOOKUP(Tabla135[[#This Row],[Id Riesgo]],Tabla13[Id Riesgo],Tabla13[Probabilidad],"",1)</f>
        <v/>
      </c>
      <c r="E481" s="727" t="str">
        <f>IF(C481=TRUE,_xlfn.XLOOKUP(Tabla135[[#This Row],[Id Riesgo]],Tabla13[Id Riesgo],Tabla13[Porcentaje Impacto],"",1),"")</f>
        <v/>
      </c>
      <c r="F481" s="290" t="str">
        <f t="shared" si="46"/>
        <v>RC47</v>
      </c>
      <c r="G481" s="415" t="b">
        <f>_xlfn.XLOOKUP(F481,Tabla13[Id Riesgo],Tabla13[Registro diligenciado],FALSE,1)</f>
        <v>0</v>
      </c>
      <c r="H481" s="290" t="str">
        <f>IF(G481,_xlfn.XLOOKUP(F481,Tabla6[Id Riesgo],Tabla6[DESCRIPCIÓN DEL RIESGO],FALSE,1),"")</f>
        <v/>
      </c>
      <c r="I481" s="327" t="str">
        <f>_xlfn.XLOOKUP(Tabla135[[#This Row],[Id Riesgo]],Tabla13[Id Riesgo],Tabla13[Probabilidad])</f>
        <v/>
      </c>
      <c r="J481" s="327" t="str">
        <f>_xlfn.XLOOKUP(Tabla135[[#This Row],[Id Riesgo]],Tabla13[Id Riesgo],Tabla13[Porcentaje Impacto],"",1)</f>
        <v/>
      </c>
      <c r="K481" s="311">
        <v>10</v>
      </c>
      <c r="L481" s="314"/>
      <c r="M481" s="314"/>
      <c r="N481" s="314"/>
      <c r="O481" s="295"/>
      <c r="P481" s="314"/>
      <c r="Q481" s="328" t="str">
        <f>_xlfn.TEXTJOIN(" ",TRUE,Tabla135[[#This Row],[Actividad - Acción ¿Qué?
Inicia con verbo]],Tabla135[[#This Row],[Complemento
(Observaciones o desviaciones)]])</f>
        <v/>
      </c>
      <c r="R481" s="295"/>
      <c r="S481" s="327" t="str">
        <f>_xlfn.XLOOKUP(Tabla135[[#This Row],[Tipo de control]],Tabla7[Tipo de control],Tabla7[Peso],"",1)</f>
        <v/>
      </c>
      <c r="T481" s="290" t="str">
        <f>_xlfn.XLOOKUP(Tabla135[[#This Row],[Tipo de control]],Tabla7[Tipo de control],Tabla7[Afectación matriz],"",1)</f>
        <v/>
      </c>
      <c r="U481" s="295"/>
      <c r="V481" s="327" t="str">
        <f>_xlfn.XLOOKUP(Tabla135[[#This Row],[Implementación]],Tabla11[Implementación],Tabla11[Peso],"",1)</f>
        <v/>
      </c>
      <c r="W481" s="295"/>
      <c r="X481" s="295"/>
      <c r="Y481" s="295"/>
      <c r="Z481" s="295"/>
      <c r="AA481" s="310" t="str">
        <f>IFERROR(Tabla135[[#This Row],[Peso del control]]+Tabla135[[#This Row],[Peso de la implementación]],"")</f>
        <v/>
      </c>
      <c r="AB481" s="310" t="str" cm="1">
        <f t="array" ref="AB481">IFERROR(IF(Tabla135[[#This Row],[Registro diligenciado]]=TRUE,_xlfn.IFS(AND(Tabla135[[#This Row],[No. de Control]]=1,Tabla135[[#This Row],[Desplazamiento en la Matriz]]="Probabilidad"),D481-(D481*Tabla135[[#This Row],[Valor del control]]),AND(Tabla135[[#This Row],[No. de Control]]&gt;1,Tabla135[[#This Row],[Desplazamiento en la Matriz]]="Probabilidad"),AB480-(AB480*Tabla135[[#This Row],[Valor del control]]),AND(Tabla135[[#This Row],[No. de Control]]=1,Tabla135[[#This Row],[Desplazamiento en la Matriz]]="Impacto"),D481,AND(Tabla135[[#This Row],[No. de Control]]&gt;1,Tabla135[[#This Row],[Desplazamiento en la Matriz]]="Impacto"),AB480),""),"")</f>
        <v/>
      </c>
      <c r="AC481" s="310" t="str" cm="1">
        <f t="array" ref="AC481">IFERROR(IF(Tabla135[[#This Row],[Registro diligenciado]]=TRUE,_xlfn.IFS(AND(Tabla135[[#This Row],[No. de Control]]=1,Tabla135[[#This Row],[Desplazamiento en la Matriz]]="Impacto"),E481-(E481*Tabla135[[#This Row],[Valor del control]]),AND(Tabla135[[#This Row],[No. de Control]]&gt;1,Tabla135[[#This Row],[Desplazamiento en la Matriz]]="Impacto"),AC480-(AC480*Tabla135[[#This Row],[Valor del control]]),AND(Tabla135[[#This Row],[No. de Control]]=1,Tabla135[[#This Row],[Desplazamiento en la Matriz]]="Probabilidad"),E481,AND(Tabla135[[#This Row],[No. de Control]]&gt;1,Tabla135[[#This Row],[Desplazamiento en la Matriz]]="Probabilidad"),AC480),""),"")</f>
        <v/>
      </c>
      <c r="AD481" s="310">
        <f>IFERROR(_xlfn.MINIFS(Tabla135[Probabilidad residual],Tabla135[Id Riesgo],Tabla135[[#This Row],[Id Riesgo]]),"")</f>
        <v>0</v>
      </c>
      <c r="AE481" s="310">
        <f>IFERROR(_xlfn.MINIFS(Tabla135[Impacto residual],Tabla135[Id Riesgo],Tabla135[[#This Row],[Id Riesgo]]),"")</f>
        <v>0</v>
      </c>
      <c r="AF481" s="310" t="str" cm="1">
        <f t="array" ref="AF48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481" s="310" t="str" cm="1">
        <f t="array" ref="AG48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48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81" s="213"/>
      <c r="AJ481" s="727">
        <f>_xlfn.MINIFS(Tabla135[Probabilidad residual],Tabla135[Id Riesgo],Tabla135[[#This Row],[Id Riesgo]])</f>
        <v>0</v>
      </c>
      <c r="AK481" s="727">
        <f>_xlfn.MINIFS(Tabla135[Impacto residual],Tabla135[Id Riesgo],Tabla135[[#This Row],[Id Riesgo]])</f>
        <v>0</v>
      </c>
      <c r="AL481" s="727"/>
      <c r="AM481" s="727"/>
      <c r="AN481" s="213"/>
      <c r="AO481" s="213"/>
      <c r="AP481" s="213"/>
      <c r="AQ481" s="213"/>
      <c r="AR481" s="213"/>
      <c r="AS481" s="213"/>
      <c r="AT481" s="213"/>
      <c r="AU481" s="213"/>
      <c r="AV481" s="213"/>
      <c r="AW481" s="213"/>
      <c r="AX481" s="213"/>
      <c r="AY481" s="213"/>
    </row>
    <row r="482" spans="1:51" ht="14.6" x14ac:dyDescent="0.4">
      <c r="A482" s="735" t="str">
        <f>Tabla135[[#This Row],[Id Riesgo]]</f>
        <v>RC48</v>
      </c>
      <c r="B482" s="736" t="str">
        <f>Tabla135[[#This Row],[Riesgo]]</f>
        <v/>
      </c>
      <c r="C482" s="742" t="b">
        <f>Tabla135[[#This Row],[Identificado en paso 1 y 2?]]</f>
        <v>0</v>
      </c>
      <c r="D482" s="727" t="str">
        <f>_xlfn.XLOOKUP(Tabla135[[#This Row],[Id Riesgo]],Tabla13[Id Riesgo],Tabla13[Probabilidad],"",1)</f>
        <v/>
      </c>
      <c r="E482" s="727" t="str">
        <f>IF(C482=TRUE,_xlfn.XLOOKUP(Tabla135[[#This Row],[Id Riesgo]],Tabla13[Id Riesgo],Tabla13[Porcentaje Impacto],"",1),"")</f>
        <v/>
      </c>
      <c r="F482" s="290" t="s">
        <v>179</v>
      </c>
      <c r="G482" s="415" t="b">
        <f>_xlfn.XLOOKUP(F482,Tabla13[Id Riesgo],Tabla13[Registro diligenciado],FALSE,1)</f>
        <v>0</v>
      </c>
      <c r="H482" s="290" t="str">
        <f>IF(G482,_xlfn.XLOOKUP(F482,Tabla6[Id Riesgo],Tabla6[DESCRIPCIÓN DEL RIESGO],FALSE,1),"")</f>
        <v/>
      </c>
      <c r="I482" s="327" t="str">
        <f>_xlfn.XLOOKUP(Tabla135[[#This Row],[Id Riesgo]],Tabla13[Id Riesgo],Tabla13[Probabilidad])</f>
        <v/>
      </c>
      <c r="J482" s="327" t="str">
        <f>_xlfn.XLOOKUP(Tabla135[[#This Row],[Id Riesgo]],Tabla13[Id Riesgo],Tabla13[Porcentaje Impacto],"",1)</f>
        <v/>
      </c>
      <c r="K482" s="311">
        <v>1</v>
      </c>
      <c r="L482" s="314"/>
      <c r="M482" s="314"/>
      <c r="N482" s="314"/>
      <c r="O482" s="295"/>
      <c r="P482" s="314"/>
      <c r="Q482" s="328" t="str">
        <f>_xlfn.TEXTJOIN(" ",TRUE,Tabla135[[#This Row],[Actividad - Acción ¿Qué?
Inicia con verbo]],Tabla135[[#This Row],[Complemento
(Observaciones o desviaciones)]])</f>
        <v/>
      </c>
      <c r="R482" s="295"/>
      <c r="S482" s="327" t="str">
        <f>_xlfn.XLOOKUP(Tabla135[[#This Row],[Tipo de control]],Tabla7[Tipo de control],Tabla7[Peso],"",1)</f>
        <v/>
      </c>
      <c r="T482" s="290" t="str">
        <f>_xlfn.XLOOKUP(Tabla135[[#This Row],[Tipo de control]],Tabla7[Tipo de control],Tabla7[Afectación matriz],"",1)</f>
        <v/>
      </c>
      <c r="U482" s="295"/>
      <c r="V482" s="327" t="str">
        <f>_xlfn.XLOOKUP(Tabla135[[#This Row],[Implementación]],Tabla11[Implementación],Tabla11[Peso],"",1)</f>
        <v/>
      </c>
      <c r="W482" s="295"/>
      <c r="X482" s="295"/>
      <c r="Y482" s="295"/>
      <c r="Z482" s="295"/>
      <c r="AA482" s="310" t="str">
        <f>IFERROR(Tabla135[[#This Row],[Peso del control]]+Tabla135[[#This Row],[Peso de la implementación]],"")</f>
        <v/>
      </c>
      <c r="AB482" s="310" t="str" cm="1">
        <f t="array" ref="AB482">IFERROR(IF(Tabla135[[#This Row],[Registro diligenciado]]=TRUE,_xlfn.IFS(AND(Tabla135[[#This Row],[No. de Control]]=1,Tabla135[[#This Row],[Desplazamiento en la Matriz]]="Probabilidad"),D482-(D482*Tabla135[[#This Row],[Valor del control]]),AND(Tabla135[[#This Row],[No. de Control]]&gt;1,Tabla135[[#This Row],[Desplazamiento en la Matriz]]="Probabilidad"),AB481-(AB481*Tabla135[[#This Row],[Valor del control]]),AND(Tabla135[[#This Row],[No. de Control]]=1,Tabla135[[#This Row],[Desplazamiento en la Matriz]]="Impacto"),D482,AND(Tabla135[[#This Row],[No. de Control]]&gt;1,Tabla135[[#This Row],[Desplazamiento en la Matriz]]="Impacto"),AB481),""),"")</f>
        <v/>
      </c>
      <c r="AC482" s="310" t="str" cm="1">
        <f t="array" ref="AC482">IFERROR(IF(Tabla135[[#This Row],[Registro diligenciado]]=TRUE,_xlfn.IFS(AND(Tabla135[[#This Row],[No. de Control]]=1,Tabla135[[#This Row],[Desplazamiento en la Matriz]]="Impacto"),E482-(E482*Tabla135[[#This Row],[Valor del control]]),AND(Tabla135[[#This Row],[No. de Control]]&gt;1,Tabla135[[#This Row],[Desplazamiento en la Matriz]]="Impacto"),AC481-(AC481*Tabla135[[#This Row],[Valor del control]]),AND(Tabla135[[#This Row],[No. de Control]]=1,Tabla135[[#This Row],[Desplazamiento en la Matriz]]="Probabilidad"),E482,AND(Tabla135[[#This Row],[No. de Control]]&gt;1,Tabla135[[#This Row],[Desplazamiento en la Matriz]]="Probabilidad"),AC481),""),"")</f>
        <v/>
      </c>
      <c r="AD482" s="310">
        <f>IFERROR(_xlfn.MINIFS(Tabla135[Probabilidad residual],Tabla135[Id Riesgo],Tabla135[[#This Row],[Id Riesgo]]),"")</f>
        <v>0</v>
      </c>
      <c r="AE482" s="310">
        <f>IFERROR(_xlfn.MINIFS(Tabla135[Impacto residual],Tabla135[Id Riesgo],Tabla135[[#This Row],[Id Riesgo]]),"")</f>
        <v>0</v>
      </c>
      <c r="AF482" s="310" t="str" cm="1">
        <f t="array" ref="AF48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482" s="310" t="str" cm="1">
        <f t="array" ref="AG48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48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82" s="213"/>
      <c r="AJ482" s="727">
        <f>_xlfn.MINIFS(Tabla135[Probabilidad residual],Tabla135[Id Riesgo],Tabla135[[#This Row],[Id Riesgo]])</f>
        <v>0</v>
      </c>
      <c r="AK482" s="727">
        <f>_xlfn.MINIFS(Tabla135[Impacto residual],Tabla135[Id Riesgo],Tabla135[[#This Row],[Id Riesgo]])</f>
        <v>0</v>
      </c>
      <c r="AL482" s="727" t="str" cm="1">
        <f t="array" ref="AL482">IFERROR(_xlfn.IFS(AND(AJ482&gt;=CONFIGURACIÓN!$BF$6,AJ482&lt;=CONFIGURACIÓN!$BG$6),CONFIGURACIÓN!$BE$6,AND(AJ482&gt;=CONFIGURACIÓN!$BF$7,AJ482&lt;=CONFIGURACIÓN!$BG$7),CONFIGURACIÓN!$BE$7,AND(AJ482&gt;=CONFIGURACIÓN!$BF$8,AJ482&lt;=CONFIGURACIÓN!$BG$8),CONFIGURACIÓN!$BE$8,AND(AJ482&gt;=CONFIGURACIÓN!$BF$9,AJ482&lt;=CONFIGURACIÓN!$BG$9),CONFIGURACIÓN!$BE$9,AND(AJ482&gt;=CONFIGURACIÓN!$BF$10,AJ482&lt;=CONFIGURACIÓN!$BG$10),CONFIGURACIÓN!$BE$10),"")</f>
        <v/>
      </c>
      <c r="AM482" s="727" t="str" cm="1">
        <f t="array" ref="AM482">IFERROR(_xlfn.IFS(AND(AK482&gt;=CONFIGURACIÓN!$BJ$6,AK482&lt;=CONFIGURACIÓN!$BK$6),CONFIGURACIÓN!$BI$6,AND(AK482&gt;=CONFIGURACIÓN!$BJ$7,AK482&lt;=CONFIGURACIÓN!$BK$7),CONFIGURACIÓN!$BI$7,AND(AK482&gt;=CONFIGURACIÓN!$BJ$8,AK482&lt;=CONFIGURACIÓN!$BK$8),CONFIGURACIÓN!$BI$8,AND(AK482&gt;=CONFIGURACIÓN!$BJ$9,AK482&lt;=CONFIGURACIÓN!$BK$9),CONFIGURACIÓN!$BI$9,AND(AK482&gt;=CONFIGURACIÓN!$BJ$10,AK482&lt;=CONFIGURACIÓN!$BK$10),CONFIGURACIÓN!$BI$10),"")</f>
        <v/>
      </c>
      <c r="AN482" s="213"/>
      <c r="AO482" s="213"/>
      <c r="AP482" s="213"/>
      <c r="AQ482" s="213"/>
      <c r="AR482" s="213"/>
      <c r="AS482" s="213"/>
      <c r="AT482" s="213"/>
      <c r="AU482" s="213"/>
      <c r="AV482" s="213"/>
      <c r="AW482" s="213"/>
      <c r="AX482" s="213"/>
      <c r="AY482" s="213"/>
    </row>
    <row r="483" spans="1:51" ht="14.6" x14ac:dyDescent="0.4">
      <c r="A483" s="735" t="str">
        <f>Tabla135[[#This Row],[Id Riesgo]]</f>
        <v>RC48</v>
      </c>
      <c r="B483" s="736" t="str">
        <f>Tabla135[[#This Row],[Riesgo]]</f>
        <v/>
      </c>
      <c r="C483" s="742" t="b">
        <f>Tabla135[[#This Row],[Identificado en paso 1 y 2?]]</f>
        <v>0</v>
      </c>
      <c r="D483" s="727" t="str">
        <f>_xlfn.XLOOKUP(Tabla135[[#This Row],[Id Riesgo]],Tabla13[Id Riesgo],Tabla13[Probabilidad],"",1)</f>
        <v/>
      </c>
      <c r="E483" s="727" t="str">
        <f>IF(C483=TRUE,_xlfn.XLOOKUP(Tabla135[[#This Row],[Id Riesgo]],Tabla13[Id Riesgo],Tabla13[Porcentaje Impacto],"",1),"")</f>
        <v/>
      </c>
      <c r="F483" s="290" t="str">
        <f t="shared" ref="F483:F491" si="47">F482</f>
        <v>RC48</v>
      </c>
      <c r="G483" s="415" t="b">
        <f>_xlfn.XLOOKUP(F483,Tabla13[Id Riesgo],Tabla13[Registro diligenciado],FALSE,1)</f>
        <v>0</v>
      </c>
      <c r="H483" s="290" t="str">
        <f>IF(G483,_xlfn.XLOOKUP(F483,Tabla6[Id Riesgo],Tabla6[DESCRIPCIÓN DEL RIESGO],FALSE,1),"")</f>
        <v/>
      </c>
      <c r="I483" s="327" t="str">
        <f>_xlfn.XLOOKUP(Tabla135[[#This Row],[Id Riesgo]],Tabla13[Id Riesgo],Tabla13[Probabilidad])</f>
        <v/>
      </c>
      <c r="J483" s="327" t="str">
        <f>_xlfn.XLOOKUP(Tabla135[[#This Row],[Id Riesgo]],Tabla13[Id Riesgo],Tabla13[Porcentaje Impacto],"",1)</f>
        <v/>
      </c>
      <c r="K483" s="311">
        <v>2</v>
      </c>
      <c r="L483" s="314"/>
      <c r="M483" s="314"/>
      <c r="N483" s="314"/>
      <c r="O483" s="295"/>
      <c r="P483" s="314"/>
      <c r="Q483" s="328" t="str">
        <f>_xlfn.TEXTJOIN(" ",TRUE,Tabla135[[#This Row],[Actividad - Acción ¿Qué?
Inicia con verbo]],Tabla135[[#This Row],[Complemento
(Observaciones o desviaciones)]])</f>
        <v/>
      </c>
      <c r="R483" s="295"/>
      <c r="S483" s="327" t="str">
        <f>_xlfn.XLOOKUP(Tabla135[[#This Row],[Tipo de control]],Tabla7[Tipo de control],Tabla7[Peso],"",1)</f>
        <v/>
      </c>
      <c r="T483" s="290" t="str">
        <f>_xlfn.XLOOKUP(Tabla135[[#This Row],[Tipo de control]],Tabla7[Tipo de control],Tabla7[Afectación matriz],"",1)</f>
        <v/>
      </c>
      <c r="U483" s="295"/>
      <c r="V483" s="327" t="str">
        <f>_xlfn.XLOOKUP(Tabla135[[#This Row],[Implementación]],Tabla11[Implementación],Tabla11[Peso],"",1)</f>
        <v/>
      </c>
      <c r="W483" s="295"/>
      <c r="X483" s="295"/>
      <c r="Y483" s="295"/>
      <c r="Z483" s="295"/>
      <c r="AA483" s="310" t="str">
        <f>IFERROR(Tabla135[[#This Row],[Peso del control]]+Tabla135[[#This Row],[Peso de la implementación]],"")</f>
        <v/>
      </c>
      <c r="AB483" s="310" t="str" cm="1">
        <f t="array" ref="AB483">IFERROR(IF(Tabla135[[#This Row],[Registro diligenciado]]=TRUE,_xlfn.IFS(AND(Tabla135[[#This Row],[No. de Control]]=1,Tabla135[[#This Row],[Desplazamiento en la Matriz]]="Probabilidad"),D483-(D483*Tabla135[[#This Row],[Valor del control]]),AND(Tabla135[[#This Row],[No. de Control]]&gt;1,Tabla135[[#This Row],[Desplazamiento en la Matriz]]="Probabilidad"),AB482-(AB482*Tabla135[[#This Row],[Valor del control]]),AND(Tabla135[[#This Row],[No. de Control]]=1,Tabla135[[#This Row],[Desplazamiento en la Matriz]]="Impacto"),D483,AND(Tabla135[[#This Row],[No. de Control]]&gt;1,Tabla135[[#This Row],[Desplazamiento en la Matriz]]="Impacto"),AB482),""),"")</f>
        <v/>
      </c>
      <c r="AC483" s="310" t="str" cm="1">
        <f t="array" ref="AC483">IFERROR(IF(Tabla135[[#This Row],[Registro diligenciado]]=TRUE,_xlfn.IFS(AND(Tabla135[[#This Row],[No. de Control]]=1,Tabla135[[#This Row],[Desplazamiento en la Matriz]]="Impacto"),E483-(E483*Tabla135[[#This Row],[Valor del control]]),AND(Tabla135[[#This Row],[No. de Control]]&gt;1,Tabla135[[#This Row],[Desplazamiento en la Matriz]]="Impacto"),AC482-(AC482*Tabla135[[#This Row],[Valor del control]]),AND(Tabla135[[#This Row],[No. de Control]]=1,Tabla135[[#This Row],[Desplazamiento en la Matriz]]="Probabilidad"),E483,AND(Tabla135[[#This Row],[No. de Control]]&gt;1,Tabla135[[#This Row],[Desplazamiento en la Matriz]]="Probabilidad"),AC482),""),"")</f>
        <v/>
      </c>
      <c r="AD483" s="310">
        <f>IFERROR(_xlfn.MINIFS(Tabla135[Probabilidad residual],Tabla135[Id Riesgo],Tabla135[[#This Row],[Id Riesgo]]),"")</f>
        <v>0</v>
      </c>
      <c r="AE483" s="310">
        <f>IFERROR(_xlfn.MINIFS(Tabla135[Impacto residual],Tabla135[Id Riesgo],Tabla135[[#This Row],[Id Riesgo]]),"")</f>
        <v>0</v>
      </c>
      <c r="AF483" s="310" t="str" cm="1">
        <f t="array" ref="AF48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483" s="310" t="str" cm="1">
        <f t="array" ref="AG48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48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83" s="213"/>
      <c r="AJ483" s="727">
        <f>_xlfn.MINIFS(Tabla135[Probabilidad residual],Tabla135[Id Riesgo],Tabla135[[#This Row],[Id Riesgo]])</f>
        <v>0</v>
      </c>
      <c r="AK483" s="727">
        <f>_xlfn.MINIFS(Tabla135[Impacto residual],Tabla135[Id Riesgo],Tabla135[[#This Row],[Id Riesgo]])</f>
        <v>0</v>
      </c>
      <c r="AL483" s="727"/>
      <c r="AM483" s="727"/>
      <c r="AN483" s="213"/>
      <c r="AO483" s="213"/>
      <c r="AP483" s="213"/>
      <c r="AQ483" s="213"/>
      <c r="AR483" s="213"/>
      <c r="AS483" s="213"/>
      <c r="AT483" s="213"/>
      <c r="AU483" s="213"/>
      <c r="AV483" s="213"/>
      <c r="AW483" s="213"/>
      <c r="AX483" s="213"/>
      <c r="AY483" s="213"/>
    </row>
    <row r="484" spans="1:51" ht="14.6" x14ac:dyDescent="0.4">
      <c r="A484" s="735" t="str">
        <f>Tabla135[[#This Row],[Id Riesgo]]</f>
        <v>RC48</v>
      </c>
      <c r="B484" s="736" t="str">
        <f>Tabla135[[#This Row],[Riesgo]]</f>
        <v/>
      </c>
      <c r="C484" s="742" t="b">
        <f>Tabla135[[#This Row],[Identificado en paso 1 y 2?]]</f>
        <v>0</v>
      </c>
      <c r="D484" s="727" t="str">
        <f>_xlfn.XLOOKUP(Tabla135[[#This Row],[Id Riesgo]],Tabla13[Id Riesgo],Tabla13[Probabilidad],"",1)</f>
        <v/>
      </c>
      <c r="E484" s="727" t="str">
        <f>IF(C484=TRUE,_xlfn.XLOOKUP(Tabla135[[#This Row],[Id Riesgo]],Tabla13[Id Riesgo],Tabla13[Porcentaje Impacto],"",1),"")</f>
        <v/>
      </c>
      <c r="F484" s="290" t="str">
        <f t="shared" si="47"/>
        <v>RC48</v>
      </c>
      <c r="G484" s="415" t="b">
        <f>_xlfn.XLOOKUP(F484,Tabla13[Id Riesgo],Tabla13[Registro diligenciado],FALSE,1)</f>
        <v>0</v>
      </c>
      <c r="H484" s="290" t="str">
        <f>IF(G484,_xlfn.XLOOKUP(F484,Tabla6[Id Riesgo],Tabla6[DESCRIPCIÓN DEL RIESGO],FALSE,1),"")</f>
        <v/>
      </c>
      <c r="I484" s="327" t="str">
        <f>_xlfn.XLOOKUP(Tabla135[[#This Row],[Id Riesgo]],Tabla13[Id Riesgo],Tabla13[Probabilidad])</f>
        <v/>
      </c>
      <c r="J484" s="327" t="str">
        <f>_xlfn.XLOOKUP(Tabla135[[#This Row],[Id Riesgo]],Tabla13[Id Riesgo],Tabla13[Porcentaje Impacto],"",1)</f>
        <v/>
      </c>
      <c r="K484" s="311">
        <v>3</v>
      </c>
      <c r="L484" s="314"/>
      <c r="M484" s="314"/>
      <c r="N484" s="314"/>
      <c r="O484" s="295"/>
      <c r="P484" s="314"/>
      <c r="Q484" s="328" t="str">
        <f>_xlfn.TEXTJOIN(" ",TRUE,Tabla135[[#This Row],[Actividad - Acción ¿Qué?
Inicia con verbo]],Tabla135[[#This Row],[Complemento
(Observaciones o desviaciones)]])</f>
        <v/>
      </c>
      <c r="R484" s="295"/>
      <c r="S484" s="327" t="str">
        <f>_xlfn.XLOOKUP(Tabla135[[#This Row],[Tipo de control]],Tabla7[Tipo de control],Tabla7[Peso],"",1)</f>
        <v/>
      </c>
      <c r="T484" s="290" t="str">
        <f>_xlfn.XLOOKUP(Tabla135[[#This Row],[Tipo de control]],Tabla7[Tipo de control],Tabla7[Afectación matriz],"",1)</f>
        <v/>
      </c>
      <c r="U484" s="295"/>
      <c r="V484" s="327" t="str">
        <f>_xlfn.XLOOKUP(Tabla135[[#This Row],[Implementación]],Tabla11[Implementación],Tabla11[Peso],"",1)</f>
        <v/>
      </c>
      <c r="W484" s="295"/>
      <c r="X484" s="295"/>
      <c r="Y484" s="295"/>
      <c r="Z484" s="295"/>
      <c r="AA484" s="310" t="str">
        <f>IFERROR(Tabla135[[#This Row],[Peso del control]]+Tabla135[[#This Row],[Peso de la implementación]],"")</f>
        <v/>
      </c>
      <c r="AB484" s="310" t="str" cm="1">
        <f t="array" ref="AB484">IFERROR(IF(Tabla135[[#This Row],[Registro diligenciado]]=TRUE,_xlfn.IFS(AND(Tabla135[[#This Row],[No. de Control]]=1,Tabla135[[#This Row],[Desplazamiento en la Matriz]]="Probabilidad"),D484-(D484*Tabla135[[#This Row],[Valor del control]]),AND(Tabla135[[#This Row],[No. de Control]]&gt;1,Tabla135[[#This Row],[Desplazamiento en la Matriz]]="Probabilidad"),AB483-(AB483*Tabla135[[#This Row],[Valor del control]]),AND(Tabla135[[#This Row],[No. de Control]]=1,Tabla135[[#This Row],[Desplazamiento en la Matriz]]="Impacto"),D484,AND(Tabla135[[#This Row],[No. de Control]]&gt;1,Tabla135[[#This Row],[Desplazamiento en la Matriz]]="Impacto"),AB483),""),"")</f>
        <v/>
      </c>
      <c r="AC484" s="310" t="str" cm="1">
        <f t="array" ref="AC484">IFERROR(IF(Tabla135[[#This Row],[Registro diligenciado]]=TRUE,_xlfn.IFS(AND(Tabla135[[#This Row],[No. de Control]]=1,Tabla135[[#This Row],[Desplazamiento en la Matriz]]="Impacto"),E484-(E484*Tabla135[[#This Row],[Valor del control]]),AND(Tabla135[[#This Row],[No. de Control]]&gt;1,Tabla135[[#This Row],[Desplazamiento en la Matriz]]="Impacto"),AC483-(AC483*Tabla135[[#This Row],[Valor del control]]),AND(Tabla135[[#This Row],[No. de Control]]=1,Tabla135[[#This Row],[Desplazamiento en la Matriz]]="Probabilidad"),E484,AND(Tabla135[[#This Row],[No. de Control]]&gt;1,Tabla135[[#This Row],[Desplazamiento en la Matriz]]="Probabilidad"),AC483),""),"")</f>
        <v/>
      </c>
      <c r="AD484" s="310">
        <f>IFERROR(_xlfn.MINIFS(Tabla135[Probabilidad residual],Tabla135[Id Riesgo],Tabla135[[#This Row],[Id Riesgo]]),"")</f>
        <v>0</v>
      </c>
      <c r="AE484" s="310">
        <f>IFERROR(_xlfn.MINIFS(Tabla135[Impacto residual],Tabla135[Id Riesgo],Tabla135[[#This Row],[Id Riesgo]]),"")</f>
        <v>0</v>
      </c>
      <c r="AF484" s="310" t="str" cm="1">
        <f t="array" ref="AF48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484" s="310" t="str" cm="1">
        <f t="array" ref="AG48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48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84" s="213"/>
      <c r="AJ484" s="727">
        <f>_xlfn.MINIFS(Tabla135[Probabilidad residual],Tabla135[Id Riesgo],Tabla135[[#This Row],[Id Riesgo]])</f>
        <v>0</v>
      </c>
      <c r="AK484" s="727">
        <f>_xlfn.MINIFS(Tabla135[Impacto residual],Tabla135[Id Riesgo],Tabla135[[#This Row],[Id Riesgo]])</f>
        <v>0</v>
      </c>
      <c r="AL484" s="727"/>
      <c r="AM484" s="727"/>
      <c r="AN484" s="213"/>
      <c r="AO484" s="213"/>
      <c r="AP484" s="213"/>
      <c r="AQ484" s="213"/>
      <c r="AR484" s="213"/>
      <c r="AS484" s="213"/>
      <c r="AT484" s="213"/>
      <c r="AU484" s="213"/>
      <c r="AV484" s="213"/>
      <c r="AW484" s="213"/>
      <c r="AX484" s="213"/>
      <c r="AY484" s="213"/>
    </row>
    <row r="485" spans="1:51" ht="14.6" x14ac:dyDescent="0.4">
      <c r="A485" s="735" t="str">
        <f>Tabla135[[#This Row],[Id Riesgo]]</f>
        <v>RC48</v>
      </c>
      <c r="B485" s="736" t="str">
        <f>Tabla135[[#This Row],[Riesgo]]</f>
        <v/>
      </c>
      <c r="C485" s="742" t="b">
        <f>Tabla135[[#This Row],[Identificado en paso 1 y 2?]]</f>
        <v>0</v>
      </c>
      <c r="D485" s="727" t="str">
        <f>_xlfn.XLOOKUP(Tabla135[[#This Row],[Id Riesgo]],Tabla13[Id Riesgo],Tabla13[Probabilidad],"",1)</f>
        <v/>
      </c>
      <c r="E485" s="727" t="str">
        <f>IF(C485=TRUE,_xlfn.XLOOKUP(Tabla135[[#This Row],[Id Riesgo]],Tabla13[Id Riesgo],Tabla13[Porcentaje Impacto],"",1),"")</f>
        <v/>
      </c>
      <c r="F485" s="290" t="str">
        <f t="shared" si="47"/>
        <v>RC48</v>
      </c>
      <c r="G485" s="415" t="b">
        <f>_xlfn.XLOOKUP(F485,Tabla13[Id Riesgo],Tabla13[Registro diligenciado],FALSE,1)</f>
        <v>0</v>
      </c>
      <c r="H485" s="290" t="str">
        <f>IF(G485,_xlfn.XLOOKUP(F485,Tabla6[Id Riesgo],Tabla6[DESCRIPCIÓN DEL RIESGO],FALSE,1),"")</f>
        <v/>
      </c>
      <c r="I485" s="327" t="str">
        <f>_xlfn.XLOOKUP(Tabla135[[#This Row],[Id Riesgo]],Tabla13[Id Riesgo],Tabla13[Probabilidad])</f>
        <v/>
      </c>
      <c r="J485" s="327" t="str">
        <f>_xlfn.XLOOKUP(Tabla135[[#This Row],[Id Riesgo]],Tabla13[Id Riesgo],Tabla13[Porcentaje Impacto],"",1)</f>
        <v/>
      </c>
      <c r="K485" s="311">
        <v>4</v>
      </c>
      <c r="L485" s="314"/>
      <c r="M485" s="314"/>
      <c r="N485" s="314"/>
      <c r="O485" s="295"/>
      <c r="P485" s="314"/>
      <c r="Q485" s="328" t="str">
        <f>_xlfn.TEXTJOIN(" ",TRUE,Tabla135[[#This Row],[Actividad - Acción ¿Qué?
Inicia con verbo]],Tabla135[[#This Row],[Complemento
(Observaciones o desviaciones)]])</f>
        <v/>
      </c>
      <c r="R485" s="295"/>
      <c r="S485" s="327" t="str">
        <f>_xlfn.XLOOKUP(Tabla135[[#This Row],[Tipo de control]],Tabla7[Tipo de control],Tabla7[Peso],"",1)</f>
        <v/>
      </c>
      <c r="T485" s="290" t="str">
        <f>_xlfn.XLOOKUP(Tabla135[[#This Row],[Tipo de control]],Tabla7[Tipo de control],Tabla7[Afectación matriz],"",1)</f>
        <v/>
      </c>
      <c r="U485" s="295"/>
      <c r="V485" s="327" t="str">
        <f>_xlfn.XLOOKUP(Tabla135[[#This Row],[Implementación]],Tabla11[Implementación],Tabla11[Peso],"",1)</f>
        <v/>
      </c>
      <c r="W485" s="295"/>
      <c r="X485" s="295"/>
      <c r="Y485" s="295"/>
      <c r="Z485" s="295"/>
      <c r="AA485" s="310" t="str">
        <f>IFERROR(Tabla135[[#This Row],[Peso del control]]+Tabla135[[#This Row],[Peso de la implementación]],"")</f>
        <v/>
      </c>
      <c r="AB485" s="310" t="str" cm="1">
        <f t="array" ref="AB485">IFERROR(IF(Tabla135[[#This Row],[Registro diligenciado]]=TRUE,_xlfn.IFS(AND(Tabla135[[#This Row],[No. de Control]]=1,Tabla135[[#This Row],[Desplazamiento en la Matriz]]="Probabilidad"),D485-(D485*Tabla135[[#This Row],[Valor del control]]),AND(Tabla135[[#This Row],[No. de Control]]&gt;1,Tabla135[[#This Row],[Desplazamiento en la Matriz]]="Probabilidad"),AB484-(AB484*Tabla135[[#This Row],[Valor del control]]),AND(Tabla135[[#This Row],[No. de Control]]=1,Tabla135[[#This Row],[Desplazamiento en la Matriz]]="Impacto"),D485,AND(Tabla135[[#This Row],[No. de Control]]&gt;1,Tabla135[[#This Row],[Desplazamiento en la Matriz]]="Impacto"),AB484),""),"")</f>
        <v/>
      </c>
      <c r="AC485" s="310" t="str" cm="1">
        <f t="array" ref="AC485">IFERROR(IF(Tabla135[[#This Row],[Registro diligenciado]]=TRUE,_xlfn.IFS(AND(Tabla135[[#This Row],[No. de Control]]=1,Tabla135[[#This Row],[Desplazamiento en la Matriz]]="Impacto"),E485-(E485*Tabla135[[#This Row],[Valor del control]]),AND(Tabla135[[#This Row],[No. de Control]]&gt;1,Tabla135[[#This Row],[Desplazamiento en la Matriz]]="Impacto"),AC484-(AC484*Tabla135[[#This Row],[Valor del control]]),AND(Tabla135[[#This Row],[No. de Control]]=1,Tabla135[[#This Row],[Desplazamiento en la Matriz]]="Probabilidad"),E485,AND(Tabla135[[#This Row],[No. de Control]]&gt;1,Tabla135[[#This Row],[Desplazamiento en la Matriz]]="Probabilidad"),AC484),""),"")</f>
        <v/>
      </c>
      <c r="AD485" s="310">
        <f>IFERROR(_xlfn.MINIFS(Tabla135[Probabilidad residual],Tabla135[Id Riesgo],Tabla135[[#This Row],[Id Riesgo]]),"")</f>
        <v>0</v>
      </c>
      <c r="AE485" s="310">
        <f>IFERROR(_xlfn.MINIFS(Tabla135[Impacto residual],Tabla135[Id Riesgo],Tabla135[[#This Row],[Id Riesgo]]),"")</f>
        <v>0</v>
      </c>
      <c r="AF485" s="310" t="str" cm="1">
        <f t="array" ref="AF48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485" s="310" t="str" cm="1">
        <f t="array" ref="AG48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48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85" s="213"/>
      <c r="AJ485" s="727">
        <f>_xlfn.MINIFS(Tabla135[Probabilidad residual],Tabla135[Id Riesgo],Tabla135[[#This Row],[Id Riesgo]])</f>
        <v>0</v>
      </c>
      <c r="AK485" s="727">
        <f>_xlfn.MINIFS(Tabla135[Impacto residual],Tabla135[Id Riesgo],Tabla135[[#This Row],[Id Riesgo]])</f>
        <v>0</v>
      </c>
      <c r="AL485" s="727"/>
      <c r="AM485" s="727"/>
      <c r="AN485" s="213"/>
      <c r="AO485" s="213"/>
      <c r="AP485" s="213"/>
      <c r="AQ485" s="213"/>
      <c r="AR485" s="213"/>
      <c r="AS485" s="213"/>
      <c r="AT485" s="213"/>
      <c r="AU485" s="213"/>
      <c r="AV485" s="213"/>
      <c r="AW485" s="213"/>
      <c r="AX485" s="213"/>
      <c r="AY485" s="213"/>
    </row>
    <row r="486" spans="1:51" ht="14.6" x14ac:dyDescent="0.4">
      <c r="A486" s="735" t="str">
        <f>Tabla135[[#This Row],[Id Riesgo]]</f>
        <v>RC48</v>
      </c>
      <c r="B486" s="736" t="str">
        <f>Tabla135[[#This Row],[Riesgo]]</f>
        <v/>
      </c>
      <c r="C486" s="742" t="b">
        <f>Tabla135[[#This Row],[Identificado en paso 1 y 2?]]</f>
        <v>0</v>
      </c>
      <c r="D486" s="727" t="str">
        <f>_xlfn.XLOOKUP(Tabla135[[#This Row],[Id Riesgo]],Tabla13[Id Riesgo],Tabla13[Probabilidad],"",1)</f>
        <v/>
      </c>
      <c r="E486" s="727" t="str">
        <f>IF(C486=TRUE,_xlfn.XLOOKUP(Tabla135[[#This Row],[Id Riesgo]],Tabla13[Id Riesgo],Tabla13[Porcentaje Impacto],"",1),"")</f>
        <v/>
      </c>
      <c r="F486" s="290" t="str">
        <f t="shared" si="47"/>
        <v>RC48</v>
      </c>
      <c r="G486" s="415" t="b">
        <f>_xlfn.XLOOKUP(F486,Tabla13[Id Riesgo],Tabla13[Registro diligenciado],FALSE,1)</f>
        <v>0</v>
      </c>
      <c r="H486" s="290" t="str">
        <f>IF(G486,_xlfn.XLOOKUP(F486,Tabla6[Id Riesgo],Tabla6[DESCRIPCIÓN DEL RIESGO],FALSE,1),"")</f>
        <v/>
      </c>
      <c r="I486" s="327" t="str">
        <f>_xlfn.XLOOKUP(Tabla135[[#This Row],[Id Riesgo]],Tabla13[Id Riesgo],Tabla13[Probabilidad])</f>
        <v/>
      </c>
      <c r="J486" s="327" t="str">
        <f>_xlfn.XLOOKUP(Tabla135[[#This Row],[Id Riesgo]],Tabla13[Id Riesgo],Tabla13[Porcentaje Impacto],"",1)</f>
        <v/>
      </c>
      <c r="K486" s="311">
        <v>5</v>
      </c>
      <c r="L486" s="314"/>
      <c r="M486" s="314"/>
      <c r="N486" s="314"/>
      <c r="O486" s="295"/>
      <c r="P486" s="314"/>
      <c r="Q486" s="328" t="str">
        <f>_xlfn.TEXTJOIN(" ",TRUE,Tabla135[[#This Row],[Actividad - Acción ¿Qué?
Inicia con verbo]],Tabla135[[#This Row],[Complemento
(Observaciones o desviaciones)]])</f>
        <v/>
      </c>
      <c r="R486" s="295"/>
      <c r="S486" s="327" t="str">
        <f>_xlfn.XLOOKUP(Tabla135[[#This Row],[Tipo de control]],Tabla7[Tipo de control],Tabla7[Peso],"",1)</f>
        <v/>
      </c>
      <c r="T486" s="290" t="str">
        <f>_xlfn.XLOOKUP(Tabla135[[#This Row],[Tipo de control]],Tabla7[Tipo de control],Tabla7[Afectación matriz],"",1)</f>
        <v/>
      </c>
      <c r="U486" s="295"/>
      <c r="V486" s="327" t="str">
        <f>_xlfn.XLOOKUP(Tabla135[[#This Row],[Implementación]],Tabla11[Implementación],Tabla11[Peso],"",1)</f>
        <v/>
      </c>
      <c r="W486" s="295"/>
      <c r="X486" s="295"/>
      <c r="Y486" s="295"/>
      <c r="Z486" s="295"/>
      <c r="AA486" s="310" t="str">
        <f>IFERROR(Tabla135[[#This Row],[Peso del control]]+Tabla135[[#This Row],[Peso de la implementación]],"")</f>
        <v/>
      </c>
      <c r="AB486" s="310" t="str" cm="1">
        <f t="array" ref="AB486">IFERROR(IF(Tabla135[[#This Row],[Registro diligenciado]]=TRUE,_xlfn.IFS(AND(Tabla135[[#This Row],[No. de Control]]=1,Tabla135[[#This Row],[Desplazamiento en la Matriz]]="Probabilidad"),D486-(D486*Tabla135[[#This Row],[Valor del control]]),AND(Tabla135[[#This Row],[No. de Control]]&gt;1,Tabla135[[#This Row],[Desplazamiento en la Matriz]]="Probabilidad"),AB485-(AB485*Tabla135[[#This Row],[Valor del control]]),AND(Tabla135[[#This Row],[No. de Control]]=1,Tabla135[[#This Row],[Desplazamiento en la Matriz]]="Impacto"),D486,AND(Tabla135[[#This Row],[No. de Control]]&gt;1,Tabla135[[#This Row],[Desplazamiento en la Matriz]]="Impacto"),AB485),""),"")</f>
        <v/>
      </c>
      <c r="AC486" s="310" t="str" cm="1">
        <f t="array" ref="AC486">IFERROR(IF(Tabla135[[#This Row],[Registro diligenciado]]=TRUE,_xlfn.IFS(AND(Tabla135[[#This Row],[No. de Control]]=1,Tabla135[[#This Row],[Desplazamiento en la Matriz]]="Impacto"),E486-(E486*Tabla135[[#This Row],[Valor del control]]),AND(Tabla135[[#This Row],[No. de Control]]&gt;1,Tabla135[[#This Row],[Desplazamiento en la Matriz]]="Impacto"),AC485-(AC485*Tabla135[[#This Row],[Valor del control]]),AND(Tabla135[[#This Row],[No. de Control]]=1,Tabla135[[#This Row],[Desplazamiento en la Matriz]]="Probabilidad"),E486,AND(Tabla135[[#This Row],[No. de Control]]&gt;1,Tabla135[[#This Row],[Desplazamiento en la Matriz]]="Probabilidad"),AC485),""),"")</f>
        <v/>
      </c>
      <c r="AD486" s="310">
        <f>IFERROR(_xlfn.MINIFS(Tabla135[Probabilidad residual],Tabla135[Id Riesgo],Tabla135[[#This Row],[Id Riesgo]]),"")</f>
        <v>0</v>
      </c>
      <c r="AE486" s="310">
        <f>IFERROR(_xlfn.MINIFS(Tabla135[Impacto residual],Tabla135[Id Riesgo],Tabla135[[#This Row],[Id Riesgo]]),"")</f>
        <v>0</v>
      </c>
      <c r="AF486" s="310" t="str" cm="1">
        <f t="array" ref="AF48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486" s="310" t="str" cm="1">
        <f t="array" ref="AG48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48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86" s="213"/>
      <c r="AJ486" s="727">
        <f>_xlfn.MINIFS(Tabla135[Probabilidad residual],Tabla135[Id Riesgo],Tabla135[[#This Row],[Id Riesgo]])</f>
        <v>0</v>
      </c>
      <c r="AK486" s="727">
        <f>_xlfn.MINIFS(Tabla135[Impacto residual],Tabla135[Id Riesgo],Tabla135[[#This Row],[Id Riesgo]])</f>
        <v>0</v>
      </c>
      <c r="AL486" s="727"/>
      <c r="AM486" s="727"/>
      <c r="AN486" s="213"/>
      <c r="AO486" s="213"/>
      <c r="AP486" s="213"/>
      <c r="AQ486" s="213"/>
      <c r="AR486" s="213"/>
      <c r="AS486" s="213"/>
      <c r="AT486" s="213"/>
      <c r="AU486" s="213"/>
      <c r="AV486" s="213"/>
      <c r="AW486" s="213"/>
      <c r="AX486" s="213"/>
      <c r="AY486" s="213"/>
    </row>
    <row r="487" spans="1:51" ht="14.6" x14ac:dyDescent="0.4">
      <c r="A487" s="735" t="str">
        <f>Tabla135[[#This Row],[Id Riesgo]]</f>
        <v>RC48</v>
      </c>
      <c r="B487" s="736" t="str">
        <f>Tabla135[[#This Row],[Riesgo]]</f>
        <v/>
      </c>
      <c r="C487" s="742" t="b">
        <f>Tabla135[[#This Row],[Identificado en paso 1 y 2?]]</f>
        <v>0</v>
      </c>
      <c r="D487" s="727" t="str">
        <f>_xlfn.XLOOKUP(Tabla135[[#This Row],[Id Riesgo]],Tabla13[Id Riesgo],Tabla13[Probabilidad],"",1)</f>
        <v/>
      </c>
      <c r="E487" s="727" t="str">
        <f>IF(C487=TRUE,_xlfn.XLOOKUP(Tabla135[[#This Row],[Id Riesgo]],Tabla13[Id Riesgo],Tabla13[Porcentaje Impacto],"",1),"")</f>
        <v/>
      </c>
      <c r="F487" s="290" t="str">
        <f t="shared" si="47"/>
        <v>RC48</v>
      </c>
      <c r="G487" s="415" t="b">
        <f>_xlfn.XLOOKUP(F487,Tabla13[Id Riesgo],Tabla13[Registro diligenciado],FALSE,1)</f>
        <v>0</v>
      </c>
      <c r="H487" s="290" t="str">
        <f>IF(G487,_xlfn.XLOOKUP(F487,Tabla6[Id Riesgo],Tabla6[DESCRIPCIÓN DEL RIESGO],FALSE,1),"")</f>
        <v/>
      </c>
      <c r="I487" s="327" t="str">
        <f>_xlfn.XLOOKUP(Tabla135[[#This Row],[Id Riesgo]],Tabla13[Id Riesgo],Tabla13[Probabilidad])</f>
        <v/>
      </c>
      <c r="J487" s="327" t="str">
        <f>_xlfn.XLOOKUP(Tabla135[[#This Row],[Id Riesgo]],Tabla13[Id Riesgo],Tabla13[Porcentaje Impacto],"",1)</f>
        <v/>
      </c>
      <c r="K487" s="311">
        <v>6</v>
      </c>
      <c r="L487" s="314"/>
      <c r="M487" s="314"/>
      <c r="N487" s="314"/>
      <c r="O487" s="295"/>
      <c r="P487" s="314"/>
      <c r="Q487" s="328" t="str">
        <f>_xlfn.TEXTJOIN(" ",TRUE,Tabla135[[#This Row],[Actividad - Acción ¿Qué?
Inicia con verbo]],Tabla135[[#This Row],[Complemento
(Observaciones o desviaciones)]])</f>
        <v/>
      </c>
      <c r="R487" s="295"/>
      <c r="S487" s="327" t="str">
        <f>_xlfn.XLOOKUP(Tabla135[[#This Row],[Tipo de control]],Tabla7[Tipo de control],Tabla7[Peso],"",1)</f>
        <v/>
      </c>
      <c r="T487" s="290" t="str">
        <f>_xlfn.XLOOKUP(Tabla135[[#This Row],[Tipo de control]],Tabla7[Tipo de control],Tabla7[Afectación matriz],"",1)</f>
        <v/>
      </c>
      <c r="U487" s="295"/>
      <c r="V487" s="327" t="str">
        <f>_xlfn.XLOOKUP(Tabla135[[#This Row],[Implementación]],Tabla11[Implementación],Tabla11[Peso],"",1)</f>
        <v/>
      </c>
      <c r="W487" s="295"/>
      <c r="X487" s="295"/>
      <c r="Y487" s="295"/>
      <c r="Z487" s="295"/>
      <c r="AA487" s="310" t="str">
        <f>IFERROR(Tabla135[[#This Row],[Peso del control]]+Tabla135[[#This Row],[Peso de la implementación]],"")</f>
        <v/>
      </c>
      <c r="AB487" s="310" t="str" cm="1">
        <f t="array" ref="AB487">IFERROR(IF(Tabla135[[#This Row],[Registro diligenciado]]=TRUE,_xlfn.IFS(AND(Tabla135[[#This Row],[No. de Control]]=1,Tabla135[[#This Row],[Desplazamiento en la Matriz]]="Probabilidad"),D487-(D487*Tabla135[[#This Row],[Valor del control]]),AND(Tabla135[[#This Row],[No. de Control]]&gt;1,Tabla135[[#This Row],[Desplazamiento en la Matriz]]="Probabilidad"),AB486-(AB486*Tabla135[[#This Row],[Valor del control]]),AND(Tabla135[[#This Row],[No. de Control]]=1,Tabla135[[#This Row],[Desplazamiento en la Matriz]]="Impacto"),D487,AND(Tabla135[[#This Row],[No. de Control]]&gt;1,Tabla135[[#This Row],[Desplazamiento en la Matriz]]="Impacto"),AB486),""),"")</f>
        <v/>
      </c>
      <c r="AC487" s="310" t="str" cm="1">
        <f t="array" ref="AC487">IFERROR(IF(Tabla135[[#This Row],[Registro diligenciado]]=TRUE,_xlfn.IFS(AND(Tabla135[[#This Row],[No. de Control]]=1,Tabla135[[#This Row],[Desplazamiento en la Matriz]]="Impacto"),E487-(E487*Tabla135[[#This Row],[Valor del control]]),AND(Tabla135[[#This Row],[No. de Control]]&gt;1,Tabla135[[#This Row],[Desplazamiento en la Matriz]]="Impacto"),AC486-(AC486*Tabla135[[#This Row],[Valor del control]]),AND(Tabla135[[#This Row],[No. de Control]]=1,Tabla135[[#This Row],[Desplazamiento en la Matriz]]="Probabilidad"),E487,AND(Tabla135[[#This Row],[No. de Control]]&gt;1,Tabla135[[#This Row],[Desplazamiento en la Matriz]]="Probabilidad"),AC486),""),"")</f>
        <v/>
      </c>
      <c r="AD487" s="310">
        <f>IFERROR(_xlfn.MINIFS(Tabla135[Probabilidad residual],Tabla135[Id Riesgo],Tabla135[[#This Row],[Id Riesgo]]),"")</f>
        <v>0</v>
      </c>
      <c r="AE487" s="310">
        <f>IFERROR(_xlfn.MINIFS(Tabla135[Impacto residual],Tabla135[Id Riesgo],Tabla135[[#This Row],[Id Riesgo]]),"")</f>
        <v>0</v>
      </c>
      <c r="AF487" s="310" t="str" cm="1">
        <f t="array" ref="AF48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487" s="310" t="str" cm="1">
        <f t="array" ref="AG48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48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87" s="213"/>
      <c r="AJ487" s="727">
        <f>_xlfn.MINIFS(Tabla135[Probabilidad residual],Tabla135[Id Riesgo],Tabla135[[#This Row],[Id Riesgo]])</f>
        <v>0</v>
      </c>
      <c r="AK487" s="727">
        <f>_xlfn.MINIFS(Tabla135[Impacto residual],Tabla135[Id Riesgo],Tabla135[[#This Row],[Id Riesgo]])</f>
        <v>0</v>
      </c>
      <c r="AL487" s="727"/>
      <c r="AM487" s="727"/>
      <c r="AN487" s="213"/>
      <c r="AO487" s="213"/>
      <c r="AP487" s="213"/>
      <c r="AQ487" s="213"/>
      <c r="AR487" s="213"/>
      <c r="AS487" s="213"/>
      <c r="AT487" s="213"/>
      <c r="AU487" s="213"/>
      <c r="AV487" s="213"/>
      <c r="AW487" s="213"/>
      <c r="AX487" s="213"/>
      <c r="AY487" s="213"/>
    </row>
    <row r="488" spans="1:51" ht="14.6" x14ac:dyDescent="0.4">
      <c r="A488" s="735" t="str">
        <f>Tabla135[[#This Row],[Id Riesgo]]</f>
        <v>RC48</v>
      </c>
      <c r="B488" s="736" t="str">
        <f>Tabla135[[#This Row],[Riesgo]]</f>
        <v/>
      </c>
      <c r="C488" s="742" t="b">
        <f>Tabla135[[#This Row],[Identificado en paso 1 y 2?]]</f>
        <v>0</v>
      </c>
      <c r="D488" s="727" t="str">
        <f>_xlfn.XLOOKUP(Tabla135[[#This Row],[Id Riesgo]],Tabla13[Id Riesgo],Tabla13[Probabilidad],"",1)</f>
        <v/>
      </c>
      <c r="E488" s="727" t="str">
        <f>IF(C488=TRUE,_xlfn.XLOOKUP(Tabla135[[#This Row],[Id Riesgo]],Tabla13[Id Riesgo],Tabla13[Porcentaje Impacto],"",1),"")</f>
        <v/>
      </c>
      <c r="F488" s="290" t="str">
        <f t="shared" si="47"/>
        <v>RC48</v>
      </c>
      <c r="G488" s="415" t="b">
        <f>_xlfn.XLOOKUP(F488,Tabla13[Id Riesgo],Tabla13[Registro diligenciado],FALSE,1)</f>
        <v>0</v>
      </c>
      <c r="H488" s="290" t="str">
        <f>IF(G488,_xlfn.XLOOKUP(F488,Tabla6[Id Riesgo],Tabla6[DESCRIPCIÓN DEL RIESGO],FALSE,1),"")</f>
        <v/>
      </c>
      <c r="I488" s="327" t="str">
        <f>_xlfn.XLOOKUP(Tabla135[[#This Row],[Id Riesgo]],Tabla13[Id Riesgo],Tabla13[Probabilidad])</f>
        <v/>
      </c>
      <c r="J488" s="327" t="str">
        <f>_xlfn.XLOOKUP(Tabla135[[#This Row],[Id Riesgo]],Tabla13[Id Riesgo],Tabla13[Porcentaje Impacto],"",1)</f>
        <v/>
      </c>
      <c r="K488" s="311">
        <v>7</v>
      </c>
      <c r="L488" s="314"/>
      <c r="M488" s="314"/>
      <c r="N488" s="314"/>
      <c r="O488" s="295"/>
      <c r="P488" s="314"/>
      <c r="Q488" s="328" t="str">
        <f>_xlfn.TEXTJOIN(" ",TRUE,Tabla135[[#This Row],[Actividad - Acción ¿Qué?
Inicia con verbo]],Tabla135[[#This Row],[Complemento
(Observaciones o desviaciones)]])</f>
        <v/>
      </c>
      <c r="R488" s="295"/>
      <c r="S488" s="327" t="str">
        <f>_xlfn.XLOOKUP(Tabla135[[#This Row],[Tipo de control]],Tabla7[Tipo de control],Tabla7[Peso],"",1)</f>
        <v/>
      </c>
      <c r="T488" s="290" t="str">
        <f>_xlfn.XLOOKUP(Tabla135[[#This Row],[Tipo de control]],Tabla7[Tipo de control],Tabla7[Afectación matriz],"",1)</f>
        <v/>
      </c>
      <c r="U488" s="295"/>
      <c r="V488" s="327" t="str">
        <f>_xlfn.XLOOKUP(Tabla135[[#This Row],[Implementación]],Tabla11[Implementación],Tabla11[Peso],"",1)</f>
        <v/>
      </c>
      <c r="W488" s="295"/>
      <c r="X488" s="295"/>
      <c r="Y488" s="295"/>
      <c r="Z488" s="295"/>
      <c r="AA488" s="310" t="str">
        <f>IFERROR(Tabla135[[#This Row],[Peso del control]]+Tabla135[[#This Row],[Peso de la implementación]],"")</f>
        <v/>
      </c>
      <c r="AB488" s="310" t="str" cm="1">
        <f t="array" ref="AB488">IFERROR(IF(Tabla135[[#This Row],[Registro diligenciado]]=TRUE,_xlfn.IFS(AND(Tabla135[[#This Row],[No. de Control]]=1,Tabla135[[#This Row],[Desplazamiento en la Matriz]]="Probabilidad"),D488-(D488*Tabla135[[#This Row],[Valor del control]]),AND(Tabla135[[#This Row],[No. de Control]]&gt;1,Tabla135[[#This Row],[Desplazamiento en la Matriz]]="Probabilidad"),AB487-(AB487*Tabla135[[#This Row],[Valor del control]]),AND(Tabla135[[#This Row],[No. de Control]]=1,Tabla135[[#This Row],[Desplazamiento en la Matriz]]="Impacto"),D488,AND(Tabla135[[#This Row],[No. de Control]]&gt;1,Tabla135[[#This Row],[Desplazamiento en la Matriz]]="Impacto"),AB487),""),"")</f>
        <v/>
      </c>
      <c r="AC488" s="310" t="str" cm="1">
        <f t="array" ref="AC488">IFERROR(IF(Tabla135[[#This Row],[Registro diligenciado]]=TRUE,_xlfn.IFS(AND(Tabla135[[#This Row],[No. de Control]]=1,Tabla135[[#This Row],[Desplazamiento en la Matriz]]="Impacto"),E488-(E488*Tabla135[[#This Row],[Valor del control]]),AND(Tabla135[[#This Row],[No. de Control]]&gt;1,Tabla135[[#This Row],[Desplazamiento en la Matriz]]="Impacto"),AC487-(AC487*Tabla135[[#This Row],[Valor del control]]),AND(Tabla135[[#This Row],[No. de Control]]=1,Tabla135[[#This Row],[Desplazamiento en la Matriz]]="Probabilidad"),E488,AND(Tabla135[[#This Row],[No. de Control]]&gt;1,Tabla135[[#This Row],[Desplazamiento en la Matriz]]="Probabilidad"),AC487),""),"")</f>
        <v/>
      </c>
      <c r="AD488" s="310">
        <f>IFERROR(_xlfn.MINIFS(Tabla135[Probabilidad residual],Tabla135[Id Riesgo],Tabla135[[#This Row],[Id Riesgo]]),"")</f>
        <v>0</v>
      </c>
      <c r="AE488" s="310">
        <f>IFERROR(_xlfn.MINIFS(Tabla135[Impacto residual],Tabla135[Id Riesgo],Tabla135[[#This Row],[Id Riesgo]]),"")</f>
        <v>0</v>
      </c>
      <c r="AF488" s="310" t="str" cm="1">
        <f t="array" ref="AF48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488" s="310" t="str" cm="1">
        <f t="array" ref="AG48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48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88" s="213"/>
      <c r="AJ488" s="727">
        <f>_xlfn.MINIFS(Tabla135[Probabilidad residual],Tabla135[Id Riesgo],Tabla135[[#This Row],[Id Riesgo]])</f>
        <v>0</v>
      </c>
      <c r="AK488" s="727">
        <f>_xlfn.MINIFS(Tabla135[Impacto residual],Tabla135[Id Riesgo],Tabla135[[#This Row],[Id Riesgo]])</f>
        <v>0</v>
      </c>
      <c r="AL488" s="727"/>
      <c r="AM488" s="727"/>
      <c r="AN488" s="213"/>
      <c r="AO488" s="213"/>
      <c r="AP488" s="213"/>
      <c r="AQ488" s="213"/>
      <c r="AR488" s="213"/>
      <c r="AS488" s="213"/>
      <c r="AT488" s="213"/>
      <c r="AU488" s="213"/>
      <c r="AV488" s="213"/>
      <c r="AW488" s="213"/>
      <c r="AX488" s="213"/>
      <c r="AY488" s="213"/>
    </row>
    <row r="489" spans="1:51" ht="14.6" x14ac:dyDescent="0.4">
      <c r="A489" s="735" t="str">
        <f>Tabla135[[#This Row],[Id Riesgo]]</f>
        <v>RC48</v>
      </c>
      <c r="B489" s="736" t="str">
        <f>Tabla135[[#This Row],[Riesgo]]</f>
        <v/>
      </c>
      <c r="C489" s="742" t="b">
        <f>Tabla135[[#This Row],[Identificado en paso 1 y 2?]]</f>
        <v>0</v>
      </c>
      <c r="D489" s="727" t="str">
        <f>_xlfn.XLOOKUP(Tabla135[[#This Row],[Id Riesgo]],Tabla13[Id Riesgo],Tabla13[Probabilidad],"",1)</f>
        <v/>
      </c>
      <c r="E489" s="727" t="str">
        <f>IF(C489=TRUE,_xlfn.XLOOKUP(Tabla135[[#This Row],[Id Riesgo]],Tabla13[Id Riesgo],Tabla13[Porcentaje Impacto],"",1),"")</f>
        <v/>
      </c>
      <c r="F489" s="290" t="str">
        <f t="shared" si="47"/>
        <v>RC48</v>
      </c>
      <c r="G489" s="415" t="b">
        <f>_xlfn.XLOOKUP(F489,Tabla13[Id Riesgo],Tabla13[Registro diligenciado],FALSE,1)</f>
        <v>0</v>
      </c>
      <c r="H489" s="290" t="str">
        <f>IF(G489,_xlfn.XLOOKUP(F489,Tabla6[Id Riesgo],Tabla6[DESCRIPCIÓN DEL RIESGO],FALSE,1),"")</f>
        <v/>
      </c>
      <c r="I489" s="327" t="str">
        <f>_xlfn.XLOOKUP(Tabla135[[#This Row],[Id Riesgo]],Tabla13[Id Riesgo],Tabla13[Probabilidad])</f>
        <v/>
      </c>
      <c r="J489" s="327" t="str">
        <f>_xlfn.XLOOKUP(Tabla135[[#This Row],[Id Riesgo]],Tabla13[Id Riesgo],Tabla13[Porcentaje Impacto],"",1)</f>
        <v/>
      </c>
      <c r="K489" s="311">
        <v>8</v>
      </c>
      <c r="L489" s="314"/>
      <c r="M489" s="314"/>
      <c r="N489" s="314"/>
      <c r="O489" s="295"/>
      <c r="P489" s="314"/>
      <c r="Q489" s="328" t="str">
        <f>_xlfn.TEXTJOIN(" ",TRUE,Tabla135[[#This Row],[Actividad - Acción ¿Qué?
Inicia con verbo]],Tabla135[[#This Row],[Complemento
(Observaciones o desviaciones)]])</f>
        <v/>
      </c>
      <c r="R489" s="295"/>
      <c r="S489" s="327" t="str">
        <f>_xlfn.XLOOKUP(Tabla135[[#This Row],[Tipo de control]],Tabla7[Tipo de control],Tabla7[Peso],"",1)</f>
        <v/>
      </c>
      <c r="T489" s="290" t="str">
        <f>_xlfn.XLOOKUP(Tabla135[[#This Row],[Tipo de control]],Tabla7[Tipo de control],Tabla7[Afectación matriz],"",1)</f>
        <v/>
      </c>
      <c r="U489" s="295"/>
      <c r="V489" s="327" t="str">
        <f>_xlfn.XLOOKUP(Tabla135[[#This Row],[Implementación]],Tabla11[Implementación],Tabla11[Peso],"",1)</f>
        <v/>
      </c>
      <c r="W489" s="295"/>
      <c r="X489" s="295"/>
      <c r="Y489" s="295"/>
      <c r="Z489" s="295"/>
      <c r="AA489" s="310" t="str">
        <f>IFERROR(Tabla135[[#This Row],[Peso del control]]+Tabla135[[#This Row],[Peso de la implementación]],"")</f>
        <v/>
      </c>
      <c r="AB489" s="310" t="str" cm="1">
        <f t="array" ref="AB489">IFERROR(IF(Tabla135[[#This Row],[Registro diligenciado]]=TRUE,_xlfn.IFS(AND(Tabla135[[#This Row],[No. de Control]]=1,Tabla135[[#This Row],[Desplazamiento en la Matriz]]="Probabilidad"),D489-(D489*Tabla135[[#This Row],[Valor del control]]),AND(Tabla135[[#This Row],[No. de Control]]&gt;1,Tabla135[[#This Row],[Desplazamiento en la Matriz]]="Probabilidad"),AB488-(AB488*Tabla135[[#This Row],[Valor del control]]),AND(Tabla135[[#This Row],[No. de Control]]=1,Tabla135[[#This Row],[Desplazamiento en la Matriz]]="Impacto"),D489,AND(Tabla135[[#This Row],[No. de Control]]&gt;1,Tabla135[[#This Row],[Desplazamiento en la Matriz]]="Impacto"),AB488),""),"")</f>
        <v/>
      </c>
      <c r="AC489" s="310" t="str" cm="1">
        <f t="array" ref="AC489">IFERROR(IF(Tabla135[[#This Row],[Registro diligenciado]]=TRUE,_xlfn.IFS(AND(Tabla135[[#This Row],[No. de Control]]=1,Tabla135[[#This Row],[Desplazamiento en la Matriz]]="Impacto"),E489-(E489*Tabla135[[#This Row],[Valor del control]]),AND(Tabla135[[#This Row],[No. de Control]]&gt;1,Tabla135[[#This Row],[Desplazamiento en la Matriz]]="Impacto"),AC488-(AC488*Tabla135[[#This Row],[Valor del control]]),AND(Tabla135[[#This Row],[No. de Control]]=1,Tabla135[[#This Row],[Desplazamiento en la Matriz]]="Probabilidad"),E489,AND(Tabla135[[#This Row],[No. de Control]]&gt;1,Tabla135[[#This Row],[Desplazamiento en la Matriz]]="Probabilidad"),AC488),""),"")</f>
        <v/>
      </c>
      <c r="AD489" s="310">
        <f>IFERROR(_xlfn.MINIFS(Tabla135[Probabilidad residual],Tabla135[Id Riesgo],Tabla135[[#This Row],[Id Riesgo]]),"")</f>
        <v>0</v>
      </c>
      <c r="AE489" s="310">
        <f>IFERROR(_xlfn.MINIFS(Tabla135[Impacto residual],Tabla135[Id Riesgo],Tabla135[[#This Row],[Id Riesgo]]),"")</f>
        <v>0</v>
      </c>
      <c r="AF489" s="310" t="str" cm="1">
        <f t="array" ref="AF48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489" s="310" t="str" cm="1">
        <f t="array" ref="AG48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48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89" s="213"/>
      <c r="AJ489" s="727">
        <f>_xlfn.MINIFS(Tabla135[Probabilidad residual],Tabla135[Id Riesgo],Tabla135[[#This Row],[Id Riesgo]])</f>
        <v>0</v>
      </c>
      <c r="AK489" s="727">
        <f>_xlfn.MINIFS(Tabla135[Impacto residual],Tabla135[Id Riesgo],Tabla135[[#This Row],[Id Riesgo]])</f>
        <v>0</v>
      </c>
      <c r="AL489" s="727"/>
      <c r="AM489" s="727"/>
      <c r="AN489" s="213"/>
      <c r="AO489" s="213"/>
      <c r="AP489" s="213"/>
      <c r="AQ489" s="213"/>
      <c r="AR489" s="213"/>
      <c r="AS489" s="213"/>
      <c r="AT489" s="213"/>
      <c r="AU489" s="213"/>
      <c r="AV489" s="213"/>
      <c r="AW489" s="213"/>
      <c r="AX489" s="213"/>
      <c r="AY489" s="213"/>
    </row>
    <row r="490" spans="1:51" ht="14.6" x14ac:dyDescent="0.4">
      <c r="A490" s="735" t="str">
        <f>Tabla135[[#This Row],[Id Riesgo]]</f>
        <v>RC48</v>
      </c>
      <c r="B490" s="736" t="str">
        <f>Tabla135[[#This Row],[Riesgo]]</f>
        <v/>
      </c>
      <c r="C490" s="742" t="b">
        <f>Tabla135[[#This Row],[Identificado en paso 1 y 2?]]</f>
        <v>0</v>
      </c>
      <c r="D490" s="727" t="str">
        <f>_xlfn.XLOOKUP(Tabla135[[#This Row],[Id Riesgo]],Tabla13[Id Riesgo],Tabla13[Probabilidad],"",1)</f>
        <v/>
      </c>
      <c r="E490" s="727" t="str">
        <f>IF(C490=TRUE,_xlfn.XLOOKUP(Tabla135[[#This Row],[Id Riesgo]],Tabla13[Id Riesgo],Tabla13[Porcentaje Impacto],"",1),"")</f>
        <v/>
      </c>
      <c r="F490" s="290" t="str">
        <f t="shared" si="47"/>
        <v>RC48</v>
      </c>
      <c r="G490" s="415" t="b">
        <f>_xlfn.XLOOKUP(F490,Tabla13[Id Riesgo],Tabla13[Registro diligenciado],FALSE,1)</f>
        <v>0</v>
      </c>
      <c r="H490" s="290" t="str">
        <f>IF(G490,_xlfn.XLOOKUP(F490,Tabla6[Id Riesgo],Tabla6[DESCRIPCIÓN DEL RIESGO],FALSE,1),"")</f>
        <v/>
      </c>
      <c r="I490" s="327" t="str">
        <f>_xlfn.XLOOKUP(Tabla135[[#This Row],[Id Riesgo]],Tabla13[Id Riesgo],Tabla13[Probabilidad])</f>
        <v/>
      </c>
      <c r="J490" s="327" t="str">
        <f>_xlfn.XLOOKUP(Tabla135[[#This Row],[Id Riesgo]],Tabla13[Id Riesgo],Tabla13[Porcentaje Impacto],"",1)</f>
        <v/>
      </c>
      <c r="K490" s="311">
        <v>9</v>
      </c>
      <c r="L490" s="314"/>
      <c r="M490" s="314"/>
      <c r="N490" s="314"/>
      <c r="O490" s="295"/>
      <c r="P490" s="314"/>
      <c r="Q490" s="328" t="str">
        <f>_xlfn.TEXTJOIN(" ",TRUE,Tabla135[[#This Row],[Actividad - Acción ¿Qué?
Inicia con verbo]],Tabla135[[#This Row],[Complemento
(Observaciones o desviaciones)]])</f>
        <v/>
      </c>
      <c r="R490" s="295"/>
      <c r="S490" s="327" t="str">
        <f>_xlfn.XLOOKUP(Tabla135[[#This Row],[Tipo de control]],Tabla7[Tipo de control],Tabla7[Peso],"",1)</f>
        <v/>
      </c>
      <c r="T490" s="290" t="str">
        <f>_xlfn.XLOOKUP(Tabla135[[#This Row],[Tipo de control]],Tabla7[Tipo de control],Tabla7[Afectación matriz],"",1)</f>
        <v/>
      </c>
      <c r="U490" s="295"/>
      <c r="V490" s="327" t="str">
        <f>_xlfn.XLOOKUP(Tabla135[[#This Row],[Implementación]],Tabla11[Implementación],Tabla11[Peso],"",1)</f>
        <v/>
      </c>
      <c r="W490" s="295"/>
      <c r="X490" s="295"/>
      <c r="Y490" s="295"/>
      <c r="Z490" s="295"/>
      <c r="AA490" s="310" t="str">
        <f>IFERROR(Tabla135[[#This Row],[Peso del control]]+Tabla135[[#This Row],[Peso de la implementación]],"")</f>
        <v/>
      </c>
      <c r="AB490" s="310" t="str" cm="1">
        <f t="array" ref="AB490">IFERROR(IF(Tabla135[[#This Row],[Registro diligenciado]]=TRUE,_xlfn.IFS(AND(Tabla135[[#This Row],[No. de Control]]=1,Tabla135[[#This Row],[Desplazamiento en la Matriz]]="Probabilidad"),D490-(D490*Tabla135[[#This Row],[Valor del control]]),AND(Tabla135[[#This Row],[No. de Control]]&gt;1,Tabla135[[#This Row],[Desplazamiento en la Matriz]]="Probabilidad"),AB489-(AB489*Tabla135[[#This Row],[Valor del control]]),AND(Tabla135[[#This Row],[No. de Control]]=1,Tabla135[[#This Row],[Desplazamiento en la Matriz]]="Impacto"),D490,AND(Tabla135[[#This Row],[No. de Control]]&gt;1,Tabla135[[#This Row],[Desplazamiento en la Matriz]]="Impacto"),AB489),""),"")</f>
        <v/>
      </c>
      <c r="AC490" s="310" t="str" cm="1">
        <f t="array" ref="AC490">IFERROR(IF(Tabla135[[#This Row],[Registro diligenciado]]=TRUE,_xlfn.IFS(AND(Tabla135[[#This Row],[No. de Control]]=1,Tabla135[[#This Row],[Desplazamiento en la Matriz]]="Impacto"),E490-(E490*Tabla135[[#This Row],[Valor del control]]),AND(Tabla135[[#This Row],[No. de Control]]&gt;1,Tabla135[[#This Row],[Desplazamiento en la Matriz]]="Impacto"),AC489-(AC489*Tabla135[[#This Row],[Valor del control]]),AND(Tabla135[[#This Row],[No. de Control]]=1,Tabla135[[#This Row],[Desplazamiento en la Matriz]]="Probabilidad"),E490,AND(Tabla135[[#This Row],[No. de Control]]&gt;1,Tabla135[[#This Row],[Desplazamiento en la Matriz]]="Probabilidad"),AC489),""),"")</f>
        <v/>
      </c>
      <c r="AD490" s="310">
        <f>IFERROR(_xlfn.MINIFS(Tabla135[Probabilidad residual],Tabla135[Id Riesgo],Tabla135[[#This Row],[Id Riesgo]]),"")</f>
        <v>0</v>
      </c>
      <c r="AE490" s="310">
        <f>IFERROR(_xlfn.MINIFS(Tabla135[Impacto residual],Tabla135[Id Riesgo],Tabla135[[#This Row],[Id Riesgo]]),"")</f>
        <v>0</v>
      </c>
      <c r="AF490" s="310" t="str" cm="1">
        <f t="array" ref="AF49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490" s="310" t="str" cm="1">
        <f t="array" ref="AG49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49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90" s="213"/>
      <c r="AJ490" s="727">
        <f>_xlfn.MINIFS(Tabla135[Probabilidad residual],Tabla135[Id Riesgo],Tabla135[[#This Row],[Id Riesgo]])</f>
        <v>0</v>
      </c>
      <c r="AK490" s="727">
        <f>_xlfn.MINIFS(Tabla135[Impacto residual],Tabla135[Id Riesgo],Tabla135[[#This Row],[Id Riesgo]])</f>
        <v>0</v>
      </c>
      <c r="AL490" s="727"/>
      <c r="AM490" s="727"/>
      <c r="AN490" s="213"/>
      <c r="AO490" s="213"/>
      <c r="AP490" s="213"/>
      <c r="AQ490" s="213"/>
      <c r="AR490" s="213"/>
      <c r="AS490" s="213"/>
      <c r="AT490" s="213"/>
      <c r="AU490" s="213"/>
      <c r="AV490" s="213"/>
      <c r="AW490" s="213"/>
      <c r="AX490" s="213"/>
      <c r="AY490" s="213"/>
    </row>
    <row r="491" spans="1:51" ht="14.6" x14ac:dyDescent="0.4">
      <c r="A491" s="735" t="str">
        <f>Tabla135[[#This Row],[Id Riesgo]]</f>
        <v>RC48</v>
      </c>
      <c r="B491" s="736" t="str">
        <f>Tabla135[[#This Row],[Riesgo]]</f>
        <v/>
      </c>
      <c r="C491" s="742" t="b">
        <f>Tabla135[[#This Row],[Identificado en paso 1 y 2?]]</f>
        <v>0</v>
      </c>
      <c r="D491" s="727" t="str">
        <f>_xlfn.XLOOKUP(Tabla135[[#This Row],[Id Riesgo]],Tabla13[Id Riesgo],Tabla13[Probabilidad],"",1)</f>
        <v/>
      </c>
      <c r="E491" s="727" t="str">
        <f>IF(C491=TRUE,_xlfn.XLOOKUP(Tabla135[[#This Row],[Id Riesgo]],Tabla13[Id Riesgo],Tabla13[Porcentaje Impacto],"",1),"")</f>
        <v/>
      </c>
      <c r="F491" s="290" t="str">
        <f t="shared" si="47"/>
        <v>RC48</v>
      </c>
      <c r="G491" s="415" t="b">
        <f>_xlfn.XLOOKUP(F491,Tabla13[Id Riesgo],Tabla13[Registro diligenciado],FALSE,1)</f>
        <v>0</v>
      </c>
      <c r="H491" s="290" t="str">
        <f>IF(G491,_xlfn.XLOOKUP(F491,Tabla6[Id Riesgo],Tabla6[DESCRIPCIÓN DEL RIESGO],FALSE,1),"")</f>
        <v/>
      </c>
      <c r="I491" s="327" t="str">
        <f>_xlfn.XLOOKUP(Tabla135[[#This Row],[Id Riesgo]],Tabla13[Id Riesgo],Tabla13[Probabilidad])</f>
        <v/>
      </c>
      <c r="J491" s="327" t="str">
        <f>_xlfn.XLOOKUP(Tabla135[[#This Row],[Id Riesgo]],Tabla13[Id Riesgo],Tabla13[Porcentaje Impacto],"",1)</f>
        <v/>
      </c>
      <c r="K491" s="311">
        <v>10</v>
      </c>
      <c r="L491" s="314"/>
      <c r="M491" s="314"/>
      <c r="N491" s="314"/>
      <c r="O491" s="295"/>
      <c r="P491" s="314"/>
      <c r="Q491" s="328" t="str">
        <f>_xlfn.TEXTJOIN(" ",TRUE,Tabla135[[#This Row],[Actividad - Acción ¿Qué?
Inicia con verbo]],Tabla135[[#This Row],[Complemento
(Observaciones o desviaciones)]])</f>
        <v/>
      </c>
      <c r="R491" s="295"/>
      <c r="S491" s="327" t="str">
        <f>_xlfn.XLOOKUP(Tabla135[[#This Row],[Tipo de control]],Tabla7[Tipo de control],Tabla7[Peso],"",1)</f>
        <v/>
      </c>
      <c r="T491" s="290" t="str">
        <f>_xlfn.XLOOKUP(Tabla135[[#This Row],[Tipo de control]],Tabla7[Tipo de control],Tabla7[Afectación matriz],"",1)</f>
        <v/>
      </c>
      <c r="U491" s="295"/>
      <c r="V491" s="327" t="str">
        <f>_xlfn.XLOOKUP(Tabla135[[#This Row],[Implementación]],Tabla11[Implementación],Tabla11[Peso],"",1)</f>
        <v/>
      </c>
      <c r="W491" s="295"/>
      <c r="X491" s="295"/>
      <c r="Y491" s="295"/>
      <c r="Z491" s="295"/>
      <c r="AA491" s="310" t="str">
        <f>IFERROR(Tabla135[[#This Row],[Peso del control]]+Tabla135[[#This Row],[Peso de la implementación]],"")</f>
        <v/>
      </c>
      <c r="AB491" s="310" t="str" cm="1">
        <f t="array" ref="AB491">IFERROR(IF(Tabla135[[#This Row],[Registro diligenciado]]=TRUE,_xlfn.IFS(AND(Tabla135[[#This Row],[No. de Control]]=1,Tabla135[[#This Row],[Desplazamiento en la Matriz]]="Probabilidad"),D491-(D491*Tabla135[[#This Row],[Valor del control]]),AND(Tabla135[[#This Row],[No. de Control]]&gt;1,Tabla135[[#This Row],[Desplazamiento en la Matriz]]="Probabilidad"),AB490-(AB490*Tabla135[[#This Row],[Valor del control]]),AND(Tabla135[[#This Row],[No. de Control]]=1,Tabla135[[#This Row],[Desplazamiento en la Matriz]]="Impacto"),D491,AND(Tabla135[[#This Row],[No. de Control]]&gt;1,Tabla135[[#This Row],[Desplazamiento en la Matriz]]="Impacto"),AB490),""),"")</f>
        <v/>
      </c>
      <c r="AC491" s="310" t="str" cm="1">
        <f t="array" ref="AC491">IFERROR(IF(Tabla135[[#This Row],[Registro diligenciado]]=TRUE,_xlfn.IFS(AND(Tabla135[[#This Row],[No. de Control]]=1,Tabla135[[#This Row],[Desplazamiento en la Matriz]]="Impacto"),E491-(E491*Tabla135[[#This Row],[Valor del control]]),AND(Tabla135[[#This Row],[No. de Control]]&gt;1,Tabla135[[#This Row],[Desplazamiento en la Matriz]]="Impacto"),AC490-(AC490*Tabla135[[#This Row],[Valor del control]]),AND(Tabla135[[#This Row],[No. de Control]]=1,Tabla135[[#This Row],[Desplazamiento en la Matriz]]="Probabilidad"),E491,AND(Tabla135[[#This Row],[No. de Control]]&gt;1,Tabla135[[#This Row],[Desplazamiento en la Matriz]]="Probabilidad"),AC490),""),"")</f>
        <v/>
      </c>
      <c r="AD491" s="310">
        <f>IFERROR(_xlfn.MINIFS(Tabla135[Probabilidad residual],Tabla135[Id Riesgo],Tabla135[[#This Row],[Id Riesgo]]),"")</f>
        <v>0</v>
      </c>
      <c r="AE491" s="310">
        <f>IFERROR(_xlfn.MINIFS(Tabla135[Impacto residual],Tabla135[Id Riesgo],Tabla135[[#This Row],[Id Riesgo]]),"")</f>
        <v>0</v>
      </c>
      <c r="AF491" s="310" t="str" cm="1">
        <f t="array" ref="AF49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491" s="310" t="str" cm="1">
        <f t="array" ref="AG49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49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91" s="213"/>
      <c r="AJ491" s="727">
        <f>_xlfn.MINIFS(Tabla135[Probabilidad residual],Tabla135[Id Riesgo],Tabla135[[#This Row],[Id Riesgo]])</f>
        <v>0</v>
      </c>
      <c r="AK491" s="727">
        <f>_xlfn.MINIFS(Tabla135[Impacto residual],Tabla135[Id Riesgo],Tabla135[[#This Row],[Id Riesgo]])</f>
        <v>0</v>
      </c>
      <c r="AL491" s="727"/>
      <c r="AM491" s="727"/>
      <c r="AN491" s="213"/>
      <c r="AO491" s="213"/>
      <c r="AP491" s="213"/>
      <c r="AQ491" s="213"/>
      <c r="AR491" s="213"/>
      <c r="AS491" s="213"/>
      <c r="AT491" s="213"/>
      <c r="AU491" s="213"/>
      <c r="AV491" s="213"/>
      <c r="AW491" s="213"/>
      <c r="AX491" s="213"/>
      <c r="AY491" s="213"/>
    </row>
    <row r="492" spans="1:51" ht="14.6" x14ac:dyDescent="0.4">
      <c r="A492" s="735" t="str">
        <f>Tabla135[[#This Row],[Id Riesgo]]</f>
        <v>RC49</v>
      </c>
      <c r="B492" s="736" t="str">
        <f>Tabla135[[#This Row],[Riesgo]]</f>
        <v/>
      </c>
      <c r="C492" s="742" t="b">
        <f>Tabla135[[#This Row],[Identificado en paso 1 y 2?]]</f>
        <v>0</v>
      </c>
      <c r="D492" s="727" t="str">
        <f>_xlfn.XLOOKUP(Tabla135[[#This Row],[Id Riesgo]],Tabla13[Id Riesgo],Tabla13[Probabilidad],"",1)</f>
        <v/>
      </c>
      <c r="E492" s="727" t="str">
        <f>IF(C492=TRUE,_xlfn.XLOOKUP(Tabla135[[#This Row],[Id Riesgo]],Tabla13[Id Riesgo],Tabla13[Porcentaje Impacto],"",1),"")</f>
        <v/>
      </c>
      <c r="F492" s="290" t="s">
        <v>180</v>
      </c>
      <c r="G492" s="415" t="b">
        <f>_xlfn.XLOOKUP(F492,Tabla13[Id Riesgo],Tabla13[Registro diligenciado],FALSE,1)</f>
        <v>0</v>
      </c>
      <c r="H492" s="290" t="str">
        <f>IF(G492,_xlfn.XLOOKUP(F492,Tabla6[Id Riesgo],Tabla6[DESCRIPCIÓN DEL RIESGO],FALSE,1),"")</f>
        <v/>
      </c>
      <c r="I492" s="327" t="str">
        <f>_xlfn.XLOOKUP(Tabla135[[#This Row],[Id Riesgo]],Tabla13[Id Riesgo],Tabla13[Probabilidad])</f>
        <v/>
      </c>
      <c r="J492" s="327" t="str">
        <f>_xlfn.XLOOKUP(Tabla135[[#This Row],[Id Riesgo]],Tabla13[Id Riesgo],Tabla13[Porcentaje Impacto],"",1)</f>
        <v/>
      </c>
      <c r="K492" s="311">
        <v>1</v>
      </c>
      <c r="L492" s="314"/>
      <c r="M492" s="314"/>
      <c r="N492" s="314"/>
      <c r="O492" s="295"/>
      <c r="P492" s="314"/>
      <c r="Q492" s="328" t="str">
        <f>_xlfn.TEXTJOIN(" ",TRUE,Tabla135[[#This Row],[Actividad - Acción ¿Qué?
Inicia con verbo]],Tabla135[[#This Row],[Complemento
(Observaciones o desviaciones)]])</f>
        <v/>
      </c>
      <c r="R492" s="295"/>
      <c r="S492" s="327" t="str">
        <f>_xlfn.XLOOKUP(Tabla135[[#This Row],[Tipo de control]],Tabla7[Tipo de control],Tabla7[Peso],"",1)</f>
        <v/>
      </c>
      <c r="T492" s="290" t="str">
        <f>_xlfn.XLOOKUP(Tabla135[[#This Row],[Tipo de control]],Tabla7[Tipo de control],Tabla7[Afectación matriz],"",1)</f>
        <v/>
      </c>
      <c r="U492" s="295"/>
      <c r="V492" s="327" t="str">
        <f>_xlfn.XLOOKUP(Tabla135[[#This Row],[Implementación]],Tabla11[Implementación],Tabla11[Peso],"",1)</f>
        <v/>
      </c>
      <c r="W492" s="295"/>
      <c r="X492" s="295"/>
      <c r="Y492" s="295"/>
      <c r="Z492" s="295"/>
      <c r="AA492" s="310" t="str">
        <f>IFERROR(Tabla135[[#This Row],[Peso del control]]+Tabla135[[#This Row],[Peso de la implementación]],"")</f>
        <v/>
      </c>
      <c r="AB492" s="310" t="str" cm="1">
        <f t="array" ref="AB492">IFERROR(IF(Tabla135[[#This Row],[Registro diligenciado]]=TRUE,_xlfn.IFS(AND(Tabla135[[#This Row],[No. de Control]]=1,Tabla135[[#This Row],[Desplazamiento en la Matriz]]="Probabilidad"),D492-(D492*Tabla135[[#This Row],[Valor del control]]),AND(Tabla135[[#This Row],[No. de Control]]&gt;1,Tabla135[[#This Row],[Desplazamiento en la Matriz]]="Probabilidad"),AB491-(AB491*Tabla135[[#This Row],[Valor del control]]),AND(Tabla135[[#This Row],[No. de Control]]=1,Tabla135[[#This Row],[Desplazamiento en la Matriz]]="Impacto"),D492,AND(Tabla135[[#This Row],[No. de Control]]&gt;1,Tabla135[[#This Row],[Desplazamiento en la Matriz]]="Impacto"),AB491),""),"")</f>
        <v/>
      </c>
      <c r="AC492" s="310" t="str" cm="1">
        <f t="array" ref="AC492">IFERROR(IF(Tabla135[[#This Row],[Registro diligenciado]]=TRUE,_xlfn.IFS(AND(Tabla135[[#This Row],[No. de Control]]=1,Tabla135[[#This Row],[Desplazamiento en la Matriz]]="Impacto"),E492-(E492*Tabla135[[#This Row],[Valor del control]]),AND(Tabla135[[#This Row],[No. de Control]]&gt;1,Tabla135[[#This Row],[Desplazamiento en la Matriz]]="Impacto"),AC491-(AC491*Tabla135[[#This Row],[Valor del control]]),AND(Tabla135[[#This Row],[No. de Control]]=1,Tabla135[[#This Row],[Desplazamiento en la Matriz]]="Probabilidad"),E492,AND(Tabla135[[#This Row],[No. de Control]]&gt;1,Tabla135[[#This Row],[Desplazamiento en la Matriz]]="Probabilidad"),AC491),""),"")</f>
        <v/>
      </c>
      <c r="AD492" s="310">
        <f>IFERROR(_xlfn.MINIFS(Tabla135[Probabilidad residual],Tabla135[Id Riesgo],Tabla135[[#This Row],[Id Riesgo]]),"")</f>
        <v>0</v>
      </c>
      <c r="AE492" s="310">
        <f>IFERROR(_xlfn.MINIFS(Tabla135[Impacto residual],Tabla135[Id Riesgo],Tabla135[[#This Row],[Id Riesgo]]),"")</f>
        <v>0</v>
      </c>
      <c r="AF492" s="310" t="str" cm="1">
        <f t="array" ref="AF49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492" s="310" t="str" cm="1">
        <f t="array" ref="AG49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49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92" s="213"/>
      <c r="AJ492" s="727">
        <f>_xlfn.MINIFS(Tabla135[Probabilidad residual],Tabla135[Id Riesgo],Tabla135[[#This Row],[Id Riesgo]])</f>
        <v>0</v>
      </c>
      <c r="AK492" s="727">
        <f>_xlfn.MINIFS(Tabla135[Impacto residual],Tabla135[Id Riesgo],Tabla135[[#This Row],[Id Riesgo]])</f>
        <v>0</v>
      </c>
      <c r="AL492" s="727" t="str" cm="1">
        <f t="array" ref="AL492">IFERROR(_xlfn.IFS(AND(AJ492&gt;=CONFIGURACIÓN!$BF$6,AJ492&lt;=CONFIGURACIÓN!$BG$6),CONFIGURACIÓN!$BE$6,AND(AJ492&gt;=CONFIGURACIÓN!$BF$7,AJ492&lt;=CONFIGURACIÓN!$BG$7),CONFIGURACIÓN!$BE$7,AND(AJ492&gt;=CONFIGURACIÓN!$BF$8,AJ492&lt;=CONFIGURACIÓN!$BG$8),CONFIGURACIÓN!$BE$8,AND(AJ492&gt;=CONFIGURACIÓN!$BF$9,AJ492&lt;=CONFIGURACIÓN!$BG$9),CONFIGURACIÓN!$BE$9,AND(AJ492&gt;=CONFIGURACIÓN!$BF$10,AJ492&lt;=CONFIGURACIÓN!$BG$10),CONFIGURACIÓN!$BE$10),"")</f>
        <v/>
      </c>
      <c r="AM492" s="727" t="str" cm="1">
        <f t="array" ref="AM492">IFERROR(_xlfn.IFS(AND(AK492&gt;=CONFIGURACIÓN!$BJ$6,AK492&lt;=CONFIGURACIÓN!$BK$6),CONFIGURACIÓN!$BI$6,AND(AK492&gt;=CONFIGURACIÓN!$BJ$7,AK492&lt;=CONFIGURACIÓN!$BK$7),CONFIGURACIÓN!$BI$7,AND(AK492&gt;=CONFIGURACIÓN!$BJ$8,AK492&lt;=CONFIGURACIÓN!$BK$8),CONFIGURACIÓN!$BI$8,AND(AK492&gt;=CONFIGURACIÓN!$BJ$9,AK492&lt;=CONFIGURACIÓN!$BK$9),CONFIGURACIÓN!$BI$9,AND(AK492&gt;=CONFIGURACIÓN!$BJ$10,AK492&lt;=CONFIGURACIÓN!$BK$10),CONFIGURACIÓN!$BI$10),"")</f>
        <v/>
      </c>
      <c r="AN492" s="213"/>
      <c r="AO492" s="213"/>
      <c r="AP492" s="213"/>
      <c r="AQ492" s="213"/>
      <c r="AR492" s="213"/>
      <c r="AS492" s="213"/>
      <c r="AT492" s="213"/>
      <c r="AU492" s="213"/>
      <c r="AV492" s="213"/>
      <c r="AW492" s="213"/>
      <c r="AX492" s="213"/>
      <c r="AY492" s="213"/>
    </row>
    <row r="493" spans="1:51" ht="14.6" x14ac:dyDescent="0.4">
      <c r="A493" s="735" t="str">
        <f>Tabla135[[#This Row],[Id Riesgo]]</f>
        <v>RC49</v>
      </c>
      <c r="B493" s="736" t="str">
        <f>Tabla135[[#This Row],[Riesgo]]</f>
        <v/>
      </c>
      <c r="C493" s="742" t="b">
        <f>Tabla135[[#This Row],[Identificado en paso 1 y 2?]]</f>
        <v>0</v>
      </c>
      <c r="D493" s="727" t="str">
        <f>_xlfn.XLOOKUP(Tabla135[[#This Row],[Id Riesgo]],Tabla13[Id Riesgo],Tabla13[Probabilidad],"",1)</f>
        <v/>
      </c>
      <c r="E493" s="727" t="str">
        <f>IF(C493=TRUE,_xlfn.XLOOKUP(Tabla135[[#This Row],[Id Riesgo]],Tabla13[Id Riesgo],Tabla13[Porcentaje Impacto],"",1),"")</f>
        <v/>
      </c>
      <c r="F493" s="290" t="str">
        <f t="shared" ref="F493:F501" si="48">F492</f>
        <v>RC49</v>
      </c>
      <c r="G493" s="415" t="b">
        <f>_xlfn.XLOOKUP(F493,Tabla13[Id Riesgo],Tabla13[Registro diligenciado],FALSE,1)</f>
        <v>0</v>
      </c>
      <c r="H493" s="290" t="str">
        <f>IF(G493,_xlfn.XLOOKUP(F493,Tabla6[Id Riesgo],Tabla6[DESCRIPCIÓN DEL RIESGO],FALSE,1),"")</f>
        <v/>
      </c>
      <c r="I493" s="327" t="str">
        <f>_xlfn.XLOOKUP(Tabla135[[#This Row],[Id Riesgo]],Tabla13[Id Riesgo],Tabla13[Probabilidad])</f>
        <v/>
      </c>
      <c r="J493" s="327" t="str">
        <f>_xlfn.XLOOKUP(Tabla135[[#This Row],[Id Riesgo]],Tabla13[Id Riesgo],Tabla13[Porcentaje Impacto],"",1)</f>
        <v/>
      </c>
      <c r="K493" s="311">
        <v>2</v>
      </c>
      <c r="L493" s="314"/>
      <c r="M493" s="314"/>
      <c r="N493" s="314"/>
      <c r="O493" s="295"/>
      <c r="P493" s="314"/>
      <c r="Q493" s="328" t="str">
        <f>_xlfn.TEXTJOIN(" ",TRUE,Tabla135[[#This Row],[Actividad - Acción ¿Qué?
Inicia con verbo]],Tabla135[[#This Row],[Complemento
(Observaciones o desviaciones)]])</f>
        <v/>
      </c>
      <c r="R493" s="295"/>
      <c r="S493" s="327" t="str">
        <f>_xlfn.XLOOKUP(Tabla135[[#This Row],[Tipo de control]],Tabla7[Tipo de control],Tabla7[Peso],"",1)</f>
        <v/>
      </c>
      <c r="T493" s="290" t="str">
        <f>_xlfn.XLOOKUP(Tabla135[[#This Row],[Tipo de control]],Tabla7[Tipo de control],Tabla7[Afectación matriz],"",1)</f>
        <v/>
      </c>
      <c r="U493" s="295"/>
      <c r="V493" s="327" t="str">
        <f>_xlfn.XLOOKUP(Tabla135[[#This Row],[Implementación]],Tabla11[Implementación],Tabla11[Peso],"",1)</f>
        <v/>
      </c>
      <c r="W493" s="295"/>
      <c r="X493" s="295"/>
      <c r="Y493" s="295"/>
      <c r="Z493" s="295"/>
      <c r="AA493" s="310" t="str">
        <f>IFERROR(Tabla135[[#This Row],[Peso del control]]+Tabla135[[#This Row],[Peso de la implementación]],"")</f>
        <v/>
      </c>
      <c r="AB493" s="310" t="str" cm="1">
        <f t="array" ref="AB493">IFERROR(IF(Tabla135[[#This Row],[Registro diligenciado]]=TRUE,_xlfn.IFS(AND(Tabla135[[#This Row],[No. de Control]]=1,Tabla135[[#This Row],[Desplazamiento en la Matriz]]="Probabilidad"),D493-(D493*Tabla135[[#This Row],[Valor del control]]),AND(Tabla135[[#This Row],[No. de Control]]&gt;1,Tabla135[[#This Row],[Desplazamiento en la Matriz]]="Probabilidad"),AB492-(AB492*Tabla135[[#This Row],[Valor del control]]),AND(Tabla135[[#This Row],[No. de Control]]=1,Tabla135[[#This Row],[Desplazamiento en la Matriz]]="Impacto"),D493,AND(Tabla135[[#This Row],[No. de Control]]&gt;1,Tabla135[[#This Row],[Desplazamiento en la Matriz]]="Impacto"),AB492),""),"")</f>
        <v/>
      </c>
      <c r="AC493" s="310" t="str" cm="1">
        <f t="array" ref="AC493">IFERROR(IF(Tabla135[[#This Row],[Registro diligenciado]]=TRUE,_xlfn.IFS(AND(Tabla135[[#This Row],[No. de Control]]=1,Tabla135[[#This Row],[Desplazamiento en la Matriz]]="Impacto"),E493-(E493*Tabla135[[#This Row],[Valor del control]]),AND(Tabla135[[#This Row],[No. de Control]]&gt;1,Tabla135[[#This Row],[Desplazamiento en la Matriz]]="Impacto"),AC492-(AC492*Tabla135[[#This Row],[Valor del control]]),AND(Tabla135[[#This Row],[No. de Control]]=1,Tabla135[[#This Row],[Desplazamiento en la Matriz]]="Probabilidad"),E493,AND(Tabla135[[#This Row],[No. de Control]]&gt;1,Tabla135[[#This Row],[Desplazamiento en la Matriz]]="Probabilidad"),AC492),""),"")</f>
        <v/>
      </c>
      <c r="AD493" s="310">
        <f>IFERROR(_xlfn.MINIFS(Tabla135[Probabilidad residual],Tabla135[Id Riesgo],Tabla135[[#This Row],[Id Riesgo]]),"")</f>
        <v>0</v>
      </c>
      <c r="AE493" s="310">
        <f>IFERROR(_xlfn.MINIFS(Tabla135[Impacto residual],Tabla135[Id Riesgo],Tabla135[[#This Row],[Id Riesgo]]),"")</f>
        <v>0</v>
      </c>
      <c r="AF493" s="310" t="str" cm="1">
        <f t="array" ref="AF49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493" s="310" t="str" cm="1">
        <f t="array" ref="AG49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49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93" s="213"/>
      <c r="AJ493" s="727">
        <f>_xlfn.MINIFS(Tabla135[Probabilidad residual],Tabla135[Id Riesgo],Tabla135[[#This Row],[Id Riesgo]])</f>
        <v>0</v>
      </c>
      <c r="AK493" s="727">
        <f>_xlfn.MINIFS(Tabla135[Impacto residual],Tabla135[Id Riesgo],Tabla135[[#This Row],[Id Riesgo]])</f>
        <v>0</v>
      </c>
      <c r="AL493" s="727"/>
      <c r="AM493" s="727"/>
      <c r="AN493" s="213"/>
      <c r="AO493" s="213"/>
      <c r="AP493" s="213"/>
      <c r="AQ493" s="213"/>
      <c r="AR493" s="213"/>
      <c r="AS493" s="213"/>
      <c r="AT493" s="213"/>
      <c r="AU493" s="213"/>
      <c r="AV493" s="213"/>
      <c r="AW493" s="213"/>
      <c r="AX493" s="213"/>
      <c r="AY493" s="213"/>
    </row>
    <row r="494" spans="1:51" ht="14.6" x14ac:dyDescent="0.4">
      <c r="A494" s="735" t="str">
        <f>Tabla135[[#This Row],[Id Riesgo]]</f>
        <v>RC49</v>
      </c>
      <c r="B494" s="736" t="str">
        <f>Tabla135[[#This Row],[Riesgo]]</f>
        <v/>
      </c>
      <c r="C494" s="742" t="b">
        <f>Tabla135[[#This Row],[Identificado en paso 1 y 2?]]</f>
        <v>0</v>
      </c>
      <c r="D494" s="727" t="str">
        <f>_xlfn.XLOOKUP(Tabla135[[#This Row],[Id Riesgo]],Tabla13[Id Riesgo],Tabla13[Probabilidad],"",1)</f>
        <v/>
      </c>
      <c r="E494" s="727" t="str">
        <f>IF(C494=TRUE,_xlfn.XLOOKUP(Tabla135[[#This Row],[Id Riesgo]],Tabla13[Id Riesgo],Tabla13[Porcentaje Impacto],"",1),"")</f>
        <v/>
      </c>
      <c r="F494" s="290" t="str">
        <f t="shared" si="48"/>
        <v>RC49</v>
      </c>
      <c r="G494" s="415" t="b">
        <f>_xlfn.XLOOKUP(F494,Tabla13[Id Riesgo],Tabla13[Registro diligenciado],FALSE,1)</f>
        <v>0</v>
      </c>
      <c r="H494" s="290" t="str">
        <f>IF(G494,_xlfn.XLOOKUP(F494,Tabla6[Id Riesgo],Tabla6[DESCRIPCIÓN DEL RIESGO],FALSE,1),"")</f>
        <v/>
      </c>
      <c r="I494" s="327" t="str">
        <f>_xlfn.XLOOKUP(Tabla135[[#This Row],[Id Riesgo]],Tabla13[Id Riesgo],Tabla13[Probabilidad])</f>
        <v/>
      </c>
      <c r="J494" s="327" t="str">
        <f>_xlfn.XLOOKUP(Tabla135[[#This Row],[Id Riesgo]],Tabla13[Id Riesgo],Tabla13[Porcentaje Impacto],"",1)</f>
        <v/>
      </c>
      <c r="K494" s="311">
        <v>3</v>
      </c>
      <c r="L494" s="314"/>
      <c r="M494" s="314"/>
      <c r="N494" s="314"/>
      <c r="O494" s="295"/>
      <c r="P494" s="314"/>
      <c r="Q494" s="328" t="str">
        <f>_xlfn.TEXTJOIN(" ",TRUE,Tabla135[[#This Row],[Actividad - Acción ¿Qué?
Inicia con verbo]],Tabla135[[#This Row],[Complemento
(Observaciones o desviaciones)]])</f>
        <v/>
      </c>
      <c r="R494" s="295"/>
      <c r="S494" s="327" t="str">
        <f>_xlfn.XLOOKUP(Tabla135[[#This Row],[Tipo de control]],Tabla7[Tipo de control],Tabla7[Peso],"",1)</f>
        <v/>
      </c>
      <c r="T494" s="290" t="str">
        <f>_xlfn.XLOOKUP(Tabla135[[#This Row],[Tipo de control]],Tabla7[Tipo de control],Tabla7[Afectación matriz],"",1)</f>
        <v/>
      </c>
      <c r="U494" s="295"/>
      <c r="V494" s="327" t="str">
        <f>_xlfn.XLOOKUP(Tabla135[[#This Row],[Implementación]],Tabla11[Implementación],Tabla11[Peso],"",1)</f>
        <v/>
      </c>
      <c r="W494" s="295"/>
      <c r="X494" s="295"/>
      <c r="Y494" s="295"/>
      <c r="Z494" s="295"/>
      <c r="AA494" s="310" t="str">
        <f>IFERROR(Tabla135[[#This Row],[Peso del control]]+Tabla135[[#This Row],[Peso de la implementación]],"")</f>
        <v/>
      </c>
      <c r="AB494" s="310" t="str" cm="1">
        <f t="array" ref="AB494">IFERROR(IF(Tabla135[[#This Row],[Registro diligenciado]]=TRUE,_xlfn.IFS(AND(Tabla135[[#This Row],[No. de Control]]=1,Tabla135[[#This Row],[Desplazamiento en la Matriz]]="Probabilidad"),D494-(D494*Tabla135[[#This Row],[Valor del control]]),AND(Tabla135[[#This Row],[No. de Control]]&gt;1,Tabla135[[#This Row],[Desplazamiento en la Matriz]]="Probabilidad"),AB493-(AB493*Tabla135[[#This Row],[Valor del control]]),AND(Tabla135[[#This Row],[No. de Control]]=1,Tabla135[[#This Row],[Desplazamiento en la Matriz]]="Impacto"),D494,AND(Tabla135[[#This Row],[No. de Control]]&gt;1,Tabla135[[#This Row],[Desplazamiento en la Matriz]]="Impacto"),AB493),""),"")</f>
        <v/>
      </c>
      <c r="AC494" s="310" t="str" cm="1">
        <f t="array" ref="AC494">IFERROR(IF(Tabla135[[#This Row],[Registro diligenciado]]=TRUE,_xlfn.IFS(AND(Tabla135[[#This Row],[No. de Control]]=1,Tabla135[[#This Row],[Desplazamiento en la Matriz]]="Impacto"),E494-(E494*Tabla135[[#This Row],[Valor del control]]),AND(Tabla135[[#This Row],[No. de Control]]&gt;1,Tabla135[[#This Row],[Desplazamiento en la Matriz]]="Impacto"),AC493-(AC493*Tabla135[[#This Row],[Valor del control]]),AND(Tabla135[[#This Row],[No. de Control]]=1,Tabla135[[#This Row],[Desplazamiento en la Matriz]]="Probabilidad"),E494,AND(Tabla135[[#This Row],[No. de Control]]&gt;1,Tabla135[[#This Row],[Desplazamiento en la Matriz]]="Probabilidad"),AC493),""),"")</f>
        <v/>
      </c>
      <c r="AD494" s="310">
        <f>IFERROR(_xlfn.MINIFS(Tabla135[Probabilidad residual],Tabla135[Id Riesgo],Tabla135[[#This Row],[Id Riesgo]]),"")</f>
        <v>0</v>
      </c>
      <c r="AE494" s="310">
        <f>IFERROR(_xlfn.MINIFS(Tabla135[Impacto residual],Tabla135[Id Riesgo],Tabla135[[#This Row],[Id Riesgo]]),"")</f>
        <v>0</v>
      </c>
      <c r="AF494" s="310" t="str" cm="1">
        <f t="array" ref="AF49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494" s="310" t="str" cm="1">
        <f t="array" ref="AG49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49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94" s="213"/>
      <c r="AJ494" s="727">
        <f>_xlfn.MINIFS(Tabla135[Probabilidad residual],Tabla135[Id Riesgo],Tabla135[[#This Row],[Id Riesgo]])</f>
        <v>0</v>
      </c>
      <c r="AK494" s="727">
        <f>_xlfn.MINIFS(Tabla135[Impacto residual],Tabla135[Id Riesgo],Tabla135[[#This Row],[Id Riesgo]])</f>
        <v>0</v>
      </c>
      <c r="AL494" s="727"/>
      <c r="AM494" s="727"/>
      <c r="AN494" s="213"/>
      <c r="AO494" s="213"/>
      <c r="AP494" s="213"/>
      <c r="AQ494" s="213"/>
      <c r="AR494" s="213"/>
      <c r="AS494" s="213"/>
      <c r="AT494" s="213"/>
      <c r="AU494" s="213"/>
      <c r="AV494" s="213"/>
      <c r="AW494" s="213"/>
      <c r="AX494" s="213"/>
      <c r="AY494" s="213"/>
    </row>
    <row r="495" spans="1:51" ht="14.6" x14ac:dyDescent="0.4">
      <c r="A495" s="735" t="str">
        <f>Tabla135[[#This Row],[Id Riesgo]]</f>
        <v>RC49</v>
      </c>
      <c r="B495" s="736" t="str">
        <f>Tabla135[[#This Row],[Riesgo]]</f>
        <v/>
      </c>
      <c r="C495" s="742" t="b">
        <f>Tabla135[[#This Row],[Identificado en paso 1 y 2?]]</f>
        <v>0</v>
      </c>
      <c r="D495" s="727" t="str">
        <f>_xlfn.XLOOKUP(Tabla135[[#This Row],[Id Riesgo]],Tabla13[Id Riesgo],Tabla13[Probabilidad],"",1)</f>
        <v/>
      </c>
      <c r="E495" s="727" t="str">
        <f>IF(C495=TRUE,_xlfn.XLOOKUP(Tabla135[[#This Row],[Id Riesgo]],Tabla13[Id Riesgo],Tabla13[Porcentaje Impacto],"",1),"")</f>
        <v/>
      </c>
      <c r="F495" s="290" t="str">
        <f t="shared" si="48"/>
        <v>RC49</v>
      </c>
      <c r="G495" s="415" t="b">
        <f>_xlfn.XLOOKUP(F495,Tabla13[Id Riesgo],Tabla13[Registro diligenciado],FALSE,1)</f>
        <v>0</v>
      </c>
      <c r="H495" s="290" t="str">
        <f>IF(G495,_xlfn.XLOOKUP(F495,Tabla6[Id Riesgo],Tabla6[DESCRIPCIÓN DEL RIESGO],FALSE,1),"")</f>
        <v/>
      </c>
      <c r="I495" s="327" t="str">
        <f>_xlfn.XLOOKUP(Tabla135[[#This Row],[Id Riesgo]],Tabla13[Id Riesgo],Tabla13[Probabilidad])</f>
        <v/>
      </c>
      <c r="J495" s="327" t="str">
        <f>_xlfn.XLOOKUP(Tabla135[[#This Row],[Id Riesgo]],Tabla13[Id Riesgo],Tabla13[Porcentaje Impacto],"",1)</f>
        <v/>
      </c>
      <c r="K495" s="311">
        <v>4</v>
      </c>
      <c r="L495" s="314"/>
      <c r="M495" s="314"/>
      <c r="N495" s="314"/>
      <c r="O495" s="295"/>
      <c r="P495" s="314"/>
      <c r="Q495" s="328" t="str">
        <f>_xlfn.TEXTJOIN(" ",TRUE,Tabla135[[#This Row],[Actividad - Acción ¿Qué?
Inicia con verbo]],Tabla135[[#This Row],[Complemento
(Observaciones o desviaciones)]])</f>
        <v/>
      </c>
      <c r="R495" s="295"/>
      <c r="S495" s="327" t="str">
        <f>_xlfn.XLOOKUP(Tabla135[[#This Row],[Tipo de control]],Tabla7[Tipo de control],Tabla7[Peso],"",1)</f>
        <v/>
      </c>
      <c r="T495" s="290" t="str">
        <f>_xlfn.XLOOKUP(Tabla135[[#This Row],[Tipo de control]],Tabla7[Tipo de control],Tabla7[Afectación matriz],"",1)</f>
        <v/>
      </c>
      <c r="U495" s="295"/>
      <c r="V495" s="327" t="str">
        <f>_xlfn.XLOOKUP(Tabla135[[#This Row],[Implementación]],Tabla11[Implementación],Tabla11[Peso],"",1)</f>
        <v/>
      </c>
      <c r="W495" s="295"/>
      <c r="X495" s="295"/>
      <c r="Y495" s="295"/>
      <c r="Z495" s="295"/>
      <c r="AA495" s="310" t="str">
        <f>IFERROR(Tabla135[[#This Row],[Peso del control]]+Tabla135[[#This Row],[Peso de la implementación]],"")</f>
        <v/>
      </c>
      <c r="AB495" s="310" t="str" cm="1">
        <f t="array" ref="AB495">IFERROR(IF(Tabla135[[#This Row],[Registro diligenciado]]=TRUE,_xlfn.IFS(AND(Tabla135[[#This Row],[No. de Control]]=1,Tabla135[[#This Row],[Desplazamiento en la Matriz]]="Probabilidad"),D495-(D495*Tabla135[[#This Row],[Valor del control]]),AND(Tabla135[[#This Row],[No. de Control]]&gt;1,Tabla135[[#This Row],[Desplazamiento en la Matriz]]="Probabilidad"),AB494-(AB494*Tabla135[[#This Row],[Valor del control]]),AND(Tabla135[[#This Row],[No. de Control]]=1,Tabla135[[#This Row],[Desplazamiento en la Matriz]]="Impacto"),D495,AND(Tabla135[[#This Row],[No. de Control]]&gt;1,Tabla135[[#This Row],[Desplazamiento en la Matriz]]="Impacto"),AB494),""),"")</f>
        <v/>
      </c>
      <c r="AC495" s="310" t="str" cm="1">
        <f t="array" ref="AC495">IFERROR(IF(Tabla135[[#This Row],[Registro diligenciado]]=TRUE,_xlfn.IFS(AND(Tabla135[[#This Row],[No. de Control]]=1,Tabla135[[#This Row],[Desplazamiento en la Matriz]]="Impacto"),E495-(E495*Tabla135[[#This Row],[Valor del control]]),AND(Tabla135[[#This Row],[No. de Control]]&gt;1,Tabla135[[#This Row],[Desplazamiento en la Matriz]]="Impacto"),AC494-(AC494*Tabla135[[#This Row],[Valor del control]]),AND(Tabla135[[#This Row],[No. de Control]]=1,Tabla135[[#This Row],[Desplazamiento en la Matriz]]="Probabilidad"),E495,AND(Tabla135[[#This Row],[No. de Control]]&gt;1,Tabla135[[#This Row],[Desplazamiento en la Matriz]]="Probabilidad"),AC494),""),"")</f>
        <v/>
      </c>
      <c r="AD495" s="310">
        <f>IFERROR(_xlfn.MINIFS(Tabla135[Probabilidad residual],Tabla135[Id Riesgo],Tabla135[[#This Row],[Id Riesgo]]),"")</f>
        <v>0</v>
      </c>
      <c r="AE495" s="310">
        <f>IFERROR(_xlfn.MINIFS(Tabla135[Impacto residual],Tabla135[Id Riesgo],Tabla135[[#This Row],[Id Riesgo]]),"")</f>
        <v>0</v>
      </c>
      <c r="AF495" s="310" t="str" cm="1">
        <f t="array" ref="AF49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495" s="310" t="str" cm="1">
        <f t="array" ref="AG49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49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95" s="213"/>
      <c r="AJ495" s="727">
        <f>_xlfn.MINIFS(Tabla135[Probabilidad residual],Tabla135[Id Riesgo],Tabla135[[#This Row],[Id Riesgo]])</f>
        <v>0</v>
      </c>
      <c r="AK495" s="727">
        <f>_xlfn.MINIFS(Tabla135[Impacto residual],Tabla135[Id Riesgo],Tabla135[[#This Row],[Id Riesgo]])</f>
        <v>0</v>
      </c>
      <c r="AL495" s="727"/>
      <c r="AM495" s="727"/>
      <c r="AN495" s="213"/>
      <c r="AO495" s="213"/>
      <c r="AP495" s="213"/>
      <c r="AQ495" s="213"/>
      <c r="AR495" s="213"/>
      <c r="AS495" s="213"/>
      <c r="AT495" s="213"/>
      <c r="AU495" s="213"/>
      <c r="AV495" s="213"/>
      <c r="AW495" s="213"/>
      <c r="AX495" s="213"/>
      <c r="AY495" s="213"/>
    </row>
    <row r="496" spans="1:51" ht="14.6" x14ac:dyDescent="0.4">
      <c r="A496" s="735" t="str">
        <f>Tabla135[[#This Row],[Id Riesgo]]</f>
        <v>RC49</v>
      </c>
      <c r="B496" s="736" t="str">
        <f>Tabla135[[#This Row],[Riesgo]]</f>
        <v/>
      </c>
      <c r="C496" s="742" t="b">
        <f>Tabla135[[#This Row],[Identificado en paso 1 y 2?]]</f>
        <v>0</v>
      </c>
      <c r="D496" s="727" t="str">
        <f>_xlfn.XLOOKUP(Tabla135[[#This Row],[Id Riesgo]],Tabla13[Id Riesgo],Tabla13[Probabilidad],"",1)</f>
        <v/>
      </c>
      <c r="E496" s="727" t="str">
        <f>IF(C496=TRUE,_xlfn.XLOOKUP(Tabla135[[#This Row],[Id Riesgo]],Tabla13[Id Riesgo],Tabla13[Porcentaje Impacto],"",1),"")</f>
        <v/>
      </c>
      <c r="F496" s="290" t="str">
        <f t="shared" si="48"/>
        <v>RC49</v>
      </c>
      <c r="G496" s="415" t="b">
        <f>_xlfn.XLOOKUP(F496,Tabla13[Id Riesgo],Tabla13[Registro diligenciado],FALSE,1)</f>
        <v>0</v>
      </c>
      <c r="H496" s="290" t="str">
        <f>IF(G496,_xlfn.XLOOKUP(F496,Tabla6[Id Riesgo],Tabla6[DESCRIPCIÓN DEL RIESGO],FALSE,1),"")</f>
        <v/>
      </c>
      <c r="I496" s="327" t="str">
        <f>_xlfn.XLOOKUP(Tabla135[[#This Row],[Id Riesgo]],Tabla13[Id Riesgo],Tabla13[Probabilidad])</f>
        <v/>
      </c>
      <c r="J496" s="327" t="str">
        <f>_xlfn.XLOOKUP(Tabla135[[#This Row],[Id Riesgo]],Tabla13[Id Riesgo],Tabla13[Porcentaje Impacto],"",1)</f>
        <v/>
      </c>
      <c r="K496" s="311">
        <v>5</v>
      </c>
      <c r="L496" s="314"/>
      <c r="M496" s="314"/>
      <c r="N496" s="314"/>
      <c r="O496" s="295"/>
      <c r="P496" s="314"/>
      <c r="Q496" s="328" t="str">
        <f>_xlfn.TEXTJOIN(" ",TRUE,Tabla135[[#This Row],[Actividad - Acción ¿Qué?
Inicia con verbo]],Tabla135[[#This Row],[Complemento
(Observaciones o desviaciones)]])</f>
        <v/>
      </c>
      <c r="R496" s="295"/>
      <c r="S496" s="327" t="str">
        <f>_xlfn.XLOOKUP(Tabla135[[#This Row],[Tipo de control]],Tabla7[Tipo de control],Tabla7[Peso],"",1)</f>
        <v/>
      </c>
      <c r="T496" s="290" t="str">
        <f>_xlfn.XLOOKUP(Tabla135[[#This Row],[Tipo de control]],Tabla7[Tipo de control],Tabla7[Afectación matriz],"",1)</f>
        <v/>
      </c>
      <c r="U496" s="295"/>
      <c r="V496" s="327" t="str">
        <f>_xlfn.XLOOKUP(Tabla135[[#This Row],[Implementación]],Tabla11[Implementación],Tabla11[Peso],"",1)</f>
        <v/>
      </c>
      <c r="W496" s="295"/>
      <c r="X496" s="295"/>
      <c r="Y496" s="295"/>
      <c r="Z496" s="295"/>
      <c r="AA496" s="310" t="str">
        <f>IFERROR(Tabla135[[#This Row],[Peso del control]]+Tabla135[[#This Row],[Peso de la implementación]],"")</f>
        <v/>
      </c>
      <c r="AB496" s="310" t="str" cm="1">
        <f t="array" ref="AB496">IFERROR(IF(Tabla135[[#This Row],[Registro diligenciado]]=TRUE,_xlfn.IFS(AND(Tabla135[[#This Row],[No. de Control]]=1,Tabla135[[#This Row],[Desplazamiento en la Matriz]]="Probabilidad"),D496-(D496*Tabla135[[#This Row],[Valor del control]]),AND(Tabla135[[#This Row],[No. de Control]]&gt;1,Tabla135[[#This Row],[Desplazamiento en la Matriz]]="Probabilidad"),AB495-(AB495*Tabla135[[#This Row],[Valor del control]]),AND(Tabla135[[#This Row],[No. de Control]]=1,Tabla135[[#This Row],[Desplazamiento en la Matriz]]="Impacto"),D496,AND(Tabla135[[#This Row],[No. de Control]]&gt;1,Tabla135[[#This Row],[Desplazamiento en la Matriz]]="Impacto"),AB495),""),"")</f>
        <v/>
      </c>
      <c r="AC496" s="310" t="str" cm="1">
        <f t="array" ref="AC496">IFERROR(IF(Tabla135[[#This Row],[Registro diligenciado]]=TRUE,_xlfn.IFS(AND(Tabla135[[#This Row],[No. de Control]]=1,Tabla135[[#This Row],[Desplazamiento en la Matriz]]="Impacto"),E496-(E496*Tabla135[[#This Row],[Valor del control]]),AND(Tabla135[[#This Row],[No. de Control]]&gt;1,Tabla135[[#This Row],[Desplazamiento en la Matriz]]="Impacto"),AC495-(AC495*Tabla135[[#This Row],[Valor del control]]),AND(Tabla135[[#This Row],[No. de Control]]=1,Tabla135[[#This Row],[Desplazamiento en la Matriz]]="Probabilidad"),E496,AND(Tabla135[[#This Row],[No. de Control]]&gt;1,Tabla135[[#This Row],[Desplazamiento en la Matriz]]="Probabilidad"),AC495),""),"")</f>
        <v/>
      </c>
      <c r="AD496" s="310">
        <f>IFERROR(_xlfn.MINIFS(Tabla135[Probabilidad residual],Tabla135[Id Riesgo],Tabla135[[#This Row],[Id Riesgo]]),"")</f>
        <v>0</v>
      </c>
      <c r="AE496" s="310">
        <f>IFERROR(_xlfn.MINIFS(Tabla135[Impacto residual],Tabla135[Id Riesgo],Tabla135[[#This Row],[Id Riesgo]]),"")</f>
        <v>0</v>
      </c>
      <c r="AF496" s="310" t="str" cm="1">
        <f t="array" ref="AF49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496" s="310" t="str" cm="1">
        <f t="array" ref="AG49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49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96" s="213"/>
      <c r="AJ496" s="727">
        <f>_xlfn.MINIFS(Tabla135[Probabilidad residual],Tabla135[Id Riesgo],Tabla135[[#This Row],[Id Riesgo]])</f>
        <v>0</v>
      </c>
      <c r="AK496" s="727">
        <f>_xlfn.MINIFS(Tabla135[Impacto residual],Tabla135[Id Riesgo],Tabla135[[#This Row],[Id Riesgo]])</f>
        <v>0</v>
      </c>
      <c r="AL496" s="727"/>
      <c r="AM496" s="727"/>
      <c r="AN496" s="213"/>
      <c r="AO496" s="213"/>
      <c r="AP496" s="213"/>
      <c r="AQ496" s="213"/>
      <c r="AR496" s="213"/>
      <c r="AS496" s="213"/>
      <c r="AT496" s="213"/>
      <c r="AU496" s="213"/>
      <c r="AV496" s="213"/>
      <c r="AW496" s="213"/>
      <c r="AX496" s="213"/>
      <c r="AY496" s="213"/>
    </row>
    <row r="497" spans="1:51" ht="14.6" x14ac:dyDescent="0.4">
      <c r="A497" s="735" t="str">
        <f>Tabla135[[#This Row],[Id Riesgo]]</f>
        <v>RC49</v>
      </c>
      <c r="B497" s="736" t="str">
        <f>Tabla135[[#This Row],[Riesgo]]</f>
        <v/>
      </c>
      <c r="C497" s="742" t="b">
        <f>Tabla135[[#This Row],[Identificado en paso 1 y 2?]]</f>
        <v>0</v>
      </c>
      <c r="D497" s="727" t="str">
        <f>_xlfn.XLOOKUP(Tabla135[[#This Row],[Id Riesgo]],Tabla13[Id Riesgo],Tabla13[Probabilidad],"",1)</f>
        <v/>
      </c>
      <c r="E497" s="727" t="str">
        <f>IF(C497=TRUE,_xlfn.XLOOKUP(Tabla135[[#This Row],[Id Riesgo]],Tabla13[Id Riesgo],Tabla13[Porcentaje Impacto],"",1),"")</f>
        <v/>
      </c>
      <c r="F497" s="290" t="str">
        <f t="shared" si="48"/>
        <v>RC49</v>
      </c>
      <c r="G497" s="415" t="b">
        <f>_xlfn.XLOOKUP(F497,Tabla13[Id Riesgo],Tabla13[Registro diligenciado],FALSE,1)</f>
        <v>0</v>
      </c>
      <c r="H497" s="290" t="str">
        <f>IF(G497,_xlfn.XLOOKUP(F497,Tabla6[Id Riesgo],Tabla6[DESCRIPCIÓN DEL RIESGO],FALSE,1),"")</f>
        <v/>
      </c>
      <c r="I497" s="327" t="str">
        <f>_xlfn.XLOOKUP(Tabla135[[#This Row],[Id Riesgo]],Tabla13[Id Riesgo],Tabla13[Probabilidad])</f>
        <v/>
      </c>
      <c r="J497" s="327" t="str">
        <f>_xlfn.XLOOKUP(Tabla135[[#This Row],[Id Riesgo]],Tabla13[Id Riesgo],Tabla13[Porcentaje Impacto],"",1)</f>
        <v/>
      </c>
      <c r="K497" s="311">
        <v>6</v>
      </c>
      <c r="L497" s="314"/>
      <c r="M497" s="314"/>
      <c r="N497" s="314"/>
      <c r="O497" s="295"/>
      <c r="P497" s="314"/>
      <c r="Q497" s="328" t="str">
        <f>_xlfn.TEXTJOIN(" ",TRUE,Tabla135[[#This Row],[Actividad - Acción ¿Qué?
Inicia con verbo]],Tabla135[[#This Row],[Complemento
(Observaciones o desviaciones)]])</f>
        <v/>
      </c>
      <c r="R497" s="295"/>
      <c r="S497" s="327" t="str">
        <f>_xlfn.XLOOKUP(Tabla135[[#This Row],[Tipo de control]],Tabla7[Tipo de control],Tabla7[Peso],"",1)</f>
        <v/>
      </c>
      <c r="T497" s="290" t="str">
        <f>_xlfn.XLOOKUP(Tabla135[[#This Row],[Tipo de control]],Tabla7[Tipo de control],Tabla7[Afectación matriz],"",1)</f>
        <v/>
      </c>
      <c r="U497" s="295"/>
      <c r="V497" s="327" t="str">
        <f>_xlfn.XLOOKUP(Tabla135[[#This Row],[Implementación]],Tabla11[Implementación],Tabla11[Peso],"",1)</f>
        <v/>
      </c>
      <c r="W497" s="295"/>
      <c r="X497" s="295"/>
      <c r="Y497" s="295"/>
      <c r="Z497" s="295"/>
      <c r="AA497" s="310" t="str">
        <f>IFERROR(Tabla135[[#This Row],[Peso del control]]+Tabla135[[#This Row],[Peso de la implementación]],"")</f>
        <v/>
      </c>
      <c r="AB497" s="310" t="str" cm="1">
        <f t="array" ref="AB497">IFERROR(IF(Tabla135[[#This Row],[Registro diligenciado]]=TRUE,_xlfn.IFS(AND(Tabla135[[#This Row],[No. de Control]]=1,Tabla135[[#This Row],[Desplazamiento en la Matriz]]="Probabilidad"),D497-(D497*Tabla135[[#This Row],[Valor del control]]),AND(Tabla135[[#This Row],[No. de Control]]&gt;1,Tabla135[[#This Row],[Desplazamiento en la Matriz]]="Probabilidad"),AB496-(AB496*Tabla135[[#This Row],[Valor del control]]),AND(Tabla135[[#This Row],[No. de Control]]=1,Tabla135[[#This Row],[Desplazamiento en la Matriz]]="Impacto"),D497,AND(Tabla135[[#This Row],[No. de Control]]&gt;1,Tabla135[[#This Row],[Desplazamiento en la Matriz]]="Impacto"),AB496),""),"")</f>
        <v/>
      </c>
      <c r="AC497" s="310" t="str" cm="1">
        <f t="array" ref="AC497">IFERROR(IF(Tabla135[[#This Row],[Registro diligenciado]]=TRUE,_xlfn.IFS(AND(Tabla135[[#This Row],[No. de Control]]=1,Tabla135[[#This Row],[Desplazamiento en la Matriz]]="Impacto"),E497-(E497*Tabla135[[#This Row],[Valor del control]]),AND(Tabla135[[#This Row],[No. de Control]]&gt;1,Tabla135[[#This Row],[Desplazamiento en la Matriz]]="Impacto"),AC496-(AC496*Tabla135[[#This Row],[Valor del control]]),AND(Tabla135[[#This Row],[No. de Control]]=1,Tabla135[[#This Row],[Desplazamiento en la Matriz]]="Probabilidad"),E497,AND(Tabla135[[#This Row],[No. de Control]]&gt;1,Tabla135[[#This Row],[Desplazamiento en la Matriz]]="Probabilidad"),AC496),""),"")</f>
        <v/>
      </c>
      <c r="AD497" s="310">
        <f>IFERROR(_xlfn.MINIFS(Tabla135[Probabilidad residual],Tabla135[Id Riesgo],Tabla135[[#This Row],[Id Riesgo]]),"")</f>
        <v>0</v>
      </c>
      <c r="AE497" s="310">
        <f>IFERROR(_xlfn.MINIFS(Tabla135[Impacto residual],Tabla135[Id Riesgo],Tabla135[[#This Row],[Id Riesgo]]),"")</f>
        <v>0</v>
      </c>
      <c r="AF497" s="310" t="str" cm="1">
        <f t="array" ref="AF49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497" s="310" t="str" cm="1">
        <f t="array" ref="AG49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49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97" s="213"/>
      <c r="AJ497" s="727">
        <f>_xlfn.MINIFS(Tabla135[Probabilidad residual],Tabla135[Id Riesgo],Tabla135[[#This Row],[Id Riesgo]])</f>
        <v>0</v>
      </c>
      <c r="AK497" s="727">
        <f>_xlfn.MINIFS(Tabla135[Impacto residual],Tabla135[Id Riesgo],Tabla135[[#This Row],[Id Riesgo]])</f>
        <v>0</v>
      </c>
      <c r="AL497" s="727"/>
      <c r="AM497" s="727"/>
      <c r="AN497" s="213"/>
      <c r="AO497" s="213"/>
      <c r="AP497" s="213"/>
      <c r="AQ497" s="213"/>
      <c r="AR497" s="213"/>
      <c r="AS497" s="213"/>
      <c r="AT497" s="213"/>
      <c r="AU497" s="213"/>
      <c r="AV497" s="213"/>
      <c r="AW497" s="213"/>
      <c r="AX497" s="213"/>
      <c r="AY497" s="213"/>
    </row>
    <row r="498" spans="1:51" ht="14.6" x14ac:dyDescent="0.4">
      <c r="A498" s="735" t="str">
        <f>Tabla135[[#This Row],[Id Riesgo]]</f>
        <v>RC49</v>
      </c>
      <c r="B498" s="736" t="str">
        <f>Tabla135[[#This Row],[Riesgo]]</f>
        <v/>
      </c>
      <c r="C498" s="742" t="b">
        <f>Tabla135[[#This Row],[Identificado en paso 1 y 2?]]</f>
        <v>0</v>
      </c>
      <c r="D498" s="727" t="str">
        <f>_xlfn.XLOOKUP(Tabla135[[#This Row],[Id Riesgo]],Tabla13[Id Riesgo],Tabla13[Probabilidad],"",1)</f>
        <v/>
      </c>
      <c r="E498" s="727" t="str">
        <f>IF(C498=TRUE,_xlfn.XLOOKUP(Tabla135[[#This Row],[Id Riesgo]],Tabla13[Id Riesgo],Tabla13[Porcentaje Impacto],"",1),"")</f>
        <v/>
      </c>
      <c r="F498" s="290" t="str">
        <f t="shared" si="48"/>
        <v>RC49</v>
      </c>
      <c r="G498" s="415" t="b">
        <f>_xlfn.XLOOKUP(F498,Tabla13[Id Riesgo],Tabla13[Registro diligenciado],FALSE,1)</f>
        <v>0</v>
      </c>
      <c r="H498" s="290" t="str">
        <f>IF(G498,_xlfn.XLOOKUP(F498,Tabla6[Id Riesgo],Tabla6[DESCRIPCIÓN DEL RIESGO],FALSE,1),"")</f>
        <v/>
      </c>
      <c r="I498" s="327" t="str">
        <f>_xlfn.XLOOKUP(Tabla135[[#This Row],[Id Riesgo]],Tabla13[Id Riesgo],Tabla13[Probabilidad])</f>
        <v/>
      </c>
      <c r="J498" s="327" t="str">
        <f>_xlfn.XLOOKUP(Tabla135[[#This Row],[Id Riesgo]],Tabla13[Id Riesgo],Tabla13[Porcentaje Impacto],"",1)</f>
        <v/>
      </c>
      <c r="K498" s="311">
        <v>7</v>
      </c>
      <c r="L498" s="314"/>
      <c r="M498" s="314"/>
      <c r="N498" s="314"/>
      <c r="O498" s="295"/>
      <c r="P498" s="314"/>
      <c r="Q498" s="328" t="str">
        <f>_xlfn.TEXTJOIN(" ",TRUE,Tabla135[[#This Row],[Actividad - Acción ¿Qué?
Inicia con verbo]],Tabla135[[#This Row],[Complemento
(Observaciones o desviaciones)]])</f>
        <v/>
      </c>
      <c r="R498" s="295"/>
      <c r="S498" s="327" t="str">
        <f>_xlfn.XLOOKUP(Tabla135[[#This Row],[Tipo de control]],Tabla7[Tipo de control],Tabla7[Peso],"",1)</f>
        <v/>
      </c>
      <c r="T498" s="290" t="str">
        <f>_xlfn.XLOOKUP(Tabla135[[#This Row],[Tipo de control]],Tabla7[Tipo de control],Tabla7[Afectación matriz],"",1)</f>
        <v/>
      </c>
      <c r="U498" s="295"/>
      <c r="V498" s="327" t="str">
        <f>_xlfn.XLOOKUP(Tabla135[[#This Row],[Implementación]],Tabla11[Implementación],Tabla11[Peso],"",1)</f>
        <v/>
      </c>
      <c r="W498" s="295"/>
      <c r="X498" s="295"/>
      <c r="Y498" s="295"/>
      <c r="Z498" s="295"/>
      <c r="AA498" s="310" t="str">
        <f>IFERROR(Tabla135[[#This Row],[Peso del control]]+Tabla135[[#This Row],[Peso de la implementación]],"")</f>
        <v/>
      </c>
      <c r="AB498" s="310" t="str" cm="1">
        <f t="array" ref="AB498">IFERROR(IF(Tabla135[[#This Row],[Registro diligenciado]]=TRUE,_xlfn.IFS(AND(Tabla135[[#This Row],[No. de Control]]=1,Tabla135[[#This Row],[Desplazamiento en la Matriz]]="Probabilidad"),D498-(D498*Tabla135[[#This Row],[Valor del control]]),AND(Tabla135[[#This Row],[No. de Control]]&gt;1,Tabla135[[#This Row],[Desplazamiento en la Matriz]]="Probabilidad"),AB497-(AB497*Tabla135[[#This Row],[Valor del control]]),AND(Tabla135[[#This Row],[No. de Control]]=1,Tabla135[[#This Row],[Desplazamiento en la Matriz]]="Impacto"),D498,AND(Tabla135[[#This Row],[No. de Control]]&gt;1,Tabla135[[#This Row],[Desplazamiento en la Matriz]]="Impacto"),AB497),""),"")</f>
        <v/>
      </c>
      <c r="AC498" s="310" t="str" cm="1">
        <f t="array" ref="AC498">IFERROR(IF(Tabla135[[#This Row],[Registro diligenciado]]=TRUE,_xlfn.IFS(AND(Tabla135[[#This Row],[No. de Control]]=1,Tabla135[[#This Row],[Desplazamiento en la Matriz]]="Impacto"),E498-(E498*Tabla135[[#This Row],[Valor del control]]),AND(Tabla135[[#This Row],[No. de Control]]&gt;1,Tabla135[[#This Row],[Desplazamiento en la Matriz]]="Impacto"),AC497-(AC497*Tabla135[[#This Row],[Valor del control]]),AND(Tabla135[[#This Row],[No. de Control]]=1,Tabla135[[#This Row],[Desplazamiento en la Matriz]]="Probabilidad"),E498,AND(Tabla135[[#This Row],[No. de Control]]&gt;1,Tabla135[[#This Row],[Desplazamiento en la Matriz]]="Probabilidad"),AC497),""),"")</f>
        <v/>
      </c>
      <c r="AD498" s="310">
        <f>IFERROR(_xlfn.MINIFS(Tabla135[Probabilidad residual],Tabla135[Id Riesgo],Tabla135[[#This Row],[Id Riesgo]]),"")</f>
        <v>0</v>
      </c>
      <c r="AE498" s="310">
        <f>IFERROR(_xlfn.MINIFS(Tabla135[Impacto residual],Tabla135[Id Riesgo],Tabla135[[#This Row],[Id Riesgo]]),"")</f>
        <v>0</v>
      </c>
      <c r="AF498" s="310" t="str" cm="1">
        <f t="array" ref="AF49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498" s="310" t="str" cm="1">
        <f t="array" ref="AG49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49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98" s="213"/>
      <c r="AJ498" s="727">
        <f>_xlfn.MINIFS(Tabla135[Probabilidad residual],Tabla135[Id Riesgo],Tabla135[[#This Row],[Id Riesgo]])</f>
        <v>0</v>
      </c>
      <c r="AK498" s="727">
        <f>_xlfn.MINIFS(Tabla135[Impacto residual],Tabla135[Id Riesgo],Tabla135[[#This Row],[Id Riesgo]])</f>
        <v>0</v>
      </c>
      <c r="AL498" s="727"/>
      <c r="AM498" s="727"/>
      <c r="AN498" s="213"/>
      <c r="AO498" s="213"/>
      <c r="AP498" s="213"/>
      <c r="AQ498" s="213"/>
      <c r="AR498" s="213"/>
      <c r="AS498" s="213"/>
      <c r="AT498" s="213"/>
      <c r="AU498" s="213"/>
      <c r="AV498" s="213"/>
      <c r="AW498" s="213"/>
      <c r="AX498" s="213"/>
      <c r="AY498" s="213"/>
    </row>
    <row r="499" spans="1:51" ht="14.6" x14ac:dyDescent="0.4">
      <c r="A499" s="735" t="str">
        <f>Tabla135[[#This Row],[Id Riesgo]]</f>
        <v>RC49</v>
      </c>
      <c r="B499" s="736" t="str">
        <f>Tabla135[[#This Row],[Riesgo]]</f>
        <v/>
      </c>
      <c r="C499" s="742" t="b">
        <f>Tabla135[[#This Row],[Identificado en paso 1 y 2?]]</f>
        <v>0</v>
      </c>
      <c r="D499" s="727" t="str">
        <f>_xlfn.XLOOKUP(Tabla135[[#This Row],[Id Riesgo]],Tabla13[Id Riesgo],Tabla13[Probabilidad],"",1)</f>
        <v/>
      </c>
      <c r="E499" s="727" t="str">
        <f>IF(C499=TRUE,_xlfn.XLOOKUP(Tabla135[[#This Row],[Id Riesgo]],Tabla13[Id Riesgo],Tabla13[Porcentaje Impacto],"",1),"")</f>
        <v/>
      </c>
      <c r="F499" s="290" t="str">
        <f t="shared" si="48"/>
        <v>RC49</v>
      </c>
      <c r="G499" s="415" t="b">
        <f>_xlfn.XLOOKUP(F499,Tabla13[Id Riesgo],Tabla13[Registro diligenciado],FALSE,1)</f>
        <v>0</v>
      </c>
      <c r="H499" s="290" t="str">
        <f>IF(G499,_xlfn.XLOOKUP(F499,Tabla6[Id Riesgo],Tabla6[DESCRIPCIÓN DEL RIESGO],FALSE,1),"")</f>
        <v/>
      </c>
      <c r="I499" s="327" t="str">
        <f>_xlfn.XLOOKUP(Tabla135[[#This Row],[Id Riesgo]],Tabla13[Id Riesgo],Tabla13[Probabilidad])</f>
        <v/>
      </c>
      <c r="J499" s="327" t="str">
        <f>_xlfn.XLOOKUP(Tabla135[[#This Row],[Id Riesgo]],Tabla13[Id Riesgo],Tabla13[Porcentaje Impacto],"",1)</f>
        <v/>
      </c>
      <c r="K499" s="311">
        <v>8</v>
      </c>
      <c r="L499" s="314"/>
      <c r="M499" s="314"/>
      <c r="N499" s="314"/>
      <c r="O499" s="295"/>
      <c r="P499" s="314"/>
      <c r="Q499" s="328" t="str">
        <f>_xlfn.TEXTJOIN(" ",TRUE,Tabla135[[#This Row],[Actividad - Acción ¿Qué?
Inicia con verbo]],Tabla135[[#This Row],[Complemento
(Observaciones o desviaciones)]])</f>
        <v/>
      </c>
      <c r="R499" s="295"/>
      <c r="S499" s="327" t="str">
        <f>_xlfn.XLOOKUP(Tabla135[[#This Row],[Tipo de control]],Tabla7[Tipo de control],Tabla7[Peso],"",1)</f>
        <v/>
      </c>
      <c r="T499" s="290" t="str">
        <f>_xlfn.XLOOKUP(Tabla135[[#This Row],[Tipo de control]],Tabla7[Tipo de control],Tabla7[Afectación matriz],"",1)</f>
        <v/>
      </c>
      <c r="U499" s="295"/>
      <c r="V499" s="327" t="str">
        <f>_xlfn.XLOOKUP(Tabla135[[#This Row],[Implementación]],Tabla11[Implementación],Tabla11[Peso],"",1)</f>
        <v/>
      </c>
      <c r="W499" s="295"/>
      <c r="X499" s="295"/>
      <c r="Y499" s="295"/>
      <c r="Z499" s="295"/>
      <c r="AA499" s="310" t="str">
        <f>IFERROR(Tabla135[[#This Row],[Peso del control]]+Tabla135[[#This Row],[Peso de la implementación]],"")</f>
        <v/>
      </c>
      <c r="AB499" s="310" t="str" cm="1">
        <f t="array" ref="AB499">IFERROR(IF(Tabla135[[#This Row],[Registro diligenciado]]=TRUE,_xlfn.IFS(AND(Tabla135[[#This Row],[No. de Control]]=1,Tabla135[[#This Row],[Desplazamiento en la Matriz]]="Probabilidad"),D499-(D499*Tabla135[[#This Row],[Valor del control]]),AND(Tabla135[[#This Row],[No. de Control]]&gt;1,Tabla135[[#This Row],[Desplazamiento en la Matriz]]="Probabilidad"),AB498-(AB498*Tabla135[[#This Row],[Valor del control]]),AND(Tabla135[[#This Row],[No. de Control]]=1,Tabla135[[#This Row],[Desplazamiento en la Matriz]]="Impacto"),D499,AND(Tabla135[[#This Row],[No. de Control]]&gt;1,Tabla135[[#This Row],[Desplazamiento en la Matriz]]="Impacto"),AB498),""),"")</f>
        <v/>
      </c>
      <c r="AC499" s="310" t="str" cm="1">
        <f t="array" ref="AC499">IFERROR(IF(Tabla135[[#This Row],[Registro diligenciado]]=TRUE,_xlfn.IFS(AND(Tabla135[[#This Row],[No. de Control]]=1,Tabla135[[#This Row],[Desplazamiento en la Matriz]]="Impacto"),E499-(E499*Tabla135[[#This Row],[Valor del control]]),AND(Tabla135[[#This Row],[No. de Control]]&gt;1,Tabla135[[#This Row],[Desplazamiento en la Matriz]]="Impacto"),AC498-(AC498*Tabla135[[#This Row],[Valor del control]]),AND(Tabla135[[#This Row],[No. de Control]]=1,Tabla135[[#This Row],[Desplazamiento en la Matriz]]="Probabilidad"),E499,AND(Tabla135[[#This Row],[No. de Control]]&gt;1,Tabla135[[#This Row],[Desplazamiento en la Matriz]]="Probabilidad"),AC498),""),"")</f>
        <v/>
      </c>
      <c r="AD499" s="310">
        <f>IFERROR(_xlfn.MINIFS(Tabla135[Probabilidad residual],Tabla135[Id Riesgo],Tabla135[[#This Row],[Id Riesgo]]),"")</f>
        <v>0</v>
      </c>
      <c r="AE499" s="310">
        <f>IFERROR(_xlfn.MINIFS(Tabla135[Impacto residual],Tabla135[Id Riesgo],Tabla135[[#This Row],[Id Riesgo]]),"")</f>
        <v>0</v>
      </c>
      <c r="AF499" s="310" t="str" cm="1">
        <f t="array" ref="AF49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499" s="310" t="str" cm="1">
        <f t="array" ref="AG49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49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99" s="213"/>
      <c r="AJ499" s="727">
        <f>_xlfn.MINIFS(Tabla135[Probabilidad residual],Tabla135[Id Riesgo],Tabla135[[#This Row],[Id Riesgo]])</f>
        <v>0</v>
      </c>
      <c r="AK499" s="727">
        <f>_xlfn.MINIFS(Tabla135[Impacto residual],Tabla135[Id Riesgo],Tabla135[[#This Row],[Id Riesgo]])</f>
        <v>0</v>
      </c>
      <c r="AL499" s="727"/>
      <c r="AM499" s="727"/>
      <c r="AN499" s="213"/>
      <c r="AO499" s="213"/>
      <c r="AP499" s="213"/>
      <c r="AQ499" s="213"/>
      <c r="AR499" s="213"/>
      <c r="AS499" s="213"/>
      <c r="AT499" s="213"/>
      <c r="AU499" s="213"/>
      <c r="AV499" s="213"/>
      <c r="AW499" s="213"/>
      <c r="AX499" s="213"/>
      <c r="AY499" s="213"/>
    </row>
    <row r="500" spans="1:51" ht="14.6" x14ac:dyDescent="0.4">
      <c r="A500" s="735" t="str">
        <f>Tabla135[[#This Row],[Id Riesgo]]</f>
        <v>RC49</v>
      </c>
      <c r="B500" s="736" t="str">
        <f>Tabla135[[#This Row],[Riesgo]]</f>
        <v/>
      </c>
      <c r="C500" s="742" t="b">
        <f>Tabla135[[#This Row],[Identificado en paso 1 y 2?]]</f>
        <v>0</v>
      </c>
      <c r="D500" s="727" t="str">
        <f>_xlfn.XLOOKUP(Tabla135[[#This Row],[Id Riesgo]],Tabla13[Id Riesgo],Tabla13[Probabilidad],"",1)</f>
        <v/>
      </c>
      <c r="E500" s="727" t="str">
        <f>IF(C500=TRUE,_xlfn.XLOOKUP(Tabla135[[#This Row],[Id Riesgo]],Tabla13[Id Riesgo],Tabla13[Porcentaje Impacto],"",1),"")</f>
        <v/>
      </c>
      <c r="F500" s="290" t="str">
        <f t="shared" si="48"/>
        <v>RC49</v>
      </c>
      <c r="G500" s="415" t="b">
        <f>_xlfn.XLOOKUP(F500,Tabla13[Id Riesgo],Tabla13[Registro diligenciado],FALSE,1)</f>
        <v>0</v>
      </c>
      <c r="H500" s="290" t="str">
        <f>IF(G500,_xlfn.XLOOKUP(F500,Tabla6[Id Riesgo],Tabla6[DESCRIPCIÓN DEL RIESGO],FALSE,1),"")</f>
        <v/>
      </c>
      <c r="I500" s="327" t="str">
        <f>_xlfn.XLOOKUP(Tabla135[[#This Row],[Id Riesgo]],Tabla13[Id Riesgo],Tabla13[Probabilidad])</f>
        <v/>
      </c>
      <c r="J500" s="327" t="str">
        <f>_xlfn.XLOOKUP(Tabla135[[#This Row],[Id Riesgo]],Tabla13[Id Riesgo],Tabla13[Porcentaje Impacto],"",1)</f>
        <v/>
      </c>
      <c r="K500" s="311">
        <v>9</v>
      </c>
      <c r="L500" s="314"/>
      <c r="M500" s="314"/>
      <c r="N500" s="314"/>
      <c r="O500" s="295"/>
      <c r="P500" s="314"/>
      <c r="Q500" s="328" t="str">
        <f>_xlfn.TEXTJOIN(" ",TRUE,Tabla135[[#This Row],[Actividad - Acción ¿Qué?
Inicia con verbo]],Tabla135[[#This Row],[Complemento
(Observaciones o desviaciones)]])</f>
        <v/>
      </c>
      <c r="R500" s="295"/>
      <c r="S500" s="327" t="str">
        <f>_xlfn.XLOOKUP(Tabla135[[#This Row],[Tipo de control]],Tabla7[Tipo de control],Tabla7[Peso],"",1)</f>
        <v/>
      </c>
      <c r="T500" s="290" t="str">
        <f>_xlfn.XLOOKUP(Tabla135[[#This Row],[Tipo de control]],Tabla7[Tipo de control],Tabla7[Afectación matriz],"",1)</f>
        <v/>
      </c>
      <c r="U500" s="295"/>
      <c r="V500" s="327" t="str">
        <f>_xlfn.XLOOKUP(Tabla135[[#This Row],[Implementación]],Tabla11[Implementación],Tabla11[Peso],"",1)</f>
        <v/>
      </c>
      <c r="W500" s="295"/>
      <c r="X500" s="295"/>
      <c r="Y500" s="295"/>
      <c r="Z500" s="295"/>
      <c r="AA500" s="310" t="str">
        <f>IFERROR(Tabla135[[#This Row],[Peso del control]]+Tabla135[[#This Row],[Peso de la implementación]],"")</f>
        <v/>
      </c>
      <c r="AB500" s="310" t="str" cm="1">
        <f t="array" ref="AB500">IFERROR(IF(Tabla135[[#This Row],[Registro diligenciado]]=TRUE,_xlfn.IFS(AND(Tabla135[[#This Row],[No. de Control]]=1,Tabla135[[#This Row],[Desplazamiento en la Matriz]]="Probabilidad"),D500-(D500*Tabla135[[#This Row],[Valor del control]]),AND(Tabla135[[#This Row],[No. de Control]]&gt;1,Tabla135[[#This Row],[Desplazamiento en la Matriz]]="Probabilidad"),AB499-(AB499*Tabla135[[#This Row],[Valor del control]]),AND(Tabla135[[#This Row],[No. de Control]]=1,Tabla135[[#This Row],[Desplazamiento en la Matriz]]="Impacto"),D500,AND(Tabla135[[#This Row],[No. de Control]]&gt;1,Tabla135[[#This Row],[Desplazamiento en la Matriz]]="Impacto"),AB499),""),"")</f>
        <v/>
      </c>
      <c r="AC500" s="310" t="str" cm="1">
        <f t="array" ref="AC500">IFERROR(IF(Tabla135[[#This Row],[Registro diligenciado]]=TRUE,_xlfn.IFS(AND(Tabla135[[#This Row],[No. de Control]]=1,Tabla135[[#This Row],[Desplazamiento en la Matriz]]="Impacto"),E500-(E500*Tabla135[[#This Row],[Valor del control]]),AND(Tabla135[[#This Row],[No. de Control]]&gt;1,Tabla135[[#This Row],[Desplazamiento en la Matriz]]="Impacto"),AC499-(AC499*Tabla135[[#This Row],[Valor del control]]),AND(Tabla135[[#This Row],[No. de Control]]=1,Tabla135[[#This Row],[Desplazamiento en la Matriz]]="Probabilidad"),E500,AND(Tabla135[[#This Row],[No. de Control]]&gt;1,Tabla135[[#This Row],[Desplazamiento en la Matriz]]="Probabilidad"),AC499),""),"")</f>
        <v/>
      </c>
      <c r="AD500" s="310">
        <f>IFERROR(_xlfn.MINIFS(Tabla135[Probabilidad residual],Tabla135[Id Riesgo],Tabla135[[#This Row],[Id Riesgo]]),"")</f>
        <v>0</v>
      </c>
      <c r="AE500" s="310">
        <f>IFERROR(_xlfn.MINIFS(Tabla135[Impacto residual],Tabla135[Id Riesgo],Tabla135[[#This Row],[Id Riesgo]]),"")</f>
        <v>0</v>
      </c>
      <c r="AF500" s="310" t="str" cm="1">
        <f t="array" ref="AF50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00" s="310" t="str" cm="1">
        <f t="array" ref="AG50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0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00" s="213"/>
      <c r="AJ500" s="727">
        <f>_xlfn.MINIFS(Tabla135[Probabilidad residual],Tabla135[Id Riesgo],Tabla135[[#This Row],[Id Riesgo]])</f>
        <v>0</v>
      </c>
      <c r="AK500" s="727">
        <f>_xlfn.MINIFS(Tabla135[Impacto residual],Tabla135[Id Riesgo],Tabla135[[#This Row],[Id Riesgo]])</f>
        <v>0</v>
      </c>
      <c r="AL500" s="727"/>
      <c r="AM500" s="727"/>
      <c r="AN500" s="213"/>
      <c r="AO500" s="213"/>
      <c r="AP500" s="213"/>
      <c r="AQ500" s="213"/>
      <c r="AR500" s="213"/>
      <c r="AS500" s="213"/>
      <c r="AT500" s="213"/>
      <c r="AU500" s="213"/>
      <c r="AV500" s="213"/>
      <c r="AW500" s="213"/>
      <c r="AX500" s="213"/>
      <c r="AY500" s="213"/>
    </row>
    <row r="501" spans="1:51" ht="14.6" x14ac:dyDescent="0.4">
      <c r="A501" s="735" t="str">
        <f>Tabla135[[#This Row],[Id Riesgo]]</f>
        <v>RC49</v>
      </c>
      <c r="B501" s="736" t="str">
        <f>Tabla135[[#This Row],[Riesgo]]</f>
        <v/>
      </c>
      <c r="C501" s="742" t="b">
        <f>Tabla135[[#This Row],[Identificado en paso 1 y 2?]]</f>
        <v>0</v>
      </c>
      <c r="D501" s="727" t="str">
        <f>_xlfn.XLOOKUP(Tabla135[[#This Row],[Id Riesgo]],Tabla13[Id Riesgo],Tabla13[Probabilidad],"",1)</f>
        <v/>
      </c>
      <c r="E501" s="727" t="str">
        <f>IF(C501=TRUE,_xlfn.XLOOKUP(Tabla135[[#This Row],[Id Riesgo]],Tabla13[Id Riesgo],Tabla13[Porcentaje Impacto],"",1),"")</f>
        <v/>
      </c>
      <c r="F501" s="290" t="str">
        <f t="shared" si="48"/>
        <v>RC49</v>
      </c>
      <c r="G501" s="415" t="b">
        <f>_xlfn.XLOOKUP(F501,Tabla13[Id Riesgo],Tabla13[Registro diligenciado],FALSE,1)</f>
        <v>0</v>
      </c>
      <c r="H501" s="290" t="str">
        <f>IF(G501,_xlfn.XLOOKUP(F501,Tabla6[Id Riesgo],Tabla6[DESCRIPCIÓN DEL RIESGO],FALSE,1),"")</f>
        <v/>
      </c>
      <c r="I501" s="327" t="str">
        <f>_xlfn.XLOOKUP(Tabla135[[#This Row],[Id Riesgo]],Tabla13[Id Riesgo],Tabla13[Probabilidad])</f>
        <v/>
      </c>
      <c r="J501" s="327" t="str">
        <f>_xlfn.XLOOKUP(Tabla135[[#This Row],[Id Riesgo]],Tabla13[Id Riesgo],Tabla13[Porcentaje Impacto],"",1)</f>
        <v/>
      </c>
      <c r="K501" s="311">
        <v>10</v>
      </c>
      <c r="L501" s="314"/>
      <c r="M501" s="314"/>
      <c r="N501" s="314"/>
      <c r="O501" s="295"/>
      <c r="P501" s="314"/>
      <c r="Q501" s="328" t="str">
        <f>_xlfn.TEXTJOIN(" ",TRUE,Tabla135[[#This Row],[Actividad - Acción ¿Qué?
Inicia con verbo]],Tabla135[[#This Row],[Complemento
(Observaciones o desviaciones)]])</f>
        <v/>
      </c>
      <c r="R501" s="295"/>
      <c r="S501" s="327" t="str">
        <f>_xlfn.XLOOKUP(Tabla135[[#This Row],[Tipo de control]],Tabla7[Tipo de control],Tabla7[Peso],"",1)</f>
        <v/>
      </c>
      <c r="T501" s="290" t="str">
        <f>_xlfn.XLOOKUP(Tabla135[[#This Row],[Tipo de control]],Tabla7[Tipo de control],Tabla7[Afectación matriz],"",1)</f>
        <v/>
      </c>
      <c r="U501" s="295"/>
      <c r="V501" s="327" t="str">
        <f>_xlfn.XLOOKUP(Tabla135[[#This Row],[Implementación]],Tabla11[Implementación],Tabla11[Peso],"",1)</f>
        <v/>
      </c>
      <c r="W501" s="295"/>
      <c r="X501" s="295"/>
      <c r="Y501" s="295"/>
      <c r="Z501" s="295"/>
      <c r="AA501" s="310" t="str">
        <f>IFERROR(Tabla135[[#This Row],[Peso del control]]+Tabla135[[#This Row],[Peso de la implementación]],"")</f>
        <v/>
      </c>
      <c r="AB501" s="310" t="str" cm="1">
        <f t="array" ref="AB501">IFERROR(IF(Tabla135[[#This Row],[Registro diligenciado]]=TRUE,_xlfn.IFS(AND(Tabla135[[#This Row],[No. de Control]]=1,Tabla135[[#This Row],[Desplazamiento en la Matriz]]="Probabilidad"),D501-(D501*Tabla135[[#This Row],[Valor del control]]),AND(Tabla135[[#This Row],[No. de Control]]&gt;1,Tabla135[[#This Row],[Desplazamiento en la Matriz]]="Probabilidad"),AB500-(AB500*Tabla135[[#This Row],[Valor del control]]),AND(Tabla135[[#This Row],[No. de Control]]=1,Tabla135[[#This Row],[Desplazamiento en la Matriz]]="Impacto"),D501,AND(Tabla135[[#This Row],[No. de Control]]&gt;1,Tabla135[[#This Row],[Desplazamiento en la Matriz]]="Impacto"),AB500),""),"")</f>
        <v/>
      </c>
      <c r="AC501" s="310" t="str" cm="1">
        <f t="array" ref="AC501">IFERROR(IF(Tabla135[[#This Row],[Registro diligenciado]]=TRUE,_xlfn.IFS(AND(Tabla135[[#This Row],[No. de Control]]=1,Tabla135[[#This Row],[Desplazamiento en la Matriz]]="Impacto"),E501-(E501*Tabla135[[#This Row],[Valor del control]]),AND(Tabla135[[#This Row],[No. de Control]]&gt;1,Tabla135[[#This Row],[Desplazamiento en la Matriz]]="Impacto"),AC500-(AC500*Tabla135[[#This Row],[Valor del control]]),AND(Tabla135[[#This Row],[No. de Control]]=1,Tabla135[[#This Row],[Desplazamiento en la Matriz]]="Probabilidad"),E501,AND(Tabla135[[#This Row],[No. de Control]]&gt;1,Tabla135[[#This Row],[Desplazamiento en la Matriz]]="Probabilidad"),AC500),""),"")</f>
        <v/>
      </c>
      <c r="AD501" s="310">
        <f>IFERROR(_xlfn.MINIFS(Tabla135[Probabilidad residual],Tabla135[Id Riesgo],Tabla135[[#This Row],[Id Riesgo]]),"")</f>
        <v>0</v>
      </c>
      <c r="AE501" s="310">
        <f>IFERROR(_xlfn.MINIFS(Tabla135[Impacto residual],Tabla135[Id Riesgo],Tabla135[[#This Row],[Id Riesgo]]),"")</f>
        <v>0</v>
      </c>
      <c r="AF501" s="310" t="str" cm="1">
        <f t="array" ref="AF50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01" s="310" t="str" cm="1">
        <f t="array" ref="AG50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0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01" s="213"/>
      <c r="AJ501" s="727">
        <f>_xlfn.MINIFS(Tabla135[Probabilidad residual],Tabla135[Id Riesgo],Tabla135[[#This Row],[Id Riesgo]])</f>
        <v>0</v>
      </c>
      <c r="AK501" s="727">
        <f>_xlfn.MINIFS(Tabla135[Impacto residual],Tabla135[Id Riesgo],Tabla135[[#This Row],[Id Riesgo]])</f>
        <v>0</v>
      </c>
      <c r="AL501" s="727"/>
      <c r="AM501" s="727"/>
      <c r="AN501" s="213"/>
      <c r="AO501" s="213"/>
      <c r="AP501" s="213"/>
      <c r="AQ501" s="213"/>
      <c r="AR501" s="213"/>
      <c r="AS501" s="213"/>
      <c r="AT501" s="213"/>
      <c r="AU501" s="213"/>
      <c r="AV501" s="213"/>
      <c r="AW501" s="213"/>
      <c r="AX501" s="213"/>
      <c r="AY501" s="213"/>
    </row>
    <row r="502" spans="1:51" ht="14.6" x14ac:dyDescent="0.4">
      <c r="A502" s="735" t="str">
        <f>Tabla135[[#This Row],[Id Riesgo]]</f>
        <v>RC50</v>
      </c>
      <c r="B502" s="736" t="str">
        <f>Tabla135[[#This Row],[Riesgo]]</f>
        <v/>
      </c>
      <c r="C502" s="742" t="b">
        <f>Tabla135[[#This Row],[Identificado en paso 1 y 2?]]</f>
        <v>0</v>
      </c>
      <c r="D502" s="727" t="str">
        <f>_xlfn.XLOOKUP(Tabla135[[#This Row],[Id Riesgo]],Tabla13[Id Riesgo],Tabla13[Probabilidad],"",1)</f>
        <v/>
      </c>
      <c r="E502" s="727" t="str">
        <f>IF(C502=TRUE,_xlfn.XLOOKUP(Tabla135[[#This Row],[Id Riesgo]],Tabla13[Id Riesgo],Tabla13[Porcentaje Impacto],"",1),"")</f>
        <v/>
      </c>
      <c r="F502" s="290" t="s">
        <v>181</v>
      </c>
      <c r="G502" s="415" t="b">
        <f>_xlfn.XLOOKUP(F502,Tabla13[Id Riesgo],Tabla13[Registro diligenciado],FALSE,1)</f>
        <v>0</v>
      </c>
      <c r="H502" s="290" t="str">
        <f>IF(G502,_xlfn.XLOOKUP(F502,Tabla6[Id Riesgo],Tabla6[DESCRIPCIÓN DEL RIESGO],FALSE,1),"")</f>
        <v/>
      </c>
      <c r="I502" s="327" t="str">
        <f>_xlfn.XLOOKUP(Tabla135[[#This Row],[Id Riesgo]],Tabla13[Id Riesgo],Tabla13[Probabilidad])</f>
        <v/>
      </c>
      <c r="J502" s="327" t="str">
        <f>_xlfn.XLOOKUP(Tabla135[[#This Row],[Id Riesgo]],Tabla13[Id Riesgo],Tabla13[Porcentaje Impacto],"",1)</f>
        <v/>
      </c>
      <c r="K502" s="311">
        <v>1</v>
      </c>
      <c r="L502" s="314"/>
      <c r="M502" s="314"/>
      <c r="N502" s="314"/>
      <c r="O502" s="295"/>
      <c r="P502" s="314"/>
      <c r="Q502" s="328" t="str">
        <f>_xlfn.TEXTJOIN(" ",TRUE,Tabla135[[#This Row],[Actividad - Acción ¿Qué?
Inicia con verbo]],Tabla135[[#This Row],[Complemento
(Observaciones o desviaciones)]])</f>
        <v/>
      </c>
      <c r="R502" s="295"/>
      <c r="S502" s="327" t="str">
        <f>_xlfn.XLOOKUP(Tabla135[[#This Row],[Tipo de control]],Tabla7[Tipo de control],Tabla7[Peso],"",1)</f>
        <v/>
      </c>
      <c r="T502" s="290" t="str">
        <f>_xlfn.XLOOKUP(Tabla135[[#This Row],[Tipo de control]],Tabla7[Tipo de control],Tabla7[Afectación matriz],"",1)</f>
        <v/>
      </c>
      <c r="U502" s="295"/>
      <c r="V502" s="327" t="str">
        <f>_xlfn.XLOOKUP(Tabla135[[#This Row],[Implementación]],Tabla11[Implementación],Tabla11[Peso],"",1)</f>
        <v/>
      </c>
      <c r="W502" s="295"/>
      <c r="X502" s="295"/>
      <c r="Y502" s="295"/>
      <c r="Z502" s="295"/>
      <c r="AA502" s="310" t="str">
        <f>IFERROR(Tabla135[[#This Row],[Peso del control]]+Tabla135[[#This Row],[Peso de la implementación]],"")</f>
        <v/>
      </c>
      <c r="AB502" s="310" t="str" cm="1">
        <f t="array" ref="AB502">IFERROR(IF(Tabla135[[#This Row],[Registro diligenciado]]=TRUE,_xlfn.IFS(AND(Tabla135[[#This Row],[No. de Control]]=1,Tabla135[[#This Row],[Desplazamiento en la Matriz]]="Probabilidad"),D502-(D502*Tabla135[[#This Row],[Valor del control]]),AND(Tabla135[[#This Row],[No. de Control]]&gt;1,Tabla135[[#This Row],[Desplazamiento en la Matriz]]="Probabilidad"),AB501-(AB501*Tabla135[[#This Row],[Valor del control]]),AND(Tabla135[[#This Row],[No. de Control]]=1,Tabla135[[#This Row],[Desplazamiento en la Matriz]]="Impacto"),D502,AND(Tabla135[[#This Row],[No. de Control]]&gt;1,Tabla135[[#This Row],[Desplazamiento en la Matriz]]="Impacto"),AB501),""),"")</f>
        <v/>
      </c>
      <c r="AC502" s="310" t="str" cm="1">
        <f t="array" ref="AC502">IFERROR(IF(Tabla135[[#This Row],[Registro diligenciado]]=TRUE,_xlfn.IFS(AND(Tabla135[[#This Row],[No. de Control]]=1,Tabla135[[#This Row],[Desplazamiento en la Matriz]]="Impacto"),E502-(E502*Tabla135[[#This Row],[Valor del control]]),AND(Tabla135[[#This Row],[No. de Control]]&gt;1,Tabla135[[#This Row],[Desplazamiento en la Matriz]]="Impacto"),AC501-(AC501*Tabla135[[#This Row],[Valor del control]]),AND(Tabla135[[#This Row],[No. de Control]]=1,Tabla135[[#This Row],[Desplazamiento en la Matriz]]="Probabilidad"),E502,AND(Tabla135[[#This Row],[No. de Control]]&gt;1,Tabla135[[#This Row],[Desplazamiento en la Matriz]]="Probabilidad"),AC501),""),"")</f>
        <v/>
      </c>
      <c r="AD502" s="310">
        <f>IFERROR(_xlfn.MINIFS(Tabla135[Probabilidad residual],Tabla135[Id Riesgo],Tabla135[[#This Row],[Id Riesgo]]),"")</f>
        <v>0</v>
      </c>
      <c r="AE502" s="310">
        <f>IFERROR(_xlfn.MINIFS(Tabla135[Impacto residual],Tabla135[Id Riesgo],Tabla135[[#This Row],[Id Riesgo]]),"")</f>
        <v>0</v>
      </c>
      <c r="AF502" s="310" t="str" cm="1">
        <f t="array" ref="AF50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02" s="310" t="str" cm="1">
        <f t="array" ref="AG50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0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02" s="213"/>
      <c r="AJ502" s="727">
        <f>_xlfn.MINIFS(Tabla135[Probabilidad residual],Tabla135[Id Riesgo],Tabla135[[#This Row],[Id Riesgo]])</f>
        <v>0</v>
      </c>
      <c r="AK502" s="727">
        <f>_xlfn.MINIFS(Tabla135[Impacto residual],Tabla135[Id Riesgo],Tabla135[[#This Row],[Id Riesgo]])</f>
        <v>0</v>
      </c>
      <c r="AL502" s="727" t="str" cm="1">
        <f t="array" ref="AL502">IFERROR(_xlfn.IFS(AND(AJ502&gt;=CONFIGURACIÓN!$BF$6,AJ502&lt;=CONFIGURACIÓN!$BG$6),CONFIGURACIÓN!$BE$6,AND(AJ502&gt;=CONFIGURACIÓN!$BF$7,AJ502&lt;=CONFIGURACIÓN!$BG$7),CONFIGURACIÓN!$BE$7,AND(AJ502&gt;=CONFIGURACIÓN!$BF$8,AJ502&lt;=CONFIGURACIÓN!$BG$8),CONFIGURACIÓN!$BE$8,AND(AJ502&gt;=CONFIGURACIÓN!$BF$9,AJ502&lt;=CONFIGURACIÓN!$BG$9),CONFIGURACIÓN!$BE$9,AND(AJ502&gt;=CONFIGURACIÓN!$BF$10,AJ502&lt;=CONFIGURACIÓN!$BG$10),CONFIGURACIÓN!$BE$10),"")</f>
        <v/>
      </c>
      <c r="AM502" s="727" t="str" cm="1">
        <f t="array" ref="AM502">IFERROR(_xlfn.IFS(AND(AK502&gt;=CONFIGURACIÓN!$BJ$6,AK502&lt;=CONFIGURACIÓN!$BK$6),CONFIGURACIÓN!$BI$6,AND(AK502&gt;=CONFIGURACIÓN!$BJ$7,AK502&lt;=CONFIGURACIÓN!$BK$7),CONFIGURACIÓN!$BI$7,AND(AK502&gt;=CONFIGURACIÓN!$BJ$8,AK502&lt;=CONFIGURACIÓN!$BK$8),CONFIGURACIÓN!$BI$8,AND(AK502&gt;=CONFIGURACIÓN!$BJ$9,AK502&lt;=CONFIGURACIÓN!$BK$9),CONFIGURACIÓN!$BI$9,AND(AK502&gt;=CONFIGURACIÓN!$BJ$10,AK502&lt;=CONFIGURACIÓN!$BK$10),CONFIGURACIÓN!$BI$10),"")</f>
        <v/>
      </c>
      <c r="AN502" s="213"/>
      <c r="AO502" s="213"/>
      <c r="AP502" s="213"/>
      <c r="AQ502" s="213"/>
      <c r="AR502" s="213"/>
      <c r="AS502" s="213"/>
      <c r="AT502" s="213"/>
      <c r="AU502" s="213"/>
      <c r="AV502" s="213"/>
      <c r="AW502" s="213"/>
      <c r="AX502" s="213"/>
      <c r="AY502" s="213"/>
    </row>
    <row r="503" spans="1:51" ht="14.6" x14ac:dyDescent="0.4">
      <c r="A503" s="735" t="str">
        <f>Tabla135[[#This Row],[Id Riesgo]]</f>
        <v>RC50</v>
      </c>
      <c r="B503" s="736" t="str">
        <f>Tabla135[[#This Row],[Riesgo]]</f>
        <v/>
      </c>
      <c r="C503" s="742" t="b">
        <f>Tabla135[[#This Row],[Identificado en paso 1 y 2?]]</f>
        <v>0</v>
      </c>
      <c r="D503" s="727" t="str">
        <f>_xlfn.XLOOKUP(Tabla135[[#This Row],[Id Riesgo]],Tabla13[Id Riesgo],Tabla13[Probabilidad],"",1)</f>
        <v/>
      </c>
      <c r="E503" s="727" t="str">
        <f>IF(C503=TRUE,_xlfn.XLOOKUP(Tabla135[[#This Row],[Id Riesgo]],Tabla13[Id Riesgo],Tabla13[Porcentaje Impacto],"",1),"")</f>
        <v/>
      </c>
      <c r="F503" s="290" t="str">
        <f t="shared" ref="F503:F511" si="49">F502</f>
        <v>RC50</v>
      </c>
      <c r="G503" s="415" t="b">
        <f>_xlfn.XLOOKUP(F503,Tabla13[Id Riesgo],Tabla13[Registro diligenciado],FALSE,1)</f>
        <v>0</v>
      </c>
      <c r="H503" s="290" t="str">
        <f>IF(G503,_xlfn.XLOOKUP(F503,Tabla6[Id Riesgo],Tabla6[DESCRIPCIÓN DEL RIESGO],FALSE,1),"")</f>
        <v/>
      </c>
      <c r="I503" s="327" t="str">
        <f>_xlfn.XLOOKUP(Tabla135[[#This Row],[Id Riesgo]],Tabla13[Id Riesgo],Tabla13[Probabilidad])</f>
        <v/>
      </c>
      <c r="J503" s="327" t="str">
        <f>_xlfn.XLOOKUP(Tabla135[[#This Row],[Id Riesgo]],Tabla13[Id Riesgo],Tabla13[Porcentaje Impacto],"",1)</f>
        <v/>
      </c>
      <c r="K503" s="311">
        <v>2</v>
      </c>
      <c r="L503" s="314"/>
      <c r="M503" s="314"/>
      <c r="N503" s="314"/>
      <c r="O503" s="295"/>
      <c r="P503" s="314"/>
      <c r="Q503" s="328" t="str">
        <f>_xlfn.TEXTJOIN(" ",TRUE,Tabla135[[#This Row],[Actividad - Acción ¿Qué?
Inicia con verbo]],Tabla135[[#This Row],[Complemento
(Observaciones o desviaciones)]])</f>
        <v/>
      </c>
      <c r="R503" s="295"/>
      <c r="S503" s="327" t="str">
        <f>_xlfn.XLOOKUP(Tabla135[[#This Row],[Tipo de control]],Tabla7[Tipo de control],Tabla7[Peso],"",1)</f>
        <v/>
      </c>
      <c r="T503" s="290" t="str">
        <f>_xlfn.XLOOKUP(Tabla135[[#This Row],[Tipo de control]],Tabla7[Tipo de control],Tabla7[Afectación matriz],"",1)</f>
        <v/>
      </c>
      <c r="U503" s="295"/>
      <c r="V503" s="327" t="str">
        <f>_xlfn.XLOOKUP(Tabla135[[#This Row],[Implementación]],Tabla11[Implementación],Tabla11[Peso],"",1)</f>
        <v/>
      </c>
      <c r="W503" s="295"/>
      <c r="X503" s="295"/>
      <c r="Y503" s="295"/>
      <c r="Z503" s="295"/>
      <c r="AA503" s="310" t="str">
        <f>IFERROR(Tabla135[[#This Row],[Peso del control]]+Tabla135[[#This Row],[Peso de la implementación]],"")</f>
        <v/>
      </c>
      <c r="AB503" s="310" t="str" cm="1">
        <f t="array" ref="AB503">IFERROR(IF(Tabla135[[#This Row],[Registro diligenciado]]=TRUE,_xlfn.IFS(AND(Tabla135[[#This Row],[No. de Control]]=1,Tabla135[[#This Row],[Desplazamiento en la Matriz]]="Probabilidad"),D503-(D503*Tabla135[[#This Row],[Valor del control]]),AND(Tabla135[[#This Row],[No. de Control]]&gt;1,Tabla135[[#This Row],[Desplazamiento en la Matriz]]="Probabilidad"),AB502-(AB502*Tabla135[[#This Row],[Valor del control]]),AND(Tabla135[[#This Row],[No. de Control]]=1,Tabla135[[#This Row],[Desplazamiento en la Matriz]]="Impacto"),D503,AND(Tabla135[[#This Row],[No. de Control]]&gt;1,Tabla135[[#This Row],[Desplazamiento en la Matriz]]="Impacto"),AB502),""),"")</f>
        <v/>
      </c>
      <c r="AC503" s="310" t="str" cm="1">
        <f t="array" ref="AC503">IFERROR(IF(Tabla135[[#This Row],[Registro diligenciado]]=TRUE,_xlfn.IFS(AND(Tabla135[[#This Row],[No. de Control]]=1,Tabla135[[#This Row],[Desplazamiento en la Matriz]]="Impacto"),E503-(E503*Tabla135[[#This Row],[Valor del control]]),AND(Tabla135[[#This Row],[No. de Control]]&gt;1,Tabla135[[#This Row],[Desplazamiento en la Matriz]]="Impacto"),AC502-(AC502*Tabla135[[#This Row],[Valor del control]]),AND(Tabla135[[#This Row],[No. de Control]]=1,Tabla135[[#This Row],[Desplazamiento en la Matriz]]="Probabilidad"),E503,AND(Tabla135[[#This Row],[No. de Control]]&gt;1,Tabla135[[#This Row],[Desplazamiento en la Matriz]]="Probabilidad"),AC502),""),"")</f>
        <v/>
      </c>
      <c r="AD503" s="310">
        <f>IFERROR(_xlfn.MINIFS(Tabla135[Probabilidad residual],Tabla135[Id Riesgo],Tabla135[[#This Row],[Id Riesgo]]),"")</f>
        <v>0</v>
      </c>
      <c r="AE503" s="310">
        <f>IFERROR(_xlfn.MINIFS(Tabla135[Impacto residual],Tabla135[Id Riesgo],Tabla135[[#This Row],[Id Riesgo]]),"")</f>
        <v>0</v>
      </c>
      <c r="AF503" s="310" t="str" cm="1">
        <f t="array" ref="AF50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03" s="310" t="str" cm="1">
        <f t="array" ref="AG50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0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03" s="213"/>
      <c r="AJ503" s="727">
        <f>_xlfn.MINIFS(Tabla135[Probabilidad residual],Tabla135[Id Riesgo],Tabla135[[#This Row],[Id Riesgo]])</f>
        <v>0</v>
      </c>
      <c r="AK503" s="727">
        <f>_xlfn.MINIFS(Tabla135[Impacto residual],Tabla135[Id Riesgo],Tabla135[[#This Row],[Id Riesgo]])</f>
        <v>0</v>
      </c>
      <c r="AL503" s="727"/>
      <c r="AM503" s="727"/>
      <c r="AN503" s="213"/>
      <c r="AO503" s="213"/>
      <c r="AP503" s="213"/>
      <c r="AQ503" s="213"/>
      <c r="AR503" s="213"/>
      <c r="AS503" s="213"/>
      <c r="AT503" s="213"/>
      <c r="AU503" s="213"/>
      <c r="AV503" s="213"/>
      <c r="AW503" s="213"/>
      <c r="AX503" s="213"/>
      <c r="AY503" s="213"/>
    </row>
    <row r="504" spans="1:51" ht="14.6" x14ac:dyDescent="0.4">
      <c r="A504" s="735" t="str">
        <f>Tabla135[[#This Row],[Id Riesgo]]</f>
        <v>RC50</v>
      </c>
      <c r="B504" s="736" t="str">
        <f>Tabla135[[#This Row],[Riesgo]]</f>
        <v/>
      </c>
      <c r="C504" s="742" t="b">
        <f>Tabla135[[#This Row],[Identificado en paso 1 y 2?]]</f>
        <v>0</v>
      </c>
      <c r="D504" s="727" t="str">
        <f>_xlfn.XLOOKUP(Tabla135[[#This Row],[Id Riesgo]],Tabla13[Id Riesgo],Tabla13[Probabilidad],"",1)</f>
        <v/>
      </c>
      <c r="E504" s="727" t="str">
        <f>IF(C504=TRUE,_xlfn.XLOOKUP(Tabla135[[#This Row],[Id Riesgo]],Tabla13[Id Riesgo],Tabla13[Porcentaje Impacto],"",1),"")</f>
        <v/>
      </c>
      <c r="F504" s="290" t="str">
        <f t="shared" si="49"/>
        <v>RC50</v>
      </c>
      <c r="G504" s="415" t="b">
        <f>_xlfn.XLOOKUP(F504,Tabla13[Id Riesgo],Tabla13[Registro diligenciado],FALSE,1)</f>
        <v>0</v>
      </c>
      <c r="H504" s="290" t="str">
        <f>IF(G504,_xlfn.XLOOKUP(F504,Tabla6[Id Riesgo],Tabla6[DESCRIPCIÓN DEL RIESGO],FALSE,1),"")</f>
        <v/>
      </c>
      <c r="I504" s="327" t="str">
        <f>_xlfn.XLOOKUP(Tabla135[[#This Row],[Id Riesgo]],Tabla13[Id Riesgo],Tabla13[Probabilidad])</f>
        <v/>
      </c>
      <c r="J504" s="327" t="str">
        <f>_xlfn.XLOOKUP(Tabla135[[#This Row],[Id Riesgo]],Tabla13[Id Riesgo],Tabla13[Porcentaje Impacto],"",1)</f>
        <v/>
      </c>
      <c r="K504" s="311">
        <v>3</v>
      </c>
      <c r="L504" s="314"/>
      <c r="M504" s="314"/>
      <c r="N504" s="314"/>
      <c r="O504" s="295"/>
      <c r="P504" s="314"/>
      <c r="Q504" s="328" t="str">
        <f>_xlfn.TEXTJOIN(" ",TRUE,Tabla135[[#This Row],[Actividad - Acción ¿Qué?
Inicia con verbo]],Tabla135[[#This Row],[Complemento
(Observaciones o desviaciones)]])</f>
        <v/>
      </c>
      <c r="R504" s="295"/>
      <c r="S504" s="327" t="str">
        <f>_xlfn.XLOOKUP(Tabla135[[#This Row],[Tipo de control]],Tabla7[Tipo de control],Tabla7[Peso],"",1)</f>
        <v/>
      </c>
      <c r="T504" s="290" t="str">
        <f>_xlfn.XLOOKUP(Tabla135[[#This Row],[Tipo de control]],Tabla7[Tipo de control],Tabla7[Afectación matriz],"",1)</f>
        <v/>
      </c>
      <c r="U504" s="295"/>
      <c r="V504" s="327" t="str">
        <f>_xlfn.XLOOKUP(Tabla135[[#This Row],[Implementación]],Tabla11[Implementación],Tabla11[Peso],"",1)</f>
        <v/>
      </c>
      <c r="W504" s="295"/>
      <c r="X504" s="295"/>
      <c r="Y504" s="295"/>
      <c r="Z504" s="295"/>
      <c r="AA504" s="310" t="str">
        <f>IFERROR(Tabla135[[#This Row],[Peso del control]]+Tabla135[[#This Row],[Peso de la implementación]],"")</f>
        <v/>
      </c>
      <c r="AB504" s="310" t="str" cm="1">
        <f t="array" ref="AB504">IFERROR(IF(Tabla135[[#This Row],[Registro diligenciado]]=TRUE,_xlfn.IFS(AND(Tabla135[[#This Row],[No. de Control]]=1,Tabla135[[#This Row],[Desplazamiento en la Matriz]]="Probabilidad"),D504-(D504*Tabla135[[#This Row],[Valor del control]]),AND(Tabla135[[#This Row],[No. de Control]]&gt;1,Tabla135[[#This Row],[Desplazamiento en la Matriz]]="Probabilidad"),AB503-(AB503*Tabla135[[#This Row],[Valor del control]]),AND(Tabla135[[#This Row],[No. de Control]]=1,Tabla135[[#This Row],[Desplazamiento en la Matriz]]="Impacto"),D504,AND(Tabla135[[#This Row],[No. de Control]]&gt;1,Tabla135[[#This Row],[Desplazamiento en la Matriz]]="Impacto"),AB503),""),"")</f>
        <v/>
      </c>
      <c r="AC504" s="310" t="str" cm="1">
        <f t="array" ref="AC504">IFERROR(IF(Tabla135[[#This Row],[Registro diligenciado]]=TRUE,_xlfn.IFS(AND(Tabla135[[#This Row],[No. de Control]]=1,Tabla135[[#This Row],[Desplazamiento en la Matriz]]="Impacto"),E504-(E504*Tabla135[[#This Row],[Valor del control]]),AND(Tabla135[[#This Row],[No. de Control]]&gt;1,Tabla135[[#This Row],[Desplazamiento en la Matriz]]="Impacto"),AC503-(AC503*Tabla135[[#This Row],[Valor del control]]),AND(Tabla135[[#This Row],[No. de Control]]=1,Tabla135[[#This Row],[Desplazamiento en la Matriz]]="Probabilidad"),E504,AND(Tabla135[[#This Row],[No. de Control]]&gt;1,Tabla135[[#This Row],[Desplazamiento en la Matriz]]="Probabilidad"),AC503),""),"")</f>
        <v/>
      </c>
      <c r="AD504" s="310">
        <f>IFERROR(_xlfn.MINIFS(Tabla135[Probabilidad residual],Tabla135[Id Riesgo],Tabla135[[#This Row],[Id Riesgo]]),"")</f>
        <v>0</v>
      </c>
      <c r="AE504" s="310">
        <f>IFERROR(_xlfn.MINIFS(Tabla135[Impacto residual],Tabla135[Id Riesgo],Tabla135[[#This Row],[Id Riesgo]]),"")</f>
        <v>0</v>
      </c>
      <c r="AF504" s="310" t="str" cm="1">
        <f t="array" ref="AF50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04" s="310" t="str" cm="1">
        <f t="array" ref="AG50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0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04" s="213"/>
      <c r="AJ504" s="727">
        <f>_xlfn.MINIFS(Tabla135[Probabilidad residual],Tabla135[Id Riesgo],Tabla135[[#This Row],[Id Riesgo]])</f>
        <v>0</v>
      </c>
      <c r="AK504" s="727">
        <f>_xlfn.MINIFS(Tabla135[Impacto residual],Tabla135[Id Riesgo],Tabla135[[#This Row],[Id Riesgo]])</f>
        <v>0</v>
      </c>
      <c r="AL504" s="727"/>
      <c r="AM504" s="727"/>
      <c r="AN504" s="213"/>
      <c r="AO504" s="213"/>
      <c r="AP504" s="213"/>
      <c r="AQ504" s="213"/>
      <c r="AR504" s="213"/>
      <c r="AS504" s="213"/>
      <c r="AT504" s="213"/>
      <c r="AU504" s="213"/>
      <c r="AV504" s="213"/>
      <c r="AW504" s="213"/>
      <c r="AX504" s="213"/>
      <c r="AY504" s="213"/>
    </row>
    <row r="505" spans="1:51" ht="14.6" x14ac:dyDescent="0.4">
      <c r="A505" s="735" t="str">
        <f>Tabla135[[#This Row],[Id Riesgo]]</f>
        <v>RC50</v>
      </c>
      <c r="B505" s="736" t="str">
        <f>Tabla135[[#This Row],[Riesgo]]</f>
        <v/>
      </c>
      <c r="C505" s="742" t="b">
        <f>Tabla135[[#This Row],[Identificado en paso 1 y 2?]]</f>
        <v>0</v>
      </c>
      <c r="D505" s="727" t="str">
        <f>_xlfn.XLOOKUP(Tabla135[[#This Row],[Id Riesgo]],Tabla13[Id Riesgo],Tabla13[Probabilidad],"",1)</f>
        <v/>
      </c>
      <c r="E505" s="727" t="str">
        <f>IF(C505=TRUE,_xlfn.XLOOKUP(Tabla135[[#This Row],[Id Riesgo]],Tabla13[Id Riesgo],Tabla13[Porcentaje Impacto],"",1),"")</f>
        <v/>
      </c>
      <c r="F505" s="290" t="str">
        <f t="shared" si="49"/>
        <v>RC50</v>
      </c>
      <c r="G505" s="415" t="b">
        <f>_xlfn.XLOOKUP(F505,Tabla13[Id Riesgo],Tabla13[Registro diligenciado],FALSE,1)</f>
        <v>0</v>
      </c>
      <c r="H505" s="290" t="str">
        <f>IF(G505,_xlfn.XLOOKUP(F505,Tabla6[Id Riesgo],Tabla6[DESCRIPCIÓN DEL RIESGO],FALSE,1),"")</f>
        <v/>
      </c>
      <c r="I505" s="327" t="str">
        <f>_xlfn.XLOOKUP(Tabla135[[#This Row],[Id Riesgo]],Tabla13[Id Riesgo],Tabla13[Probabilidad])</f>
        <v/>
      </c>
      <c r="J505" s="327" t="str">
        <f>_xlfn.XLOOKUP(Tabla135[[#This Row],[Id Riesgo]],Tabla13[Id Riesgo],Tabla13[Porcentaje Impacto],"",1)</f>
        <v/>
      </c>
      <c r="K505" s="311">
        <v>4</v>
      </c>
      <c r="L505" s="314"/>
      <c r="M505" s="314"/>
      <c r="N505" s="314"/>
      <c r="O505" s="295"/>
      <c r="P505" s="314"/>
      <c r="Q505" s="328" t="str">
        <f>_xlfn.TEXTJOIN(" ",TRUE,Tabla135[[#This Row],[Actividad - Acción ¿Qué?
Inicia con verbo]],Tabla135[[#This Row],[Complemento
(Observaciones o desviaciones)]])</f>
        <v/>
      </c>
      <c r="R505" s="295"/>
      <c r="S505" s="327" t="str">
        <f>_xlfn.XLOOKUP(Tabla135[[#This Row],[Tipo de control]],Tabla7[Tipo de control],Tabla7[Peso],"",1)</f>
        <v/>
      </c>
      <c r="T505" s="290" t="str">
        <f>_xlfn.XLOOKUP(Tabla135[[#This Row],[Tipo de control]],Tabla7[Tipo de control],Tabla7[Afectación matriz],"",1)</f>
        <v/>
      </c>
      <c r="U505" s="295"/>
      <c r="V505" s="327" t="str">
        <f>_xlfn.XLOOKUP(Tabla135[[#This Row],[Implementación]],Tabla11[Implementación],Tabla11[Peso],"",1)</f>
        <v/>
      </c>
      <c r="W505" s="295"/>
      <c r="X505" s="295"/>
      <c r="Y505" s="295"/>
      <c r="Z505" s="295"/>
      <c r="AA505" s="310" t="str">
        <f>IFERROR(Tabla135[[#This Row],[Peso del control]]+Tabla135[[#This Row],[Peso de la implementación]],"")</f>
        <v/>
      </c>
      <c r="AB505" s="310" t="str" cm="1">
        <f t="array" ref="AB505">IFERROR(IF(Tabla135[[#This Row],[Registro diligenciado]]=TRUE,_xlfn.IFS(AND(Tabla135[[#This Row],[No. de Control]]=1,Tabla135[[#This Row],[Desplazamiento en la Matriz]]="Probabilidad"),D505-(D505*Tabla135[[#This Row],[Valor del control]]),AND(Tabla135[[#This Row],[No. de Control]]&gt;1,Tabla135[[#This Row],[Desplazamiento en la Matriz]]="Probabilidad"),AB504-(AB504*Tabla135[[#This Row],[Valor del control]]),AND(Tabla135[[#This Row],[No. de Control]]=1,Tabla135[[#This Row],[Desplazamiento en la Matriz]]="Impacto"),D505,AND(Tabla135[[#This Row],[No. de Control]]&gt;1,Tabla135[[#This Row],[Desplazamiento en la Matriz]]="Impacto"),AB504),""),"")</f>
        <v/>
      </c>
      <c r="AC505" s="310" t="str" cm="1">
        <f t="array" ref="AC505">IFERROR(IF(Tabla135[[#This Row],[Registro diligenciado]]=TRUE,_xlfn.IFS(AND(Tabla135[[#This Row],[No. de Control]]=1,Tabla135[[#This Row],[Desplazamiento en la Matriz]]="Impacto"),E505-(E505*Tabla135[[#This Row],[Valor del control]]),AND(Tabla135[[#This Row],[No. de Control]]&gt;1,Tabla135[[#This Row],[Desplazamiento en la Matriz]]="Impacto"),AC504-(AC504*Tabla135[[#This Row],[Valor del control]]),AND(Tabla135[[#This Row],[No. de Control]]=1,Tabla135[[#This Row],[Desplazamiento en la Matriz]]="Probabilidad"),E505,AND(Tabla135[[#This Row],[No. de Control]]&gt;1,Tabla135[[#This Row],[Desplazamiento en la Matriz]]="Probabilidad"),AC504),""),"")</f>
        <v/>
      </c>
      <c r="AD505" s="310">
        <f>IFERROR(_xlfn.MINIFS(Tabla135[Probabilidad residual],Tabla135[Id Riesgo],Tabla135[[#This Row],[Id Riesgo]]),"")</f>
        <v>0</v>
      </c>
      <c r="AE505" s="310">
        <f>IFERROR(_xlfn.MINIFS(Tabla135[Impacto residual],Tabla135[Id Riesgo],Tabla135[[#This Row],[Id Riesgo]]),"")</f>
        <v>0</v>
      </c>
      <c r="AF505" s="310" t="str" cm="1">
        <f t="array" ref="AF50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05" s="310" t="str" cm="1">
        <f t="array" ref="AG50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0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05" s="213"/>
      <c r="AJ505" s="727">
        <f>_xlfn.MINIFS(Tabla135[Probabilidad residual],Tabla135[Id Riesgo],Tabla135[[#This Row],[Id Riesgo]])</f>
        <v>0</v>
      </c>
      <c r="AK505" s="727">
        <f>_xlfn.MINIFS(Tabla135[Impacto residual],Tabla135[Id Riesgo],Tabla135[[#This Row],[Id Riesgo]])</f>
        <v>0</v>
      </c>
      <c r="AL505" s="727"/>
      <c r="AM505" s="727"/>
      <c r="AN505" s="213"/>
      <c r="AO505" s="213"/>
      <c r="AP505" s="213"/>
      <c r="AQ505" s="213"/>
      <c r="AR505" s="213"/>
      <c r="AS505" s="213"/>
      <c r="AT505" s="213"/>
      <c r="AU505" s="213"/>
      <c r="AV505" s="213"/>
      <c r="AW505" s="213"/>
      <c r="AX505" s="213"/>
      <c r="AY505" s="213"/>
    </row>
    <row r="506" spans="1:51" ht="14.6" x14ac:dyDescent="0.4">
      <c r="A506" s="735" t="str">
        <f>Tabla135[[#This Row],[Id Riesgo]]</f>
        <v>RC50</v>
      </c>
      <c r="B506" s="736" t="str">
        <f>Tabla135[[#This Row],[Riesgo]]</f>
        <v/>
      </c>
      <c r="C506" s="742" t="b">
        <f>Tabla135[[#This Row],[Identificado en paso 1 y 2?]]</f>
        <v>0</v>
      </c>
      <c r="D506" s="727" t="str">
        <f>_xlfn.XLOOKUP(Tabla135[[#This Row],[Id Riesgo]],Tabla13[Id Riesgo],Tabla13[Probabilidad],"",1)</f>
        <v/>
      </c>
      <c r="E506" s="727" t="str">
        <f>IF(C506=TRUE,_xlfn.XLOOKUP(Tabla135[[#This Row],[Id Riesgo]],Tabla13[Id Riesgo],Tabla13[Porcentaje Impacto],"",1),"")</f>
        <v/>
      </c>
      <c r="F506" s="290" t="str">
        <f t="shared" si="49"/>
        <v>RC50</v>
      </c>
      <c r="G506" s="415" t="b">
        <f>_xlfn.XLOOKUP(F506,Tabla13[Id Riesgo],Tabla13[Registro diligenciado],FALSE,1)</f>
        <v>0</v>
      </c>
      <c r="H506" s="290" t="str">
        <f>IF(G506,_xlfn.XLOOKUP(F506,Tabla6[Id Riesgo],Tabla6[DESCRIPCIÓN DEL RIESGO],FALSE,1),"")</f>
        <v/>
      </c>
      <c r="I506" s="327" t="str">
        <f>_xlfn.XLOOKUP(Tabla135[[#This Row],[Id Riesgo]],Tabla13[Id Riesgo],Tabla13[Probabilidad])</f>
        <v/>
      </c>
      <c r="J506" s="327" t="str">
        <f>_xlfn.XLOOKUP(Tabla135[[#This Row],[Id Riesgo]],Tabla13[Id Riesgo],Tabla13[Porcentaje Impacto],"",1)</f>
        <v/>
      </c>
      <c r="K506" s="311">
        <v>5</v>
      </c>
      <c r="L506" s="314"/>
      <c r="M506" s="314"/>
      <c r="N506" s="314"/>
      <c r="O506" s="295"/>
      <c r="P506" s="314"/>
      <c r="Q506" s="328" t="str">
        <f>_xlfn.TEXTJOIN(" ",TRUE,Tabla135[[#This Row],[Actividad - Acción ¿Qué?
Inicia con verbo]],Tabla135[[#This Row],[Complemento
(Observaciones o desviaciones)]])</f>
        <v/>
      </c>
      <c r="R506" s="295"/>
      <c r="S506" s="327" t="str">
        <f>_xlfn.XLOOKUP(Tabla135[[#This Row],[Tipo de control]],Tabla7[Tipo de control],Tabla7[Peso],"",1)</f>
        <v/>
      </c>
      <c r="T506" s="290" t="str">
        <f>_xlfn.XLOOKUP(Tabla135[[#This Row],[Tipo de control]],Tabla7[Tipo de control],Tabla7[Afectación matriz],"",1)</f>
        <v/>
      </c>
      <c r="U506" s="295"/>
      <c r="V506" s="327" t="str">
        <f>_xlfn.XLOOKUP(Tabla135[[#This Row],[Implementación]],Tabla11[Implementación],Tabla11[Peso],"",1)</f>
        <v/>
      </c>
      <c r="W506" s="295"/>
      <c r="X506" s="295"/>
      <c r="Y506" s="295"/>
      <c r="Z506" s="295"/>
      <c r="AA506" s="310" t="str">
        <f>IFERROR(Tabla135[[#This Row],[Peso del control]]+Tabla135[[#This Row],[Peso de la implementación]],"")</f>
        <v/>
      </c>
      <c r="AB506" s="310" t="str" cm="1">
        <f t="array" ref="AB506">IFERROR(IF(Tabla135[[#This Row],[Registro diligenciado]]=TRUE,_xlfn.IFS(AND(Tabla135[[#This Row],[No. de Control]]=1,Tabla135[[#This Row],[Desplazamiento en la Matriz]]="Probabilidad"),D506-(D506*Tabla135[[#This Row],[Valor del control]]),AND(Tabla135[[#This Row],[No. de Control]]&gt;1,Tabla135[[#This Row],[Desplazamiento en la Matriz]]="Probabilidad"),AB505-(AB505*Tabla135[[#This Row],[Valor del control]]),AND(Tabla135[[#This Row],[No. de Control]]=1,Tabla135[[#This Row],[Desplazamiento en la Matriz]]="Impacto"),D506,AND(Tabla135[[#This Row],[No. de Control]]&gt;1,Tabla135[[#This Row],[Desplazamiento en la Matriz]]="Impacto"),AB505),""),"")</f>
        <v/>
      </c>
      <c r="AC506" s="310" t="str" cm="1">
        <f t="array" ref="AC506">IFERROR(IF(Tabla135[[#This Row],[Registro diligenciado]]=TRUE,_xlfn.IFS(AND(Tabla135[[#This Row],[No. de Control]]=1,Tabla135[[#This Row],[Desplazamiento en la Matriz]]="Impacto"),E506-(E506*Tabla135[[#This Row],[Valor del control]]),AND(Tabla135[[#This Row],[No. de Control]]&gt;1,Tabla135[[#This Row],[Desplazamiento en la Matriz]]="Impacto"),AC505-(AC505*Tabla135[[#This Row],[Valor del control]]),AND(Tabla135[[#This Row],[No. de Control]]=1,Tabla135[[#This Row],[Desplazamiento en la Matriz]]="Probabilidad"),E506,AND(Tabla135[[#This Row],[No. de Control]]&gt;1,Tabla135[[#This Row],[Desplazamiento en la Matriz]]="Probabilidad"),AC505),""),"")</f>
        <v/>
      </c>
      <c r="AD506" s="310">
        <f>IFERROR(_xlfn.MINIFS(Tabla135[Probabilidad residual],Tabla135[Id Riesgo],Tabla135[[#This Row],[Id Riesgo]]),"")</f>
        <v>0</v>
      </c>
      <c r="AE506" s="310">
        <f>IFERROR(_xlfn.MINIFS(Tabla135[Impacto residual],Tabla135[Id Riesgo],Tabla135[[#This Row],[Id Riesgo]]),"")</f>
        <v>0</v>
      </c>
      <c r="AF506" s="310" t="str" cm="1">
        <f t="array" ref="AF50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06" s="310" t="str" cm="1">
        <f t="array" ref="AG50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0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06" s="213"/>
      <c r="AJ506" s="727">
        <f>_xlfn.MINIFS(Tabla135[Probabilidad residual],Tabla135[Id Riesgo],Tabla135[[#This Row],[Id Riesgo]])</f>
        <v>0</v>
      </c>
      <c r="AK506" s="727">
        <f>_xlfn.MINIFS(Tabla135[Impacto residual],Tabla135[Id Riesgo],Tabla135[[#This Row],[Id Riesgo]])</f>
        <v>0</v>
      </c>
      <c r="AL506" s="727"/>
      <c r="AM506" s="727"/>
      <c r="AN506" s="213"/>
      <c r="AO506" s="213"/>
      <c r="AP506" s="213"/>
      <c r="AQ506" s="213"/>
      <c r="AR506" s="213"/>
      <c r="AS506" s="213"/>
      <c r="AT506" s="213"/>
      <c r="AU506" s="213"/>
      <c r="AV506" s="213"/>
      <c r="AW506" s="213"/>
      <c r="AX506" s="213"/>
      <c r="AY506" s="213"/>
    </row>
    <row r="507" spans="1:51" ht="14.6" x14ac:dyDescent="0.4">
      <c r="A507" s="735" t="str">
        <f>Tabla135[[#This Row],[Id Riesgo]]</f>
        <v>RC50</v>
      </c>
      <c r="B507" s="736" t="str">
        <f>Tabla135[[#This Row],[Riesgo]]</f>
        <v/>
      </c>
      <c r="C507" s="742" t="b">
        <f>Tabla135[[#This Row],[Identificado en paso 1 y 2?]]</f>
        <v>0</v>
      </c>
      <c r="D507" s="727" t="str">
        <f>_xlfn.XLOOKUP(Tabla135[[#This Row],[Id Riesgo]],Tabla13[Id Riesgo],Tabla13[Probabilidad],"",1)</f>
        <v/>
      </c>
      <c r="E507" s="727" t="str">
        <f>IF(C507=TRUE,_xlfn.XLOOKUP(Tabla135[[#This Row],[Id Riesgo]],Tabla13[Id Riesgo],Tabla13[Porcentaje Impacto],"",1),"")</f>
        <v/>
      </c>
      <c r="F507" s="290" t="str">
        <f t="shared" si="49"/>
        <v>RC50</v>
      </c>
      <c r="G507" s="415" t="b">
        <f>_xlfn.XLOOKUP(F507,Tabla13[Id Riesgo],Tabla13[Registro diligenciado],FALSE,1)</f>
        <v>0</v>
      </c>
      <c r="H507" s="290" t="str">
        <f>IF(G507,_xlfn.XLOOKUP(F507,Tabla6[Id Riesgo],Tabla6[DESCRIPCIÓN DEL RIESGO],FALSE,1),"")</f>
        <v/>
      </c>
      <c r="I507" s="327" t="str">
        <f>_xlfn.XLOOKUP(Tabla135[[#This Row],[Id Riesgo]],Tabla13[Id Riesgo],Tabla13[Probabilidad])</f>
        <v/>
      </c>
      <c r="J507" s="327" t="str">
        <f>_xlfn.XLOOKUP(Tabla135[[#This Row],[Id Riesgo]],Tabla13[Id Riesgo],Tabla13[Porcentaje Impacto],"",1)</f>
        <v/>
      </c>
      <c r="K507" s="311">
        <v>6</v>
      </c>
      <c r="L507" s="314"/>
      <c r="M507" s="314"/>
      <c r="N507" s="314"/>
      <c r="O507" s="295"/>
      <c r="P507" s="314"/>
      <c r="Q507" s="328" t="str">
        <f>_xlfn.TEXTJOIN(" ",TRUE,Tabla135[[#This Row],[Actividad - Acción ¿Qué?
Inicia con verbo]],Tabla135[[#This Row],[Complemento
(Observaciones o desviaciones)]])</f>
        <v/>
      </c>
      <c r="R507" s="295"/>
      <c r="S507" s="327" t="str">
        <f>_xlfn.XLOOKUP(Tabla135[[#This Row],[Tipo de control]],Tabla7[Tipo de control],Tabla7[Peso],"",1)</f>
        <v/>
      </c>
      <c r="T507" s="290" t="str">
        <f>_xlfn.XLOOKUP(Tabla135[[#This Row],[Tipo de control]],Tabla7[Tipo de control],Tabla7[Afectación matriz],"",1)</f>
        <v/>
      </c>
      <c r="U507" s="295"/>
      <c r="V507" s="327" t="str">
        <f>_xlfn.XLOOKUP(Tabla135[[#This Row],[Implementación]],Tabla11[Implementación],Tabla11[Peso],"",1)</f>
        <v/>
      </c>
      <c r="W507" s="295"/>
      <c r="X507" s="295"/>
      <c r="Y507" s="295"/>
      <c r="Z507" s="295"/>
      <c r="AA507" s="310" t="str">
        <f>IFERROR(Tabla135[[#This Row],[Peso del control]]+Tabla135[[#This Row],[Peso de la implementación]],"")</f>
        <v/>
      </c>
      <c r="AB507" s="310" t="str" cm="1">
        <f t="array" ref="AB507">IFERROR(IF(Tabla135[[#This Row],[Registro diligenciado]]=TRUE,_xlfn.IFS(AND(Tabla135[[#This Row],[No. de Control]]=1,Tabla135[[#This Row],[Desplazamiento en la Matriz]]="Probabilidad"),D507-(D507*Tabla135[[#This Row],[Valor del control]]),AND(Tabla135[[#This Row],[No. de Control]]&gt;1,Tabla135[[#This Row],[Desplazamiento en la Matriz]]="Probabilidad"),AB506-(AB506*Tabla135[[#This Row],[Valor del control]]),AND(Tabla135[[#This Row],[No. de Control]]=1,Tabla135[[#This Row],[Desplazamiento en la Matriz]]="Impacto"),D507,AND(Tabla135[[#This Row],[No. de Control]]&gt;1,Tabla135[[#This Row],[Desplazamiento en la Matriz]]="Impacto"),AB506),""),"")</f>
        <v/>
      </c>
      <c r="AC507" s="310" t="str" cm="1">
        <f t="array" ref="AC507">IFERROR(IF(Tabla135[[#This Row],[Registro diligenciado]]=TRUE,_xlfn.IFS(AND(Tabla135[[#This Row],[No. de Control]]=1,Tabla135[[#This Row],[Desplazamiento en la Matriz]]="Impacto"),E507-(E507*Tabla135[[#This Row],[Valor del control]]),AND(Tabla135[[#This Row],[No. de Control]]&gt;1,Tabla135[[#This Row],[Desplazamiento en la Matriz]]="Impacto"),AC506-(AC506*Tabla135[[#This Row],[Valor del control]]),AND(Tabla135[[#This Row],[No. de Control]]=1,Tabla135[[#This Row],[Desplazamiento en la Matriz]]="Probabilidad"),E507,AND(Tabla135[[#This Row],[No. de Control]]&gt;1,Tabla135[[#This Row],[Desplazamiento en la Matriz]]="Probabilidad"),AC506),""),"")</f>
        <v/>
      </c>
      <c r="AD507" s="310">
        <f>IFERROR(_xlfn.MINIFS(Tabla135[Probabilidad residual],Tabla135[Id Riesgo],Tabla135[[#This Row],[Id Riesgo]]),"")</f>
        <v>0</v>
      </c>
      <c r="AE507" s="310">
        <f>IFERROR(_xlfn.MINIFS(Tabla135[Impacto residual],Tabla135[Id Riesgo],Tabla135[[#This Row],[Id Riesgo]]),"")</f>
        <v>0</v>
      </c>
      <c r="AF507" s="310" t="str" cm="1">
        <f t="array" ref="AF50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07" s="310" t="str" cm="1">
        <f t="array" ref="AG50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0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07" s="213"/>
      <c r="AJ507" s="727">
        <f>_xlfn.MINIFS(Tabla135[Probabilidad residual],Tabla135[Id Riesgo],Tabla135[[#This Row],[Id Riesgo]])</f>
        <v>0</v>
      </c>
      <c r="AK507" s="727">
        <f>_xlfn.MINIFS(Tabla135[Impacto residual],Tabla135[Id Riesgo],Tabla135[[#This Row],[Id Riesgo]])</f>
        <v>0</v>
      </c>
      <c r="AL507" s="727"/>
      <c r="AM507" s="727"/>
      <c r="AN507" s="213"/>
      <c r="AO507" s="213"/>
      <c r="AP507" s="213"/>
      <c r="AQ507" s="213"/>
      <c r="AR507" s="213"/>
      <c r="AS507" s="213"/>
      <c r="AT507" s="213"/>
      <c r="AU507" s="213"/>
      <c r="AV507" s="213"/>
      <c r="AW507" s="213"/>
      <c r="AX507" s="213"/>
      <c r="AY507" s="213"/>
    </row>
    <row r="508" spans="1:51" ht="14.6" x14ac:dyDescent="0.4">
      <c r="A508" s="735" t="str">
        <f>Tabla135[[#This Row],[Id Riesgo]]</f>
        <v>RC50</v>
      </c>
      <c r="B508" s="736" t="str">
        <f>Tabla135[[#This Row],[Riesgo]]</f>
        <v/>
      </c>
      <c r="C508" s="742" t="b">
        <f>Tabla135[[#This Row],[Identificado en paso 1 y 2?]]</f>
        <v>0</v>
      </c>
      <c r="D508" s="727" t="str">
        <f>_xlfn.XLOOKUP(Tabla135[[#This Row],[Id Riesgo]],Tabla13[Id Riesgo],Tabla13[Probabilidad],"",1)</f>
        <v/>
      </c>
      <c r="E508" s="727" t="str">
        <f>IF(C508=TRUE,_xlfn.XLOOKUP(Tabla135[[#This Row],[Id Riesgo]],Tabla13[Id Riesgo],Tabla13[Porcentaje Impacto],"",1),"")</f>
        <v/>
      </c>
      <c r="F508" s="290" t="str">
        <f t="shared" si="49"/>
        <v>RC50</v>
      </c>
      <c r="G508" s="415" t="b">
        <f>_xlfn.XLOOKUP(F508,Tabla13[Id Riesgo],Tabla13[Registro diligenciado],FALSE,1)</f>
        <v>0</v>
      </c>
      <c r="H508" s="290" t="str">
        <f>IF(G508,_xlfn.XLOOKUP(F508,Tabla6[Id Riesgo],Tabla6[DESCRIPCIÓN DEL RIESGO],FALSE,1),"")</f>
        <v/>
      </c>
      <c r="I508" s="327" t="str">
        <f>_xlfn.XLOOKUP(Tabla135[[#This Row],[Id Riesgo]],Tabla13[Id Riesgo],Tabla13[Probabilidad])</f>
        <v/>
      </c>
      <c r="J508" s="327" t="str">
        <f>_xlfn.XLOOKUP(Tabla135[[#This Row],[Id Riesgo]],Tabla13[Id Riesgo],Tabla13[Porcentaje Impacto],"",1)</f>
        <v/>
      </c>
      <c r="K508" s="311">
        <v>7</v>
      </c>
      <c r="L508" s="314"/>
      <c r="M508" s="314"/>
      <c r="N508" s="314"/>
      <c r="O508" s="295"/>
      <c r="P508" s="314"/>
      <c r="Q508" s="328" t="str">
        <f>_xlfn.TEXTJOIN(" ",TRUE,Tabla135[[#This Row],[Actividad - Acción ¿Qué?
Inicia con verbo]],Tabla135[[#This Row],[Complemento
(Observaciones o desviaciones)]])</f>
        <v/>
      </c>
      <c r="R508" s="295"/>
      <c r="S508" s="327" t="str">
        <f>_xlfn.XLOOKUP(Tabla135[[#This Row],[Tipo de control]],Tabla7[Tipo de control],Tabla7[Peso],"",1)</f>
        <v/>
      </c>
      <c r="T508" s="290" t="str">
        <f>_xlfn.XLOOKUP(Tabla135[[#This Row],[Tipo de control]],Tabla7[Tipo de control],Tabla7[Afectación matriz],"",1)</f>
        <v/>
      </c>
      <c r="U508" s="295"/>
      <c r="V508" s="327" t="str">
        <f>_xlfn.XLOOKUP(Tabla135[[#This Row],[Implementación]],Tabla11[Implementación],Tabla11[Peso],"",1)</f>
        <v/>
      </c>
      <c r="W508" s="295"/>
      <c r="X508" s="295"/>
      <c r="Y508" s="295"/>
      <c r="Z508" s="295"/>
      <c r="AA508" s="310" t="str">
        <f>IFERROR(Tabla135[[#This Row],[Peso del control]]+Tabla135[[#This Row],[Peso de la implementación]],"")</f>
        <v/>
      </c>
      <c r="AB508" s="310" t="str" cm="1">
        <f t="array" ref="AB508">IFERROR(IF(Tabla135[[#This Row],[Registro diligenciado]]=TRUE,_xlfn.IFS(AND(Tabla135[[#This Row],[No. de Control]]=1,Tabla135[[#This Row],[Desplazamiento en la Matriz]]="Probabilidad"),D508-(D508*Tabla135[[#This Row],[Valor del control]]),AND(Tabla135[[#This Row],[No. de Control]]&gt;1,Tabla135[[#This Row],[Desplazamiento en la Matriz]]="Probabilidad"),AB507-(AB507*Tabla135[[#This Row],[Valor del control]]),AND(Tabla135[[#This Row],[No. de Control]]=1,Tabla135[[#This Row],[Desplazamiento en la Matriz]]="Impacto"),D508,AND(Tabla135[[#This Row],[No. de Control]]&gt;1,Tabla135[[#This Row],[Desplazamiento en la Matriz]]="Impacto"),AB507),""),"")</f>
        <v/>
      </c>
      <c r="AC508" s="310" t="str" cm="1">
        <f t="array" ref="AC508">IFERROR(IF(Tabla135[[#This Row],[Registro diligenciado]]=TRUE,_xlfn.IFS(AND(Tabla135[[#This Row],[No. de Control]]=1,Tabla135[[#This Row],[Desplazamiento en la Matriz]]="Impacto"),E508-(E508*Tabla135[[#This Row],[Valor del control]]),AND(Tabla135[[#This Row],[No. de Control]]&gt;1,Tabla135[[#This Row],[Desplazamiento en la Matriz]]="Impacto"),AC507-(AC507*Tabla135[[#This Row],[Valor del control]]),AND(Tabla135[[#This Row],[No. de Control]]=1,Tabla135[[#This Row],[Desplazamiento en la Matriz]]="Probabilidad"),E508,AND(Tabla135[[#This Row],[No. de Control]]&gt;1,Tabla135[[#This Row],[Desplazamiento en la Matriz]]="Probabilidad"),AC507),""),"")</f>
        <v/>
      </c>
      <c r="AD508" s="310">
        <f>IFERROR(_xlfn.MINIFS(Tabla135[Probabilidad residual],Tabla135[Id Riesgo],Tabla135[[#This Row],[Id Riesgo]]),"")</f>
        <v>0</v>
      </c>
      <c r="AE508" s="310">
        <f>IFERROR(_xlfn.MINIFS(Tabla135[Impacto residual],Tabla135[Id Riesgo],Tabla135[[#This Row],[Id Riesgo]]),"")</f>
        <v>0</v>
      </c>
      <c r="AF508" s="310" t="str" cm="1">
        <f t="array" ref="AF50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08" s="310" t="str" cm="1">
        <f t="array" ref="AG50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0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08" s="213"/>
      <c r="AJ508" s="727">
        <f>_xlfn.MINIFS(Tabla135[Probabilidad residual],Tabla135[Id Riesgo],Tabla135[[#This Row],[Id Riesgo]])</f>
        <v>0</v>
      </c>
      <c r="AK508" s="727">
        <f>_xlfn.MINIFS(Tabla135[Impacto residual],Tabla135[Id Riesgo],Tabla135[[#This Row],[Id Riesgo]])</f>
        <v>0</v>
      </c>
      <c r="AL508" s="727"/>
      <c r="AM508" s="727"/>
      <c r="AN508" s="213"/>
      <c r="AO508" s="213"/>
      <c r="AP508" s="213"/>
      <c r="AQ508" s="213"/>
      <c r="AR508" s="213"/>
      <c r="AS508" s="213"/>
      <c r="AT508" s="213"/>
      <c r="AU508" s="213"/>
      <c r="AV508" s="213"/>
      <c r="AW508" s="213"/>
      <c r="AX508" s="213"/>
      <c r="AY508" s="213"/>
    </row>
    <row r="509" spans="1:51" ht="14.6" x14ac:dyDescent="0.4">
      <c r="A509" s="735" t="str">
        <f>Tabla135[[#This Row],[Id Riesgo]]</f>
        <v>RC50</v>
      </c>
      <c r="B509" s="736" t="str">
        <f>Tabla135[[#This Row],[Riesgo]]</f>
        <v/>
      </c>
      <c r="C509" s="742" t="b">
        <f>Tabla135[[#This Row],[Identificado en paso 1 y 2?]]</f>
        <v>0</v>
      </c>
      <c r="D509" s="727" t="str">
        <f>_xlfn.XLOOKUP(Tabla135[[#This Row],[Id Riesgo]],Tabla13[Id Riesgo],Tabla13[Probabilidad],"",1)</f>
        <v/>
      </c>
      <c r="E509" s="727" t="str">
        <f>IF(C509=TRUE,_xlfn.XLOOKUP(Tabla135[[#This Row],[Id Riesgo]],Tabla13[Id Riesgo],Tabla13[Porcentaje Impacto],"",1),"")</f>
        <v/>
      </c>
      <c r="F509" s="290" t="str">
        <f t="shared" si="49"/>
        <v>RC50</v>
      </c>
      <c r="G509" s="415" t="b">
        <f>_xlfn.XLOOKUP(F509,Tabla13[Id Riesgo],Tabla13[Registro diligenciado],FALSE,1)</f>
        <v>0</v>
      </c>
      <c r="H509" s="290" t="str">
        <f>IF(G509,_xlfn.XLOOKUP(F509,Tabla6[Id Riesgo],Tabla6[DESCRIPCIÓN DEL RIESGO],FALSE,1),"")</f>
        <v/>
      </c>
      <c r="I509" s="327" t="str">
        <f>_xlfn.XLOOKUP(Tabla135[[#This Row],[Id Riesgo]],Tabla13[Id Riesgo],Tabla13[Probabilidad])</f>
        <v/>
      </c>
      <c r="J509" s="327" t="str">
        <f>_xlfn.XLOOKUP(Tabla135[[#This Row],[Id Riesgo]],Tabla13[Id Riesgo],Tabla13[Porcentaje Impacto],"",1)</f>
        <v/>
      </c>
      <c r="K509" s="311">
        <v>8</v>
      </c>
      <c r="L509" s="314"/>
      <c r="M509" s="314"/>
      <c r="N509" s="314"/>
      <c r="O509" s="295"/>
      <c r="P509" s="314"/>
      <c r="Q509" s="328" t="str">
        <f>_xlfn.TEXTJOIN(" ",TRUE,Tabla135[[#This Row],[Actividad - Acción ¿Qué?
Inicia con verbo]],Tabla135[[#This Row],[Complemento
(Observaciones o desviaciones)]])</f>
        <v/>
      </c>
      <c r="R509" s="295"/>
      <c r="S509" s="327" t="str">
        <f>_xlfn.XLOOKUP(Tabla135[[#This Row],[Tipo de control]],Tabla7[Tipo de control],Tabla7[Peso],"",1)</f>
        <v/>
      </c>
      <c r="T509" s="290" t="str">
        <f>_xlfn.XLOOKUP(Tabla135[[#This Row],[Tipo de control]],Tabla7[Tipo de control],Tabla7[Afectación matriz],"",1)</f>
        <v/>
      </c>
      <c r="U509" s="295"/>
      <c r="V509" s="327" t="str">
        <f>_xlfn.XLOOKUP(Tabla135[[#This Row],[Implementación]],Tabla11[Implementación],Tabla11[Peso],"",1)</f>
        <v/>
      </c>
      <c r="W509" s="295"/>
      <c r="X509" s="295"/>
      <c r="Y509" s="295"/>
      <c r="Z509" s="295"/>
      <c r="AA509" s="310" t="str">
        <f>IFERROR(Tabla135[[#This Row],[Peso del control]]+Tabla135[[#This Row],[Peso de la implementación]],"")</f>
        <v/>
      </c>
      <c r="AB509" s="310" t="str" cm="1">
        <f t="array" ref="AB509">IFERROR(IF(Tabla135[[#This Row],[Registro diligenciado]]=TRUE,_xlfn.IFS(AND(Tabla135[[#This Row],[No. de Control]]=1,Tabla135[[#This Row],[Desplazamiento en la Matriz]]="Probabilidad"),D509-(D509*Tabla135[[#This Row],[Valor del control]]),AND(Tabla135[[#This Row],[No. de Control]]&gt;1,Tabla135[[#This Row],[Desplazamiento en la Matriz]]="Probabilidad"),AB508-(AB508*Tabla135[[#This Row],[Valor del control]]),AND(Tabla135[[#This Row],[No. de Control]]=1,Tabla135[[#This Row],[Desplazamiento en la Matriz]]="Impacto"),D509,AND(Tabla135[[#This Row],[No. de Control]]&gt;1,Tabla135[[#This Row],[Desplazamiento en la Matriz]]="Impacto"),AB508),""),"")</f>
        <v/>
      </c>
      <c r="AC509" s="310" t="str" cm="1">
        <f t="array" ref="AC509">IFERROR(IF(Tabla135[[#This Row],[Registro diligenciado]]=TRUE,_xlfn.IFS(AND(Tabla135[[#This Row],[No. de Control]]=1,Tabla135[[#This Row],[Desplazamiento en la Matriz]]="Impacto"),E509-(E509*Tabla135[[#This Row],[Valor del control]]),AND(Tabla135[[#This Row],[No. de Control]]&gt;1,Tabla135[[#This Row],[Desplazamiento en la Matriz]]="Impacto"),AC508-(AC508*Tabla135[[#This Row],[Valor del control]]),AND(Tabla135[[#This Row],[No. de Control]]=1,Tabla135[[#This Row],[Desplazamiento en la Matriz]]="Probabilidad"),E509,AND(Tabla135[[#This Row],[No. de Control]]&gt;1,Tabla135[[#This Row],[Desplazamiento en la Matriz]]="Probabilidad"),AC508),""),"")</f>
        <v/>
      </c>
      <c r="AD509" s="310">
        <f>IFERROR(_xlfn.MINIFS(Tabla135[Probabilidad residual],Tabla135[Id Riesgo],Tabla135[[#This Row],[Id Riesgo]]),"")</f>
        <v>0</v>
      </c>
      <c r="AE509" s="310">
        <f>IFERROR(_xlfn.MINIFS(Tabla135[Impacto residual],Tabla135[Id Riesgo],Tabla135[[#This Row],[Id Riesgo]]),"")</f>
        <v>0</v>
      </c>
      <c r="AF509" s="310" t="str" cm="1">
        <f t="array" ref="AF50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09" s="310" t="str" cm="1">
        <f t="array" ref="AG50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0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09" s="213"/>
      <c r="AJ509" s="727">
        <f>_xlfn.MINIFS(Tabla135[Probabilidad residual],Tabla135[Id Riesgo],Tabla135[[#This Row],[Id Riesgo]])</f>
        <v>0</v>
      </c>
      <c r="AK509" s="727">
        <f>_xlfn.MINIFS(Tabla135[Impacto residual],Tabla135[Id Riesgo],Tabla135[[#This Row],[Id Riesgo]])</f>
        <v>0</v>
      </c>
      <c r="AL509" s="727"/>
      <c r="AM509" s="727"/>
      <c r="AN509" s="213"/>
      <c r="AO509" s="213"/>
      <c r="AP509" s="213"/>
      <c r="AQ509" s="213"/>
      <c r="AR509" s="213"/>
      <c r="AS509" s="213"/>
      <c r="AT509" s="213"/>
      <c r="AU509" s="213"/>
      <c r="AV509" s="213"/>
      <c r="AW509" s="213"/>
      <c r="AX509" s="213"/>
      <c r="AY509" s="213"/>
    </row>
    <row r="510" spans="1:51" ht="14.6" x14ac:dyDescent="0.4">
      <c r="A510" s="735" t="str">
        <f>Tabla135[[#This Row],[Id Riesgo]]</f>
        <v>RC50</v>
      </c>
      <c r="B510" s="736" t="str">
        <f>Tabla135[[#This Row],[Riesgo]]</f>
        <v/>
      </c>
      <c r="C510" s="742" t="b">
        <f>Tabla135[[#This Row],[Identificado en paso 1 y 2?]]</f>
        <v>0</v>
      </c>
      <c r="D510" s="727" t="str">
        <f>_xlfn.XLOOKUP(Tabla135[[#This Row],[Id Riesgo]],Tabla13[Id Riesgo],Tabla13[Probabilidad],"",1)</f>
        <v/>
      </c>
      <c r="E510" s="727" t="str">
        <f>IF(C510=TRUE,_xlfn.XLOOKUP(Tabla135[[#This Row],[Id Riesgo]],Tabla13[Id Riesgo],Tabla13[Porcentaje Impacto],"",1),"")</f>
        <v/>
      </c>
      <c r="F510" s="290" t="str">
        <f t="shared" si="49"/>
        <v>RC50</v>
      </c>
      <c r="G510" s="415" t="b">
        <f>_xlfn.XLOOKUP(F510,Tabla13[Id Riesgo],Tabla13[Registro diligenciado],FALSE,1)</f>
        <v>0</v>
      </c>
      <c r="H510" s="290" t="str">
        <f>IF(G510,_xlfn.XLOOKUP(F510,Tabla6[Id Riesgo],Tabla6[DESCRIPCIÓN DEL RIESGO],FALSE,1),"")</f>
        <v/>
      </c>
      <c r="I510" s="327" t="str">
        <f>_xlfn.XLOOKUP(Tabla135[[#This Row],[Id Riesgo]],Tabla13[Id Riesgo],Tabla13[Probabilidad])</f>
        <v/>
      </c>
      <c r="J510" s="327" t="str">
        <f>_xlfn.XLOOKUP(Tabla135[[#This Row],[Id Riesgo]],Tabla13[Id Riesgo],Tabla13[Porcentaje Impacto],"",1)</f>
        <v/>
      </c>
      <c r="K510" s="311">
        <v>9</v>
      </c>
      <c r="L510" s="314"/>
      <c r="M510" s="314"/>
      <c r="N510" s="314"/>
      <c r="O510" s="295"/>
      <c r="P510" s="314"/>
      <c r="Q510" s="328" t="str">
        <f>_xlfn.TEXTJOIN(" ",TRUE,Tabla135[[#This Row],[Actividad - Acción ¿Qué?
Inicia con verbo]],Tabla135[[#This Row],[Complemento
(Observaciones o desviaciones)]])</f>
        <v/>
      </c>
      <c r="R510" s="295"/>
      <c r="S510" s="327" t="str">
        <f>_xlfn.XLOOKUP(Tabla135[[#This Row],[Tipo de control]],Tabla7[Tipo de control],Tabla7[Peso],"",1)</f>
        <v/>
      </c>
      <c r="T510" s="290" t="str">
        <f>_xlfn.XLOOKUP(Tabla135[[#This Row],[Tipo de control]],Tabla7[Tipo de control],Tabla7[Afectación matriz],"",1)</f>
        <v/>
      </c>
      <c r="U510" s="295"/>
      <c r="V510" s="327" t="str">
        <f>_xlfn.XLOOKUP(Tabla135[[#This Row],[Implementación]],Tabla11[Implementación],Tabla11[Peso],"",1)</f>
        <v/>
      </c>
      <c r="W510" s="295"/>
      <c r="X510" s="295"/>
      <c r="Y510" s="295"/>
      <c r="Z510" s="295"/>
      <c r="AA510" s="310" t="str">
        <f>IFERROR(Tabla135[[#This Row],[Peso del control]]+Tabla135[[#This Row],[Peso de la implementación]],"")</f>
        <v/>
      </c>
      <c r="AB510" s="310" t="str" cm="1">
        <f t="array" ref="AB510">IFERROR(IF(Tabla135[[#This Row],[Registro diligenciado]]=TRUE,_xlfn.IFS(AND(Tabla135[[#This Row],[No. de Control]]=1,Tabla135[[#This Row],[Desplazamiento en la Matriz]]="Probabilidad"),D510-(D510*Tabla135[[#This Row],[Valor del control]]),AND(Tabla135[[#This Row],[No. de Control]]&gt;1,Tabla135[[#This Row],[Desplazamiento en la Matriz]]="Probabilidad"),AB509-(AB509*Tabla135[[#This Row],[Valor del control]]),AND(Tabla135[[#This Row],[No. de Control]]=1,Tabla135[[#This Row],[Desplazamiento en la Matriz]]="Impacto"),D510,AND(Tabla135[[#This Row],[No. de Control]]&gt;1,Tabla135[[#This Row],[Desplazamiento en la Matriz]]="Impacto"),AB509),""),"")</f>
        <v/>
      </c>
      <c r="AC510" s="310" t="str" cm="1">
        <f t="array" ref="AC510">IFERROR(IF(Tabla135[[#This Row],[Registro diligenciado]]=TRUE,_xlfn.IFS(AND(Tabla135[[#This Row],[No. de Control]]=1,Tabla135[[#This Row],[Desplazamiento en la Matriz]]="Impacto"),E510-(E510*Tabla135[[#This Row],[Valor del control]]),AND(Tabla135[[#This Row],[No. de Control]]&gt;1,Tabla135[[#This Row],[Desplazamiento en la Matriz]]="Impacto"),AC509-(AC509*Tabla135[[#This Row],[Valor del control]]),AND(Tabla135[[#This Row],[No. de Control]]=1,Tabla135[[#This Row],[Desplazamiento en la Matriz]]="Probabilidad"),E510,AND(Tabla135[[#This Row],[No. de Control]]&gt;1,Tabla135[[#This Row],[Desplazamiento en la Matriz]]="Probabilidad"),AC509),""),"")</f>
        <v/>
      </c>
      <c r="AD510" s="310">
        <f>IFERROR(_xlfn.MINIFS(Tabla135[Probabilidad residual],Tabla135[Id Riesgo],Tabla135[[#This Row],[Id Riesgo]]),"")</f>
        <v>0</v>
      </c>
      <c r="AE510" s="310">
        <f>IFERROR(_xlfn.MINIFS(Tabla135[Impacto residual],Tabla135[Id Riesgo],Tabla135[[#This Row],[Id Riesgo]]),"")</f>
        <v>0</v>
      </c>
      <c r="AF510" s="310" t="str" cm="1">
        <f t="array" ref="AF51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10" s="310" t="str" cm="1">
        <f t="array" ref="AG51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1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10" s="213"/>
      <c r="AJ510" s="727">
        <f>_xlfn.MINIFS(Tabla135[Probabilidad residual],Tabla135[Id Riesgo],Tabla135[[#This Row],[Id Riesgo]])</f>
        <v>0</v>
      </c>
      <c r="AK510" s="727">
        <f>_xlfn.MINIFS(Tabla135[Impacto residual],Tabla135[Id Riesgo],Tabla135[[#This Row],[Id Riesgo]])</f>
        <v>0</v>
      </c>
      <c r="AL510" s="727"/>
      <c r="AM510" s="727"/>
      <c r="AN510" s="213"/>
      <c r="AO510" s="213"/>
      <c r="AP510" s="213"/>
      <c r="AQ510" s="213"/>
      <c r="AR510" s="213"/>
      <c r="AS510" s="213"/>
      <c r="AT510" s="213"/>
      <c r="AU510" s="213"/>
      <c r="AV510" s="213"/>
      <c r="AW510" s="213"/>
      <c r="AX510" s="213"/>
      <c r="AY510" s="213"/>
    </row>
    <row r="511" spans="1:51" ht="14.6" x14ac:dyDescent="0.4">
      <c r="A511" s="735" t="str">
        <f>Tabla135[[#This Row],[Id Riesgo]]</f>
        <v>RC50</v>
      </c>
      <c r="B511" s="736" t="str">
        <f>Tabla135[[#This Row],[Riesgo]]</f>
        <v/>
      </c>
      <c r="C511" s="742" t="b">
        <f>Tabla135[[#This Row],[Identificado en paso 1 y 2?]]</f>
        <v>0</v>
      </c>
      <c r="D511" s="727" t="str">
        <f>_xlfn.XLOOKUP(Tabla135[[#This Row],[Id Riesgo]],Tabla13[Id Riesgo],Tabla13[Probabilidad],"",1)</f>
        <v/>
      </c>
      <c r="E511" s="727" t="str">
        <f>IF(C511=TRUE,_xlfn.XLOOKUP(Tabla135[[#This Row],[Id Riesgo]],Tabla13[Id Riesgo],Tabla13[Porcentaje Impacto],"",1),"")</f>
        <v/>
      </c>
      <c r="F511" s="290" t="str">
        <f t="shared" si="49"/>
        <v>RC50</v>
      </c>
      <c r="G511" s="415" t="b">
        <f>_xlfn.XLOOKUP(F511,Tabla13[Id Riesgo],Tabla13[Registro diligenciado],FALSE,1)</f>
        <v>0</v>
      </c>
      <c r="H511" s="290" t="str">
        <f>IF(G511,_xlfn.XLOOKUP(F511,Tabla6[Id Riesgo],Tabla6[DESCRIPCIÓN DEL RIESGO],FALSE,1),"")</f>
        <v/>
      </c>
      <c r="I511" s="327" t="str">
        <f>_xlfn.XLOOKUP(Tabla135[[#This Row],[Id Riesgo]],Tabla13[Id Riesgo],Tabla13[Probabilidad])</f>
        <v/>
      </c>
      <c r="J511" s="327" t="str">
        <f>_xlfn.XLOOKUP(Tabla135[[#This Row],[Id Riesgo]],Tabla13[Id Riesgo],Tabla13[Porcentaje Impacto],"",1)</f>
        <v/>
      </c>
      <c r="K511" s="311">
        <v>10</v>
      </c>
      <c r="L511" s="314"/>
      <c r="M511" s="314"/>
      <c r="N511" s="314"/>
      <c r="O511" s="295"/>
      <c r="P511" s="314"/>
      <c r="Q511" s="328" t="str">
        <f>_xlfn.TEXTJOIN(" ",TRUE,Tabla135[[#This Row],[Actividad - Acción ¿Qué?
Inicia con verbo]],Tabla135[[#This Row],[Complemento
(Observaciones o desviaciones)]])</f>
        <v/>
      </c>
      <c r="R511" s="295"/>
      <c r="S511" s="327" t="str">
        <f>_xlfn.XLOOKUP(Tabla135[[#This Row],[Tipo de control]],Tabla7[Tipo de control],Tabla7[Peso],"",1)</f>
        <v/>
      </c>
      <c r="T511" s="290" t="str">
        <f>_xlfn.XLOOKUP(Tabla135[[#This Row],[Tipo de control]],Tabla7[Tipo de control],Tabla7[Afectación matriz],"",1)</f>
        <v/>
      </c>
      <c r="U511" s="295"/>
      <c r="V511" s="327" t="str">
        <f>_xlfn.XLOOKUP(Tabla135[[#This Row],[Implementación]],Tabla11[Implementación],Tabla11[Peso],"",1)</f>
        <v/>
      </c>
      <c r="W511" s="295"/>
      <c r="X511" s="295"/>
      <c r="Y511" s="295"/>
      <c r="Z511" s="295"/>
      <c r="AA511" s="310" t="str">
        <f>IFERROR(Tabla135[[#This Row],[Peso del control]]+Tabla135[[#This Row],[Peso de la implementación]],"")</f>
        <v/>
      </c>
      <c r="AB511" s="310" t="str" cm="1">
        <f t="array" ref="AB511">IFERROR(IF(Tabla135[[#This Row],[Registro diligenciado]]=TRUE,_xlfn.IFS(AND(Tabla135[[#This Row],[No. de Control]]=1,Tabla135[[#This Row],[Desplazamiento en la Matriz]]="Probabilidad"),D511-(D511*Tabla135[[#This Row],[Valor del control]]),AND(Tabla135[[#This Row],[No. de Control]]&gt;1,Tabla135[[#This Row],[Desplazamiento en la Matriz]]="Probabilidad"),AB510-(AB510*Tabla135[[#This Row],[Valor del control]]),AND(Tabla135[[#This Row],[No. de Control]]=1,Tabla135[[#This Row],[Desplazamiento en la Matriz]]="Impacto"),D511,AND(Tabla135[[#This Row],[No. de Control]]&gt;1,Tabla135[[#This Row],[Desplazamiento en la Matriz]]="Impacto"),AB510),""),"")</f>
        <v/>
      </c>
      <c r="AC511" s="310" t="str" cm="1">
        <f t="array" ref="AC511">IFERROR(IF(Tabla135[[#This Row],[Registro diligenciado]]=TRUE,_xlfn.IFS(AND(Tabla135[[#This Row],[No. de Control]]=1,Tabla135[[#This Row],[Desplazamiento en la Matriz]]="Impacto"),E511-(E511*Tabla135[[#This Row],[Valor del control]]),AND(Tabla135[[#This Row],[No. de Control]]&gt;1,Tabla135[[#This Row],[Desplazamiento en la Matriz]]="Impacto"),AC510-(AC510*Tabla135[[#This Row],[Valor del control]]),AND(Tabla135[[#This Row],[No. de Control]]=1,Tabla135[[#This Row],[Desplazamiento en la Matriz]]="Probabilidad"),E511,AND(Tabla135[[#This Row],[No. de Control]]&gt;1,Tabla135[[#This Row],[Desplazamiento en la Matriz]]="Probabilidad"),AC510),""),"")</f>
        <v/>
      </c>
      <c r="AD511" s="310">
        <f>IFERROR(_xlfn.MINIFS(Tabla135[Probabilidad residual],Tabla135[Id Riesgo],Tabla135[[#This Row],[Id Riesgo]]),"")</f>
        <v>0</v>
      </c>
      <c r="AE511" s="310">
        <f>IFERROR(_xlfn.MINIFS(Tabla135[Impacto residual],Tabla135[Id Riesgo],Tabla135[[#This Row],[Id Riesgo]]),"")</f>
        <v>0</v>
      </c>
      <c r="AF511" s="310" t="str" cm="1">
        <f t="array" ref="AF51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11" s="310" t="str" cm="1">
        <f t="array" ref="AG51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1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11" s="213"/>
      <c r="AJ511" s="727">
        <f>_xlfn.MINIFS(Tabla135[Probabilidad residual],Tabla135[Id Riesgo],Tabla135[[#This Row],[Id Riesgo]])</f>
        <v>0</v>
      </c>
      <c r="AK511" s="727">
        <f>_xlfn.MINIFS(Tabla135[Impacto residual],Tabla135[Id Riesgo],Tabla135[[#This Row],[Id Riesgo]])</f>
        <v>0</v>
      </c>
      <c r="AL511" s="727"/>
      <c r="AM511" s="727"/>
      <c r="AN511" s="213"/>
      <c r="AO511" s="213"/>
      <c r="AP511" s="213"/>
      <c r="AQ511" s="213"/>
      <c r="AR511" s="213"/>
      <c r="AS511" s="213"/>
      <c r="AT511" s="213"/>
      <c r="AU511" s="213"/>
      <c r="AV511" s="213"/>
      <c r="AW511" s="213"/>
      <c r="AX511" s="213"/>
      <c r="AY511" s="213"/>
    </row>
    <row r="512" spans="1:51" ht="14.6" x14ac:dyDescent="0.4">
      <c r="A512" s="735" t="str">
        <f>Tabla135[[#This Row],[Id Riesgo]]</f>
        <v>RC51</v>
      </c>
      <c r="B512" s="736" t="str">
        <f>Tabla135[[#This Row],[Riesgo]]</f>
        <v/>
      </c>
      <c r="C512" s="742" t="b">
        <f>Tabla135[[#This Row],[Identificado en paso 1 y 2?]]</f>
        <v>0</v>
      </c>
      <c r="D512" s="727" t="str">
        <f>_xlfn.XLOOKUP(Tabla135[[#This Row],[Id Riesgo]],Tabla13[Id Riesgo],Tabla13[Probabilidad],"",1)</f>
        <v/>
      </c>
      <c r="E512" s="727" t="str">
        <f>IF(C512=TRUE,_xlfn.XLOOKUP(Tabla135[[#This Row],[Id Riesgo]],Tabla13[Id Riesgo],Tabla13[Porcentaje Impacto],"",1),"")</f>
        <v/>
      </c>
      <c r="F512" s="290" t="s">
        <v>182</v>
      </c>
      <c r="G512" s="415" t="b">
        <f>_xlfn.XLOOKUP(F512,Tabla13[Id Riesgo],Tabla13[Registro diligenciado],FALSE,1)</f>
        <v>0</v>
      </c>
      <c r="H512" s="290" t="str">
        <f>IF(G512,_xlfn.XLOOKUP(F512,Tabla6[Id Riesgo],Tabla6[DESCRIPCIÓN DEL RIESGO],FALSE,1),"")</f>
        <v/>
      </c>
      <c r="I512" s="327" t="str">
        <f>_xlfn.XLOOKUP(Tabla135[[#This Row],[Id Riesgo]],Tabla13[Id Riesgo],Tabla13[Probabilidad])</f>
        <v/>
      </c>
      <c r="J512" s="327" t="str">
        <f>_xlfn.XLOOKUP(Tabla135[[#This Row],[Id Riesgo]],Tabla13[Id Riesgo],Tabla13[Porcentaje Impacto],"",1)</f>
        <v/>
      </c>
      <c r="K512" s="311">
        <v>1</v>
      </c>
      <c r="L512" s="314"/>
      <c r="M512" s="314"/>
      <c r="N512" s="314"/>
      <c r="O512" s="295"/>
      <c r="P512" s="314"/>
      <c r="Q512" s="328" t="str">
        <f>_xlfn.TEXTJOIN(" ",TRUE,Tabla135[[#This Row],[Actividad - Acción ¿Qué?
Inicia con verbo]],Tabla135[[#This Row],[Complemento
(Observaciones o desviaciones)]])</f>
        <v/>
      </c>
      <c r="R512" s="295"/>
      <c r="S512" s="327" t="str">
        <f>_xlfn.XLOOKUP(Tabla135[[#This Row],[Tipo de control]],Tabla7[Tipo de control],Tabla7[Peso],"",1)</f>
        <v/>
      </c>
      <c r="T512" s="290" t="str">
        <f>_xlfn.XLOOKUP(Tabla135[[#This Row],[Tipo de control]],Tabla7[Tipo de control],Tabla7[Afectación matriz],"",1)</f>
        <v/>
      </c>
      <c r="U512" s="295"/>
      <c r="V512" s="327" t="str">
        <f>_xlfn.XLOOKUP(Tabla135[[#This Row],[Implementación]],Tabla11[Implementación],Tabla11[Peso],"",1)</f>
        <v/>
      </c>
      <c r="W512" s="295"/>
      <c r="X512" s="295"/>
      <c r="Y512" s="295"/>
      <c r="Z512" s="295"/>
      <c r="AA512" s="310" t="str">
        <f>IFERROR(Tabla135[[#This Row],[Peso del control]]+Tabla135[[#This Row],[Peso de la implementación]],"")</f>
        <v/>
      </c>
      <c r="AB512" s="310" t="str" cm="1">
        <f t="array" ref="AB512">IFERROR(IF(Tabla135[[#This Row],[Registro diligenciado]]=TRUE,_xlfn.IFS(AND(Tabla135[[#This Row],[No. de Control]]=1,Tabla135[[#This Row],[Desplazamiento en la Matriz]]="Probabilidad"),D512-(D512*Tabla135[[#This Row],[Valor del control]]),AND(Tabla135[[#This Row],[No. de Control]]&gt;1,Tabla135[[#This Row],[Desplazamiento en la Matriz]]="Probabilidad"),AB511-(AB511*Tabla135[[#This Row],[Valor del control]]),AND(Tabla135[[#This Row],[No. de Control]]=1,Tabla135[[#This Row],[Desplazamiento en la Matriz]]="Impacto"),D512,AND(Tabla135[[#This Row],[No. de Control]]&gt;1,Tabla135[[#This Row],[Desplazamiento en la Matriz]]="Impacto"),AB511),""),"")</f>
        <v/>
      </c>
      <c r="AC512" s="310" t="str" cm="1">
        <f t="array" ref="AC512">IFERROR(IF(Tabla135[[#This Row],[Registro diligenciado]]=TRUE,_xlfn.IFS(AND(Tabla135[[#This Row],[No. de Control]]=1,Tabla135[[#This Row],[Desplazamiento en la Matriz]]="Impacto"),E512-(E512*Tabla135[[#This Row],[Valor del control]]),AND(Tabla135[[#This Row],[No. de Control]]&gt;1,Tabla135[[#This Row],[Desplazamiento en la Matriz]]="Impacto"),AC511-(AC511*Tabla135[[#This Row],[Valor del control]]),AND(Tabla135[[#This Row],[No. de Control]]=1,Tabla135[[#This Row],[Desplazamiento en la Matriz]]="Probabilidad"),E512,AND(Tabla135[[#This Row],[No. de Control]]&gt;1,Tabla135[[#This Row],[Desplazamiento en la Matriz]]="Probabilidad"),AC511),""),"")</f>
        <v/>
      </c>
      <c r="AD512" s="310">
        <f>IFERROR(_xlfn.MINIFS(Tabla135[Probabilidad residual],Tabla135[Id Riesgo],Tabla135[[#This Row],[Id Riesgo]]),"")</f>
        <v>0</v>
      </c>
      <c r="AE512" s="310">
        <f>IFERROR(_xlfn.MINIFS(Tabla135[Impacto residual],Tabla135[Id Riesgo],Tabla135[[#This Row],[Id Riesgo]]),"")</f>
        <v>0</v>
      </c>
      <c r="AF512" s="310" t="str" cm="1">
        <f t="array" ref="AF51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12" s="310" t="str" cm="1">
        <f t="array" ref="AG51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1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12" s="213"/>
      <c r="AJ512" s="727">
        <f>_xlfn.MINIFS(Tabla135[Probabilidad residual],Tabla135[Id Riesgo],Tabla135[[#This Row],[Id Riesgo]])</f>
        <v>0</v>
      </c>
      <c r="AK512" s="727">
        <f>_xlfn.MINIFS(Tabla135[Impacto residual],Tabla135[Id Riesgo],Tabla135[[#This Row],[Id Riesgo]])</f>
        <v>0</v>
      </c>
      <c r="AL512" s="727" t="str" cm="1">
        <f t="array" ref="AL512">IFERROR(_xlfn.IFS(AND(AJ512&gt;=CONFIGURACIÓN!$BF$6,AJ512&lt;=CONFIGURACIÓN!$BG$6),CONFIGURACIÓN!$BE$6,AND(AJ512&gt;=CONFIGURACIÓN!$BF$7,AJ512&lt;=CONFIGURACIÓN!$BG$7),CONFIGURACIÓN!$BE$7,AND(AJ512&gt;=CONFIGURACIÓN!$BF$8,AJ512&lt;=CONFIGURACIÓN!$BG$8),CONFIGURACIÓN!$BE$8,AND(AJ512&gt;=CONFIGURACIÓN!$BF$9,AJ512&lt;=CONFIGURACIÓN!$BG$9),CONFIGURACIÓN!$BE$9,AND(AJ512&gt;=CONFIGURACIÓN!$BF$10,AJ512&lt;=CONFIGURACIÓN!$BG$10),CONFIGURACIÓN!$BE$10),"")</f>
        <v/>
      </c>
      <c r="AM512" s="727" t="str" cm="1">
        <f t="array" ref="AM512">IFERROR(_xlfn.IFS(AND(AK512&gt;=CONFIGURACIÓN!$BJ$6,AK512&lt;=CONFIGURACIÓN!$BK$6),CONFIGURACIÓN!$BI$6,AND(AK512&gt;=CONFIGURACIÓN!$BJ$7,AK512&lt;=CONFIGURACIÓN!$BK$7),CONFIGURACIÓN!$BI$7,AND(AK512&gt;=CONFIGURACIÓN!$BJ$8,AK512&lt;=CONFIGURACIÓN!$BK$8),CONFIGURACIÓN!$BI$8,AND(AK512&gt;=CONFIGURACIÓN!$BJ$9,AK512&lt;=CONFIGURACIÓN!$BK$9),CONFIGURACIÓN!$BI$9,AND(AK512&gt;=CONFIGURACIÓN!$BJ$10,AK512&lt;=CONFIGURACIÓN!$BK$10),CONFIGURACIÓN!$BI$10),"")</f>
        <v/>
      </c>
      <c r="AN512" s="213"/>
      <c r="AO512" s="213"/>
      <c r="AP512" s="213"/>
      <c r="AQ512" s="213"/>
      <c r="AR512" s="213"/>
      <c r="AS512" s="213"/>
      <c r="AT512" s="213"/>
      <c r="AU512" s="213"/>
      <c r="AV512" s="213"/>
      <c r="AW512" s="213"/>
      <c r="AX512" s="213"/>
      <c r="AY512" s="213"/>
    </row>
    <row r="513" spans="1:51" ht="14.6" x14ac:dyDescent="0.4">
      <c r="A513" s="735" t="str">
        <f>Tabla135[[#This Row],[Id Riesgo]]</f>
        <v>RC51</v>
      </c>
      <c r="B513" s="736" t="str">
        <f>Tabla135[[#This Row],[Riesgo]]</f>
        <v/>
      </c>
      <c r="C513" s="742" t="b">
        <f>Tabla135[[#This Row],[Identificado en paso 1 y 2?]]</f>
        <v>0</v>
      </c>
      <c r="D513" s="727" t="str">
        <f>_xlfn.XLOOKUP(Tabla135[[#This Row],[Id Riesgo]],Tabla13[Id Riesgo],Tabla13[Probabilidad],"",1)</f>
        <v/>
      </c>
      <c r="E513" s="727" t="str">
        <f>IF(C513=TRUE,_xlfn.XLOOKUP(Tabla135[[#This Row],[Id Riesgo]],Tabla13[Id Riesgo],Tabla13[Porcentaje Impacto],"",1),"")</f>
        <v/>
      </c>
      <c r="F513" s="290" t="str">
        <f t="shared" ref="F513:F521" si="50">F512</f>
        <v>RC51</v>
      </c>
      <c r="G513" s="415" t="b">
        <f>_xlfn.XLOOKUP(F513,Tabla13[Id Riesgo],Tabla13[Registro diligenciado],FALSE,1)</f>
        <v>0</v>
      </c>
      <c r="H513" s="290" t="str">
        <f>IF(G513,_xlfn.XLOOKUP(F513,Tabla6[Id Riesgo],Tabla6[DESCRIPCIÓN DEL RIESGO],FALSE,1),"")</f>
        <v/>
      </c>
      <c r="I513" s="327" t="str">
        <f>_xlfn.XLOOKUP(Tabla135[[#This Row],[Id Riesgo]],Tabla13[Id Riesgo],Tabla13[Probabilidad])</f>
        <v/>
      </c>
      <c r="J513" s="327" t="str">
        <f>_xlfn.XLOOKUP(Tabla135[[#This Row],[Id Riesgo]],Tabla13[Id Riesgo],Tabla13[Porcentaje Impacto],"",1)</f>
        <v/>
      </c>
      <c r="K513" s="311">
        <v>2</v>
      </c>
      <c r="L513" s="314"/>
      <c r="M513" s="314"/>
      <c r="N513" s="314"/>
      <c r="O513" s="295"/>
      <c r="P513" s="314"/>
      <c r="Q513" s="328" t="str">
        <f>_xlfn.TEXTJOIN(" ",TRUE,Tabla135[[#This Row],[Actividad - Acción ¿Qué?
Inicia con verbo]],Tabla135[[#This Row],[Complemento
(Observaciones o desviaciones)]])</f>
        <v/>
      </c>
      <c r="R513" s="295"/>
      <c r="S513" s="327" t="str">
        <f>_xlfn.XLOOKUP(Tabla135[[#This Row],[Tipo de control]],Tabla7[Tipo de control],Tabla7[Peso],"",1)</f>
        <v/>
      </c>
      <c r="T513" s="290" t="str">
        <f>_xlfn.XLOOKUP(Tabla135[[#This Row],[Tipo de control]],Tabla7[Tipo de control],Tabla7[Afectación matriz],"",1)</f>
        <v/>
      </c>
      <c r="U513" s="295"/>
      <c r="V513" s="327" t="str">
        <f>_xlfn.XLOOKUP(Tabla135[[#This Row],[Implementación]],Tabla11[Implementación],Tabla11[Peso],"",1)</f>
        <v/>
      </c>
      <c r="W513" s="295"/>
      <c r="X513" s="295"/>
      <c r="Y513" s="295"/>
      <c r="Z513" s="295"/>
      <c r="AA513" s="310" t="str">
        <f>IFERROR(Tabla135[[#This Row],[Peso del control]]+Tabla135[[#This Row],[Peso de la implementación]],"")</f>
        <v/>
      </c>
      <c r="AB513" s="310" t="str" cm="1">
        <f t="array" ref="AB513">IFERROR(IF(Tabla135[[#This Row],[Registro diligenciado]]=TRUE,_xlfn.IFS(AND(Tabla135[[#This Row],[No. de Control]]=1,Tabla135[[#This Row],[Desplazamiento en la Matriz]]="Probabilidad"),D513-(D513*Tabla135[[#This Row],[Valor del control]]),AND(Tabla135[[#This Row],[No. de Control]]&gt;1,Tabla135[[#This Row],[Desplazamiento en la Matriz]]="Probabilidad"),AB512-(AB512*Tabla135[[#This Row],[Valor del control]]),AND(Tabla135[[#This Row],[No. de Control]]=1,Tabla135[[#This Row],[Desplazamiento en la Matriz]]="Impacto"),D513,AND(Tabla135[[#This Row],[No. de Control]]&gt;1,Tabla135[[#This Row],[Desplazamiento en la Matriz]]="Impacto"),AB512),""),"")</f>
        <v/>
      </c>
      <c r="AC513" s="310" t="str" cm="1">
        <f t="array" ref="AC513">IFERROR(IF(Tabla135[[#This Row],[Registro diligenciado]]=TRUE,_xlfn.IFS(AND(Tabla135[[#This Row],[No. de Control]]=1,Tabla135[[#This Row],[Desplazamiento en la Matriz]]="Impacto"),E513-(E513*Tabla135[[#This Row],[Valor del control]]),AND(Tabla135[[#This Row],[No. de Control]]&gt;1,Tabla135[[#This Row],[Desplazamiento en la Matriz]]="Impacto"),AC512-(AC512*Tabla135[[#This Row],[Valor del control]]),AND(Tabla135[[#This Row],[No. de Control]]=1,Tabla135[[#This Row],[Desplazamiento en la Matriz]]="Probabilidad"),E513,AND(Tabla135[[#This Row],[No. de Control]]&gt;1,Tabla135[[#This Row],[Desplazamiento en la Matriz]]="Probabilidad"),AC512),""),"")</f>
        <v/>
      </c>
      <c r="AD513" s="310">
        <f>IFERROR(_xlfn.MINIFS(Tabla135[Probabilidad residual],Tabla135[Id Riesgo],Tabla135[[#This Row],[Id Riesgo]]),"")</f>
        <v>0</v>
      </c>
      <c r="AE513" s="310">
        <f>IFERROR(_xlfn.MINIFS(Tabla135[Impacto residual],Tabla135[Id Riesgo],Tabla135[[#This Row],[Id Riesgo]]),"")</f>
        <v>0</v>
      </c>
      <c r="AF513" s="310" t="str" cm="1">
        <f t="array" ref="AF51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13" s="310" t="str" cm="1">
        <f t="array" ref="AG51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1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13" s="213"/>
      <c r="AJ513" s="727">
        <f>_xlfn.MINIFS(Tabla135[Probabilidad residual],Tabla135[Id Riesgo],Tabla135[[#This Row],[Id Riesgo]])</f>
        <v>0</v>
      </c>
      <c r="AK513" s="727">
        <f>_xlfn.MINIFS(Tabla135[Impacto residual],Tabla135[Id Riesgo],Tabla135[[#This Row],[Id Riesgo]])</f>
        <v>0</v>
      </c>
      <c r="AL513" s="727"/>
      <c r="AM513" s="727"/>
      <c r="AN513" s="213"/>
      <c r="AO513" s="213"/>
      <c r="AP513" s="213"/>
      <c r="AQ513" s="213"/>
      <c r="AR513" s="213"/>
      <c r="AS513" s="213"/>
      <c r="AT513" s="213"/>
      <c r="AU513" s="213"/>
      <c r="AV513" s="213"/>
      <c r="AW513" s="213"/>
      <c r="AX513" s="213"/>
      <c r="AY513" s="213"/>
    </row>
    <row r="514" spans="1:51" ht="14.6" x14ac:dyDescent="0.4">
      <c r="A514" s="735" t="str">
        <f>Tabla135[[#This Row],[Id Riesgo]]</f>
        <v>RC51</v>
      </c>
      <c r="B514" s="736" t="str">
        <f>Tabla135[[#This Row],[Riesgo]]</f>
        <v/>
      </c>
      <c r="C514" s="742" t="b">
        <f>Tabla135[[#This Row],[Identificado en paso 1 y 2?]]</f>
        <v>0</v>
      </c>
      <c r="D514" s="727" t="str">
        <f>_xlfn.XLOOKUP(Tabla135[[#This Row],[Id Riesgo]],Tabla13[Id Riesgo],Tabla13[Probabilidad],"",1)</f>
        <v/>
      </c>
      <c r="E514" s="727" t="str">
        <f>IF(C514=TRUE,_xlfn.XLOOKUP(Tabla135[[#This Row],[Id Riesgo]],Tabla13[Id Riesgo],Tabla13[Porcentaje Impacto],"",1),"")</f>
        <v/>
      </c>
      <c r="F514" s="290" t="str">
        <f t="shared" si="50"/>
        <v>RC51</v>
      </c>
      <c r="G514" s="415" t="b">
        <f>_xlfn.XLOOKUP(F514,Tabla13[Id Riesgo],Tabla13[Registro diligenciado],FALSE,1)</f>
        <v>0</v>
      </c>
      <c r="H514" s="290" t="str">
        <f>IF(G514,_xlfn.XLOOKUP(F514,Tabla6[Id Riesgo],Tabla6[DESCRIPCIÓN DEL RIESGO],FALSE,1),"")</f>
        <v/>
      </c>
      <c r="I514" s="327" t="str">
        <f>_xlfn.XLOOKUP(Tabla135[[#This Row],[Id Riesgo]],Tabla13[Id Riesgo],Tabla13[Probabilidad])</f>
        <v/>
      </c>
      <c r="J514" s="327" t="str">
        <f>_xlfn.XLOOKUP(Tabla135[[#This Row],[Id Riesgo]],Tabla13[Id Riesgo],Tabla13[Porcentaje Impacto],"",1)</f>
        <v/>
      </c>
      <c r="K514" s="311">
        <v>3</v>
      </c>
      <c r="L514" s="314"/>
      <c r="M514" s="314"/>
      <c r="N514" s="314"/>
      <c r="O514" s="295"/>
      <c r="P514" s="314"/>
      <c r="Q514" s="328" t="str">
        <f>_xlfn.TEXTJOIN(" ",TRUE,Tabla135[[#This Row],[Actividad - Acción ¿Qué?
Inicia con verbo]],Tabla135[[#This Row],[Complemento
(Observaciones o desviaciones)]])</f>
        <v/>
      </c>
      <c r="R514" s="295"/>
      <c r="S514" s="327" t="str">
        <f>_xlfn.XLOOKUP(Tabla135[[#This Row],[Tipo de control]],Tabla7[Tipo de control],Tabla7[Peso],"",1)</f>
        <v/>
      </c>
      <c r="T514" s="290" t="str">
        <f>_xlfn.XLOOKUP(Tabla135[[#This Row],[Tipo de control]],Tabla7[Tipo de control],Tabla7[Afectación matriz],"",1)</f>
        <v/>
      </c>
      <c r="U514" s="295"/>
      <c r="V514" s="327" t="str">
        <f>_xlfn.XLOOKUP(Tabla135[[#This Row],[Implementación]],Tabla11[Implementación],Tabla11[Peso],"",1)</f>
        <v/>
      </c>
      <c r="W514" s="295"/>
      <c r="X514" s="295"/>
      <c r="Y514" s="295"/>
      <c r="Z514" s="295"/>
      <c r="AA514" s="310" t="str">
        <f>IFERROR(Tabla135[[#This Row],[Peso del control]]+Tabla135[[#This Row],[Peso de la implementación]],"")</f>
        <v/>
      </c>
      <c r="AB514" s="310" t="str" cm="1">
        <f t="array" ref="AB514">IFERROR(IF(Tabla135[[#This Row],[Registro diligenciado]]=TRUE,_xlfn.IFS(AND(Tabla135[[#This Row],[No. de Control]]=1,Tabla135[[#This Row],[Desplazamiento en la Matriz]]="Probabilidad"),D514-(D514*Tabla135[[#This Row],[Valor del control]]),AND(Tabla135[[#This Row],[No. de Control]]&gt;1,Tabla135[[#This Row],[Desplazamiento en la Matriz]]="Probabilidad"),AB513-(AB513*Tabla135[[#This Row],[Valor del control]]),AND(Tabla135[[#This Row],[No. de Control]]=1,Tabla135[[#This Row],[Desplazamiento en la Matriz]]="Impacto"),D514,AND(Tabla135[[#This Row],[No. de Control]]&gt;1,Tabla135[[#This Row],[Desplazamiento en la Matriz]]="Impacto"),AB513),""),"")</f>
        <v/>
      </c>
      <c r="AC514" s="310" t="str" cm="1">
        <f t="array" ref="AC514">IFERROR(IF(Tabla135[[#This Row],[Registro diligenciado]]=TRUE,_xlfn.IFS(AND(Tabla135[[#This Row],[No. de Control]]=1,Tabla135[[#This Row],[Desplazamiento en la Matriz]]="Impacto"),E514-(E514*Tabla135[[#This Row],[Valor del control]]),AND(Tabla135[[#This Row],[No. de Control]]&gt;1,Tabla135[[#This Row],[Desplazamiento en la Matriz]]="Impacto"),AC513-(AC513*Tabla135[[#This Row],[Valor del control]]),AND(Tabla135[[#This Row],[No. de Control]]=1,Tabla135[[#This Row],[Desplazamiento en la Matriz]]="Probabilidad"),E514,AND(Tabla135[[#This Row],[No. de Control]]&gt;1,Tabla135[[#This Row],[Desplazamiento en la Matriz]]="Probabilidad"),AC513),""),"")</f>
        <v/>
      </c>
      <c r="AD514" s="310">
        <f>IFERROR(_xlfn.MINIFS(Tabla135[Probabilidad residual],Tabla135[Id Riesgo],Tabla135[[#This Row],[Id Riesgo]]),"")</f>
        <v>0</v>
      </c>
      <c r="AE514" s="310">
        <f>IFERROR(_xlfn.MINIFS(Tabla135[Impacto residual],Tabla135[Id Riesgo],Tabla135[[#This Row],[Id Riesgo]]),"")</f>
        <v>0</v>
      </c>
      <c r="AF514" s="310" t="str" cm="1">
        <f t="array" ref="AF51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14" s="310" t="str" cm="1">
        <f t="array" ref="AG51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1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14" s="213"/>
      <c r="AJ514" s="727">
        <f>_xlfn.MINIFS(Tabla135[Probabilidad residual],Tabla135[Id Riesgo],Tabla135[[#This Row],[Id Riesgo]])</f>
        <v>0</v>
      </c>
      <c r="AK514" s="727">
        <f>_xlfn.MINIFS(Tabla135[Impacto residual],Tabla135[Id Riesgo],Tabla135[[#This Row],[Id Riesgo]])</f>
        <v>0</v>
      </c>
      <c r="AL514" s="727"/>
      <c r="AM514" s="727"/>
      <c r="AN514" s="213"/>
      <c r="AO514" s="213"/>
      <c r="AP514" s="213"/>
      <c r="AQ514" s="213"/>
      <c r="AR514" s="213"/>
      <c r="AS514" s="213"/>
      <c r="AT514" s="213"/>
      <c r="AU514" s="213"/>
      <c r="AV514" s="213"/>
      <c r="AW514" s="213"/>
      <c r="AX514" s="213"/>
      <c r="AY514" s="213"/>
    </row>
    <row r="515" spans="1:51" ht="14.6" x14ac:dyDescent="0.4">
      <c r="A515" s="735" t="str">
        <f>Tabla135[[#This Row],[Id Riesgo]]</f>
        <v>RC51</v>
      </c>
      <c r="B515" s="736" t="str">
        <f>Tabla135[[#This Row],[Riesgo]]</f>
        <v/>
      </c>
      <c r="C515" s="742" t="b">
        <f>Tabla135[[#This Row],[Identificado en paso 1 y 2?]]</f>
        <v>0</v>
      </c>
      <c r="D515" s="727" t="str">
        <f>_xlfn.XLOOKUP(Tabla135[[#This Row],[Id Riesgo]],Tabla13[Id Riesgo],Tabla13[Probabilidad],"",1)</f>
        <v/>
      </c>
      <c r="E515" s="727" t="str">
        <f>IF(C515=TRUE,_xlfn.XLOOKUP(Tabla135[[#This Row],[Id Riesgo]],Tabla13[Id Riesgo],Tabla13[Porcentaje Impacto],"",1),"")</f>
        <v/>
      </c>
      <c r="F515" s="290" t="str">
        <f t="shared" si="50"/>
        <v>RC51</v>
      </c>
      <c r="G515" s="415" t="b">
        <f>_xlfn.XLOOKUP(F515,Tabla13[Id Riesgo],Tabla13[Registro diligenciado],FALSE,1)</f>
        <v>0</v>
      </c>
      <c r="H515" s="290" t="str">
        <f>IF(G515,_xlfn.XLOOKUP(F515,Tabla6[Id Riesgo],Tabla6[DESCRIPCIÓN DEL RIESGO],FALSE,1),"")</f>
        <v/>
      </c>
      <c r="I515" s="327" t="str">
        <f>_xlfn.XLOOKUP(Tabla135[[#This Row],[Id Riesgo]],Tabla13[Id Riesgo],Tabla13[Probabilidad])</f>
        <v/>
      </c>
      <c r="J515" s="327" t="str">
        <f>_xlfn.XLOOKUP(Tabla135[[#This Row],[Id Riesgo]],Tabla13[Id Riesgo],Tabla13[Porcentaje Impacto],"",1)</f>
        <v/>
      </c>
      <c r="K515" s="311">
        <v>4</v>
      </c>
      <c r="L515" s="314"/>
      <c r="M515" s="314"/>
      <c r="N515" s="314"/>
      <c r="O515" s="295"/>
      <c r="P515" s="314"/>
      <c r="Q515" s="328" t="str">
        <f>_xlfn.TEXTJOIN(" ",TRUE,Tabla135[[#This Row],[Actividad - Acción ¿Qué?
Inicia con verbo]],Tabla135[[#This Row],[Complemento
(Observaciones o desviaciones)]])</f>
        <v/>
      </c>
      <c r="R515" s="295"/>
      <c r="S515" s="327" t="str">
        <f>_xlfn.XLOOKUP(Tabla135[[#This Row],[Tipo de control]],Tabla7[Tipo de control],Tabla7[Peso],"",1)</f>
        <v/>
      </c>
      <c r="T515" s="290" t="str">
        <f>_xlfn.XLOOKUP(Tabla135[[#This Row],[Tipo de control]],Tabla7[Tipo de control],Tabla7[Afectación matriz],"",1)</f>
        <v/>
      </c>
      <c r="U515" s="295"/>
      <c r="V515" s="327" t="str">
        <f>_xlfn.XLOOKUP(Tabla135[[#This Row],[Implementación]],Tabla11[Implementación],Tabla11[Peso],"",1)</f>
        <v/>
      </c>
      <c r="W515" s="295"/>
      <c r="X515" s="295"/>
      <c r="Y515" s="295"/>
      <c r="Z515" s="295"/>
      <c r="AA515" s="310" t="str">
        <f>IFERROR(Tabla135[[#This Row],[Peso del control]]+Tabla135[[#This Row],[Peso de la implementación]],"")</f>
        <v/>
      </c>
      <c r="AB515" s="310" t="str" cm="1">
        <f t="array" ref="AB515">IFERROR(IF(Tabla135[[#This Row],[Registro diligenciado]]=TRUE,_xlfn.IFS(AND(Tabla135[[#This Row],[No. de Control]]=1,Tabla135[[#This Row],[Desplazamiento en la Matriz]]="Probabilidad"),D515-(D515*Tabla135[[#This Row],[Valor del control]]),AND(Tabla135[[#This Row],[No. de Control]]&gt;1,Tabla135[[#This Row],[Desplazamiento en la Matriz]]="Probabilidad"),AB514-(AB514*Tabla135[[#This Row],[Valor del control]]),AND(Tabla135[[#This Row],[No. de Control]]=1,Tabla135[[#This Row],[Desplazamiento en la Matriz]]="Impacto"),D515,AND(Tabla135[[#This Row],[No. de Control]]&gt;1,Tabla135[[#This Row],[Desplazamiento en la Matriz]]="Impacto"),AB514),""),"")</f>
        <v/>
      </c>
      <c r="AC515" s="310" t="str" cm="1">
        <f t="array" ref="AC515">IFERROR(IF(Tabla135[[#This Row],[Registro diligenciado]]=TRUE,_xlfn.IFS(AND(Tabla135[[#This Row],[No. de Control]]=1,Tabla135[[#This Row],[Desplazamiento en la Matriz]]="Impacto"),E515-(E515*Tabla135[[#This Row],[Valor del control]]),AND(Tabla135[[#This Row],[No. de Control]]&gt;1,Tabla135[[#This Row],[Desplazamiento en la Matriz]]="Impacto"),AC514-(AC514*Tabla135[[#This Row],[Valor del control]]),AND(Tabla135[[#This Row],[No. de Control]]=1,Tabla135[[#This Row],[Desplazamiento en la Matriz]]="Probabilidad"),E515,AND(Tabla135[[#This Row],[No. de Control]]&gt;1,Tabla135[[#This Row],[Desplazamiento en la Matriz]]="Probabilidad"),AC514),""),"")</f>
        <v/>
      </c>
      <c r="AD515" s="310">
        <f>IFERROR(_xlfn.MINIFS(Tabla135[Probabilidad residual],Tabla135[Id Riesgo],Tabla135[[#This Row],[Id Riesgo]]),"")</f>
        <v>0</v>
      </c>
      <c r="AE515" s="310">
        <f>IFERROR(_xlfn.MINIFS(Tabla135[Impacto residual],Tabla135[Id Riesgo],Tabla135[[#This Row],[Id Riesgo]]),"")</f>
        <v>0</v>
      </c>
      <c r="AF515" s="310" t="str" cm="1">
        <f t="array" ref="AF51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15" s="310" t="str" cm="1">
        <f t="array" ref="AG51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1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15" s="213"/>
      <c r="AJ515" s="727">
        <f>_xlfn.MINIFS(Tabla135[Probabilidad residual],Tabla135[Id Riesgo],Tabla135[[#This Row],[Id Riesgo]])</f>
        <v>0</v>
      </c>
      <c r="AK515" s="727">
        <f>_xlfn.MINIFS(Tabla135[Impacto residual],Tabla135[Id Riesgo],Tabla135[[#This Row],[Id Riesgo]])</f>
        <v>0</v>
      </c>
      <c r="AL515" s="727"/>
      <c r="AM515" s="727"/>
      <c r="AN515" s="213"/>
      <c r="AO515" s="213"/>
      <c r="AP515" s="213"/>
      <c r="AQ515" s="213"/>
      <c r="AR515" s="213"/>
      <c r="AS515" s="213"/>
      <c r="AT515" s="213"/>
      <c r="AU515" s="213"/>
      <c r="AV515" s="213"/>
      <c r="AW515" s="213"/>
      <c r="AX515" s="213"/>
      <c r="AY515" s="213"/>
    </row>
    <row r="516" spans="1:51" ht="14.6" x14ac:dyDescent="0.4">
      <c r="A516" s="735" t="str">
        <f>Tabla135[[#This Row],[Id Riesgo]]</f>
        <v>RC51</v>
      </c>
      <c r="B516" s="736" t="str">
        <f>Tabla135[[#This Row],[Riesgo]]</f>
        <v/>
      </c>
      <c r="C516" s="742" t="b">
        <f>Tabla135[[#This Row],[Identificado en paso 1 y 2?]]</f>
        <v>0</v>
      </c>
      <c r="D516" s="727" t="str">
        <f>_xlfn.XLOOKUP(Tabla135[[#This Row],[Id Riesgo]],Tabla13[Id Riesgo],Tabla13[Probabilidad],"",1)</f>
        <v/>
      </c>
      <c r="E516" s="727" t="str">
        <f>IF(C516=TRUE,_xlfn.XLOOKUP(Tabla135[[#This Row],[Id Riesgo]],Tabla13[Id Riesgo],Tabla13[Porcentaje Impacto],"",1),"")</f>
        <v/>
      </c>
      <c r="F516" s="290" t="str">
        <f t="shared" si="50"/>
        <v>RC51</v>
      </c>
      <c r="G516" s="415" t="b">
        <f>_xlfn.XLOOKUP(F516,Tabla13[Id Riesgo],Tabla13[Registro diligenciado],FALSE,1)</f>
        <v>0</v>
      </c>
      <c r="H516" s="290" t="str">
        <f>IF(G516,_xlfn.XLOOKUP(F516,Tabla6[Id Riesgo],Tabla6[DESCRIPCIÓN DEL RIESGO],FALSE,1),"")</f>
        <v/>
      </c>
      <c r="I516" s="327" t="str">
        <f>_xlfn.XLOOKUP(Tabla135[[#This Row],[Id Riesgo]],Tabla13[Id Riesgo],Tabla13[Probabilidad])</f>
        <v/>
      </c>
      <c r="J516" s="327" t="str">
        <f>_xlfn.XLOOKUP(Tabla135[[#This Row],[Id Riesgo]],Tabla13[Id Riesgo],Tabla13[Porcentaje Impacto],"",1)</f>
        <v/>
      </c>
      <c r="K516" s="311">
        <v>5</v>
      </c>
      <c r="L516" s="314"/>
      <c r="M516" s="314"/>
      <c r="N516" s="314"/>
      <c r="O516" s="295"/>
      <c r="P516" s="314"/>
      <c r="Q516" s="328" t="str">
        <f>_xlfn.TEXTJOIN(" ",TRUE,Tabla135[[#This Row],[Actividad - Acción ¿Qué?
Inicia con verbo]],Tabla135[[#This Row],[Complemento
(Observaciones o desviaciones)]])</f>
        <v/>
      </c>
      <c r="R516" s="295"/>
      <c r="S516" s="327" t="str">
        <f>_xlfn.XLOOKUP(Tabla135[[#This Row],[Tipo de control]],Tabla7[Tipo de control],Tabla7[Peso],"",1)</f>
        <v/>
      </c>
      <c r="T516" s="290" t="str">
        <f>_xlfn.XLOOKUP(Tabla135[[#This Row],[Tipo de control]],Tabla7[Tipo de control],Tabla7[Afectación matriz],"",1)</f>
        <v/>
      </c>
      <c r="U516" s="295"/>
      <c r="V516" s="327" t="str">
        <f>_xlfn.XLOOKUP(Tabla135[[#This Row],[Implementación]],Tabla11[Implementación],Tabla11[Peso],"",1)</f>
        <v/>
      </c>
      <c r="W516" s="295"/>
      <c r="X516" s="295"/>
      <c r="Y516" s="295"/>
      <c r="Z516" s="295"/>
      <c r="AA516" s="310" t="str">
        <f>IFERROR(Tabla135[[#This Row],[Peso del control]]+Tabla135[[#This Row],[Peso de la implementación]],"")</f>
        <v/>
      </c>
      <c r="AB516" s="310" t="str" cm="1">
        <f t="array" ref="AB516">IFERROR(IF(Tabla135[[#This Row],[Registro diligenciado]]=TRUE,_xlfn.IFS(AND(Tabla135[[#This Row],[No. de Control]]=1,Tabla135[[#This Row],[Desplazamiento en la Matriz]]="Probabilidad"),D516-(D516*Tabla135[[#This Row],[Valor del control]]),AND(Tabla135[[#This Row],[No. de Control]]&gt;1,Tabla135[[#This Row],[Desplazamiento en la Matriz]]="Probabilidad"),AB515-(AB515*Tabla135[[#This Row],[Valor del control]]),AND(Tabla135[[#This Row],[No. de Control]]=1,Tabla135[[#This Row],[Desplazamiento en la Matriz]]="Impacto"),D516,AND(Tabla135[[#This Row],[No. de Control]]&gt;1,Tabla135[[#This Row],[Desplazamiento en la Matriz]]="Impacto"),AB515),""),"")</f>
        <v/>
      </c>
      <c r="AC516" s="310" t="str" cm="1">
        <f t="array" ref="AC516">IFERROR(IF(Tabla135[[#This Row],[Registro diligenciado]]=TRUE,_xlfn.IFS(AND(Tabla135[[#This Row],[No. de Control]]=1,Tabla135[[#This Row],[Desplazamiento en la Matriz]]="Impacto"),E516-(E516*Tabla135[[#This Row],[Valor del control]]),AND(Tabla135[[#This Row],[No. de Control]]&gt;1,Tabla135[[#This Row],[Desplazamiento en la Matriz]]="Impacto"),AC515-(AC515*Tabla135[[#This Row],[Valor del control]]),AND(Tabla135[[#This Row],[No. de Control]]=1,Tabla135[[#This Row],[Desplazamiento en la Matriz]]="Probabilidad"),E516,AND(Tabla135[[#This Row],[No. de Control]]&gt;1,Tabla135[[#This Row],[Desplazamiento en la Matriz]]="Probabilidad"),AC515),""),"")</f>
        <v/>
      </c>
      <c r="AD516" s="310">
        <f>IFERROR(_xlfn.MINIFS(Tabla135[Probabilidad residual],Tabla135[Id Riesgo],Tabla135[[#This Row],[Id Riesgo]]),"")</f>
        <v>0</v>
      </c>
      <c r="AE516" s="310">
        <f>IFERROR(_xlfn.MINIFS(Tabla135[Impacto residual],Tabla135[Id Riesgo],Tabla135[[#This Row],[Id Riesgo]]),"")</f>
        <v>0</v>
      </c>
      <c r="AF516" s="310" t="str" cm="1">
        <f t="array" ref="AF51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16" s="310" t="str" cm="1">
        <f t="array" ref="AG51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1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16" s="213"/>
      <c r="AJ516" s="727">
        <f>_xlfn.MINIFS(Tabla135[Probabilidad residual],Tabla135[Id Riesgo],Tabla135[[#This Row],[Id Riesgo]])</f>
        <v>0</v>
      </c>
      <c r="AK516" s="727">
        <f>_xlfn.MINIFS(Tabla135[Impacto residual],Tabla135[Id Riesgo],Tabla135[[#This Row],[Id Riesgo]])</f>
        <v>0</v>
      </c>
      <c r="AL516" s="727"/>
      <c r="AM516" s="727"/>
      <c r="AN516" s="213"/>
      <c r="AO516" s="213"/>
      <c r="AP516" s="213"/>
      <c r="AQ516" s="213"/>
      <c r="AR516" s="213"/>
      <c r="AS516" s="213"/>
      <c r="AT516" s="213"/>
      <c r="AU516" s="213"/>
      <c r="AV516" s="213"/>
      <c r="AW516" s="213"/>
      <c r="AX516" s="213"/>
      <c r="AY516" s="213"/>
    </row>
    <row r="517" spans="1:51" ht="14.6" x14ac:dyDescent="0.4">
      <c r="A517" s="735" t="str">
        <f>Tabla135[[#This Row],[Id Riesgo]]</f>
        <v>RC51</v>
      </c>
      <c r="B517" s="736" t="str">
        <f>Tabla135[[#This Row],[Riesgo]]</f>
        <v/>
      </c>
      <c r="C517" s="742" t="b">
        <f>Tabla135[[#This Row],[Identificado en paso 1 y 2?]]</f>
        <v>0</v>
      </c>
      <c r="D517" s="727" t="str">
        <f>_xlfn.XLOOKUP(Tabla135[[#This Row],[Id Riesgo]],Tabla13[Id Riesgo],Tabla13[Probabilidad],"",1)</f>
        <v/>
      </c>
      <c r="E517" s="727" t="str">
        <f>IF(C517=TRUE,_xlfn.XLOOKUP(Tabla135[[#This Row],[Id Riesgo]],Tabla13[Id Riesgo],Tabla13[Porcentaje Impacto],"",1),"")</f>
        <v/>
      </c>
      <c r="F517" s="290" t="str">
        <f t="shared" si="50"/>
        <v>RC51</v>
      </c>
      <c r="G517" s="415" t="b">
        <f>_xlfn.XLOOKUP(F517,Tabla13[Id Riesgo],Tabla13[Registro diligenciado],FALSE,1)</f>
        <v>0</v>
      </c>
      <c r="H517" s="290" t="str">
        <f>IF(G517,_xlfn.XLOOKUP(F517,Tabla6[Id Riesgo],Tabla6[DESCRIPCIÓN DEL RIESGO],FALSE,1),"")</f>
        <v/>
      </c>
      <c r="I517" s="327" t="str">
        <f>_xlfn.XLOOKUP(Tabla135[[#This Row],[Id Riesgo]],Tabla13[Id Riesgo],Tabla13[Probabilidad])</f>
        <v/>
      </c>
      <c r="J517" s="327" t="str">
        <f>_xlfn.XLOOKUP(Tabla135[[#This Row],[Id Riesgo]],Tabla13[Id Riesgo],Tabla13[Porcentaje Impacto],"",1)</f>
        <v/>
      </c>
      <c r="K517" s="311">
        <v>6</v>
      </c>
      <c r="L517" s="314"/>
      <c r="M517" s="314"/>
      <c r="N517" s="314"/>
      <c r="O517" s="295"/>
      <c r="P517" s="314"/>
      <c r="Q517" s="328" t="str">
        <f>_xlfn.TEXTJOIN(" ",TRUE,Tabla135[[#This Row],[Actividad - Acción ¿Qué?
Inicia con verbo]],Tabla135[[#This Row],[Complemento
(Observaciones o desviaciones)]])</f>
        <v/>
      </c>
      <c r="R517" s="295"/>
      <c r="S517" s="327" t="str">
        <f>_xlfn.XLOOKUP(Tabla135[[#This Row],[Tipo de control]],Tabla7[Tipo de control],Tabla7[Peso],"",1)</f>
        <v/>
      </c>
      <c r="T517" s="290" t="str">
        <f>_xlfn.XLOOKUP(Tabla135[[#This Row],[Tipo de control]],Tabla7[Tipo de control],Tabla7[Afectación matriz],"",1)</f>
        <v/>
      </c>
      <c r="U517" s="295"/>
      <c r="V517" s="327" t="str">
        <f>_xlfn.XLOOKUP(Tabla135[[#This Row],[Implementación]],Tabla11[Implementación],Tabla11[Peso],"",1)</f>
        <v/>
      </c>
      <c r="W517" s="295"/>
      <c r="X517" s="295"/>
      <c r="Y517" s="295"/>
      <c r="Z517" s="295"/>
      <c r="AA517" s="310" t="str">
        <f>IFERROR(Tabla135[[#This Row],[Peso del control]]+Tabla135[[#This Row],[Peso de la implementación]],"")</f>
        <v/>
      </c>
      <c r="AB517" s="310" t="str" cm="1">
        <f t="array" ref="AB517">IFERROR(IF(Tabla135[[#This Row],[Registro diligenciado]]=TRUE,_xlfn.IFS(AND(Tabla135[[#This Row],[No. de Control]]=1,Tabla135[[#This Row],[Desplazamiento en la Matriz]]="Probabilidad"),D517-(D517*Tabla135[[#This Row],[Valor del control]]),AND(Tabla135[[#This Row],[No. de Control]]&gt;1,Tabla135[[#This Row],[Desplazamiento en la Matriz]]="Probabilidad"),AB516-(AB516*Tabla135[[#This Row],[Valor del control]]),AND(Tabla135[[#This Row],[No. de Control]]=1,Tabla135[[#This Row],[Desplazamiento en la Matriz]]="Impacto"),D517,AND(Tabla135[[#This Row],[No. de Control]]&gt;1,Tabla135[[#This Row],[Desplazamiento en la Matriz]]="Impacto"),AB516),""),"")</f>
        <v/>
      </c>
      <c r="AC517" s="310" t="str" cm="1">
        <f t="array" ref="AC517">IFERROR(IF(Tabla135[[#This Row],[Registro diligenciado]]=TRUE,_xlfn.IFS(AND(Tabla135[[#This Row],[No. de Control]]=1,Tabla135[[#This Row],[Desplazamiento en la Matriz]]="Impacto"),E517-(E517*Tabla135[[#This Row],[Valor del control]]),AND(Tabla135[[#This Row],[No. de Control]]&gt;1,Tabla135[[#This Row],[Desplazamiento en la Matriz]]="Impacto"),AC516-(AC516*Tabla135[[#This Row],[Valor del control]]),AND(Tabla135[[#This Row],[No. de Control]]=1,Tabla135[[#This Row],[Desplazamiento en la Matriz]]="Probabilidad"),E517,AND(Tabla135[[#This Row],[No. de Control]]&gt;1,Tabla135[[#This Row],[Desplazamiento en la Matriz]]="Probabilidad"),AC516),""),"")</f>
        <v/>
      </c>
      <c r="AD517" s="310">
        <f>IFERROR(_xlfn.MINIFS(Tabla135[Probabilidad residual],Tabla135[Id Riesgo],Tabla135[[#This Row],[Id Riesgo]]),"")</f>
        <v>0</v>
      </c>
      <c r="AE517" s="310">
        <f>IFERROR(_xlfn.MINIFS(Tabla135[Impacto residual],Tabla135[Id Riesgo],Tabla135[[#This Row],[Id Riesgo]]),"")</f>
        <v>0</v>
      </c>
      <c r="AF517" s="310" t="str" cm="1">
        <f t="array" ref="AF51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17" s="310" t="str" cm="1">
        <f t="array" ref="AG51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1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17" s="213"/>
      <c r="AJ517" s="727">
        <f>_xlfn.MINIFS(Tabla135[Probabilidad residual],Tabla135[Id Riesgo],Tabla135[[#This Row],[Id Riesgo]])</f>
        <v>0</v>
      </c>
      <c r="AK517" s="727">
        <f>_xlfn.MINIFS(Tabla135[Impacto residual],Tabla135[Id Riesgo],Tabla135[[#This Row],[Id Riesgo]])</f>
        <v>0</v>
      </c>
      <c r="AL517" s="727"/>
      <c r="AM517" s="727"/>
      <c r="AN517" s="213"/>
      <c r="AO517" s="213"/>
      <c r="AP517" s="213"/>
      <c r="AQ517" s="213"/>
      <c r="AR517" s="213"/>
      <c r="AS517" s="213"/>
      <c r="AT517" s="213"/>
      <c r="AU517" s="213"/>
      <c r="AV517" s="213"/>
      <c r="AW517" s="213"/>
      <c r="AX517" s="213"/>
      <c r="AY517" s="213"/>
    </row>
    <row r="518" spans="1:51" ht="14.6" x14ac:dyDescent="0.4">
      <c r="A518" s="735" t="str">
        <f>Tabla135[[#This Row],[Id Riesgo]]</f>
        <v>RC51</v>
      </c>
      <c r="B518" s="736" t="str">
        <f>Tabla135[[#This Row],[Riesgo]]</f>
        <v/>
      </c>
      <c r="C518" s="742" t="b">
        <f>Tabla135[[#This Row],[Identificado en paso 1 y 2?]]</f>
        <v>0</v>
      </c>
      <c r="D518" s="727" t="str">
        <f>_xlfn.XLOOKUP(Tabla135[[#This Row],[Id Riesgo]],Tabla13[Id Riesgo],Tabla13[Probabilidad],"",1)</f>
        <v/>
      </c>
      <c r="E518" s="727" t="str">
        <f>IF(C518=TRUE,_xlfn.XLOOKUP(Tabla135[[#This Row],[Id Riesgo]],Tabla13[Id Riesgo],Tabla13[Porcentaje Impacto],"",1),"")</f>
        <v/>
      </c>
      <c r="F518" s="290" t="str">
        <f t="shared" si="50"/>
        <v>RC51</v>
      </c>
      <c r="G518" s="415" t="b">
        <f>_xlfn.XLOOKUP(F518,Tabla13[Id Riesgo],Tabla13[Registro diligenciado],FALSE,1)</f>
        <v>0</v>
      </c>
      <c r="H518" s="290" t="str">
        <f>IF(G518,_xlfn.XLOOKUP(F518,Tabla6[Id Riesgo],Tabla6[DESCRIPCIÓN DEL RIESGO],FALSE,1),"")</f>
        <v/>
      </c>
      <c r="I518" s="327" t="str">
        <f>_xlfn.XLOOKUP(Tabla135[[#This Row],[Id Riesgo]],Tabla13[Id Riesgo],Tabla13[Probabilidad])</f>
        <v/>
      </c>
      <c r="J518" s="327" t="str">
        <f>_xlfn.XLOOKUP(Tabla135[[#This Row],[Id Riesgo]],Tabla13[Id Riesgo],Tabla13[Porcentaje Impacto],"",1)</f>
        <v/>
      </c>
      <c r="K518" s="311">
        <v>7</v>
      </c>
      <c r="L518" s="314"/>
      <c r="M518" s="314"/>
      <c r="N518" s="314"/>
      <c r="O518" s="295"/>
      <c r="P518" s="314"/>
      <c r="Q518" s="328" t="str">
        <f>_xlfn.TEXTJOIN(" ",TRUE,Tabla135[[#This Row],[Actividad - Acción ¿Qué?
Inicia con verbo]],Tabla135[[#This Row],[Complemento
(Observaciones o desviaciones)]])</f>
        <v/>
      </c>
      <c r="R518" s="295"/>
      <c r="S518" s="327" t="str">
        <f>_xlfn.XLOOKUP(Tabla135[[#This Row],[Tipo de control]],Tabla7[Tipo de control],Tabla7[Peso],"",1)</f>
        <v/>
      </c>
      <c r="T518" s="290" t="str">
        <f>_xlfn.XLOOKUP(Tabla135[[#This Row],[Tipo de control]],Tabla7[Tipo de control],Tabla7[Afectación matriz],"",1)</f>
        <v/>
      </c>
      <c r="U518" s="295"/>
      <c r="V518" s="327" t="str">
        <f>_xlfn.XLOOKUP(Tabla135[[#This Row],[Implementación]],Tabla11[Implementación],Tabla11[Peso],"",1)</f>
        <v/>
      </c>
      <c r="W518" s="295"/>
      <c r="X518" s="295"/>
      <c r="Y518" s="295"/>
      <c r="Z518" s="295"/>
      <c r="AA518" s="310" t="str">
        <f>IFERROR(Tabla135[[#This Row],[Peso del control]]+Tabla135[[#This Row],[Peso de la implementación]],"")</f>
        <v/>
      </c>
      <c r="AB518" s="310" t="str" cm="1">
        <f t="array" ref="AB518">IFERROR(IF(Tabla135[[#This Row],[Registro diligenciado]]=TRUE,_xlfn.IFS(AND(Tabla135[[#This Row],[No. de Control]]=1,Tabla135[[#This Row],[Desplazamiento en la Matriz]]="Probabilidad"),D518-(D518*Tabla135[[#This Row],[Valor del control]]),AND(Tabla135[[#This Row],[No. de Control]]&gt;1,Tabla135[[#This Row],[Desplazamiento en la Matriz]]="Probabilidad"),AB517-(AB517*Tabla135[[#This Row],[Valor del control]]),AND(Tabla135[[#This Row],[No. de Control]]=1,Tabla135[[#This Row],[Desplazamiento en la Matriz]]="Impacto"),D518,AND(Tabla135[[#This Row],[No. de Control]]&gt;1,Tabla135[[#This Row],[Desplazamiento en la Matriz]]="Impacto"),AB517),""),"")</f>
        <v/>
      </c>
      <c r="AC518" s="310" t="str" cm="1">
        <f t="array" ref="AC518">IFERROR(IF(Tabla135[[#This Row],[Registro diligenciado]]=TRUE,_xlfn.IFS(AND(Tabla135[[#This Row],[No. de Control]]=1,Tabla135[[#This Row],[Desplazamiento en la Matriz]]="Impacto"),E518-(E518*Tabla135[[#This Row],[Valor del control]]),AND(Tabla135[[#This Row],[No. de Control]]&gt;1,Tabla135[[#This Row],[Desplazamiento en la Matriz]]="Impacto"),AC517-(AC517*Tabla135[[#This Row],[Valor del control]]),AND(Tabla135[[#This Row],[No. de Control]]=1,Tabla135[[#This Row],[Desplazamiento en la Matriz]]="Probabilidad"),E518,AND(Tabla135[[#This Row],[No. de Control]]&gt;1,Tabla135[[#This Row],[Desplazamiento en la Matriz]]="Probabilidad"),AC517),""),"")</f>
        <v/>
      </c>
      <c r="AD518" s="310">
        <f>IFERROR(_xlfn.MINIFS(Tabla135[Probabilidad residual],Tabla135[Id Riesgo],Tabla135[[#This Row],[Id Riesgo]]),"")</f>
        <v>0</v>
      </c>
      <c r="AE518" s="310">
        <f>IFERROR(_xlfn.MINIFS(Tabla135[Impacto residual],Tabla135[Id Riesgo],Tabla135[[#This Row],[Id Riesgo]]),"")</f>
        <v>0</v>
      </c>
      <c r="AF518" s="310" t="str" cm="1">
        <f t="array" ref="AF51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18" s="310" t="str" cm="1">
        <f t="array" ref="AG51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1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18" s="213"/>
      <c r="AJ518" s="727">
        <f>_xlfn.MINIFS(Tabla135[Probabilidad residual],Tabla135[Id Riesgo],Tabla135[[#This Row],[Id Riesgo]])</f>
        <v>0</v>
      </c>
      <c r="AK518" s="727">
        <f>_xlfn.MINIFS(Tabla135[Impacto residual],Tabla135[Id Riesgo],Tabla135[[#This Row],[Id Riesgo]])</f>
        <v>0</v>
      </c>
      <c r="AL518" s="727"/>
      <c r="AM518" s="727"/>
      <c r="AN518" s="213"/>
      <c r="AO518" s="213"/>
      <c r="AP518" s="213"/>
      <c r="AQ518" s="213"/>
      <c r="AR518" s="213"/>
      <c r="AS518" s="213"/>
      <c r="AT518" s="213"/>
      <c r="AU518" s="213"/>
      <c r="AV518" s="213"/>
      <c r="AW518" s="213"/>
      <c r="AX518" s="213"/>
      <c r="AY518" s="213"/>
    </row>
    <row r="519" spans="1:51" ht="14.6" x14ac:dyDescent="0.4">
      <c r="A519" s="735" t="str">
        <f>Tabla135[[#This Row],[Id Riesgo]]</f>
        <v>RC51</v>
      </c>
      <c r="B519" s="736" t="str">
        <f>Tabla135[[#This Row],[Riesgo]]</f>
        <v/>
      </c>
      <c r="C519" s="742" t="b">
        <f>Tabla135[[#This Row],[Identificado en paso 1 y 2?]]</f>
        <v>0</v>
      </c>
      <c r="D519" s="727" t="str">
        <f>_xlfn.XLOOKUP(Tabla135[[#This Row],[Id Riesgo]],Tabla13[Id Riesgo],Tabla13[Probabilidad],"",1)</f>
        <v/>
      </c>
      <c r="E519" s="727" t="str">
        <f>IF(C519=TRUE,_xlfn.XLOOKUP(Tabla135[[#This Row],[Id Riesgo]],Tabla13[Id Riesgo],Tabla13[Porcentaje Impacto],"",1),"")</f>
        <v/>
      </c>
      <c r="F519" s="290" t="str">
        <f t="shared" si="50"/>
        <v>RC51</v>
      </c>
      <c r="G519" s="415" t="b">
        <f>_xlfn.XLOOKUP(F519,Tabla13[Id Riesgo],Tabla13[Registro diligenciado],FALSE,1)</f>
        <v>0</v>
      </c>
      <c r="H519" s="290" t="str">
        <f>IF(G519,_xlfn.XLOOKUP(F519,Tabla6[Id Riesgo],Tabla6[DESCRIPCIÓN DEL RIESGO],FALSE,1),"")</f>
        <v/>
      </c>
      <c r="I519" s="327" t="str">
        <f>_xlfn.XLOOKUP(Tabla135[[#This Row],[Id Riesgo]],Tabla13[Id Riesgo],Tabla13[Probabilidad])</f>
        <v/>
      </c>
      <c r="J519" s="327" t="str">
        <f>_xlfn.XLOOKUP(Tabla135[[#This Row],[Id Riesgo]],Tabla13[Id Riesgo],Tabla13[Porcentaje Impacto],"",1)</f>
        <v/>
      </c>
      <c r="K519" s="311">
        <v>8</v>
      </c>
      <c r="L519" s="314"/>
      <c r="M519" s="314"/>
      <c r="N519" s="314"/>
      <c r="O519" s="295"/>
      <c r="P519" s="314"/>
      <c r="Q519" s="328" t="str">
        <f>_xlfn.TEXTJOIN(" ",TRUE,Tabla135[[#This Row],[Actividad - Acción ¿Qué?
Inicia con verbo]],Tabla135[[#This Row],[Complemento
(Observaciones o desviaciones)]])</f>
        <v/>
      </c>
      <c r="R519" s="295"/>
      <c r="S519" s="327" t="str">
        <f>_xlfn.XLOOKUP(Tabla135[[#This Row],[Tipo de control]],Tabla7[Tipo de control],Tabla7[Peso],"",1)</f>
        <v/>
      </c>
      <c r="T519" s="290" t="str">
        <f>_xlfn.XLOOKUP(Tabla135[[#This Row],[Tipo de control]],Tabla7[Tipo de control],Tabla7[Afectación matriz],"",1)</f>
        <v/>
      </c>
      <c r="U519" s="295"/>
      <c r="V519" s="327" t="str">
        <f>_xlfn.XLOOKUP(Tabla135[[#This Row],[Implementación]],Tabla11[Implementación],Tabla11[Peso],"",1)</f>
        <v/>
      </c>
      <c r="W519" s="295"/>
      <c r="X519" s="295"/>
      <c r="Y519" s="295"/>
      <c r="Z519" s="295"/>
      <c r="AA519" s="310" t="str">
        <f>IFERROR(Tabla135[[#This Row],[Peso del control]]+Tabla135[[#This Row],[Peso de la implementación]],"")</f>
        <v/>
      </c>
      <c r="AB519" s="310" t="str" cm="1">
        <f t="array" ref="AB519">IFERROR(IF(Tabla135[[#This Row],[Registro diligenciado]]=TRUE,_xlfn.IFS(AND(Tabla135[[#This Row],[No. de Control]]=1,Tabla135[[#This Row],[Desplazamiento en la Matriz]]="Probabilidad"),D519-(D519*Tabla135[[#This Row],[Valor del control]]),AND(Tabla135[[#This Row],[No. de Control]]&gt;1,Tabla135[[#This Row],[Desplazamiento en la Matriz]]="Probabilidad"),AB518-(AB518*Tabla135[[#This Row],[Valor del control]]),AND(Tabla135[[#This Row],[No. de Control]]=1,Tabla135[[#This Row],[Desplazamiento en la Matriz]]="Impacto"),D519,AND(Tabla135[[#This Row],[No. de Control]]&gt;1,Tabla135[[#This Row],[Desplazamiento en la Matriz]]="Impacto"),AB518),""),"")</f>
        <v/>
      </c>
      <c r="AC519" s="310" t="str" cm="1">
        <f t="array" ref="AC519">IFERROR(IF(Tabla135[[#This Row],[Registro diligenciado]]=TRUE,_xlfn.IFS(AND(Tabla135[[#This Row],[No. de Control]]=1,Tabla135[[#This Row],[Desplazamiento en la Matriz]]="Impacto"),E519-(E519*Tabla135[[#This Row],[Valor del control]]),AND(Tabla135[[#This Row],[No. de Control]]&gt;1,Tabla135[[#This Row],[Desplazamiento en la Matriz]]="Impacto"),AC518-(AC518*Tabla135[[#This Row],[Valor del control]]),AND(Tabla135[[#This Row],[No. de Control]]=1,Tabla135[[#This Row],[Desplazamiento en la Matriz]]="Probabilidad"),E519,AND(Tabla135[[#This Row],[No. de Control]]&gt;1,Tabla135[[#This Row],[Desplazamiento en la Matriz]]="Probabilidad"),AC518),""),"")</f>
        <v/>
      </c>
      <c r="AD519" s="310">
        <f>IFERROR(_xlfn.MINIFS(Tabla135[Probabilidad residual],Tabla135[Id Riesgo],Tabla135[[#This Row],[Id Riesgo]]),"")</f>
        <v>0</v>
      </c>
      <c r="AE519" s="310">
        <f>IFERROR(_xlfn.MINIFS(Tabla135[Impacto residual],Tabla135[Id Riesgo],Tabla135[[#This Row],[Id Riesgo]]),"")</f>
        <v>0</v>
      </c>
      <c r="AF519" s="310" t="str" cm="1">
        <f t="array" ref="AF51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19" s="310" t="str" cm="1">
        <f t="array" ref="AG51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1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19" s="213"/>
      <c r="AJ519" s="727">
        <f>_xlfn.MINIFS(Tabla135[Probabilidad residual],Tabla135[Id Riesgo],Tabla135[[#This Row],[Id Riesgo]])</f>
        <v>0</v>
      </c>
      <c r="AK519" s="727">
        <f>_xlfn.MINIFS(Tabla135[Impacto residual],Tabla135[Id Riesgo],Tabla135[[#This Row],[Id Riesgo]])</f>
        <v>0</v>
      </c>
      <c r="AL519" s="727"/>
      <c r="AM519" s="727"/>
      <c r="AN519" s="213"/>
      <c r="AO519" s="213"/>
      <c r="AP519" s="213"/>
      <c r="AQ519" s="213"/>
      <c r="AR519" s="213"/>
      <c r="AS519" s="213"/>
      <c r="AT519" s="213"/>
      <c r="AU519" s="213"/>
      <c r="AV519" s="213"/>
      <c r="AW519" s="213"/>
      <c r="AX519" s="213"/>
      <c r="AY519" s="213"/>
    </row>
    <row r="520" spans="1:51" ht="14.6" x14ac:dyDescent="0.4">
      <c r="A520" s="735" t="str">
        <f>Tabla135[[#This Row],[Id Riesgo]]</f>
        <v>RC51</v>
      </c>
      <c r="B520" s="736" t="str">
        <f>Tabla135[[#This Row],[Riesgo]]</f>
        <v/>
      </c>
      <c r="C520" s="742" t="b">
        <f>Tabla135[[#This Row],[Identificado en paso 1 y 2?]]</f>
        <v>0</v>
      </c>
      <c r="D520" s="727" t="str">
        <f>_xlfn.XLOOKUP(Tabla135[[#This Row],[Id Riesgo]],Tabla13[Id Riesgo],Tabla13[Probabilidad],"",1)</f>
        <v/>
      </c>
      <c r="E520" s="727" t="str">
        <f>IF(C520=TRUE,_xlfn.XLOOKUP(Tabla135[[#This Row],[Id Riesgo]],Tabla13[Id Riesgo],Tabla13[Porcentaje Impacto],"",1),"")</f>
        <v/>
      </c>
      <c r="F520" s="290" t="str">
        <f t="shared" si="50"/>
        <v>RC51</v>
      </c>
      <c r="G520" s="415" t="b">
        <f>_xlfn.XLOOKUP(F520,Tabla13[Id Riesgo],Tabla13[Registro diligenciado],FALSE,1)</f>
        <v>0</v>
      </c>
      <c r="H520" s="290" t="str">
        <f>IF(G520,_xlfn.XLOOKUP(F520,Tabla6[Id Riesgo],Tabla6[DESCRIPCIÓN DEL RIESGO],FALSE,1),"")</f>
        <v/>
      </c>
      <c r="I520" s="327" t="str">
        <f>_xlfn.XLOOKUP(Tabla135[[#This Row],[Id Riesgo]],Tabla13[Id Riesgo],Tabla13[Probabilidad])</f>
        <v/>
      </c>
      <c r="J520" s="327" t="str">
        <f>_xlfn.XLOOKUP(Tabla135[[#This Row],[Id Riesgo]],Tabla13[Id Riesgo],Tabla13[Porcentaje Impacto],"",1)</f>
        <v/>
      </c>
      <c r="K520" s="311">
        <v>9</v>
      </c>
      <c r="L520" s="314"/>
      <c r="M520" s="314"/>
      <c r="N520" s="314"/>
      <c r="O520" s="295"/>
      <c r="P520" s="314"/>
      <c r="Q520" s="328" t="str">
        <f>_xlfn.TEXTJOIN(" ",TRUE,Tabla135[[#This Row],[Actividad - Acción ¿Qué?
Inicia con verbo]],Tabla135[[#This Row],[Complemento
(Observaciones o desviaciones)]])</f>
        <v/>
      </c>
      <c r="R520" s="295"/>
      <c r="S520" s="327" t="str">
        <f>_xlfn.XLOOKUP(Tabla135[[#This Row],[Tipo de control]],Tabla7[Tipo de control],Tabla7[Peso],"",1)</f>
        <v/>
      </c>
      <c r="T520" s="290" t="str">
        <f>_xlfn.XLOOKUP(Tabla135[[#This Row],[Tipo de control]],Tabla7[Tipo de control],Tabla7[Afectación matriz],"",1)</f>
        <v/>
      </c>
      <c r="U520" s="295"/>
      <c r="V520" s="327" t="str">
        <f>_xlfn.XLOOKUP(Tabla135[[#This Row],[Implementación]],Tabla11[Implementación],Tabla11[Peso],"",1)</f>
        <v/>
      </c>
      <c r="W520" s="295"/>
      <c r="X520" s="295"/>
      <c r="Y520" s="295"/>
      <c r="Z520" s="295"/>
      <c r="AA520" s="310" t="str">
        <f>IFERROR(Tabla135[[#This Row],[Peso del control]]+Tabla135[[#This Row],[Peso de la implementación]],"")</f>
        <v/>
      </c>
      <c r="AB520" s="310" t="str" cm="1">
        <f t="array" ref="AB520">IFERROR(IF(Tabla135[[#This Row],[Registro diligenciado]]=TRUE,_xlfn.IFS(AND(Tabla135[[#This Row],[No. de Control]]=1,Tabla135[[#This Row],[Desplazamiento en la Matriz]]="Probabilidad"),D520-(D520*Tabla135[[#This Row],[Valor del control]]),AND(Tabla135[[#This Row],[No. de Control]]&gt;1,Tabla135[[#This Row],[Desplazamiento en la Matriz]]="Probabilidad"),AB519-(AB519*Tabla135[[#This Row],[Valor del control]]),AND(Tabla135[[#This Row],[No. de Control]]=1,Tabla135[[#This Row],[Desplazamiento en la Matriz]]="Impacto"),D520,AND(Tabla135[[#This Row],[No. de Control]]&gt;1,Tabla135[[#This Row],[Desplazamiento en la Matriz]]="Impacto"),AB519),""),"")</f>
        <v/>
      </c>
      <c r="AC520" s="310" t="str" cm="1">
        <f t="array" ref="AC520">IFERROR(IF(Tabla135[[#This Row],[Registro diligenciado]]=TRUE,_xlfn.IFS(AND(Tabla135[[#This Row],[No. de Control]]=1,Tabla135[[#This Row],[Desplazamiento en la Matriz]]="Impacto"),E520-(E520*Tabla135[[#This Row],[Valor del control]]),AND(Tabla135[[#This Row],[No. de Control]]&gt;1,Tabla135[[#This Row],[Desplazamiento en la Matriz]]="Impacto"),AC519-(AC519*Tabla135[[#This Row],[Valor del control]]),AND(Tabla135[[#This Row],[No. de Control]]=1,Tabla135[[#This Row],[Desplazamiento en la Matriz]]="Probabilidad"),E520,AND(Tabla135[[#This Row],[No. de Control]]&gt;1,Tabla135[[#This Row],[Desplazamiento en la Matriz]]="Probabilidad"),AC519),""),"")</f>
        <v/>
      </c>
      <c r="AD520" s="310">
        <f>IFERROR(_xlfn.MINIFS(Tabla135[Probabilidad residual],Tabla135[Id Riesgo],Tabla135[[#This Row],[Id Riesgo]]),"")</f>
        <v>0</v>
      </c>
      <c r="AE520" s="310">
        <f>IFERROR(_xlfn.MINIFS(Tabla135[Impacto residual],Tabla135[Id Riesgo],Tabla135[[#This Row],[Id Riesgo]]),"")</f>
        <v>0</v>
      </c>
      <c r="AF520" s="310" t="str" cm="1">
        <f t="array" ref="AF52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20" s="310" t="str" cm="1">
        <f t="array" ref="AG52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2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20" s="213"/>
      <c r="AJ520" s="727">
        <f>_xlfn.MINIFS(Tabla135[Probabilidad residual],Tabla135[Id Riesgo],Tabla135[[#This Row],[Id Riesgo]])</f>
        <v>0</v>
      </c>
      <c r="AK520" s="727">
        <f>_xlfn.MINIFS(Tabla135[Impacto residual],Tabla135[Id Riesgo],Tabla135[[#This Row],[Id Riesgo]])</f>
        <v>0</v>
      </c>
      <c r="AL520" s="727"/>
      <c r="AM520" s="727"/>
      <c r="AN520" s="213"/>
      <c r="AO520" s="213"/>
      <c r="AP520" s="213"/>
      <c r="AQ520" s="213"/>
      <c r="AR520" s="213"/>
      <c r="AS520" s="213"/>
      <c r="AT520" s="213"/>
      <c r="AU520" s="213"/>
      <c r="AV520" s="213"/>
      <c r="AW520" s="213"/>
      <c r="AX520" s="213"/>
      <c r="AY520" s="213"/>
    </row>
    <row r="521" spans="1:51" ht="14.6" x14ac:dyDescent="0.4">
      <c r="A521" s="735" t="str">
        <f>Tabla135[[#This Row],[Id Riesgo]]</f>
        <v>RC51</v>
      </c>
      <c r="B521" s="736" t="str">
        <f>Tabla135[[#This Row],[Riesgo]]</f>
        <v/>
      </c>
      <c r="C521" s="742" t="b">
        <f>Tabla135[[#This Row],[Identificado en paso 1 y 2?]]</f>
        <v>0</v>
      </c>
      <c r="D521" s="727" t="str">
        <f>_xlfn.XLOOKUP(Tabla135[[#This Row],[Id Riesgo]],Tabla13[Id Riesgo],Tabla13[Probabilidad],"",1)</f>
        <v/>
      </c>
      <c r="E521" s="727" t="str">
        <f>IF(C521=TRUE,_xlfn.XLOOKUP(Tabla135[[#This Row],[Id Riesgo]],Tabla13[Id Riesgo],Tabla13[Porcentaje Impacto],"",1),"")</f>
        <v/>
      </c>
      <c r="F521" s="290" t="str">
        <f t="shared" si="50"/>
        <v>RC51</v>
      </c>
      <c r="G521" s="415" t="b">
        <f>_xlfn.XLOOKUP(F521,Tabla13[Id Riesgo],Tabla13[Registro diligenciado],FALSE,1)</f>
        <v>0</v>
      </c>
      <c r="H521" s="290" t="str">
        <f>IF(G521,_xlfn.XLOOKUP(F521,Tabla6[Id Riesgo],Tabla6[DESCRIPCIÓN DEL RIESGO],FALSE,1),"")</f>
        <v/>
      </c>
      <c r="I521" s="327" t="str">
        <f>_xlfn.XLOOKUP(Tabla135[[#This Row],[Id Riesgo]],Tabla13[Id Riesgo],Tabla13[Probabilidad])</f>
        <v/>
      </c>
      <c r="J521" s="327" t="str">
        <f>_xlfn.XLOOKUP(Tabla135[[#This Row],[Id Riesgo]],Tabla13[Id Riesgo],Tabla13[Porcentaje Impacto],"",1)</f>
        <v/>
      </c>
      <c r="K521" s="311">
        <v>10</v>
      </c>
      <c r="L521" s="314"/>
      <c r="M521" s="314"/>
      <c r="N521" s="314"/>
      <c r="O521" s="295"/>
      <c r="P521" s="314"/>
      <c r="Q521" s="328" t="str">
        <f>_xlfn.TEXTJOIN(" ",TRUE,Tabla135[[#This Row],[Actividad - Acción ¿Qué?
Inicia con verbo]],Tabla135[[#This Row],[Complemento
(Observaciones o desviaciones)]])</f>
        <v/>
      </c>
      <c r="R521" s="295"/>
      <c r="S521" s="327" t="str">
        <f>_xlfn.XLOOKUP(Tabla135[[#This Row],[Tipo de control]],Tabla7[Tipo de control],Tabla7[Peso],"",1)</f>
        <v/>
      </c>
      <c r="T521" s="290" t="str">
        <f>_xlfn.XLOOKUP(Tabla135[[#This Row],[Tipo de control]],Tabla7[Tipo de control],Tabla7[Afectación matriz],"",1)</f>
        <v/>
      </c>
      <c r="U521" s="295"/>
      <c r="V521" s="327" t="str">
        <f>_xlfn.XLOOKUP(Tabla135[[#This Row],[Implementación]],Tabla11[Implementación],Tabla11[Peso],"",1)</f>
        <v/>
      </c>
      <c r="W521" s="295"/>
      <c r="X521" s="295"/>
      <c r="Y521" s="295"/>
      <c r="Z521" s="295"/>
      <c r="AA521" s="310" t="str">
        <f>IFERROR(Tabla135[[#This Row],[Peso del control]]+Tabla135[[#This Row],[Peso de la implementación]],"")</f>
        <v/>
      </c>
      <c r="AB521" s="310" t="str" cm="1">
        <f t="array" ref="AB521">IFERROR(IF(Tabla135[[#This Row],[Registro diligenciado]]=TRUE,_xlfn.IFS(AND(Tabla135[[#This Row],[No. de Control]]=1,Tabla135[[#This Row],[Desplazamiento en la Matriz]]="Probabilidad"),D521-(D521*Tabla135[[#This Row],[Valor del control]]),AND(Tabla135[[#This Row],[No. de Control]]&gt;1,Tabla135[[#This Row],[Desplazamiento en la Matriz]]="Probabilidad"),AB520-(AB520*Tabla135[[#This Row],[Valor del control]]),AND(Tabla135[[#This Row],[No. de Control]]=1,Tabla135[[#This Row],[Desplazamiento en la Matriz]]="Impacto"),D521,AND(Tabla135[[#This Row],[No. de Control]]&gt;1,Tabla135[[#This Row],[Desplazamiento en la Matriz]]="Impacto"),AB520),""),"")</f>
        <v/>
      </c>
      <c r="AC521" s="310" t="str" cm="1">
        <f t="array" ref="AC521">IFERROR(IF(Tabla135[[#This Row],[Registro diligenciado]]=TRUE,_xlfn.IFS(AND(Tabla135[[#This Row],[No. de Control]]=1,Tabla135[[#This Row],[Desplazamiento en la Matriz]]="Impacto"),E521-(E521*Tabla135[[#This Row],[Valor del control]]),AND(Tabla135[[#This Row],[No. de Control]]&gt;1,Tabla135[[#This Row],[Desplazamiento en la Matriz]]="Impacto"),AC520-(AC520*Tabla135[[#This Row],[Valor del control]]),AND(Tabla135[[#This Row],[No. de Control]]=1,Tabla135[[#This Row],[Desplazamiento en la Matriz]]="Probabilidad"),E521,AND(Tabla135[[#This Row],[No. de Control]]&gt;1,Tabla135[[#This Row],[Desplazamiento en la Matriz]]="Probabilidad"),AC520),""),"")</f>
        <v/>
      </c>
      <c r="AD521" s="310">
        <f>IFERROR(_xlfn.MINIFS(Tabla135[Probabilidad residual],Tabla135[Id Riesgo],Tabla135[[#This Row],[Id Riesgo]]),"")</f>
        <v>0</v>
      </c>
      <c r="AE521" s="310">
        <f>IFERROR(_xlfn.MINIFS(Tabla135[Impacto residual],Tabla135[Id Riesgo],Tabla135[[#This Row],[Id Riesgo]]),"")</f>
        <v>0</v>
      </c>
      <c r="AF521" s="310" t="str" cm="1">
        <f t="array" ref="AF52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21" s="310" t="str" cm="1">
        <f t="array" ref="AG52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2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21" s="213"/>
      <c r="AJ521" s="727">
        <f>_xlfn.MINIFS(Tabla135[Probabilidad residual],Tabla135[Id Riesgo],Tabla135[[#This Row],[Id Riesgo]])</f>
        <v>0</v>
      </c>
      <c r="AK521" s="727">
        <f>_xlfn.MINIFS(Tabla135[Impacto residual],Tabla135[Id Riesgo],Tabla135[[#This Row],[Id Riesgo]])</f>
        <v>0</v>
      </c>
      <c r="AL521" s="727"/>
      <c r="AM521" s="727"/>
      <c r="AN521" s="213"/>
      <c r="AO521" s="213"/>
      <c r="AP521" s="213"/>
      <c r="AQ521" s="213"/>
      <c r="AR521" s="213"/>
      <c r="AS521" s="213"/>
      <c r="AT521" s="213"/>
      <c r="AU521" s="213"/>
      <c r="AV521" s="213"/>
      <c r="AW521" s="213"/>
      <c r="AX521" s="213"/>
      <c r="AY521" s="213"/>
    </row>
    <row r="522" spans="1:51" ht="14.6" x14ac:dyDescent="0.4">
      <c r="A522" s="735" t="str">
        <f>Tabla135[[#This Row],[Id Riesgo]]</f>
        <v>RC52</v>
      </c>
      <c r="B522" s="736" t="str">
        <f>Tabla135[[#This Row],[Riesgo]]</f>
        <v/>
      </c>
      <c r="C522" s="742" t="b">
        <f>Tabla135[[#This Row],[Identificado en paso 1 y 2?]]</f>
        <v>0</v>
      </c>
      <c r="D522" s="727" t="str">
        <f>_xlfn.XLOOKUP(Tabla135[[#This Row],[Id Riesgo]],Tabla13[Id Riesgo],Tabla13[Probabilidad],"",1)</f>
        <v/>
      </c>
      <c r="E522" s="727" t="str">
        <f>IF(C522=TRUE,_xlfn.XLOOKUP(Tabla135[[#This Row],[Id Riesgo]],Tabla13[Id Riesgo],Tabla13[Porcentaje Impacto],"",1),"")</f>
        <v/>
      </c>
      <c r="F522" s="290" t="s">
        <v>183</v>
      </c>
      <c r="G522" s="415" t="b">
        <f>_xlfn.XLOOKUP(F522,Tabla13[Id Riesgo],Tabla13[Registro diligenciado],FALSE,1)</f>
        <v>0</v>
      </c>
      <c r="H522" s="290" t="str">
        <f>IF(G522,_xlfn.XLOOKUP(F522,Tabla6[Id Riesgo],Tabla6[DESCRIPCIÓN DEL RIESGO],FALSE,1),"")</f>
        <v/>
      </c>
      <c r="I522" s="327" t="str">
        <f>_xlfn.XLOOKUP(Tabla135[[#This Row],[Id Riesgo]],Tabla13[Id Riesgo],Tabla13[Probabilidad])</f>
        <v/>
      </c>
      <c r="J522" s="327" t="str">
        <f>_xlfn.XLOOKUP(Tabla135[[#This Row],[Id Riesgo]],Tabla13[Id Riesgo],Tabla13[Porcentaje Impacto],"",1)</f>
        <v/>
      </c>
      <c r="K522" s="311">
        <v>1</v>
      </c>
      <c r="L522" s="314"/>
      <c r="M522" s="314"/>
      <c r="N522" s="314"/>
      <c r="O522" s="295"/>
      <c r="P522" s="314"/>
      <c r="Q522" s="328" t="str">
        <f>_xlfn.TEXTJOIN(" ",TRUE,Tabla135[[#This Row],[Actividad - Acción ¿Qué?
Inicia con verbo]],Tabla135[[#This Row],[Complemento
(Observaciones o desviaciones)]])</f>
        <v/>
      </c>
      <c r="R522" s="295"/>
      <c r="S522" s="327" t="str">
        <f>_xlfn.XLOOKUP(Tabla135[[#This Row],[Tipo de control]],Tabla7[Tipo de control],Tabla7[Peso],"",1)</f>
        <v/>
      </c>
      <c r="T522" s="290" t="str">
        <f>_xlfn.XLOOKUP(Tabla135[[#This Row],[Tipo de control]],Tabla7[Tipo de control],Tabla7[Afectación matriz],"",1)</f>
        <v/>
      </c>
      <c r="U522" s="295"/>
      <c r="V522" s="327" t="str">
        <f>_xlfn.XLOOKUP(Tabla135[[#This Row],[Implementación]],Tabla11[Implementación],Tabla11[Peso],"",1)</f>
        <v/>
      </c>
      <c r="W522" s="295"/>
      <c r="X522" s="295"/>
      <c r="Y522" s="295"/>
      <c r="Z522" s="295"/>
      <c r="AA522" s="310" t="str">
        <f>IFERROR(Tabla135[[#This Row],[Peso del control]]+Tabla135[[#This Row],[Peso de la implementación]],"")</f>
        <v/>
      </c>
      <c r="AB522" s="310" t="str" cm="1">
        <f t="array" ref="AB522">IFERROR(IF(Tabla135[[#This Row],[Registro diligenciado]]=TRUE,_xlfn.IFS(AND(Tabla135[[#This Row],[No. de Control]]=1,Tabla135[[#This Row],[Desplazamiento en la Matriz]]="Probabilidad"),D522-(D522*Tabla135[[#This Row],[Valor del control]]),AND(Tabla135[[#This Row],[No. de Control]]&gt;1,Tabla135[[#This Row],[Desplazamiento en la Matriz]]="Probabilidad"),AB521-(AB521*Tabla135[[#This Row],[Valor del control]]),AND(Tabla135[[#This Row],[No. de Control]]=1,Tabla135[[#This Row],[Desplazamiento en la Matriz]]="Impacto"),D522,AND(Tabla135[[#This Row],[No. de Control]]&gt;1,Tabla135[[#This Row],[Desplazamiento en la Matriz]]="Impacto"),AB521),""),"")</f>
        <v/>
      </c>
      <c r="AC522" s="310" t="str" cm="1">
        <f t="array" ref="AC522">IFERROR(IF(Tabla135[[#This Row],[Registro diligenciado]]=TRUE,_xlfn.IFS(AND(Tabla135[[#This Row],[No. de Control]]=1,Tabla135[[#This Row],[Desplazamiento en la Matriz]]="Impacto"),E522-(E522*Tabla135[[#This Row],[Valor del control]]),AND(Tabla135[[#This Row],[No. de Control]]&gt;1,Tabla135[[#This Row],[Desplazamiento en la Matriz]]="Impacto"),AC521-(AC521*Tabla135[[#This Row],[Valor del control]]),AND(Tabla135[[#This Row],[No. de Control]]=1,Tabla135[[#This Row],[Desplazamiento en la Matriz]]="Probabilidad"),E522,AND(Tabla135[[#This Row],[No. de Control]]&gt;1,Tabla135[[#This Row],[Desplazamiento en la Matriz]]="Probabilidad"),AC521),""),"")</f>
        <v/>
      </c>
      <c r="AD522" s="310">
        <f>IFERROR(_xlfn.MINIFS(Tabla135[Probabilidad residual],Tabla135[Id Riesgo],Tabla135[[#This Row],[Id Riesgo]]),"")</f>
        <v>0</v>
      </c>
      <c r="AE522" s="310">
        <f>IFERROR(_xlfn.MINIFS(Tabla135[Impacto residual],Tabla135[Id Riesgo],Tabla135[[#This Row],[Id Riesgo]]),"")</f>
        <v>0</v>
      </c>
      <c r="AF522" s="310" t="str" cm="1">
        <f t="array" ref="AF52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22" s="310" t="str" cm="1">
        <f t="array" ref="AG52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2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22" s="213"/>
      <c r="AJ522" s="727">
        <f>_xlfn.MINIFS(Tabla135[Probabilidad residual],Tabla135[Id Riesgo],Tabla135[[#This Row],[Id Riesgo]])</f>
        <v>0</v>
      </c>
      <c r="AK522" s="727">
        <f>_xlfn.MINIFS(Tabla135[Impacto residual],Tabla135[Id Riesgo],Tabla135[[#This Row],[Id Riesgo]])</f>
        <v>0</v>
      </c>
      <c r="AL522" s="727" t="str" cm="1">
        <f t="array" ref="AL522">IFERROR(_xlfn.IFS(AND(AJ522&gt;=CONFIGURACIÓN!$BF$6,AJ522&lt;=CONFIGURACIÓN!$BG$6),CONFIGURACIÓN!$BE$6,AND(AJ522&gt;=CONFIGURACIÓN!$BF$7,AJ522&lt;=CONFIGURACIÓN!$BG$7),CONFIGURACIÓN!$BE$7,AND(AJ522&gt;=CONFIGURACIÓN!$BF$8,AJ522&lt;=CONFIGURACIÓN!$BG$8),CONFIGURACIÓN!$BE$8,AND(AJ522&gt;=CONFIGURACIÓN!$BF$9,AJ522&lt;=CONFIGURACIÓN!$BG$9),CONFIGURACIÓN!$BE$9,AND(AJ522&gt;=CONFIGURACIÓN!$BF$10,AJ522&lt;=CONFIGURACIÓN!$BG$10),CONFIGURACIÓN!$BE$10),"")</f>
        <v/>
      </c>
      <c r="AM522" s="727" t="str" cm="1">
        <f t="array" ref="AM522">IFERROR(_xlfn.IFS(AND(AK522&gt;=CONFIGURACIÓN!$BJ$6,AK522&lt;=CONFIGURACIÓN!$BK$6),CONFIGURACIÓN!$BI$6,AND(AK522&gt;=CONFIGURACIÓN!$BJ$7,AK522&lt;=CONFIGURACIÓN!$BK$7),CONFIGURACIÓN!$BI$7,AND(AK522&gt;=CONFIGURACIÓN!$BJ$8,AK522&lt;=CONFIGURACIÓN!$BK$8),CONFIGURACIÓN!$BI$8,AND(AK522&gt;=CONFIGURACIÓN!$BJ$9,AK522&lt;=CONFIGURACIÓN!$BK$9),CONFIGURACIÓN!$BI$9,AND(AK522&gt;=CONFIGURACIÓN!$BJ$10,AK522&lt;=CONFIGURACIÓN!$BK$10),CONFIGURACIÓN!$BI$10),"")</f>
        <v/>
      </c>
      <c r="AN522" s="213"/>
      <c r="AO522" s="213"/>
      <c r="AP522" s="213"/>
      <c r="AQ522" s="213"/>
      <c r="AR522" s="213"/>
      <c r="AS522" s="213"/>
      <c r="AT522" s="213"/>
      <c r="AU522" s="213"/>
      <c r="AV522" s="213"/>
      <c r="AW522" s="213"/>
      <c r="AX522" s="213"/>
      <c r="AY522" s="213"/>
    </row>
    <row r="523" spans="1:51" ht="14.6" x14ac:dyDescent="0.4">
      <c r="A523" s="735" t="str">
        <f>Tabla135[[#This Row],[Id Riesgo]]</f>
        <v>RC52</v>
      </c>
      <c r="B523" s="736" t="str">
        <f>Tabla135[[#This Row],[Riesgo]]</f>
        <v/>
      </c>
      <c r="C523" s="742" t="b">
        <f>Tabla135[[#This Row],[Identificado en paso 1 y 2?]]</f>
        <v>0</v>
      </c>
      <c r="D523" s="727" t="str">
        <f>_xlfn.XLOOKUP(Tabla135[[#This Row],[Id Riesgo]],Tabla13[Id Riesgo],Tabla13[Probabilidad],"",1)</f>
        <v/>
      </c>
      <c r="E523" s="727" t="str">
        <f>IF(C523=TRUE,_xlfn.XLOOKUP(Tabla135[[#This Row],[Id Riesgo]],Tabla13[Id Riesgo],Tabla13[Porcentaje Impacto],"",1),"")</f>
        <v/>
      </c>
      <c r="F523" s="290" t="str">
        <f t="shared" ref="F523:F531" si="51">F522</f>
        <v>RC52</v>
      </c>
      <c r="G523" s="415" t="b">
        <f>_xlfn.XLOOKUP(F523,Tabla13[Id Riesgo],Tabla13[Registro diligenciado],FALSE,1)</f>
        <v>0</v>
      </c>
      <c r="H523" s="290" t="str">
        <f>IF(G523,_xlfn.XLOOKUP(F523,Tabla6[Id Riesgo],Tabla6[DESCRIPCIÓN DEL RIESGO],FALSE,1),"")</f>
        <v/>
      </c>
      <c r="I523" s="327" t="str">
        <f>_xlfn.XLOOKUP(Tabla135[[#This Row],[Id Riesgo]],Tabla13[Id Riesgo],Tabla13[Probabilidad])</f>
        <v/>
      </c>
      <c r="J523" s="327" t="str">
        <f>_xlfn.XLOOKUP(Tabla135[[#This Row],[Id Riesgo]],Tabla13[Id Riesgo],Tabla13[Porcentaje Impacto],"",1)</f>
        <v/>
      </c>
      <c r="K523" s="311">
        <v>2</v>
      </c>
      <c r="L523" s="314"/>
      <c r="M523" s="314"/>
      <c r="N523" s="314"/>
      <c r="O523" s="295"/>
      <c r="P523" s="314"/>
      <c r="Q523" s="328" t="str">
        <f>_xlfn.TEXTJOIN(" ",TRUE,Tabla135[[#This Row],[Actividad - Acción ¿Qué?
Inicia con verbo]],Tabla135[[#This Row],[Complemento
(Observaciones o desviaciones)]])</f>
        <v/>
      </c>
      <c r="R523" s="295"/>
      <c r="S523" s="327" t="str">
        <f>_xlfn.XLOOKUP(Tabla135[[#This Row],[Tipo de control]],Tabla7[Tipo de control],Tabla7[Peso],"",1)</f>
        <v/>
      </c>
      <c r="T523" s="290" t="str">
        <f>_xlfn.XLOOKUP(Tabla135[[#This Row],[Tipo de control]],Tabla7[Tipo de control],Tabla7[Afectación matriz],"",1)</f>
        <v/>
      </c>
      <c r="U523" s="295"/>
      <c r="V523" s="327" t="str">
        <f>_xlfn.XLOOKUP(Tabla135[[#This Row],[Implementación]],Tabla11[Implementación],Tabla11[Peso],"",1)</f>
        <v/>
      </c>
      <c r="W523" s="295"/>
      <c r="X523" s="295"/>
      <c r="Y523" s="295"/>
      <c r="Z523" s="295"/>
      <c r="AA523" s="310" t="str">
        <f>IFERROR(Tabla135[[#This Row],[Peso del control]]+Tabla135[[#This Row],[Peso de la implementación]],"")</f>
        <v/>
      </c>
      <c r="AB523" s="310" t="str" cm="1">
        <f t="array" ref="AB523">IFERROR(IF(Tabla135[[#This Row],[Registro diligenciado]]=TRUE,_xlfn.IFS(AND(Tabla135[[#This Row],[No. de Control]]=1,Tabla135[[#This Row],[Desplazamiento en la Matriz]]="Probabilidad"),D523-(D523*Tabla135[[#This Row],[Valor del control]]),AND(Tabla135[[#This Row],[No. de Control]]&gt;1,Tabla135[[#This Row],[Desplazamiento en la Matriz]]="Probabilidad"),AB522-(AB522*Tabla135[[#This Row],[Valor del control]]),AND(Tabla135[[#This Row],[No. de Control]]=1,Tabla135[[#This Row],[Desplazamiento en la Matriz]]="Impacto"),D523,AND(Tabla135[[#This Row],[No. de Control]]&gt;1,Tabla135[[#This Row],[Desplazamiento en la Matriz]]="Impacto"),AB522),""),"")</f>
        <v/>
      </c>
      <c r="AC523" s="310" t="str" cm="1">
        <f t="array" ref="AC523">IFERROR(IF(Tabla135[[#This Row],[Registro diligenciado]]=TRUE,_xlfn.IFS(AND(Tabla135[[#This Row],[No. de Control]]=1,Tabla135[[#This Row],[Desplazamiento en la Matriz]]="Impacto"),E523-(E523*Tabla135[[#This Row],[Valor del control]]),AND(Tabla135[[#This Row],[No. de Control]]&gt;1,Tabla135[[#This Row],[Desplazamiento en la Matriz]]="Impacto"),AC522-(AC522*Tabla135[[#This Row],[Valor del control]]),AND(Tabla135[[#This Row],[No. de Control]]=1,Tabla135[[#This Row],[Desplazamiento en la Matriz]]="Probabilidad"),E523,AND(Tabla135[[#This Row],[No. de Control]]&gt;1,Tabla135[[#This Row],[Desplazamiento en la Matriz]]="Probabilidad"),AC522),""),"")</f>
        <v/>
      </c>
      <c r="AD523" s="310">
        <f>IFERROR(_xlfn.MINIFS(Tabla135[Probabilidad residual],Tabla135[Id Riesgo],Tabla135[[#This Row],[Id Riesgo]]),"")</f>
        <v>0</v>
      </c>
      <c r="AE523" s="310">
        <f>IFERROR(_xlfn.MINIFS(Tabla135[Impacto residual],Tabla135[Id Riesgo],Tabla135[[#This Row],[Id Riesgo]]),"")</f>
        <v>0</v>
      </c>
      <c r="AF523" s="310" t="str" cm="1">
        <f t="array" ref="AF52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23" s="310" t="str" cm="1">
        <f t="array" ref="AG52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2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23" s="213"/>
      <c r="AJ523" s="727">
        <f>_xlfn.MINIFS(Tabla135[Probabilidad residual],Tabla135[Id Riesgo],Tabla135[[#This Row],[Id Riesgo]])</f>
        <v>0</v>
      </c>
      <c r="AK523" s="727">
        <f>_xlfn.MINIFS(Tabla135[Impacto residual],Tabla135[Id Riesgo],Tabla135[[#This Row],[Id Riesgo]])</f>
        <v>0</v>
      </c>
      <c r="AL523" s="727"/>
      <c r="AM523" s="727"/>
      <c r="AN523" s="213"/>
      <c r="AO523" s="213"/>
      <c r="AP523" s="213"/>
      <c r="AQ523" s="213"/>
      <c r="AR523" s="213"/>
      <c r="AS523" s="213"/>
      <c r="AT523" s="213"/>
      <c r="AU523" s="213"/>
      <c r="AV523" s="213"/>
      <c r="AW523" s="213"/>
      <c r="AX523" s="213"/>
      <c r="AY523" s="213"/>
    </row>
    <row r="524" spans="1:51" ht="14.6" x14ac:dyDescent="0.4">
      <c r="A524" s="735" t="str">
        <f>Tabla135[[#This Row],[Id Riesgo]]</f>
        <v>RC52</v>
      </c>
      <c r="B524" s="736" t="str">
        <f>Tabla135[[#This Row],[Riesgo]]</f>
        <v/>
      </c>
      <c r="C524" s="742" t="b">
        <f>Tabla135[[#This Row],[Identificado en paso 1 y 2?]]</f>
        <v>0</v>
      </c>
      <c r="D524" s="727" t="str">
        <f>_xlfn.XLOOKUP(Tabla135[[#This Row],[Id Riesgo]],Tabla13[Id Riesgo],Tabla13[Probabilidad],"",1)</f>
        <v/>
      </c>
      <c r="E524" s="727" t="str">
        <f>IF(C524=TRUE,_xlfn.XLOOKUP(Tabla135[[#This Row],[Id Riesgo]],Tabla13[Id Riesgo],Tabla13[Porcentaje Impacto],"",1),"")</f>
        <v/>
      </c>
      <c r="F524" s="290" t="str">
        <f t="shared" si="51"/>
        <v>RC52</v>
      </c>
      <c r="G524" s="415" t="b">
        <f>_xlfn.XLOOKUP(F524,Tabla13[Id Riesgo],Tabla13[Registro diligenciado],FALSE,1)</f>
        <v>0</v>
      </c>
      <c r="H524" s="290" t="str">
        <f>IF(G524,_xlfn.XLOOKUP(F524,Tabla6[Id Riesgo],Tabla6[DESCRIPCIÓN DEL RIESGO],FALSE,1),"")</f>
        <v/>
      </c>
      <c r="I524" s="327" t="str">
        <f>_xlfn.XLOOKUP(Tabla135[[#This Row],[Id Riesgo]],Tabla13[Id Riesgo],Tabla13[Probabilidad])</f>
        <v/>
      </c>
      <c r="J524" s="327" t="str">
        <f>_xlfn.XLOOKUP(Tabla135[[#This Row],[Id Riesgo]],Tabla13[Id Riesgo],Tabla13[Porcentaje Impacto],"",1)</f>
        <v/>
      </c>
      <c r="K524" s="311">
        <v>3</v>
      </c>
      <c r="L524" s="314"/>
      <c r="M524" s="314"/>
      <c r="N524" s="314"/>
      <c r="O524" s="295"/>
      <c r="P524" s="314"/>
      <c r="Q524" s="328" t="str">
        <f>_xlfn.TEXTJOIN(" ",TRUE,Tabla135[[#This Row],[Actividad - Acción ¿Qué?
Inicia con verbo]],Tabla135[[#This Row],[Complemento
(Observaciones o desviaciones)]])</f>
        <v/>
      </c>
      <c r="R524" s="295"/>
      <c r="S524" s="327" t="str">
        <f>_xlfn.XLOOKUP(Tabla135[[#This Row],[Tipo de control]],Tabla7[Tipo de control],Tabla7[Peso],"",1)</f>
        <v/>
      </c>
      <c r="T524" s="290" t="str">
        <f>_xlfn.XLOOKUP(Tabla135[[#This Row],[Tipo de control]],Tabla7[Tipo de control],Tabla7[Afectación matriz],"",1)</f>
        <v/>
      </c>
      <c r="U524" s="295"/>
      <c r="V524" s="327" t="str">
        <f>_xlfn.XLOOKUP(Tabla135[[#This Row],[Implementación]],Tabla11[Implementación],Tabla11[Peso],"",1)</f>
        <v/>
      </c>
      <c r="W524" s="295"/>
      <c r="X524" s="295"/>
      <c r="Y524" s="295"/>
      <c r="Z524" s="295"/>
      <c r="AA524" s="310" t="str">
        <f>IFERROR(Tabla135[[#This Row],[Peso del control]]+Tabla135[[#This Row],[Peso de la implementación]],"")</f>
        <v/>
      </c>
      <c r="AB524" s="310" t="str" cm="1">
        <f t="array" ref="AB524">IFERROR(IF(Tabla135[[#This Row],[Registro diligenciado]]=TRUE,_xlfn.IFS(AND(Tabla135[[#This Row],[No. de Control]]=1,Tabla135[[#This Row],[Desplazamiento en la Matriz]]="Probabilidad"),D524-(D524*Tabla135[[#This Row],[Valor del control]]),AND(Tabla135[[#This Row],[No. de Control]]&gt;1,Tabla135[[#This Row],[Desplazamiento en la Matriz]]="Probabilidad"),AB523-(AB523*Tabla135[[#This Row],[Valor del control]]),AND(Tabla135[[#This Row],[No. de Control]]=1,Tabla135[[#This Row],[Desplazamiento en la Matriz]]="Impacto"),D524,AND(Tabla135[[#This Row],[No. de Control]]&gt;1,Tabla135[[#This Row],[Desplazamiento en la Matriz]]="Impacto"),AB523),""),"")</f>
        <v/>
      </c>
      <c r="AC524" s="310" t="str" cm="1">
        <f t="array" ref="AC524">IFERROR(IF(Tabla135[[#This Row],[Registro diligenciado]]=TRUE,_xlfn.IFS(AND(Tabla135[[#This Row],[No. de Control]]=1,Tabla135[[#This Row],[Desplazamiento en la Matriz]]="Impacto"),E524-(E524*Tabla135[[#This Row],[Valor del control]]),AND(Tabla135[[#This Row],[No. de Control]]&gt;1,Tabla135[[#This Row],[Desplazamiento en la Matriz]]="Impacto"),AC523-(AC523*Tabla135[[#This Row],[Valor del control]]),AND(Tabla135[[#This Row],[No. de Control]]=1,Tabla135[[#This Row],[Desplazamiento en la Matriz]]="Probabilidad"),E524,AND(Tabla135[[#This Row],[No. de Control]]&gt;1,Tabla135[[#This Row],[Desplazamiento en la Matriz]]="Probabilidad"),AC523),""),"")</f>
        <v/>
      </c>
      <c r="AD524" s="310">
        <f>IFERROR(_xlfn.MINIFS(Tabla135[Probabilidad residual],Tabla135[Id Riesgo],Tabla135[[#This Row],[Id Riesgo]]),"")</f>
        <v>0</v>
      </c>
      <c r="AE524" s="310">
        <f>IFERROR(_xlfn.MINIFS(Tabla135[Impacto residual],Tabla135[Id Riesgo],Tabla135[[#This Row],[Id Riesgo]]),"")</f>
        <v>0</v>
      </c>
      <c r="AF524" s="310" t="str" cm="1">
        <f t="array" ref="AF52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24" s="310" t="str" cm="1">
        <f t="array" ref="AG52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2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24" s="213"/>
      <c r="AJ524" s="727">
        <f>_xlfn.MINIFS(Tabla135[Probabilidad residual],Tabla135[Id Riesgo],Tabla135[[#This Row],[Id Riesgo]])</f>
        <v>0</v>
      </c>
      <c r="AK524" s="727">
        <f>_xlfn.MINIFS(Tabla135[Impacto residual],Tabla135[Id Riesgo],Tabla135[[#This Row],[Id Riesgo]])</f>
        <v>0</v>
      </c>
      <c r="AL524" s="727"/>
      <c r="AM524" s="727"/>
      <c r="AN524" s="213"/>
      <c r="AO524" s="213"/>
      <c r="AP524" s="213"/>
      <c r="AQ524" s="213"/>
      <c r="AR524" s="213"/>
      <c r="AS524" s="213"/>
      <c r="AT524" s="213"/>
      <c r="AU524" s="213"/>
      <c r="AV524" s="213"/>
      <c r="AW524" s="213"/>
      <c r="AX524" s="213"/>
      <c r="AY524" s="213"/>
    </row>
    <row r="525" spans="1:51" ht="14.6" x14ac:dyDescent="0.4">
      <c r="A525" s="735" t="str">
        <f>Tabla135[[#This Row],[Id Riesgo]]</f>
        <v>RC52</v>
      </c>
      <c r="B525" s="736" t="str">
        <f>Tabla135[[#This Row],[Riesgo]]</f>
        <v/>
      </c>
      <c r="C525" s="742" t="b">
        <f>Tabla135[[#This Row],[Identificado en paso 1 y 2?]]</f>
        <v>0</v>
      </c>
      <c r="D525" s="727" t="str">
        <f>_xlfn.XLOOKUP(Tabla135[[#This Row],[Id Riesgo]],Tabla13[Id Riesgo],Tabla13[Probabilidad],"",1)</f>
        <v/>
      </c>
      <c r="E525" s="727" t="str">
        <f>IF(C525=TRUE,_xlfn.XLOOKUP(Tabla135[[#This Row],[Id Riesgo]],Tabla13[Id Riesgo],Tabla13[Porcentaje Impacto],"",1),"")</f>
        <v/>
      </c>
      <c r="F525" s="290" t="str">
        <f t="shared" si="51"/>
        <v>RC52</v>
      </c>
      <c r="G525" s="415" t="b">
        <f>_xlfn.XLOOKUP(F525,Tabla13[Id Riesgo],Tabla13[Registro diligenciado],FALSE,1)</f>
        <v>0</v>
      </c>
      <c r="H525" s="290" t="str">
        <f>IF(G525,_xlfn.XLOOKUP(F525,Tabla6[Id Riesgo],Tabla6[DESCRIPCIÓN DEL RIESGO],FALSE,1),"")</f>
        <v/>
      </c>
      <c r="I525" s="327" t="str">
        <f>_xlfn.XLOOKUP(Tabla135[[#This Row],[Id Riesgo]],Tabla13[Id Riesgo],Tabla13[Probabilidad])</f>
        <v/>
      </c>
      <c r="J525" s="327" t="str">
        <f>_xlfn.XLOOKUP(Tabla135[[#This Row],[Id Riesgo]],Tabla13[Id Riesgo],Tabla13[Porcentaje Impacto],"",1)</f>
        <v/>
      </c>
      <c r="K525" s="311">
        <v>4</v>
      </c>
      <c r="L525" s="314"/>
      <c r="M525" s="314"/>
      <c r="N525" s="314"/>
      <c r="O525" s="295"/>
      <c r="P525" s="314"/>
      <c r="Q525" s="328" t="str">
        <f>_xlfn.TEXTJOIN(" ",TRUE,Tabla135[[#This Row],[Actividad - Acción ¿Qué?
Inicia con verbo]],Tabla135[[#This Row],[Complemento
(Observaciones o desviaciones)]])</f>
        <v/>
      </c>
      <c r="R525" s="295"/>
      <c r="S525" s="327" t="str">
        <f>_xlfn.XLOOKUP(Tabla135[[#This Row],[Tipo de control]],Tabla7[Tipo de control],Tabla7[Peso],"",1)</f>
        <v/>
      </c>
      <c r="T525" s="290" t="str">
        <f>_xlfn.XLOOKUP(Tabla135[[#This Row],[Tipo de control]],Tabla7[Tipo de control],Tabla7[Afectación matriz],"",1)</f>
        <v/>
      </c>
      <c r="U525" s="295"/>
      <c r="V525" s="327" t="str">
        <f>_xlfn.XLOOKUP(Tabla135[[#This Row],[Implementación]],Tabla11[Implementación],Tabla11[Peso],"",1)</f>
        <v/>
      </c>
      <c r="W525" s="295"/>
      <c r="X525" s="295"/>
      <c r="Y525" s="295"/>
      <c r="Z525" s="295"/>
      <c r="AA525" s="310" t="str">
        <f>IFERROR(Tabla135[[#This Row],[Peso del control]]+Tabla135[[#This Row],[Peso de la implementación]],"")</f>
        <v/>
      </c>
      <c r="AB525" s="310" t="str" cm="1">
        <f t="array" ref="AB525">IFERROR(IF(Tabla135[[#This Row],[Registro diligenciado]]=TRUE,_xlfn.IFS(AND(Tabla135[[#This Row],[No. de Control]]=1,Tabla135[[#This Row],[Desplazamiento en la Matriz]]="Probabilidad"),D525-(D525*Tabla135[[#This Row],[Valor del control]]),AND(Tabla135[[#This Row],[No. de Control]]&gt;1,Tabla135[[#This Row],[Desplazamiento en la Matriz]]="Probabilidad"),AB524-(AB524*Tabla135[[#This Row],[Valor del control]]),AND(Tabla135[[#This Row],[No. de Control]]=1,Tabla135[[#This Row],[Desplazamiento en la Matriz]]="Impacto"),D525,AND(Tabla135[[#This Row],[No. de Control]]&gt;1,Tabla135[[#This Row],[Desplazamiento en la Matriz]]="Impacto"),AB524),""),"")</f>
        <v/>
      </c>
      <c r="AC525" s="310" t="str" cm="1">
        <f t="array" ref="AC525">IFERROR(IF(Tabla135[[#This Row],[Registro diligenciado]]=TRUE,_xlfn.IFS(AND(Tabla135[[#This Row],[No. de Control]]=1,Tabla135[[#This Row],[Desplazamiento en la Matriz]]="Impacto"),E525-(E525*Tabla135[[#This Row],[Valor del control]]),AND(Tabla135[[#This Row],[No. de Control]]&gt;1,Tabla135[[#This Row],[Desplazamiento en la Matriz]]="Impacto"),AC524-(AC524*Tabla135[[#This Row],[Valor del control]]),AND(Tabla135[[#This Row],[No. de Control]]=1,Tabla135[[#This Row],[Desplazamiento en la Matriz]]="Probabilidad"),E525,AND(Tabla135[[#This Row],[No. de Control]]&gt;1,Tabla135[[#This Row],[Desplazamiento en la Matriz]]="Probabilidad"),AC524),""),"")</f>
        <v/>
      </c>
      <c r="AD525" s="310">
        <f>IFERROR(_xlfn.MINIFS(Tabla135[Probabilidad residual],Tabla135[Id Riesgo],Tabla135[[#This Row],[Id Riesgo]]),"")</f>
        <v>0</v>
      </c>
      <c r="AE525" s="310">
        <f>IFERROR(_xlfn.MINIFS(Tabla135[Impacto residual],Tabla135[Id Riesgo],Tabla135[[#This Row],[Id Riesgo]]),"")</f>
        <v>0</v>
      </c>
      <c r="AF525" s="310" t="str" cm="1">
        <f t="array" ref="AF52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25" s="310" t="str" cm="1">
        <f t="array" ref="AG52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2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25" s="213"/>
      <c r="AJ525" s="727">
        <f>_xlfn.MINIFS(Tabla135[Probabilidad residual],Tabla135[Id Riesgo],Tabla135[[#This Row],[Id Riesgo]])</f>
        <v>0</v>
      </c>
      <c r="AK525" s="727">
        <f>_xlfn.MINIFS(Tabla135[Impacto residual],Tabla135[Id Riesgo],Tabla135[[#This Row],[Id Riesgo]])</f>
        <v>0</v>
      </c>
      <c r="AL525" s="727"/>
      <c r="AM525" s="727"/>
      <c r="AN525" s="213"/>
      <c r="AO525" s="213"/>
      <c r="AP525" s="213"/>
      <c r="AQ525" s="213"/>
      <c r="AR525" s="213"/>
      <c r="AS525" s="213"/>
      <c r="AT525" s="213"/>
      <c r="AU525" s="213"/>
      <c r="AV525" s="213"/>
      <c r="AW525" s="213"/>
      <c r="AX525" s="213"/>
      <c r="AY525" s="213"/>
    </row>
    <row r="526" spans="1:51" ht="14.6" x14ac:dyDescent="0.4">
      <c r="A526" s="735" t="str">
        <f>Tabla135[[#This Row],[Id Riesgo]]</f>
        <v>RC52</v>
      </c>
      <c r="B526" s="736" t="str">
        <f>Tabla135[[#This Row],[Riesgo]]</f>
        <v/>
      </c>
      <c r="C526" s="742" t="b">
        <f>Tabla135[[#This Row],[Identificado en paso 1 y 2?]]</f>
        <v>0</v>
      </c>
      <c r="D526" s="727" t="str">
        <f>_xlfn.XLOOKUP(Tabla135[[#This Row],[Id Riesgo]],Tabla13[Id Riesgo],Tabla13[Probabilidad],"",1)</f>
        <v/>
      </c>
      <c r="E526" s="727" t="str">
        <f>IF(C526=TRUE,_xlfn.XLOOKUP(Tabla135[[#This Row],[Id Riesgo]],Tabla13[Id Riesgo],Tabla13[Porcentaje Impacto],"",1),"")</f>
        <v/>
      </c>
      <c r="F526" s="290" t="str">
        <f t="shared" si="51"/>
        <v>RC52</v>
      </c>
      <c r="G526" s="415" t="b">
        <f>_xlfn.XLOOKUP(F526,Tabla13[Id Riesgo],Tabla13[Registro diligenciado],FALSE,1)</f>
        <v>0</v>
      </c>
      <c r="H526" s="290" t="str">
        <f>IF(G526,_xlfn.XLOOKUP(F526,Tabla6[Id Riesgo],Tabla6[DESCRIPCIÓN DEL RIESGO],FALSE,1),"")</f>
        <v/>
      </c>
      <c r="I526" s="327" t="str">
        <f>_xlfn.XLOOKUP(Tabla135[[#This Row],[Id Riesgo]],Tabla13[Id Riesgo],Tabla13[Probabilidad])</f>
        <v/>
      </c>
      <c r="J526" s="327" t="str">
        <f>_xlfn.XLOOKUP(Tabla135[[#This Row],[Id Riesgo]],Tabla13[Id Riesgo],Tabla13[Porcentaje Impacto],"",1)</f>
        <v/>
      </c>
      <c r="K526" s="311">
        <v>5</v>
      </c>
      <c r="L526" s="314"/>
      <c r="M526" s="314"/>
      <c r="N526" s="314"/>
      <c r="O526" s="295"/>
      <c r="P526" s="314"/>
      <c r="Q526" s="328" t="str">
        <f>_xlfn.TEXTJOIN(" ",TRUE,Tabla135[[#This Row],[Actividad - Acción ¿Qué?
Inicia con verbo]],Tabla135[[#This Row],[Complemento
(Observaciones o desviaciones)]])</f>
        <v/>
      </c>
      <c r="R526" s="295"/>
      <c r="S526" s="327" t="str">
        <f>_xlfn.XLOOKUP(Tabla135[[#This Row],[Tipo de control]],Tabla7[Tipo de control],Tabla7[Peso],"",1)</f>
        <v/>
      </c>
      <c r="T526" s="290" t="str">
        <f>_xlfn.XLOOKUP(Tabla135[[#This Row],[Tipo de control]],Tabla7[Tipo de control],Tabla7[Afectación matriz],"",1)</f>
        <v/>
      </c>
      <c r="U526" s="295"/>
      <c r="V526" s="327" t="str">
        <f>_xlfn.XLOOKUP(Tabla135[[#This Row],[Implementación]],Tabla11[Implementación],Tabla11[Peso],"",1)</f>
        <v/>
      </c>
      <c r="W526" s="295"/>
      <c r="X526" s="295"/>
      <c r="Y526" s="295"/>
      <c r="Z526" s="295"/>
      <c r="AA526" s="310" t="str">
        <f>IFERROR(Tabla135[[#This Row],[Peso del control]]+Tabla135[[#This Row],[Peso de la implementación]],"")</f>
        <v/>
      </c>
      <c r="AB526" s="310" t="str" cm="1">
        <f t="array" ref="AB526">IFERROR(IF(Tabla135[[#This Row],[Registro diligenciado]]=TRUE,_xlfn.IFS(AND(Tabla135[[#This Row],[No. de Control]]=1,Tabla135[[#This Row],[Desplazamiento en la Matriz]]="Probabilidad"),D526-(D526*Tabla135[[#This Row],[Valor del control]]),AND(Tabla135[[#This Row],[No. de Control]]&gt;1,Tabla135[[#This Row],[Desplazamiento en la Matriz]]="Probabilidad"),AB525-(AB525*Tabla135[[#This Row],[Valor del control]]),AND(Tabla135[[#This Row],[No. de Control]]=1,Tabla135[[#This Row],[Desplazamiento en la Matriz]]="Impacto"),D526,AND(Tabla135[[#This Row],[No. de Control]]&gt;1,Tabla135[[#This Row],[Desplazamiento en la Matriz]]="Impacto"),AB525),""),"")</f>
        <v/>
      </c>
      <c r="AC526" s="310" t="str" cm="1">
        <f t="array" ref="AC526">IFERROR(IF(Tabla135[[#This Row],[Registro diligenciado]]=TRUE,_xlfn.IFS(AND(Tabla135[[#This Row],[No. de Control]]=1,Tabla135[[#This Row],[Desplazamiento en la Matriz]]="Impacto"),E526-(E526*Tabla135[[#This Row],[Valor del control]]),AND(Tabla135[[#This Row],[No. de Control]]&gt;1,Tabla135[[#This Row],[Desplazamiento en la Matriz]]="Impacto"),AC525-(AC525*Tabla135[[#This Row],[Valor del control]]),AND(Tabla135[[#This Row],[No. de Control]]=1,Tabla135[[#This Row],[Desplazamiento en la Matriz]]="Probabilidad"),E526,AND(Tabla135[[#This Row],[No. de Control]]&gt;1,Tabla135[[#This Row],[Desplazamiento en la Matriz]]="Probabilidad"),AC525),""),"")</f>
        <v/>
      </c>
      <c r="AD526" s="310">
        <f>IFERROR(_xlfn.MINIFS(Tabla135[Probabilidad residual],Tabla135[Id Riesgo],Tabla135[[#This Row],[Id Riesgo]]),"")</f>
        <v>0</v>
      </c>
      <c r="AE526" s="310">
        <f>IFERROR(_xlfn.MINIFS(Tabla135[Impacto residual],Tabla135[Id Riesgo],Tabla135[[#This Row],[Id Riesgo]]),"")</f>
        <v>0</v>
      </c>
      <c r="AF526" s="310" t="str" cm="1">
        <f t="array" ref="AF52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26" s="310" t="str" cm="1">
        <f t="array" ref="AG52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2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26" s="213"/>
      <c r="AJ526" s="727">
        <f>_xlfn.MINIFS(Tabla135[Probabilidad residual],Tabla135[Id Riesgo],Tabla135[[#This Row],[Id Riesgo]])</f>
        <v>0</v>
      </c>
      <c r="AK526" s="727">
        <f>_xlfn.MINIFS(Tabla135[Impacto residual],Tabla135[Id Riesgo],Tabla135[[#This Row],[Id Riesgo]])</f>
        <v>0</v>
      </c>
      <c r="AL526" s="727"/>
      <c r="AM526" s="727"/>
      <c r="AN526" s="213"/>
      <c r="AO526" s="213"/>
      <c r="AP526" s="213"/>
      <c r="AQ526" s="213"/>
      <c r="AR526" s="213"/>
      <c r="AS526" s="213"/>
      <c r="AT526" s="213"/>
      <c r="AU526" s="213"/>
      <c r="AV526" s="213"/>
      <c r="AW526" s="213"/>
      <c r="AX526" s="213"/>
      <c r="AY526" s="213"/>
    </row>
    <row r="527" spans="1:51" ht="14.6" x14ac:dyDescent="0.4">
      <c r="A527" s="735" t="str">
        <f>Tabla135[[#This Row],[Id Riesgo]]</f>
        <v>RC52</v>
      </c>
      <c r="B527" s="736" t="str">
        <f>Tabla135[[#This Row],[Riesgo]]</f>
        <v/>
      </c>
      <c r="C527" s="742" t="b">
        <f>Tabla135[[#This Row],[Identificado en paso 1 y 2?]]</f>
        <v>0</v>
      </c>
      <c r="D527" s="727" t="str">
        <f>_xlfn.XLOOKUP(Tabla135[[#This Row],[Id Riesgo]],Tabla13[Id Riesgo],Tabla13[Probabilidad],"",1)</f>
        <v/>
      </c>
      <c r="E527" s="727" t="str">
        <f>IF(C527=TRUE,_xlfn.XLOOKUP(Tabla135[[#This Row],[Id Riesgo]],Tabla13[Id Riesgo],Tabla13[Porcentaje Impacto],"",1),"")</f>
        <v/>
      </c>
      <c r="F527" s="290" t="str">
        <f t="shared" si="51"/>
        <v>RC52</v>
      </c>
      <c r="G527" s="415" t="b">
        <f>_xlfn.XLOOKUP(F527,Tabla13[Id Riesgo],Tabla13[Registro diligenciado],FALSE,1)</f>
        <v>0</v>
      </c>
      <c r="H527" s="290" t="str">
        <f>IF(G527,_xlfn.XLOOKUP(F527,Tabla6[Id Riesgo],Tabla6[DESCRIPCIÓN DEL RIESGO],FALSE,1),"")</f>
        <v/>
      </c>
      <c r="I527" s="327" t="str">
        <f>_xlfn.XLOOKUP(Tabla135[[#This Row],[Id Riesgo]],Tabla13[Id Riesgo],Tabla13[Probabilidad])</f>
        <v/>
      </c>
      <c r="J527" s="327" t="str">
        <f>_xlfn.XLOOKUP(Tabla135[[#This Row],[Id Riesgo]],Tabla13[Id Riesgo],Tabla13[Porcentaje Impacto],"",1)</f>
        <v/>
      </c>
      <c r="K527" s="311">
        <v>6</v>
      </c>
      <c r="L527" s="314"/>
      <c r="M527" s="314"/>
      <c r="N527" s="314"/>
      <c r="O527" s="295"/>
      <c r="P527" s="314"/>
      <c r="Q527" s="328" t="str">
        <f>_xlfn.TEXTJOIN(" ",TRUE,Tabla135[[#This Row],[Actividad - Acción ¿Qué?
Inicia con verbo]],Tabla135[[#This Row],[Complemento
(Observaciones o desviaciones)]])</f>
        <v/>
      </c>
      <c r="R527" s="295"/>
      <c r="S527" s="327" t="str">
        <f>_xlfn.XLOOKUP(Tabla135[[#This Row],[Tipo de control]],Tabla7[Tipo de control],Tabla7[Peso],"",1)</f>
        <v/>
      </c>
      <c r="T527" s="290" t="str">
        <f>_xlfn.XLOOKUP(Tabla135[[#This Row],[Tipo de control]],Tabla7[Tipo de control],Tabla7[Afectación matriz],"",1)</f>
        <v/>
      </c>
      <c r="U527" s="295"/>
      <c r="V527" s="327" t="str">
        <f>_xlfn.XLOOKUP(Tabla135[[#This Row],[Implementación]],Tabla11[Implementación],Tabla11[Peso],"",1)</f>
        <v/>
      </c>
      <c r="W527" s="295"/>
      <c r="X527" s="295"/>
      <c r="Y527" s="295"/>
      <c r="Z527" s="295"/>
      <c r="AA527" s="310" t="str">
        <f>IFERROR(Tabla135[[#This Row],[Peso del control]]+Tabla135[[#This Row],[Peso de la implementación]],"")</f>
        <v/>
      </c>
      <c r="AB527" s="310" t="str" cm="1">
        <f t="array" ref="AB527">IFERROR(IF(Tabla135[[#This Row],[Registro diligenciado]]=TRUE,_xlfn.IFS(AND(Tabla135[[#This Row],[No. de Control]]=1,Tabla135[[#This Row],[Desplazamiento en la Matriz]]="Probabilidad"),D527-(D527*Tabla135[[#This Row],[Valor del control]]),AND(Tabla135[[#This Row],[No. de Control]]&gt;1,Tabla135[[#This Row],[Desplazamiento en la Matriz]]="Probabilidad"),AB526-(AB526*Tabla135[[#This Row],[Valor del control]]),AND(Tabla135[[#This Row],[No. de Control]]=1,Tabla135[[#This Row],[Desplazamiento en la Matriz]]="Impacto"),D527,AND(Tabla135[[#This Row],[No. de Control]]&gt;1,Tabla135[[#This Row],[Desplazamiento en la Matriz]]="Impacto"),AB526),""),"")</f>
        <v/>
      </c>
      <c r="AC527" s="310" t="str" cm="1">
        <f t="array" ref="AC527">IFERROR(IF(Tabla135[[#This Row],[Registro diligenciado]]=TRUE,_xlfn.IFS(AND(Tabla135[[#This Row],[No. de Control]]=1,Tabla135[[#This Row],[Desplazamiento en la Matriz]]="Impacto"),E527-(E527*Tabla135[[#This Row],[Valor del control]]),AND(Tabla135[[#This Row],[No. de Control]]&gt;1,Tabla135[[#This Row],[Desplazamiento en la Matriz]]="Impacto"),AC526-(AC526*Tabla135[[#This Row],[Valor del control]]),AND(Tabla135[[#This Row],[No. de Control]]=1,Tabla135[[#This Row],[Desplazamiento en la Matriz]]="Probabilidad"),E527,AND(Tabla135[[#This Row],[No. de Control]]&gt;1,Tabla135[[#This Row],[Desplazamiento en la Matriz]]="Probabilidad"),AC526),""),"")</f>
        <v/>
      </c>
      <c r="AD527" s="310">
        <f>IFERROR(_xlfn.MINIFS(Tabla135[Probabilidad residual],Tabla135[Id Riesgo],Tabla135[[#This Row],[Id Riesgo]]),"")</f>
        <v>0</v>
      </c>
      <c r="AE527" s="310">
        <f>IFERROR(_xlfn.MINIFS(Tabla135[Impacto residual],Tabla135[Id Riesgo],Tabla135[[#This Row],[Id Riesgo]]),"")</f>
        <v>0</v>
      </c>
      <c r="AF527" s="310" t="str" cm="1">
        <f t="array" ref="AF52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27" s="310" t="str" cm="1">
        <f t="array" ref="AG52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2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27" s="213"/>
      <c r="AJ527" s="727">
        <f>_xlfn.MINIFS(Tabla135[Probabilidad residual],Tabla135[Id Riesgo],Tabla135[[#This Row],[Id Riesgo]])</f>
        <v>0</v>
      </c>
      <c r="AK527" s="727">
        <f>_xlfn.MINIFS(Tabla135[Impacto residual],Tabla135[Id Riesgo],Tabla135[[#This Row],[Id Riesgo]])</f>
        <v>0</v>
      </c>
      <c r="AL527" s="727"/>
      <c r="AM527" s="727"/>
      <c r="AN527" s="213"/>
      <c r="AO527" s="213"/>
      <c r="AP527" s="213"/>
      <c r="AQ527" s="213"/>
      <c r="AR527" s="213"/>
      <c r="AS527" s="213"/>
      <c r="AT527" s="213"/>
      <c r="AU527" s="213"/>
      <c r="AV527" s="213"/>
      <c r="AW527" s="213"/>
      <c r="AX527" s="213"/>
      <c r="AY527" s="213"/>
    </row>
    <row r="528" spans="1:51" ht="14.6" x14ac:dyDescent="0.4">
      <c r="A528" s="735" t="str">
        <f>Tabla135[[#This Row],[Id Riesgo]]</f>
        <v>RC52</v>
      </c>
      <c r="B528" s="736" t="str">
        <f>Tabla135[[#This Row],[Riesgo]]</f>
        <v/>
      </c>
      <c r="C528" s="742" t="b">
        <f>Tabla135[[#This Row],[Identificado en paso 1 y 2?]]</f>
        <v>0</v>
      </c>
      <c r="D528" s="727" t="str">
        <f>_xlfn.XLOOKUP(Tabla135[[#This Row],[Id Riesgo]],Tabla13[Id Riesgo],Tabla13[Probabilidad],"",1)</f>
        <v/>
      </c>
      <c r="E528" s="727" t="str">
        <f>IF(C528=TRUE,_xlfn.XLOOKUP(Tabla135[[#This Row],[Id Riesgo]],Tabla13[Id Riesgo],Tabla13[Porcentaje Impacto],"",1),"")</f>
        <v/>
      </c>
      <c r="F528" s="290" t="str">
        <f t="shared" si="51"/>
        <v>RC52</v>
      </c>
      <c r="G528" s="415" t="b">
        <f>_xlfn.XLOOKUP(F528,Tabla13[Id Riesgo],Tabla13[Registro diligenciado],FALSE,1)</f>
        <v>0</v>
      </c>
      <c r="H528" s="290" t="str">
        <f>IF(G528,_xlfn.XLOOKUP(F528,Tabla6[Id Riesgo],Tabla6[DESCRIPCIÓN DEL RIESGO],FALSE,1),"")</f>
        <v/>
      </c>
      <c r="I528" s="327" t="str">
        <f>_xlfn.XLOOKUP(Tabla135[[#This Row],[Id Riesgo]],Tabla13[Id Riesgo],Tabla13[Probabilidad])</f>
        <v/>
      </c>
      <c r="J528" s="327" t="str">
        <f>_xlfn.XLOOKUP(Tabla135[[#This Row],[Id Riesgo]],Tabla13[Id Riesgo],Tabla13[Porcentaje Impacto],"",1)</f>
        <v/>
      </c>
      <c r="K528" s="311">
        <v>7</v>
      </c>
      <c r="L528" s="314"/>
      <c r="M528" s="314"/>
      <c r="N528" s="314"/>
      <c r="O528" s="295"/>
      <c r="P528" s="314"/>
      <c r="Q528" s="328" t="str">
        <f>_xlfn.TEXTJOIN(" ",TRUE,Tabla135[[#This Row],[Actividad - Acción ¿Qué?
Inicia con verbo]],Tabla135[[#This Row],[Complemento
(Observaciones o desviaciones)]])</f>
        <v/>
      </c>
      <c r="R528" s="295"/>
      <c r="S528" s="327" t="str">
        <f>_xlfn.XLOOKUP(Tabla135[[#This Row],[Tipo de control]],Tabla7[Tipo de control],Tabla7[Peso],"",1)</f>
        <v/>
      </c>
      <c r="T528" s="290" t="str">
        <f>_xlfn.XLOOKUP(Tabla135[[#This Row],[Tipo de control]],Tabla7[Tipo de control],Tabla7[Afectación matriz],"",1)</f>
        <v/>
      </c>
      <c r="U528" s="295"/>
      <c r="V528" s="327" t="str">
        <f>_xlfn.XLOOKUP(Tabla135[[#This Row],[Implementación]],Tabla11[Implementación],Tabla11[Peso],"",1)</f>
        <v/>
      </c>
      <c r="W528" s="295"/>
      <c r="X528" s="295"/>
      <c r="Y528" s="295"/>
      <c r="Z528" s="295"/>
      <c r="AA528" s="310" t="str">
        <f>IFERROR(Tabla135[[#This Row],[Peso del control]]+Tabla135[[#This Row],[Peso de la implementación]],"")</f>
        <v/>
      </c>
      <c r="AB528" s="310" t="str" cm="1">
        <f t="array" ref="AB528">IFERROR(IF(Tabla135[[#This Row],[Registro diligenciado]]=TRUE,_xlfn.IFS(AND(Tabla135[[#This Row],[No. de Control]]=1,Tabla135[[#This Row],[Desplazamiento en la Matriz]]="Probabilidad"),D528-(D528*Tabla135[[#This Row],[Valor del control]]),AND(Tabla135[[#This Row],[No. de Control]]&gt;1,Tabla135[[#This Row],[Desplazamiento en la Matriz]]="Probabilidad"),AB527-(AB527*Tabla135[[#This Row],[Valor del control]]),AND(Tabla135[[#This Row],[No. de Control]]=1,Tabla135[[#This Row],[Desplazamiento en la Matriz]]="Impacto"),D528,AND(Tabla135[[#This Row],[No. de Control]]&gt;1,Tabla135[[#This Row],[Desplazamiento en la Matriz]]="Impacto"),AB527),""),"")</f>
        <v/>
      </c>
      <c r="AC528" s="310" t="str" cm="1">
        <f t="array" ref="AC528">IFERROR(IF(Tabla135[[#This Row],[Registro diligenciado]]=TRUE,_xlfn.IFS(AND(Tabla135[[#This Row],[No. de Control]]=1,Tabla135[[#This Row],[Desplazamiento en la Matriz]]="Impacto"),E528-(E528*Tabla135[[#This Row],[Valor del control]]),AND(Tabla135[[#This Row],[No. de Control]]&gt;1,Tabla135[[#This Row],[Desplazamiento en la Matriz]]="Impacto"),AC527-(AC527*Tabla135[[#This Row],[Valor del control]]),AND(Tabla135[[#This Row],[No. de Control]]=1,Tabla135[[#This Row],[Desplazamiento en la Matriz]]="Probabilidad"),E528,AND(Tabla135[[#This Row],[No. de Control]]&gt;1,Tabla135[[#This Row],[Desplazamiento en la Matriz]]="Probabilidad"),AC527),""),"")</f>
        <v/>
      </c>
      <c r="AD528" s="310">
        <f>IFERROR(_xlfn.MINIFS(Tabla135[Probabilidad residual],Tabla135[Id Riesgo],Tabla135[[#This Row],[Id Riesgo]]),"")</f>
        <v>0</v>
      </c>
      <c r="AE528" s="310">
        <f>IFERROR(_xlfn.MINIFS(Tabla135[Impacto residual],Tabla135[Id Riesgo],Tabla135[[#This Row],[Id Riesgo]]),"")</f>
        <v>0</v>
      </c>
      <c r="AF528" s="310" t="str" cm="1">
        <f t="array" ref="AF52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28" s="310" t="str" cm="1">
        <f t="array" ref="AG52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2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28" s="213"/>
      <c r="AJ528" s="727">
        <f>_xlfn.MINIFS(Tabla135[Probabilidad residual],Tabla135[Id Riesgo],Tabla135[[#This Row],[Id Riesgo]])</f>
        <v>0</v>
      </c>
      <c r="AK528" s="727">
        <f>_xlfn.MINIFS(Tabla135[Impacto residual],Tabla135[Id Riesgo],Tabla135[[#This Row],[Id Riesgo]])</f>
        <v>0</v>
      </c>
      <c r="AL528" s="727"/>
      <c r="AM528" s="727"/>
      <c r="AN528" s="213"/>
      <c r="AO528" s="213"/>
      <c r="AP528" s="213"/>
      <c r="AQ528" s="213"/>
      <c r="AR528" s="213"/>
      <c r="AS528" s="213"/>
      <c r="AT528" s="213"/>
      <c r="AU528" s="213"/>
      <c r="AV528" s="213"/>
      <c r="AW528" s="213"/>
      <c r="AX528" s="213"/>
      <c r="AY528" s="213"/>
    </row>
    <row r="529" spans="1:51" ht="14.6" x14ac:dyDescent="0.4">
      <c r="A529" s="735" t="str">
        <f>Tabla135[[#This Row],[Id Riesgo]]</f>
        <v>RC52</v>
      </c>
      <c r="B529" s="736" t="str">
        <f>Tabla135[[#This Row],[Riesgo]]</f>
        <v/>
      </c>
      <c r="C529" s="742" t="b">
        <f>Tabla135[[#This Row],[Identificado en paso 1 y 2?]]</f>
        <v>0</v>
      </c>
      <c r="D529" s="727" t="str">
        <f>_xlfn.XLOOKUP(Tabla135[[#This Row],[Id Riesgo]],Tabla13[Id Riesgo],Tabla13[Probabilidad],"",1)</f>
        <v/>
      </c>
      <c r="E529" s="727" t="str">
        <f>IF(C529=TRUE,_xlfn.XLOOKUP(Tabla135[[#This Row],[Id Riesgo]],Tabla13[Id Riesgo],Tabla13[Porcentaje Impacto],"",1),"")</f>
        <v/>
      </c>
      <c r="F529" s="290" t="str">
        <f t="shared" si="51"/>
        <v>RC52</v>
      </c>
      <c r="G529" s="415" t="b">
        <f>_xlfn.XLOOKUP(F529,Tabla13[Id Riesgo],Tabla13[Registro diligenciado],FALSE,1)</f>
        <v>0</v>
      </c>
      <c r="H529" s="290" t="str">
        <f>IF(G529,_xlfn.XLOOKUP(F529,Tabla6[Id Riesgo],Tabla6[DESCRIPCIÓN DEL RIESGO],FALSE,1),"")</f>
        <v/>
      </c>
      <c r="I529" s="327" t="str">
        <f>_xlfn.XLOOKUP(Tabla135[[#This Row],[Id Riesgo]],Tabla13[Id Riesgo],Tabla13[Probabilidad])</f>
        <v/>
      </c>
      <c r="J529" s="327" t="str">
        <f>_xlfn.XLOOKUP(Tabla135[[#This Row],[Id Riesgo]],Tabla13[Id Riesgo],Tabla13[Porcentaje Impacto],"",1)</f>
        <v/>
      </c>
      <c r="K529" s="311">
        <v>8</v>
      </c>
      <c r="L529" s="314"/>
      <c r="M529" s="314"/>
      <c r="N529" s="314"/>
      <c r="O529" s="295"/>
      <c r="P529" s="314"/>
      <c r="Q529" s="328" t="str">
        <f>_xlfn.TEXTJOIN(" ",TRUE,Tabla135[[#This Row],[Actividad - Acción ¿Qué?
Inicia con verbo]],Tabla135[[#This Row],[Complemento
(Observaciones o desviaciones)]])</f>
        <v/>
      </c>
      <c r="R529" s="295"/>
      <c r="S529" s="327" t="str">
        <f>_xlfn.XLOOKUP(Tabla135[[#This Row],[Tipo de control]],Tabla7[Tipo de control],Tabla7[Peso],"",1)</f>
        <v/>
      </c>
      <c r="T529" s="290" t="str">
        <f>_xlfn.XLOOKUP(Tabla135[[#This Row],[Tipo de control]],Tabla7[Tipo de control],Tabla7[Afectación matriz],"",1)</f>
        <v/>
      </c>
      <c r="U529" s="295"/>
      <c r="V529" s="327" t="str">
        <f>_xlfn.XLOOKUP(Tabla135[[#This Row],[Implementación]],Tabla11[Implementación],Tabla11[Peso],"",1)</f>
        <v/>
      </c>
      <c r="W529" s="295"/>
      <c r="X529" s="295"/>
      <c r="Y529" s="295"/>
      <c r="Z529" s="295"/>
      <c r="AA529" s="310" t="str">
        <f>IFERROR(Tabla135[[#This Row],[Peso del control]]+Tabla135[[#This Row],[Peso de la implementación]],"")</f>
        <v/>
      </c>
      <c r="AB529" s="310" t="str" cm="1">
        <f t="array" ref="AB529">IFERROR(IF(Tabla135[[#This Row],[Registro diligenciado]]=TRUE,_xlfn.IFS(AND(Tabla135[[#This Row],[No. de Control]]=1,Tabla135[[#This Row],[Desplazamiento en la Matriz]]="Probabilidad"),D529-(D529*Tabla135[[#This Row],[Valor del control]]),AND(Tabla135[[#This Row],[No. de Control]]&gt;1,Tabla135[[#This Row],[Desplazamiento en la Matriz]]="Probabilidad"),AB528-(AB528*Tabla135[[#This Row],[Valor del control]]),AND(Tabla135[[#This Row],[No. de Control]]=1,Tabla135[[#This Row],[Desplazamiento en la Matriz]]="Impacto"),D529,AND(Tabla135[[#This Row],[No. de Control]]&gt;1,Tabla135[[#This Row],[Desplazamiento en la Matriz]]="Impacto"),AB528),""),"")</f>
        <v/>
      </c>
      <c r="AC529" s="310" t="str" cm="1">
        <f t="array" ref="AC529">IFERROR(IF(Tabla135[[#This Row],[Registro diligenciado]]=TRUE,_xlfn.IFS(AND(Tabla135[[#This Row],[No. de Control]]=1,Tabla135[[#This Row],[Desplazamiento en la Matriz]]="Impacto"),E529-(E529*Tabla135[[#This Row],[Valor del control]]),AND(Tabla135[[#This Row],[No. de Control]]&gt;1,Tabla135[[#This Row],[Desplazamiento en la Matriz]]="Impacto"),AC528-(AC528*Tabla135[[#This Row],[Valor del control]]),AND(Tabla135[[#This Row],[No. de Control]]=1,Tabla135[[#This Row],[Desplazamiento en la Matriz]]="Probabilidad"),E529,AND(Tabla135[[#This Row],[No. de Control]]&gt;1,Tabla135[[#This Row],[Desplazamiento en la Matriz]]="Probabilidad"),AC528),""),"")</f>
        <v/>
      </c>
      <c r="AD529" s="310">
        <f>IFERROR(_xlfn.MINIFS(Tabla135[Probabilidad residual],Tabla135[Id Riesgo],Tabla135[[#This Row],[Id Riesgo]]),"")</f>
        <v>0</v>
      </c>
      <c r="AE529" s="310">
        <f>IFERROR(_xlfn.MINIFS(Tabla135[Impacto residual],Tabla135[Id Riesgo],Tabla135[[#This Row],[Id Riesgo]]),"")</f>
        <v>0</v>
      </c>
      <c r="AF529" s="310" t="str" cm="1">
        <f t="array" ref="AF52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29" s="310" t="str" cm="1">
        <f t="array" ref="AG52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2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29" s="213"/>
      <c r="AJ529" s="727">
        <f>_xlfn.MINIFS(Tabla135[Probabilidad residual],Tabla135[Id Riesgo],Tabla135[[#This Row],[Id Riesgo]])</f>
        <v>0</v>
      </c>
      <c r="AK529" s="727">
        <f>_xlfn.MINIFS(Tabla135[Impacto residual],Tabla135[Id Riesgo],Tabla135[[#This Row],[Id Riesgo]])</f>
        <v>0</v>
      </c>
      <c r="AL529" s="727"/>
      <c r="AM529" s="727"/>
      <c r="AN529" s="213"/>
      <c r="AO529" s="213"/>
      <c r="AP529" s="213"/>
      <c r="AQ529" s="213"/>
      <c r="AR529" s="213"/>
      <c r="AS529" s="213"/>
      <c r="AT529" s="213"/>
      <c r="AU529" s="213"/>
      <c r="AV529" s="213"/>
      <c r="AW529" s="213"/>
      <c r="AX529" s="213"/>
      <c r="AY529" s="213"/>
    </row>
    <row r="530" spans="1:51" ht="14.6" x14ac:dyDescent="0.4">
      <c r="A530" s="735" t="str">
        <f>Tabla135[[#This Row],[Id Riesgo]]</f>
        <v>RC52</v>
      </c>
      <c r="B530" s="736" t="str">
        <f>Tabla135[[#This Row],[Riesgo]]</f>
        <v/>
      </c>
      <c r="C530" s="742" t="b">
        <f>Tabla135[[#This Row],[Identificado en paso 1 y 2?]]</f>
        <v>0</v>
      </c>
      <c r="D530" s="727" t="str">
        <f>_xlfn.XLOOKUP(Tabla135[[#This Row],[Id Riesgo]],Tabla13[Id Riesgo],Tabla13[Probabilidad],"",1)</f>
        <v/>
      </c>
      <c r="E530" s="727" t="str">
        <f>IF(C530=TRUE,_xlfn.XLOOKUP(Tabla135[[#This Row],[Id Riesgo]],Tabla13[Id Riesgo],Tabla13[Porcentaje Impacto],"",1),"")</f>
        <v/>
      </c>
      <c r="F530" s="290" t="str">
        <f t="shared" si="51"/>
        <v>RC52</v>
      </c>
      <c r="G530" s="415" t="b">
        <f>_xlfn.XLOOKUP(F530,Tabla13[Id Riesgo],Tabla13[Registro diligenciado],FALSE,1)</f>
        <v>0</v>
      </c>
      <c r="H530" s="290" t="str">
        <f>IF(G530,_xlfn.XLOOKUP(F530,Tabla6[Id Riesgo],Tabla6[DESCRIPCIÓN DEL RIESGO],FALSE,1),"")</f>
        <v/>
      </c>
      <c r="I530" s="327" t="str">
        <f>_xlfn.XLOOKUP(Tabla135[[#This Row],[Id Riesgo]],Tabla13[Id Riesgo],Tabla13[Probabilidad])</f>
        <v/>
      </c>
      <c r="J530" s="327" t="str">
        <f>_xlfn.XLOOKUP(Tabla135[[#This Row],[Id Riesgo]],Tabla13[Id Riesgo],Tabla13[Porcentaje Impacto],"",1)</f>
        <v/>
      </c>
      <c r="K530" s="311">
        <v>9</v>
      </c>
      <c r="L530" s="314"/>
      <c r="M530" s="314"/>
      <c r="N530" s="314"/>
      <c r="O530" s="295"/>
      <c r="P530" s="314"/>
      <c r="Q530" s="328" t="str">
        <f>_xlfn.TEXTJOIN(" ",TRUE,Tabla135[[#This Row],[Actividad - Acción ¿Qué?
Inicia con verbo]],Tabla135[[#This Row],[Complemento
(Observaciones o desviaciones)]])</f>
        <v/>
      </c>
      <c r="R530" s="295"/>
      <c r="S530" s="327" t="str">
        <f>_xlfn.XLOOKUP(Tabla135[[#This Row],[Tipo de control]],Tabla7[Tipo de control],Tabla7[Peso],"",1)</f>
        <v/>
      </c>
      <c r="T530" s="290" t="str">
        <f>_xlfn.XLOOKUP(Tabla135[[#This Row],[Tipo de control]],Tabla7[Tipo de control],Tabla7[Afectación matriz],"",1)</f>
        <v/>
      </c>
      <c r="U530" s="295"/>
      <c r="V530" s="327" t="str">
        <f>_xlfn.XLOOKUP(Tabla135[[#This Row],[Implementación]],Tabla11[Implementación],Tabla11[Peso],"",1)</f>
        <v/>
      </c>
      <c r="W530" s="295"/>
      <c r="X530" s="295"/>
      <c r="Y530" s="295"/>
      <c r="Z530" s="295"/>
      <c r="AA530" s="310" t="str">
        <f>IFERROR(Tabla135[[#This Row],[Peso del control]]+Tabla135[[#This Row],[Peso de la implementación]],"")</f>
        <v/>
      </c>
      <c r="AB530" s="310" t="str" cm="1">
        <f t="array" ref="AB530">IFERROR(IF(Tabla135[[#This Row],[Registro diligenciado]]=TRUE,_xlfn.IFS(AND(Tabla135[[#This Row],[No. de Control]]=1,Tabla135[[#This Row],[Desplazamiento en la Matriz]]="Probabilidad"),D530-(D530*Tabla135[[#This Row],[Valor del control]]),AND(Tabla135[[#This Row],[No. de Control]]&gt;1,Tabla135[[#This Row],[Desplazamiento en la Matriz]]="Probabilidad"),AB529-(AB529*Tabla135[[#This Row],[Valor del control]]),AND(Tabla135[[#This Row],[No. de Control]]=1,Tabla135[[#This Row],[Desplazamiento en la Matriz]]="Impacto"),D530,AND(Tabla135[[#This Row],[No. de Control]]&gt;1,Tabla135[[#This Row],[Desplazamiento en la Matriz]]="Impacto"),AB529),""),"")</f>
        <v/>
      </c>
      <c r="AC530" s="310" t="str" cm="1">
        <f t="array" ref="AC530">IFERROR(IF(Tabla135[[#This Row],[Registro diligenciado]]=TRUE,_xlfn.IFS(AND(Tabla135[[#This Row],[No. de Control]]=1,Tabla135[[#This Row],[Desplazamiento en la Matriz]]="Impacto"),E530-(E530*Tabla135[[#This Row],[Valor del control]]),AND(Tabla135[[#This Row],[No. de Control]]&gt;1,Tabla135[[#This Row],[Desplazamiento en la Matriz]]="Impacto"),AC529-(AC529*Tabla135[[#This Row],[Valor del control]]),AND(Tabla135[[#This Row],[No. de Control]]=1,Tabla135[[#This Row],[Desplazamiento en la Matriz]]="Probabilidad"),E530,AND(Tabla135[[#This Row],[No. de Control]]&gt;1,Tabla135[[#This Row],[Desplazamiento en la Matriz]]="Probabilidad"),AC529),""),"")</f>
        <v/>
      </c>
      <c r="AD530" s="310">
        <f>IFERROR(_xlfn.MINIFS(Tabla135[Probabilidad residual],Tabla135[Id Riesgo],Tabla135[[#This Row],[Id Riesgo]]),"")</f>
        <v>0</v>
      </c>
      <c r="AE530" s="310">
        <f>IFERROR(_xlfn.MINIFS(Tabla135[Impacto residual],Tabla135[Id Riesgo],Tabla135[[#This Row],[Id Riesgo]]),"")</f>
        <v>0</v>
      </c>
      <c r="AF530" s="310" t="str" cm="1">
        <f t="array" ref="AF53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30" s="310" t="str" cm="1">
        <f t="array" ref="AG53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3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30" s="213"/>
      <c r="AJ530" s="727">
        <f>_xlfn.MINIFS(Tabla135[Probabilidad residual],Tabla135[Id Riesgo],Tabla135[[#This Row],[Id Riesgo]])</f>
        <v>0</v>
      </c>
      <c r="AK530" s="727">
        <f>_xlfn.MINIFS(Tabla135[Impacto residual],Tabla135[Id Riesgo],Tabla135[[#This Row],[Id Riesgo]])</f>
        <v>0</v>
      </c>
      <c r="AL530" s="727"/>
      <c r="AM530" s="727"/>
      <c r="AN530" s="213"/>
      <c r="AO530" s="213"/>
      <c r="AP530" s="213"/>
      <c r="AQ530" s="213"/>
      <c r="AR530" s="213"/>
      <c r="AS530" s="213"/>
      <c r="AT530" s="213"/>
      <c r="AU530" s="213"/>
      <c r="AV530" s="213"/>
      <c r="AW530" s="213"/>
      <c r="AX530" s="213"/>
      <c r="AY530" s="213"/>
    </row>
    <row r="531" spans="1:51" ht="14.6" x14ac:dyDescent="0.4">
      <c r="A531" s="735" t="str">
        <f>Tabla135[[#This Row],[Id Riesgo]]</f>
        <v>RC52</v>
      </c>
      <c r="B531" s="736" t="str">
        <f>Tabla135[[#This Row],[Riesgo]]</f>
        <v/>
      </c>
      <c r="C531" s="742" t="b">
        <f>Tabla135[[#This Row],[Identificado en paso 1 y 2?]]</f>
        <v>0</v>
      </c>
      <c r="D531" s="727" t="str">
        <f>_xlfn.XLOOKUP(Tabla135[[#This Row],[Id Riesgo]],Tabla13[Id Riesgo],Tabla13[Probabilidad],"",1)</f>
        <v/>
      </c>
      <c r="E531" s="727" t="str">
        <f>IF(C531=TRUE,_xlfn.XLOOKUP(Tabla135[[#This Row],[Id Riesgo]],Tabla13[Id Riesgo],Tabla13[Porcentaje Impacto],"",1),"")</f>
        <v/>
      </c>
      <c r="F531" s="290" t="str">
        <f t="shared" si="51"/>
        <v>RC52</v>
      </c>
      <c r="G531" s="415" t="b">
        <f>_xlfn.XLOOKUP(F531,Tabla13[Id Riesgo],Tabla13[Registro diligenciado],FALSE,1)</f>
        <v>0</v>
      </c>
      <c r="H531" s="290" t="str">
        <f>IF(G531,_xlfn.XLOOKUP(F531,Tabla6[Id Riesgo],Tabla6[DESCRIPCIÓN DEL RIESGO],FALSE,1),"")</f>
        <v/>
      </c>
      <c r="I531" s="327" t="str">
        <f>_xlfn.XLOOKUP(Tabla135[[#This Row],[Id Riesgo]],Tabla13[Id Riesgo],Tabla13[Probabilidad])</f>
        <v/>
      </c>
      <c r="J531" s="327" t="str">
        <f>_xlfn.XLOOKUP(Tabla135[[#This Row],[Id Riesgo]],Tabla13[Id Riesgo],Tabla13[Porcentaje Impacto],"",1)</f>
        <v/>
      </c>
      <c r="K531" s="311">
        <v>10</v>
      </c>
      <c r="L531" s="314"/>
      <c r="M531" s="314"/>
      <c r="N531" s="314"/>
      <c r="O531" s="295"/>
      <c r="P531" s="314"/>
      <c r="Q531" s="328" t="str">
        <f>_xlfn.TEXTJOIN(" ",TRUE,Tabla135[[#This Row],[Actividad - Acción ¿Qué?
Inicia con verbo]],Tabla135[[#This Row],[Complemento
(Observaciones o desviaciones)]])</f>
        <v/>
      </c>
      <c r="R531" s="295"/>
      <c r="S531" s="327" t="str">
        <f>_xlfn.XLOOKUP(Tabla135[[#This Row],[Tipo de control]],Tabla7[Tipo de control],Tabla7[Peso],"",1)</f>
        <v/>
      </c>
      <c r="T531" s="290" t="str">
        <f>_xlfn.XLOOKUP(Tabla135[[#This Row],[Tipo de control]],Tabla7[Tipo de control],Tabla7[Afectación matriz],"",1)</f>
        <v/>
      </c>
      <c r="U531" s="295"/>
      <c r="V531" s="327" t="str">
        <f>_xlfn.XLOOKUP(Tabla135[[#This Row],[Implementación]],Tabla11[Implementación],Tabla11[Peso],"",1)</f>
        <v/>
      </c>
      <c r="W531" s="295"/>
      <c r="X531" s="295"/>
      <c r="Y531" s="295"/>
      <c r="Z531" s="295"/>
      <c r="AA531" s="310" t="str">
        <f>IFERROR(Tabla135[[#This Row],[Peso del control]]+Tabla135[[#This Row],[Peso de la implementación]],"")</f>
        <v/>
      </c>
      <c r="AB531" s="310" t="str" cm="1">
        <f t="array" ref="AB531">IFERROR(IF(Tabla135[[#This Row],[Registro diligenciado]]=TRUE,_xlfn.IFS(AND(Tabla135[[#This Row],[No. de Control]]=1,Tabla135[[#This Row],[Desplazamiento en la Matriz]]="Probabilidad"),D531-(D531*Tabla135[[#This Row],[Valor del control]]),AND(Tabla135[[#This Row],[No. de Control]]&gt;1,Tabla135[[#This Row],[Desplazamiento en la Matriz]]="Probabilidad"),AB530-(AB530*Tabla135[[#This Row],[Valor del control]]),AND(Tabla135[[#This Row],[No. de Control]]=1,Tabla135[[#This Row],[Desplazamiento en la Matriz]]="Impacto"),D531,AND(Tabla135[[#This Row],[No. de Control]]&gt;1,Tabla135[[#This Row],[Desplazamiento en la Matriz]]="Impacto"),AB530),""),"")</f>
        <v/>
      </c>
      <c r="AC531" s="310" t="str" cm="1">
        <f t="array" ref="AC531">IFERROR(IF(Tabla135[[#This Row],[Registro diligenciado]]=TRUE,_xlfn.IFS(AND(Tabla135[[#This Row],[No. de Control]]=1,Tabla135[[#This Row],[Desplazamiento en la Matriz]]="Impacto"),E531-(E531*Tabla135[[#This Row],[Valor del control]]),AND(Tabla135[[#This Row],[No. de Control]]&gt;1,Tabla135[[#This Row],[Desplazamiento en la Matriz]]="Impacto"),AC530-(AC530*Tabla135[[#This Row],[Valor del control]]),AND(Tabla135[[#This Row],[No. de Control]]=1,Tabla135[[#This Row],[Desplazamiento en la Matriz]]="Probabilidad"),E531,AND(Tabla135[[#This Row],[No. de Control]]&gt;1,Tabla135[[#This Row],[Desplazamiento en la Matriz]]="Probabilidad"),AC530),""),"")</f>
        <v/>
      </c>
      <c r="AD531" s="310">
        <f>IFERROR(_xlfn.MINIFS(Tabla135[Probabilidad residual],Tabla135[Id Riesgo],Tabla135[[#This Row],[Id Riesgo]]),"")</f>
        <v>0</v>
      </c>
      <c r="AE531" s="310">
        <f>IFERROR(_xlfn.MINIFS(Tabla135[Impacto residual],Tabla135[Id Riesgo],Tabla135[[#This Row],[Id Riesgo]]),"")</f>
        <v>0</v>
      </c>
      <c r="AF531" s="310" t="str" cm="1">
        <f t="array" ref="AF53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31" s="310" t="str" cm="1">
        <f t="array" ref="AG53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3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31" s="213"/>
      <c r="AJ531" s="727">
        <f>_xlfn.MINIFS(Tabla135[Probabilidad residual],Tabla135[Id Riesgo],Tabla135[[#This Row],[Id Riesgo]])</f>
        <v>0</v>
      </c>
      <c r="AK531" s="727">
        <f>_xlfn.MINIFS(Tabla135[Impacto residual],Tabla135[Id Riesgo],Tabla135[[#This Row],[Id Riesgo]])</f>
        <v>0</v>
      </c>
      <c r="AL531" s="727"/>
      <c r="AM531" s="727"/>
      <c r="AN531" s="213"/>
      <c r="AO531" s="213"/>
      <c r="AP531" s="213"/>
      <c r="AQ531" s="213"/>
      <c r="AR531" s="213"/>
      <c r="AS531" s="213"/>
      <c r="AT531" s="213"/>
      <c r="AU531" s="213"/>
      <c r="AV531" s="213"/>
      <c r="AW531" s="213"/>
      <c r="AX531" s="213"/>
      <c r="AY531" s="213"/>
    </row>
    <row r="532" spans="1:51" ht="14.6" x14ac:dyDescent="0.4">
      <c r="A532" s="735" t="str">
        <f>Tabla135[[#This Row],[Id Riesgo]]</f>
        <v>RC53</v>
      </c>
      <c r="B532" s="736" t="str">
        <f>Tabla135[[#This Row],[Riesgo]]</f>
        <v/>
      </c>
      <c r="C532" s="742" t="b">
        <f>Tabla135[[#This Row],[Identificado en paso 1 y 2?]]</f>
        <v>0</v>
      </c>
      <c r="D532" s="727" t="str">
        <f>_xlfn.XLOOKUP(Tabla135[[#This Row],[Id Riesgo]],Tabla13[Id Riesgo],Tabla13[Probabilidad],"",1)</f>
        <v/>
      </c>
      <c r="E532" s="727" t="str">
        <f>IF(C532=TRUE,_xlfn.XLOOKUP(Tabla135[[#This Row],[Id Riesgo]],Tabla13[Id Riesgo],Tabla13[Porcentaje Impacto],"",1),"")</f>
        <v/>
      </c>
      <c r="F532" s="290" t="s">
        <v>184</v>
      </c>
      <c r="G532" s="415" t="b">
        <f>_xlfn.XLOOKUP(F532,Tabla13[Id Riesgo],Tabla13[Registro diligenciado],FALSE,1)</f>
        <v>0</v>
      </c>
      <c r="H532" s="290" t="str">
        <f>IF(G532,_xlfn.XLOOKUP(F532,Tabla6[Id Riesgo],Tabla6[DESCRIPCIÓN DEL RIESGO],FALSE,1),"")</f>
        <v/>
      </c>
      <c r="I532" s="327" t="str">
        <f>_xlfn.XLOOKUP(Tabla135[[#This Row],[Id Riesgo]],Tabla13[Id Riesgo],Tabla13[Probabilidad])</f>
        <v/>
      </c>
      <c r="J532" s="327" t="str">
        <f>_xlfn.XLOOKUP(Tabla135[[#This Row],[Id Riesgo]],Tabla13[Id Riesgo],Tabla13[Porcentaje Impacto],"",1)</f>
        <v/>
      </c>
      <c r="K532" s="311">
        <v>1</v>
      </c>
      <c r="L532" s="314"/>
      <c r="M532" s="314"/>
      <c r="N532" s="314"/>
      <c r="O532" s="295"/>
      <c r="P532" s="314"/>
      <c r="Q532" s="328" t="str">
        <f>_xlfn.TEXTJOIN(" ",TRUE,Tabla135[[#This Row],[Actividad - Acción ¿Qué?
Inicia con verbo]],Tabla135[[#This Row],[Complemento
(Observaciones o desviaciones)]])</f>
        <v/>
      </c>
      <c r="R532" s="295"/>
      <c r="S532" s="327" t="str">
        <f>_xlfn.XLOOKUP(Tabla135[[#This Row],[Tipo de control]],Tabla7[Tipo de control],Tabla7[Peso],"",1)</f>
        <v/>
      </c>
      <c r="T532" s="290" t="str">
        <f>_xlfn.XLOOKUP(Tabla135[[#This Row],[Tipo de control]],Tabla7[Tipo de control],Tabla7[Afectación matriz],"",1)</f>
        <v/>
      </c>
      <c r="U532" s="295"/>
      <c r="V532" s="327" t="str">
        <f>_xlfn.XLOOKUP(Tabla135[[#This Row],[Implementación]],Tabla11[Implementación],Tabla11[Peso],"",1)</f>
        <v/>
      </c>
      <c r="W532" s="295"/>
      <c r="X532" s="295"/>
      <c r="Y532" s="295"/>
      <c r="Z532" s="295"/>
      <c r="AA532" s="310" t="str">
        <f>IFERROR(Tabla135[[#This Row],[Peso del control]]+Tabla135[[#This Row],[Peso de la implementación]],"")</f>
        <v/>
      </c>
      <c r="AB532" s="310" t="str" cm="1">
        <f t="array" ref="AB532">IFERROR(IF(Tabla135[[#This Row],[Registro diligenciado]]=TRUE,_xlfn.IFS(AND(Tabla135[[#This Row],[No. de Control]]=1,Tabla135[[#This Row],[Desplazamiento en la Matriz]]="Probabilidad"),D532-(D532*Tabla135[[#This Row],[Valor del control]]),AND(Tabla135[[#This Row],[No. de Control]]&gt;1,Tabla135[[#This Row],[Desplazamiento en la Matriz]]="Probabilidad"),AB531-(AB531*Tabla135[[#This Row],[Valor del control]]),AND(Tabla135[[#This Row],[No. de Control]]=1,Tabla135[[#This Row],[Desplazamiento en la Matriz]]="Impacto"),D532,AND(Tabla135[[#This Row],[No. de Control]]&gt;1,Tabla135[[#This Row],[Desplazamiento en la Matriz]]="Impacto"),AB531),""),"")</f>
        <v/>
      </c>
      <c r="AC532" s="310" t="str" cm="1">
        <f t="array" ref="AC532">IFERROR(IF(Tabla135[[#This Row],[Registro diligenciado]]=TRUE,_xlfn.IFS(AND(Tabla135[[#This Row],[No. de Control]]=1,Tabla135[[#This Row],[Desplazamiento en la Matriz]]="Impacto"),E532-(E532*Tabla135[[#This Row],[Valor del control]]),AND(Tabla135[[#This Row],[No. de Control]]&gt;1,Tabla135[[#This Row],[Desplazamiento en la Matriz]]="Impacto"),AC531-(AC531*Tabla135[[#This Row],[Valor del control]]),AND(Tabla135[[#This Row],[No. de Control]]=1,Tabla135[[#This Row],[Desplazamiento en la Matriz]]="Probabilidad"),E532,AND(Tabla135[[#This Row],[No. de Control]]&gt;1,Tabla135[[#This Row],[Desplazamiento en la Matriz]]="Probabilidad"),AC531),""),"")</f>
        <v/>
      </c>
      <c r="AD532" s="310">
        <f>IFERROR(_xlfn.MINIFS(Tabla135[Probabilidad residual],Tabla135[Id Riesgo],Tabla135[[#This Row],[Id Riesgo]]),"")</f>
        <v>0</v>
      </c>
      <c r="AE532" s="310">
        <f>IFERROR(_xlfn.MINIFS(Tabla135[Impacto residual],Tabla135[Id Riesgo],Tabla135[[#This Row],[Id Riesgo]]),"")</f>
        <v>0</v>
      </c>
      <c r="AF532" s="310" t="str" cm="1">
        <f t="array" ref="AF53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32" s="310" t="str" cm="1">
        <f t="array" ref="AG53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3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32" s="213"/>
      <c r="AJ532" s="727">
        <f>_xlfn.MINIFS(Tabla135[Probabilidad residual],Tabla135[Id Riesgo],Tabla135[[#This Row],[Id Riesgo]])</f>
        <v>0</v>
      </c>
      <c r="AK532" s="727">
        <f>_xlfn.MINIFS(Tabla135[Impacto residual],Tabla135[Id Riesgo],Tabla135[[#This Row],[Id Riesgo]])</f>
        <v>0</v>
      </c>
      <c r="AL532" s="727" t="str" cm="1">
        <f t="array" ref="AL532">IFERROR(_xlfn.IFS(AND(AJ532&gt;=CONFIGURACIÓN!$BF$6,AJ532&lt;=CONFIGURACIÓN!$BG$6),CONFIGURACIÓN!$BE$6,AND(AJ532&gt;=CONFIGURACIÓN!$BF$7,AJ532&lt;=CONFIGURACIÓN!$BG$7),CONFIGURACIÓN!$BE$7,AND(AJ532&gt;=CONFIGURACIÓN!$BF$8,AJ532&lt;=CONFIGURACIÓN!$BG$8),CONFIGURACIÓN!$BE$8,AND(AJ532&gt;=CONFIGURACIÓN!$BF$9,AJ532&lt;=CONFIGURACIÓN!$BG$9),CONFIGURACIÓN!$BE$9,AND(AJ532&gt;=CONFIGURACIÓN!$BF$10,AJ532&lt;=CONFIGURACIÓN!$BG$10),CONFIGURACIÓN!$BE$10),"")</f>
        <v/>
      </c>
      <c r="AM532" s="727" t="str" cm="1">
        <f t="array" ref="AM532">IFERROR(_xlfn.IFS(AND(AK532&gt;=CONFIGURACIÓN!$BJ$6,AK532&lt;=CONFIGURACIÓN!$BK$6),CONFIGURACIÓN!$BI$6,AND(AK532&gt;=CONFIGURACIÓN!$BJ$7,AK532&lt;=CONFIGURACIÓN!$BK$7),CONFIGURACIÓN!$BI$7,AND(AK532&gt;=CONFIGURACIÓN!$BJ$8,AK532&lt;=CONFIGURACIÓN!$BK$8),CONFIGURACIÓN!$BI$8,AND(AK532&gt;=CONFIGURACIÓN!$BJ$9,AK532&lt;=CONFIGURACIÓN!$BK$9),CONFIGURACIÓN!$BI$9,AND(AK532&gt;=CONFIGURACIÓN!$BJ$10,AK532&lt;=CONFIGURACIÓN!$BK$10),CONFIGURACIÓN!$BI$10),"")</f>
        <v/>
      </c>
      <c r="AN532" s="213"/>
      <c r="AO532" s="213"/>
      <c r="AP532" s="213"/>
      <c r="AQ532" s="213"/>
      <c r="AR532" s="213"/>
      <c r="AS532" s="213"/>
      <c r="AT532" s="213"/>
      <c r="AU532" s="213"/>
      <c r="AV532" s="213"/>
      <c r="AW532" s="213"/>
      <c r="AX532" s="213"/>
      <c r="AY532" s="213"/>
    </row>
    <row r="533" spans="1:51" ht="14.6" x14ac:dyDescent="0.4">
      <c r="A533" s="735" t="str">
        <f>Tabla135[[#This Row],[Id Riesgo]]</f>
        <v>RC53</v>
      </c>
      <c r="B533" s="736" t="str">
        <f>Tabla135[[#This Row],[Riesgo]]</f>
        <v/>
      </c>
      <c r="C533" s="742" t="b">
        <f>Tabla135[[#This Row],[Identificado en paso 1 y 2?]]</f>
        <v>0</v>
      </c>
      <c r="D533" s="727" t="str">
        <f>_xlfn.XLOOKUP(Tabla135[[#This Row],[Id Riesgo]],Tabla13[Id Riesgo],Tabla13[Probabilidad],"",1)</f>
        <v/>
      </c>
      <c r="E533" s="727" t="str">
        <f>IF(C533=TRUE,_xlfn.XLOOKUP(Tabla135[[#This Row],[Id Riesgo]],Tabla13[Id Riesgo],Tabla13[Porcentaje Impacto],"",1),"")</f>
        <v/>
      </c>
      <c r="F533" s="290" t="str">
        <f t="shared" ref="F533:F541" si="52">F532</f>
        <v>RC53</v>
      </c>
      <c r="G533" s="415" t="b">
        <f>_xlfn.XLOOKUP(F533,Tabla13[Id Riesgo],Tabla13[Registro diligenciado],FALSE,1)</f>
        <v>0</v>
      </c>
      <c r="H533" s="290" t="str">
        <f>IF(G533,_xlfn.XLOOKUP(F533,Tabla6[Id Riesgo],Tabla6[DESCRIPCIÓN DEL RIESGO],FALSE,1),"")</f>
        <v/>
      </c>
      <c r="I533" s="327" t="str">
        <f>_xlfn.XLOOKUP(Tabla135[[#This Row],[Id Riesgo]],Tabla13[Id Riesgo],Tabla13[Probabilidad])</f>
        <v/>
      </c>
      <c r="J533" s="327" t="str">
        <f>_xlfn.XLOOKUP(Tabla135[[#This Row],[Id Riesgo]],Tabla13[Id Riesgo],Tabla13[Porcentaje Impacto],"",1)</f>
        <v/>
      </c>
      <c r="K533" s="311">
        <v>2</v>
      </c>
      <c r="L533" s="314"/>
      <c r="M533" s="314"/>
      <c r="N533" s="314"/>
      <c r="O533" s="295"/>
      <c r="P533" s="314"/>
      <c r="Q533" s="328" t="str">
        <f>_xlfn.TEXTJOIN(" ",TRUE,Tabla135[[#This Row],[Actividad - Acción ¿Qué?
Inicia con verbo]],Tabla135[[#This Row],[Complemento
(Observaciones o desviaciones)]])</f>
        <v/>
      </c>
      <c r="R533" s="295"/>
      <c r="S533" s="327" t="str">
        <f>_xlfn.XLOOKUP(Tabla135[[#This Row],[Tipo de control]],Tabla7[Tipo de control],Tabla7[Peso],"",1)</f>
        <v/>
      </c>
      <c r="T533" s="290" t="str">
        <f>_xlfn.XLOOKUP(Tabla135[[#This Row],[Tipo de control]],Tabla7[Tipo de control],Tabla7[Afectación matriz],"",1)</f>
        <v/>
      </c>
      <c r="U533" s="295"/>
      <c r="V533" s="327" t="str">
        <f>_xlfn.XLOOKUP(Tabla135[[#This Row],[Implementación]],Tabla11[Implementación],Tabla11[Peso],"",1)</f>
        <v/>
      </c>
      <c r="W533" s="295"/>
      <c r="X533" s="295"/>
      <c r="Y533" s="295"/>
      <c r="Z533" s="295"/>
      <c r="AA533" s="310" t="str">
        <f>IFERROR(Tabla135[[#This Row],[Peso del control]]+Tabla135[[#This Row],[Peso de la implementación]],"")</f>
        <v/>
      </c>
      <c r="AB533" s="310" t="str" cm="1">
        <f t="array" ref="AB533">IFERROR(IF(Tabla135[[#This Row],[Registro diligenciado]]=TRUE,_xlfn.IFS(AND(Tabla135[[#This Row],[No. de Control]]=1,Tabla135[[#This Row],[Desplazamiento en la Matriz]]="Probabilidad"),D533-(D533*Tabla135[[#This Row],[Valor del control]]),AND(Tabla135[[#This Row],[No. de Control]]&gt;1,Tabla135[[#This Row],[Desplazamiento en la Matriz]]="Probabilidad"),AB532-(AB532*Tabla135[[#This Row],[Valor del control]]),AND(Tabla135[[#This Row],[No. de Control]]=1,Tabla135[[#This Row],[Desplazamiento en la Matriz]]="Impacto"),D533,AND(Tabla135[[#This Row],[No. de Control]]&gt;1,Tabla135[[#This Row],[Desplazamiento en la Matriz]]="Impacto"),AB532),""),"")</f>
        <v/>
      </c>
      <c r="AC533" s="310" t="str" cm="1">
        <f t="array" ref="AC533">IFERROR(IF(Tabla135[[#This Row],[Registro diligenciado]]=TRUE,_xlfn.IFS(AND(Tabla135[[#This Row],[No. de Control]]=1,Tabla135[[#This Row],[Desplazamiento en la Matriz]]="Impacto"),E533-(E533*Tabla135[[#This Row],[Valor del control]]),AND(Tabla135[[#This Row],[No. de Control]]&gt;1,Tabla135[[#This Row],[Desplazamiento en la Matriz]]="Impacto"),AC532-(AC532*Tabla135[[#This Row],[Valor del control]]),AND(Tabla135[[#This Row],[No. de Control]]=1,Tabla135[[#This Row],[Desplazamiento en la Matriz]]="Probabilidad"),E533,AND(Tabla135[[#This Row],[No. de Control]]&gt;1,Tabla135[[#This Row],[Desplazamiento en la Matriz]]="Probabilidad"),AC532),""),"")</f>
        <v/>
      </c>
      <c r="AD533" s="310">
        <f>IFERROR(_xlfn.MINIFS(Tabla135[Probabilidad residual],Tabla135[Id Riesgo],Tabla135[[#This Row],[Id Riesgo]]),"")</f>
        <v>0</v>
      </c>
      <c r="AE533" s="310">
        <f>IFERROR(_xlfn.MINIFS(Tabla135[Impacto residual],Tabla135[Id Riesgo],Tabla135[[#This Row],[Id Riesgo]]),"")</f>
        <v>0</v>
      </c>
      <c r="AF533" s="310" t="str" cm="1">
        <f t="array" ref="AF53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33" s="310" t="str" cm="1">
        <f t="array" ref="AG53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3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33" s="213"/>
      <c r="AJ533" s="727">
        <f>_xlfn.MINIFS(Tabla135[Probabilidad residual],Tabla135[Id Riesgo],Tabla135[[#This Row],[Id Riesgo]])</f>
        <v>0</v>
      </c>
      <c r="AK533" s="727">
        <f>_xlfn.MINIFS(Tabla135[Impacto residual],Tabla135[Id Riesgo],Tabla135[[#This Row],[Id Riesgo]])</f>
        <v>0</v>
      </c>
      <c r="AL533" s="727"/>
      <c r="AM533" s="727"/>
      <c r="AN533" s="213"/>
      <c r="AO533" s="213"/>
      <c r="AP533" s="213"/>
      <c r="AQ533" s="213"/>
      <c r="AR533" s="213"/>
      <c r="AS533" s="213"/>
      <c r="AT533" s="213"/>
      <c r="AU533" s="213"/>
      <c r="AV533" s="213"/>
      <c r="AW533" s="213"/>
      <c r="AX533" s="213"/>
      <c r="AY533" s="213"/>
    </row>
    <row r="534" spans="1:51" ht="14.6" x14ac:dyDescent="0.4">
      <c r="A534" s="735" t="str">
        <f>Tabla135[[#This Row],[Id Riesgo]]</f>
        <v>RC53</v>
      </c>
      <c r="B534" s="736" t="str">
        <f>Tabla135[[#This Row],[Riesgo]]</f>
        <v/>
      </c>
      <c r="C534" s="742" t="b">
        <f>Tabla135[[#This Row],[Identificado en paso 1 y 2?]]</f>
        <v>0</v>
      </c>
      <c r="D534" s="727" t="str">
        <f>_xlfn.XLOOKUP(Tabla135[[#This Row],[Id Riesgo]],Tabla13[Id Riesgo],Tabla13[Probabilidad],"",1)</f>
        <v/>
      </c>
      <c r="E534" s="727" t="str">
        <f>IF(C534=TRUE,_xlfn.XLOOKUP(Tabla135[[#This Row],[Id Riesgo]],Tabla13[Id Riesgo],Tabla13[Porcentaje Impacto],"",1),"")</f>
        <v/>
      </c>
      <c r="F534" s="290" t="str">
        <f t="shared" si="52"/>
        <v>RC53</v>
      </c>
      <c r="G534" s="415" t="b">
        <f>_xlfn.XLOOKUP(F534,Tabla13[Id Riesgo],Tabla13[Registro diligenciado],FALSE,1)</f>
        <v>0</v>
      </c>
      <c r="H534" s="290" t="str">
        <f>IF(G534,_xlfn.XLOOKUP(F534,Tabla6[Id Riesgo],Tabla6[DESCRIPCIÓN DEL RIESGO],FALSE,1),"")</f>
        <v/>
      </c>
      <c r="I534" s="327" t="str">
        <f>_xlfn.XLOOKUP(Tabla135[[#This Row],[Id Riesgo]],Tabla13[Id Riesgo],Tabla13[Probabilidad])</f>
        <v/>
      </c>
      <c r="J534" s="327" t="str">
        <f>_xlfn.XLOOKUP(Tabla135[[#This Row],[Id Riesgo]],Tabla13[Id Riesgo],Tabla13[Porcentaje Impacto],"",1)</f>
        <v/>
      </c>
      <c r="K534" s="311">
        <v>3</v>
      </c>
      <c r="L534" s="314"/>
      <c r="M534" s="314"/>
      <c r="N534" s="314"/>
      <c r="O534" s="295"/>
      <c r="P534" s="314"/>
      <c r="Q534" s="328" t="str">
        <f>_xlfn.TEXTJOIN(" ",TRUE,Tabla135[[#This Row],[Actividad - Acción ¿Qué?
Inicia con verbo]],Tabla135[[#This Row],[Complemento
(Observaciones o desviaciones)]])</f>
        <v/>
      </c>
      <c r="R534" s="295"/>
      <c r="S534" s="327" t="str">
        <f>_xlfn.XLOOKUP(Tabla135[[#This Row],[Tipo de control]],Tabla7[Tipo de control],Tabla7[Peso],"",1)</f>
        <v/>
      </c>
      <c r="T534" s="290" t="str">
        <f>_xlfn.XLOOKUP(Tabla135[[#This Row],[Tipo de control]],Tabla7[Tipo de control],Tabla7[Afectación matriz],"",1)</f>
        <v/>
      </c>
      <c r="U534" s="295"/>
      <c r="V534" s="327" t="str">
        <f>_xlfn.XLOOKUP(Tabla135[[#This Row],[Implementación]],Tabla11[Implementación],Tabla11[Peso],"",1)</f>
        <v/>
      </c>
      <c r="W534" s="295"/>
      <c r="X534" s="295"/>
      <c r="Y534" s="295"/>
      <c r="Z534" s="295"/>
      <c r="AA534" s="310" t="str">
        <f>IFERROR(Tabla135[[#This Row],[Peso del control]]+Tabla135[[#This Row],[Peso de la implementación]],"")</f>
        <v/>
      </c>
      <c r="AB534" s="310" t="str" cm="1">
        <f t="array" ref="AB534">IFERROR(IF(Tabla135[[#This Row],[Registro diligenciado]]=TRUE,_xlfn.IFS(AND(Tabla135[[#This Row],[No. de Control]]=1,Tabla135[[#This Row],[Desplazamiento en la Matriz]]="Probabilidad"),D534-(D534*Tabla135[[#This Row],[Valor del control]]),AND(Tabla135[[#This Row],[No. de Control]]&gt;1,Tabla135[[#This Row],[Desplazamiento en la Matriz]]="Probabilidad"),AB533-(AB533*Tabla135[[#This Row],[Valor del control]]),AND(Tabla135[[#This Row],[No. de Control]]=1,Tabla135[[#This Row],[Desplazamiento en la Matriz]]="Impacto"),D534,AND(Tabla135[[#This Row],[No. de Control]]&gt;1,Tabla135[[#This Row],[Desplazamiento en la Matriz]]="Impacto"),AB533),""),"")</f>
        <v/>
      </c>
      <c r="AC534" s="310" t="str" cm="1">
        <f t="array" ref="AC534">IFERROR(IF(Tabla135[[#This Row],[Registro diligenciado]]=TRUE,_xlfn.IFS(AND(Tabla135[[#This Row],[No. de Control]]=1,Tabla135[[#This Row],[Desplazamiento en la Matriz]]="Impacto"),E534-(E534*Tabla135[[#This Row],[Valor del control]]),AND(Tabla135[[#This Row],[No. de Control]]&gt;1,Tabla135[[#This Row],[Desplazamiento en la Matriz]]="Impacto"),AC533-(AC533*Tabla135[[#This Row],[Valor del control]]),AND(Tabla135[[#This Row],[No. de Control]]=1,Tabla135[[#This Row],[Desplazamiento en la Matriz]]="Probabilidad"),E534,AND(Tabla135[[#This Row],[No. de Control]]&gt;1,Tabla135[[#This Row],[Desplazamiento en la Matriz]]="Probabilidad"),AC533),""),"")</f>
        <v/>
      </c>
      <c r="AD534" s="310">
        <f>IFERROR(_xlfn.MINIFS(Tabla135[Probabilidad residual],Tabla135[Id Riesgo],Tabla135[[#This Row],[Id Riesgo]]),"")</f>
        <v>0</v>
      </c>
      <c r="AE534" s="310">
        <f>IFERROR(_xlfn.MINIFS(Tabla135[Impacto residual],Tabla135[Id Riesgo],Tabla135[[#This Row],[Id Riesgo]]),"")</f>
        <v>0</v>
      </c>
      <c r="AF534" s="310" t="str" cm="1">
        <f t="array" ref="AF53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34" s="310" t="str" cm="1">
        <f t="array" ref="AG53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3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34" s="213"/>
      <c r="AJ534" s="727">
        <f>_xlfn.MINIFS(Tabla135[Probabilidad residual],Tabla135[Id Riesgo],Tabla135[[#This Row],[Id Riesgo]])</f>
        <v>0</v>
      </c>
      <c r="AK534" s="727">
        <f>_xlfn.MINIFS(Tabla135[Impacto residual],Tabla135[Id Riesgo],Tabla135[[#This Row],[Id Riesgo]])</f>
        <v>0</v>
      </c>
      <c r="AL534" s="727"/>
      <c r="AM534" s="727"/>
      <c r="AN534" s="213"/>
      <c r="AO534" s="213"/>
      <c r="AP534" s="213"/>
      <c r="AQ534" s="213"/>
      <c r="AR534" s="213"/>
      <c r="AS534" s="213"/>
      <c r="AT534" s="213"/>
      <c r="AU534" s="213"/>
      <c r="AV534" s="213"/>
      <c r="AW534" s="213"/>
      <c r="AX534" s="213"/>
      <c r="AY534" s="213"/>
    </row>
    <row r="535" spans="1:51" ht="14.6" x14ac:dyDescent="0.4">
      <c r="A535" s="735" t="str">
        <f>Tabla135[[#This Row],[Id Riesgo]]</f>
        <v>RC53</v>
      </c>
      <c r="B535" s="736" t="str">
        <f>Tabla135[[#This Row],[Riesgo]]</f>
        <v/>
      </c>
      <c r="C535" s="742" t="b">
        <f>Tabla135[[#This Row],[Identificado en paso 1 y 2?]]</f>
        <v>0</v>
      </c>
      <c r="D535" s="727" t="str">
        <f>_xlfn.XLOOKUP(Tabla135[[#This Row],[Id Riesgo]],Tabla13[Id Riesgo],Tabla13[Probabilidad],"",1)</f>
        <v/>
      </c>
      <c r="E535" s="727" t="str">
        <f>IF(C535=TRUE,_xlfn.XLOOKUP(Tabla135[[#This Row],[Id Riesgo]],Tabla13[Id Riesgo],Tabla13[Porcentaje Impacto],"",1),"")</f>
        <v/>
      </c>
      <c r="F535" s="290" t="str">
        <f t="shared" si="52"/>
        <v>RC53</v>
      </c>
      <c r="G535" s="415" t="b">
        <f>_xlfn.XLOOKUP(F535,Tabla13[Id Riesgo],Tabla13[Registro diligenciado],FALSE,1)</f>
        <v>0</v>
      </c>
      <c r="H535" s="290" t="str">
        <f>IF(G535,_xlfn.XLOOKUP(F535,Tabla6[Id Riesgo],Tabla6[DESCRIPCIÓN DEL RIESGO],FALSE,1),"")</f>
        <v/>
      </c>
      <c r="I535" s="327" t="str">
        <f>_xlfn.XLOOKUP(Tabla135[[#This Row],[Id Riesgo]],Tabla13[Id Riesgo],Tabla13[Probabilidad])</f>
        <v/>
      </c>
      <c r="J535" s="327" t="str">
        <f>_xlfn.XLOOKUP(Tabla135[[#This Row],[Id Riesgo]],Tabla13[Id Riesgo],Tabla13[Porcentaje Impacto],"",1)</f>
        <v/>
      </c>
      <c r="K535" s="311">
        <v>4</v>
      </c>
      <c r="L535" s="314"/>
      <c r="M535" s="314"/>
      <c r="N535" s="314"/>
      <c r="O535" s="295"/>
      <c r="P535" s="314"/>
      <c r="Q535" s="328" t="str">
        <f>_xlfn.TEXTJOIN(" ",TRUE,Tabla135[[#This Row],[Actividad - Acción ¿Qué?
Inicia con verbo]],Tabla135[[#This Row],[Complemento
(Observaciones o desviaciones)]])</f>
        <v/>
      </c>
      <c r="R535" s="295"/>
      <c r="S535" s="327" t="str">
        <f>_xlfn.XLOOKUP(Tabla135[[#This Row],[Tipo de control]],Tabla7[Tipo de control],Tabla7[Peso],"",1)</f>
        <v/>
      </c>
      <c r="T535" s="290" t="str">
        <f>_xlfn.XLOOKUP(Tabla135[[#This Row],[Tipo de control]],Tabla7[Tipo de control],Tabla7[Afectación matriz],"",1)</f>
        <v/>
      </c>
      <c r="U535" s="295"/>
      <c r="V535" s="327" t="str">
        <f>_xlfn.XLOOKUP(Tabla135[[#This Row],[Implementación]],Tabla11[Implementación],Tabla11[Peso],"",1)</f>
        <v/>
      </c>
      <c r="W535" s="295"/>
      <c r="X535" s="295"/>
      <c r="Y535" s="295"/>
      <c r="Z535" s="295"/>
      <c r="AA535" s="310" t="str">
        <f>IFERROR(Tabla135[[#This Row],[Peso del control]]+Tabla135[[#This Row],[Peso de la implementación]],"")</f>
        <v/>
      </c>
      <c r="AB535" s="310" t="str" cm="1">
        <f t="array" ref="AB535">IFERROR(IF(Tabla135[[#This Row],[Registro diligenciado]]=TRUE,_xlfn.IFS(AND(Tabla135[[#This Row],[No. de Control]]=1,Tabla135[[#This Row],[Desplazamiento en la Matriz]]="Probabilidad"),D535-(D535*Tabla135[[#This Row],[Valor del control]]),AND(Tabla135[[#This Row],[No. de Control]]&gt;1,Tabla135[[#This Row],[Desplazamiento en la Matriz]]="Probabilidad"),AB534-(AB534*Tabla135[[#This Row],[Valor del control]]),AND(Tabla135[[#This Row],[No. de Control]]=1,Tabla135[[#This Row],[Desplazamiento en la Matriz]]="Impacto"),D535,AND(Tabla135[[#This Row],[No. de Control]]&gt;1,Tabla135[[#This Row],[Desplazamiento en la Matriz]]="Impacto"),AB534),""),"")</f>
        <v/>
      </c>
      <c r="AC535" s="310" t="str" cm="1">
        <f t="array" ref="AC535">IFERROR(IF(Tabla135[[#This Row],[Registro diligenciado]]=TRUE,_xlfn.IFS(AND(Tabla135[[#This Row],[No. de Control]]=1,Tabla135[[#This Row],[Desplazamiento en la Matriz]]="Impacto"),E535-(E535*Tabla135[[#This Row],[Valor del control]]),AND(Tabla135[[#This Row],[No. de Control]]&gt;1,Tabla135[[#This Row],[Desplazamiento en la Matriz]]="Impacto"),AC534-(AC534*Tabla135[[#This Row],[Valor del control]]),AND(Tabla135[[#This Row],[No. de Control]]=1,Tabla135[[#This Row],[Desplazamiento en la Matriz]]="Probabilidad"),E535,AND(Tabla135[[#This Row],[No. de Control]]&gt;1,Tabla135[[#This Row],[Desplazamiento en la Matriz]]="Probabilidad"),AC534),""),"")</f>
        <v/>
      </c>
      <c r="AD535" s="310">
        <f>IFERROR(_xlfn.MINIFS(Tabla135[Probabilidad residual],Tabla135[Id Riesgo],Tabla135[[#This Row],[Id Riesgo]]),"")</f>
        <v>0</v>
      </c>
      <c r="AE535" s="310">
        <f>IFERROR(_xlfn.MINIFS(Tabla135[Impacto residual],Tabla135[Id Riesgo],Tabla135[[#This Row],[Id Riesgo]]),"")</f>
        <v>0</v>
      </c>
      <c r="AF535" s="310" t="str" cm="1">
        <f t="array" ref="AF53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35" s="310" t="str" cm="1">
        <f t="array" ref="AG53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3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35" s="213"/>
      <c r="AJ535" s="727">
        <f>_xlfn.MINIFS(Tabla135[Probabilidad residual],Tabla135[Id Riesgo],Tabla135[[#This Row],[Id Riesgo]])</f>
        <v>0</v>
      </c>
      <c r="AK535" s="727">
        <f>_xlfn.MINIFS(Tabla135[Impacto residual],Tabla135[Id Riesgo],Tabla135[[#This Row],[Id Riesgo]])</f>
        <v>0</v>
      </c>
      <c r="AL535" s="727"/>
      <c r="AM535" s="727"/>
      <c r="AN535" s="213"/>
      <c r="AO535" s="213"/>
      <c r="AP535" s="213"/>
      <c r="AQ535" s="213"/>
      <c r="AR535" s="213"/>
      <c r="AS535" s="213"/>
      <c r="AT535" s="213"/>
      <c r="AU535" s="213"/>
      <c r="AV535" s="213"/>
      <c r="AW535" s="213"/>
      <c r="AX535" s="213"/>
      <c r="AY535" s="213"/>
    </row>
    <row r="536" spans="1:51" ht="14.6" x14ac:dyDescent="0.4">
      <c r="A536" s="735" t="str">
        <f>Tabla135[[#This Row],[Id Riesgo]]</f>
        <v>RC53</v>
      </c>
      <c r="B536" s="736" t="str">
        <f>Tabla135[[#This Row],[Riesgo]]</f>
        <v/>
      </c>
      <c r="C536" s="742" t="b">
        <f>Tabla135[[#This Row],[Identificado en paso 1 y 2?]]</f>
        <v>0</v>
      </c>
      <c r="D536" s="727" t="str">
        <f>_xlfn.XLOOKUP(Tabla135[[#This Row],[Id Riesgo]],Tabla13[Id Riesgo],Tabla13[Probabilidad],"",1)</f>
        <v/>
      </c>
      <c r="E536" s="727" t="str">
        <f>IF(C536=TRUE,_xlfn.XLOOKUP(Tabla135[[#This Row],[Id Riesgo]],Tabla13[Id Riesgo],Tabla13[Porcentaje Impacto],"",1),"")</f>
        <v/>
      </c>
      <c r="F536" s="290" t="str">
        <f t="shared" si="52"/>
        <v>RC53</v>
      </c>
      <c r="G536" s="415" t="b">
        <f>_xlfn.XLOOKUP(F536,Tabla13[Id Riesgo],Tabla13[Registro diligenciado],FALSE,1)</f>
        <v>0</v>
      </c>
      <c r="H536" s="290" t="str">
        <f>IF(G536,_xlfn.XLOOKUP(F536,Tabla6[Id Riesgo],Tabla6[DESCRIPCIÓN DEL RIESGO],FALSE,1),"")</f>
        <v/>
      </c>
      <c r="I536" s="327" t="str">
        <f>_xlfn.XLOOKUP(Tabla135[[#This Row],[Id Riesgo]],Tabla13[Id Riesgo],Tabla13[Probabilidad])</f>
        <v/>
      </c>
      <c r="J536" s="327" t="str">
        <f>_xlfn.XLOOKUP(Tabla135[[#This Row],[Id Riesgo]],Tabla13[Id Riesgo],Tabla13[Porcentaje Impacto],"",1)</f>
        <v/>
      </c>
      <c r="K536" s="311">
        <v>5</v>
      </c>
      <c r="L536" s="314"/>
      <c r="M536" s="314"/>
      <c r="N536" s="314"/>
      <c r="O536" s="295"/>
      <c r="P536" s="314"/>
      <c r="Q536" s="328" t="str">
        <f>_xlfn.TEXTJOIN(" ",TRUE,Tabla135[[#This Row],[Actividad - Acción ¿Qué?
Inicia con verbo]],Tabla135[[#This Row],[Complemento
(Observaciones o desviaciones)]])</f>
        <v/>
      </c>
      <c r="R536" s="295"/>
      <c r="S536" s="327" t="str">
        <f>_xlfn.XLOOKUP(Tabla135[[#This Row],[Tipo de control]],Tabla7[Tipo de control],Tabla7[Peso],"",1)</f>
        <v/>
      </c>
      <c r="T536" s="290" t="str">
        <f>_xlfn.XLOOKUP(Tabla135[[#This Row],[Tipo de control]],Tabla7[Tipo de control],Tabla7[Afectación matriz],"",1)</f>
        <v/>
      </c>
      <c r="U536" s="295"/>
      <c r="V536" s="327" t="str">
        <f>_xlfn.XLOOKUP(Tabla135[[#This Row],[Implementación]],Tabla11[Implementación],Tabla11[Peso],"",1)</f>
        <v/>
      </c>
      <c r="W536" s="295"/>
      <c r="X536" s="295"/>
      <c r="Y536" s="295"/>
      <c r="Z536" s="295"/>
      <c r="AA536" s="310" t="str">
        <f>IFERROR(Tabla135[[#This Row],[Peso del control]]+Tabla135[[#This Row],[Peso de la implementación]],"")</f>
        <v/>
      </c>
      <c r="AB536" s="310" t="str" cm="1">
        <f t="array" ref="AB536">IFERROR(IF(Tabla135[[#This Row],[Registro diligenciado]]=TRUE,_xlfn.IFS(AND(Tabla135[[#This Row],[No. de Control]]=1,Tabla135[[#This Row],[Desplazamiento en la Matriz]]="Probabilidad"),D536-(D536*Tabla135[[#This Row],[Valor del control]]),AND(Tabla135[[#This Row],[No. de Control]]&gt;1,Tabla135[[#This Row],[Desplazamiento en la Matriz]]="Probabilidad"),AB535-(AB535*Tabla135[[#This Row],[Valor del control]]),AND(Tabla135[[#This Row],[No. de Control]]=1,Tabla135[[#This Row],[Desplazamiento en la Matriz]]="Impacto"),D536,AND(Tabla135[[#This Row],[No. de Control]]&gt;1,Tabla135[[#This Row],[Desplazamiento en la Matriz]]="Impacto"),AB535),""),"")</f>
        <v/>
      </c>
      <c r="AC536" s="310" t="str" cm="1">
        <f t="array" ref="AC536">IFERROR(IF(Tabla135[[#This Row],[Registro diligenciado]]=TRUE,_xlfn.IFS(AND(Tabla135[[#This Row],[No. de Control]]=1,Tabla135[[#This Row],[Desplazamiento en la Matriz]]="Impacto"),E536-(E536*Tabla135[[#This Row],[Valor del control]]),AND(Tabla135[[#This Row],[No. de Control]]&gt;1,Tabla135[[#This Row],[Desplazamiento en la Matriz]]="Impacto"),AC535-(AC535*Tabla135[[#This Row],[Valor del control]]),AND(Tabla135[[#This Row],[No. de Control]]=1,Tabla135[[#This Row],[Desplazamiento en la Matriz]]="Probabilidad"),E536,AND(Tabla135[[#This Row],[No. de Control]]&gt;1,Tabla135[[#This Row],[Desplazamiento en la Matriz]]="Probabilidad"),AC535),""),"")</f>
        <v/>
      </c>
      <c r="AD536" s="310">
        <f>IFERROR(_xlfn.MINIFS(Tabla135[Probabilidad residual],Tabla135[Id Riesgo],Tabla135[[#This Row],[Id Riesgo]]),"")</f>
        <v>0</v>
      </c>
      <c r="AE536" s="310">
        <f>IFERROR(_xlfn.MINIFS(Tabla135[Impacto residual],Tabla135[Id Riesgo],Tabla135[[#This Row],[Id Riesgo]]),"")</f>
        <v>0</v>
      </c>
      <c r="AF536" s="310" t="str" cm="1">
        <f t="array" ref="AF53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36" s="310" t="str" cm="1">
        <f t="array" ref="AG53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3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36" s="213"/>
      <c r="AJ536" s="727">
        <f>_xlfn.MINIFS(Tabla135[Probabilidad residual],Tabla135[Id Riesgo],Tabla135[[#This Row],[Id Riesgo]])</f>
        <v>0</v>
      </c>
      <c r="AK536" s="727">
        <f>_xlfn.MINIFS(Tabla135[Impacto residual],Tabla135[Id Riesgo],Tabla135[[#This Row],[Id Riesgo]])</f>
        <v>0</v>
      </c>
      <c r="AL536" s="727"/>
      <c r="AM536" s="727"/>
      <c r="AN536" s="213"/>
      <c r="AO536" s="213"/>
      <c r="AP536" s="213"/>
      <c r="AQ536" s="213"/>
      <c r="AR536" s="213"/>
      <c r="AS536" s="213"/>
      <c r="AT536" s="213"/>
      <c r="AU536" s="213"/>
      <c r="AV536" s="213"/>
      <c r="AW536" s="213"/>
      <c r="AX536" s="213"/>
      <c r="AY536" s="213"/>
    </row>
    <row r="537" spans="1:51" ht="14.6" x14ac:dyDescent="0.4">
      <c r="A537" s="735" t="str">
        <f>Tabla135[[#This Row],[Id Riesgo]]</f>
        <v>RC53</v>
      </c>
      <c r="B537" s="736" t="str">
        <f>Tabla135[[#This Row],[Riesgo]]</f>
        <v/>
      </c>
      <c r="C537" s="742" t="b">
        <f>Tabla135[[#This Row],[Identificado en paso 1 y 2?]]</f>
        <v>0</v>
      </c>
      <c r="D537" s="727" t="str">
        <f>_xlfn.XLOOKUP(Tabla135[[#This Row],[Id Riesgo]],Tabla13[Id Riesgo],Tabla13[Probabilidad],"",1)</f>
        <v/>
      </c>
      <c r="E537" s="727" t="str">
        <f>IF(C537=TRUE,_xlfn.XLOOKUP(Tabla135[[#This Row],[Id Riesgo]],Tabla13[Id Riesgo],Tabla13[Porcentaje Impacto],"",1),"")</f>
        <v/>
      </c>
      <c r="F537" s="290" t="str">
        <f t="shared" si="52"/>
        <v>RC53</v>
      </c>
      <c r="G537" s="415" t="b">
        <f>_xlfn.XLOOKUP(F537,Tabla13[Id Riesgo],Tabla13[Registro diligenciado],FALSE,1)</f>
        <v>0</v>
      </c>
      <c r="H537" s="290" t="str">
        <f>IF(G537,_xlfn.XLOOKUP(F537,Tabla6[Id Riesgo],Tabla6[DESCRIPCIÓN DEL RIESGO],FALSE,1),"")</f>
        <v/>
      </c>
      <c r="I537" s="327" t="str">
        <f>_xlfn.XLOOKUP(Tabla135[[#This Row],[Id Riesgo]],Tabla13[Id Riesgo],Tabla13[Probabilidad])</f>
        <v/>
      </c>
      <c r="J537" s="327" t="str">
        <f>_xlfn.XLOOKUP(Tabla135[[#This Row],[Id Riesgo]],Tabla13[Id Riesgo],Tabla13[Porcentaje Impacto],"",1)</f>
        <v/>
      </c>
      <c r="K537" s="311">
        <v>6</v>
      </c>
      <c r="L537" s="314"/>
      <c r="M537" s="314"/>
      <c r="N537" s="314"/>
      <c r="O537" s="295"/>
      <c r="P537" s="314"/>
      <c r="Q537" s="328" t="str">
        <f>_xlfn.TEXTJOIN(" ",TRUE,Tabla135[[#This Row],[Actividad - Acción ¿Qué?
Inicia con verbo]],Tabla135[[#This Row],[Complemento
(Observaciones o desviaciones)]])</f>
        <v/>
      </c>
      <c r="R537" s="295"/>
      <c r="S537" s="327" t="str">
        <f>_xlfn.XLOOKUP(Tabla135[[#This Row],[Tipo de control]],Tabla7[Tipo de control],Tabla7[Peso],"",1)</f>
        <v/>
      </c>
      <c r="T537" s="290" t="str">
        <f>_xlfn.XLOOKUP(Tabla135[[#This Row],[Tipo de control]],Tabla7[Tipo de control],Tabla7[Afectación matriz],"",1)</f>
        <v/>
      </c>
      <c r="U537" s="295"/>
      <c r="V537" s="327" t="str">
        <f>_xlfn.XLOOKUP(Tabla135[[#This Row],[Implementación]],Tabla11[Implementación],Tabla11[Peso],"",1)</f>
        <v/>
      </c>
      <c r="W537" s="295"/>
      <c r="X537" s="295"/>
      <c r="Y537" s="295"/>
      <c r="Z537" s="295"/>
      <c r="AA537" s="310" t="str">
        <f>IFERROR(Tabla135[[#This Row],[Peso del control]]+Tabla135[[#This Row],[Peso de la implementación]],"")</f>
        <v/>
      </c>
      <c r="AB537" s="310" t="str" cm="1">
        <f t="array" ref="AB537">IFERROR(IF(Tabla135[[#This Row],[Registro diligenciado]]=TRUE,_xlfn.IFS(AND(Tabla135[[#This Row],[No. de Control]]=1,Tabla135[[#This Row],[Desplazamiento en la Matriz]]="Probabilidad"),D537-(D537*Tabla135[[#This Row],[Valor del control]]),AND(Tabla135[[#This Row],[No. de Control]]&gt;1,Tabla135[[#This Row],[Desplazamiento en la Matriz]]="Probabilidad"),AB536-(AB536*Tabla135[[#This Row],[Valor del control]]),AND(Tabla135[[#This Row],[No. de Control]]=1,Tabla135[[#This Row],[Desplazamiento en la Matriz]]="Impacto"),D537,AND(Tabla135[[#This Row],[No. de Control]]&gt;1,Tabla135[[#This Row],[Desplazamiento en la Matriz]]="Impacto"),AB536),""),"")</f>
        <v/>
      </c>
      <c r="AC537" s="310" t="str" cm="1">
        <f t="array" ref="AC537">IFERROR(IF(Tabla135[[#This Row],[Registro diligenciado]]=TRUE,_xlfn.IFS(AND(Tabla135[[#This Row],[No. de Control]]=1,Tabla135[[#This Row],[Desplazamiento en la Matriz]]="Impacto"),E537-(E537*Tabla135[[#This Row],[Valor del control]]),AND(Tabla135[[#This Row],[No. de Control]]&gt;1,Tabla135[[#This Row],[Desplazamiento en la Matriz]]="Impacto"),AC536-(AC536*Tabla135[[#This Row],[Valor del control]]),AND(Tabla135[[#This Row],[No. de Control]]=1,Tabla135[[#This Row],[Desplazamiento en la Matriz]]="Probabilidad"),E537,AND(Tabla135[[#This Row],[No. de Control]]&gt;1,Tabla135[[#This Row],[Desplazamiento en la Matriz]]="Probabilidad"),AC536),""),"")</f>
        <v/>
      </c>
      <c r="AD537" s="310">
        <f>IFERROR(_xlfn.MINIFS(Tabla135[Probabilidad residual],Tabla135[Id Riesgo],Tabla135[[#This Row],[Id Riesgo]]),"")</f>
        <v>0</v>
      </c>
      <c r="AE537" s="310">
        <f>IFERROR(_xlfn.MINIFS(Tabla135[Impacto residual],Tabla135[Id Riesgo],Tabla135[[#This Row],[Id Riesgo]]),"")</f>
        <v>0</v>
      </c>
      <c r="AF537" s="310" t="str" cm="1">
        <f t="array" ref="AF53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37" s="310" t="str" cm="1">
        <f t="array" ref="AG53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3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37" s="213"/>
      <c r="AJ537" s="727">
        <f>_xlfn.MINIFS(Tabla135[Probabilidad residual],Tabla135[Id Riesgo],Tabla135[[#This Row],[Id Riesgo]])</f>
        <v>0</v>
      </c>
      <c r="AK537" s="727">
        <f>_xlfn.MINIFS(Tabla135[Impacto residual],Tabla135[Id Riesgo],Tabla135[[#This Row],[Id Riesgo]])</f>
        <v>0</v>
      </c>
      <c r="AL537" s="727"/>
      <c r="AM537" s="727"/>
      <c r="AN537" s="213"/>
      <c r="AO537" s="213"/>
      <c r="AP537" s="213"/>
      <c r="AQ537" s="213"/>
      <c r="AR537" s="213"/>
      <c r="AS537" s="213"/>
      <c r="AT537" s="213"/>
      <c r="AU537" s="213"/>
      <c r="AV537" s="213"/>
      <c r="AW537" s="213"/>
      <c r="AX537" s="213"/>
      <c r="AY537" s="213"/>
    </row>
    <row r="538" spans="1:51" ht="14.6" x14ac:dyDescent="0.4">
      <c r="A538" s="735" t="str">
        <f>Tabla135[[#This Row],[Id Riesgo]]</f>
        <v>RC53</v>
      </c>
      <c r="B538" s="736" t="str">
        <f>Tabla135[[#This Row],[Riesgo]]</f>
        <v/>
      </c>
      <c r="C538" s="742" t="b">
        <f>Tabla135[[#This Row],[Identificado en paso 1 y 2?]]</f>
        <v>0</v>
      </c>
      <c r="D538" s="727" t="str">
        <f>_xlfn.XLOOKUP(Tabla135[[#This Row],[Id Riesgo]],Tabla13[Id Riesgo],Tabla13[Probabilidad],"",1)</f>
        <v/>
      </c>
      <c r="E538" s="727" t="str">
        <f>IF(C538=TRUE,_xlfn.XLOOKUP(Tabla135[[#This Row],[Id Riesgo]],Tabla13[Id Riesgo],Tabla13[Porcentaje Impacto],"",1),"")</f>
        <v/>
      </c>
      <c r="F538" s="290" t="str">
        <f t="shared" si="52"/>
        <v>RC53</v>
      </c>
      <c r="G538" s="415" t="b">
        <f>_xlfn.XLOOKUP(F538,Tabla13[Id Riesgo],Tabla13[Registro diligenciado],FALSE,1)</f>
        <v>0</v>
      </c>
      <c r="H538" s="290" t="str">
        <f>IF(G538,_xlfn.XLOOKUP(F538,Tabla6[Id Riesgo],Tabla6[DESCRIPCIÓN DEL RIESGO],FALSE,1),"")</f>
        <v/>
      </c>
      <c r="I538" s="327" t="str">
        <f>_xlfn.XLOOKUP(Tabla135[[#This Row],[Id Riesgo]],Tabla13[Id Riesgo],Tabla13[Probabilidad])</f>
        <v/>
      </c>
      <c r="J538" s="327" t="str">
        <f>_xlfn.XLOOKUP(Tabla135[[#This Row],[Id Riesgo]],Tabla13[Id Riesgo],Tabla13[Porcentaje Impacto],"",1)</f>
        <v/>
      </c>
      <c r="K538" s="311">
        <v>7</v>
      </c>
      <c r="L538" s="314"/>
      <c r="M538" s="314"/>
      <c r="N538" s="314"/>
      <c r="O538" s="295"/>
      <c r="P538" s="314"/>
      <c r="Q538" s="328" t="str">
        <f>_xlfn.TEXTJOIN(" ",TRUE,Tabla135[[#This Row],[Actividad - Acción ¿Qué?
Inicia con verbo]],Tabla135[[#This Row],[Complemento
(Observaciones o desviaciones)]])</f>
        <v/>
      </c>
      <c r="R538" s="295"/>
      <c r="S538" s="327" t="str">
        <f>_xlfn.XLOOKUP(Tabla135[[#This Row],[Tipo de control]],Tabla7[Tipo de control],Tabla7[Peso],"",1)</f>
        <v/>
      </c>
      <c r="T538" s="290" t="str">
        <f>_xlfn.XLOOKUP(Tabla135[[#This Row],[Tipo de control]],Tabla7[Tipo de control],Tabla7[Afectación matriz],"",1)</f>
        <v/>
      </c>
      <c r="U538" s="295"/>
      <c r="V538" s="327" t="str">
        <f>_xlfn.XLOOKUP(Tabla135[[#This Row],[Implementación]],Tabla11[Implementación],Tabla11[Peso],"",1)</f>
        <v/>
      </c>
      <c r="W538" s="295"/>
      <c r="X538" s="295"/>
      <c r="Y538" s="295"/>
      <c r="Z538" s="295"/>
      <c r="AA538" s="310" t="str">
        <f>IFERROR(Tabla135[[#This Row],[Peso del control]]+Tabla135[[#This Row],[Peso de la implementación]],"")</f>
        <v/>
      </c>
      <c r="AB538" s="310" t="str" cm="1">
        <f t="array" ref="AB538">IFERROR(IF(Tabla135[[#This Row],[Registro diligenciado]]=TRUE,_xlfn.IFS(AND(Tabla135[[#This Row],[No. de Control]]=1,Tabla135[[#This Row],[Desplazamiento en la Matriz]]="Probabilidad"),D538-(D538*Tabla135[[#This Row],[Valor del control]]),AND(Tabla135[[#This Row],[No. de Control]]&gt;1,Tabla135[[#This Row],[Desplazamiento en la Matriz]]="Probabilidad"),AB537-(AB537*Tabla135[[#This Row],[Valor del control]]),AND(Tabla135[[#This Row],[No. de Control]]=1,Tabla135[[#This Row],[Desplazamiento en la Matriz]]="Impacto"),D538,AND(Tabla135[[#This Row],[No. de Control]]&gt;1,Tabla135[[#This Row],[Desplazamiento en la Matriz]]="Impacto"),AB537),""),"")</f>
        <v/>
      </c>
      <c r="AC538" s="310" t="str" cm="1">
        <f t="array" ref="AC538">IFERROR(IF(Tabla135[[#This Row],[Registro diligenciado]]=TRUE,_xlfn.IFS(AND(Tabla135[[#This Row],[No. de Control]]=1,Tabla135[[#This Row],[Desplazamiento en la Matriz]]="Impacto"),E538-(E538*Tabla135[[#This Row],[Valor del control]]),AND(Tabla135[[#This Row],[No. de Control]]&gt;1,Tabla135[[#This Row],[Desplazamiento en la Matriz]]="Impacto"),AC537-(AC537*Tabla135[[#This Row],[Valor del control]]),AND(Tabla135[[#This Row],[No. de Control]]=1,Tabla135[[#This Row],[Desplazamiento en la Matriz]]="Probabilidad"),E538,AND(Tabla135[[#This Row],[No. de Control]]&gt;1,Tabla135[[#This Row],[Desplazamiento en la Matriz]]="Probabilidad"),AC537),""),"")</f>
        <v/>
      </c>
      <c r="AD538" s="310">
        <f>IFERROR(_xlfn.MINIFS(Tabla135[Probabilidad residual],Tabla135[Id Riesgo],Tabla135[[#This Row],[Id Riesgo]]),"")</f>
        <v>0</v>
      </c>
      <c r="AE538" s="310">
        <f>IFERROR(_xlfn.MINIFS(Tabla135[Impacto residual],Tabla135[Id Riesgo],Tabla135[[#This Row],[Id Riesgo]]),"")</f>
        <v>0</v>
      </c>
      <c r="AF538" s="310" t="str" cm="1">
        <f t="array" ref="AF53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38" s="310" t="str" cm="1">
        <f t="array" ref="AG53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3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38" s="213"/>
      <c r="AJ538" s="727">
        <f>_xlfn.MINIFS(Tabla135[Probabilidad residual],Tabla135[Id Riesgo],Tabla135[[#This Row],[Id Riesgo]])</f>
        <v>0</v>
      </c>
      <c r="AK538" s="727">
        <f>_xlfn.MINIFS(Tabla135[Impacto residual],Tabla135[Id Riesgo],Tabla135[[#This Row],[Id Riesgo]])</f>
        <v>0</v>
      </c>
      <c r="AL538" s="727"/>
      <c r="AM538" s="727"/>
      <c r="AN538" s="213"/>
      <c r="AO538" s="213"/>
      <c r="AP538" s="213"/>
      <c r="AQ538" s="213"/>
      <c r="AR538" s="213"/>
      <c r="AS538" s="213"/>
      <c r="AT538" s="213"/>
      <c r="AU538" s="213"/>
      <c r="AV538" s="213"/>
      <c r="AW538" s="213"/>
      <c r="AX538" s="213"/>
      <c r="AY538" s="213"/>
    </row>
    <row r="539" spans="1:51" ht="14.6" x14ac:dyDescent="0.4">
      <c r="A539" s="735" t="str">
        <f>Tabla135[[#This Row],[Id Riesgo]]</f>
        <v>RC53</v>
      </c>
      <c r="B539" s="736" t="str">
        <f>Tabla135[[#This Row],[Riesgo]]</f>
        <v/>
      </c>
      <c r="C539" s="742" t="b">
        <f>Tabla135[[#This Row],[Identificado en paso 1 y 2?]]</f>
        <v>0</v>
      </c>
      <c r="D539" s="727" t="str">
        <f>_xlfn.XLOOKUP(Tabla135[[#This Row],[Id Riesgo]],Tabla13[Id Riesgo],Tabla13[Probabilidad],"",1)</f>
        <v/>
      </c>
      <c r="E539" s="727" t="str">
        <f>IF(C539=TRUE,_xlfn.XLOOKUP(Tabla135[[#This Row],[Id Riesgo]],Tabla13[Id Riesgo],Tabla13[Porcentaje Impacto],"",1),"")</f>
        <v/>
      </c>
      <c r="F539" s="290" t="str">
        <f t="shared" si="52"/>
        <v>RC53</v>
      </c>
      <c r="G539" s="415" t="b">
        <f>_xlfn.XLOOKUP(F539,Tabla13[Id Riesgo],Tabla13[Registro diligenciado],FALSE,1)</f>
        <v>0</v>
      </c>
      <c r="H539" s="290" t="str">
        <f>IF(G539,_xlfn.XLOOKUP(F539,Tabla6[Id Riesgo],Tabla6[DESCRIPCIÓN DEL RIESGO],FALSE,1),"")</f>
        <v/>
      </c>
      <c r="I539" s="327" t="str">
        <f>_xlfn.XLOOKUP(Tabla135[[#This Row],[Id Riesgo]],Tabla13[Id Riesgo],Tabla13[Probabilidad])</f>
        <v/>
      </c>
      <c r="J539" s="327" t="str">
        <f>_xlfn.XLOOKUP(Tabla135[[#This Row],[Id Riesgo]],Tabla13[Id Riesgo],Tabla13[Porcentaje Impacto],"",1)</f>
        <v/>
      </c>
      <c r="K539" s="311">
        <v>8</v>
      </c>
      <c r="L539" s="314"/>
      <c r="M539" s="314"/>
      <c r="N539" s="314"/>
      <c r="O539" s="295"/>
      <c r="P539" s="314"/>
      <c r="Q539" s="328" t="str">
        <f>_xlfn.TEXTJOIN(" ",TRUE,Tabla135[[#This Row],[Actividad - Acción ¿Qué?
Inicia con verbo]],Tabla135[[#This Row],[Complemento
(Observaciones o desviaciones)]])</f>
        <v/>
      </c>
      <c r="R539" s="295"/>
      <c r="S539" s="327" t="str">
        <f>_xlfn.XLOOKUP(Tabla135[[#This Row],[Tipo de control]],Tabla7[Tipo de control],Tabla7[Peso],"",1)</f>
        <v/>
      </c>
      <c r="T539" s="290" t="str">
        <f>_xlfn.XLOOKUP(Tabla135[[#This Row],[Tipo de control]],Tabla7[Tipo de control],Tabla7[Afectación matriz],"",1)</f>
        <v/>
      </c>
      <c r="U539" s="295"/>
      <c r="V539" s="327" t="str">
        <f>_xlfn.XLOOKUP(Tabla135[[#This Row],[Implementación]],Tabla11[Implementación],Tabla11[Peso],"",1)</f>
        <v/>
      </c>
      <c r="W539" s="295"/>
      <c r="X539" s="295"/>
      <c r="Y539" s="295"/>
      <c r="Z539" s="295"/>
      <c r="AA539" s="310" t="str">
        <f>IFERROR(Tabla135[[#This Row],[Peso del control]]+Tabla135[[#This Row],[Peso de la implementación]],"")</f>
        <v/>
      </c>
      <c r="AB539" s="310" t="str" cm="1">
        <f t="array" ref="AB539">IFERROR(IF(Tabla135[[#This Row],[Registro diligenciado]]=TRUE,_xlfn.IFS(AND(Tabla135[[#This Row],[No. de Control]]=1,Tabla135[[#This Row],[Desplazamiento en la Matriz]]="Probabilidad"),D539-(D539*Tabla135[[#This Row],[Valor del control]]),AND(Tabla135[[#This Row],[No. de Control]]&gt;1,Tabla135[[#This Row],[Desplazamiento en la Matriz]]="Probabilidad"),AB538-(AB538*Tabla135[[#This Row],[Valor del control]]),AND(Tabla135[[#This Row],[No. de Control]]=1,Tabla135[[#This Row],[Desplazamiento en la Matriz]]="Impacto"),D539,AND(Tabla135[[#This Row],[No. de Control]]&gt;1,Tabla135[[#This Row],[Desplazamiento en la Matriz]]="Impacto"),AB538),""),"")</f>
        <v/>
      </c>
      <c r="AC539" s="310" t="str" cm="1">
        <f t="array" ref="AC539">IFERROR(IF(Tabla135[[#This Row],[Registro diligenciado]]=TRUE,_xlfn.IFS(AND(Tabla135[[#This Row],[No. de Control]]=1,Tabla135[[#This Row],[Desplazamiento en la Matriz]]="Impacto"),E539-(E539*Tabla135[[#This Row],[Valor del control]]),AND(Tabla135[[#This Row],[No. de Control]]&gt;1,Tabla135[[#This Row],[Desplazamiento en la Matriz]]="Impacto"),AC538-(AC538*Tabla135[[#This Row],[Valor del control]]),AND(Tabla135[[#This Row],[No. de Control]]=1,Tabla135[[#This Row],[Desplazamiento en la Matriz]]="Probabilidad"),E539,AND(Tabla135[[#This Row],[No. de Control]]&gt;1,Tabla135[[#This Row],[Desplazamiento en la Matriz]]="Probabilidad"),AC538),""),"")</f>
        <v/>
      </c>
      <c r="AD539" s="310">
        <f>IFERROR(_xlfn.MINIFS(Tabla135[Probabilidad residual],Tabla135[Id Riesgo],Tabla135[[#This Row],[Id Riesgo]]),"")</f>
        <v>0</v>
      </c>
      <c r="AE539" s="310">
        <f>IFERROR(_xlfn.MINIFS(Tabla135[Impacto residual],Tabla135[Id Riesgo],Tabla135[[#This Row],[Id Riesgo]]),"")</f>
        <v>0</v>
      </c>
      <c r="AF539" s="310" t="str" cm="1">
        <f t="array" ref="AF53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39" s="310" t="str" cm="1">
        <f t="array" ref="AG53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3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39" s="213"/>
      <c r="AJ539" s="727">
        <f>_xlfn.MINIFS(Tabla135[Probabilidad residual],Tabla135[Id Riesgo],Tabla135[[#This Row],[Id Riesgo]])</f>
        <v>0</v>
      </c>
      <c r="AK539" s="727">
        <f>_xlfn.MINIFS(Tabla135[Impacto residual],Tabla135[Id Riesgo],Tabla135[[#This Row],[Id Riesgo]])</f>
        <v>0</v>
      </c>
      <c r="AL539" s="727"/>
      <c r="AM539" s="727"/>
      <c r="AN539" s="213"/>
      <c r="AO539" s="213"/>
      <c r="AP539" s="213"/>
      <c r="AQ539" s="213"/>
      <c r="AR539" s="213"/>
      <c r="AS539" s="213"/>
      <c r="AT539" s="213"/>
      <c r="AU539" s="213"/>
      <c r="AV539" s="213"/>
      <c r="AW539" s="213"/>
      <c r="AX539" s="213"/>
      <c r="AY539" s="213"/>
    </row>
    <row r="540" spans="1:51" ht="14.6" x14ac:dyDescent="0.4">
      <c r="A540" s="735" t="str">
        <f>Tabla135[[#This Row],[Id Riesgo]]</f>
        <v>RC53</v>
      </c>
      <c r="B540" s="736" t="str">
        <f>Tabla135[[#This Row],[Riesgo]]</f>
        <v/>
      </c>
      <c r="C540" s="742" t="b">
        <f>Tabla135[[#This Row],[Identificado en paso 1 y 2?]]</f>
        <v>0</v>
      </c>
      <c r="D540" s="727" t="str">
        <f>_xlfn.XLOOKUP(Tabla135[[#This Row],[Id Riesgo]],Tabla13[Id Riesgo],Tabla13[Probabilidad],"",1)</f>
        <v/>
      </c>
      <c r="E540" s="727" t="str">
        <f>IF(C540=TRUE,_xlfn.XLOOKUP(Tabla135[[#This Row],[Id Riesgo]],Tabla13[Id Riesgo],Tabla13[Porcentaje Impacto],"",1),"")</f>
        <v/>
      </c>
      <c r="F540" s="290" t="str">
        <f t="shared" si="52"/>
        <v>RC53</v>
      </c>
      <c r="G540" s="415" t="b">
        <f>_xlfn.XLOOKUP(F540,Tabla13[Id Riesgo],Tabla13[Registro diligenciado],FALSE,1)</f>
        <v>0</v>
      </c>
      <c r="H540" s="290" t="str">
        <f>IF(G540,_xlfn.XLOOKUP(F540,Tabla6[Id Riesgo],Tabla6[DESCRIPCIÓN DEL RIESGO],FALSE,1),"")</f>
        <v/>
      </c>
      <c r="I540" s="327" t="str">
        <f>_xlfn.XLOOKUP(Tabla135[[#This Row],[Id Riesgo]],Tabla13[Id Riesgo],Tabla13[Probabilidad])</f>
        <v/>
      </c>
      <c r="J540" s="327" t="str">
        <f>_xlfn.XLOOKUP(Tabla135[[#This Row],[Id Riesgo]],Tabla13[Id Riesgo],Tabla13[Porcentaje Impacto],"",1)</f>
        <v/>
      </c>
      <c r="K540" s="311">
        <v>9</v>
      </c>
      <c r="L540" s="314"/>
      <c r="M540" s="314"/>
      <c r="N540" s="314"/>
      <c r="O540" s="295"/>
      <c r="P540" s="314"/>
      <c r="Q540" s="328" t="str">
        <f>_xlfn.TEXTJOIN(" ",TRUE,Tabla135[[#This Row],[Actividad - Acción ¿Qué?
Inicia con verbo]],Tabla135[[#This Row],[Complemento
(Observaciones o desviaciones)]])</f>
        <v/>
      </c>
      <c r="R540" s="295"/>
      <c r="S540" s="327" t="str">
        <f>_xlfn.XLOOKUP(Tabla135[[#This Row],[Tipo de control]],Tabla7[Tipo de control],Tabla7[Peso],"",1)</f>
        <v/>
      </c>
      <c r="T540" s="290" t="str">
        <f>_xlfn.XLOOKUP(Tabla135[[#This Row],[Tipo de control]],Tabla7[Tipo de control],Tabla7[Afectación matriz],"",1)</f>
        <v/>
      </c>
      <c r="U540" s="295"/>
      <c r="V540" s="327" t="str">
        <f>_xlfn.XLOOKUP(Tabla135[[#This Row],[Implementación]],Tabla11[Implementación],Tabla11[Peso],"",1)</f>
        <v/>
      </c>
      <c r="W540" s="295"/>
      <c r="X540" s="295"/>
      <c r="Y540" s="295"/>
      <c r="Z540" s="295"/>
      <c r="AA540" s="310" t="str">
        <f>IFERROR(Tabla135[[#This Row],[Peso del control]]+Tabla135[[#This Row],[Peso de la implementación]],"")</f>
        <v/>
      </c>
      <c r="AB540" s="310" t="str" cm="1">
        <f t="array" ref="AB540">IFERROR(IF(Tabla135[[#This Row],[Registro diligenciado]]=TRUE,_xlfn.IFS(AND(Tabla135[[#This Row],[No. de Control]]=1,Tabla135[[#This Row],[Desplazamiento en la Matriz]]="Probabilidad"),D540-(D540*Tabla135[[#This Row],[Valor del control]]),AND(Tabla135[[#This Row],[No. de Control]]&gt;1,Tabla135[[#This Row],[Desplazamiento en la Matriz]]="Probabilidad"),AB539-(AB539*Tabla135[[#This Row],[Valor del control]]),AND(Tabla135[[#This Row],[No. de Control]]=1,Tabla135[[#This Row],[Desplazamiento en la Matriz]]="Impacto"),D540,AND(Tabla135[[#This Row],[No. de Control]]&gt;1,Tabla135[[#This Row],[Desplazamiento en la Matriz]]="Impacto"),AB539),""),"")</f>
        <v/>
      </c>
      <c r="AC540" s="310" t="str" cm="1">
        <f t="array" ref="AC540">IFERROR(IF(Tabla135[[#This Row],[Registro diligenciado]]=TRUE,_xlfn.IFS(AND(Tabla135[[#This Row],[No. de Control]]=1,Tabla135[[#This Row],[Desplazamiento en la Matriz]]="Impacto"),E540-(E540*Tabla135[[#This Row],[Valor del control]]),AND(Tabla135[[#This Row],[No. de Control]]&gt;1,Tabla135[[#This Row],[Desplazamiento en la Matriz]]="Impacto"),AC539-(AC539*Tabla135[[#This Row],[Valor del control]]),AND(Tabla135[[#This Row],[No. de Control]]=1,Tabla135[[#This Row],[Desplazamiento en la Matriz]]="Probabilidad"),E540,AND(Tabla135[[#This Row],[No. de Control]]&gt;1,Tabla135[[#This Row],[Desplazamiento en la Matriz]]="Probabilidad"),AC539),""),"")</f>
        <v/>
      </c>
      <c r="AD540" s="310">
        <f>IFERROR(_xlfn.MINIFS(Tabla135[Probabilidad residual],Tabla135[Id Riesgo],Tabla135[[#This Row],[Id Riesgo]]),"")</f>
        <v>0</v>
      </c>
      <c r="AE540" s="310">
        <f>IFERROR(_xlfn.MINIFS(Tabla135[Impacto residual],Tabla135[Id Riesgo],Tabla135[[#This Row],[Id Riesgo]]),"")</f>
        <v>0</v>
      </c>
      <c r="AF540" s="310" t="str" cm="1">
        <f t="array" ref="AF54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40" s="310" t="str" cm="1">
        <f t="array" ref="AG54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4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40" s="213"/>
      <c r="AJ540" s="727">
        <f>_xlfn.MINIFS(Tabla135[Probabilidad residual],Tabla135[Id Riesgo],Tabla135[[#This Row],[Id Riesgo]])</f>
        <v>0</v>
      </c>
      <c r="AK540" s="727">
        <f>_xlfn.MINIFS(Tabla135[Impacto residual],Tabla135[Id Riesgo],Tabla135[[#This Row],[Id Riesgo]])</f>
        <v>0</v>
      </c>
      <c r="AL540" s="727"/>
      <c r="AM540" s="727"/>
      <c r="AN540" s="213"/>
      <c r="AO540" s="213"/>
      <c r="AP540" s="213"/>
      <c r="AQ540" s="213"/>
      <c r="AR540" s="213"/>
      <c r="AS540" s="213"/>
      <c r="AT540" s="213"/>
      <c r="AU540" s="213"/>
      <c r="AV540" s="213"/>
      <c r="AW540" s="213"/>
      <c r="AX540" s="213"/>
      <c r="AY540" s="213"/>
    </row>
    <row r="541" spans="1:51" ht="14.6" x14ac:dyDescent="0.4">
      <c r="A541" s="735" t="str">
        <f>Tabla135[[#This Row],[Id Riesgo]]</f>
        <v>RC53</v>
      </c>
      <c r="B541" s="736" t="str">
        <f>Tabla135[[#This Row],[Riesgo]]</f>
        <v/>
      </c>
      <c r="C541" s="742" t="b">
        <f>Tabla135[[#This Row],[Identificado en paso 1 y 2?]]</f>
        <v>0</v>
      </c>
      <c r="D541" s="727" t="str">
        <f>_xlfn.XLOOKUP(Tabla135[[#This Row],[Id Riesgo]],Tabla13[Id Riesgo],Tabla13[Probabilidad],"",1)</f>
        <v/>
      </c>
      <c r="E541" s="727" t="str">
        <f>IF(C541=TRUE,_xlfn.XLOOKUP(Tabla135[[#This Row],[Id Riesgo]],Tabla13[Id Riesgo],Tabla13[Porcentaje Impacto],"",1),"")</f>
        <v/>
      </c>
      <c r="F541" s="290" t="str">
        <f t="shared" si="52"/>
        <v>RC53</v>
      </c>
      <c r="G541" s="415" t="b">
        <f>_xlfn.XLOOKUP(F541,Tabla13[Id Riesgo],Tabla13[Registro diligenciado],FALSE,1)</f>
        <v>0</v>
      </c>
      <c r="H541" s="290" t="str">
        <f>IF(G541,_xlfn.XLOOKUP(F541,Tabla6[Id Riesgo],Tabla6[DESCRIPCIÓN DEL RIESGO],FALSE,1),"")</f>
        <v/>
      </c>
      <c r="I541" s="327" t="str">
        <f>_xlfn.XLOOKUP(Tabla135[[#This Row],[Id Riesgo]],Tabla13[Id Riesgo],Tabla13[Probabilidad])</f>
        <v/>
      </c>
      <c r="J541" s="327" t="str">
        <f>_xlfn.XLOOKUP(Tabla135[[#This Row],[Id Riesgo]],Tabla13[Id Riesgo],Tabla13[Porcentaje Impacto],"",1)</f>
        <v/>
      </c>
      <c r="K541" s="311">
        <v>10</v>
      </c>
      <c r="L541" s="314"/>
      <c r="M541" s="314"/>
      <c r="N541" s="314"/>
      <c r="O541" s="295"/>
      <c r="P541" s="314"/>
      <c r="Q541" s="328" t="str">
        <f>_xlfn.TEXTJOIN(" ",TRUE,Tabla135[[#This Row],[Actividad - Acción ¿Qué?
Inicia con verbo]],Tabla135[[#This Row],[Complemento
(Observaciones o desviaciones)]])</f>
        <v/>
      </c>
      <c r="R541" s="295"/>
      <c r="S541" s="327" t="str">
        <f>_xlfn.XLOOKUP(Tabla135[[#This Row],[Tipo de control]],Tabla7[Tipo de control],Tabla7[Peso],"",1)</f>
        <v/>
      </c>
      <c r="T541" s="290" t="str">
        <f>_xlfn.XLOOKUP(Tabla135[[#This Row],[Tipo de control]],Tabla7[Tipo de control],Tabla7[Afectación matriz],"",1)</f>
        <v/>
      </c>
      <c r="U541" s="295"/>
      <c r="V541" s="327" t="str">
        <f>_xlfn.XLOOKUP(Tabla135[[#This Row],[Implementación]],Tabla11[Implementación],Tabla11[Peso],"",1)</f>
        <v/>
      </c>
      <c r="W541" s="295"/>
      <c r="X541" s="295"/>
      <c r="Y541" s="295"/>
      <c r="Z541" s="295"/>
      <c r="AA541" s="310" t="str">
        <f>IFERROR(Tabla135[[#This Row],[Peso del control]]+Tabla135[[#This Row],[Peso de la implementación]],"")</f>
        <v/>
      </c>
      <c r="AB541" s="310" t="str" cm="1">
        <f t="array" ref="AB541">IFERROR(IF(Tabla135[[#This Row],[Registro diligenciado]]=TRUE,_xlfn.IFS(AND(Tabla135[[#This Row],[No. de Control]]=1,Tabla135[[#This Row],[Desplazamiento en la Matriz]]="Probabilidad"),D541-(D541*Tabla135[[#This Row],[Valor del control]]),AND(Tabla135[[#This Row],[No. de Control]]&gt;1,Tabla135[[#This Row],[Desplazamiento en la Matriz]]="Probabilidad"),AB540-(AB540*Tabla135[[#This Row],[Valor del control]]),AND(Tabla135[[#This Row],[No. de Control]]=1,Tabla135[[#This Row],[Desplazamiento en la Matriz]]="Impacto"),D541,AND(Tabla135[[#This Row],[No. de Control]]&gt;1,Tabla135[[#This Row],[Desplazamiento en la Matriz]]="Impacto"),AB540),""),"")</f>
        <v/>
      </c>
      <c r="AC541" s="310" t="str" cm="1">
        <f t="array" ref="AC541">IFERROR(IF(Tabla135[[#This Row],[Registro diligenciado]]=TRUE,_xlfn.IFS(AND(Tabla135[[#This Row],[No. de Control]]=1,Tabla135[[#This Row],[Desplazamiento en la Matriz]]="Impacto"),E541-(E541*Tabla135[[#This Row],[Valor del control]]),AND(Tabla135[[#This Row],[No. de Control]]&gt;1,Tabla135[[#This Row],[Desplazamiento en la Matriz]]="Impacto"),AC540-(AC540*Tabla135[[#This Row],[Valor del control]]),AND(Tabla135[[#This Row],[No. de Control]]=1,Tabla135[[#This Row],[Desplazamiento en la Matriz]]="Probabilidad"),E541,AND(Tabla135[[#This Row],[No. de Control]]&gt;1,Tabla135[[#This Row],[Desplazamiento en la Matriz]]="Probabilidad"),AC540),""),"")</f>
        <v/>
      </c>
      <c r="AD541" s="310">
        <f>IFERROR(_xlfn.MINIFS(Tabla135[Probabilidad residual],Tabla135[Id Riesgo],Tabla135[[#This Row],[Id Riesgo]]),"")</f>
        <v>0</v>
      </c>
      <c r="AE541" s="310">
        <f>IFERROR(_xlfn.MINIFS(Tabla135[Impacto residual],Tabla135[Id Riesgo],Tabla135[[#This Row],[Id Riesgo]]),"")</f>
        <v>0</v>
      </c>
      <c r="AF541" s="310" t="str" cm="1">
        <f t="array" ref="AF54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41" s="310" t="str" cm="1">
        <f t="array" ref="AG54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4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41" s="213"/>
      <c r="AJ541" s="727">
        <f>_xlfn.MINIFS(Tabla135[Probabilidad residual],Tabla135[Id Riesgo],Tabla135[[#This Row],[Id Riesgo]])</f>
        <v>0</v>
      </c>
      <c r="AK541" s="727">
        <f>_xlfn.MINIFS(Tabla135[Impacto residual],Tabla135[Id Riesgo],Tabla135[[#This Row],[Id Riesgo]])</f>
        <v>0</v>
      </c>
      <c r="AL541" s="727"/>
      <c r="AM541" s="727"/>
      <c r="AN541" s="213"/>
      <c r="AO541" s="213"/>
      <c r="AP541" s="213"/>
      <c r="AQ541" s="213"/>
      <c r="AR541" s="213"/>
      <c r="AS541" s="213"/>
      <c r="AT541" s="213"/>
      <c r="AU541" s="213"/>
      <c r="AV541" s="213"/>
      <c r="AW541" s="213"/>
      <c r="AX541" s="213"/>
      <c r="AY541" s="213"/>
    </row>
    <row r="542" spans="1:51" ht="14.6" x14ac:dyDescent="0.4">
      <c r="A542" s="735" t="str">
        <f>Tabla135[[#This Row],[Id Riesgo]]</f>
        <v>RC54</v>
      </c>
      <c r="B542" s="736" t="str">
        <f>Tabla135[[#This Row],[Riesgo]]</f>
        <v/>
      </c>
      <c r="C542" s="742" t="b">
        <f>Tabla135[[#This Row],[Identificado en paso 1 y 2?]]</f>
        <v>0</v>
      </c>
      <c r="D542" s="727" t="str">
        <f>_xlfn.XLOOKUP(Tabla135[[#This Row],[Id Riesgo]],Tabla13[Id Riesgo],Tabla13[Probabilidad],"",1)</f>
        <v/>
      </c>
      <c r="E542" s="727" t="str">
        <f>IF(C542=TRUE,_xlfn.XLOOKUP(Tabla135[[#This Row],[Id Riesgo]],Tabla13[Id Riesgo],Tabla13[Porcentaje Impacto],"",1),"")</f>
        <v/>
      </c>
      <c r="F542" s="290" t="s">
        <v>185</v>
      </c>
      <c r="G542" s="415" t="b">
        <f>_xlfn.XLOOKUP(F542,Tabla13[Id Riesgo],Tabla13[Registro diligenciado],FALSE,1)</f>
        <v>0</v>
      </c>
      <c r="H542" s="290" t="str">
        <f>IF(G542,_xlfn.XLOOKUP(F542,Tabla6[Id Riesgo],Tabla6[DESCRIPCIÓN DEL RIESGO],FALSE,1),"")</f>
        <v/>
      </c>
      <c r="I542" s="327" t="str">
        <f>_xlfn.XLOOKUP(Tabla135[[#This Row],[Id Riesgo]],Tabla13[Id Riesgo],Tabla13[Probabilidad])</f>
        <v/>
      </c>
      <c r="J542" s="327" t="str">
        <f>_xlfn.XLOOKUP(Tabla135[[#This Row],[Id Riesgo]],Tabla13[Id Riesgo],Tabla13[Porcentaje Impacto],"",1)</f>
        <v/>
      </c>
      <c r="K542" s="311">
        <v>1</v>
      </c>
      <c r="L542" s="314"/>
      <c r="M542" s="314"/>
      <c r="N542" s="314"/>
      <c r="O542" s="295"/>
      <c r="P542" s="314"/>
      <c r="Q542" s="328" t="str">
        <f>_xlfn.TEXTJOIN(" ",TRUE,Tabla135[[#This Row],[Actividad - Acción ¿Qué?
Inicia con verbo]],Tabla135[[#This Row],[Complemento
(Observaciones o desviaciones)]])</f>
        <v/>
      </c>
      <c r="R542" s="295"/>
      <c r="S542" s="327" t="str">
        <f>_xlfn.XLOOKUP(Tabla135[[#This Row],[Tipo de control]],Tabla7[Tipo de control],Tabla7[Peso],"",1)</f>
        <v/>
      </c>
      <c r="T542" s="290" t="str">
        <f>_xlfn.XLOOKUP(Tabla135[[#This Row],[Tipo de control]],Tabla7[Tipo de control],Tabla7[Afectación matriz],"",1)</f>
        <v/>
      </c>
      <c r="U542" s="295"/>
      <c r="V542" s="327" t="str">
        <f>_xlfn.XLOOKUP(Tabla135[[#This Row],[Implementación]],Tabla11[Implementación],Tabla11[Peso],"",1)</f>
        <v/>
      </c>
      <c r="W542" s="295"/>
      <c r="X542" s="295"/>
      <c r="Y542" s="295"/>
      <c r="Z542" s="295"/>
      <c r="AA542" s="310" t="str">
        <f>IFERROR(Tabla135[[#This Row],[Peso del control]]+Tabla135[[#This Row],[Peso de la implementación]],"")</f>
        <v/>
      </c>
      <c r="AB542" s="310" t="str" cm="1">
        <f t="array" ref="AB542">IFERROR(IF(Tabla135[[#This Row],[Registro diligenciado]]=TRUE,_xlfn.IFS(AND(Tabla135[[#This Row],[No. de Control]]=1,Tabla135[[#This Row],[Desplazamiento en la Matriz]]="Probabilidad"),D542-(D542*Tabla135[[#This Row],[Valor del control]]),AND(Tabla135[[#This Row],[No. de Control]]&gt;1,Tabla135[[#This Row],[Desplazamiento en la Matriz]]="Probabilidad"),AB541-(AB541*Tabla135[[#This Row],[Valor del control]]),AND(Tabla135[[#This Row],[No. de Control]]=1,Tabla135[[#This Row],[Desplazamiento en la Matriz]]="Impacto"),D542,AND(Tabla135[[#This Row],[No. de Control]]&gt;1,Tabla135[[#This Row],[Desplazamiento en la Matriz]]="Impacto"),AB541),""),"")</f>
        <v/>
      </c>
      <c r="AC542" s="310" t="str" cm="1">
        <f t="array" ref="AC542">IFERROR(IF(Tabla135[[#This Row],[Registro diligenciado]]=TRUE,_xlfn.IFS(AND(Tabla135[[#This Row],[No. de Control]]=1,Tabla135[[#This Row],[Desplazamiento en la Matriz]]="Impacto"),E542-(E542*Tabla135[[#This Row],[Valor del control]]),AND(Tabla135[[#This Row],[No. de Control]]&gt;1,Tabla135[[#This Row],[Desplazamiento en la Matriz]]="Impacto"),AC541-(AC541*Tabla135[[#This Row],[Valor del control]]),AND(Tabla135[[#This Row],[No. de Control]]=1,Tabla135[[#This Row],[Desplazamiento en la Matriz]]="Probabilidad"),E542,AND(Tabla135[[#This Row],[No. de Control]]&gt;1,Tabla135[[#This Row],[Desplazamiento en la Matriz]]="Probabilidad"),AC541),""),"")</f>
        <v/>
      </c>
      <c r="AD542" s="310">
        <f>IFERROR(_xlfn.MINIFS(Tabla135[Probabilidad residual],Tabla135[Id Riesgo],Tabla135[[#This Row],[Id Riesgo]]),"")</f>
        <v>0</v>
      </c>
      <c r="AE542" s="310">
        <f>IFERROR(_xlfn.MINIFS(Tabla135[Impacto residual],Tabla135[Id Riesgo],Tabla135[[#This Row],[Id Riesgo]]),"")</f>
        <v>0</v>
      </c>
      <c r="AF542" s="310" t="str" cm="1">
        <f t="array" ref="AF54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42" s="310" t="str" cm="1">
        <f t="array" ref="AG54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4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42" s="213"/>
      <c r="AJ542" s="727">
        <f>_xlfn.MINIFS(Tabla135[Probabilidad residual],Tabla135[Id Riesgo],Tabla135[[#This Row],[Id Riesgo]])</f>
        <v>0</v>
      </c>
      <c r="AK542" s="727">
        <f>_xlfn.MINIFS(Tabla135[Impacto residual],Tabla135[Id Riesgo],Tabla135[[#This Row],[Id Riesgo]])</f>
        <v>0</v>
      </c>
      <c r="AL542" s="727" t="str" cm="1">
        <f t="array" ref="AL542">IFERROR(_xlfn.IFS(AND(AJ542&gt;=CONFIGURACIÓN!$BF$6,AJ542&lt;=CONFIGURACIÓN!$BG$6),CONFIGURACIÓN!$BE$6,AND(AJ542&gt;=CONFIGURACIÓN!$BF$7,AJ542&lt;=CONFIGURACIÓN!$BG$7),CONFIGURACIÓN!$BE$7,AND(AJ542&gt;=CONFIGURACIÓN!$BF$8,AJ542&lt;=CONFIGURACIÓN!$BG$8),CONFIGURACIÓN!$BE$8,AND(AJ542&gt;=CONFIGURACIÓN!$BF$9,AJ542&lt;=CONFIGURACIÓN!$BG$9),CONFIGURACIÓN!$BE$9,AND(AJ542&gt;=CONFIGURACIÓN!$BF$10,AJ542&lt;=CONFIGURACIÓN!$BG$10),CONFIGURACIÓN!$BE$10),"")</f>
        <v/>
      </c>
      <c r="AM542" s="727" t="str" cm="1">
        <f t="array" ref="AM542">IFERROR(_xlfn.IFS(AND(AK542&gt;=CONFIGURACIÓN!$BJ$6,AK542&lt;=CONFIGURACIÓN!$BK$6),CONFIGURACIÓN!$BI$6,AND(AK542&gt;=CONFIGURACIÓN!$BJ$7,AK542&lt;=CONFIGURACIÓN!$BK$7),CONFIGURACIÓN!$BI$7,AND(AK542&gt;=CONFIGURACIÓN!$BJ$8,AK542&lt;=CONFIGURACIÓN!$BK$8),CONFIGURACIÓN!$BI$8,AND(AK542&gt;=CONFIGURACIÓN!$BJ$9,AK542&lt;=CONFIGURACIÓN!$BK$9),CONFIGURACIÓN!$BI$9,AND(AK542&gt;=CONFIGURACIÓN!$BJ$10,AK542&lt;=CONFIGURACIÓN!$BK$10),CONFIGURACIÓN!$BI$10),"")</f>
        <v/>
      </c>
      <c r="AN542" s="213"/>
      <c r="AO542" s="213"/>
      <c r="AP542" s="213"/>
      <c r="AQ542" s="213"/>
      <c r="AR542" s="213"/>
      <c r="AS542" s="213"/>
      <c r="AT542" s="213"/>
      <c r="AU542" s="213"/>
      <c r="AV542" s="213"/>
      <c r="AW542" s="213"/>
      <c r="AX542" s="213"/>
      <c r="AY542" s="213"/>
    </row>
    <row r="543" spans="1:51" ht="14.6" x14ac:dyDescent="0.4">
      <c r="A543" s="735" t="str">
        <f>Tabla135[[#This Row],[Id Riesgo]]</f>
        <v>RC54</v>
      </c>
      <c r="B543" s="736" t="str">
        <f>Tabla135[[#This Row],[Riesgo]]</f>
        <v/>
      </c>
      <c r="C543" s="742" t="b">
        <f>Tabla135[[#This Row],[Identificado en paso 1 y 2?]]</f>
        <v>0</v>
      </c>
      <c r="D543" s="727" t="str">
        <f>_xlfn.XLOOKUP(Tabla135[[#This Row],[Id Riesgo]],Tabla13[Id Riesgo],Tabla13[Probabilidad],"",1)</f>
        <v/>
      </c>
      <c r="E543" s="727" t="str">
        <f>IF(C543=TRUE,_xlfn.XLOOKUP(Tabla135[[#This Row],[Id Riesgo]],Tabla13[Id Riesgo],Tabla13[Porcentaje Impacto],"",1),"")</f>
        <v/>
      </c>
      <c r="F543" s="290" t="str">
        <f t="shared" ref="F543:F551" si="53">F542</f>
        <v>RC54</v>
      </c>
      <c r="G543" s="415" t="b">
        <f>_xlfn.XLOOKUP(F543,Tabla13[Id Riesgo],Tabla13[Registro diligenciado],FALSE,1)</f>
        <v>0</v>
      </c>
      <c r="H543" s="290" t="str">
        <f>IF(G543,_xlfn.XLOOKUP(F543,Tabla6[Id Riesgo],Tabla6[DESCRIPCIÓN DEL RIESGO],FALSE,1),"")</f>
        <v/>
      </c>
      <c r="I543" s="327" t="str">
        <f>_xlfn.XLOOKUP(Tabla135[[#This Row],[Id Riesgo]],Tabla13[Id Riesgo],Tabla13[Probabilidad])</f>
        <v/>
      </c>
      <c r="J543" s="327" t="str">
        <f>_xlfn.XLOOKUP(Tabla135[[#This Row],[Id Riesgo]],Tabla13[Id Riesgo],Tabla13[Porcentaje Impacto],"",1)</f>
        <v/>
      </c>
      <c r="K543" s="311">
        <v>2</v>
      </c>
      <c r="L543" s="314"/>
      <c r="M543" s="314"/>
      <c r="N543" s="314"/>
      <c r="O543" s="295"/>
      <c r="P543" s="314"/>
      <c r="Q543" s="328" t="str">
        <f>_xlfn.TEXTJOIN(" ",TRUE,Tabla135[[#This Row],[Actividad - Acción ¿Qué?
Inicia con verbo]],Tabla135[[#This Row],[Complemento
(Observaciones o desviaciones)]])</f>
        <v/>
      </c>
      <c r="R543" s="295"/>
      <c r="S543" s="327" t="str">
        <f>_xlfn.XLOOKUP(Tabla135[[#This Row],[Tipo de control]],Tabla7[Tipo de control],Tabla7[Peso],"",1)</f>
        <v/>
      </c>
      <c r="T543" s="290" t="str">
        <f>_xlfn.XLOOKUP(Tabla135[[#This Row],[Tipo de control]],Tabla7[Tipo de control],Tabla7[Afectación matriz],"",1)</f>
        <v/>
      </c>
      <c r="U543" s="295"/>
      <c r="V543" s="327" t="str">
        <f>_xlfn.XLOOKUP(Tabla135[[#This Row],[Implementación]],Tabla11[Implementación],Tabla11[Peso],"",1)</f>
        <v/>
      </c>
      <c r="W543" s="295"/>
      <c r="X543" s="295"/>
      <c r="Y543" s="295"/>
      <c r="Z543" s="295"/>
      <c r="AA543" s="310" t="str">
        <f>IFERROR(Tabla135[[#This Row],[Peso del control]]+Tabla135[[#This Row],[Peso de la implementación]],"")</f>
        <v/>
      </c>
      <c r="AB543" s="310" t="str" cm="1">
        <f t="array" ref="AB543">IFERROR(IF(Tabla135[[#This Row],[Registro diligenciado]]=TRUE,_xlfn.IFS(AND(Tabla135[[#This Row],[No. de Control]]=1,Tabla135[[#This Row],[Desplazamiento en la Matriz]]="Probabilidad"),D543-(D543*Tabla135[[#This Row],[Valor del control]]),AND(Tabla135[[#This Row],[No. de Control]]&gt;1,Tabla135[[#This Row],[Desplazamiento en la Matriz]]="Probabilidad"),AB542-(AB542*Tabla135[[#This Row],[Valor del control]]),AND(Tabla135[[#This Row],[No. de Control]]=1,Tabla135[[#This Row],[Desplazamiento en la Matriz]]="Impacto"),D543,AND(Tabla135[[#This Row],[No. de Control]]&gt;1,Tabla135[[#This Row],[Desplazamiento en la Matriz]]="Impacto"),AB542),""),"")</f>
        <v/>
      </c>
      <c r="AC543" s="310" t="str" cm="1">
        <f t="array" ref="AC543">IFERROR(IF(Tabla135[[#This Row],[Registro diligenciado]]=TRUE,_xlfn.IFS(AND(Tabla135[[#This Row],[No. de Control]]=1,Tabla135[[#This Row],[Desplazamiento en la Matriz]]="Impacto"),E543-(E543*Tabla135[[#This Row],[Valor del control]]),AND(Tabla135[[#This Row],[No. de Control]]&gt;1,Tabla135[[#This Row],[Desplazamiento en la Matriz]]="Impacto"),AC542-(AC542*Tabla135[[#This Row],[Valor del control]]),AND(Tabla135[[#This Row],[No. de Control]]=1,Tabla135[[#This Row],[Desplazamiento en la Matriz]]="Probabilidad"),E543,AND(Tabla135[[#This Row],[No. de Control]]&gt;1,Tabla135[[#This Row],[Desplazamiento en la Matriz]]="Probabilidad"),AC542),""),"")</f>
        <v/>
      </c>
      <c r="AD543" s="310">
        <f>IFERROR(_xlfn.MINIFS(Tabla135[Probabilidad residual],Tabla135[Id Riesgo],Tabla135[[#This Row],[Id Riesgo]]),"")</f>
        <v>0</v>
      </c>
      <c r="AE543" s="310">
        <f>IFERROR(_xlfn.MINIFS(Tabla135[Impacto residual],Tabla135[Id Riesgo],Tabla135[[#This Row],[Id Riesgo]]),"")</f>
        <v>0</v>
      </c>
      <c r="AF543" s="310" t="str" cm="1">
        <f t="array" ref="AF54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43" s="310" t="str" cm="1">
        <f t="array" ref="AG54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4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43" s="213"/>
      <c r="AJ543" s="727">
        <f>_xlfn.MINIFS(Tabla135[Probabilidad residual],Tabla135[Id Riesgo],Tabla135[[#This Row],[Id Riesgo]])</f>
        <v>0</v>
      </c>
      <c r="AK543" s="727">
        <f>_xlfn.MINIFS(Tabla135[Impacto residual],Tabla135[Id Riesgo],Tabla135[[#This Row],[Id Riesgo]])</f>
        <v>0</v>
      </c>
      <c r="AL543" s="727"/>
      <c r="AM543" s="727"/>
      <c r="AN543" s="213"/>
      <c r="AO543" s="213"/>
      <c r="AP543" s="213"/>
      <c r="AQ543" s="213"/>
      <c r="AR543" s="213"/>
      <c r="AS543" s="213"/>
      <c r="AT543" s="213"/>
      <c r="AU543" s="213"/>
      <c r="AV543" s="213"/>
      <c r="AW543" s="213"/>
      <c r="AX543" s="213"/>
      <c r="AY543" s="213"/>
    </row>
    <row r="544" spans="1:51" ht="14.6" x14ac:dyDescent="0.4">
      <c r="A544" s="735" t="str">
        <f>Tabla135[[#This Row],[Id Riesgo]]</f>
        <v>RC54</v>
      </c>
      <c r="B544" s="736" t="str">
        <f>Tabla135[[#This Row],[Riesgo]]</f>
        <v/>
      </c>
      <c r="C544" s="742" t="b">
        <f>Tabla135[[#This Row],[Identificado en paso 1 y 2?]]</f>
        <v>0</v>
      </c>
      <c r="D544" s="727" t="str">
        <f>_xlfn.XLOOKUP(Tabla135[[#This Row],[Id Riesgo]],Tabla13[Id Riesgo],Tabla13[Probabilidad],"",1)</f>
        <v/>
      </c>
      <c r="E544" s="727" t="str">
        <f>IF(C544=TRUE,_xlfn.XLOOKUP(Tabla135[[#This Row],[Id Riesgo]],Tabla13[Id Riesgo],Tabla13[Porcentaje Impacto],"",1),"")</f>
        <v/>
      </c>
      <c r="F544" s="290" t="str">
        <f t="shared" si="53"/>
        <v>RC54</v>
      </c>
      <c r="G544" s="415" t="b">
        <f>_xlfn.XLOOKUP(F544,Tabla13[Id Riesgo],Tabla13[Registro diligenciado],FALSE,1)</f>
        <v>0</v>
      </c>
      <c r="H544" s="290" t="str">
        <f>IF(G544,_xlfn.XLOOKUP(F544,Tabla6[Id Riesgo],Tabla6[DESCRIPCIÓN DEL RIESGO],FALSE,1),"")</f>
        <v/>
      </c>
      <c r="I544" s="327" t="str">
        <f>_xlfn.XLOOKUP(Tabla135[[#This Row],[Id Riesgo]],Tabla13[Id Riesgo],Tabla13[Probabilidad])</f>
        <v/>
      </c>
      <c r="J544" s="327" t="str">
        <f>_xlfn.XLOOKUP(Tabla135[[#This Row],[Id Riesgo]],Tabla13[Id Riesgo],Tabla13[Porcentaje Impacto],"",1)</f>
        <v/>
      </c>
      <c r="K544" s="311">
        <v>3</v>
      </c>
      <c r="L544" s="314"/>
      <c r="M544" s="314"/>
      <c r="N544" s="314"/>
      <c r="O544" s="295"/>
      <c r="P544" s="314"/>
      <c r="Q544" s="328" t="str">
        <f>_xlfn.TEXTJOIN(" ",TRUE,Tabla135[[#This Row],[Actividad - Acción ¿Qué?
Inicia con verbo]],Tabla135[[#This Row],[Complemento
(Observaciones o desviaciones)]])</f>
        <v/>
      </c>
      <c r="R544" s="295"/>
      <c r="S544" s="327" t="str">
        <f>_xlfn.XLOOKUP(Tabla135[[#This Row],[Tipo de control]],Tabla7[Tipo de control],Tabla7[Peso],"",1)</f>
        <v/>
      </c>
      <c r="T544" s="290" t="str">
        <f>_xlfn.XLOOKUP(Tabla135[[#This Row],[Tipo de control]],Tabla7[Tipo de control],Tabla7[Afectación matriz],"",1)</f>
        <v/>
      </c>
      <c r="U544" s="295"/>
      <c r="V544" s="327" t="str">
        <f>_xlfn.XLOOKUP(Tabla135[[#This Row],[Implementación]],Tabla11[Implementación],Tabla11[Peso],"",1)</f>
        <v/>
      </c>
      <c r="W544" s="295"/>
      <c r="X544" s="295"/>
      <c r="Y544" s="295"/>
      <c r="Z544" s="295"/>
      <c r="AA544" s="310" t="str">
        <f>IFERROR(Tabla135[[#This Row],[Peso del control]]+Tabla135[[#This Row],[Peso de la implementación]],"")</f>
        <v/>
      </c>
      <c r="AB544" s="310" t="str" cm="1">
        <f t="array" ref="AB544">IFERROR(IF(Tabla135[[#This Row],[Registro diligenciado]]=TRUE,_xlfn.IFS(AND(Tabla135[[#This Row],[No. de Control]]=1,Tabla135[[#This Row],[Desplazamiento en la Matriz]]="Probabilidad"),D544-(D544*Tabla135[[#This Row],[Valor del control]]),AND(Tabla135[[#This Row],[No. de Control]]&gt;1,Tabla135[[#This Row],[Desplazamiento en la Matriz]]="Probabilidad"),AB543-(AB543*Tabla135[[#This Row],[Valor del control]]),AND(Tabla135[[#This Row],[No. de Control]]=1,Tabla135[[#This Row],[Desplazamiento en la Matriz]]="Impacto"),D544,AND(Tabla135[[#This Row],[No. de Control]]&gt;1,Tabla135[[#This Row],[Desplazamiento en la Matriz]]="Impacto"),AB543),""),"")</f>
        <v/>
      </c>
      <c r="AC544" s="310" t="str" cm="1">
        <f t="array" ref="AC544">IFERROR(IF(Tabla135[[#This Row],[Registro diligenciado]]=TRUE,_xlfn.IFS(AND(Tabla135[[#This Row],[No. de Control]]=1,Tabla135[[#This Row],[Desplazamiento en la Matriz]]="Impacto"),E544-(E544*Tabla135[[#This Row],[Valor del control]]),AND(Tabla135[[#This Row],[No. de Control]]&gt;1,Tabla135[[#This Row],[Desplazamiento en la Matriz]]="Impacto"),AC543-(AC543*Tabla135[[#This Row],[Valor del control]]),AND(Tabla135[[#This Row],[No. de Control]]=1,Tabla135[[#This Row],[Desplazamiento en la Matriz]]="Probabilidad"),E544,AND(Tabla135[[#This Row],[No. de Control]]&gt;1,Tabla135[[#This Row],[Desplazamiento en la Matriz]]="Probabilidad"),AC543),""),"")</f>
        <v/>
      </c>
      <c r="AD544" s="310">
        <f>IFERROR(_xlfn.MINIFS(Tabla135[Probabilidad residual],Tabla135[Id Riesgo],Tabla135[[#This Row],[Id Riesgo]]),"")</f>
        <v>0</v>
      </c>
      <c r="AE544" s="310">
        <f>IFERROR(_xlfn.MINIFS(Tabla135[Impacto residual],Tabla135[Id Riesgo],Tabla135[[#This Row],[Id Riesgo]]),"")</f>
        <v>0</v>
      </c>
      <c r="AF544" s="310" t="str" cm="1">
        <f t="array" ref="AF54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44" s="310" t="str" cm="1">
        <f t="array" ref="AG54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4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44" s="213"/>
      <c r="AJ544" s="727">
        <f>_xlfn.MINIFS(Tabla135[Probabilidad residual],Tabla135[Id Riesgo],Tabla135[[#This Row],[Id Riesgo]])</f>
        <v>0</v>
      </c>
      <c r="AK544" s="727">
        <f>_xlfn.MINIFS(Tabla135[Impacto residual],Tabla135[Id Riesgo],Tabla135[[#This Row],[Id Riesgo]])</f>
        <v>0</v>
      </c>
      <c r="AL544" s="727"/>
      <c r="AM544" s="727"/>
      <c r="AN544" s="213"/>
      <c r="AO544" s="213"/>
      <c r="AP544" s="213"/>
      <c r="AQ544" s="213"/>
      <c r="AR544" s="213"/>
      <c r="AS544" s="213"/>
      <c r="AT544" s="213"/>
      <c r="AU544" s="213"/>
      <c r="AV544" s="213"/>
      <c r="AW544" s="213"/>
      <c r="AX544" s="213"/>
      <c r="AY544" s="213"/>
    </row>
    <row r="545" spans="1:51" ht="14.6" x14ac:dyDescent="0.4">
      <c r="A545" s="735" t="str">
        <f>Tabla135[[#This Row],[Id Riesgo]]</f>
        <v>RC54</v>
      </c>
      <c r="B545" s="736" t="str">
        <f>Tabla135[[#This Row],[Riesgo]]</f>
        <v/>
      </c>
      <c r="C545" s="742" t="b">
        <f>Tabla135[[#This Row],[Identificado en paso 1 y 2?]]</f>
        <v>0</v>
      </c>
      <c r="D545" s="727" t="str">
        <f>_xlfn.XLOOKUP(Tabla135[[#This Row],[Id Riesgo]],Tabla13[Id Riesgo],Tabla13[Probabilidad],"",1)</f>
        <v/>
      </c>
      <c r="E545" s="727" t="str">
        <f>IF(C545=TRUE,_xlfn.XLOOKUP(Tabla135[[#This Row],[Id Riesgo]],Tabla13[Id Riesgo],Tabla13[Porcentaje Impacto],"",1),"")</f>
        <v/>
      </c>
      <c r="F545" s="290" t="str">
        <f t="shared" si="53"/>
        <v>RC54</v>
      </c>
      <c r="G545" s="415" t="b">
        <f>_xlfn.XLOOKUP(F545,Tabla13[Id Riesgo],Tabla13[Registro diligenciado],FALSE,1)</f>
        <v>0</v>
      </c>
      <c r="H545" s="290" t="str">
        <f>IF(G545,_xlfn.XLOOKUP(F545,Tabla6[Id Riesgo],Tabla6[DESCRIPCIÓN DEL RIESGO],FALSE,1),"")</f>
        <v/>
      </c>
      <c r="I545" s="327" t="str">
        <f>_xlfn.XLOOKUP(Tabla135[[#This Row],[Id Riesgo]],Tabla13[Id Riesgo],Tabla13[Probabilidad])</f>
        <v/>
      </c>
      <c r="J545" s="327" t="str">
        <f>_xlfn.XLOOKUP(Tabla135[[#This Row],[Id Riesgo]],Tabla13[Id Riesgo],Tabla13[Porcentaje Impacto],"",1)</f>
        <v/>
      </c>
      <c r="K545" s="311">
        <v>4</v>
      </c>
      <c r="L545" s="314"/>
      <c r="M545" s="314"/>
      <c r="N545" s="314"/>
      <c r="O545" s="295"/>
      <c r="P545" s="314"/>
      <c r="Q545" s="328" t="str">
        <f>_xlfn.TEXTJOIN(" ",TRUE,Tabla135[[#This Row],[Actividad - Acción ¿Qué?
Inicia con verbo]],Tabla135[[#This Row],[Complemento
(Observaciones o desviaciones)]])</f>
        <v/>
      </c>
      <c r="R545" s="295"/>
      <c r="S545" s="327" t="str">
        <f>_xlfn.XLOOKUP(Tabla135[[#This Row],[Tipo de control]],Tabla7[Tipo de control],Tabla7[Peso],"",1)</f>
        <v/>
      </c>
      <c r="T545" s="290" t="str">
        <f>_xlfn.XLOOKUP(Tabla135[[#This Row],[Tipo de control]],Tabla7[Tipo de control],Tabla7[Afectación matriz],"",1)</f>
        <v/>
      </c>
      <c r="U545" s="295"/>
      <c r="V545" s="327" t="str">
        <f>_xlfn.XLOOKUP(Tabla135[[#This Row],[Implementación]],Tabla11[Implementación],Tabla11[Peso],"",1)</f>
        <v/>
      </c>
      <c r="W545" s="295"/>
      <c r="X545" s="295"/>
      <c r="Y545" s="295"/>
      <c r="Z545" s="295"/>
      <c r="AA545" s="310" t="str">
        <f>IFERROR(Tabla135[[#This Row],[Peso del control]]+Tabla135[[#This Row],[Peso de la implementación]],"")</f>
        <v/>
      </c>
      <c r="AB545" s="310" t="str" cm="1">
        <f t="array" ref="AB545">IFERROR(IF(Tabla135[[#This Row],[Registro diligenciado]]=TRUE,_xlfn.IFS(AND(Tabla135[[#This Row],[No. de Control]]=1,Tabla135[[#This Row],[Desplazamiento en la Matriz]]="Probabilidad"),D545-(D545*Tabla135[[#This Row],[Valor del control]]),AND(Tabla135[[#This Row],[No. de Control]]&gt;1,Tabla135[[#This Row],[Desplazamiento en la Matriz]]="Probabilidad"),AB544-(AB544*Tabla135[[#This Row],[Valor del control]]),AND(Tabla135[[#This Row],[No. de Control]]=1,Tabla135[[#This Row],[Desplazamiento en la Matriz]]="Impacto"),D545,AND(Tabla135[[#This Row],[No. de Control]]&gt;1,Tabla135[[#This Row],[Desplazamiento en la Matriz]]="Impacto"),AB544),""),"")</f>
        <v/>
      </c>
      <c r="AC545" s="310" t="str" cm="1">
        <f t="array" ref="AC545">IFERROR(IF(Tabla135[[#This Row],[Registro diligenciado]]=TRUE,_xlfn.IFS(AND(Tabla135[[#This Row],[No. de Control]]=1,Tabla135[[#This Row],[Desplazamiento en la Matriz]]="Impacto"),E545-(E545*Tabla135[[#This Row],[Valor del control]]),AND(Tabla135[[#This Row],[No. de Control]]&gt;1,Tabla135[[#This Row],[Desplazamiento en la Matriz]]="Impacto"),AC544-(AC544*Tabla135[[#This Row],[Valor del control]]),AND(Tabla135[[#This Row],[No. de Control]]=1,Tabla135[[#This Row],[Desplazamiento en la Matriz]]="Probabilidad"),E545,AND(Tabla135[[#This Row],[No. de Control]]&gt;1,Tabla135[[#This Row],[Desplazamiento en la Matriz]]="Probabilidad"),AC544),""),"")</f>
        <v/>
      </c>
      <c r="AD545" s="310">
        <f>IFERROR(_xlfn.MINIFS(Tabla135[Probabilidad residual],Tabla135[Id Riesgo],Tabla135[[#This Row],[Id Riesgo]]),"")</f>
        <v>0</v>
      </c>
      <c r="AE545" s="310">
        <f>IFERROR(_xlfn.MINIFS(Tabla135[Impacto residual],Tabla135[Id Riesgo],Tabla135[[#This Row],[Id Riesgo]]),"")</f>
        <v>0</v>
      </c>
      <c r="AF545" s="310" t="str" cm="1">
        <f t="array" ref="AF54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45" s="310" t="str" cm="1">
        <f t="array" ref="AG54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4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45" s="213"/>
      <c r="AJ545" s="727">
        <f>_xlfn.MINIFS(Tabla135[Probabilidad residual],Tabla135[Id Riesgo],Tabla135[[#This Row],[Id Riesgo]])</f>
        <v>0</v>
      </c>
      <c r="AK545" s="727">
        <f>_xlfn.MINIFS(Tabla135[Impacto residual],Tabla135[Id Riesgo],Tabla135[[#This Row],[Id Riesgo]])</f>
        <v>0</v>
      </c>
      <c r="AL545" s="727"/>
      <c r="AM545" s="727"/>
      <c r="AN545" s="213"/>
      <c r="AO545" s="213"/>
      <c r="AP545" s="213"/>
      <c r="AQ545" s="213"/>
      <c r="AR545" s="213"/>
      <c r="AS545" s="213"/>
      <c r="AT545" s="213"/>
      <c r="AU545" s="213"/>
      <c r="AV545" s="213"/>
      <c r="AW545" s="213"/>
      <c r="AX545" s="213"/>
      <c r="AY545" s="213"/>
    </row>
    <row r="546" spans="1:51" ht="14.6" x14ac:dyDescent="0.4">
      <c r="A546" s="735" t="str">
        <f>Tabla135[[#This Row],[Id Riesgo]]</f>
        <v>RC54</v>
      </c>
      <c r="B546" s="736" t="str">
        <f>Tabla135[[#This Row],[Riesgo]]</f>
        <v/>
      </c>
      <c r="C546" s="742" t="b">
        <f>Tabla135[[#This Row],[Identificado en paso 1 y 2?]]</f>
        <v>0</v>
      </c>
      <c r="D546" s="727" t="str">
        <f>_xlfn.XLOOKUP(Tabla135[[#This Row],[Id Riesgo]],Tabla13[Id Riesgo],Tabla13[Probabilidad],"",1)</f>
        <v/>
      </c>
      <c r="E546" s="727" t="str">
        <f>IF(C546=TRUE,_xlfn.XLOOKUP(Tabla135[[#This Row],[Id Riesgo]],Tabla13[Id Riesgo],Tabla13[Porcentaje Impacto],"",1),"")</f>
        <v/>
      </c>
      <c r="F546" s="290" t="str">
        <f t="shared" si="53"/>
        <v>RC54</v>
      </c>
      <c r="G546" s="415" t="b">
        <f>_xlfn.XLOOKUP(F546,Tabla13[Id Riesgo],Tabla13[Registro diligenciado],FALSE,1)</f>
        <v>0</v>
      </c>
      <c r="H546" s="290" t="str">
        <f>IF(G546,_xlfn.XLOOKUP(F546,Tabla6[Id Riesgo],Tabla6[DESCRIPCIÓN DEL RIESGO],FALSE,1),"")</f>
        <v/>
      </c>
      <c r="I546" s="327" t="str">
        <f>_xlfn.XLOOKUP(Tabla135[[#This Row],[Id Riesgo]],Tabla13[Id Riesgo],Tabla13[Probabilidad])</f>
        <v/>
      </c>
      <c r="J546" s="327" t="str">
        <f>_xlfn.XLOOKUP(Tabla135[[#This Row],[Id Riesgo]],Tabla13[Id Riesgo],Tabla13[Porcentaje Impacto],"",1)</f>
        <v/>
      </c>
      <c r="K546" s="311">
        <v>5</v>
      </c>
      <c r="L546" s="314"/>
      <c r="M546" s="314"/>
      <c r="N546" s="314"/>
      <c r="O546" s="295"/>
      <c r="P546" s="314"/>
      <c r="Q546" s="328" t="str">
        <f>_xlfn.TEXTJOIN(" ",TRUE,Tabla135[[#This Row],[Actividad - Acción ¿Qué?
Inicia con verbo]],Tabla135[[#This Row],[Complemento
(Observaciones o desviaciones)]])</f>
        <v/>
      </c>
      <c r="R546" s="295"/>
      <c r="S546" s="327" t="str">
        <f>_xlfn.XLOOKUP(Tabla135[[#This Row],[Tipo de control]],Tabla7[Tipo de control],Tabla7[Peso],"",1)</f>
        <v/>
      </c>
      <c r="T546" s="290" t="str">
        <f>_xlfn.XLOOKUP(Tabla135[[#This Row],[Tipo de control]],Tabla7[Tipo de control],Tabla7[Afectación matriz],"",1)</f>
        <v/>
      </c>
      <c r="U546" s="295"/>
      <c r="V546" s="327" t="str">
        <f>_xlfn.XLOOKUP(Tabla135[[#This Row],[Implementación]],Tabla11[Implementación],Tabla11[Peso],"",1)</f>
        <v/>
      </c>
      <c r="W546" s="295"/>
      <c r="X546" s="295"/>
      <c r="Y546" s="295"/>
      <c r="Z546" s="295"/>
      <c r="AA546" s="310" t="str">
        <f>IFERROR(Tabla135[[#This Row],[Peso del control]]+Tabla135[[#This Row],[Peso de la implementación]],"")</f>
        <v/>
      </c>
      <c r="AB546" s="310" t="str" cm="1">
        <f t="array" ref="AB546">IFERROR(IF(Tabla135[[#This Row],[Registro diligenciado]]=TRUE,_xlfn.IFS(AND(Tabla135[[#This Row],[No. de Control]]=1,Tabla135[[#This Row],[Desplazamiento en la Matriz]]="Probabilidad"),D546-(D546*Tabla135[[#This Row],[Valor del control]]),AND(Tabla135[[#This Row],[No. de Control]]&gt;1,Tabla135[[#This Row],[Desplazamiento en la Matriz]]="Probabilidad"),AB545-(AB545*Tabla135[[#This Row],[Valor del control]]),AND(Tabla135[[#This Row],[No. de Control]]=1,Tabla135[[#This Row],[Desplazamiento en la Matriz]]="Impacto"),D546,AND(Tabla135[[#This Row],[No. de Control]]&gt;1,Tabla135[[#This Row],[Desplazamiento en la Matriz]]="Impacto"),AB545),""),"")</f>
        <v/>
      </c>
      <c r="AC546" s="310" t="str" cm="1">
        <f t="array" ref="AC546">IFERROR(IF(Tabla135[[#This Row],[Registro diligenciado]]=TRUE,_xlfn.IFS(AND(Tabla135[[#This Row],[No. de Control]]=1,Tabla135[[#This Row],[Desplazamiento en la Matriz]]="Impacto"),E546-(E546*Tabla135[[#This Row],[Valor del control]]),AND(Tabla135[[#This Row],[No. de Control]]&gt;1,Tabla135[[#This Row],[Desplazamiento en la Matriz]]="Impacto"),AC545-(AC545*Tabla135[[#This Row],[Valor del control]]),AND(Tabla135[[#This Row],[No. de Control]]=1,Tabla135[[#This Row],[Desplazamiento en la Matriz]]="Probabilidad"),E546,AND(Tabla135[[#This Row],[No. de Control]]&gt;1,Tabla135[[#This Row],[Desplazamiento en la Matriz]]="Probabilidad"),AC545),""),"")</f>
        <v/>
      </c>
      <c r="AD546" s="310">
        <f>IFERROR(_xlfn.MINIFS(Tabla135[Probabilidad residual],Tabla135[Id Riesgo],Tabla135[[#This Row],[Id Riesgo]]),"")</f>
        <v>0</v>
      </c>
      <c r="AE546" s="310">
        <f>IFERROR(_xlfn.MINIFS(Tabla135[Impacto residual],Tabla135[Id Riesgo],Tabla135[[#This Row],[Id Riesgo]]),"")</f>
        <v>0</v>
      </c>
      <c r="AF546" s="310" t="str" cm="1">
        <f t="array" ref="AF54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46" s="310" t="str" cm="1">
        <f t="array" ref="AG54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4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46" s="213"/>
      <c r="AJ546" s="727">
        <f>_xlfn.MINIFS(Tabla135[Probabilidad residual],Tabla135[Id Riesgo],Tabla135[[#This Row],[Id Riesgo]])</f>
        <v>0</v>
      </c>
      <c r="AK546" s="727">
        <f>_xlfn.MINIFS(Tabla135[Impacto residual],Tabla135[Id Riesgo],Tabla135[[#This Row],[Id Riesgo]])</f>
        <v>0</v>
      </c>
      <c r="AL546" s="727"/>
      <c r="AM546" s="727"/>
      <c r="AN546" s="213"/>
      <c r="AO546" s="213"/>
      <c r="AP546" s="213"/>
      <c r="AQ546" s="213"/>
      <c r="AR546" s="213"/>
      <c r="AS546" s="213"/>
      <c r="AT546" s="213"/>
      <c r="AU546" s="213"/>
      <c r="AV546" s="213"/>
      <c r="AW546" s="213"/>
      <c r="AX546" s="213"/>
      <c r="AY546" s="213"/>
    </row>
    <row r="547" spans="1:51" ht="14.6" x14ac:dyDescent="0.4">
      <c r="A547" s="735" t="str">
        <f>Tabla135[[#This Row],[Id Riesgo]]</f>
        <v>RC54</v>
      </c>
      <c r="B547" s="736" t="str">
        <f>Tabla135[[#This Row],[Riesgo]]</f>
        <v/>
      </c>
      <c r="C547" s="742" t="b">
        <f>Tabla135[[#This Row],[Identificado en paso 1 y 2?]]</f>
        <v>0</v>
      </c>
      <c r="D547" s="727" t="str">
        <f>_xlfn.XLOOKUP(Tabla135[[#This Row],[Id Riesgo]],Tabla13[Id Riesgo],Tabla13[Probabilidad],"",1)</f>
        <v/>
      </c>
      <c r="E547" s="727" t="str">
        <f>IF(C547=TRUE,_xlfn.XLOOKUP(Tabla135[[#This Row],[Id Riesgo]],Tabla13[Id Riesgo],Tabla13[Porcentaje Impacto],"",1),"")</f>
        <v/>
      </c>
      <c r="F547" s="290" t="str">
        <f t="shared" si="53"/>
        <v>RC54</v>
      </c>
      <c r="G547" s="415" t="b">
        <f>_xlfn.XLOOKUP(F547,Tabla13[Id Riesgo],Tabla13[Registro diligenciado],FALSE,1)</f>
        <v>0</v>
      </c>
      <c r="H547" s="290" t="str">
        <f>IF(G547,_xlfn.XLOOKUP(F547,Tabla6[Id Riesgo],Tabla6[DESCRIPCIÓN DEL RIESGO],FALSE,1),"")</f>
        <v/>
      </c>
      <c r="I547" s="327" t="str">
        <f>_xlfn.XLOOKUP(Tabla135[[#This Row],[Id Riesgo]],Tabla13[Id Riesgo],Tabla13[Probabilidad])</f>
        <v/>
      </c>
      <c r="J547" s="327" t="str">
        <f>_xlfn.XLOOKUP(Tabla135[[#This Row],[Id Riesgo]],Tabla13[Id Riesgo],Tabla13[Porcentaje Impacto],"",1)</f>
        <v/>
      </c>
      <c r="K547" s="311">
        <v>6</v>
      </c>
      <c r="L547" s="314"/>
      <c r="M547" s="314"/>
      <c r="N547" s="314"/>
      <c r="O547" s="295"/>
      <c r="P547" s="314"/>
      <c r="Q547" s="328" t="str">
        <f>_xlfn.TEXTJOIN(" ",TRUE,Tabla135[[#This Row],[Actividad - Acción ¿Qué?
Inicia con verbo]],Tabla135[[#This Row],[Complemento
(Observaciones o desviaciones)]])</f>
        <v/>
      </c>
      <c r="R547" s="295"/>
      <c r="S547" s="327" t="str">
        <f>_xlfn.XLOOKUP(Tabla135[[#This Row],[Tipo de control]],Tabla7[Tipo de control],Tabla7[Peso],"",1)</f>
        <v/>
      </c>
      <c r="T547" s="290" t="str">
        <f>_xlfn.XLOOKUP(Tabla135[[#This Row],[Tipo de control]],Tabla7[Tipo de control],Tabla7[Afectación matriz],"",1)</f>
        <v/>
      </c>
      <c r="U547" s="295"/>
      <c r="V547" s="327" t="str">
        <f>_xlfn.XLOOKUP(Tabla135[[#This Row],[Implementación]],Tabla11[Implementación],Tabla11[Peso],"",1)</f>
        <v/>
      </c>
      <c r="W547" s="295"/>
      <c r="X547" s="295"/>
      <c r="Y547" s="295"/>
      <c r="Z547" s="295"/>
      <c r="AA547" s="310" t="str">
        <f>IFERROR(Tabla135[[#This Row],[Peso del control]]+Tabla135[[#This Row],[Peso de la implementación]],"")</f>
        <v/>
      </c>
      <c r="AB547" s="310" t="str" cm="1">
        <f t="array" ref="AB547">IFERROR(IF(Tabla135[[#This Row],[Registro diligenciado]]=TRUE,_xlfn.IFS(AND(Tabla135[[#This Row],[No. de Control]]=1,Tabla135[[#This Row],[Desplazamiento en la Matriz]]="Probabilidad"),D547-(D547*Tabla135[[#This Row],[Valor del control]]),AND(Tabla135[[#This Row],[No. de Control]]&gt;1,Tabla135[[#This Row],[Desplazamiento en la Matriz]]="Probabilidad"),AB546-(AB546*Tabla135[[#This Row],[Valor del control]]),AND(Tabla135[[#This Row],[No. de Control]]=1,Tabla135[[#This Row],[Desplazamiento en la Matriz]]="Impacto"),D547,AND(Tabla135[[#This Row],[No. de Control]]&gt;1,Tabla135[[#This Row],[Desplazamiento en la Matriz]]="Impacto"),AB546),""),"")</f>
        <v/>
      </c>
      <c r="AC547" s="310" t="str" cm="1">
        <f t="array" ref="AC547">IFERROR(IF(Tabla135[[#This Row],[Registro diligenciado]]=TRUE,_xlfn.IFS(AND(Tabla135[[#This Row],[No. de Control]]=1,Tabla135[[#This Row],[Desplazamiento en la Matriz]]="Impacto"),E547-(E547*Tabla135[[#This Row],[Valor del control]]),AND(Tabla135[[#This Row],[No. de Control]]&gt;1,Tabla135[[#This Row],[Desplazamiento en la Matriz]]="Impacto"),AC546-(AC546*Tabla135[[#This Row],[Valor del control]]),AND(Tabla135[[#This Row],[No. de Control]]=1,Tabla135[[#This Row],[Desplazamiento en la Matriz]]="Probabilidad"),E547,AND(Tabla135[[#This Row],[No. de Control]]&gt;1,Tabla135[[#This Row],[Desplazamiento en la Matriz]]="Probabilidad"),AC546),""),"")</f>
        <v/>
      </c>
      <c r="AD547" s="310">
        <f>IFERROR(_xlfn.MINIFS(Tabla135[Probabilidad residual],Tabla135[Id Riesgo],Tabla135[[#This Row],[Id Riesgo]]),"")</f>
        <v>0</v>
      </c>
      <c r="AE547" s="310">
        <f>IFERROR(_xlfn.MINIFS(Tabla135[Impacto residual],Tabla135[Id Riesgo],Tabla135[[#This Row],[Id Riesgo]]),"")</f>
        <v>0</v>
      </c>
      <c r="AF547" s="310" t="str" cm="1">
        <f t="array" ref="AF54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47" s="310" t="str" cm="1">
        <f t="array" ref="AG54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4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47" s="213"/>
      <c r="AJ547" s="727">
        <f>_xlfn.MINIFS(Tabla135[Probabilidad residual],Tabla135[Id Riesgo],Tabla135[[#This Row],[Id Riesgo]])</f>
        <v>0</v>
      </c>
      <c r="AK547" s="727">
        <f>_xlfn.MINIFS(Tabla135[Impacto residual],Tabla135[Id Riesgo],Tabla135[[#This Row],[Id Riesgo]])</f>
        <v>0</v>
      </c>
      <c r="AL547" s="727"/>
      <c r="AM547" s="727"/>
      <c r="AN547" s="213"/>
      <c r="AO547" s="213"/>
      <c r="AP547" s="213"/>
      <c r="AQ547" s="213"/>
      <c r="AR547" s="213"/>
      <c r="AS547" s="213"/>
      <c r="AT547" s="213"/>
      <c r="AU547" s="213"/>
      <c r="AV547" s="213"/>
      <c r="AW547" s="213"/>
      <c r="AX547" s="213"/>
      <c r="AY547" s="213"/>
    </row>
    <row r="548" spans="1:51" ht="14.6" x14ac:dyDescent="0.4">
      <c r="A548" s="735" t="str">
        <f>Tabla135[[#This Row],[Id Riesgo]]</f>
        <v>RC54</v>
      </c>
      <c r="B548" s="736" t="str">
        <f>Tabla135[[#This Row],[Riesgo]]</f>
        <v/>
      </c>
      <c r="C548" s="742" t="b">
        <f>Tabla135[[#This Row],[Identificado en paso 1 y 2?]]</f>
        <v>0</v>
      </c>
      <c r="D548" s="727" t="str">
        <f>_xlfn.XLOOKUP(Tabla135[[#This Row],[Id Riesgo]],Tabla13[Id Riesgo],Tabla13[Probabilidad],"",1)</f>
        <v/>
      </c>
      <c r="E548" s="727" t="str">
        <f>IF(C548=TRUE,_xlfn.XLOOKUP(Tabla135[[#This Row],[Id Riesgo]],Tabla13[Id Riesgo],Tabla13[Porcentaje Impacto],"",1),"")</f>
        <v/>
      </c>
      <c r="F548" s="290" t="str">
        <f t="shared" si="53"/>
        <v>RC54</v>
      </c>
      <c r="G548" s="415" t="b">
        <f>_xlfn.XLOOKUP(F548,Tabla13[Id Riesgo],Tabla13[Registro diligenciado],FALSE,1)</f>
        <v>0</v>
      </c>
      <c r="H548" s="290" t="str">
        <f>IF(G548,_xlfn.XLOOKUP(F548,Tabla6[Id Riesgo],Tabla6[DESCRIPCIÓN DEL RIESGO],FALSE,1),"")</f>
        <v/>
      </c>
      <c r="I548" s="327" t="str">
        <f>_xlfn.XLOOKUP(Tabla135[[#This Row],[Id Riesgo]],Tabla13[Id Riesgo],Tabla13[Probabilidad])</f>
        <v/>
      </c>
      <c r="J548" s="327" t="str">
        <f>_xlfn.XLOOKUP(Tabla135[[#This Row],[Id Riesgo]],Tabla13[Id Riesgo],Tabla13[Porcentaje Impacto],"",1)</f>
        <v/>
      </c>
      <c r="K548" s="311">
        <v>7</v>
      </c>
      <c r="L548" s="314"/>
      <c r="M548" s="314"/>
      <c r="N548" s="314"/>
      <c r="O548" s="295"/>
      <c r="P548" s="314"/>
      <c r="Q548" s="328" t="str">
        <f>_xlfn.TEXTJOIN(" ",TRUE,Tabla135[[#This Row],[Actividad - Acción ¿Qué?
Inicia con verbo]],Tabla135[[#This Row],[Complemento
(Observaciones o desviaciones)]])</f>
        <v/>
      </c>
      <c r="R548" s="295"/>
      <c r="S548" s="327" t="str">
        <f>_xlfn.XLOOKUP(Tabla135[[#This Row],[Tipo de control]],Tabla7[Tipo de control],Tabla7[Peso],"",1)</f>
        <v/>
      </c>
      <c r="T548" s="290" t="str">
        <f>_xlfn.XLOOKUP(Tabla135[[#This Row],[Tipo de control]],Tabla7[Tipo de control],Tabla7[Afectación matriz],"",1)</f>
        <v/>
      </c>
      <c r="U548" s="295"/>
      <c r="V548" s="327" t="str">
        <f>_xlfn.XLOOKUP(Tabla135[[#This Row],[Implementación]],Tabla11[Implementación],Tabla11[Peso],"",1)</f>
        <v/>
      </c>
      <c r="W548" s="295"/>
      <c r="X548" s="295"/>
      <c r="Y548" s="295"/>
      <c r="Z548" s="295"/>
      <c r="AA548" s="310" t="str">
        <f>IFERROR(Tabla135[[#This Row],[Peso del control]]+Tabla135[[#This Row],[Peso de la implementación]],"")</f>
        <v/>
      </c>
      <c r="AB548" s="310" t="str" cm="1">
        <f t="array" ref="AB548">IFERROR(IF(Tabla135[[#This Row],[Registro diligenciado]]=TRUE,_xlfn.IFS(AND(Tabla135[[#This Row],[No. de Control]]=1,Tabla135[[#This Row],[Desplazamiento en la Matriz]]="Probabilidad"),D548-(D548*Tabla135[[#This Row],[Valor del control]]),AND(Tabla135[[#This Row],[No. de Control]]&gt;1,Tabla135[[#This Row],[Desplazamiento en la Matriz]]="Probabilidad"),AB547-(AB547*Tabla135[[#This Row],[Valor del control]]),AND(Tabla135[[#This Row],[No. de Control]]=1,Tabla135[[#This Row],[Desplazamiento en la Matriz]]="Impacto"),D548,AND(Tabla135[[#This Row],[No. de Control]]&gt;1,Tabla135[[#This Row],[Desplazamiento en la Matriz]]="Impacto"),AB547),""),"")</f>
        <v/>
      </c>
      <c r="AC548" s="310" t="str" cm="1">
        <f t="array" ref="AC548">IFERROR(IF(Tabla135[[#This Row],[Registro diligenciado]]=TRUE,_xlfn.IFS(AND(Tabla135[[#This Row],[No. de Control]]=1,Tabla135[[#This Row],[Desplazamiento en la Matriz]]="Impacto"),E548-(E548*Tabla135[[#This Row],[Valor del control]]),AND(Tabla135[[#This Row],[No. de Control]]&gt;1,Tabla135[[#This Row],[Desplazamiento en la Matriz]]="Impacto"),AC547-(AC547*Tabla135[[#This Row],[Valor del control]]),AND(Tabla135[[#This Row],[No. de Control]]=1,Tabla135[[#This Row],[Desplazamiento en la Matriz]]="Probabilidad"),E548,AND(Tabla135[[#This Row],[No. de Control]]&gt;1,Tabla135[[#This Row],[Desplazamiento en la Matriz]]="Probabilidad"),AC547),""),"")</f>
        <v/>
      </c>
      <c r="AD548" s="310">
        <f>IFERROR(_xlfn.MINIFS(Tabla135[Probabilidad residual],Tabla135[Id Riesgo],Tabla135[[#This Row],[Id Riesgo]]),"")</f>
        <v>0</v>
      </c>
      <c r="AE548" s="310">
        <f>IFERROR(_xlfn.MINIFS(Tabla135[Impacto residual],Tabla135[Id Riesgo],Tabla135[[#This Row],[Id Riesgo]]),"")</f>
        <v>0</v>
      </c>
      <c r="AF548" s="310" t="str" cm="1">
        <f t="array" ref="AF54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48" s="310" t="str" cm="1">
        <f t="array" ref="AG54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4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48" s="213"/>
      <c r="AJ548" s="727">
        <f>_xlfn.MINIFS(Tabla135[Probabilidad residual],Tabla135[Id Riesgo],Tabla135[[#This Row],[Id Riesgo]])</f>
        <v>0</v>
      </c>
      <c r="AK548" s="727">
        <f>_xlfn.MINIFS(Tabla135[Impacto residual],Tabla135[Id Riesgo],Tabla135[[#This Row],[Id Riesgo]])</f>
        <v>0</v>
      </c>
      <c r="AL548" s="727"/>
      <c r="AM548" s="727"/>
      <c r="AN548" s="213"/>
      <c r="AO548" s="213"/>
      <c r="AP548" s="213"/>
      <c r="AQ548" s="213"/>
      <c r="AR548" s="213"/>
      <c r="AS548" s="213"/>
      <c r="AT548" s="213"/>
      <c r="AU548" s="213"/>
      <c r="AV548" s="213"/>
      <c r="AW548" s="213"/>
      <c r="AX548" s="213"/>
      <c r="AY548" s="213"/>
    </row>
    <row r="549" spans="1:51" ht="14.6" x14ac:dyDescent="0.4">
      <c r="A549" s="735" t="str">
        <f>Tabla135[[#This Row],[Id Riesgo]]</f>
        <v>RC54</v>
      </c>
      <c r="B549" s="736" t="str">
        <f>Tabla135[[#This Row],[Riesgo]]</f>
        <v/>
      </c>
      <c r="C549" s="742" t="b">
        <f>Tabla135[[#This Row],[Identificado en paso 1 y 2?]]</f>
        <v>0</v>
      </c>
      <c r="D549" s="727" t="str">
        <f>_xlfn.XLOOKUP(Tabla135[[#This Row],[Id Riesgo]],Tabla13[Id Riesgo],Tabla13[Probabilidad],"",1)</f>
        <v/>
      </c>
      <c r="E549" s="727" t="str">
        <f>IF(C549=TRUE,_xlfn.XLOOKUP(Tabla135[[#This Row],[Id Riesgo]],Tabla13[Id Riesgo],Tabla13[Porcentaje Impacto],"",1),"")</f>
        <v/>
      </c>
      <c r="F549" s="290" t="str">
        <f t="shared" si="53"/>
        <v>RC54</v>
      </c>
      <c r="G549" s="415" t="b">
        <f>_xlfn.XLOOKUP(F549,Tabla13[Id Riesgo],Tabla13[Registro diligenciado],FALSE,1)</f>
        <v>0</v>
      </c>
      <c r="H549" s="290" t="str">
        <f>IF(G549,_xlfn.XLOOKUP(F549,Tabla6[Id Riesgo],Tabla6[DESCRIPCIÓN DEL RIESGO],FALSE,1),"")</f>
        <v/>
      </c>
      <c r="I549" s="327" t="str">
        <f>_xlfn.XLOOKUP(Tabla135[[#This Row],[Id Riesgo]],Tabla13[Id Riesgo],Tabla13[Probabilidad])</f>
        <v/>
      </c>
      <c r="J549" s="327" t="str">
        <f>_xlfn.XLOOKUP(Tabla135[[#This Row],[Id Riesgo]],Tabla13[Id Riesgo],Tabla13[Porcentaje Impacto],"",1)</f>
        <v/>
      </c>
      <c r="K549" s="311">
        <v>8</v>
      </c>
      <c r="L549" s="314"/>
      <c r="M549" s="314"/>
      <c r="N549" s="314"/>
      <c r="O549" s="295"/>
      <c r="P549" s="314"/>
      <c r="Q549" s="328" t="str">
        <f>_xlfn.TEXTJOIN(" ",TRUE,Tabla135[[#This Row],[Actividad - Acción ¿Qué?
Inicia con verbo]],Tabla135[[#This Row],[Complemento
(Observaciones o desviaciones)]])</f>
        <v/>
      </c>
      <c r="R549" s="295"/>
      <c r="S549" s="327" t="str">
        <f>_xlfn.XLOOKUP(Tabla135[[#This Row],[Tipo de control]],Tabla7[Tipo de control],Tabla7[Peso],"",1)</f>
        <v/>
      </c>
      <c r="T549" s="290" t="str">
        <f>_xlfn.XLOOKUP(Tabla135[[#This Row],[Tipo de control]],Tabla7[Tipo de control],Tabla7[Afectación matriz],"",1)</f>
        <v/>
      </c>
      <c r="U549" s="295"/>
      <c r="V549" s="327" t="str">
        <f>_xlfn.XLOOKUP(Tabla135[[#This Row],[Implementación]],Tabla11[Implementación],Tabla11[Peso],"",1)</f>
        <v/>
      </c>
      <c r="W549" s="295"/>
      <c r="X549" s="295"/>
      <c r="Y549" s="295"/>
      <c r="Z549" s="295"/>
      <c r="AA549" s="310" t="str">
        <f>IFERROR(Tabla135[[#This Row],[Peso del control]]+Tabla135[[#This Row],[Peso de la implementación]],"")</f>
        <v/>
      </c>
      <c r="AB549" s="310" t="str" cm="1">
        <f t="array" ref="AB549">IFERROR(IF(Tabla135[[#This Row],[Registro diligenciado]]=TRUE,_xlfn.IFS(AND(Tabla135[[#This Row],[No. de Control]]=1,Tabla135[[#This Row],[Desplazamiento en la Matriz]]="Probabilidad"),D549-(D549*Tabla135[[#This Row],[Valor del control]]),AND(Tabla135[[#This Row],[No. de Control]]&gt;1,Tabla135[[#This Row],[Desplazamiento en la Matriz]]="Probabilidad"),AB548-(AB548*Tabla135[[#This Row],[Valor del control]]),AND(Tabla135[[#This Row],[No. de Control]]=1,Tabla135[[#This Row],[Desplazamiento en la Matriz]]="Impacto"),D549,AND(Tabla135[[#This Row],[No. de Control]]&gt;1,Tabla135[[#This Row],[Desplazamiento en la Matriz]]="Impacto"),AB548),""),"")</f>
        <v/>
      </c>
      <c r="AC549" s="310" t="str" cm="1">
        <f t="array" ref="AC549">IFERROR(IF(Tabla135[[#This Row],[Registro diligenciado]]=TRUE,_xlfn.IFS(AND(Tabla135[[#This Row],[No. de Control]]=1,Tabla135[[#This Row],[Desplazamiento en la Matriz]]="Impacto"),E549-(E549*Tabla135[[#This Row],[Valor del control]]),AND(Tabla135[[#This Row],[No. de Control]]&gt;1,Tabla135[[#This Row],[Desplazamiento en la Matriz]]="Impacto"),AC548-(AC548*Tabla135[[#This Row],[Valor del control]]),AND(Tabla135[[#This Row],[No. de Control]]=1,Tabla135[[#This Row],[Desplazamiento en la Matriz]]="Probabilidad"),E549,AND(Tabla135[[#This Row],[No. de Control]]&gt;1,Tabla135[[#This Row],[Desplazamiento en la Matriz]]="Probabilidad"),AC548),""),"")</f>
        <v/>
      </c>
      <c r="AD549" s="310">
        <f>IFERROR(_xlfn.MINIFS(Tabla135[Probabilidad residual],Tabla135[Id Riesgo],Tabla135[[#This Row],[Id Riesgo]]),"")</f>
        <v>0</v>
      </c>
      <c r="AE549" s="310">
        <f>IFERROR(_xlfn.MINIFS(Tabla135[Impacto residual],Tabla135[Id Riesgo],Tabla135[[#This Row],[Id Riesgo]]),"")</f>
        <v>0</v>
      </c>
      <c r="AF549" s="310" t="str" cm="1">
        <f t="array" ref="AF54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49" s="310" t="str" cm="1">
        <f t="array" ref="AG54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4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49" s="213"/>
      <c r="AJ549" s="727">
        <f>_xlfn.MINIFS(Tabla135[Probabilidad residual],Tabla135[Id Riesgo],Tabla135[[#This Row],[Id Riesgo]])</f>
        <v>0</v>
      </c>
      <c r="AK549" s="727">
        <f>_xlfn.MINIFS(Tabla135[Impacto residual],Tabla135[Id Riesgo],Tabla135[[#This Row],[Id Riesgo]])</f>
        <v>0</v>
      </c>
      <c r="AL549" s="727"/>
      <c r="AM549" s="727"/>
      <c r="AN549" s="213"/>
      <c r="AO549" s="213"/>
      <c r="AP549" s="213"/>
      <c r="AQ549" s="213"/>
      <c r="AR549" s="213"/>
      <c r="AS549" s="213"/>
      <c r="AT549" s="213"/>
      <c r="AU549" s="213"/>
      <c r="AV549" s="213"/>
      <c r="AW549" s="213"/>
      <c r="AX549" s="213"/>
      <c r="AY549" s="213"/>
    </row>
    <row r="550" spans="1:51" ht="14.6" x14ac:dyDescent="0.4">
      <c r="A550" s="735" t="str">
        <f>Tabla135[[#This Row],[Id Riesgo]]</f>
        <v>RC54</v>
      </c>
      <c r="B550" s="736" t="str">
        <f>Tabla135[[#This Row],[Riesgo]]</f>
        <v/>
      </c>
      <c r="C550" s="742" t="b">
        <f>Tabla135[[#This Row],[Identificado en paso 1 y 2?]]</f>
        <v>0</v>
      </c>
      <c r="D550" s="727" t="str">
        <f>_xlfn.XLOOKUP(Tabla135[[#This Row],[Id Riesgo]],Tabla13[Id Riesgo],Tabla13[Probabilidad],"",1)</f>
        <v/>
      </c>
      <c r="E550" s="727" t="str">
        <f>IF(C550=TRUE,_xlfn.XLOOKUP(Tabla135[[#This Row],[Id Riesgo]],Tabla13[Id Riesgo],Tabla13[Porcentaje Impacto],"",1),"")</f>
        <v/>
      </c>
      <c r="F550" s="290" t="str">
        <f t="shared" si="53"/>
        <v>RC54</v>
      </c>
      <c r="G550" s="415" t="b">
        <f>_xlfn.XLOOKUP(F550,Tabla13[Id Riesgo],Tabla13[Registro diligenciado],FALSE,1)</f>
        <v>0</v>
      </c>
      <c r="H550" s="290" t="str">
        <f>IF(G550,_xlfn.XLOOKUP(F550,Tabla6[Id Riesgo],Tabla6[DESCRIPCIÓN DEL RIESGO],FALSE,1),"")</f>
        <v/>
      </c>
      <c r="I550" s="327" t="str">
        <f>_xlfn.XLOOKUP(Tabla135[[#This Row],[Id Riesgo]],Tabla13[Id Riesgo],Tabla13[Probabilidad])</f>
        <v/>
      </c>
      <c r="J550" s="327" t="str">
        <f>_xlfn.XLOOKUP(Tabla135[[#This Row],[Id Riesgo]],Tabla13[Id Riesgo],Tabla13[Porcentaje Impacto],"",1)</f>
        <v/>
      </c>
      <c r="K550" s="311">
        <v>9</v>
      </c>
      <c r="L550" s="314"/>
      <c r="M550" s="314"/>
      <c r="N550" s="314"/>
      <c r="O550" s="295"/>
      <c r="P550" s="314"/>
      <c r="Q550" s="328" t="str">
        <f>_xlfn.TEXTJOIN(" ",TRUE,Tabla135[[#This Row],[Actividad - Acción ¿Qué?
Inicia con verbo]],Tabla135[[#This Row],[Complemento
(Observaciones o desviaciones)]])</f>
        <v/>
      </c>
      <c r="R550" s="295"/>
      <c r="S550" s="327" t="str">
        <f>_xlfn.XLOOKUP(Tabla135[[#This Row],[Tipo de control]],Tabla7[Tipo de control],Tabla7[Peso],"",1)</f>
        <v/>
      </c>
      <c r="T550" s="290" t="str">
        <f>_xlfn.XLOOKUP(Tabla135[[#This Row],[Tipo de control]],Tabla7[Tipo de control],Tabla7[Afectación matriz],"",1)</f>
        <v/>
      </c>
      <c r="U550" s="295"/>
      <c r="V550" s="327" t="str">
        <f>_xlfn.XLOOKUP(Tabla135[[#This Row],[Implementación]],Tabla11[Implementación],Tabla11[Peso],"",1)</f>
        <v/>
      </c>
      <c r="W550" s="295"/>
      <c r="X550" s="295"/>
      <c r="Y550" s="295"/>
      <c r="Z550" s="295"/>
      <c r="AA550" s="310" t="str">
        <f>IFERROR(Tabla135[[#This Row],[Peso del control]]+Tabla135[[#This Row],[Peso de la implementación]],"")</f>
        <v/>
      </c>
      <c r="AB550" s="310" t="str" cm="1">
        <f t="array" ref="AB550">IFERROR(IF(Tabla135[[#This Row],[Registro diligenciado]]=TRUE,_xlfn.IFS(AND(Tabla135[[#This Row],[No. de Control]]=1,Tabla135[[#This Row],[Desplazamiento en la Matriz]]="Probabilidad"),D550-(D550*Tabla135[[#This Row],[Valor del control]]),AND(Tabla135[[#This Row],[No. de Control]]&gt;1,Tabla135[[#This Row],[Desplazamiento en la Matriz]]="Probabilidad"),AB549-(AB549*Tabla135[[#This Row],[Valor del control]]),AND(Tabla135[[#This Row],[No. de Control]]=1,Tabla135[[#This Row],[Desplazamiento en la Matriz]]="Impacto"),D550,AND(Tabla135[[#This Row],[No. de Control]]&gt;1,Tabla135[[#This Row],[Desplazamiento en la Matriz]]="Impacto"),AB549),""),"")</f>
        <v/>
      </c>
      <c r="AC550" s="310" t="str" cm="1">
        <f t="array" ref="AC550">IFERROR(IF(Tabla135[[#This Row],[Registro diligenciado]]=TRUE,_xlfn.IFS(AND(Tabla135[[#This Row],[No. de Control]]=1,Tabla135[[#This Row],[Desplazamiento en la Matriz]]="Impacto"),E550-(E550*Tabla135[[#This Row],[Valor del control]]),AND(Tabla135[[#This Row],[No. de Control]]&gt;1,Tabla135[[#This Row],[Desplazamiento en la Matriz]]="Impacto"),AC549-(AC549*Tabla135[[#This Row],[Valor del control]]),AND(Tabla135[[#This Row],[No. de Control]]=1,Tabla135[[#This Row],[Desplazamiento en la Matriz]]="Probabilidad"),E550,AND(Tabla135[[#This Row],[No. de Control]]&gt;1,Tabla135[[#This Row],[Desplazamiento en la Matriz]]="Probabilidad"),AC549),""),"")</f>
        <v/>
      </c>
      <c r="AD550" s="310">
        <f>IFERROR(_xlfn.MINIFS(Tabla135[Probabilidad residual],Tabla135[Id Riesgo],Tabla135[[#This Row],[Id Riesgo]]),"")</f>
        <v>0</v>
      </c>
      <c r="AE550" s="310">
        <f>IFERROR(_xlfn.MINIFS(Tabla135[Impacto residual],Tabla135[Id Riesgo],Tabla135[[#This Row],[Id Riesgo]]),"")</f>
        <v>0</v>
      </c>
      <c r="AF550" s="310" t="str" cm="1">
        <f t="array" ref="AF55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50" s="310" t="str" cm="1">
        <f t="array" ref="AG55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5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50" s="213"/>
      <c r="AJ550" s="727">
        <f>_xlfn.MINIFS(Tabla135[Probabilidad residual],Tabla135[Id Riesgo],Tabla135[[#This Row],[Id Riesgo]])</f>
        <v>0</v>
      </c>
      <c r="AK550" s="727">
        <f>_xlfn.MINIFS(Tabla135[Impacto residual],Tabla135[Id Riesgo],Tabla135[[#This Row],[Id Riesgo]])</f>
        <v>0</v>
      </c>
      <c r="AL550" s="727"/>
      <c r="AM550" s="727"/>
      <c r="AN550" s="213"/>
      <c r="AO550" s="213"/>
      <c r="AP550" s="213"/>
      <c r="AQ550" s="213"/>
      <c r="AR550" s="213"/>
      <c r="AS550" s="213"/>
      <c r="AT550" s="213"/>
      <c r="AU550" s="213"/>
      <c r="AV550" s="213"/>
      <c r="AW550" s="213"/>
      <c r="AX550" s="213"/>
      <c r="AY550" s="213"/>
    </row>
    <row r="551" spans="1:51" ht="14.6" x14ac:dyDescent="0.4">
      <c r="A551" s="735" t="str">
        <f>Tabla135[[#This Row],[Id Riesgo]]</f>
        <v>RC54</v>
      </c>
      <c r="B551" s="736" t="str">
        <f>Tabla135[[#This Row],[Riesgo]]</f>
        <v/>
      </c>
      <c r="C551" s="742" t="b">
        <f>Tabla135[[#This Row],[Identificado en paso 1 y 2?]]</f>
        <v>0</v>
      </c>
      <c r="D551" s="727" t="str">
        <f>_xlfn.XLOOKUP(Tabla135[[#This Row],[Id Riesgo]],Tabla13[Id Riesgo],Tabla13[Probabilidad],"",1)</f>
        <v/>
      </c>
      <c r="E551" s="727" t="str">
        <f>IF(C551=TRUE,_xlfn.XLOOKUP(Tabla135[[#This Row],[Id Riesgo]],Tabla13[Id Riesgo],Tabla13[Porcentaje Impacto],"",1),"")</f>
        <v/>
      </c>
      <c r="F551" s="290" t="str">
        <f t="shared" si="53"/>
        <v>RC54</v>
      </c>
      <c r="G551" s="415" t="b">
        <f>_xlfn.XLOOKUP(F551,Tabla13[Id Riesgo],Tabla13[Registro diligenciado],FALSE,1)</f>
        <v>0</v>
      </c>
      <c r="H551" s="290" t="str">
        <f>IF(G551,_xlfn.XLOOKUP(F551,Tabla6[Id Riesgo],Tabla6[DESCRIPCIÓN DEL RIESGO],FALSE,1),"")</f>
        <v/>
      </c>
      <c r="I551" s="327" t="str">
        <f>_xlfn.XLOOKUP(Tabla135[[#This Row],[Id Riesgo]],Tabla13[Id Riesgo],Tabla13[Probabilidad])</f>
        <v/>
      </c>
      <c r="J551" s="327" t="str">
        <f>_xlfn.XLOOKUP(Tabla135[[#This Row],[Id Riesgo]],Tabla13[Id Riesgo],Tabla13[Porcentaje Impacto],"",1)</f>
        <v/>
      </c>
      <c r="K551" s="311">
        <v>10</v>
      </c>
      <c r="L551" s="314"/>
      <c r="M551" s="314"/>
      <c r="N551" s="314"/>
      <c r="O551" s="295"/>
      <c r="P551" s="314"/>
      <c r="Q551" s="328" t="str">
        <f>_xlfn.TEXTJOIN(" ",TRUE,Tabla135[[#This Row],[Actividad - Acción ¿Qué?
Inicia con verbo]],Tabla135[[#This Row],[Complemento
(Observaciones o desviaciones)]])</f>
        <v/>
      </c>
      <c r="R551" s="295"/>
      <c r="S551" s="327" t="str">
        <f>_xlfn.XLOOKUP(Tabla135[[#This Row],[Tipo de control]],Tabla7[Tipo de control],Tabla7[Peso],"",1)</f>
        <v/>
      </c>
      <c r="T551" s="290" t="str">
        <f>_xlfn.XLOOKUP(Tabla135[[#This Row],[Tipo de control]],Tabla7[Tipo de control],Tabla7[Afectación matriz],"",1)</f>
        <v/>
      </c>
      <c r="U551" s="295"/>
      <c r="V551" s="327" t="str">
        <f>_xlfn.XLOOKUP(Tabla135[[#This Row],[Implementación]],Tabla11[Implementación],Tabla11[Peso],"",1)</f>
        <v/>
      </c>
      <c r="W551" s="295"/>
      <c r="X551" s="295"/>
      <c r="Y551" s="295"/>
      <c r="Z551" s="295"/>
      <c r="AA551" s="310" t="str">
        <f>IFERROR(Tabla135[[#This Row],[Peso del control]]+Tabla135[[#This Row],[Peso de la implementación]],"")</f>
        <v/>
      </c>
      <c r="AB551" s="310" t="str" cm="1">
        <f t="array" ref="AB551">IFERROR(IF(Tabla135[[#This Row],[Registro diligenciado]]=TRUE,_xlfn.IFS(AND(Tabla135[[#This Row],[No. de Control]]=1,Tabla135[[#This Row],[Desplazamiento en la Matriz]]="Probabilidad"),D551-(D551*Tabla135[[#This Row],[Valor del control]]),AND(Tabla135[[#This Row],[No. de Control]]&gt;1,Tabla135[[#This Row],[Desplazamiento en la Matriz]]="Probabilidad"),AB550-(AB550*Tabla135[[#This Row],[Valor del control]]),AND(Tabla135[[#This Row],[No. de Control]]=1,Tabla135[[#This Row],[Desplazamiento en la Matriz]]="Impacto"),D551,AND(Tabla135[[#This Row],[No. de Control]]&gt;1,Tabla135[[#This Row],[Desplazamiento en la Matriz]]="Impacto"),AB550),""),"")</f>
        <v/>
      </c>
      <c r="AC551" s="310" t="str" cm="1">
        <f t="array" ref="AC551">IFERROR(IF(Tabla135[[#This Row],[Registro diligenciado]]=TRUE,_xlfn.IFS(AND(Tabla135[[#This Row],[No. de Control]]=1,Tabla135[[#This Row],[Desplazamiento en la Matriz]]="Impacto"),E551-(E551*Tabla135[[#This Row],[Valor del control]]),AND(Tabla135[[#This Row],[No. de Control]]&gt;1,Tabla135[[#This Row],[Desplazamiento en la Matriz]]="Impacto"),AC550-(AC550*Tabla135[[#This Row],[Valor del control]]),AND(Tabla135[[#This Row],[No. de Control]]=1,Tabla135[[#This Row],[Desplazamiento en la Matriz]]="Probabilidad"),E551,AND(Tabla135[[#This Row],[No. de Control]]&gt;1,Tabla135[[#This Row],[Desplazamiento en la Matriz]]="Probabilidad"),AC550),""),"")</f>
        <v/>
      </c>
      <c r="AD551" s="310">
        <f>IFERROR(_xlfn.MINIFS(Tabla135[Probabilidad residual],Tabla135[Id Riesgo],Tabla135[[#This Row],[Id Riesgo]]),"")</f>
        <v>0</v>
      </c>
      <c r="AE551" s="310">
        <f>IFERROR(_xlfn.MINIFS(Tabla135[Impacto residual],Tabla135[Id Riesgo],Tabla135[[#This Row],[Id Riesgo]]),"")</f>
        <v>0</v>
      </c>
      <c r="AF551" s="310" t="str" cm="1">
        <f t="array" ref="AF55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51" s="310" t="str" cm="1">
        <f t="array" ref="AG55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5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51" s="213"/>
      <c r="AJ551" s="727">
        <f>_xlfn.MINIFS(Tabla135[Probabilidad residual],Tabla135[Id Riesgo],Tabla135[[#This Row],[Id Riesgo]])</f>
        <v>0</v>
      </c>
      <c r="AK551" s="727">
        <f>_xlfn.MINIFS(Tabla135[Impacto residual],Tabla135[Id Riesgo],Tabla135[[#This Row],[Id Riesgo]])</f>
        <v>0</v>
      </c>
      <c r="AL551" s="727"/>
      <c r="AM551" s="727"/>
      <c r="AN551" s="213"/>
      <c r="AO551" s="213"/>
      <c r="AP551" s="213"/>
      <c r="AQ551" s="213"/>
      <c r="AR551" s="213"/>
      <c r="AS551" s="213"/>
      <c r="AT551" s="213"/>
      <c r="AU551" s="213"/>
      <c r="AV551" s="213"/>
      <c r="AW551" s="213"/>
      <c r="AX551" s="213"/>
      <c r="AY551" s="213"/>
    </row>
    <row r="552" spans="1:51" ht="14.6" x14ac:dyDescent="0.4">
      <c r="A552" s="735" t="str">
        <f>Tabla135[[#This Row],[Id Riesgo]]</f>
        <v>RC55</v>
      </c>
      <c r="B552" s="736" t="str">
        <f>Tabla135[[#This Row],[Riesgo]]</f>
        <v/>
      </c>
      <c r="C552" s="742" t="b">
        <f>Tabla135[[#This Row],[Identificado en paso 1 y 2?]]</f>
        <v>0</v>
      </c>
      <c r="D552" s="727" t="str">
        <f>_xlfn.XLOOKUP(Tabla135[[#This Row],[Id Riesgo]],Tabla13[Id Riesgo],Tabla13[Probabilidad],"",1)</f>
        <v/>
      </c>
      <c r="E552" s="727" t="str">
        <f>IF(C552=TRUE,_xlfn.XLOOKUP(Tabla135[[#This Row],[Id Riesgo]],Tabla13[Id Riesgo],Tabla13[Porcentaje Impacto],"",1),"")</f>
        <v/>
      </c>
      <c r="F552" s="290" t="s">
        <v>186</v>
      </c>
      <c r="G552" s="415" t="b">
        <f>_xlfn.XLOOKUP(F552,Tabla13[Id Riesgo],Tabla13[Registro diligenciado],FALSE,1)</f>
        <v>0</v>
      </c>
      <c r="H552" s="290" t="str">
        <f>IF(G552,_xlfn.XLOOKUP(F552,Tabla6[Id Riesgo],Tabla6[DESCRIPCIÓN DEL RIESGO],FALSE,1),"")</f>
        <v/>
      </c>
      <c r="I552" s="327" t="str">
        <f>_xlfn.XLOOKUP(Tabla135[[#This Row],[Id Riesgo]],Tabla13[Id Riesgo],Tabla13[Probabilidad])</f>
        <v/>
      </c>
      <c r="J552" s="327" t="str">
        <f>_xlfn.XLOOKUP(Tabla135[[#This Row],[Id Riesgo]],Tabla13[Id Riesgo],Tabla13[Porcentaje Impacto],"",1)</f>
        <v/>
      </c>
      <c r="K552" s="311">
        <v>1</v>
      </c>
      <c r="L552" s="314"/>
      <c r="M552" s="314"/>
      <c r="N552" s="314"/>
      <c r="O552" s="295"/>
      <c r="P552" s="314"/>
      <c r="Q552" s="328" t="str">
        <f>_xlfn.TEXTJOIN(" ",TRUE,Tabla135[[#This Row],[Actividad - Acción ¿Qué?
Inicia con verbo]],Tabla135[[#This Row],[Complemento
(Observaciones o desviaciones)]])</f>
        <v/>
      </c>
      <c r="R552" s="295"/>
      <c r="S552" s="327" t="str">
        <f>_xlfn.XLOOKUP(Tabla135[[#This Row],[Tipo de control]],Tabla7[Tipo de control],Tabla7[Peso],"",1)</f>
        <v/>
      </c>
      <c r="T552" s="290" t="str">
        <f>_xlfn.XLOOKUP(Tabla135[[#This Row],[Tipo de control]],Tabla7[Tipo de control],Tabla7[Afectación matriz],"",1)</f>
        <v/>
      </c>
      <c r="U552" s="295"/>
      <c r="V552" s="327" t="str">
        <f>_xlfn.XLOOKUP(Tabla135[[#This Row],[Implementación]],Tabla11[Implementación],Tabla11[Peso],"",1)</f>
        <v/>
      </c>
      <c r="W552" s="295"/>
      <c r="X552" s="295"/>
      <c r="Y552" s="295"/>
      <c r="Z552" s="295"/>
      <c r="AA552" s="310" t="str">
        <f>IFERROR(Tabla135[[#This Row],[Peso del control]]+Tabla135[[#This Row],[Peso de la implementación]],"")</f>
        <v/>
      </c>
      <c r="AB552" s="310" t="str" cm="1">
        <f t="array" ref="AB552">IFERROR(IF(Tabla135[[#This Row],[Registro diligenciado]]=TRUE,_xlfn.IFS(AND(Tabla135[[#This Row],[No. de Control]]=1,Tabla135[[#This Row],[Desplazamiento en la Matriz]]="Probabilidad"),D552-(D552*Tabla135[[#This Row],[Valor del control]]),AND(Tabla135[[#This Row],[No. de Control]]&gt;1,Tabla135[[#This Row],[Desplazamiento en la Matriz]]="Probabilidad"),AB551-(AB551*Tabla135[[#This Row],[Valor del control]]),AND(Tabla135[[#This Row],[No. de Control]]=1,Tabla135[[#This Row],[Desplazamiento en la Matriz]]="Impacto"),D552,AND(Tabla135[[#This Row],[No. de Control]]&gt;1,Tabla135[[#This Row],[Desplazamiento en la Matriz]]="Impacto"),AB551),""),"")</f>
        <v/>
      </c>
      <c r="AC552" s="310" t="str" cm="1">
        <f t="array" ref="AC552">IFERROR(IF(Tabla135[[#This Row],[Registro diligenciado]]=TRUE,_xlfn.IFS(AND(Tabla135[[#This Row],[No. de Control]]=1,Tabla135[[#This Row],[Desplazamiento en la Matriz]]="Impacto"),E552-(E552*Tabla135[[#This Row],[Valor del control]]),AND(Tabla135[[#This Row],[No. de Control]]&gt;1,Tabla135[[#This Row],[Desplazamiento en la Matriz]]="Impacto"),AC551-(AC551*Tabla135[[#This Row],[Valor del control]]),AND(Tabla135[[#This Row],[No. de Control]]=1,Tabla135[[#This Row],[Desplazamiento en la Matriz]]="Probabilidad"),E552,AND(Tabla135[[#This Row],[No. de Control]]&gt;1,Tabla135[[#This Row],[Desplazamiento en la Matriz]]="Probabilidad"),AC551),""),"")</f>
        <v/>
      </c>
      <c r="AD552" s="310">
        <f>IFERROR(_xlfn.MINIFS(Tabla135[Probabilidad residual],Tabla135[Id Riesgo],Tabla135[[#This Row],[Id Riesgo]]),"")</f>
        <v>0</v>
      </c>
      <c r="AE552" s="310">
        <f>IFERROR(_xlfn.MINIFS(Tabla135[Impacto residual],Tabla135[Id Riesgo],Tabla135[[#This Row],[Id Riesgo]]),"")</f>
        <v>0</v>
      </c>
      <c r="AF552" s="310" t="str" cm="1">
        <f t="array" ref="AF55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52" s="310" t="str" cm="1">
        <f t="array" ref="AG55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5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52" s="213"/>
      <c r="AJ552" s="727">
        <f>_xlfn.MINIFS(Tabla135[Probabilidad residual],Tabla135[Id Riesgo],Tabla135[[#This Row],[Id Riesgo]])</f>
        <v>0</v>
      </c>
      <c r="AK552" s="727">
        <f>_xlfn.MINIFS(Tabla135[Impacto residual],Tabla135[Id Riesgo],Tabla135[[#This Row],[Id Riesgo]])</f>
        <v>0</v>
      </c>
      <c r="AL552" s="727" t="str" cm="1">
        <f t="array" ref="AL552">IFERROR(_xlfn.IFS(AND(AJ552&gt;=CONFIGURACIÓN!$BF$6,AJ552&lt;=CONFIGURACIÓN!$BG$6),CONFIGURACIÓN!$BE$6,AND(AJ552&gt;=CONFIGURACIÓN!$BF$7,AJ552&lt;=CONFIGURACIÓN!$BG$7),CONFIGURACIÓN!$BE$7,AND(AJ552&gt;=CONFIGURACIÓN!$BF$8,AJ552&lt;=CONFIGURACIÓN!$BG$8),CONFIGURACIÓN!$BE$8,AND(AJ552&gt;=CONFIGURACIÓN!$BF$9,AJ552&lt;=CONFIGURACIÓN!$BG$9),CONFIGURACIÓN!$BE$9,AND(AJ552&gt;=CONFIGURACIÓN!$BF$10,AJ552&lt;=CONFIGURACIÓN!$BG$10),CONFIGURACIÓN!$BE$10),"")</f>
        <v/>
      </c>
      <c r="AM552" s="727" t="str" cm="1">
        <f t="array" ref="AM552">IFERROR(_xlfn.IFS(AND(AK552&gt;=CONFIGURACIÓN!$BJ$6,AK552&lt;=CONFIGURACIÓN!$BK$6),CONFIGURACIÓN!$BI$6,AND(AK552&gt;=CONFIGURACIÓN!$BJ$7,AK552&lt;=CONFIGURACIÓN!$BK$7),CONFIGURACIÓN!$BI$7,AND(AK552&gt;=CONFIGURACIÓN!$BJ$8,AK552&lt;=CONFIGURACIÓN!$BK$8),CONFIGURACIÓN!$BI$8,AND(AK552&gt;=CONFIGURACIÓN!$BJ$9,AK552&lt;=CONFIGURACIÓN!$BK$9),CONFIGURACIÓN!$BI$9,AND(AK552&gt;=CONFIGURACIÓN!$BJ$10,AK552&lt;=CONFIGURACIÓN!$BK$10),CONFIGURACIÓN!$BI$10),"")</f>
        <v/>
      </c>
      <c r="AN552" s="213"/>
      <c r="AO552" s="213"/>
      <c r="AP552" s="213"/>
      <c r="AQ552" s="213"/>
      <c r="AR552" s="213"/>
      <c r="AS552" s="213"/>
      <c r="AT552" s="213"/>
      <c r="AU552" s="213"/>
      <c r="AV552" s="213"/>
      <c r="AW552" s="213"/>
      <c r="AX552" s="213"/>
      <c r="AY552" s="213"/>
    </row>
    <row r="553" spans="1:51" ht="14.6" x14ac:dyDescent="0.4">
      <c r="A553" s="735" t="str">
        <f>Tabla135[[#This Row],[Id Riesgo]]</f>
        <v>RC55</v>
      </c>
      <c r="B553" s="736" t="str">
        <f>Tabla135[[#This Row],[Riesgo]]</f>
        <v/>
      </c>
      <c r="C553" s="742" t="b">
        <f>Tabla135[[#This Row],[Identificado en paso 1 y 2?]]</f>
        <v>0</v>
      </c>
      <c r="D553" s="727" t="str">
        <f>_xlfn.XLOOKUP(Tabla135[[#This Row],[Id Riesgo]],Tabla13[Id Riesgo],Tabla13[Probabilidad],"",1)</f>
        <v/>
      </c>
      <c r="E553" s="727" t="str">
        <f>IF(C553=TRUE,_xlfn.XLOOKUP(Tabla135[[#This Row],[Id Riesgo]],Tabla13[Id Riesgo],Tabla13[Porcentaje Impacto],"",1),"")</f>
        <v/>
      </c>
      <c r="F553" s="290" t="str">
        <f t="shared" ref="F553:F561" si="54">F552</f>
        <v>RC55</v>
      </c>
      <c r="G553" s="415" t="b">
        <f>_xlfn.XLOOKUP(F553,Tabla13[Id Riesgo],Tabla13[Registro diligenciado],FALSE,1)</f>
        <v>0</v>
      </c>
      <c r="H553" s="290" t="str">
        <f>IF(G553,_xlfn.XLOOKUP(F553,Tabla6[Id Riesgo],Tabla6[DESCRIPCIÓN DEL RIESGO],FALSE,1),"")</f>
        <v/>
      </c>
      <c r="I553" s="327" t="str">
        <f>_xlfn.XLOOKUP(Tabla135[[#This Row],[Id Riesgo]],Tabla13[Id Riesgo],Tabla13[Probabilidad])</f>
        <v/>
      </c>
      <c r="J553" s="327" t="str">
        <f>_xlfn.XLOOKUP(Tabla135[[#This Row],[Id Riesgo]],Tabla13[Id Riesgo],Tabla13[Porcentaje Impacto],"",1)</f>
        <v/>
      </c>
      <c r="K553" s="311">
        <v>2</v>
      </c>
      <c r="L553" s="314"/>
      <c r="M553" s="314"/>
      <c r="N553" s="314"/>
      <c r="O553" s="295"/>
      <c r="P553" s="314"/>
      <c r="Q553" s="328" t="str">
        <f>_xlfn.TEXTJOIN(" ",TRUE,Tabla135[[#This Row],[Actividad - Acción ¿Qué?
Inicia con verbo]],Tabla135[[#This Row],[Complemento
(Observaciones o desviaciones)]])</f>
        <v/>
      </c>
      <c r="R553" s="295"/>
      <c r="S553" s="327" t="str">
        <f>_xlfn.XLOOKUP(Tabla135[[#This Row],[Tipo de control]],Tabla7[Tipo de control],Tabla7[Peso],"",1)</f>
        <v/>
      </c>
      <c r="T553" s="290" t="str">
        <f>_xlfn.XLOOKUP(Tabla135[[#This Row],[Tipo de control]],Tabla7[Tipo de control],Tabla7[Afectación matriz],"",1)</f>
        <v/>
      </c>
      <c r="U553" s="295"/>
      <c r="V553" s="327" t="str">
        <f>_xlfn.XLOOKUP(Tabla135[[#This Row],[Implementación]],Tabla11[Implementación],Tabla11[Peso],"",1)</f>
        <v/>
      </c>
      <c r="W553" s="295"/>
      <c r="X553" s="295"/>
      <c r="Y553" s="295"/>
      <c r="Z553" s="295"/>
      <c r="AA553" s="310" t="str">
        <f>IFERROR(Tabla135[[#This Row],[Peso del control]]+Tabla135[[#This Row],[Peso de la implementación]],"")</f>
        <v/>
      </c>
      <c r="AB553" s="310" t="str" cm="1">
        <f t="array" ref="AB553">IFERROR(IF(Tabla135[[#This Row],[Registro diligenciado]]=TRUE,_xlfn.IFS(AND(Tabla135[[#This Row],[No. de Control]]=1,Tabla135[[#This Row],[Desplazamiento en la Matriz]]="Probabilidad"),D553-(D553*Tabla135[[#This Row],[Valor del control]]),AND(Tabla135[[#This Row],[No. de Control]]&gt;1,Tabla135[[#This Row],[Desplazamiento en la Matriz]]="Probabilidad"),AB552-(AB552*Tabla135[[#This Row],[Valor del control]]),AND(Tabla135[[#This Row],[No. de Control]]=1,Tabla135[[#This Row],[Desplazamiento en la Matriz]]="Impacto"),D553,AND(Tabla135[[#This Row],[No. de Control]]&gt;1,Tabla135[[#This Row],[Desplazamiento en la Matriz]]="Impacto"),AB552),""),"")</f>
        <v/>
      </c>
      <c r="AC553" s="310" t="str" cm="1">
        <f t="array" ref="AC553">IFERROR(IF(Tabla135[[#This Row],[Registro diligenciado]]=TRUE,_xlfn.IFS(AND(Tabla135[[#This Row],[No. de Control]]=1,Tabla135[[#This Row],[Desplazamiento en la Matriz]]="Impacto"),E553-(E553*Tabla135[[#This Row],[Valor del control]]),AND(Tabla135[[#This Row],[No. de Control]]&gt;1,Tabla135[[#This Row],[Desplazamiento en la Matriz]]="Impacto"),AC552-(AC552*Tabla135[[#This Row],[Valor del control]]),AND(Tabla135[[#This Row],[No. de Control]]=1,Tabla135[[#This Row],[Desplazamiento en la Matriz]]="Probabilidad"),E553,AND(Tabla135[[#This Row],[No. de Control]]&gt;1,Tabla135[[#This Row],[Desplazamiento en la Matriz]]="Probabilidad"),AC552),""),"")</f>
        <v/>
      </c>
      <c r="AD553" s="310">
        <f>IFERROR(_xlfn.MINIFS(Tabla135[Probabilidad residual],Tabla135[Id Riesgo],Tabla135[[#This Row],[Id Riesgo]]),"")</f>
        <v>0</v>
      </c>
      <c r="AE553" s="310">
        <f>IFERROR(_xlfn.MINIFS(Tabla135[Impacto residual],Tabla135[Id Riesgo],Tabla135[[#This Row],[Id Riesgo]]),"")</f>
        <v>0</v>
      </c>
      <c r="AF553" s="310" t="str" cm="1">
        <f t="array" ref="AF55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53" s="310" t="str" cm="1">
        <f t="array" ref="AG55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5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53" s="213"/>
      <c r="AJ553" s="727">
        <f>_xlfn.MINIFS(Tabla135[Probabilidad residual],Tabla135[Id Riesgo],Tabla135[[#This Row],[Id Riesgo]])</f>
        <v>0</v>
      </c>
      <c r="AK553" s="727">
        <f>_xlfn.MINIFS(Tabla135[Impacto residual],Tabla135[Id Riesgo],Tabla135[[#This Row],[Id Riesgo]])</f>
        <v>0</v>
      </c>
      <c r="AL553" s="727"/>
      <c r="AM553" s="727"/>
      <c r="AN553" s="213"/>
      <c r="AO553" s="213"/>
      <c r="AP553" s="213"/>
      <c r="AQ553" s="213"/>
      <c r="AR553" s="213"/>
      <c r="AS553" s="213"/>
      <c r="AT553" s="213"/>
      <c r="AU553" s="213"/>
      <c r="AV553" s="213"/>
      <c r="AW553" s="213"/>
      <c r="AX553" s="213"/>
      <c r="AY553" s="213"/>
    </row>
    <row r="554" spans="1:51" ht="14.6" x14ac:dyDescent="0.4">
      <c r="A554" s="735" t="str">
        <f>Tabla135[[#This Row],[Id Riesgo]]</f>
        <v>RC55</v>
      </c>
      <c r="B554" s="736" t="str">
        <f>Tabla135[[#This Row],[Riesgo]]</f>
        <v/>
      </c>
      <c r="C554" s="742" t="b">
        <f>Tabla135[[#This Row],[Identificado en paso 1 y 2?]]</f>
        <v>0</v>
      </c>
      <c r="D554" s="727" t="str">
        <f>_xlfn.XLOOKUP(Tabla135[[#This Row],[Id Riesgo]],Tabla13[Id Riesgo],Tabla13[Probabilidad],"",1)</f>
        <v/>
      </c>
      <c r="E554" s="727" t="str">
        <f>IF(C554=TRUE,_xlfn.XLOOKUP(Tabla135[[#This Row],[Id Riesgo]],Tabla13[Id Riesgo],Tabla13[Porcentaje Impacto],"",1),"")</f>
        <v/>
      </c>
      <c r="F554" s="290" t="str">
        <f t="shared" si="54"/>
        <v>RC55</v>
      </c>
      <c r="G554" s="415" t="b">
        <f>_xlfn.XLOOKUP(F554,Tabla13[Id Riesgo],Tabla13[Registro diligenciado],FALSE,1)</f>
        <v>0</v>
      </c>
      <c r="H554" s="290" t="str">
        <f>IF(G554,_xlfn.XLOOKUP(F554,Tabla6[Id Riesgo],Tabla6[DESCRIPCIÓN DEL RIESGO],FALSE,1),"")</f>
        <v/>
      </c>
      <c r="I554" s="327" t="str">
        <f>_xlfn.XLOOKUP(Tabla135[[#This Row],[Id Riesgo]],Tabla13[Id Riesgo],Tabla13[Probabilidad])</f>
        <v/>
      </c>
      <c r="J554" s="327" t="str">
        <f>_xlfn.XLOOKUP(Tabla135[[#This Row],[Id Riesgo]],Tabla13[Id Riesgo],Tabla13[Porcentaje Impacto],"",1)</f>
        <v/>
      </c>
      <c r="K554" s="311">
        <v>3</v>
      </c>
      <c r="L554" s="314"/>
      <c r="M554" s="314"/>
      <c r="N554" s="314"/>
      <c r="O554" s="295"/>
      <c r="P554" s="314"/>
      <c r="Q554" s="328" t="str">
        <f>_xlfn.TEXTJOIN(" ",TRUE,Tabla135[[#This Row],[Actividad - Acción ¿Qué?
Inicia con verbo]],Tabla135[[#This Row],[Complemento
(Observaciones o desviaciones)]])</f>
        <v/>
      </c>
      <c r="R554" s="295"/>
      <c r="S554" s="327" t="str">
        <f>_xlfn.XLOOKUP(Tabla135[[#This Row],[Tipo de control]],Tabla7[Tipo de control],Tabla7[Peso],"",1)</f>
        <v/>
      </c>
      <c r="T554" s="290" t="str">
        <f>_xlfn.XLOOKUP(Tabla135[[#This Row],[Tipo de control]],Tabla7[Tipo de control],Tabla7[Afectación matriz],"",1)</f>
        <v/>
      </c>
      <c r="U554" s="295"/>
      <c r="V554" s="327" t="str">
        <f>_xlfn.XLOOKUP(Tabla135[[#This Row],[Implementación]],Tabla11[Implementación],Tabla11[Peso],"",1)</f>
        <v/>
      </c>
      <c r="W554" s="295"/>
      <c r="X554" s="295"/>
      <c r="Y554" s="295"/>
      <c r="Z554" s="295"/>
      <c r="AA554" s="310" t="str">
        <f>IFERROR(Tabla135[[#This Row],[Peso del control]]+Tabla135[[#This Row],[Peso de la implementación]],"")</f>
        <v/>
      </c>
      <c r="AB554" s="310" t="str" cm="1">
        <f t="array" ref="AB554">IFERROR(IF(Tabla135[[#This Row],[Registro diligenciado]]=TRUE,_xlfn.IFS(AND(Tabla135[[#This Row],[No. de Control]]=1,Tabla135[[#This Row],[Desplazamiento en la Matriz]]="Probabilidad"),D554-(D554*Tabla135[[#This Row],[Valor del control]]),AND(Tabla135[[#This Row],[No. de Control]]&gt;1,Tabla135[[#This Row],[Desplazamiento en la Matriz]]="Probabilidad"),AB553-(AB553*Tabla135[[#This Row],[Valor del control]]),AND(Tabla135[[#This Row],[No. de Control]]=1,Tabla135[[#This Row],[Desplazamiento en la Matriz]]="Impacto"),D554,AND(Tabla135[[#This Row],[No. de Control]]&gt;1,Tabla135[[#This Row],[Desplazamiento en la Matriz]]="Impacto"),AB553),""),"")</f>
        <v/>
      </c>
      <c r="AC554" s="310" t="str" cm="1">
        <f t="array" ref="AC554">IFERROR(IF(Tabla135[[#This Row],[Registro diligenciado]]=TRUE,_xlfn.IFS(AND(Tabla135[[#This Row],[No. de Control]]=1,Tabla135[[#This Row],[Desplazamiento en la Matriz]]="Impacto"),E554-(E554*Tabla135[[#This Row],[Valor del control]]),AND(Tabla135[[#This Row],[No. de Control]]&gt;1,Tabla135[[#This Row],[Desplazamiento en la Matriz]]="Impacto"),AC553-(AC553*Tabla135[[#This Row],[Valor del control]]),AND(Tabla135[[#This Row],[No. de Control]]=1,Tabla135[[#This Row],[Desplazamiento en la Matriz]]="Probabilidad"),E554,AND(Tabla135[[#This Row],[No. de Control]]&gt;1,Tabla135[[#This Row],[Desplazamiento en la Matriz]]="Probabilidad"),AC553),""),"")</f>
        <v/>
      </c>
      <c r="AD554" s="310">
        <f>IFERROR(_xlfn.MINIFS(Tabla135[Probabilidad residual],Tabla135[Id Riesgo],Tabla135[[#This Row],[Id Riesgo]]),"")</f>
        <v>0</v>
      </c>
      <c r="AE554" s="310">
        <f>IFERROR(_xlfn.MINIFS(Tabla135[Impacto residual],Tabla135[Id Riesgo],Tabla135[[#This Row],[Id Riesgo]]),"")</f>
        <v>0</v>
      </c>
      <c r="AF554" s="310" t="str" cm="1">
        <f t="array" ref="AF55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54" s="310" t="str" cm="1">
        <f t="array" ref="AG55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5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54" s="213"/>
      <c r="AJ554" s="727">
        <f>_xlfn.MINIFS(Tabla135[Probabilidad residual],Tabla135[Id Riesgo],Tabla135[[#This Row],[Id Riesgo]])</f>
        <v>0</v>
      </c>
      <c r="AK554" s="727">
        <f>_xlfn.MINIFS(Tabla135[Impacto residual],Tabla135[Id Riesgo],Tabla135[[#This Row],[Id Riesgo]])</f>
        <v>0</v>
      </c>
      <c r="AL554" s="727"/>
      <c r="AM554" s="727"/>
      <c r="AN554" s="213"/>
      <c r="AO554" s="213"/>
      <c r="AP554" s="213"/>
      <c r="AQ554" s="213"/>
      <c r="AR554" s="213"/>
      <c r="AS554" s="213"/>
      <c r="AT554" s="213"/>
      <c r="AU554" s="213"/>
      <c r="AV554" s="213"/>
      <c r="AW554" s="213"/>
      <c r="AX554" s="213"/>
      <c r="AY554" s="213"/>
    </row>
    <row r="555" spans="1:51" ht="14.6" x14ac:dyDescent="0.4">
      <c r="A555" s="735" t="str">
        <f>Tabla135[[#This Row],[Id Riesgo]]</f>
        <v>RC55</v>
      </c>
      <c r="B555" s="736" t="str">
        <f>Tabla135[[#This Row],[Riesgo]]</f>
        <v/>
      </c>
      <c r="C555" s="742" t="b">
        <f>Tabla135[[#This Row],[Identificado en paso 1 y 2?]]</f>
        <v>0</v>
      </c>
      <c r="D555" s="727" t="str">
        <f>_xlfn.XLOOKUP(Tabla135[[#This Row],[Id Riesgo]],Tabla13[Id Riesgo],Tabla13[Probabilidad],"",1)</f>
        <v/>
      </c>
      <c r="E555" s="727" t="str">
        <f>IF(C555=TRUE,_xlfn.XLOOKUP(Tabla135[[#This Row],[Id Riesgo]],Tabla13[Id Riesgo],Tabla13[Porcentaje Impacto],"",1),"")</f>
        <v/>
      </c>
      <c r="F555" s="290" t="str">
        <f t="shared" si="54"/>
        <v>RC55</v>
      </c>
      <c r="G555" s="415" t="b">
        <f>_xlfn.XLOOKUP(F555,Tabla13[Id Riesgo],Tabla13[Registro diligenciado],FALSE,1)</f>
        <v>0</v>
      </c>
      <c r="H555" s="290" t="str">
        <f>IF(G555,_xlfn.XLOOKUP(F555,Tabla6[Id Riesgo],Tabla6[DESCRIPCIÓN DEL RIESGO],FALSE,1),"")</f>
        <v/>
      </c>
      <c r="I555" s="327" t="str">
        <f>_xlfn.XLOOKUP(Tabla135[[#This Row],[Id Riesgo]],Tabla13[Id Riesgo],Tabla13[Probabilidad])</f>
        <v/>
      </c>
      <c r="J555" s="327" t="str">
        <f>_xlfn.XLOOKUP(Tabla135[[#This Row],[Id Riesgo]],Tabla13[Id Riesgo],Tabla13[Porcentaje Impacto],"",1)</f>
        <v/>
      </c>
      <c r="K555" s="311">
        <v>4</v>
      </c>
      <c r="L555" s="314"/>
      <c r="M555" s="314"/>
      <c r="N555" s="314"/>
      <c r="O555" s="295"/>
      <c r="P555" s="314"/>
      <c r="Q555" s="328" t="str">
        <f>_xlfn.TEXTJOIN(" ",TRUE,Tabla135[[#This Row],[Actividad - Acción ¿Qué?
Inicia con verbo]],Tabla135[[#This Row],[Complemento
(Observaciones o desviaciones)]])</f>
        <v/>
      </c>
      <c r="R555" s="295"/>
      <c r="S555" s="327" t="str">
        <f>_xlfn.XLOOKUP(Tabla135[[#This Row],[Tipo de control]],Tabla7[Tipo de control],Tabla7[Peso],"",1)</f>
        <v/>
      </c>
      <c r="T555" s="290" t="str">
        <f>_xlfn.XLOOKUP(Tabla135[[#This Row],[Tipo de control]],Tabla7[Tipo de control],Tabla7[Afectación matriz],"",1)</f>
        <v/>
      </c>
      <c r="U555" s="295"/>
      <c r="V555" s="327" t="str">
        <f>_xlfn.XLOOKUP(Tabla135[[#This Row],[Implementación]],Tabla11[Implementación],Tabla11[Peso],"",1)</f>
        <v/>
      </c>
      <c r="W555" s="295"/>
      <c r="X555" s="295"/>
      <c r="Y555" s="295"/>
      <c r="Z555" s="295"/>
      <c r="AA555" s="310" t="str">
        <f>IFERROR(Tabla135[[#This Row],[Peso del control]]+Tabla135[[#This Row],[Peso de la implementación]],"")</f>
        <v/>
      </c>
      <c r="AB555" s="310" t="str" cm="1">
        <f t="array" ref="AB555">IFERROR(IF(Tabla135[[#This Row],[Registro diligenciado]]=TRUE,_xlfn.IFS(AND(Tabla135[[#This Row],[No. de Control]]=1,Tabla135[[#This Row],[Desplazamiento en la Matriz]]="Probabilidad"),D555-(D555*Tabla135[[#This Row],[Valor del control]]),AND(Tabla135[[#This Row],[No. de Control]]&gt;1,Tabla135[[#This Row],[Desplazamiento en la Matriz]]="Probabilidad"),AB554-(AB554*Tabla135[[#This Row],[Valor del control]]),AND(Tabla135[[#This Row],[No. de Control]]=1,Tabla135[[#This Row],[Desplazamiento en la Matriz]]="Impacto"),D555,AND(Tabla135[[#This Row],[No. de Control]]&gt;1,Tabla135[[#This Row],[Desplazamiento en la Matriz]]="Impacto"),AB554),""),"")</f>
        <v/>
      </c>
      <c r="AC555" s="310" t="str" cm="1">
        <f t="array" ref="AC555">IFERROR(IF(Tabla135[[#This Row],[Registro diligenciado]]=TRUE,_xlfn.IFS(AND(Tabla135[[#This Row],[No. de Control]]=1,Tabla135[[#This Row],[Desplazamiento en la Matriz]]="Impacto"),E555-(E555*Tabla135[[#This Row],[Valor del control]]),AND(Tabla135[[#This Row],[No. de Control]]&gt;1,Tabla135[[#This Row],[Desplazamiento en la Matriz]]="Impacto"),AC554-(AC554*Tabla135[[#This Row],[Valor del control]]),AND(Tabla135[[#This Row],[No. de Control]]=1,Tabla135[[#This Row],[Desplazamiento en la Matriz]]="Probabilidad"),E555,AND(Tabla135[[#This Row],[No. de Control]]&gt;1,Tabla135[[#This Row],[Desplazamiento en la Matriz]]="Probabilidad"),AC554),""),"")</f>
        <v/>
      </c>
      <c r="AD555" s="310">
        <f>IFERROR(_xlfn.MINIFS(Tabla135[Probabilidad residual],Tabla135[Id Riesgo],Tabla135[[#This Row],[Id Riesgo]]),"")</f>
        <v>0</v>
      </c>
      <c r="AE555" s="310">
        <f>IFERROR(_xlfn.MINIFS(Tabla135[Impacto residual],Tabla135[Id Riesgo],Tabla135[[#This Row],[Id Riesgo]]),"")</f>
        <v>0</v>
      </c>
      <c r="AF555" s="310" t="str" cm="1">
        <f t="array" ref="AF55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55" s="310" t="str" cm="1">
        <f t="array" ref="AG55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5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55" s="213"/>
      <c r="AJ555" s="727">
        <f>_xlfn.MINIFS(Tabla135[Probabilidad residual],Tabla135[Id Riesgo],Tabla135[[#This Row],[Id Riesgo]])</f>
        <v>0</v>
      </c>
      <c r="AK555" s="727">
        <f>_xlfn.MINIFS(Tabla135[Impacto residual],Tabla135[Id Riesgo],Tabla135[[#This Row],[Id Riesgo]])</f>
        <v>0</v>
      </c>
      <c r="AL555" s="727"/>
      <c r="AM555" s="727"/>
      <c r="AN555" s="213"/>
      <c r="AO555" s="213"/>
      <c r="AP555" s="213"/>
      <c r="AQ555" s="213"/>
      <c r="AR555" s="213"/>
      <c r="AS555" s="213"/>
      <c r="AT555" s="213"/>
      <c r="AU555" s="213"/>
      <c r="AV555" s="213"/>
      <c r="AW555" s="213"/>
      <c r="AX555" s="213"/>
      <c r="AY555" s="213"/>
    </row>
    <row r="556" spans="1:51" ht="14.6" x14ac:dyDescent="0.4">
      <c r="A556" s="735" t="str">
        <f>Tabla135[[#This Row],[Id Riesgo]]</f>
        <v>RC55</v>
      </c>
      <c r="B556" s="736" t="str">
        <f>Tabla135[[#This Row],[Riesgo]]</f>
        <v/>
      </c>
      <c r="C556" s="742" t="b">
        <f>Tabla135[[#This Row],[Identificado en paso 1 y 2?]]</f>
        <v>0</v>
      </c>
      <c r="D556" s="727" t="str">
        <f>_xlfn.XLOOKUP(Tabla135[[#This Row],[Id Riesgo]],Tabla13[Id Riesgo],Tabla13[Probabilidad],"",1)</f>
        <v/>
      </c>
      <c r="E556" s="727" t="str">
        <f>IF(C556=TRUE,_xlfn.XLOOKUP(Tabla135[[#This Row],[Id Riesgo]],Tabla13[Id Riesgo],Tabla13[Porcentaje Impacto],"",1),"")</f>
        <v/>
      </c>
      <c r="F556" s="290" t="str">
        <f t="shared" si="54"/>
        <v>RC55</v>
      </c>
      <c r="G556" s="415" t="b">
        <f>_xlfn.XLOOKUP(F556,Tabla13[Id Riesgo],Tabla13[Registro diligenciado],FALSE,1)</f>
        <v>0</v>
      </c>
      <c r="H556" s="290" t="str">
        <f>IF(G556,_xlfn.XLOOKUP(F556,Tabla6[Id Riesgo],Tabla6[DESCRIPCIÓN DEL RIESGO],FALSE,1),"")</f>
        <v/>
      </c>
      <c r="I556" s="327" t="str">
        <f>_xlfn.XLOOKUP(Tabla135[[#This Row],[Id Riesgo]],Tabla13[Id Riesgo],Tabla13[Probabilidad])</f>
        <v/>
      </c>
      <c r="J556" s="327" t="str">
        <f>_xlfn.XLOOKUP(Tabla135[[#This Row],[Id Riesgo]],Tabla13[Id Riesgo],Tabla13[Porcentaje Impacto],"",1)</f>
        <v/>
      </c>
      <c r="K556" s="311">
        <v>5</v>
      </c>
      <c r="L556" s="314"/>
      <c r="M556" s="314"/>
      <c r="N556" s="314"/>
      <c r="O556" s="295"/>
      <c r="P556" s="314"/>
      <c r="Q556" s="328" t="str">
        <f>_xlfn.TEXTJOIN(" ",TRUE,Tabla135[[#This Row],[Actividad - Acción ¿Qué?
Inicia con verbo]],Tabla135[[#This Row],[Complemento
(Observaciones o desviaciones)]])</f>
        <v/>
      </c>
      <c r="R556" s="295"/>
      <c r="S556" s="327" t="str">
        <f>_xlfn.XLOOKUP(Tabla135[[#This Row],[Tipo de control]],Tabla7[Tipo de control],Tabla7[Peso],"",1)</f>
        <v/>
      </c>
      <c r="T556" s="290" t="str">
        <f>_xlfn.XLOOKUP(Tabla135[[#This Row],[Tipo de control]],Tabla7[Tipo de control],Tabla7[Afectación matriz],"",1)</f>
        <v/>
      </c>
      <c r="U556" s="295"/>
      <c r="V556" s="327" t="str">
        <f>_xlfn.XLOOKUP(Tabla135[[#This Row],[Implementación]],Tabla11[Implementación],Tabla11[Peso],"",1)</f>
        <v/>
      </c>
      <c r="W556" s="295"/>
      <c r="X556" s="295"/>
      <c r="Y556" s="295"/>
      <c r="Z556" s="295"/>
      <c r="AA556" s="310" t="str">
        <f>IFERROR(Tabla135[[#This Row],[Peso del control]]+Tabla135[[#This Row],[Peso de la implementación]],"")</f>
        <v/>
      </c>
      <c r="AB556" s="310" t="str" cm="1">
        <f t="array" ref="AB556">IFERROR(IF(Tabla135[[#This Row],[Registro diligenciado]]=TRUE,_xlfn.IFS(AND(Tabla135[[#This Row],[No. de Control]]=1,Tabla135[[#This Row],[Desplazamiento en la Matriz]]="Probabilidad"),D556-(D556*Tabla135[[#This Row],[Valor del control]]),AND(Tabla135[[#This Row],[No. de Control]]&gt;1,Tabla135[[#This Row],[Desplazamiento en la Matriz]]="Probabilidad"),AB555-(AB555*Tabla135[[#This Row],[Valor del control]]),AND(Tabla135[[#This Row],[No. de Control]]=1,Tabla135[[#This Row],[Desplazamiento en la Matriz]]="Impacto"),D556,AND(Tabla135[[#This Row],[No. de Control]]&gt;1,Tabla135[[#This Row],[Desplazamiento en la Matriz]]="Impacto"),AB555),""),"")</f>
        <v/>
      </c>
      <c r="AC556" s="310" t="str" cm="1">
        <f t="array" ref="AC556">IFERROR(IF(Tabla135[[#This Row],[Registro diligenciado]]=TRUE,_xlfn.IFS(AND(Tabla135[[#This Row],[No. de Control]]=1,Tabla135[[#This Row],[Desplazamiento en la Matriz]]="Impacto"),E556-(E556*Tabla135[[#This Row],[Valor del control]]),AND(Tabla135[[#This Row],[No. de Control]]&gt;1,Tabla135[[#This Row],[Desplazamiento en la Matriz]]="Impacto"),AC555-(AC555*Tabla135[[#This Row],[Valor del control]]),AND(Tabla135[[#This Row],[No. de Control]]=1,Tabla135[[#This Row],[Desplazamiento en la Matriz]]="Probabilidad"),E556,AND(Tabla135[[#This Row],[No. de Control]]&gt;1,Tabla135[[#This Row],[Desplazamiento en la Matriz]]="Probabilidad"),AC555),""),"")</f>
        <v/>
      </c>
      <c r="AD556" s="310">
        <f>IFERROR(_xlfn.MINIFS(Tabla135[Probabilidad residual],Tabla135[Id Riesgo],Tabla135[[#This Row],[Id Riesgo]]),"")</f>
        <v>0</v>
      </c>
      <c r="AE556" s="310">
        <f>IFERROR(_xlfn.MINIFS(Tabla135[Impacto residual],Tabla135[Id Riesgo],Tabla135[[#This Row],[Id Riesgo]]),"")</f>
        <v>0</v>
      </c>
      <c r="AF556" s="310" t="str" cm="1">
        <f t="array" ref="AF55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56" s="310" t="str" cm="1">
        <f t="array" ref="AG55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5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56" s="213"/>
      <c r="AJ556" s="727">
        <f>_xlfn.MINIFS(Tabla135[Probabilidad residual],Tabla135[Id Riesgo],Tabla135[[#This Row],[Id Riesgo]])</f>
        <v>0</v>
      </c>
      <c r="AK556" s="727">
        <f>_xlfn.MINIFS(Tabla135[Impacto residual],Tabla135[Id Riesgo],Tabla135[[#This Row],[Id Riesgo]])</f>
        <v>0</v>
      </c>
      <c r="AL556" s="727"/>
      <c r="AM556" s="727"/>
      <c r="AN556" s="213"/>
      <c r="AO556" s="213"/>
      <c r="AP556" s="213"/>
      <c r="AQ556" s="213"/>
      <c r="AR556" s="213"/>
      <c r="AS556" s="213"/>
      <c r="AT556" s="213"/>
      <c r="AU556" s="213"/>
      <c r="AV556" s="213"/>
      <c r="AW556" s="213"/>
      <c r="AX556" s="213"/>
      <c r="AY556" s="213"/>
    </row>
    <row r="557" spans="1:51" ht="14.6" x14ac:dyDescent="0.4">
      <c r="A557" s="735" t="str">
        <f>Tabla135[[#This Row],[Id Riesgo]]</f>
        <v>RC55</v>
      </c>
      <c r="B557" s="736" t="str">
        <f>Tabla135[[#This Row],[Riesgo]]</f>
        <v/>
      </c>
      <c r="C557" s="742" t="b">
        <f>Tabla135[[#This Row],[Identificado en paso 1 y 2?]]</f>
        <v>0</v>
      </c>
      <c r="D557" s="727" t="str">
        <f>_xlfn.XLOOKUP(Tabla135[[#This Row],[Id Riesgo]],Tabla13[Id Riesgo],Tabla13[Probabilidad],"",1)</f>
        <v/>
      </c>
      <c r="E557" s="727" t="str">
        <f>IF(C557=TRUE,_xlfn.XLOOKUP(Tabla135[[#This Row],[Id Riesgo]],Tabla13[Id Riesgo],Tabla13[Porcentaje Impacto],"",1),"")</f>
        <v/>
      </c>
      <c r="F557" s="290" t="str">
        <f t="shared" si="54"/>
        <v>RC55</v>
      </c>
      <c r="G557" s="415" t="b">
        <f>_xlfn.XLOOKUP(F557,Tabla13[Id Riesgo],Tabla13[Registro diligenciado],FALSE,1)</f>
        <v>0</v>
      </c>
      <c r="H557" s="290" t="str">
        <f>IF(G557,_xlfn.XLOOKUP(F557,Tabla6[Id Riesgo],Tabla6[DESCRIPCIÓN DEL RIESGO],FALSE,1),"")</f>
        <v/>
      </c>
      <c r="I557" s="327" t="str">
        <f>_xlfn.XLOOKUP(Tabla135[[#This Row],[Id Riesgo]],Tabla13[Id Riesgo],Tabla13[Probabilidad])</f>
        <v/>
      </c>
      <c r="J557" s="327" t="str">
        <f>_xlfn.XLOOKUP(Tabla135[[#This Row],[Id Riesgo]],Tabla13[Id Riesgo],Tabla13[Porcentaje Impacto],"",1)</f>
        <v/>
      </c>
      <c r="K557" s="311">
        <v>6</v>
      </c>
      <c r="L557" s="314"/>
      <c r="M557" s="314"/>
      <c r="N557" s="314"/>
      <c r="O557" s="295"/>
      <c r="P557" s="314"/>
      <c r="Q557" s="328" t="str">
        <f>_xlfn.TEXTJOIN(" ",TRUE,Tabla135[[#This Row],[Actividad - Acción ¿Qué?
Inicia con verbo]],Tabla135[[#This Row],[Complemento
(Observaciones o desviaciones)]])</f>
        <v/>
      </c>
      <c r="R557" s="295"/>
      <c r="S557" s="327" t="str">
        <f>_xlfn.XLOOKUP(Tabla135[[#This Row],[Tipo de control]],Tabla7[Tipo de control],Tabla7[Peso],"",1)</f>
        <v/>
      </c>
      <c r="T557" s="290" t="str">
        <f>_xlfn.XLOOKUP(Tabla135[[#This Row],[Tipo de control]],Tabla7[Tipo de control],Tabla7[Afectación matriz],"",1)</f>
        <v/>
      </c>
      <c r="U557" s="295"/>
      <c r="V557" s="327" t="str">
        <f>_xlfn.XLOOKUP(Tabla135[[#This Row],[Implementación]],Tabla11[Implementación],Tabla11[Peso],"",1)</f>
        <v/>
      </c>
      <c r="W557" s="295"/>
      <c r="X557" s="295"/>
      <c r="Y557" s="295"/>
      <c r="Z557" s="295"/>
      <c r="AA557" s="310" t="str">
        <f>IFERROR(Tabla135[[#This Row],[Peso del control]]+Tabla135[[#This Row],[Peso de la implementación]],"")</f>
        <v/>
      </c>
      <c r="AB557" s="310" t="str" cm="1">
        <f t="array" ref="AB557">IFERROR(IF(Tabla135[[#This Row],[Registro diligenciado]]=TRUE,_xlfn.IFS(AND(Tabla135[[#This Row],[No. de Control]]=1,Tabla135[[#This Row],[Desplazamiento en la Matriz]]="Probabilidad"),D557-(D557*Tabla135[[#This Row],[Valor del control]]),AND(Tabla135[[#This Row],[No. de Control]]&gt;1,Tabla135[[#This Row],[Desplazamiento en la Matriz]]="Probabilidad"),AB556-(AB556*Tabla135[[#This Row],[Valor del control]]),AND(Tabla135[[#This Row],[No. de Control]]=1,Tabla135[[#This Row],[Desplazamiento en la Matriz]]="Impacto"),D557,AND(Tabla135[[#This Row],[No. de Control]]&gt;1,Tabla135[[#This Row],[Desplazamiento en la Matriz]]="Impacto"),AB556),""),"")</f>
        <v/>
      </c>
      <c r="AC557" s="310" t="str" cm="1">
        <f t="array" ref="AC557">IFERROR(IF(Tabla135[[#This Row],[Registro diligenciado]]=TRUE,_xlfn.IFS(AND(Tabla135[[#This Row],[No. de Control]]=1,Tabla135[[#This Row],[Desplazamiento en la Matriz]]="Impacto"),E557-(E557*Tabla135[[#This Row],[Valor del control]]),AND(Tabla135[[#This Row],[No. de Control]]&gt;1,Tabla135[[#This Row],[Desplazamiento en la Matriz]]="Impacto"),AC556-(AC556*Tabla135[[#This Row],[Valor del control]]),AND(Tabla135[[#This Row],[No. de Control]]=1,Tabla135[[#This Row],[Desplazamiento en la Matriz]]="Probabilidad"),E557,AND(Tabla135[[#This Row],[No. de Control]]&gt;1,Tabla135[[#This Row],[Desplazamiento en la Matriz]]="Probabilidad"),AC556),""),"")</f>
        <v/>
      </c>
      <c r="AD557" s="310">
        <f>IFERROR(_xlfn.MINIFS(Tabla135[Probabilidad residual],Tabla135[Id Riesgo],Tabla135[[#This Row],[Id Riesgo]]),"")</f>
        <v>0</v>
      </c>
      <c r="AE557" s="310">
        <f>IFERROR(_xlfn.MINIFS(Tabla135[Impacto residual],Tabla135[Id Riesgo],Tabla135[[#This Row],[Id Riesgo]]),"")</f>
        <v>0</v>
      </c>
      <c r="AF557" s="310" t="str" cm="1">
        <f t="array" ref="AF55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57" s="310" t="str" cm="1">
        <f t="array" ref="AG55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5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57" s="213"/>
      <c r="AJ557" s="727">
        <f>_xlfn.MINIFS(Tabla135[Probabilidad residual],Tabla135[Id Riesgo],Tabla135[[#This Row],[Id Riesgo]])</f>
        <v>0</v>
      </c>
      <c r="AK557" s="727">
        <f>_xlfn.MINIFS(Tabla135[Impacto residual],Tabla135[Id Riesgo],Tabla135[[#This Row],[Id Riesgo]])</f>
        <v>0</v>
      </c>
      <c r="AL557" s="727"/>
      <c r="AM557" s="727"/>
      <c r="AN557" s="213"/>
      <c r="AO557" s="213"/>
      <c r="AP557" s="213"/>
      <c r="AQ557" s="213"/>
      <c r="AR557" s="213"/>
      <c r="AS557" s="213"/>
      <c r="AT557" s="213"/>
      <c r="AU557" s="213"/>
      <c r="AV557" s="213"/>
      <c r="AW557" s="213"/>
      <c r="AX557" s="213"/>
      <c r="AY557" s="213"/>
    </row>
    <row r="558" spans="1:51" ht="14.6" x14ac:dyDescent="0.4">
      <c r="A558" s="735" t="str">
        <f>Tabla135[[#This Row],[Id Riesgo]]</f>
        <v>RC55</v>
      </c>
      <c r="B558" s="736" t="str">
        <f>Tabla135[[#This Row],[Riesgo]]</f>
        <v/>
      </c>
      <c r="C558" s="742" t="b">
        <f>Tabla135[[#This Row],[Identificado en paso 1 y 2?]]</f>
        <v>0</v>
      </c>
      <c r="D558" s="727" t="str">
        <f>_xlfn.XLOOKUP(Tabla135[[#This Row],[Id Riesgo]],Tabla13[Id Riesgo],Tabla13[Probabilidad],"",1)</f>
        <v/>
      </c>
      <c r="E558" s="727" t="str">
        <f>IF(C558=TRUE,_xlfn.XLOOKUP(Tabla135[[#This Row],[Id Riesgo]],Tabla13[Id Riesgo],Tabla13[Porcentaje Impacto],"",1),"")</f>
        <v/>
      </c>
      <c r="F558" s="290" t="str">
        <f t="shared" si="54"/>
        <v>RC55</v>
      </c>
      <c r="G558" s="415" t="b">
        <f>_xlfn.XLOOKUP(F558,Tabla13[Id Riesgo],Tabla13[Registro diligenciado],FALSE,1)</f>
        <v>0</v>
      </c>
      <c r="H558" s="290" t="str">
        <f>IF(G558,_xlfn.XLOOKUP(F558,Tabla6[Id Riesgo],Tabla6[DESCRIPCIÓN DEL RIESGO],FALSE,1),"")</f>
        <v/>
      </c>
      <c r="I558" s="327" t="str">
        <f>_xlfn.XLOOKUP(Tabla135[[#This Row],[Id Riesgo]],Tabla13[Id Riesgo],Tabla13[Probabilidad])</f>
        <v/>
      </c>
      <c r="J558" s="327" t="str">
        <f>_xlfn.XLOOKUP(Tabla135[[#This Row],[Id Riesgo]],Tabla13[Id Riesgo],Tabla13[Porcentaje Impacto],"",1)</f>
        <v/>
      </c>
      <c r="K558" s="311">
        <v>7</v>
      </c>
      <c r="L558" s="314"/>
      <c r="M558" s="314"/>
      <c r="N558" s="314"/>
      <c r="O558" s="295"/>
      <c r="P558" s="314"/>
      <c r="Q558" s="328" t="str">
        <f>_xlfn.TEXTJOIN(" ",TRUE,Tabla135[[#This Row],[Actividad - Acción ¿Qué?
Inicia con verbo]],Tabla135[[#This Row],[Complemento
(Observaciones o desviaciones)]])</f>
        <v/>
      </c>
      <c r="R558" s="295"/>
      <c r="S558" s="327" t="str">
        <f>_xlfn.XLOOKUP(Tabla135[[#This Row],[Tipo de control]],Tabla7[Tipo de control],Tabla7[Peso],"",1)</f>
        <v/>
      </c>
      <c r="T558" s="290" t="str">
        <f>_xlfn.XLOOKUP(Tabla135[[#This Row],[Tipo de control]],Tabla7[Tipo de control],Tabla7[Afectación matriz],"",1)</f>
        <v/>
      </c>
      <c r="U558" s="295"/>
      <c r="V558" s="327" t="str">
        <f>_xlfn.XLOOKUP(Tabla135[[#This Row],[Implementación]],Tabla11[Implementación],Tabla11[Peso],"",1)</f>
        <v/>
      </c>
      <c r="W558" s="295"/>
      <c r="X558" s="295"/>
      <c r="Y558" s="295"/>
      <c r="Z558" s="295"/>
      <c r="AA558" s="310" t="str">
        <f>IFERROR(Tabla135[[#This Row],[Peso del control]]+Tabla135[[#This Row],[Peso de la implementación]],"")</f>
        <v/>
      </c>
      <c r="AB558" s="310" t="str" cm="1">
        <f t="array" ref="AB558">IFERROR(IF(Tabla135[[#This Row],[Registro diligenciado]]=TRUE,_xlfn.IFS(AND(Tabla135[[#This Row],[No. de Control]]=1,Tabla135[[#This Row],[Desplazamiento en la Matriz]]="Probabilidad"),D558-(D558*Tabla135[[#This Row],[Valor del control]]),AND(Tabla135[[#This Row],[No. de Control]]&gt;1,Tabla135[[#This Row],[Desplazamiento en la Matriz]]="Probabilidad"),AB557-(AB557*Tabla135[[#This Row],[Valor del control]]),AND(Tabla135[[#This Row],[No. de Control]]=1,Tabla135[[#This Row],[Desplazamiento en la Matriz]]="Impacto"),D558,AND(Tabla135[[#This Row],[No. de Control]]&gt;1,Tabla135[[#This Row],[Desplazamiento en la Matriz]]="Impacto"),AB557),""),"")</f>
        <v/>
      </c>
      <c r="AC558" s="310" t="str" cm="1">
        <f t="array" ref="AC558">IFERROR(IF(Tabla135[[#This Row],[Registro diligenciado]]=TRUE,_xlfn.IFS(AND(Tabla135[[#This Row],[No. de Control]]=1,Tabla135[[#This Row],[Desplazamiento en la Matriz]]="Impacto"),E558-(E558*Tabla135[[#This Row],[Valor del control]]),AND(Tabla135[[#This Row],[No. de Control]]&gt;1,Tabla135[[#This Row],[Desplazamiento en la Matriz]]="Impacto"),AC557-(AC557*Tabla135[[#This Row],[Valor del control]]),AND(Tabla135[[#This Row],[No. de Control]]=1,Tabla135[[#This Row],[Desplazamiento en la Matriz]]="Probabilidad"),E558,AND(Tabla135[[#This Row],[No. de Control]]&gt;1,Tabla135[[#This Row],[Desplazamiento en la Matriz]]="Probabilidad"),AC557),""),"")</f>
        <v/>
      </c>
      <c r="AD558" s="310">
        <f>IFERROR(_xlfn.MINIFS(Tabla135[Probabilidad residual],Tabla135[Id Riesgo],Tabla135[[#This Row],[Id Riesgo]]),"")</f>
        <v>0</v>
      </c>
      <c r="AE558" s="310">
        <f>IFERROR(_xlfn.MINIFS(Tabla135[Impacto residual],Tabla135[Id Riesgo],Tabla135[[#This Row],[Id Riesgo]]),"")</f>
        <v>0</v>
      </c>
      <c r="AF558" s="310" t="str" cm="1">
        <f t="array" ref="AF55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58" s="310" t="str" cm="1">
        <f t="array" ref="AG55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5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58" s="213"/>
      <c r="AJ558" s="727">
        <f>_xlfn.MINIFS(Tabla135[Probabilidad residual],Tabla135[Id Riesgo],Tabla135[[#This Row],[Id Riesgo]])</f>
        <v>0</v>
      </c>
      <c r="AK558" s="727">
        <f>_xlfn.MINIFS(Tabla135[Impacto residual],Tabla135[Id Riesgo],Tabla135[[#This Row],[Id Riesgo]])</f>
        <v>0</v>
      </c>
      <c r="AL558" s="727"/>
      <c r="AM558" s="727"/>
      <c r="AN558" s="213"/>
      <c r="AO558" s="213"/>
      <c r="AP558" s="213"/>
      <c r="AQ558" s="213"/>
      <c r="AR558" s="213"/>
      <c r="AS558" s="213"/>
      <c r="AT558" s="213"/>
      <c r="AU558" s="213"/>
      <c r="AV558" s="213"/>
      <c r="AW558" s="213"/>
      <c r="AX558" s="213"/>
      <c r="AY558" s="213"/>
    </row>
    <row r="559" spans="1:51" ht="14.6" x14ac:dyDescent="0.4">
      <c r="A559" s="735" t="str">
        <f>Tabla135[[#This Row],[Id Riesgo]]</f>
        <v>RC55</v>
      </c>
      <c r="B559" s="736" t="str">
        <f>Tabla135[[#This Row],[Riesgo]]</f>
        <v/>
      </c>
      <c r="C559" s="742" t="b">
        <f>Tabla135[[#This Row],[Identificado en paso 1 y 2?]]</f>
        <v>0</v>
      </c>
      <c r="D559" s="727" t="str">
        <f>_xlfn.XLOOKUP(Tabla135[[#This Row],[Id Riesgo]],Tabla13[Id Riesgo],Tabla13[Probabilidad],"",1)</f>
        <v/>
      </c>
      <c r="E559" s="727" t="str">
        <f>IF(C559=TRUE,_xlfn.XLOOKUP(Tabla135[[#This Row],[Id Riesgo]],Tabla13[Id Riesgo],Tabla13[Porcentaje Impacto],"",1),"")</f>
        <v/>
      </c>
      <c r="F559" s="290" t="str">
        <f t="shared" si="54"/>
        <v>RC55</v>
      </c>
      <c r="G559" s="415" t="b">
        <f>_xlfn.XLOOKUP(F559,Tabla13[Id Riesgo],Tabla13[Registro diligenciado],FALSE,1)</f>
        <v>0</v>
      </c>
      <c r="H559" s="290" t="str">
        <f>IF(G559,_xlfn.XLOOKUP(F559,Tabla6[Id Riesgo],Tabla6[DESCRIPCIÓN DEL RIESGO],FALSE,1),"")</f>
        <v/>
      </c>
      <c r="I559" s="327" t="str">
        <f>_xlfn.XLOOKUP(Tabla135[[#This Row],[Id Riesgo]],Tabla13[Id Riesgo],Tabla13[Probabilidad])</f>
        <v/>
      </c>
      <c r="J559" s="327" t="str">
        <f>_xlfn.XLOOKUP(Tabla135[[#This Row],[Id Riesgo]],Tabla13[Id Riesgo],Tabla13[Porcentaje Impacto],"",1)</f>
        <v/>
      </c>
      <c r="K559" s="311">
        <v>8</v>
      </c>
      <c r="L559" s="314"/>
      <c r="M559" s="314"/>
      <c r="N559" s="314"/>
      <c r="O559" s="295"/>
      <c r="P559" s="314"/>
      <c r="Q559" s="328" t="str">
        <f>_xlfn.TEXTJOIN(" ",TRUE,Tabla135[[#This Row],[Actividad - Acción ¿Qué?
Inicia con verbo]],Tabla135[[#This Row],[Complemento
(Observaciones o desviaciones)]])</f>
        <v/>
      </c>
      <c r="R559" s="295"/>
      <c r="S559" s="327" t="str">
        <f>_xlfn.XLOOKUP(Tabla135[[#This Row],[Tipo de control]],Tabla7[Tipo de control],Tabla7[Peso],"",1)</f>
        <v/>
      </c>
      <c r="T559" s="290" t="str">
        <f>_xlfn.XLOOKUP(Tabla135[[#This Row],[Tipo de control]],Tabla7[Tipo de control],Tabla7[Afectación matriz],"",1)</f>
        <v/>
      </c>
      <c r="U559" s="295"/>
      <c r="V559" s="327" t="str">
        <f>_xlfn.XLOOKUP(Tabla135[[#This Row],[Implementación]],Tabla11[Implementación],Tabla11[Peso],"",1)</f>
        <v/>
      </c>
      <c r="W559" s="295"/>
      <c r="X559" s="295"/>
      <c r="Y559" s="295"/>
      <c r="Z559" s="295"/>
      <c r="AA559" s="310" t="str">
        <f>IFERROR(Tabla135[[#This Row],[Peso del control]]+Tabla135[[#This Row],[Peso de la implementación]],"")</f>
        <v/>
      </c>
      <c r="AB559" s="310" t="str" cm="1">
        <f t="array" ref="AB559">IFERROR(IF(Tabla135[[#This Row],[Registro diligenciado]]=TRUE,_xlfn.IFS(AND(Tabla135[[#This Row],[No. de Control]]=1,Tabla135[[#This Row],[Desplazamiento en la Matriz]]="Probabilidad"),D559-(D559*Tabla135[[#This Row],[Valor del control]]),AND(Tabla135[[#This Row],[No. de Control]]&gt;1,Tabla135[[#This Row],[Desplazamiento en la Matriz]]="Probabilidad"),AB558-(AB558*Tabla135[[#This Row],[Valor del control]]),AND(Tabla135[[#This Row],[No. de Control]]=1,Tabla135[[#This Row],[Desplazamiento en la Matriz]]="Impacto"),D559,AND(Tabla135[[#This Row],[No. de Control]]&gt;1,Tabla135[[#This Row],[Desplazamiento en la Matriz]]="Impacto"),AB558),""),"")</f>
        <v/>
      </c>
      <c r="AC559" s="310" t="str" cm="1">
        <f t="array" ref="AC559">IFERROR(IF(Tabla135[[#This Row],[Registro diligenciado]]=TRUE,_xlfn.IFS(AND(Tabla135[[#This Row],[No. de Control]]=1,Tabla135[[#This Row],[Desplazamiento en la Matriz]]="Impacto"),E559-(E559*Tabla135[[#This Row],[Valor del control]]),AND(Tabla135[[#This Row],[No. de Control]]&gt;1,Tabla135[[#This Row],[Desplazamiento en la Matriz]]="Impacto"),AC558-(AC558*Tabla135[[#This Row],[Valor del control]]),AND(Tabla135[[#This Row],[No. de Control]]=1,Tabla135[[#This Row],[Desplazamiento en la Matriz]]="Probabilidad"),E559,AND(Tabla135[[#This Row],[No. de Control]]&gt;1,Tabla135[[#This Row],[Desplazamiento en la Matriz]]="Probabilidad"),AC558),""),"")</f>
        <v/>
      </c>
      <c r="AD559" s="310">
        <f>IFERROR(_xlfn.MINIFS(Tabla135[Probabilidad residual],Tabla135[Id Riesgo],Tabla135[[#This Row],[Id Riesgo]]),"")</f>
        <v>0</v>
      </c>
      <c r="AE559" s="310">
        <f>IFERROR(_xlfn.MINIFS(Tabla135[Impacto residual],Tabla135[Id Riesgo],Tabla135[[#This Row],[Id Riesgo]]),"")</f>
        <v>0</v>
      </c>
      <c r="AF559" s="310" t="str" cm="1">
        <f t="array" ref="AF55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59" s="310" t="str" cm="1">
        <f t="array" ref="AG55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5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59" s="213"/>
      <c r="AJ559" s="727">
        <f>_xlfn.MINIFS(Tabla135[Probabilidad residual],Tabla135[Id Riesgo],Tabla135[[#This Row],[Id Riesgo]])</f>
        <v>0</v>
      </c>
      <c r="AK559" s="727">
        <f>_xlfn.MINIFS(Tabla135[Impacto residual],Tabla135[Id Riesgo],Tabla135[[#This Row],[Id Riesgo]])</f>
        <v>0</v>
      </c>
      <c r="AL559" s="727"/>
      <c r="AM559" s="727"/>
      <c r="AN559" s="213"/>
      <c r="AO559" s="213"/>
      <c r="AP559" s="213"/>
      <c r="AQ559" s="213"/>
      <c r="AR559" s="213"/>
      <c r="AS559" s="213"/>
      <c r="AT559" s="213"/>
      <c r="AU559" s="213"/>
      <c r="AV559" s="213"/>
      <c r="AW559" s="213"/>
      <c r="AX559" s="213"/>
      <c r="AY559" s="213"/>
    </row>
    <row r="560" spans="1:51" ht="14.6" x14ac:dyDescent="0.4">
      <c r="A560" s="735" t="str">
        <f>Tabla135[[#This Row],[Id Riesgo]]</f>
        <v>RC55</v>
      </c>
      <c r="B560" s="736" t="str">
        <f>Tabla135[[#This Row],[Riesgo]]</f>
        <v/>
      </c>
      <c r="C560" s="742" t="b">
        <f>Tabla135[[#This Row],[Identificado en paso 1 y 2?]]</f>
        <v>0</v>
      </c>
      <c r="D560" s="727" t="str">
        <f>_xlfn.XLOOKUP(Tabla135[[#This Row],[Id Riesgo]],Tabla13[Id Riesgo],Tabla13[Probabilidad],"",1)</f>
        <v/>
      </c>
      <c r="E560" s="727" t="str">
        <f>IF(C560=TRUE,_xlfn.XLOOKUP(Tabla135[[#This Row],[Id Riesgo]],Tabla13[Id Riesgo],Tabla13[Porcentaje Impacto],"",1),"")</f>
        <v/>
      </c>
      <c r="F560" s="290" t="str">
        <f t="shared" si="54"/>
        <v>RC55</v>
      </c>
      <c r="G560" s="415" t="b">
        <f>_xlfn.XLOOKUP(F560,Tabla13[Id Riesgo],Tabla13[Registro diligenciado],FALSE,1)</f>
        <v>0</v>
      </c>
      <c r="H560" s="290" t="str">
        <f>IF(G560,_xlfn.XLOOKUP(F560,Tabla6[Id Riesgo],Tabla6[DESCRIPCIÓN DEL RIESGO],FALSE,1),"")</f>
        <v/>
      </c>
      <c r="I560" s="327" t="str">
        <f>_xlfn.XLOOKUP(Tabla135[[#This Row],[Id Riesgo]],Tabla13[Id Riesgo],Tabla13[Probabilidad])</f>
        <v/>
      </c>
      <c r="J560" s="327" t="str">
        <f>_xlfn.XLOOKUP(Tabla135[[#This Row],[Id Riesgo]],Tabla13[Id Riesgo],Tabla13[Porcentaje Impacto],"",1)</f>
        <v/>
      </c>
      <c r="K560" s="311">
        <v>9</v>
      </c>
      <c r="L560" s="314"/>
      <c r="M560" s="314"/>
      <c r="N560" s="314"/>
      <c r="O560" s="295"/>
      <c r="P560" s="314"/>
      <c r="Q560" s="328" t="str">
        <f>_xlfn.TEXTJOIN(" ",TRUE,Tabla135[[#This Row],[Actividad - Acción ¿Qué?
Inicia con verbo]],Tabla135[[#This Row],[Complemento
(Observaciones o desviaciones)]])</f>
        <v/>
      </c>
      <c r="R560" s="295"/>
      <c r="S560" s="327" t="str">
        <f>_xlfn.XLOOKUP(Tabla135[[#This Row],[Tipo de control]],Tabla7[Tipo de control],Tabla7[Peso],"",1)</f>
        <v/>
      </c>
      <c r="T560" s="290" t="str">
        <f>_xlfn.XLOOKUP(Tabla135[[#This Row],[Tipo de control]],Tabla7[Tipo de control],Tabla7[Afectación matriz],"",1)</f>
        <v/>
      </c>
      <c r="U560" s="295"/>
      <c r="V560" s="327" t="str">
        <f>_xlfn.XLOOKUP(Tabla135[[#This Row],[Implementación]],Tabla11[Implementación],Tabla11[Peso],"",1)</f>
        <v/>
      </c>
      <c r="W560" s="295"/>
      <c r="X560" s="295"/>
      <c r="Y560" s="295"/>
      <c r="Z560" s="295"/>
      <c r="AA560" s="310" t="str">
        <f>IFERROR(Tabla135[[#This Row],[Peso del control]]+Tabla135[[#This Row],[Peso de la implementación]],"")</f>
        <v/>
      </c>
      <c r="AB560" s="310" t="str" cm="1">
        <f t="array" ref="AB560">IFERROR(IF(Tabla135[[#This Row],[Registro diligenciado]]=TRUE,_xlfn.IFS(AND(Tabla135[[#This Row],[No. de Control]]=1,Tabla135[[#This Row],[Desplazamiento en la Matriz]]="Probabilidad"),D560-(D560*Tabla135[[#This Row],[Valor del control]]),AND(Tabla135[[#This Row],[No. de Control]]&gt;1,Tabla135[[#This Row],[Desplazamiento en la Matriz]]="Probabilidad"),AB559-(AB559*Tabla135[[#This Row],[Valor del control]]),AND(Tabla135[[#This Row],[No. de Control]]=1,Tabla135[[#This Row],[Desplazamiento en la Matriz]]="Impacto"),D560,AND(Tabla135[[#This Row],[No. de Control]]&gt;1,Tabla135[[#This Row],[Desplazamiento en la Matriz]]="Impacto"),AB559),""),"")</f>
        <v/>
      </c>
      <c r="AC560" s="310" t="str" cm="1">
        <f t="array" ref="AC560">IFERROR(IF(Tabla135[[#This Row],[Registro diligenciado]]=TRUE,_xlfn.IFS(AND(Tabla135[[#This Row],[No. de Control]]=1,Tabla135[[#This Row],[Desplazamiento en la Matriz]]="Impacto"),E560-(E560*Tabla135[[#This Row],[Valor del control]]),AND(Tabla135[[#This Row],[No. de Control]]&gt;1,Tabla135[[#This Row],[Desplazamiento en la Matriz]]="Impacto"),AC559-(AC559*Tabla135[[#This Row],[Valor del control]]),AND(Tabla135[[#This Row],[No. de Control]]=1,Tabla135[[#This Row],[Desplazamiento en la Matriz]]="Probabilidad"),E560,AND(Tabla135[[#This Row],[No. de Control]]&gt;1,Tabla135[[#This Row],[Desplazamiento en la Matriz]]="Probabilidad"),AC559),""),"")</f>
        <v/>
      </c>
      <c r="AD560" s="310">
        <f>IFERROR(_xlfn.MINIFS(Tabla135[Probabilidad residual],Tabla135[Id Riesgo],Tabla135[[#This Row],[Id Riesgo]]),"")</f>
        <v>0</v>
      </c>
      <c r="AE560" s="310">
        <f>IFERROR(_xlfn.MINIFS(Tabla135[Impacto residual],Tabla135[Id Riesgo],Tabla135[[#This Row],[Id Riesgo]]),"")</f>
        <v>0</v>
      </c>
      <c r="AF560" s="310" t="str" cm="1">
        <f t="array" ref="AF56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60" s="310" t="str" cm="1">
        <f t="array" ref="AG56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6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60" s="213"/>
      <c r="AJ560" s="727">
        <f>_xlfn.MINIFS(Tabla135[Probabilidad residual],Tabla135[Id Riesgo],Tabla135[[#This Row],[Id Riesgo]])</f>
        <v>0</v>
      </c>
      <c r="AK560" s="727">
        <f>_xlfn.MINIFS(Tabla135[Impacto residual],Tabla135[Id Riesgo],Tabla135[[#This Row],[Id Riesgo]])</f>
        <v>0</v>
      </c>
      <c r="AL560" s="727"/>
      <c r="AM560" s="727"/>
      <c r="AN560" s="213"/>
      <c r="AO560" s="213"/>
      <c r="AP560" s="213"/>
      <c r="AQ560" s="213"/>
      <c r="AR560" s="213"/>
      <c r="AS560" s="213"/>
      <c r="AT560" s="213"/>
      <c r="AU560" s="213"/>
      <c r="AV560" s="213"/>
      <c r="AW560" s="213"/>
      <c r="AX560" s="213"/>
      <c r="AY560" s="213"/>
    </row>
    <row r="561" spans="1:51" ht="14.6" x14ac:dyDescent="0.4">
      <c r="A561" s="735" t="str">
        <f>Tabla135[[#This Row],[Id Riesgo]]</f>
        <v>RC55</v>
      </c>
      <c r="B561" s="736" t="str">
        <f>Tabla135[[#This Row],[Riesgo]]</f>
        <v/>
      </c>
      <c r="C561" s="742" t="b">
        <f>Tabla135[[#This Row],[Identificado en paso 1 y 2?]]</f>
        <v>0</v>
      </c>
      <c r="D561" s="727" t="str">
        <f>_xlfn.XLOOKUP(Tabla135[[#This Row],[Id Riesgo]],Tabla13[Id Riesgo],Tabla13[Probabilidad],"",1)</f>
        <v/>
      </c>
      <c r="E561" s="727" t="str">
        <f>IF(C561=TRUE,_xlfn.XLOOKUP(Tabla135[[#This Row],[Id Riesgo]],Tabla13[Id Riesgo],Tabla13[Porcentaje Impacto],"",1),"")</f>
        <v/>
      </c>
      <c r="F561" s="290" t="str">
        <f t="shared" si="54"/>
        <v>RC55</v>
      </c>
      <c r="G561" s="415" t="b">
        <f>_xlfn.XLOOKUP(F561,Tabla13[Id Riesgo],Tabla13[Registro diligenciado],FALSE,1)</f>
        <v>0</v>
      </c>
      <c r="H561" s="290" t="str">
        <f>IF(G561,_xlfn.XLOOKUP(F561,Tabla6[Id Riesgo],Tabla6[DESCRIPCIÓN DEL RIESGO],FALSE,1),"")</f>
        <v/>
      </c>
      <c r="I561" s="327" t="str">
        <f>_xlfn.XLOOKUP(Tabla135[[#This Row],[Id Riesgo]],Tabla13[Id Riesgo],Tabla13[Probabilidad])</f>
        <v/>
      </c>
      <c r="J561" s="327" t="str">
        <f>_xlfn.XLOOKUP(Tabla135[[#This Row],[Id Riesgo]],Tabla13[Id Riesgo],Tabla13[Porcentaje Impacto],"",1)</f>
        <v/>
      </c>
      <c r="K561" s="311">
        <v>10</v>
      </c>
      <c r="L561" s="314"/>
      <c r="M561" s="314"/>
      <c r="N561" s="314"/>
      <c r="O561" s="295"/>
      <c r="P561" s="314"/>
      <c r="Q561" s="328" t="str">
        <f>_xlfn.TEXTJOIN(" ",TRUE,Tabla135[[#This Row],[Actividad - Acción ¿Qué?
Inicia con verbo]],Tabla135[[#This Row],[Complemento
(Observaciones o desviaciones)]])</f>
        <v/>
      </c>
      <c r="R561" s="295"/>
      <c r="S561" s="327" t="str">
        <f>_xlfn.XLOOKUP(Tabla135[[#This Row],[Tipo de control]],Tabla7[Tipo de control],Tabla7[Peso],"",1)</f>
        <v/>
      </c>
      <c r="T561" s="290" t="str">
        <f>_xlfn.XLOOKUP(Tabla135[[#This Row],[Tipo de control]],Tabla7[Tipo de control],Tabla7[Afectación matriz],"",1)</f>
        <v/>
      </c>
      <c r="U561" s="295"/>
      <c r="V561" s="327" t="str">
        <f>_xlfn.XLOOKUP(Tabla135[[#This Row],[Implementación]],Tabla11[Implementación],Tabla11[Peso],"",1)</f>
        <v/>
      </c>
      <c r="W561" s="295"/>
      <c r="X561" s="295"/>
      <c r="Y561" s="295"/>
      <c r="Z561" s="295"/>
      <c r="AA561" s="310" t="str">
        <f>IFERROR(Tabla135[[#This Row],[Peso del control]]+Tabla135[[#This Row],[Peso de la implementación]],"")</f>
        <v/>
      </c>
      <c r="AB561" s="310" t="str" cm="1">
        <f t="array" ref="AB561">IFERROR(IF(Tabla135[[#This Row],[Registro diligenciado]]=TRUE,_xlfn.IFS(AND(Tabla135[[#This Row],[No. de Control]]=1,Tabla135[[#This Row],[Desplazamiento en la Matriz]]="Probabilidad"),D561-(D561*Tabla135[[#This Row],[Valor del control]]),AND(Tabla135[[#This Row],[No. de Control]]&gt;1,Tabla135[[#This Row],[Desplazamiento en la Matriz]]="Probabilidad"),AB560-(AB560*Tabla135[[#This Row],[Valor del control]]),AND(Tabla135[[#This Row],[No. de Control]]=1,Tabla135[[#This Row],[Desplazamiento en la Matriz]]="Impacto"),D561,AND(Tabla135[[#This Row],[No. de Control]]&gt;1,Tabla135[[#This Row],[Desplazamiento en la Matriz]]="Impacto"),AB560),""),"")</f>
        <v/>
      </c>
      <c r="AC561" s="310" t="str" cm="1">
        <f t="array" ref="AC561">IFERROR(IF(Tabla135[[#This Row],[Registro diligenciado]]=TRUE,_xlfn.IFS(AND(Tabla135[[#This Row],[No. de Control]]=1,Tabla135[[#This Row],[Desplazamiento en la Matriz]]="Impacto"),E561-(E561*Tabla135[[#This Row],[Valor del control]]),AND(Tabla135[[#This Row],[No. de Control]]&gt;1,Tabla135[[#This Row],[Desplazamiento en la Matriz]]="Impacto"),AC560-(AC560*Tabla135[[#This Row],[Valor del control]]),AND(Tabla135[[#This Row],[No. de Control]]=1,Tabla135[[#This Row],[Desplazamiento en la Matriz]]="Probabilidad"),E561,AND(Tabla135[[#This Row],[No. de Control]]&gt;1,Tabla135[[#This Row],[Desplazamiento en la Matriz]]="Probabilidad"),AC560),""),"")</f>
        <v/>
      </c>
      <c r="AD561" s="310">
        <f>IFERROR(_xlfn.MINIFS(Tabla135[Probabilidad residual],Tabla135[Id Riesgo],Tabla135[[#This Row],[Id Riesgo]]),"")</f>
        <v>0</v>
      </c>
      <c r="AE561" s="310">
        <f>IFERROR(_xlfn.MINIFS(Tabla135[Impacto residual],Tabla135[Id Riesgo],Tabla135[[#This Row],[Id Riesgo]]),"")</f>
        <v>0</v>
      </c>
      <c r="AF561" s="310" t="str" cm="1">
        <f t="array" ref="AF56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61" s="310" t="str" cm="1">
        <f t="array" ref="AG56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6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61" s="213"/>
      <c r="AJ561" s="727">
        <f>_xlfn.MINIFS(Tabla135[Probabilidad residual],Tabla135[Id Riesgo],Tabla135[[#This Row],[Id Riesgo]])</f>
        <v>0</v>
      </c>
      <c r="AK561" s="727">
        <f>_xlfn.MINIFS(Tabla135[Impacto residual],Tabla135[Id Riesgo],Tabla135[[#This Row],[Id Riesgo]])</f>
        <v>0</v>
      </c>
      <c r="AL561" s="727"/>
      <c r="AM561" s="727"/>
      <c r="AN561" s="213"/>
      <c r="AO561" s="213"/>
      <c r="AP561" s="213"/>
      <c r="AQ561" s="213"/>
      <c r="AR561" s="213"/>
      <c r="AS561" s="213"/>
      <c r="AT561" s="213"/>
      <c r="AU561" s="213"/>
      <c r="AV561" s="213"/>
      <c r="AW561" s="213"/>
      <c r="AX561" s="213"/>
      <c r="AY561" s="213"/>
    </row>
    <row r="562" spans="1:51" ht="14.6" x14ac:dyDescent="0.4">
      <c r="A562" s="735" t="str">
        <f>Tabla135[[#This Row],[Id Riesgo]]</f>
        <v>RC56</v>
      </c>
      <c r="B562" s="736" t="str">
        <f>Tabla135[[#This Row],[Riesgo]]</f>
        <v/>
      </c>
      <c r="C562" s="742" t="b">
        <f>Tabla135[[#This Row],[Identificado en paso 1 y 2?]]</f>
        <v>0</v>
      </c>
      <c r="D562" s="727" t="str">
        <f>_xlfn.XLOOKUP(Tabla135[[#This Row],[Id Riesgo]],Tabla13[Id Riesgo],Tabla13[Probabilidad],"",1)</f>
        <v/>
      </c>
      <c r="E562" s="727" t="str">
        <f>IF(C562=TRUE,_xlfn.XLOOKUP(Tabla135[[#This Row],[Id Riesgo]],Tabla13[Id Riesgo],Tabla13[Porcentaje Impacto],"",1),"")</f>
        <v/>
      </c>
      <c r="F562" s="290" t="s">
        <v>187</v>
      </c>
      <c r="G562" s="415" t="b">
        <f>_xlfn.XLOOKUP(F562,Tabla13[Id Riesgo],Tabla13[Registro diligenciado],FALSE,1)</f>
        <v>0</v>
      </c>
      <c r="H562" s="290" t="str">
        <f>IF(G562,_xlfn.XLOOKUP(F562,Tabla6[Id Riesgo],Tabla6[DESCRIPCIÓN DEL RIESGO],FALSE,1),"")</f>
        <v/>
      </c>
      <c r="I562" s="327" t="str">
        <f>_xlfn.XLOOKUP(Tabla135[[#This Row],[Id Riesgo]],Tabla13[Id Riesgo],Tabla13[Probabilidad])</f>
        <v/>
      </c>
      <c r="J562" s="327" t="str">
        <f>_xlfn.XLOOKUP(Tabla135[[#This Row],[Id Riesgo]],Tabla13[Id Riesgo],Tabla13[Porcentaje Impacto],"",1)</f>
        <v/>
      </c>
      <c r="K562" s="311">
        <v>1</v>
      </c>
      <c r="L562" s="314"/>
      <c r="M562" s="314"/>
      <c r="N562" s="314"/>
      <c r="O562" s="295"/>
      <c r="P562" s="314"/>
      <c r="Q562" s="328" t="str">
        <f>_xlfn.TEXTJOIN(" ",TRUE,Tabla135[[#This Row],[Actividad - Acción ¿Qué?
Inicia con verbo]],Tabla135[[#This Row],[Complemento
(Observaciones o desviaciones)]])</f>
        <v/>
      </c>
      <c r="R562" s="295"/>
      <c r="S562" s="327" t="str">
        <f>_xlfn.XLOOKUP(Tabla135[[#This Row],[Tipo de control]],Tabla7[Tipo de control],Tabla7[Peso],"",1)</f>
        <v/>
      </c>
      <c r="T562" s="290" t="str">
        <f>_xlfn.XLOOKUP(Tabla135[[#This Row],[Tipo de control]],Tabla7[Tipo de control],Tabla7[Afectación matriz],"",1)</f>
        <v/>
      </c>
      <c r="U562" s="295"/>
      <c r="V562" s="327" t="str">
        <f>_xlfn.XLOOKUP(Tabla135[[#This Row],[Implementación]],Tabla11[Implementación],Tabla11[Peso],"",1)</f>
        <v/>
      </c>
      <c r="W562" s="295"/>
      <c r="X562" s="295"/>
      <c r="Y562" s="295"/>
      <c r="Z562" s="295"/>
      <c r="AA562" s="310" t="str">
        <f>IFERROR(Tabla135[[#This Row],[Peso del control]]+Tabla135[[#This Row],[Peso de la implementación]],"")</f>
        <v/>
      </c>
      <c r="AB562" s="310" t="str" cm="1">
        <f t="array" ref="AB562">IFERROR(IF(Tabla135[[#This Row],[Registro diligenciado]]=TRUE,_xlfn.IFS(AND(Tabla135[[#This Row],[No. de Control]]=1,Tabla135[[#This Row],[Desplazamiento en la Matriz]]="Probabilidad"),D562-(D562*Tabla135[[#This Row],[Valor del control]]),AND(Tabla135[[#This Row],[No. de Control]]&gt;1,Tabla135[[#This Row],[Desplazamiento en la Matriz]]="Probabilidad"),AB561-(AB561*Tabla135[[#This Row],[Valor del control]]),AND(Tabla135[[#This Row],[No. de Control]]=1,Tabla135[[#This Row],[Desplazamiento en la Matriz]]="Impacto"),D562,AND(Tabla135[[#This Row],[No. de Control]]&gt;1,Tabla135[[#This Row],[Desplazamiento en la Matriz]]="Impacto"),AB561),""),"")</f>
        <v/>
      </c>
      <c r="AC562" s="310" t="str" cm="1">
        <f t="array" ref="AC562">IFERROR(IF(Tabla135[[#This Row],[Registro diligenciado]]=TRUE,_xlfn.IFS(AND(Tabla135[[#This Row],[No. de Control]]=1,Tabla135[[#This Row],[Desplazamiento en la Matriz]]="Impacto"),E562-(E562*Tabla135[[#This Row],[Valor del control]]),AND(Tabla135[[#This Row],[No. de Control]]&gt;1,Tabla135[[#This Row],[Desplazamiento en la Matriz]]="Impacto"),AC561-(AC561*Tabla135[[#This Row],[Valor del control]]),AND(Tabla135[[#This Row],[No. de Control]]=1,Tabla135[[#This Row],[Desplazamiento en la Matriz]]="Probabilidad"),E562,AND(Tabla135[[#This Row],[No. de Control]]&gt;1,Tabla135[[#This Row],[Desplazamiento en la Matriz]]="Probabilidad"),AC561),""),"")</f>
        <v/>
      </c>
      <c r="AD562" s="310">
        <f>IFERROR(_xlfn.MINIFS(Tabla135[Probabilidad residual],Tabla135[Id Riesgo],Tabla135[[#This Row],[Id Riesgo]]),"")</f>
        <v>0</v>
      </c>
      <c r="AE562" s="310">
        <f>IFERROR(_xlfn.MINIFS(Tabla135[Impacto residual],Tabla135[Id Riesgo],Tabla135[[#This Row],[Id Riesgo]]),"")</f>
        <v>0</v>
      </c>
      <c r="AF562" s="310" t="str" cm="1">
        <f t="array" ref="AF56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62" s="310" t="str" cm="1">
        <f t="array" ref="AG56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6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62" s="213"/>
      <c r="AJ562" s="727">
        <f>_xlfn.MINIFS(Tabla135[Probabilidad residual],Tabla135[Id Riesgo],Tabla135[[#This Row],[Id Riesgo]])</f>
        <v>0</v>
      </c>
      <c r="AK562" s="727">
        <f>_xlfn.MINIFS(Tabla135[Impacto residual],Tabla135[Id Riesgo],Tabla135[[#This Row],[Id Riesgo]])</f>
        <v>0</v>
      </c>
      <c r="AL562" s="727" t="str" cm="1">
        <f t="array" ref="AL562">IFERROR(_xlfn.IFS(AND(AJ562&gt;=CONFIGURACIÓN!$BF$6,AJ562&lt;=CONFIGURACIÓN!$BG$6),CONFIGURACIÓN!$BE$6,AND(AJ562&gt;=CONFIGURACIÓN!$BF$7,AJ562&lt;=CONFIGURACIÓN!$BG$7),CONFIGURACIÓN!$BE$7,AND(AJ562&gt;=CONFIGURACIÓN!$BF$8,AJ562&lt;=CONFIGURACIÓN!$BG$8),CONFIGURACIÓN!$BE$8,AND(AJ562&gt;=CONFIGURACIÓN!$BF$9,AJ562&lt;=CONFIGURACIÓN!$BG$9),CONFIGURACIÓN!$BE$9,AND(AJ562&gt;=CONFIGURACIÓN!$BF$10,AJ562&lt;=CONFIGURACIÓN!$BG$10),CONFIGURACIÓN!$BE$10),"")</f>
        <v/>
      </c>
      <c r="AM562" s="727" t="str" cm="1">
        <f t="array" ref="AM562">IFERROR(_xlfn.IFS(AND(AK562&gt;=CONFIGURACIÓN!$BJ$6,AK562&lt;=CONFIGURACIÓN!$BK$6),CONFIGURACIÓN!$BI$6,AND(AK562&gt;=CONFIGURACIÓN!$BJ$7,AK562&lt;=CONFIGURACIÓN!$BK$7),CONFIGURACIÓN!$BI$7,AND(AK562&gt;=CONFIGURACIÓN!$BJ$8,AK562&lt;=CONFIGURACIÓN!$BK$8),CONFIGURACIÓN!$BI$8,AND(AK562&gt;=CONFIGURACIÓN!$BJ$9,AK562&lt;=CONFIGURACIÓN!$BK$9),CONFIGURACIÓN!$BI$9,AND(AK562&gt;=CONFIGURACIÓN!$BJ$10,AK562&lt;=CONFIGURACIÓN!$BK$10),CONFIGURACIÓN!$BI$10),"")</f>
        <v/>
      </c>
      <c r="AN562" s="213"/>
      <c r="AO562" s="213"/>
      <c r="AP562" s="213"/>
      <c r="AQ562" s="213"/>
      <c r="AR562" s="213"/>
      <c r="AS562" s="213"/>
      <c r="AT562" s="213"/>
      <c r="AU562" s="213"/>
      <c r="AV562" s="213"/>
      <c r="AW562" s="213"/>
      <c r="AX562" s="213"/>
      <c r="AY562" s="213"/>
    </row>
    <row r="563" spans="1:51" ht="14.6" x14ac:dyDescent="0.4">
      <c r="A563" s="735" t="str">
        <f>Tabla135[[#This Row],[Id Riesgo]]</f>
        <v>RC56</v>
      </c>
      <c r="B563" s="736" t="str">
        <f>Tabla135[[#This Row],[Riesgo]]</f>
        <v/>
      </c>
      <c r="C563" s="742" t="b">
        <f>Tabla135[[#This Row],[Identificado en paso 1 y 2?]]</f>
        <v>0</v>
      </c>
      <c r="D563" s="727" t="str">
        <f>_xlfn.XLOOKUP(Tabla135[[#This Row],[Id Riesgo]],Tabla13[Id Riesgo],Tabla13[Probabilidad],"",1)</f>
        <v/>
      </c>
      <c r="E563" s="727" t="str">
        <f>IF(C563=TRUE,_xlfn.XLOOKUP(Tabla135[[#This Row],[Id Riesgo]],Tabla13[Id Riesgo],Tabla13[Porcentaje Impacto],"",1),"")</f>
        <v/>
      </c>
      <c r="F563" s="290" t="str">
        <f t="shared" ref="F563:F571" si="55">F562</f>
        <v>RC56</v>
      </c>
      <c r="G563" s="415" t="b">
        <f>_xlfn.XLOOKUP(F563,Tabla13[Id Riesgo],Tabla13[Registro diligenciado],FALSE,1)</f>
        <v>0</v>
      </c>
      <c r="H563" s="290" t="str">
        <f>IF(G563,_xlfn.XLOOKUP(F563,Tabla6[Id Riesgo],Tabla6[DESCRIPCIÓN DEL RIESGO],FALSE,1),"")</f>
        <v/>
      </c>
      <c r="I563" s="327" t="str">
        <f>_xlfn.XLOOKUP(Tabla135[[#This Row],[Id Riesgo]],Tabla13[Id Riesgo],Tabla13[Probabilidad])</f>
        <v/>
      </c>
      <c r="J563" s="327" t="str">
        <f>_xlfn.XLOOKUP(Tabla135[[#This Row],[Id Riesgo]],Tabla13[Id Riesgo],Tabla13[Porcentaje Impacto],"",1)</f>
        <v/>
      </c>
      <c r="K563" s="311">
        <v>2</v>
      </c>
      <c r="L563" s="314"/>
      <c r="M563" s="314"/>
      <c r="N563" s="314"/>
      <c r="O563" s="295"/>
      <c r="P563" s="314"/>
      <c r="Q563" s="328" t="str">
        <f>_xlfn.TEXTJOIN(" ",TRUE,Tabla135[[#This Row],[Actividad - Acción ¿Qué?
Inicia con verbo]],Tabla135[[#This Row],[Complemento
(Observaciones o desviaciones)]])</f>
        <v/>
      </c>
      <c r="R563" s="295"/>
      <c r="S563" s="327" t="str">
        <f>_xlfn.XLOOKUP(Tabla135[[#This Row],[Tipo de control]],Tabla7[Tipo de control],Tabla7[Peso],"",1)</f>
        <v/>
      </c>
      <c r="T563" s="290" t="str">
        <f>_xlfn.XLOOKUP(Tabla135[[#This Row],[Tipo de control]],Tabla7[Tipo de control],Tabla7[Afectación matriz],"",1)</f>
        <v/>
      </c>
      <c r="U563" s="295"/>
      <c r="V563" s="327" t="str">
        <f>_xlfn.XLOOKUP(Tabla135[[#This Row],[Implementación]],Tabla11[Implementación],Tabla11[Peso],"",1)</f>
        <v/>
      </c>
      <c r="W563" s="295"/>
      <c r="X563" s="295"/>
      <c r="Y563" s="295"/>
      <c r="Z563" s="295"/>
      <c r="AA563" s="310" t="str">
        <f>IFERROR(Tabla135[[#This Row],[Peso del control]]+Tabla135[[#This Row],[Peso de la implementación]],"")</f>
        <v/>
      </c>
      <c r="AB563" s="310" t="str" cm="1">
        <f t="array" ref="AB563">IFERROR(IF(Tabla135[[#This Row],[Registro diligenciado]]=TRUE,_xlfn.IFS(AND(Tabla135[[#This Row],[No. de Control]]=1,Tabla135[[#This Row],[Desplazamiento en la Matriz]]="Probabilidad"),D563-(D563*Tabla135[[#This Row],[Valor del control]]),AND(Tabla135[[#This Row],[No. de Control]]&gt;1,Tabla135[[#This Row],[Desplazamiento en la Matriz]]="Probabilidad"),AB562-(AB562*Tabla135[[#This Row],[Valor del control]]),AND(Tabla135[[#This Row],[No. de Control]]=1,Tabla135[[#This Row],[Desplazamiento en la Matriz]]="Impacto"),D563,AND(Tabla135[[#This Row],[No. de Control]]&gt;1,Tabla135[[#This Row],[Desplazamiento en la Matriz]]="Impacto"),AB562),""),"")</f>
        <v/>
      </c>
      <c r="AC563" s="310" t="str" cm="1">
        <f t="array" ref="AC563">IFERROR(IF(Tabla135[[#This Row],[Registro diligenciado]]=TRUE,_xlfn.IFS(AND(Tabla135[[#This Row],[No. de Control]]=1,Tabla135[[#This Row],[Desplazamiento en la Matriz]]="Impacto"),E563-(E563*Tabla135[[#This Row],[Valor del control]]),AND(Tabla135[[#This Row],[No. de Control]]&gt;1,Tabla135[[#This Row],[Desplazamiento en la Matriz]]="Impacto"),AC562-(AC562*Tabla135[[#This Row],[Valor del control]]),AND(Tabla135[[#This Row],[No. de Control]]=1,Tabla135[[#This Row],[Desplazamiento en la Matriz]]="Probabilidad"),E563,AND(Tabla135[[#This Row],[No. de Control]]&gt;1,Tabla135[[#This Row],[Desplazamiento en la Matriz]]="Probabilidad"),AC562),""),"")</f>
        <v/>
      </c>
      <c r="AD563" s="310">
        <f>IFERROR(_xlfn.MINIFS(Tabla135[Probabilidad residual],Tabla135[Id Riesgo],Tabla135[[#This Row],[Id Riesgo]]),"")</f>
        <v>0</v>
      </c>
      <c r="AE563" s="310">
        <f>IFERROR(_xlfn.MINIFS(Tabla135[Impacto residual],Tabla135[Id Riesgo],Tabla135[[#This Row],[Id Riesgo]]),"")</f>
        <v>0</v>
      </c>
      <c r="AF563" s="310" t="str" cm="1">
        <f t="array" ref="AF56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63" s="310" t="str" cm="1">
        <f t="array" ref="AG56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6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63" s="213"/>
      <c r="AJ563" s="727">
        <f>_xlfn.MINIFS(Tabla135[Probabilidad residual],Tabla135[Id Riesgo],Tabla135[[#This Row],[Id Riesgo]])</f>
        <v>0</v>
      </c>
      <c r="AK563" s="727">
        <f>_xlfn.MINIFS(Tabla135[Impacto residual],Tabla135[Id Riesgo],Tabla135[[#This Row],[Id Riesgo]])</f>
        <v>0</v>
      </c>
      <c r="AL563" s="727"/>
      <c r="AM563" s="727"/>
      <c r="AN563" s="213"/>
      <c r="AO563" s="213"/>
      <c r="AP563" s="213"/>
      <c r="AQ563" s="213"/>
      <c r="AR563" s="213"/>
      <c r="AS563" s="213"/>
      <c r="AT563" s="213"/>
      <c r="AU563" s="213"/>
      <c r="AV563" s="213"/>
      <c r="AW563" s="213"/>
      <c r="AX563" s="213"/>
      <c r="AY563" s="213"/>
    </row>
    <row r="564" spans="1:51" ht="14.6" x14ac:dyDescent="0.4">
      <c r="A564" s="735" t="str">
        <f>Tabla135[[#This Row],[Id Riesgo]]</f>
        <v>RC56</v>
      </c>
      <c r="B564" s="736" t="str">
        <f>Tabla135[[#This Row],[Riesgo]]</f>
        <v/>
      </c>
      <c r="C564" s="742" t="b">
        <f>Tabla135[[#This Row],[Identificado en paso 1 y 2?]]</f>
        <v>0</v>
      </c>
      <c r="D564" s="727" t="str">
        <f>_xlfn.XLOOKUP(Tabla135[[#This Row],[Id Riesgo]],Tabla13[Id Riesgo],Tabla13[Probabilidad],"",1)</f>
        <v/>
      </c>
      <c r="E564" s="727" t="str">
        <f>IF(C564=TRUE,_xlfn.XLOOKUP(Tabla135[[#This Row],[Id Riesgo]],Tabla13[Id Riesgo],Tabla13[Porcentaje Impacto],"",1),"")</f>
        <v/>
      </c>
      <c r="F564" s="290" t="str">
        <f t="shared" si="55"/>
        <v>RC56</v>
      </c>
      <c r="G564" s="415" t="b">
        <f>_xlfn.XLOOKUP(F564,Tabla13[Id Riesgo],Tabla13[Registro diligenciado],FALSE,1)</f>
        <v>0</v>
      </c>
      <c r="H564" s="290" t="str">
        <f>IF(G564,_xlfn.XLOOKUP(F564,Tabla6[Id Riesgo],Tabla6[DESCRIPCIÓN DEL RIESGO],FALSE,1),"")</f>
        <v/>
      </c>
      <c r="I564" s="327" t="str">
        <f>_xlfn.XLOOKUP(Tabla135[[#This Row],[Id Riesgo]],Tabla13[Id Riesgo],Tabla13[Probabilidad])</f>
        <v/>
      </c>
      <c r="J564" s="327" t="str">
        <f>_xlfn.XLOOKUP(Tabla135[[#This Row],[Id Riesgo]],Tabla13[Id Riesgo],Tabla13[Porcentaje Impacto],"",1)</f>
        <v/>
      </c>
      <c r="K564" s="311">
        <v>3</v>
      </c>
      <c r="L564" s="314"/>
      <c r="M564" s="314"/>
      <c r="N564" s="314"/>
      <c r="O564" s="295"/>
      <c r="P564" s="314"/>
      <c r="Q564" s="328" t="str">
        <f>_xlfn.TEXTJOIN(" ",TRUE,Tabla135[[#This Row],[Actividad - Acción ¿Qué?
Inicia con verbo]],Tabla135[[#This Row],[Complemento
(Observaciones o desviaciones)]])</f>
        <v/>
      </c>
      <c r="R564" s="295"/>
      <c r="S564" s="327" t="str">
        <f>_xlfn.XLOOKUP(Tabla135[[#This Row],[Tipo de control]],Tabla7[Tipo de control],Tabla7[Peso],"",1)</f>
        <v/>
      </c>
      <c r="T564" s="290" t="str">
        <f>_xlfn.XLOOKUP(Tabla135[[#This Row],[Tipo de control]],Tabla7[Tipo de control],Tabla7[Afectación matriz],"",1)</f>
        <v/>
      </c>
      <c r="U564" s="295"/>
      <c r="V564" s="327" t="str">
        <f>_xlfn.XLOOKUP(Tabla135[[#This Row],[Implementación]],Tabla11[Implementación],Tabla11[Peso],"",1)</f>
        <v/>
      </c>
      <c r="W564" s="295"/>
      <c r="X564" s="295"/>
      <c r="Y564" s="295"/>
      <c r="Z564" s="295"/>
      <c r="AA564" s="310" t="str">
        <f>IFERROR(Tabla135[[#This Row],[Peso del control]]+Tabla135[[#This Row],[Peso de la implementación]],"")</f>
        <v/>
      </c>
      <c r="AB564" s="310" t="str" cm="1">
        <f t="array" ref="AB564">IFERROR(IF(Tabla135[[#This Row],[Registro diligenciado]]=TRUE,_xlfn.IFS(AND(Tabla135[[#This Row],[No. de Control]]=1,Tabla135[[#This Row],[Desplazamiento en la Matriz]]="Probabilidad"),D564-(D564*Tabla135[[#This Row],[Valor del control]]),AND(Tabla135[[#This Row],[No. de Control]]&gt;1,Tabla135[[#This Row],[Desplazamiento en la Matriz]]="Probabilidad"),AB563-(AB563*Tabla135[[#This Row],[Valor del control]]),AND(Tabla135[[#This Row],[No. de Control]]=1,Tabla135[[#This Row],[Desplazamiento en la Matriz]]="Impacto"),D564,AND(Tabla135[[#This Row],[No. de Control]]&gt;1,Tabla135[[#This Row],[Desplazamiento en la Matriz]]="Impacto"),AB563),""),"")</f>
        <v/>
      </c>
      <c r="AC564" s="310" t="str" cm="1">
        <f t="array" ref="AC564">IFERROR(IF(Tabla135[[#This Row],[Registro diligenciado]]=TRUE,_xlfn.IFS(AND(Tabla135[[#This Row],[No. de Control]]=1,Tabla135[[#This Row],[Desplazamiento en la Matriz]]="Impacto"),E564-(E564*Tabla135[[#This Row],[Valor del control]]),AND(Tabla135[[#This Row],[No. de Control]]&gt;1,Tabla135[[#This Row],[Desplazamiento en la Matriz]]="Impacto"),AC563-(AC563*Tabla135[[#This Row],[Valor del control]]),AND(Tabla135[[#This Row],[No. de Control]]=1,Tabla135[[#This Row],[Desplazamiento en la Matriz]]="Probabilidad"),E564,AND(Tabla135[[#This Row],[No. de Control]]&gt;1,Tabla135[[#This Row],[Desplazamiento en la Matriz]]="Probabilidad"),AC563),""),"")</f>
        <v/>
      </c>
      <c r="AD564" s="310">
        <f>IFERROR(_xlfn.MINIFS(Tabla135[Probabilidad residual],Tabla135[Id Riesgo],Tabla135[[#This Row],[Id Riesgo]]),"")</f>
        <v>0</v>
      </c>
      <c r="AE564" s="310">
        <f>IFERROR(_xlfn.MINIFS(Tabla135[Impacto residual],Tabla135[Id Riesgo],Tabla135[[#This Row],[Id Riesgo]]),"")</f>
        <v>0</v>
      </c>
      <c r="AF564" s="310" t="str" cm="1">
        <f t="array" ref="AF56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64" s="310" t="str" cm="1">
        <f t="array" ref="AG56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6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64" s="213"/>
      <c r="AJ564" s="727">
        <f>_xlfn.MINIFS(Tabla135[Probabilidad residual],Tabla135[Id Riesgo],Tabla135[[#This Row],[Id Riesgo]])</f>
        <v>0</v>
      </c>
      <c r="AK564" s="727">
        <f>_xlfn.MINIFS(Tabla135[Impacto residual],Tabla135[Id Riesgo],Tabla135[[#This Row],[Id Riesgo]])</f>
        <v>0</v>
      </c>
      <c r="AL564" s="727"/>
      <c r="AM564" s="727"/>
      <c r="AN564" s="213"/>
      <c r="AO564" s="213"/>
      <c r="AP564" s="213"/>
      <c r="AQ564" s="213"/>
      <c r="AR564" s="213"/>
      <c r="AS564" s="213"/>
      <c r="AT564" s="213"/>
      <c r="AU564" s="213"/>
      <c r="AV564" s="213"/>
      <c r="AW564" s="213"/>
      <c r="AX564" s="213"/>
      <c r="AY564" s="213"/>
    </row>
    <row r="565" spans="1:51" ht="14.6" x14ac:dyDescent="0.4">
      <c r="A565" s="735" t="str">
        <f>Tabla135[[#This Row],[Id Riesgo]]</f>
        <v>RC56</v>
      </c>
      <c r="B565" s="736" t="str">
        <f>Tabla135[[#This Row],[Riesgo]]</f>
        <v/>
      </c>
      <c r="C565" s="742" t="b">
        <f>Tabla135[[#This Row],[Identificado en paso 1 y 2?]]</f>
        <v>0</v>
      </c>
      <c r="D565" s="727" t="str">
        <f>_xlfn.XLOOKUP(Tabla135[[#This Row],[Id Riesgo]],Tabla13[Id Riesgo],Tabla13[Probabilidad],"",1)</f>
        <v/>
      </c>
      <c r="E565" s="727" t="str">
        <f>IF(C565=TRUE,_xlfn.XLOOKUP(Tabla135[[#This Row],[Id Riesgo]],Tabla13[Id Riesgo],Tabla13[Porcentaje Impacto],"",1),"")</f>
        <v/>
      </c>
      <c r="F565" s="290" t="str">
        <f t="shared" si="55"/>
        <v>RC56</v>
      </c>
      <c r="G565" s="415" t="b">
        <f>_xlfn.XLOOKUP(F565,Tabla13[Id Riesgo],Tabla13[Registro diligenciado],FALSE,1)</f>
        <v>0</v>
      </c>
      <c r="H565" s="290" t="str">
        <f>IF(G565,_xlfn.XLOOKUP(F565,Tabla6[Id Riesgo],Tabla6[DESCRIPCIÓN DEL RIESGO],FALSE,1),"")</f>
        <v/>
      </c>
      <c r="I565" s="327" t="str">
        <f>_xlfn.XLOOKUP(Tabla135[[#This Row],[Id Riesgo]],Tabla13[Id Riesgo],Tabla13[Probabilidad])</f>
        <v/>
      </c>
      <c r="J565" s="327" t="str">
        <f>_xlfn.XLOOKUP(Tabla135[[#This Row],[Id Riesgo]],Tabla13[Id Riesgo],Tabla13[Porcentaje Impacto],"",1)</f>
        <v/>
      </c>
      <c r="K565" s="311">
        <v>4</v>
      </c>
      <c r="L565" s="314"/>
      <c r="M565" s="314"/>
      <c r="N565" s="314"/>
      <c r="O565" s="295"/>
      <c r="P565" s="314"/>
      <c r="Q565" s="328" t="str">
        <f>_xlfn.TEXTJOIN(" ",TRUE,Tabla135[[#This Row],[Actividad - Acción ¿Qué?
Inicia con verbo]],Tabla135[[#This Row],[Complemento
(Observaciones o desviaciones)]])</f>
        <v/>
      </c>
      <c r="R565" s="295"/>
      <c r="S565" s="327" t="str">
        <f>_xlfn.XLOOKUP(Tabla135[[#This Row],[Tipo de control]],Tabla7[Tipo de control],Tabla7[Peso],"",1)</f>
        <v/>
      </c>
      <c r="T565" s="290" t="str">
        <f>_xlfn.XLOOKUP(Tabla135[[#This Row],[Tipo de control]],Tabla7[Tipo de control],Tabla7[Afectación matriz],"",1)</f>
        <v/>
      </c>
      <c r="U565" s="295"/>
      <c r="V565" s="327" t="str">
        <f>_xlfn.XLOOKUP(Tabla135[[#This Row],[Implementación]],Tabla11[Implementación],Tabla11[Peso],"",1)</f>
        <v/>
      </c>
      <c r="W565" s="295"/>
      <c r="X565" s="295"/>
      <c r="Y565" s="295"/>
      <c r="Z565" s="295"/>
      <c r="AA565" s="310" t="str">
        <f>IFERROR(Tabla135[[#This Row],[Peso del control]]+Tabla135[[#This Row],[Peso de la implementación]],"")</f>
        <v/>
      </c>
      <c r="AB565" s="310" t="str" cm="1">
        <f t="array" ref="AB565">IFERROR(IF(Tabla135[[#This Row],[Registro diligenciado]]=TRUE,_xlfn.IFS(AND(Tabla135[[#This Row],[No. de Control]]=1,Tabla135[[#This Row],[Desplazamiento en la Matriz]]="Probabilidad"),D565-(D565*Tabla135[[#This Row],[Valor del control]]),AND(Tabla135[[#This Row],[No. de Control]]&gt;1,Tabla135[[#This Row],[Desplazamiento en la Matriz]]="Probabilidad"),AB564-(AB564*Tabla135[[#This Row],[Valor del control]]),AND(Tabla135[[#This Row],[No. de Control]]=1,Tabla135[[#This Row],[Desplazamiento en la Matriz]]="Impacto"),D565,AND(Tabla135[[#This Row],[No. de Control]]&gt;1,Tabla135[[#This Row],[Desplazamiento en la Matriz]]="Impacto"),AB564),""),"")</f>
        <v/>
      </c>
      <c r="AC565" s="310" t="str" cm="1">
        <f t="array" ref="AC565">IFERROR(IF(Tabla135[[#This Row],[Registro diligenciado]]=TRUE,_xlfn.IFS(AND(Tabla135[[#This Row],[No. de Control]]=1,Tabla135[[#This Row],[Desplazamiento en la Matriz]]="Impacto"),E565-(E565*Tabla135[[#This Row],[Valor del control]]),AND(Tabla135[[#This Row],[No. de Control]]&gt;1,Tabla135[[#This Row],[Desplazamiento en la Matriz]]="Impacto"),AC564-(AC564*Tabla135[[#This Row],[Valor del control]]),AND(Tabla135[[#This Row],[No. de Control]]=1,Tabla135[[#This Row],[Desplazamiento en la Matriz]]="Probabilidad"),E565,AND(Tabla135[[#This Row],[No. de Control]]&gt;1,Tabla135[[#This Row],[Desplazamiento en la Matriz]]="Probabilidad"),AC564),""),"")</f>
        <v/>
      </c>
      <c r="AD565" s="310">
        <f>IFERROR(_xlfn.MINIFS(Tabla135[Probabilidad residual],Tabla135[Id Riesgo],Tabla135[[#This Row],[Id Riesgo]]),"")</f>
        <v>0</v>
      </c>
      <c r="AE565" s="310">
        <f>IFERROR(_xlfn.MINIFS(Tabla135[Impacto residual],Tabla135[Id Riesgo],Tabla135[[#This Row],[Id Riesgo]]),"")</f>
        <v>0</v>
      </c>
      <c r="AF565" s="310" t="str" cm="1">
        <f t="array" ref="AF56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65" s="310" t="str" cm="1">
        <f t="array" ref="AG56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6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65" s="213"/>
      <c r="AJ565" s="727">
        <f>_xlfn.MINIFS(Tabla135[Probabilidad residual],Tabla135[Id Riesgo],Tabla135[[#This Row],[Id Riesgo]])</f>
        <v>0</v>
      </c>
      <c r="AK565" s="727">
        <f>_xlfn.MINIFS(Tabla135[Impacto residual],Tabla135[Id Riesgo],Tabla135[[#This Row],[Id Riesgo]])</f>
        <v>0</v>
      </c>
      <c r="AL565" s="727"/>
      <c r="AM565" s="727"/>
      <c r="AN565" s="213"/>
      <c r="AO565" s="213"/>
      <c r="AP565" s="213"/>
      <c r="AQ565" s="213"/>
      <c r="AR565" s="213"/>
      <c r="AS565" s="213"/>
      <c r="AT565" s="213"/>
      <c r="AU565" s="213"/>
      <c r="AV565" s="213"/>
      <c r="AW565" s="213"/>
      <c r="AX565" s="213"/>
      <c r="AY565" s="213"/>
    </row>
    <row r="566" spans="1:51" ht="14.6" x14ac:dyDescent="0.4">
      <c r="A566" s="735" t="str">
        <f>Tabla135[[#This Row],[Id Riesgo]]</f>
        <v>RC56</v>
      </c>
      <c r="B566" s="736" t="str">
        <f>Tabla135[[#This Row],[Riesgo]]</f>
        <v/>
      </c>
      <c r="C566" s="742" t="b">
        <f>Tabla135[[#This Row],[Identificado en paso 1 y 2?]]</f>
        <v>0</v>
      </c>
      <c r="D566" s="727" t="str">
        <f>_xlfn.XLOOKUP(Tabla135[[#This Row],[Id Riesgo]],Tabla13[Id Riesgo],Tabla13[Probabilidad],"",1)</f>
        <v/>
      </c>
      <c r="E566" s="727" t="str">
        <f>IF(C566=TRUE,_xlfn.XLOOKUP(Tabla135[[#This Row],[Id Riesgo]],Tabla13[Id Riesgo],Tabla13[Porcentaje Impacto],"",1),"")</f>
        <v/>
      </c>
      <c r="F566" s="290" t="str">
        <f t="shared" si="55"/>
        <v>RC56</v>
      </c>
      <c r="G566" s="415" t="b">
        <f>_xlfn.XLOOKUP(F566,Tabla13[Id Riesgo],Tabla13[Registro diligenciado],FALSE,1)</f>
        <v>0</v>
      </c>
      <c r="H566" s="290" t="str">
        <f>IF(G566,_xlfn.XLOOKUP(F566,Tabla6[Id Riesgo],Tabla6[DESCRIPCIÓN DEL RIESGO],FALSE,1),"")</f>
        <v/>
      </c>
      <c r="I566" s="327" t="str">
        <f>_xlfn.XLOOKUP(Tabla135[[#This Row],[Id Riesgo]],Tabla13[Id Riesgo],Tabla13[Probabilidad])</f>
        <v/>
      </c>
      <c r="J566" s="327" t="str">
        <f>_xlfn.XLOOKUP(Tabla135[[#This Row],[Id Riesgo]],Tabla13[Id Riesgo],Tabla13[Porcentaje Impacto],"",1)</f>
        <v/>
      </c>
      <c r="K566" s="311">
        <v>5</v>
      </c>
      <c r="L566" s="314"/>
      <c r="M566" s="314"/>
      <c r="N566" s="314"/>
      <c r="O566" s="295"/>
      <c r="P566" s="314"/>
      <c r="Q566" s="328" t="str">
        <f>_xlfn.TEXTJOIN(" ",TRUE,Tabla135[[#This Row],[Actividad - Acción ¿Qué?
Inicia con verbo]],Tabla135[[#This Row],[Complemento
(Observaciones o desviaciones)]])</f>
        <v/>
      </c>
      <c r="R566" s="295"/>
      <c r="S566" s="327" t="str">
        <f>_xlfn.XLOOKUP(Tabla135[[#This Row],[Tipo de control]],Tabla7[Tipo de control],Tabla7[Peso],"",1)</f>
        <v/>
      </c>
      <c r="T566" s="290" t="str">
        <f>_xlfn.XLOOKUP(Tabla135[[#This Row],[Tipo de control]],Tabla7[Tipo de control],Tabla7[Afectación matriz],"",1)</f>
        <v/>
      </c>
      <c r="U566" s="295"/>
      <c r="V566" s="327" t="str">
        <f>_xlfn.XLOOKUP(Tabla135[[#This Row],[Implementación]],Tabla11[Implementación],Tabla11[Peso],"",1)</f>
        <v/>
      </c>
      <c r="W566" s="295"/>
      <c r="X566" s="295"/>
      <c r="Y566" s="295"/>
      <c r="Z566" s="295"/>
      <c r="AA566" s="310" t="str">
        <f>IFERROR(Tabla135[[#This Row],[Peso del control]]+Tabla135[[#This Row],[Peso de la implementación]],"")</f>
        <v/>
      </c>
      <c r="AB566" s="310" t="str" cm="1">
        <f t="array" ref="AB566">IFERROR(IF(Tabla135[[#This Row],[Registro diligenciado]]=TRUE,_xlfn.IFS(AND(Tabla135[[#This Row],[No. de Control]]=1,Tabla135[[#This Row],[Desplazamiento en la Matriz]]="Probabilidad"),D566-(D566*Tabla135[[#This Row],[Valor del control]]),AND(Tabla135[[#This Row],[No. de Control]]&gt;1,Tabla135[[#This Row],[Desplazamiento en la Matriz]]="Probabilidad"),AB565-(AB565*Tabla135[[#This Row],[Valor del control]]),AND(Tabla135[[#This Row],[No. de Control]]=1,Tabla135[[#This Row],[Desplazamiento en la Matriz]]="Impacto"),D566,AND(Tabla135[[#This Row],[No. de Control]]&gt;1,Tabla135[[#This Row],[Desplazamiento en la Matriz]]="Impacto"),AB565),""),"")</f>
        <v/>
      </c>
      <c r="AC566" s="310" t="str" cm="1">
        <f t="array" ref="AC566">IFERROR(IF(Tabla135[[#This Row],[Registro diligenciado]]=TRUE,_xlfn.IFS(AND(Tabla135[[#This Row],[No. de Control]]=1,Tabla135[[#This Row],[Desplazamiento en la Matriz]]="Impacto"),E566-(E566*Tabla135[[#This Row],[Valor del control]]),AND(Tabla135[[#This Row],[No. de Control]]&gt;1,Tabla135[[#This Row],[Desplazamiento en la Matriz]]="Impacto"),AC565-(AC565*Tabla135[[#This Row],[Valor del control]]),AND(Tabla135[[#This Row],[No. de Control]]=1,Tabla135[[#This Row],[Desplazamiento en la Matriz]]="Probabilidad"),E566,AND(Tabla135[[#This Row],[No. de Control]]&gt;1,Tabla135[[#This Row],[Desplazamiento en la Matriz]]="Probabilidad"),AC565),""),"")</f>
        <v/>
      </c>
      <c r="AD566" s="310">
        <f>IFERROR(_xlfn.MINIFS(Tabla135[Probabilidad residual],Tabla135[Id Riesgo],Tabla135[[#This Row],[Id Riesgo]]),"")</f>
        <v>0</v>
      </c>
      <c r="AE566" s="310">
        <f>IFERROR(_xlfn.MINIFS(Tabla135[Impacto residual],Tabla135[Id Riesgo],Tabla135[[#This Row],[Id Riesgo]]),"")</f>
        <v>0</v>
      </c>
      <c r="AF566" s="310" t="str" cm="1">
        <f t="array" ref="AF56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66" s="310" t="str" cm="1">
        <f t="array" ref="AG56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6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66" s="213"/>
      <c r="AJ566" s="727">
        <f>_xlfn.MINIFS(Tabla135[Probabilidad residual],Tabla135[Id Riesgo],Tabla135[[#This Row],[Id Riesgo]])</f>
        <v>0</v>
      </c>
      <c r="AK566" s="727">
        <f>_xlfn.MINIFS(Tabla135[Impacto residual],Tabla135[Id Riesgo],Tabla135[[#This Row],[Id Riesgo]])</f>
        <v>0</v>
      </c>
      <c r="AL566" s="727"/>
      <c r="AM566" s="727"/>
      <c r="AN566" s="213"/>
      <c r="AO566" s="213"/>
      <c r="AP566" s="213"/>
      <c r="AQ566" s="213"/>
      <c r="AR566" s="213"/>
      <c r="AS566" s="213"/>
      <c r="AT566" s="213"/>
      <c r="AU566" s="213"/>
      <c r="AV566" s="213"/>
      <c r="AW566" s="213"/>
      <c r="AX566" s="213"/>
      <c r="AY566" s="213"/>
    </row>
    <row r="567" spans="1:51" ht="14.6" x14ac:dyDescent="0.4">
      <c r="A567" s="735" t="str">
        <f>Tabla135[[#This Row],[Id Riesgo]]</f>
        <v>RC56</v>
      </c>
      <c r="B567" s="736" t="str">
        <f>Tabla135[[#This Row],[Riesgo]]</f>
        <v/>
      </c>
      <c r="C567" s="742" t="b">
        <f>Tabla135[[#This Row],[Identificado en paso 1 y 2?]]</f>
        <v>0</v>
      </c>
      <c r="D567" s="727" t="str">
        <f>_xlfn.XLOOKUP(Tabla135[[#This Row],[Id Riesgo]],Tabla13[Id Riesgo],Tabla13[Probabilidad],"",1)</f>
        <v/>
      </c>
      <c r="E567" s="727" t="str">
        <f>IF(C567=TRUE,_xlfn.XLOOKUP(Tabla135[[#This Row],[Id Riesgo]],Tabla13[Id Riesgo],Tabla13[Porcentaje Impacto],"",1),"")</f>
        <v/>
      </c>
      <c r="F567" s="290" t="str">
        <f t="shared" si="55"/>
        <v>RC56</v>
      </c>
      <c r="G567" s="415" t="b">
        <f>_xlfn.XLOOKUP(F567,Tabla13[Id Riesgo],Tabla13[Registro diligenciado],FALSE,1)</f>
        <v>0</v>
      </c>
      <c r="H567" s="290" t="str">
        <f>IF(G567,_xlfn.XLOOKUP(F567,Tabla6[Id Riesgo],Tabla6[DESCRIPCIÓN DEL RIESGO],FALSE,1),"")</f>
        <v/>
      </c>
      <c r="I567" s="327" t="str">
        <f>_xlfn.XLOOKUP(Tabla135[[#This Row],[Id Riesgo]],Tabla13[Id Riesgo],Tabla13[Probabilidad])</f>
        <v/>
      </c>
      <c r="J567" s="327" t="str">
        <f>_xlfn.XLOOKUP(Tabla135[[#This Row],[Id Riesgo]],Tabla13[Id Riesgo],Tabla13[Porcentaje Impacto],"",1)</f>
        <v/>
      </c>
      <c r="K567" s="311">
        <v>6</v>
      </c>
      <c r="L567" s="314"/>
      <c r="M567" s="314"/>
      <c r="N567" s="314"/>
      <c r="O567" s="295"/>
      <c r="P567" s="314"/>
      <c r="Q567" s="328" t="str">
        <f>_xlfn.TEXTJOIN(" ",TRUE,Tabla135[[#This Row],[Actividad - Acción ¿Qué?
Inicia con verbo]],Tabla135[[#This Row],[Complemento
(Observaciones o desviaciones)]])</f>
        <v/>
      </c>
      <c r="R567" s="295"/>
      <c r="S567" s="327" t="str">
        <f>_xlfn.XLOOKUP(Tabla135[[#This Row],[Tipo de control]],Tabla7[Tipo de control],Tabla7[Peso],"",1)</f>
        <v/>
      </c>
      <c r="T567" s="290" t="str">
        <f>_xlfn.XLOOKUP(Tabla135[[#This Row],[Tipo de control]],Tabla7[Tipo de control],Tabla7[Afectación matriz],"",1)</f>
        <v/>
      </c>
      <c r="U567" s="295"/>
      <c r="V567" s="327" t="str">
        <f>_xlfn.XLOOKUP(Tabla135[[#This Row],[Implementación]],Tabla11[Implementación],Tabla11[Peso],"",1)</f>
        <v/>
      </c>
      <c r="W567" s="295"/>
      <c r="X567" s="295"/>
      <c r="Y567" s="295"/>
      <c r="Z567" s="295"/>
      <c r="AA567" s="310" t="str">
        <f>IFERROR(Tabla135[[#This Row],[Peso del control]]+Tabla135[[#This Row],[Peso de la implementación]],"")</f>
        <v/>
      </c>
      <c r="AB567" s="310" t="str" cm="1">
        <f t="array" ref="AB567">IFERROR(IF(Tabla135[[#This Row],[Registro diligenciado]]=TRUE,_xlfn.IFS(AND(Tabla135[[#This Row],[No. de Control]]=1,Tabla135[[#This Row],[Desplazamiento en la Matriz]]="Probabilidad"),D567-(D567*Tabla135[[#This Row],[Valor del control]]),AND(Tabla135[[#This Row],[No. de Control]]&gt;1,Tabla135[[#This Row],[Desplazamiento en la Matriz]]="Probabilidad"),AB566-(AB566*Tabla135[[#This Row],[Valor del control]]),AND(Tabla135[[#This Row],[No. de Control]]=1,Tabla135[[#This Row],[Desplazamiento en la Matriz]]="Impacto"),D567,AND(Tabla135[[#This Row],[No. de Control]]&gt;1,Tabla135[[#This Row],[Desplazamiento en la Matriz]]="Impacto"),AB566),""),"")</f>
        <v/>
      </c>
      <c r="AC567" s="310" t="str" cm="1">
        <f t="array" ref="AC567">IFERROR(IF(Tabla135[[#This Row],[Registro diligenciado]]=TRUE,_xlfn.IFS(AND(Tabla135[[#This Row],[No. de Control]]=1,Tabla135[[#This Row],[Desplazamiento en la Matriz]]="Impacto"),E567-(E567*Tabla135[[#This Row],[Valor del control]]),AND(Tabla135[[#This Row],[No. de Control]]&gt;1,Tabla135[[#This Row],[Desplazamiento en la Matriz]]="Impacto"),AC566-(AC566*Tabla135[[#This Row],[Valor del control]]),AND(Tabla135[[#This Row],[No. de Control]]=1,Tabla135[[#This Row],[Desplazamiento en la Matriz]]="Probabilidad"),E567,AND(Tabla135[[#This Row],[No. de Control]]&gt;1,Tabla135[[#This Row],[Desplazamiento en la Matriz]]="Probabilidad"),AC566),""),"")</f>
        <v/>
      </c>
      <c r="AD567" s="310">
        <f>IFERROR(_xlfn.MINIFS(Tabla135[Probabilidad residual],Tabla135[Id Riesgo],Tabla135[[#This Row],[Id Riesgo]]),"")</f>
        <v>0</v>
      </c>
      <c r="AE567" s="310">
        <f>IFERROR(_xlfn.MINIFS(Tabla135[Impacto residual],Tabla135[Id Riesgo],Tabla135[[#This Row],[Id Riesgo]]),"")</f>
        <v>0</v>
      </c>
      <c r="AF567" s="310" t="str" cm="1">
        <f t="array" ref="AF56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67" s="310" t="str" cm="1">
        <f t="array" ref="AG56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6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67" s="213"/>
      <c r="AJ567" s="727">
        <f>_xlfn.MINIFS(Tabla135[Probabilidad residual],Tabla135[Id Riesgo],Tabla135[[#This Row],[Id Riesgo]])</f>
        <v>0</v>
      </c>
      <c r="AK567" s="727">
        <f>_xlfn.MINIFS(Tabla135[Impacto residual],Tabla135[Id Riesgo],Tabla135[[#This Row],[Id Riesgo]])</f>
        <v>0</v>
      </c>
      <c r="AL567" s="727"/>
      <c r="AM567" s="727"/>
      <c r="AN567" s="213"/>
      <c r="AO567" s="213"/>
      <c r="AP567" s="213"/>
      <c r="AQ567" s="213"/>
      <c r="AR567" s="213"/>
      <c r="AS567" s="213"/>
      <c r="AT567" s="213"/>
      <c r="AU567" s="213"/>
      <c r="AV567" s="213"/>
      <c r="AW567" s="213"/>
      <c r="AX567" s="213"/>
      <c r="AY567" s="213"/>
    </row>
    <row r="568" spans="1:51" ht="14.6" x14ac:dyDescent="0.4">
      <c r="A568" s="735" t="str">
        <f>Tabla135[[#This Row],[Id Riesgo]]</f>
        <v>RC56</v>
      </c>
      <c r="B568" s="736" t="str">
        <f>Tabla135[[#This Row],[Riesgo]]</f>
        <v/>
      </c>
      <c r="C568" s="742" t="b">
        <f>Tabla135[[#This Row],[Identificado en paso 1 y 2?]]</f>
        <v>0</v>
      </c>
      <c r="D568" s="727" t="str">
        <f>_xlfn.XLOOKUP(Tabla135[[#This Row],[Id Riesgo]],Tabla13[Id Riesgo],Tabla13[Probabilidad],"",1)</f>
        <v/>
      </c>
      <c r="E568" s="727" t="str">
        <f>IF(C568=TRUE,_xlfn.XLOOKUP(Tabla135[[#This Row],[Id Riesgo]],Tabla13[Id Riesgo],Tabla13[Porcentaje Impacto],"",1),"")</f>
        <v/>
      </c>
      <c r="F568" s="290" t="str">
        <f t="shared" si="55"/>
        <v>RC56</v>
      </c>
      <c r="G568" s="415" t="b">
        <f>_xlfn.XLOOKUP(F568,Tabla13[Id Riesgo],Tabla13[Registro diligenciado],FALSE,1)</f>
        <v>0</v>
      </c>
      <c r="H568" s="290" t="str">
        <f>IF(G568,_xlfn.XLOOKUP(F568,Tabla6[Id Riesgo],Tabla6[DESCRIPCIÓN DEL RIESGO],FALSE,1),"")</f>
        <v/>
      </c>
      <c r="I568" s="327" t="str">
        <f>_xlfn.XLOOKUP(Tabla135[[#This Row],[Id Riesgo]],Tabla13[Id Riesgo],Tabla13[Probabilidad])</f>
        <v/>
      </c>
      <c r="J568" s="327" t="str">
        <f>_xlfn.XLOOKUP(Tabla135[[#This Row],[Id Riesgo]],Tabla13[Id Riesgo],Tabla13[Porcentaje Impacto],"",1)</f>
        <v/>
      </c>
      <c r="K568" s="311">
        <v>7</v>
      </c>
      <c r="L568" s="314"/>
      <c r="M568" s="314"/>
      <c r="N568" s="314"/>
      <c r="O568" s="295"/>
      <c r="P568" s="314"/>
      <c r="Q568" s="328" t="str">
        <f>_xlfn.TEXTJOIN(" ",TRUE,Tabla135[[#This Row],[Actividad - Acción ¿Qué?
Inicia con verbo]],Tabla135[[#This Row],[Complemento
(Observaciones o desviaciones)]])</f>
        <v/>
      </c>
      <c r="R568" s="295"/>
      <c r="S568" s="327" t="str">
        <f>_xlfn.XLOOKUP(Tabla135[[#This Row],[Tipo de control]],Tabla7[Tipo de control],Tabla7[Peso],"",1)</f>
        <v/>
      </c>
      <c r="T568" s="290" t="str">
        <f>_xlfn.XLOOKUP(Tabla135[[#This Row],[Tipo de control]],Tabla7[Tipo de control],Tabla7[Afectación matriz],"",1)</f>
        <v/>
      </c>
      <c r="U568" s="295"/>
      <c r="V568" s="327" t="str">
        <f>_xlfn.XLOOKUP(Tabla135[[#This Row],[Implementación]],Tabla11[Implementación],Tabla11[Peso],"",1)</f>
        <v/>
      </c>
      <c r="W568" s="295"/>
      <c r="X568" s="295"/>
      <c r="Y568" s="295"/>
      <c r="Z568" s="295"/>
      <c r="AA568" s="310" t="str">
        <f>IFERROR(Tabla135[[#This Row],[Peso del control]]+Tabla135[[#This Row],[Peso de la implementación]],"")</f>
        <v/>
      </c>
      <c r="AB568" s="310" t="str" cm="1">
        <f t="array" ref="AB568">IFERROR(IF(Tabla135[[#This Row],[Registro diligenciado]]=TRUE,_xlfn.IFS(AND(Tabla135[[#This Row],[No. de Control]]=1,Tabla135[[#This Row],[Desplazamiento en la Matriz]]="Probabilidad"),D568-(D568*Tabla135[[#This Row],[Valor del control]]),AND(Tabla135[[#This Row],[No. de Control]]&gt;1,Tabla135[[#This Row],[Desplazamiento en la Matriz]]="Probabilidad"),AB567-(AB567*Tabla135[[#This Row],[Valor del control]]),AND(Tabla135[[#This Row],[No. de Control]]=1,Tabla135[[#This Row],[Desplazamiento en la Matriz]]="Impacto"),D568,AND(Tabla135[[#This Row],[No. de Control]]&gt;1,Tabla135[[#This Row],[Desplazamiento en la Matriz]]="Impacto"),AB567),""),"")</f>
        <v/>
      </c>
      <c r="AC568" s="310" t="str" cm="1">
        <f t="array" ref="AC568">IFERROR(IF(Tabla135[[#This Row],[Registro diligenciado]]=TRUE,_xlfn.IFS(AND(Tabla135[[#This Row],[No. de Control]]=1,Tabla135[[#This Row],[Desplazamiento en la Matriz]]="Impacto"),E568-(E568*Tabla135[[#This Row],[Valor del control]]),AND(Tabla135[[#This Row],[No. de Control]]&gt;1,Tabla135[[#This Row],[Desplazamiento en la Matriz]]="Impacto"),AC567-(AC567*Tabla135[[#This Row],[Valor del control]]),AND(Tabla135[[#This Row],[No. de Control]]=1,Tabla135[[#This Row],[Desplazamiento en la Matriz]]="Probabilidad"),E568,AND(Tabla135[[#This Row],[No. de Control]]&gt;1,Tabla135[[#This Row],[Desplazamiento en la Matriz]]="Probabilidad"),AC567),""),"")</f>
        <v/>
      </c>
      <c r="AD568" s="310">
        <f>IFERROR(_xlfn.MINIFS(Tabla135[Probabilidad residual],Tabla135[Id Riesgo],Tabla135[[#This Row],[Id Riesgo]]),"")</f>
        <v>0</v>
      </c>
      <c r="AE568" s="310">
        <f>IFERROR(_xlfn.MINIFS(Tabla135[Impacto residual],Tabla135[Id Riesgo],Tabla135[[#This Row],[Id Riesgo]]),"")</f>
        <v>0</v>
      </c>
      <c r="AF568" s="310" t="str" cm="1">
        <f t="array" ref="AF56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68" s="310" t="str" cm="1">
        <f t="array" ref="AG56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6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68" s="213"/>
      <c r="AJ568" s="727">
        <f>_xlfn.MINIFS(Tabla135[Probabilidad residual],Tabla135[Id Riesgo],Tabla135[[#This Row],[Id Riesgo]])</f>
        <v>0</v>
      </c>
      <c r="AK568" s="727">
        <f>_xlfn.MINIFS(Tabla135[Impacto residual],Tabla135[Id Riesgo],Tabla135[[#This Row],[Id Riesgo]])</f>
        <v>0</v>
      </c>
      <c r="AL568" s="727"/>
      <c r="AM568" s="727"/>
      <c r="AN568" s="213"/>
      <c r="AO568" s="213"/>
      <c r="AP568" s="213"/>
      <c r="AQ568" s="213"/>
      <c r="AR568" s="213"/>
      <c r="AS568" s="213"/>
      <c r="AT568" s="213"/>
      <c r="AU568" s="213"/>
      <c r="AV568" s="213"/>
      <c r="AW568" s="213"/>
      <c r="AX568" s="213"/>
      <c r="AY568" s="213"/>
    </row>
    <row r="569" spans="1:51" ht="14.6" x14ac:dyDescent="0.4">
      <c r="A569" s="735" t="str">
        <f>Tabla135[[#This Row],[Id Riesgo]]</f>
        <v>RC56</v>
      </c>
      <c r="B569" s="736" t="str">
        <f>Tabla135[[#This Row],[Riesgo]]</f>
        <v/>
      </c>
      <c r="C569" s="742" t="b">
        <f>Tabla135[[#This Row],[Identificado en paso 1 y 2?]]</f>
        <v>0</v>
      </c>
      <c r="D569" s="727" t="str">
        <f>_xlfn.XLOOKUP(Tabla135[[#This Row],[Id Riesgo]],Tabla13[Id Riesgo],Tabla13[Probabilidad],"",1)</f>
        <v/>
      </c>
      <c r="E569" s="727" t="str">
        <f>IF(C569=TRUE,_xlfn.XLOOKUP(Tabla135[[#This Row],[Id Riesgo]],Tabla13[Id Riesgo],Tabla13[Porcentaje Impacto],"",1),"")</f>
        <v/>
      </c>
      <c r="F569" s="290" t="str">
        <f t="shared" si="55"/>
        <v>RC56</v>
      </c>
      <c r="G569" s="415" t="b">
        <f>_xlfn.XLOOKUP(F569,Tabla13[Id Riesgo],Tabla13[Registro diligenciado],FALSE,1)</f>
        <v>0</v>
      </c>
      <c r="H569" s="290" t="str">
        <f>IF(G569,_xlfn.XLOOKUP(F569,Tabla6[Id Riesgo],Tabla6[DESCRIPCIÓN DEL RIESGO],FALSE,1),"")</f>
        <v/>
      </c>
      <c r="I569" s="327" t="str">
        <f>_xlfn.XLOOKUP(Tabla135[[#This Row],[Id Riesgo]],Tabla13[Id Riesgo],Tabla13[Probabilidad])</f>
        <v/>
      </c>
      <c r="J569" s="327" t="str">
        <f>_xlfn.XLOOKUP(Tabla135[[#This Row],[Id Riesgo]],Tabla13[Id Riesgo],Tabla13[Porcentaje Impacto],"",1)</f>
        <v/>
      </c>
      <c r="K569" s="311">
        <v>8</v>
      </c>
      <c r="L569" s="314"/>
      <c r="M569" s="314"/>
      <c r="N569" s="314"/>
      <c r="O569" s="295"/>
      <c r="P569" s="314"/>
      <c r="Q569" s="328" t="str">
        <f>_xlfn.TEXTJOIN(" ",TRUE,Tabla135[[#This Row],[Actividad - Acción ¿Qué?
Inicia con verbo]],Tabla135[[#This Row],[Complemento
(Observaciones o desviaciones)]])</f>
        <v/>
      </c>
      <c r="R569" s="295"/>
      <c r="S569" s="327" t="str">
        <f>_xlfn.XLOOKUP(Tabla135[[#This Row],[Tipo de control]],Tabla7[Tipo de control],Tabla7[Peso],"",1)</f>
        <v/>
      </c>
      <c r="T569" s="290" t="str">
        <f>_xlfn.XLOOKUP(Tabla135[[#This Row],[Tipo de control]],Tabla7[Tipo de control],Tabla7[Afectación matriz],"",1)</f>
        <v/>
      </c>
      <c r="U569" s="295"/>
      <c r="V569" s="327" t="str">
        <f>_xlfn.XLOOKUP(Tabla135[[#This Row],[Implementación]],Tabla11[Implementación],Tabla11[Peso],"",1)</f>
        <v/>
      </c>
      <c r="W569" s="295"/>
      <c r="X569" s="295"/>
      <c r="Y569" s="295"/>
      <c r="Z569" s="295"/>
      <c r="AA569" s="310" t="str">
        <f>IFERROR(Tabla135[[#This Row],[Peso del control]]+Tabla135[[#This Row],[Peso de la implementación]],"")</f>
        <v/>
      </c>
      <c r="AB569" s="310" t="str" cm="1">
        <f t="array" ref="AB569">IFERROR(IF(Tabla135[[#This Row],[Registro diligenciado]]=TRUE,_xlfn.IFS(AND(Tabla135[[#This Row],[No. de Control]]=1,Tabla135[[#This Row],[Desplazamiento en la Matriz]]="Probabilidad"),D569-(D569*Tabla135[[#This Row],[Valor del control]]),AND(Tabla135[[#This Row],[No. de Control]]&gt;1,Tabla135[[#This Row],[Desplazamiento en la Matriz]]="Probabilidad"),AB568-(AB568*Tabla135[[#This Row],[Valor del control]]),AND(Tabla135[[#This Row],[No. de Control]]=1,Tabla135[[#This Row],[Desplazamiento en la Matriz]]="Impacto"),D569,AND(Tabla135[[#This Row],[No. de Control]]&gt;1,Tabla135[[#This Row],[Desplazamiento en la Matriz]]="Impacto"),AB568),""),"")</f>
        <v/>
      </c>
      <c r="AC569" s="310" t="str" cm="1">
        <f t="array" ref="AC569">IFERROR(IF(Tabla135[[#This Row],[Registro diligenciado]]=TRUE,_xlfn.IFS(AND(Tabla135[[#This Row],[No. de Control]]=1,Tabla135[[#This Row],[Desplazamiento en la Matriz]]="Impacto"),E569-(E569*Tabla135[[#This Row],[Valor del control]]),AND(Tabla135[[#This Row],[No. de Control]]&gt;1,Tabla135[[#This Row],[Desplazamiento en la Matriz]]="Impacto"),AC568-(AC568*Tabla135[[#This Row],[Valor del control]]),AND(Tabla135[[#This Row],[No. de Control]]=1,Tabla135[[#This Row],[Desplazamiento en la Matriz]]="Probabilidad"),E569,AND(Tabla135[[#This Row],[No. de Control]]&gt;1,Tabla135[[#This Row],[Desplazamiento en la Matriz]]="Probabilidad"),AC568),""),"")</f>
        <v/>
      </c>
      <c r="AD569" s="310">
        <f>IFERROR(_xlfn.MINIFS(Tabla135[Probabilidad residual],Tabla135[Id Riesgo],Tabla135[[#This Row],[Id Riesgo]]),"")</f>
        <v>0</v>
      </c>
      <c r="AE569" s="310">
        <f>IFERROR(_xlfn.MINIFS(Tabla135[Impacto residual],Tabla135[Id Riesgo],Tabla135[[#This Row],[Id Riesgo]]),"")</f>
        <v>0</v>
      </c>
      <c r="AF569" s="310" t="str" cm="1">
        <f t="array" ref="AF56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69" s="310" t="str" cm="1">
        <f t="array" ref="AG56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6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69" s="213"/>
      <c r="AJ569" s="727">
        <f>_xlfn.MINIFS(Tabla135[Probabilidad residual],Tabla135[Id Riesgo],Tabla135[[#This Row],[Id Riesgo]])</f>
        <v>0</v>
      </c>
      <c r="AK569" s="727">
        <f>_xlfn.MINIFS(Tabla135[Impacto residual],Tabla135[Id Riesgo],Tabla135[[#This Row],[Id Riesgo]])</f>
        <v>0</v>
      </c>
      <c r="AL569" s="727"/>
      <c r="AM569" s="727"/>
      <c r="AN569" s="213"/>
      <c r="AO569" s="213"/>
      <c r="AP569" s="213"/>
      <c r="AQ569" s="213"/>
      <c r="AR569" s="213"/>
      <c r="AS569" s="213"/>
      <c r="AT569" s="213"/>
      <c r="AU569" s="213"/>
      <c r="AV569" s="213"/>
      <c r="AW569" s="213"/>
      <c r="AX569" s="213"/>
      <c r="AY569" s="213"/>
    </row>
    <row r="570" spans="1:51" ht="14.6" x14ac:dyDescent="0.4">
      <c r="A570" s="735" t="str">
        <f>Tabla135[[#This Row],[Id Riesgo]]</f>
        <v>RC56</v>
      </c>
      <c r="B570" s="736" t="str">
        <f>Tabla135[[#This Row],[Riesgo]]</f>
        <v/>
      </c>
      <c r="C570" s="742" t="b">
        <f>Tabla135[[#This Row],[Identificado en paso 1 y 2?]]</f>
        <v>0</v>
      </c>
      <c r="D570" s="727" t="str">
        <f>_xlfn.XLOOKUP(Tabla135[[#This Row],[Id Riesgo]],Tabla13[Id Riesgo],Tabla13[Probabilidad],"",1)</f>
        <v/>
      </c>
      <c r="E570" s="727" t="str">
        <f>IF(C570=TRUE,_xlfn.XLOOKUP(Tabla135[[#This Row],[Id Riesgo]],Tabla13[Id Riesgo],Tabla13[Porcentaje Impacto],"",1),"")</f>
        <v/>
      </c>
      <c r="F570" s="290" t="str">
        <f t="shared" si="55"/>
        <v>RC56</v>
      </c>
      <c r="G570" s="415" t="b">
        <f>_xlfn.XLOOKUP(F570,Tabla13[Id Riesgo],Tabla13[Registro diligenciado],FALSE,1)</f>
        <v>0</v>
      </c>
      <c r="H570" s="290" t="str">
        <f>IF(G570,_xlfn.XLOOKUP(F570,Tabla6[Id Riesgo],Tabla6[DESCRIPCIÓN DEL RIESGO],FALSE,1),"")</f>
        <v/>
      </c>
      <c r="I570" s="327" t="str">
        <f>_xlfn.XLOOKUP(Tabla135[[#This Row],[Id Riesgo]],Tabla13[Id Riesgo],Tabla13[Probabilidad])</f>
        <v/>
      </c>
      <c r="J570" s="327" t="str">
        <f>_xlfn.XLOOKUP(Tabla135[[#This Row],[Id Riesgo]],Tabla13[Id Riesgo],Tabla13[Porcentaje Impacto],"",1)</f>
        <v/>
      </c>
      <c r="K570" s="311">
        <v>9</v>
      </c>
      <c r="L570" s="314"/>
      <c r="M570" s="314"/>
      <c r="N570" s="314"/>
      <c r="O570" s="295"/>
      <c r="P570" s="314"/>
      <c r="Q570" s="328" t="str">
        <f>_xlfn.TEXTJOIN(" ",TRUE,Tabla135[[#This Row],[Actividad - Acción ¿Qué?
Inicia con verbo]],Tabla135[[#This Row],[Complemento
(Observaciones o desviaciones)]])</f>
        <v/>
      </c>
      <c r="R570" s="295"/>
      <c r="S570" s="327" t="str">
        <f>_xlfn.XLOOKUP(Tabla135[[#This Row],[Tipo de control]],Tabla7[Tipo de control],Tabla7[Peso],"",1)</f>
        <v/>
      </c>
      <c r="T570" s="290" t="str">
        <f>_xlfn.XLOOKUP(Tabla135[[#This Row],[Tipo de control]],Tabla7[Tipo de control],Tabla7[Afectación matriz],"",1)</f>
        <v/>
      </c>
      <c r="U570" s="295"/>
      <c r="V570" s="327" t="str">
        <f>_xlfn.XLOOKUP(Tabla135[[#This Row],[Implementación]],Tabla11[Implementación],Tabla11[Peso],"",1)</f>
        <v/>
      </c>
      <c r="W570" s="295"/>
      <c r="X570" s="295"/>
      <c r="Y570" s="295"/>
      <c r="Z570" s="295"/>
      <c r="AA570" s="310" t="str">
        <f>IFERROR(Tabla135[[#This Row],[Peso del control]]+Tabla135[[#This Row],[Peso de la implementación]],"")</f>
        <v/>
      </c>
      <c r="AB570" s="310" t="str" cm="1">
        <f t="array" ref="AB570">IFERROR(IF(Tabla135[[#This Row],[Registro diligenciado]]=TRUE,_xlfn.IFS(AND(Tabla135[[#This Row],[No. de Control]]=1,Tabla135[[#This Row],[Desplazamiento en la Matriz]]="Probabilidad"),D570-(D570*Tabla135[[#This Row],[Valor del control]]),AND(Tabla135[[#This Row],[No. de Control]]&gt;1,Tabla135[[#This Row],[Desplazamiento en la Matriz]]="Probabilidad"),AB569-(AB569*Tabla135[[#This Row],[Valor del control]]),AND(Tabla135[[#This Row],[No. de Control]]=1,Tabla135[[#This Row],[Desplazamiento en la Matriz]]="Impacto"),D570,AND(Tabla135[[#This Row],[No. de Control]]&gt;1,Tabla135[[#This Row],[Desplazamiento en la Matriz]]="Impacto"),AB569),""),"")</f>
        <v/>
      </c>
      <c r="AC570" s="310" t="str" cm="1">
        <f t="array" ref="AC570">IFERROR(IF(Tabla135[[#This Row],[Registro diligenciado]]=TRUE,_xlfn.IFS(AND(Tabla135[[#This Row],[No. de Control]]=1,Tabla135[[#This Row],[Desplazamiento en la Matriz]]="Impacto"),E570-(E570*Tabla135[[#This Row],[Valor del control]]),AND(Tabla135[[#This Row],[No. de Control]]&gt;1,Tabla135[[#This Row],[Desplazamiento en la Matriz]]="Impacto"),AC569-(AC569*Tabla135[[#This Row],[Valor del control]]),AND(Tabla135[[#This Row],[No. de Control]]=1,Tabla135[[#This Row],[Desplazamiento en la Matriz]]="Probabilidad"),E570,AND(Tabla135[[#This Row],[No. de Control]]&gt;1,Tabla135[[#This Row],[Desplazamiento en la Matriz]]="Probabilidad"),AC569),""),"")</f>
        <v/>
      </c>
      <c r="AD570" s="310">
        <f>IFERROR(_xlfn.MINIFS(Tabla135[Probabilidad residual],Tabla135[Id Riesgo],Tabla135[[#This Row],[Id Riesgo]]),"")</f>
        <v>0</v>
      </c>
      <c r="AE570" s="310">
        <f>IFERROR(_xlfn.MINIFS(Tabla135[Impacto residual],Tabla135[Id Riesgo],Tabla135[[#This Row],[Id Riesgo]]),"")</f>
        <v>0</v>
      </c>
      <c r="AF570" s="310" t="str" cm="1">
        <f t="array" ref="AF57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70" s="310" t="str" cm="1">
        <f t="array" ref="AG57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7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70" s="213"/>
      <c r="AJ570" s="727">
        <f>_xlfn.MINIFS(Tabla135[Probabilidad residual],Tabla135[Id Riesgo],Tabla135[[#This Row],[Id Riesgo]])</f>
        <v>0</v>
      </c>
      <c r="AK570" s="727">
        <f>_xlfn.MINIFS(Tabla135[Impacto residual],Tabla135[Id Riesgo],Tabla135[[#This Row],[Id Riesgo]])</f>
        <v>0</v>
      </c>
      <c r="AL570" s="727"/>
      <c r="AM570" s="727"/>
      <c r="AN570" s="213"/>
      <c r="AO570" s="213"/>
      <c r="AP570" s="213"/>
      <c r="AQ570" s="213"/>
      <c r="AR570" s="213"/>
      <c r="AS570" s="213"/>
      <c r="AT570" s="213"/>
      <c r="AU570" s="213"/>
      <c r="AV570" s="213"/>
      <c r="AW570" s="213"/>
      <c r="AX570" s="213"/>
      <c r="AY570" s="213"/>
    </row>
    <row r="571" spans="1:51" ht="14.6" x14ac:dyDescent="0.4">
      <c r="A571" s="735" t="str">
        <f>Tabla135[[#This Row],[Id Riesgo]]</f>
        <v>RC56</v>
      </c>
      <c r="B571" s="736" t="str">
        <f>Tabla135[[#This Row],[Riesgo]]</f>
        <v/>
      </c>
      <c r="C571" s="742" t="b">
        <f>Tabla135[[#This Row],[Identificado en paso 1 y 2?]]</f>
        <v>0</v>
      </c>
      <c r="D571" s="727" t="str">
        <f>_xlfn.XLOOKUP(Tabla135[[#This Row],[Id Riesgo]],Tabla13[Id Riesgo],Tabla13[Probabilidad],"",1)</f>
        <v/>
      </c>
      <c r="E571" s="727" t="str">
        <f>IF(C571=TRUE,_xlfn.XLOOKUP(Tabla135[[#This Row],[Id Riesgo]],Tabla13[Id Riesgo],Tabla13[Porcentaje Impacto],"",1),"")</f>
        <v/>
      </c>
      <c r="F571" s="290" t="str">
        <f t="shared" si="55"/>
        <v>RC56</v>
      </c>
      <c r="G571" s="415" t="b">
        <f>_xlfn.XLOOKUP(F571,Tabla13[Id Riesgo],Tabla13[Registro diligenciado],FALSE,1)</f>
        <v>0</v>
      </c>
      <c r="H571" s="290" t="str">
        <f>IF(G571,_xlfn.XLOOKUP(F571,Tabla6[Id Riesgo],Tabla6[DESCRIPCIÓN DEL RIESGO],FALSE,1),"")</f>
        <v/>
      </c>
      <c r="I571" s="327" t="str">
        <f>_xlfn.XLOOKUP(Tabla135[[#This Row],[Id Riesgo]],Tabla13[Id Riesgo],Tabla13[Probabilidad])</f>
        <v/>
      </c>
      <c r="J571" s="327" t="str">
        <f>_xlfn.XLOOKUP(Tabla135[[#This Row],[Id Riesgo]],Tabla13[Id Riesgo],Tabla13[Porcentaje Impacto],"",1)</f>
        <v/>
      </c>
      <c r="K571" s="311">
        <v>10</v>
      </c>
      <c r="L571" s="314"/>
      <c r="M571" s="314"/>
      <c r="N571" s="314"/>
      <c r="O571" s="295"/>
      <c r="P571" s="314"/>
      <c r="Q571" s="328" t="str">
        <f>_xlfn.TEXTJOIN(" ",TRUE,Tabla135[[#This Row],[Actividad - Acción ¿Qué?
Inicia con verbo]],Tabla135[[#This Row],[Complemento
(Observaciones o desviaciones)]])</f>
        <v/>
      </c>
      <c r="R571" s="295"/>
      <c r="S571" s="327" t="str">
        <f>_xlfn.XLOOKUP(Tabla135[[#This Row],[Tipo de control]],Tabla7[Tipo de control],Tabla7[Peso],"",1)</f>
        <v/>
      </c>
      <c r="T571" s="290" t="str">
        <f>_xlfn.XLOOKUP(Tabla135[[#This Row],[Tipo de control]],Tabla7[Tipo de control],Tabla7[Afectación matriz],"",1)</f>
        <v/>
      </c>
      <c r="U571" s="295"/>
      <c r="V571" s="327" t="str">
        <f>_xlfn.XLOOKUP(Tabla135[[#This Row],[Implementación]],Tabla11[Implementación],Tabla11[Peso],"",1)</f>
        <v/>
      </c>
      <c r="W571" s="295"/>
      <c r="X571" s="295"/>
      <c r="Y571" s="295"/>
      <c r="Z571" s="295"/>
      <c r="AA571" s="310" t="str">
        <f>IFERROR(Tabla135[[#This Row],[Peso del control]]+Tabla135[[#This Row],[Peso de la implementación]],"")</f>
        <v/>
      </c>
      <c r="AB571" s="310" t="str" cm="1">
        <f t="array" ref="AB571">IFERROR(IF(Tabla135[[#This Row],[Registro diligenciado]]=TRUE,_xlfn.IFS(AND(Tabla135[[#This Row],[No. de Control]]=1,Tabla135[[#This Row],[Desplazamiento en la Matriz]]="Probabilidad"),D571-(D571*Tabla135[[#This Row],[Valor del control]]),AND(Tabla135[[#This Row],[No. de Control]]&gt;1,Tabla135[[#This Row],[Desplazamiento en la Matriz]]="Probabilidad"),AB570-(AB570*Tabla135[[#This Row],[Valor del control]]),AND(Tabla135[[#This Row],[No. de Control]]=1,Tabla135[[#This Row],[Desplazamiento en la Matriz]]="Impacto"),D571,AND(Tabla135[[#This Row],[No. de Control]]&gt;1,Tabla135[[#This Row],[Desplazamiento en la Matriz]]="Impacto"),AB570),""),"")</f>
        <v/>
      </c>
      <c r="AC571" s="310" t="str" cm="1">
        <f t="array" ref="AC571">IFERROR(IF(Tabla135[[#This Row],[Registro diligenciado]]=TRUE,_xlfn.IFS(AND(Tabla135[[#This Row],[No. de Control]]=1,Tabla135[[#This Row],[Desplazamiento en la Matriz]]="Impacto"),E571-(E571*Tabla135[[#This Row],[Valor del control]]),AND(Tabla135[[#This Row],[No. de Control]]&gt;1,Tabla135[[#This Row],[Desplazamiento en la Matriz]]="Impacto"),AC570-(AC570*Tabla135[[#This Row],[Valor del control]]),AND(Tabla135[[#This Row],[No. de Control]]=1,Tabla135[[#This Row],[Desplazamiento en la Matriz]]="Probabilidad"),E571,AND(Tabla135[[#This Row],[No. de Control]]&gt;1,Tabla135[[#This Row],[Desplazamiento en la Matriz]]="Probabilidad"),AC570),""),"")</f>
        <v/>
      </c>
      <c r="AD571" s="310">
        <f>IFERROR(_xlfn.MINIFS(Tabla135[Probabilidad residual],Tabla135[Id Riesgo],Tabla135[[#This Row],[Id Riesgo]]),"")</f>
        <v>0</v>
      </c>
      <c r="AE571" s="310">
        <f>IFERROR(_xlfn.MINIFS(Tabla135[Impacto residual],Tabla135[Id Riesgo],Tabla135[[#This Row],[Id Riesgo]]),"")</f>
        <v>0</v>
      </c>
      <c r="AF571" s="310" t="str" cm="1">
        <f t="array" ref="AF57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71" s="310" t="str" cm="1">
        <f t="array" ref="AG57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7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71" s="213"/>
      <c r="AJ571" s="727">
        <f>_xlfn.MINIFS(Tabla135[Probabilidad residual],Tabla135[Id Riesgo],Tabla135[[#This Row],[Id Riesgo]])</f>
        <v>0</v>
      </c>
      <c r="AK571" s="727">
        <f>_xlfn.MINIFS(Tabla135[Impacto residual],Tabla135[Id Riesgo],Tabla135[[#This Row],[Id Riesgo]])</f>
        <v>0</v>
      </c>
      <c r="AL571" s="727"/>
      <c r="AM571" s="727"/>
      <c r="AN571" s="213"/>
      <c r="AO571" s="213"/>
      <c r="AP571" s="213"/>
      <c r="AQ571" s="213"/>
      <c r="AR571" s="213"/>
      <c r="AS571" s="213"/>
      <c r="AT571" s="213"/>
      <c r="AU571" s="213"/>
      <c r="AV571" s="213"/>
      <c r="AW571" s="213"/>
      <c r="AX571" s="213"/>
      <c r="AY571" s="213"/>
    </row>
    <row r="572" spans="1:51" ht="14.6" x14ac:dyDescent="0.4">
      <c r="A572" s="735" t="str">
        <f>Tabla135[[#This Row],[Id Riesgo]]</f>
        <v>RC57</v>
      </c>
      <c r="B572" s="736" t="str">
        <f>Tabla135[[#This Row],[Riesgo]]</f>
        <v/>
      </c>
      <c r="C572" s="742" t="b">
        <f>Tabla135[[#This Row],[Identificado en paso 1 y 2?]]</f>
        <v>0</v>
      </c>
      <c r="D572" s="727" t="str">
        <f>_xlfn.XLOOKUP(Tabla135[[#This Row],[Id Riesgo]],Tabla13[Id Riesgo],Tabla13[Probabilidad],"",1)</f>
        <v/>
      </c>
      <c r="E572" s="727" t="str">
        <f>IF(C572=TRUE,_xlfn.XLOOKUP(Tabla135[[#This Row],[Id Riesgo]],Tabla13[Id Riesgo],Tabla13[Porcentaje Impacto],"",1),"")</f>
        <v/>
      </c>
      <c r="F572" s="290" t="s">
        <v>188</v>
      </c>
      <c r="G572" s="415" t="b">
        <f>_xlfn.XLOOKUP(F572,Tabla13[Id Riesgo],Tabla13[Registro diligenciado],FALSE,1)</f>
        <v>0</v>
      </c>
      <c r="H572" s="290" t="str">
        <f>IF(G572,_xlfn.XLOOKUP(F572,Tabla6[Id Riesgo],Tabla6[DESCRIPCIÓN DEL RIESGO],FALSE,1),"")</f>
        <v/>
      </c>
      <c r="I572" s="327" t="str">
        <f>_xlfn.XLOOKUP(Tabla135[[#This Row],[Id Riesgo]],Tabla13[Id Riesgo],Tabla13[Probabilidad])</f>
        <v/>
      </c>
      <c r="J572" s="327" t="str">
        <f>_xlfn.XLOOKUP(Tabla135[[#This Row],[Id Riesgo]],Tabla13[Id Riesgo],Tabla13[Porcentaje Impacto],"",1)</f>
        <v/>
      </c>
      <c r="K572" s="311">
        <v>1</v>
      </c>
      <c r="L572" s="314"/>
      <c r="M572" s="314"/>
      <c r="N572" s="314"/>
      <c r="O572" s="295"/>
      <c r="P572" s="314"/>
      <c r="Q572" s="328" t="str">
        <f>_xlfn.TEXTJOIN(" ",TRUE,Tabla135[[#This Row],[Actividad - Acción ¿Qué?
Inicia con verbo]],Tabla135[[#This Row],[Complemento
(Observaciones o desviaciones)]])</f>
        <v/>
      </c>
      <c r="R572" s="295"/>
      <c r="S572" s="327" t="str">
        <f>_xlfn.XLOOKUP(Tabla135[[#This Row],[Tipo de control]],Tabla7[Tipo de control],Tabla7[Peso],"",1)</f>
        <v/>
      </c>
      <c r="T572" s="290" t="str">
        <f>_xlfn.XLOOKUP(Tabla135[[#This Row],[Tipo de control]],Tabla7[Tipo de control],Tabla7[Afectación matriz],"",1)</f>
        <v/>
      </c>
      <c r="U572" s="295"/>
      <c r="V572" s="327" t="str">
        <f>_xlfn.XLOOKUP(Tabla135[[#This Row],[Implementación]],Tabla11[Implementación],Tabla11[Peso],"",1)</f>
        <v/>
      </c>
      <c r="W572" s="295"/>
      <c r="X572" s="295"/>
      <c r="Y572" s="295"/>
      <c r="Z572" s="295"/>
      <c r="AA572" s="310" t="str">
        <f>IFERROR(Tabla135[[#This Row],[Peso del control]]+Tabla135[[#This Row],[Peso de la implementación]],"")</f>
        <v/>
      </c>
      <c r="AB572" s="310" t="str" cm="1">
        <f t="array" ref="AB572">IFERROR(IF(Tabla135[[#This Row],[Registro diligenciado]]=TRUE,_xlfn.IFS(AND(Tabla135[[#This Row],[No. de Control]]=1,Tabla135[[#This Row],[Desplazamiento en la Matriz]]="Probabilidad"),D572-(D572*Tabla135[[#This Row],[Valor del control]]),AND(Tabla135[[#This Row],[No. de Control]]&gt;1,Tabla135[[#This Row],[Desplazamiento en la Matriz]]="Probabilidad"),AB571-(AB571*Tabla135[[#This Row],[Valor del control]]),AND(Tabla135[[#This Row],[No. de Control]]=1,Tabla135[[#This Row],[Desplazamiento en la Matriz]]="Impacto"),D572,AND(Tabla135[[#This Row],[No. de Control]]&gt;1,Tabla135[[#This Row],[Desplazamiento en la Matriz]]="Impacto"),AB571),""),"")</f>
        <v/>
      </c>
      <c r="AC572" s="310" t="str" cm="1">
        <f t="array" ref="AC572">IFERROR(IF(Tabla135[[#This Row],[Registro diligenciado]]=TRUE,_xlfn.IFS(AND(Tabla135[[#This Row],[No. de Control]]=1,Tabla135[[#This Row],[Desplazamiento en la Matriz]]="Impacto"),E572-(E572*Tabla135[[#This Row],[Valor del control]]),AND(Tabla135[[#This Row],[No. de Control]]&gt;1,Tabla135[[#This Row],[Desplazamiento en la Matriz]]="Impacto"),AC571-(AC571*Tabla135[[#This Row],[Valor del control]]),AND(Tabla135[[#This Row],[No. de Control]]=1,Tabla135[[#This Row],[Desplazamiento en la Matriz]]="Probabilidad"),E572,AND(Tabla135[[#This Row],[No. de Control]]&gt;1,Tabla135[[#This Row],[Desplazamiento en la Matriz]]="Probabilidad"),AC571),""),"")</f>
        <v/>
      </c>
      <c r="AD572" s="310">
        <f>IFERROR(_xlfn.MINIFS(Tabla135[Probabilidad residual],Tabla135[Id Riesgo],Tabla135[[#This Row],[Id Riesgo]]),"")</f>
        <v>0</v>
      </c>
      <c r="AE572" s="310">
        <f>IFERROR(_xlfn.MINIFS(Tabla135[Impacto residual],Tabla135[Id Riesgo],Tabla135[[#This Row],[Id Riesgo]]),"")</f>
        <v>0</v>
      </c>
      <c r="AF572" s="310" t="str" cm="1">
        <f t="array" ref="AF57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72" s="310" t="str" cm="1">
        <f t="array" ref="AG57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7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72" s="213"/>
      <c r="AJ572" s="727">
        <f>_xlfn.MINIFS(Tabla135[Probabilidad residual],Tabla135[Id Riesgo],Tabla135[[#This Row],[Id Riesgo]])</f>
        <v>0</v>
      </c>
      <c r="AK572" s="727">
        <f>_xlfn.MINIFS(Tabla135[Impacto residual],Tabla135[Id Riesgo],Tabla135[[#This Row],[Id Riesgo]])</f>
        <v>0</v>
      </c>
      <c r="AL572" s="727" t="str" cm="1">
        <f t="array" ref="AL572">IFERROR(_xlfn.IFS(AND(AJ572&gt;=CONFIGURACIÓN!$BF$6,AJ572&lt;=CONFIGURACIÓN!$BG$6),CONFIGURACIÓN!$BE$6,AND(AJ572&gt;=CONFIGURACIÓN!$BF$7,AJ572&lt;=CONFIGURACIÓN!$BG$7),CONFIGURACIÓN!$BE$7,AND(AJ572&gt;=CONFIGURACIÓN!$BF$8,AJ572&lt;=CONFIGURACIÓN!$BG$8),CONFIGURACIÓN!$BE$8,AND(AJ572&gt;=CONFIGURACIÓN!$BF$9,AJ572&lt;=CONFIGURACIÓN!$BG$9),CONFIGURACIÓN!$BE$9,AND(AJ572&gt;=CONFIGURACIÓN!$BF$10,AJ572&lt;=CONFIGURACIÓN!$BG$10),CONFIGURACIÓN!$BE$10),"")</f>
        <v/>
      </c>
      <c r="AM572" s="727" t="str" cm="1">
        <f t="array" ref="AM572">IFERROR(_xlfn.IFS(AND(AK572&gt;=CONFIGURACIÓN!$BJ$6,AK572&lt;=CONFIGURACIÓN!$BK$6),CONFIGURACIÓN!$BI$6,AND(AK572&gt;=CONFIGURACIÓN!$BJ$7,AK572&lt;=CONFIGURACIÓN!$BK$7),CONFIGURACIÓN!$BI$7,AND(AK572&gt;=CONFIGURACIÓN!$BJ$8,AK572&lt;=CONFIGURACIÓN!$BK$8),CONFIGURACIÓN!$BI$8,AND(AK572&gt;=CONFIGURACIÓN!$BJ$9,AK572&lt;=CONFIGURACIÓN!$BK$9),CONFIGURACIÓN!$BI$9,AND(AK572&gt;=CONFIGURACIÓN!$BJ$10,AK572&lt;=CONFIGURACIÓN!$BK$10),CONFIGURACIÓN!$BI$10),"")</f>
        <v/>
      </c>
      <c r="AN572" s="213"/>
      <c r="AO572" s="213"/>
      <c r="AP572" s="213"/>
      <c r="AQ572" s="213"/>
      <c r="AR572" s="213"/>
      <c r="AS572" s="213"/>
      <c r="AT572" s="213"/>
      <c r="AU572" s="213"/>
      <c r="AV572" s="213"/>
      <c r="AW572" s="213"/>
      <c r="AX572" s="213"/>
      <c r="AY572" s="213"/>
    </row>
    <row r="573" spans="1:51" ht="14.6" x14ac:dyDescent="0.4">
      <c r="A573" s="735" t="str">
        <f>Tabla135[[#This Row],[Id Riesgo]]</f>
        <v>RC57</v>
      </c>
      <c r="B573" s="736" t="str">
        <f>Tabla135[[#This Row],[Riesgo]]</f>
        <v/>
      </c>
      <c r="C573" s="742" t="b">
        <f>Tabla135[[#This Row],[Identificado en paso 1 y 2?]]</f>
        <v>0</v>
      </c>
      <c r="D573" s="727" t="str">
        <f>_xlfn.XLOOKUP(Tabla135[[#This Row],[Id Riesgo]],Tabla13[Id Riesgo],Tabla13[Probabilidad],"",1)</f>
        <v/>
      </c>
      <c r="E573" s="727" t="str">
        <f>IF(C573=TRUE,_xlfn.XLOOKUP(Tabla135[[#This Row],[Id Riesgo]],Tabla13[Id Riesgo],Tabla13[Porcentaje Impacto],"",1),"")</f>
        <v/>
      </c>
      <c r="F573" s="290" t="str">
        <f t="shared" ref="F573:F581" si="56">F572</f>
        <v>RC57</v>
      </c>
      <c r="G573" s="415" t="b">
        <f>_xlfn.XLOOKUP(F573,Tabla13[Id Riesgo],Tabla13[Registro diligenciado],FALSE,1)</f>
        <v>0</v>
      </c>
      <c r="H573" s="290" t="str">
        <f>IF(G573,_xlfn.XLOOKUP(F573,Tabla6[Id Riesgo],Tabla6[DESCRIPCIÓN DEL RIESGO],FALSE,1),"")</f>
        <v/>
      </c>
      <c r="I573" s="327" t="str">
        <f>_xlfn.XLOOKUP(Tabla135[[#This Row],[Id Riesgo]],Tabla13[Id Riesgo],Tabla13[Probabilidad])</f>
        <v/>
      </c>
      <c r="J573" s="327" t="str">
        <f>_xlfn.XLOOKUP(Tabla135[[#This Row],[Id Riesgo]],Tabla13[Id Riesgo],Tabla13[Porcentaje Impacto],"",1)</f>
        <v/>
      </c>
      <c r="K573" s="311">
        <v>2</v>
      </c>
      <c r="L573" s="314"/>
      <c r="M573" s="314"/>
      <c r="N573" s="314"/>
      <c r="O573" s="295"/>
      <c r="P573" s="314"/>
      <c r="Q573" s="328" t="str">
        <f>_xlfn.TEXTJOIN(" ",TRUE,Tabla135[[#This Row],[Actividad - Acción ¿Qué?
Inicia con verbo]],Tabla135[[#This Row],[Complemento
(Observaciones o desviaciones)]])</f>
        <v/>
      </c>
      <c r="R573" s="295"/>
      <c r="S573" s="327" t="str">
        <f>_xlfn.XLOOKUP(Tabla135[[#This Row],[Tipo de control]],Tabla7[Tipo de control],Tabla7[Peso],"",1)</f>
        <v/>
      </c>
      <c r="T573" s="290" t="str">
        <f>_xlfn.XLOOKUP(Tabla135[[#This Row],[Tipo de control]],Tabla7[Tipo de control],Tabla7[Afectación matriz],"",1)</f>
        <v/>
      </c>
      <c r="U573" s="295"/>
      <c r="V573" s="327" t="str">
        <f>_xlfn.XLOOKUP(Tabla135[[#This Row],[Implementación]],Tabla11[Implementación],Tabla11[Peso],"",1)</f>
        <v/>
      </c>
      <c r="W573" s="295"/>
      <c r="X573" s="295"/>
      <c r="Y573" s="295"/>
      <c r="Z573" s="295"/>
      <c r="AA573" s="310" t="str">
        <f>IFERROR(Tabla135[[#This Row],[Peso del control]]+Tabla135[[#This Row],[Peso de la implementación]],"")</f>
        <v/>
      </c>
      <c r="AB573" s="310" t="str" cm="1">
        <f t="array" ref="AB573">IFERROR(IF(Tabla135[[#This Row],[Registro diligenciado]]=TRUE,_xlfn.IFS(AND(Tabla135[[#This Row],[No. de Control]]=1,Tabla135[[#This Row],[Desplazamiento en la Matriz]]="Probabilidad"),D573-(D573*Tabla135[[#This Row],[Valor del control]]),AND(Tabla135[[#This Row],[No. de Control]]&gt;1,Tabla135[[#This Row],[Desplazamiento en la Matriz]]="Probabilidad"),AB572-(AB572*Tabla135[[#This Row],[Valor del control]]),AND(Tabla135[[#This Row],[No. de Control]]=1,Tabla135[[#This Row],[Desplazamiento en la Matriz]]="Impacto"),D573,AND(Tabla135[[#This Row],[No. de Control]]&gt;1,Tabla135[[#This Row],[Desplazamiento en la Matriz]]="Impacto"),AB572),""),"")</f>
        <v/>
      </c>
      <c r="AC573" s="310" t="str" cm="1">
        <f t="array" ref="AC573">IFERROR(IF(Tabla135[[#This Row],[Registro diligenciado]]=TRUE,_xlfn.IFS(AND(Tabla135[[#This Row],[No. de Control]]=1,Tabla135[[#This Row],[Desplazamiento en la Matriz]]="Impacto"),E573-(E573*Tabla135[[#This Row],[Valor del control]]),AND(Tabla135[[#This Row],[No. de Control]]&gt;1,Tabla135[[#This Row],[Desplazamiento en la Matriz]]="Impacto"),AC572-(AC572*Tabla135[[#This Row],[Valor del control]]),AND(Tabla135[[#This Row],[No. de Control]]=1,Tabla135[[#This Row],[Desplazamiento en la Matriz]]="Probabilidad"),E573,AND(Tabla135[[#This Row],[No. de Control]]&gt;1,Tabla135[[#This Row],[Desplazamiento en la Matriz]]="Probabilidad"),AC572),""),"")</f>
        <v/>
      </c>
      <c r="AD573" s="310">
        <f>IFERROR(_xlfn.MINIFS(Tabla135[Probabilidad residual],Tabla135[Id Riesgo],Tabla135[[#This Row],[Id Riesgo]]),"")</f>
        <v>0</v>
      </c>
      <c r="AE573" s="310">
        <f>IFERROR(_xlfn.MINIFS(Tabla135[Impacto residual],Tabla135[Id Riesgo],Tabla135[[#This Row],[Id Riesgo]]),"")</f>
        <v>0</v>
      </c>
      <c r="AF573" s="310" t="str" cm="1">
        <f t="array" ref="AF57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73" s="310" t="str" cm="1">
        <f t="array" ref="AG57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7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73" s="213"/>
      <c r="AJ573" s="727">
        <f>_xlfn.MINIFS(Tabla135[Probabilidad residual],Tabla135[Id Riesgo],Tabla135[[#This Row],[Id Riesgo]])</f>
        <v>0</v>
      </c>
      <c r="AK573" s="727">
        <f>_xlfn.MINIFS(Tabla135[Impacto residual],Tabla135[Id Riesgo],Tabla135[[#This Row],[Id Riesgo]])</f>
        <v>0</v>
      </c>
      <c r="AL573" s="727"/>
      <c r="AM573" s="727"/>
      <c r="AN573" s="213"/>
      <c r="AO573" s="213"/>
      <c r="AP573" s="213"/>
      <c r="AQ573" s="213"/>
      <c r="AR573" s="213"/>
      <c r="AS573" s="213"/>
      <c r="AT573" s="213"/>
      <c r="AU573" s="213"/>
      <c r="AV573" s="213"/>
      <c r="AW573" s="213"/>
      <c r="AX573" s="213"/>
      <c r="AY573" s="213"/>
    </row>
    <row r="574" spans="1:51" ht="14.6" x14ac:dyDescent="0.4">
      <c r="A574" s="735" t="str">
        <f>Tabla135[[#This Row],[Id Riesgo]]</f>
        <v>RC57</v>
      </c>
      <c r="B574" s="736" t="str">
        <f>Tabla135[[#This Row],[Riesgo]]</f>
        <v/>
      </c>
      <c r="C574" s="742" t="b">
        <f>Tabla135[[#This Row],[Identificado en paso 1 y 2?]]</f>
        <v>0</v>
      </c>
      <c r="D574" s="727" t="str">
        <f>_xlfn.XLOOKUP(Tabla135[[#This Row],[Id Riesgo]],Tabla13[Id Riesgo],Tabla13[Probabilidad],"",1)</f>
        <v/>
      </c>
      <c r="E574" s="727" t="str">
        <f>IF(C574=TRUE,_xlfn.XLOOKUP(Tabla135[[#This Row],[Id Riesgo]],Tabla13[Id Riesgo],Tabla13[Porcentaje Impacto],"",1),"")</f>
        <v/>
      </c>
      <c r="F574" s="290" t="str">
        <f t="shared" si="56"/>
        <v>RC57</v>
      </c>
      <c r="G574" s="415" t="b">
        <f>_xlfn.XLOOKUP(F574,Tabla13[Id Riesgo],Tabla13[Registro diligenciado],FALSE,1)</f>
        <v>0</v>
      </c>
      <c r="H574" s="290" t="str">
        <f>IF(G574,_xlfn.XLOOKUP(F574,Tabla6[Id Riesgo],Tabla6[DESCRIPCIÓN DEL RIESGO],FALSE,1),"")</f>
        <v/>
      </c>
      <c r="I574" s="327" t="str">
        <f>_xlfn.XLOOKUP(Tabla135[[#This Row],[Id Riesgo]],Tabla13[Id Riesgo],Tabla13[Probabilidad])</f>
        <v/>
      </c>
      <c r="J574" s="327" t="str">
        <f>_xlfn.XLOOKUP(Tabla135[[#This Row],[Id Riesgo]],Tabla13[Id Riesgo],Tabla13[Porcentaje Impacto],"",1)</f>
        <v/>
      </c>
      <c r="K574" s="311">
        <v>3</v>
      </c>
      <c r="L574" s="314"/>
      <c r="M574" s="314"/>
      <c r="N574" s="314"/>
      <c r="O574" s="295"/>
      <c r="P574" s="314"/>
      <c r="Q574" s="328" t="str">
        <f>_xlfn.TEXTJOIN(" ",TRUE,Tabla135[[#This Row],[Actividad - Acción ¿Qué?
Inicia con verbo]],Tabla135[[#This Row],[Complemento
(Observaciones o desviaciones)]])</f>
        <v/>
      </c>
      <c r="R574" s="295"/>
      <c r="S574" s="327" t="str">
        <f>_xlfn.XLOOKUP(Tabla135[[#This Row],[Tipo de control]],Tabla7[Tipo de control],Tabla7[Peso],"",1)</f>
        <v/>
      </c>
      <c r="T574" s="290" t="str">
        <f>_xlfn.XLOOKUP(Tabla135[[#This Row],[Tipo de control]],Tabla7[Tipo de control],Tabla7[Afectación matriz],"",1)</f>
        <v/>
      </c>
      <c r="U574" s="295"/>
      <c r="V574" s="327" t="str">
        <f>_xlfn.XLOOKUP(Tabla135[[#This Row],[Implementación]],Tabla11[Implementación],Tabla11[Peso],"",1)</f>
        <v/>
      </c>
      <c r="W574" s="295"/>
      <c r="X574" s="295"/>
      <c r="Y574" s="295"/>
      <c r="Z574" s="295"/>
      <c r="AA574" s="310" t="str">
        <f>IFERROR(Tabla135[[#This Row],[Peso del control]]+Tabla135[[#This Row],[Peso de la implementación]],"")</f>
        <v/>
      </c>
      <c r="AB574" s="310" t="str" cm="1">
        <f t="array" ref="AB574">IFERROR(IF(Tabla135[[#This Row],[Registro diligenciado]]=TRUE,_xlfn.IFS(AND(Tabla135[[#This Row],[No. de Control]]=1,Tabla135[[#This Row],[Desplazamiento en la Matriz]]="Probabilidad"),D574-(D574*Tabla135[[#This Row],[Valor del control]]),AND(Tabla135[[#This Row],[No. de Control]]&gt;1,Tabla135[[#This Row],[Desplazamiento en la Matriz]]="Probabilidad"),AB573-(AB573*Tabla135[[#This Row],[Valor del control]]),AND(Tabla135[[#This Row],[No. de Control]]=1,Tabla135[[#This Row],[Desplazamiento en la Matriz]]="Impacto"),D574,AND(Tabla135[[#This Row],[No. de Control]]&gt;1,Tabla135[[#This Row],[Desplazamiento en la Matriz]]="Impacto"),AB573),""),"")</f>
        <v/>
      </c>
      <c r="AC574" s="310" t="str" cm="1">
        <f t="array" ref="AC574">IFERROR(IF(Tabla135[[#This Row],[Registro diligenciado]]=TRUE,_xlfn.IFS(AND(Tabla135[[#This Row],[No. de Control]]=1,Tabla135[[#This Row],[Desplazamiento en la Matriz]]="Impacto"),E574-(E574*Tabla135[[#This Row],[Valor del control]]),AND(Tabla135[[#This Row],[No. de Control]]&gt;1,Tabla135[[#This Row],[Desplazamiento en la Matriz]]="Impacto"),AC573-(AC573*Tabla135[[#This Row],[Valor del control]]),AND(Tabla135[[#This Row],[No. de Control]]=1,Tabla135[[#This Row],[Desplazamiento en la Matriz]]="Probabilidad"),E574,AND(Tabla135[[#This Row],[No. de Control]]&gt;1,Tabla135[[#This Row],[Desplazamiento en la Matriz]]="Probabilidad"),AC573),""),"")</f>
        <v/>
      </c>
      <c r="AD574" s="310">
        <f>IFERROR(_xlfn.MINIFS(Tabla135[Probabilidad residual],Tabla135[Id Riesgo],Tabla135[[#This Row],[Id Riesgo]]),"")</f>
        <v>0</v>
      </c>
      <c r="AE574" s="310">
        <f>IFERROR(_xlfn.MINIFS(Tabla135[Impacto residual],Tabla135[Id Riesgo],Tabla135[[#This Row],[Id Riesgo]]),"")</f>
        <v>0</v>
      </c>
      <c r="AF574" s="310" t="str" cm="1">
        <f t="array" ref="AF57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74" s="310" t="str" cm="1">
        <f t="array" ref="AG57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7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74" s="213"/>
      <c r="AJ574" s="727">
        <f>_xlfn.MINIFS(Tabla135[Probabilidad residual],Tabla135[Id Riesgo],Tabla135[[#This Row],[Id Riesgo]])</f>
        <v>0</v>
      </c>
      <c r="AK574" s="727">
        <f>_xlfn.MINIFS(Tabla135[Impacto residual],Tabla135[Id Riesgo],Tabla135[[#This Row],[Id Riesgo]])</f>
        <v>0</v>
      </c>
      <c r="AL574" s="727"/>
      <c r="AM574" s="727"/>
      <c r="AN574" s="213"/>
      <c r="AO574" s="213"/>
      <c r="AP574" s="213"/>
      <c r="AQ574" s="213"/>
      <c r="AR574" s="213"/>
      <c r="AS574" s="213"/>
      <c r="AT574" s="213"/>
      <c r="AU574" s="213"/>
      <c r="AV574" s="213"/>
      <c r="AW574" s="213"/>
      <c r="AX574" s="213"/>
      <c r="AY574" s="213"/>
    </row>
    <row r="575" spans="1:51" ht="14.6" x14ac:dyDescent="0.4">
      <c r="A575" s="735" t="str">
        <f>Tabla135[[#This Row],[Id Riesgo]]</f>
        <v>RC57</v>
      </c>
      <c r="B575" s="736" t="str">
        <f>Tabla135[[#This Row],[Riesgo]]</f>
        <v/>
      </c>
      <c r="C575" s="742" t="b">
        <f>Tabla135[[#This Row],[Identificado en paso 1 y 2?]]</f>
        <v>0</v>
      </c>
      <c r="D575" s="727" t="str">
        <f>_xlfn.XLOOKUP(Tabla135[[#This Row],[Id Riesgo]],Tabla13[Id Riesgo],Tabla13[Probabilidad],"",1)</f>
        <v/>
      </c>
      <c r="E575" s="727" t="str">
        <f>IF(C575=TRUE,_xlfn.XLOOKUP(Tabla135[[#This Row],[Id Riesgo]],Tabla13[Id Riesgo],Tabla13[Porcentaje Impacto],"",1),"")</f>
        <v/>
      </c>
      <c r="F575" s="290" t="str">
        <f t="shared" si="56"/>
        <v>RC57</v>
      </c>
      <c r="G575" s="415" t="b">
        <f>_xlfn.XLOOKUP(F575,Tabla13[Id Riesgo],Tabla13[Registro diligenciado],FALSE,1)</f>
        <v>0</v>
      </c>
      <c r="H575" s="290" t="str">
        <f>IF(G575,_xlfn.XLOOKUP(F575,Tabla6[Id Riesgo],Tabla6[DESCRIPCIÓN DEL RIESGO],FALSE,1),"")</f>
        <v/>
      </c>
      <c r="I575" s="327" t="str">
        <f>_xlfn.XLOOKUP(Tabla135[[#This Row],[Id Riesgo]],Tabla13[Id Riesgo],Tabla13[Probabilidad])</f>
        <v/>
      </c>
      <c r="J575" s="327" t="str">
        <f>_xlfn.XLOOKUP(Tabla135[[#This Row],[Id Riesgo]],Tabla13[Id Riesgo],Tabla13[Porcentaje Impacto],"",1)</f>
        <v/>
      </c>
      <c r="K575" s="311">
        <v>4</v>
      </c>
      <c r="L575" s="314"/>
      <c r="M575" s="314"/>
      <c r="N575" s="314"/>
      <c r="O575" s="295"/>
      <c r="P575" s="314"/>
      <c r="Q575" s="328" t="str">
        <f>_xlfn.TEXTJOIN(" ",TRUE,Tabla135[[#This Row],[Actividad - Acción ¿Qué?
Inicia con verbo]],Tabla135[[#This Row],[Complemento
(Observaciones o desviaciones)]])</f>
        <v/>
      </c>
      <c r="R575" s="295"/>
      <c r="S575" s="327" t="str">
        <f>_xlfn.XLOOKUP(Tabla135[[#This Row],[Tipo de control]],Tabla7[Tipo de control],Tabla7[Peso],"",1)</f>
        <v/>
      </c>
      <c r="T575" s="290" t="str">
        <f>_xlfn.XLOOKUP(Tabla135[[#This Row],[Tipo de control]],Tabla7[Tipo de control],Tabla7[Afectación matriz],"",1)</f>
        <v/>
      </c>
      <c r="U575" s="295"/>
      <c r="V575" s="327" t="str">
        <f>_xlfn.XLOOKUP(Tabla135[[#This Row],[Implementación]],Tabla11[Implementación],Tabla11[Peso],"",1)</f>
        <v/>
      </c>
      <c r="W575" s="295"/>
      <c r="X575" s="295"/>
      <c r="Y575" s="295"/>
      <c r="Z575" s="295"/>
      <c r="AA575" s="310" t="str">
        <f>IFERROR(Tabla135[[#This Row],[Peso del control]]+Tabla135[[#This Row],[Peso de la implementación]],"")</f>
        <v/>
      </c>
      <c r="AB575" s="310" t="str" cm="1">
        <f t="array" ref="AB575">IFERROR(IF(Tabla135[[#This Row],[Registro diligenciado]]=TRUE,_xlfn.IFS(AND(Tabla135[[#This Row],[No. de Control]]=1,Tabla135[[#This Row],[Desplazamiento en la Matriz]]="Probabilidad"),D575-(D575*Tabla135[[#This Row],[Valor del control]]),AND(Tabla135[[#This Row],[No. de Control]]&gt;1,Tabla135[[#This Row],[Desplazamiento en la Matriz]]="Probabilidad"),AB574-(AB574*Tabla135[[#This Row],[Valor del control]]),AND(Tabla135[[#This Row],[No. de Control]]=1,Tabla135[[#This Row],[Desplazamiento en la Matriz]]="Impacto"),D575,AND(Tabla135[[#This Row],[No. de Control]]&gt;1,Tabla135[[#This Row],[Desplazamiento en la Matriz]]="Impacto"),AB574),""),"")</f>
        <v/>
      </c>
      <c r="AC575" s="310" t="str" cm="1">
        <f t="array" ref="AC575">IFERROR(IF(Tabla135[[#This Row],[Registro diligenciado]]=TRUE,_xlfn.IFS(AND(Tabla135[[#This Row],[No. de Control]]=1,Tabla135[[#This Row],[Desplazamiento en la Matriz]]="Impacto"),E575-(E575*Tabla135[[#This Row],[Valor del control]]),AND(Tabla135[[#This Row],[No. de Control]]&gt;1,Tabla135[[#This Row],[Desplazamiento en la Matriz]]="Impacto"),AC574-(AC574*Tabla135[[#This Row],[Valor del control]]),AND(Tabla135[[#This Row],[No. de Control]]=1,Tabla135[[#This Row],[Desplazamiento en la Matriz]]="Probabilidad"),E575,AND(Tabla135[[#This Row],[No. de Control]]&gt;1,Tabla135[[#This Row],[Desplazamiento en la Matriz]]="Probabilidad"),AC574),""),"")</f>
        <v/>
      </c>
      <c r="AD575" s="310">
        <f>IFERROR(_xlfn.MINIFS(Tabla135[Probabilidad residual],Tabla135[Id Riesgo],Tabla135[[#This Row],[Id Riesgo]]),"")</f>
        <v>0</v>
      </c>
      <c r="AE575" s="310">
        <f>IFERROR(_xlfn.MINIFS(Tabla135[Impacto residual],Tabla135[Id Riesgo],Tabla135[[#This Row],[Id Riesgo]]),"")</f>
        <v>0</v>
      </c>
      <c r="AF575" s="310" t="str" cm="1">
        <f t="array" ref="AF57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75" s="310" t="str" cm="1">
        <f t="array" ref="AG57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7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75" s="213"/>
      <c r="AJ575" s="727">
        <f>_xlfn.MINIFS(Tabla135[Probabilidad residual],Tabla135[Id Riesgo],Tabla135[[#This Row],[Id Riesgo]])</f>
        <v>0</v>
      </c>
      <c r="AK575" s="727">
        <f>_xlfn.MINIFS(Tabla135[Impacto residual],Tabla135[Id Riesgo],Tabla135[[#This Row],[Id Riesgo]])</f>
        <v>0</v>
      </c>
      <c r="AL575" s="727"/>
      <c r="AM575" s="727"/>
      <c r="AN575" s="213"/>
      <c r="AO575" s="213"/>
      <c r="AP575" s="213"/>
      <c r="AQ575" s="213"/>
      <c r="AR575" s="213"/>
      <c r="AS575" s="213"/>
      <c r="AT575" s="213"/>
      <c r="AU575" s="213"/>
      <c r="AV575" s="213"/>
      <c r="AW575" s="213"/>
      <c r="AX575" s="213"/>
      <c r="AY575" s="213"/>
    </row>
    <row r="576" spans="1:51" ht="14.6" x14ac:dyDescent="0.4">
      <c r="A576" s="735" t="str">
        <f>Tabla135[[#This Row],[Id Riesgo]]</f>
        <v>RC57</v>
      </c>
      <c r="B576" s="736" t="str">
        <f>Tabla135[[#This Row],[Riesgo]]</f>
        <v/>
      </c>
      <c r="C576" s="742" t="b">
        <f>Tabla135[[#This Row],[Identificado en paso 1 y 2?]]</f>
        <v>0</v>
      </c>
      <c r="D576" s="727" t="str">
        <f>_xlfn.XLOOKUP(Tabla135[[#This Row],[Id Riesgo]],Tabla13[Id Riesgo],Tabla13[Probabilidad],"",1)</f>
        <v/>
      </c>
      <c r="E576" s="727" t="str">
        <f>IF(C576=TRUE,_xlfn.XLOOKUP(Tabla135[[#This Row],[Id Riesgo]],Tabla13[Id Riesgo],Tabla13[Porcentaje Impacto],"",1),"")</f>
        <v/>
      </c>
      <c r="F576" s="290" t="str">
        <f t="shared" si="56"/>
        <v>RC57</v>
      </c>
      <c r="G576" s="415" t="b">
        <f>_xlfn.XLOOKUP(F576,Tabla13[Id Riesgo],Tabla13[Registro diligenciado],FALSE,1)</f>
        <v>0</v>
      </c>
      <c r="H576" s="290" t="str">
        <f>IF(G576,_xlfn.XLOOKUP(F576,Tabla6[Id Riesgo],Tabla6[DESCRIPCIÓN DEL RIESGO],FALSE,1),"")</f>
        <v/>
      </c>
      <c r="I576" s="327" t="str">
        <f>_xlfn.XLOOKUP(Tabla135[[#This Row],[Id Riesgo]],Tabla13[Id Riesgo],Tabla13[Probabilidad])</f>
        <v/>
      </c>
      <c r="J576" s="327" t="str">
        <f>_xlfn.XLOOKUP(Tabla135[[#This Row],[Id Riesgo]],Tabla13[Id Riesgo],Tabla13[Porcentaje Impacto],"",1)</f>
        <v/>
      </c>
      <c r="K576" s="311">
        <v>5</v>
      </c>
      <c r="L576" s="314"/>
      <c r="M576" s="314"/>
      <c r="N576" s="314"/>
      <c r="O576" s="295"/>
      <c r="P576" s="314"/>
      <c r="Q576" s="328" t="str">
        <f>_xlfn.TEXTJOIN(" ",TRUE,Tabla135[[#This Row],[Actividad - Acción ¿Qué?
Inicia con verbo]],Tabla135[[#This Row],[Complemento
(Observaciones o desviaciones)]])</f>
        <v/>
      </c>
      <c r="R576" s="295"/>
      <c r="S576" s="327" t="str">
        <f>_xlfn.XLOOKUP(Tabla135[[#This Row],[Tipo de control]],Tabla7[Tipo de control],Tabla7[Peso],"",1)</f>
        <v/>
      </c>
      <c r="T576" s="290" t="str">
        <f>_xlfn.XLOOKUP(Tabla135[[#This Row],[Tipo de control]],Tabla7[Tipo de control],Tabla7[Afectación matriz],"",1)</f>
        <v/>
      </c>
      <c r="U576" s="295"/>
      <c r="V576" s="327" t="str">
        <f>_xlfn.XLOOKUP(Tabla135[[#This Row],[Implementación]],Tabla11[Implementación],Tabla11[Peso],"",1)</f>
        <v/>
      </c>
      <c r="W576" s="295"/>
      <c r="X576" s="295"/>
      <c r="Y576" s="295"/>
      <c r="Z576" s="295"/>
      <c r="AA576" s="310" t="str">
        <f>IFERROR(Tabla135[[#This Row],[Peso del control]]+Tabla135[[#This Row],[Peso de la implementación]],"")</f>
        <v/>
      </c>
      <c r="AB576" s="310" t="str" cm="1">
        <f t="array" ref="AB576">IFERROR(IF(Tabla135[[#This Row],[Registro diligenciado]]=TRUE,_xlfn.IFS(AND(Tabla135[[#This Row],[No. de Control]]=1,Tabla135[[#This Row],[Desplazamiento en la Matriz]]="Probabilidad"),D576-(D576*Tabla135[[#This Row],[Valor del control]]),AND(Tabla135[[#This Row],[No. de Control]]&gt;1,Tabla135[[#This Row],[Desplazamiento en la Matriz]]="Probabilidad"),AB575-(AB575*Tabla135[[#This Row],[Valor del control]]),AND(Tabla135[[#This Row],[No. de Control]]=1,Tabla135[[#This Row],[Desplazamiento en la Matriz]]="Impacto"),D576,AND(Tabla135[[#This Row],[No. de Control]]&gt;1,Tabla135[[#This Row],[Desplazamiento en la Matriz]]="Impacto"),AB575),""),"")</f>
        <v/>
      </c>
      <c r="AC576" s="310" t="str" cm="1">
        <f t="array" ref="AC576">IFERROR(IF(Tabla135[[#This Row],[Registro diligenciado]]=TRUE,_xlfn.IFS(AND(Tabla135[[#This Row],[No. de Control]]=1,Tabla135[[#This Row],[Desplazamiento en la Matriz]]="Impacto"),E576-(E576*Tabla135[[#This Row],[Valor del control]]),AND(Tabla135[[#This Row],[No. de Control]]&gt;1,Tabla135[[#This Row],[Desplazamiento en la Matriz]]="Impacto"),AC575-(AC575*Tabla135[[#This Row],[Valor del control]]),AND(Tabla135[[#This Row],[No. de Control]]=1,Tabla135[[#This Row],[Desplazamiento en la Matriz]]="Probabilidad"),E576,AND(Tabla135[[#This Row],[No. de Control]]&gt;1,Tabla135[[#This Row],[Desplazamiento en la Matriz]]="Probabilidad"),AC575),""),"")</f>
        <v/>
      </c>
      <c r="AD576" s="310">
        <f>IFERROR(_xlfn.MINIFS(Tabla135[Probabilidad residual],Tabla135[Id Riesgo],Tabla135[[#This Row],[Id Riesgo]]),"")</f>
        <v>0</v>
      </c>
      <c r="AE576" s="310">
        <f>IFERROR(_xlfn.MINIFS(Tabla135[Impacto residual],Tabla135[Id Riesgo],Tabla135[[#This Row],[Id Riesgo]]),"")</f>
        <v>0</v>
      </c>
      <c r="AF576" s="310" t="str" cm="1">
        <f t="array" ref="AF57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76" s="310" t="str" cm="1">
        <f t="array" ref="AG57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7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76" s="213"/>
      <c r="AJ576" s="727">
        <f>_xlfn.MINIFS(Tabla135[Probabilidad residual],Tabla135[Id Riesgo],Tabla135[[#This Row],[Id Riesgo]])</f>
        <v>0</v>
      </c>
      <c r="AK576" s="727">
        <f>_xlfn.MINIFS(Tabla135[Impacto residual],Tabla135[Id Riesgo],Tabla135[[#This Row],[Id Riesgo]])</f>
        <v>0</v>
      </c>
      <c r="AL576" s="727"/>
      <c r="AM576" s="727"/>
      <c r="AN576" s="213"/>
      <c r="AO576" s="213"/>
      <c r="AP576" s="213"/>
      <c r="AQ576" s="213"/>
      <c r="AR576" s="213"/>
      <c r="AS576" s="213"/>
      <c r="AT576" s="213"/>
      <c r="AU576" s="213"/>
      <c r="AV576" s="213"/>
      <c r="AW576" s="213"/>
      <c r="AX576" s="213"/>
      <c r="AY576" s="213"/>
    </row>
    <row r="577" spans="1:51" ht="14.6" x14ac:dyDescent="0.4">
      <c r="A577" s="735" t="str">
        <f>Tabla135[[#This Row],[Id Riesgo]]</f>
        <v>RC57</v>
      </c>
      <c r="B577" s="736" t="str">
        <f>Tabla135[[#This Row],[Riesgo]]</f>
        <v/>
      </c>
      <c r="C577" s="742" t="b">
        <f>Tabla135[[#This Row],[Identificado en paso 1 y 2?]]</f>
        <v>0</v>
      </c>
      <c r="D577" s="727" t="str">
        <f>_xlfn.XLOOKUP(Tabla135[[#This Row],[Id Riesgo]],Tabla13[Id Riesgo],Tabla13[Probabilidad],"",1)</f>
        <v/>
      </c>
      <c r="E577" s="727" t="str">
        <f>IF(C577=TRUE,_xlfn.XLOOKUP(Tabla135[[#This Row],[Id Riesgo]],Tabla13[Id Riesgo],Tabla13[Porcentaje Impacto],"",1),"")</f>
        <v/>
      </c>
      <c r="F577" s="290" t="str">
        <f t="shared" si="56"/>
        <v>RC57</v>
      </c>
      <c r="G577" s="415" t="b">
        <f>_xlfn.XLOOKUP(F577,Tabla13[Id Riesgo],Tabla13[Registro diligenciado],FALSE,1)</f>
        <v>0</v>
      </c>
      <c r="H577" s="290" t="str">
        <f>IF(G577,_xlfn.XLOOKUP(F577,Tabla6[Id Riesgo],Tabla6[DESCRIPCIÓN DEL RIESGO],FALSE,1),"")</f>
        <v/>
      </c>
      <c r="I577" s="327" t="str">
        <f>_xlfn.XLOOKUP(Tabla135[[#This Row],[Id Riesgo]],Tabla13[Id Riesgo],Tabla13[Probabilidad])</f>
        <v/>
      </c>
      <c r="J577" s="327" t="str">
        <f>_xlfn.XLOOKUP(Tabla135[[#This Row],[Id Riesgo]],Tabla13[Id Riesgo],Tabla13[Porcentaje Impacto],"",1)</f>
        <v/>
      </c>
      <c r="K577" s="311">
        <v>6</v>
      </c>
      <c r="L577" s="314"/>
      <c r="M577" s="314"/>
      <c r="N577" s="314"/>
      <c r="O577" s="295"/>
      <c r="P577" s="314"/>
      <c r="Q577" s="328" t="str">
        <f>_xlfn.TEXTJOIN(" ",TRUE,Tabla135[[#This Row],[Actividad - Acción ¿Qué?
Inicia con verbo]],Tabla135[[#This Row],[Complemento
(Observaciones o desviaciones)]])</f>
        <v/>
      </c>
      <c r="R577" s="295"/>
      <c r="S577" s="327" t="str">
        <f>_xlfn.XLOOKUP(Tabla135[[#This Row],[Tipo de control]],Tabla7[Tipo de control],Tabla7[Peso],"",1)</f>
        <v/>
      </c>
      <c r="T577" s="290" t="str">
        <f>_xlfn.XLOOKUP(Tabla135[[#This Row],[Tipo de control]],Tabla7[Tipo de control],Tabla7[Afectación matriz],"",1)</f>
        <v/>
      </c>
      <c r="U577" s="295"/>
      <c r="V577" s="327" t="str">
        <f>_xlfn.XLOOKUP(Tabla135[[#This Row],[Implementación]],Tabla11[Implementación],Tabla11[Peso],"",1)</f>
        <v/>
      </c>
      <c r="W577" s="295"/>
      <c r="X577" s="295"/>
      <c r="Y577" s="295"/>
      <c r="Z577" s="295"/>
      <c r="AA577" s="310" t="str">
        <f>IFERROR(Tabla135[[#This Row],[Peso del control]]+Tabla135[[#This Row],[Peso de la implementación]],"")</f>
        <v/>
      </c>
      <c r="AB577" s="310" t="str" cm="1">
        <f t="array" ref="AB577">IFERROR(IF(Tabla135[[#This Row],[Registro diligenciado]]=TRUE,_xlfn.IFS(AND(Tabla135[[#This Row],[No. de Control]]=1,Tabla135[[#This Row],[Desplazamiento en la Matriz]]="Probabilidad"),D577-(D577*Tabla135[[#This Row],[Valor del control]]),AND(Tabla135[[#This Row],[No. de Control]]&gt;1,Tabla135[[#This Row],[Desplazamiento en la Matriz]]="Probabilidad"),AB576-(AB576*Tabla135[[#This Row],[Valor del control]]),AND(Tabla135[[#This Row],[No. de Control]]=1,Tabla135[[#This Row],[Desplazamiento en la Matriz]]="Impacto"),D577,AND(Tabla135[[#This Row],[No. de Control]]&gt;1,Tabla135[[#This Row],[Desplazamiento en la Matriz]]="Impacto"),AB576),""),"")</f>
        <v/>
      </c>
      <c r="AC577" s="310" t="str" cm="1">
        <f t="array" ref="AC577">IFERROR(IF(Tabla135[[#This Row],[Registro diligenciado]]=TRUE,_xlfn.IFS(AND(Tabla135[[#This Row],[No. de Control]]=1,Tabla135[[#This Row],[Desplazamiento en la Matriz]]="Impacto"),E577-(E577*Tabla135[[#This Row],[Valor del control]]),AND(Tabla135[[#This Row],[No. de Control]]&gt;1,Tabla135[[#This Row],[Desplazamiento en la Matriz]]="Impacto"),AC576-(AC576*Tabla135[[#This Row],[Valor del control]]),AND(Tabla135[[#This Row],[No. de Control]]=1,Tabla135[[#This Row],[Desplazamiento en la Matriz]]="Probabilidad"),E577,AND(Tabla135[[#This Row],[No. de Control]]&gt;1,Tabla135[[#This Row],[Desplazamiento en la Matriz]]="Probabilidad"),AC576),""),"")</f>
        <v/>
      </c>
      <c r="AD577" s="310">
        <f>IFERROR(_xlfn.MINIFS(Tabla135[Probabilidad residual],Tabla135[Id Riesgo],Tabla135[[#This Row],[Id Riesgo]]),"")</f>
        <v>0</v>
      </c>
      <c r="AE577" s="310">
        <f>IFERROR(_xlfn.MINIFS(Tabla135[Impacto residual],Tabla135[Id Riesgo],Tabla135[[#This Row],[Id Riesgo]]),"")</f>
        <v>0</v>
      </c>
      <c r="AF577" s="310" t="str" cm="1">
        <f t="array" ref="AF57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77" s="310" t="str" cm="1">
        <f t="array" ref="AG57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7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77" s="213"/>
      <c r="AJ577" s="727">
        <f>_xlfn.MINIFS(Tabla135[Probabilidad residual],Tabla135[Id Riesgo],Tabla135[[#This Row],[Id Riesgo]])</f>
        <v>0</v>
      </c>
      <c r="AK577" s="727">
        <f>_xlfn.MINIFS(Tabla135[Impacto residual],Tabla135[Id Riesgo],Tabla135[[#This Row],[Id Riesgo]])</f>
        <v>0</v>
      </c>
      <c r="AL577" s="727"/>
      <c r="AM577" s="727"/>
      <c r="AN577" s="213"/>
      <c r="AO577" s="213"/>
      <c r="AP577" s="213"/>
      <c r="AQ577" s="213"/>
      <c r="AR577" s="213"/>
      <c r="AS577" s="213"/>
      <c r="AT577" s="213"/>
      <c r="AU577" s="213"/>
      <c r="AV577" s="213"/>
      <c r="AW577" s="213"/>
      <c r="AX577" s="213"/>
      <c r="AY577" s="213"/>
    </row>
    <row r="578" spans="1:51" ht="14.6" x14ac:dyDescent="0.4">
      <c r="A578" s="735" t="str">
        <f>Tabla135[[#This Row],[Id Riesgo]]</f>
        <v>RC57</v>
      </c>
      <c r="B578" s="736" t="str">
        <f>Tabla135[[#This Row],[Riesgo]]</f>
        <v/>
      </c>
      <c r="C578" s="742" t="b">
        <f>Tabla135[[#This Row],[Identificado en paso 1 y 2?]]</f>
        <v>0</v>
      </c>
      <c r="D578" s="727" t="str">
        <f>_xlfn.XLOOKUP(Tabla135[[#This Row],[Id Riesgo]],Tabla13[Id Riesgo],Tabla13[Probabilidad],"",1)</f>
        <v/>
      </c>
      <c r="E578" s="727" t="str">
        <f>IF(C578=TRUE,_xlfn.XLOOKUP(Tabla135[[#This Row],[Id Riesgo]],Tabla13[Id Riesgo],Tabla13[Porcentaje Impacto],"",1),"")</f>
        <v/>
      </c>
      <c r="F578" s="290" t="str">
        <f t="shared" si="56"/>
        <v>RC57</v>
      </c>
      <c r="G578" s="415" t="b">
        <f>_xlfn.XLOOKUP(F578,Tabla13[Id Riesgo],Tabla13[Registro diligenciado],FALSE,1)</f>
        <v>0</v>
      </c>
      <c r="H578" s="290" t="str">
        <f>IF(G578,_xlfn.XLOOKUP(F578,Tabla6[Id Riesgo],Tabla6[DESCRIPCIÓN DEL RIESGO],FALSE,1),"")</f>
        <v/>
      </c>
      <c r="I578" s="327" t="str">
        <f>_xlfn.XLOOKUP(Tabla135[[#This Row],[Id Riesgo]],Tabla13[Id Riesgo],Tabla13[Probabilidad])</f>
        <v/>
      </c>
      <c r="J578" s="327" t="str">
        <f>_xlfn.XLOOKUP(Tabla135[[#This Row],[Id Riesgo]],Tabla13[Id Riesgo],Tabla13[Porcentaje Impacto],"",1)</f>
        <v/>
      </c>
      <c r="K578" s="311">
        <v>7</v>
      </c>
      <c r="L578" s="314"/>
      <c r="M578" s="314"/>
      <c r="N578" s="314"/>
      <c r="O578" s="295"/>
      <c r="P578" s="314"/>
      <c r="Q578" s="328" t="str">
        <f>_xlfn.TEXTJOIN(" ",TRUE,Tabla135[[#This Row],[Actividad - Acción ¿Qué?
Inicia con verbo]],Tabla135[[#This Row],[Complemento
(Observaciones o desviaciones)]])</f>
        <v/>
      </c>
      <c r="R578" s="295"/>
      <c r="S578" s="327" t="str">
        <f>_xlfn.XLOOKUP(Tabla135[[#This Row],[Tipo de control]],Tabla7[Tipo de control],Tabla7[Peso],"",1)</f>
        <v/>
      </c>
      <c r="T578" s="290" t="str">
        <f>_xlfn.XLOOKUP(Tabla135[[#This Row],[Tipo de control]],Tabla7[Tipo de control],Tabla7[Afectación matriz],"",1)</f>
        <v/>
      </c>
      <c r="U578" s="295"/>
      <c r="V578" s="327" t="str">
        <f>_xlfn.XLOOKUP(Tabla135[[#This Row],[Implementación]],Tabla11[Implementación],Tabla11[Peso],"",1)</f>
        <v/>
      </c>
      <c r="W578" s="295"/>
      <c r="X578" s="295"/>
      <c r="Y578" s="295"/>
      <c r="Z578" s="295"/>
      <c r="AA578" s="310" t="str">
        <f>IFERROR(Tabla135[[#This Row],[Peso del control]]+Tabla135[[#This Row],[Peso de la implementación]],"")</f>
        <v/>
      </c>
      <c r="AB578" s="310" t="str" cm="1">
        <f t="array" ref="AB578">IFERROR(IF(Tabla135[[#This Row],[Registro diligenciado]]=TRUE,_xlfn.IFS(AND(Tabla135[[#This Row],[No. de Control]]=1,Tabla135[[#This Row],[Desplazamiento en la Matriz]]="Probabilidad"),D578-(D578*Tabla135[[#This Row],[Valor del control]]),AND(Tabla135[[#This Row],[No. de Control]]&gt;1,Tabla135[[#This Row],[Desplazamiento en la Matriz]]="Probabilidad"),AB577-(AB577*Tabla135[[#This Row],[Valor del control]]),AND(Tabla135[[#This Row],[No. de Control]]=1,Tabla135[[#This Row],[Desplazamiento en la Matriz]]="Impacto"),D578,AND(Tabla135[[#This Row],[No. de Control]]&gt;1,Tabla135[[#This Row],[Desplazamiento en la Matriz]]="Impacto"),AB577),""),"")</f>
        <v/>
      </c>
      <c r="AC578" s="310" t="str" cm="1">
        <f t="array" ref="AC578">IFERROR(IF(Tabla135[[#This Row],[Registro diligenciado]]=TRUE,_xlfn.IFS(AND(Tabla135[[#This Row],[No. de Control]]=1,Tabla135[[#This Row],[Desplazamiento en la Matriz]]="Impacto"),E578-(E578*Tabla135[[#This Row],[Valor del control]]),AND(Tabla135[[#This Row],[No. de Control]]&gt;1,Tabla135[[#This Row],[Desplazamiento en la Matriz]]="Impacto"),AC577-(AC577*Tabla135[[#This Row],[Valor del control]]),AND(Tabla135[[#This Row],[No. de Control]]=1,Tabla135[[#This Row],[Desplazamiento en la Matriz]]="Probabilidad"),E578,AND(Tabla135[[#This Row],[No. de Control]]&gt;1,Tabla135[[#This Row],[Desplazamiento en la Matriz]]="Probabilidad"),AC577),""),"")</f>
        <v/>
      </c>
      <c r="AD578" s="310">
        <f>IFERROR(_xlfn.MINIFS(Tabla135[Probabilidad residual],Tabla135[Id Riesgo],Tabla135[[#This Row],[Id Riesgo]]),"")</f>
        <v>0</v>
      </c>
      <c r="AE578" s="310">
        <f>IFERROR(_xlfn.MINIFS(Tabla135[Impacto residual],Tabla135[Id Riesgo],Tabla135[[#This Row],[Id Riesgo]]),"")</f>
        <v>0</v>
      </c>
      <c r="AF578" s="310" t="str" cm="1">
        <f t="array" ref="AF57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78" s="310" t="str" cm="1">
        <f t="array" ref="AG57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7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78" s="213"/>
      <c r="AJ578" s="727">
        <f>_xlfn.MINIFS(Tabla135[Probabilidad residual],Tabla135[Id Riesgo],Tabla135[[#This Row],[Id Riesgo]])</f>
        <v>0</v>
      </c>
      <c r="AK578" s="727">
        <f>_xlfn.MINIFS(Tabla135[Impacto residual],Tabla135[Id Riesgo],Tabla135[[#This Row],[Id Riesgo]])</f>
        <v>0</v>
      </c>
      <c r="AL578" s="727"/>
      <c r="AM578" s="727"/>
      <c r="AN578" s="213"/>
      <c r="AO578" s="213"/>
      <c r="AP578" s="213"/>
      <c r="AQ578" s="213"/>
      <c r="AR578" s="213"/>
      <c r="AS578" s="213"/>
      <c r="AT578" s="213"/>
      <c r="AU578" s="213"/>
      <c r="AV578" s="213"/>
      <c r="AW578" s="213"/>
      <c r="AX578" s="213"/>
      <c r="AY578" s="213"/>
    </row>
    <row r="579" spans="1:51" ht="14.6" x14ac:dyDescent="0.4">
      <c r="A579" s="735" t="str">
        <f>Tabla135[[#This Row],[Id Riesgo]]</f>
        <v>RC57</v>
      </c>
      <c r="B579" s="736" t="str">
        <f>Tabla135[[#This Row],[Riesgo]]</f>
        <v/>
      </c>
      <c r="C579" s="742" t="b">
        <f>Tabla135[[#This Row],[Identificado en paso 1 y 2?]]</f>
        <v>0</v>
      </c>
      <c r="D579" s="727" t="str">
        <f>_xlfn.XLOOKUP(Tabla135[[#This Row],[Id Riesgo]],Tabla13[Id Riesgo],Tabla13[Probabilidad],"",1)</f>
        <v/>
      </c>
      <c r="E579" s="727" t="str">
        <f>IF(C579=TRUE,_xlfn.XLOOKUP(Tabla135[[#This Row],[Id Riesgo]],Tabla13[Id Riesgo],Tabla13[Porcentaje Impacto],"",1),"")</f>
        <v/>
      </c>
      <c r="F579" s="290" t="str">
        <f t="shared" si="56"/>
        <v>RC57</v>
      </c>
      <c r="G579" s="415" t="b">
        <f>_xlfn.XLOOKUP(F579,Tabla13[Id Riesgo],Tabla13[Registro diligenciado],FALSE,1)</f>
        <v>0</v>
      </c>
      <c r="H579" s="290" t="str">
        <f>IF(G579,_xlfn.XLOOKUP(F579,Tabla6[Id Riesgo],Tabla6[DESCRIPCIÓN DEL RIESGO],FALSE,1),"")</f>
        <v/>
      </c>
      <c r="I579" s="327" t="str">
        <f>_xlfn.XLOOKUP(Tabla135[[#This Row],[Id Riesgo]],Tabla13[Id Riesgo],Tabla13[Probabilidad])</f>
        <v/>
      </c>
      <c r="J579" s="327" t="str">
        <f>_xlfn.XLOOKUP(Tabla135[[#This Row],[Id Riesgo]],Tabla13[Id Riesgo],Tabla13[Porcentaje Impacto],"",1)</f>
        <v/>
      </c>
      <c r="K579" s="311">
        <v>8</v>
      </c>
      <c r="L579" s="314"/>
      <c r="M579" s="314"/>
      <c r="N579" s="314"/>
      <c r="O579" s="295"/>
      <c r="P579" s="314"/>
      <c r="Q579" s="328" t="str">
        <f>_xlfn.TEXTJOIN(" ",TRUE,Tabla135[[#This Row],[Actividad - Acción ¿Qué?
Inicia con verbo]],Tabla135[[#This Row],[Complemento
(Observaciones o desviaciones)]])</f>
        <v/>
      </c>
      <c r="R579" s="295"/>
      <c r="S579" s="327" t="str">
        <f>_xlfn.XLOOKUP(Tabla135[[#This Row],[Tipo de control]],Tabla7[Tipo de control],Tabla7[Peso],"",1)</f>
        <v/>
      </c>
      <c r="T579" s="290" t="str">
        <f>_xlfn.XLOOKUP(Tabla135[[#This Row],[Tipo de control]],Tabla7[Tipo de control],Tabla7[Afectación matriz],"",1)</f>
        <v/>
      </c>
      <c r="U579" s="295"/>
      <c r="V579" s="327" t="str">
        <f>_xlfn.XLOOKUP(Tabla135[[#This Row],[Implementación]],Tabla11[Implementación],Tabla11[Peso],"",1)</f>
        <v/>
      </c>
      <c r="W579" s="295"/>
      <c r="X579" s="295"/>
      <c r="Y579" s="295"/>
      <c r="Z579" s="295"/>
      <c r="AA579" s="310" t="str">
        <f>IFERROR(Tabla135[[#This Row],[Peso del control]]+Tabla135[[#This Row],[Peso de la implementación]],"")</f>
        <v/>
      </c>
      <c r="AB579" s="310" t="str" cm="1">
        <f t="array" ref="AB579">IFERROR(IF(Tabla135[[#This Row],[Registro diligenciado]]=TRUE,_xlfn.IFS(AND(Tabla135[[#This Row],[No. de Control]]=1,Tabla135[[#This Row],[Desplazamiento en la Matriz]]="Probabilidad"),D579-(D579*Tabla135[[#This Row],[Valor del control]]),AND(Tabla135[[#This Row],[No. de Control]]&gt;1,Tabla135[[#This Row],[Desplazamiento en la Matriz]]="Probabilidad"),AB578-(AB578*Tabla135[[#This Row],[Valor del control]]),AND(Tabla135[[#This Row],[No. de Control]]=1,Tabla135[[#This Row],[Desplazamiento en la Matriz]]="Impacto"),D579,AND(Tabla135[[#This Row],[No. de Control]]&gt;1,Tabla135[[#This Row],[Desplazamiento en la Matriz]]="Impacto"),AB578),""),"")</f>
        <v/>
      </c>
      <c r="AC579" s="310" t="str" cm="1">
        <f t="array" ref="AC579">IFERROR(IF(Tabla135[[#This Row],[Registro diligenciado]]=TRUE,_xlfn.IFS(AND(Tabla135[[#This Row],[No. de Control]]=1,Tabla135[[#This Row],[Desplazamiento en la Matriz]]="Impacto"),E579-(E579*Tabla135[[#This Row],[Valor del control]]),AND(Tabla135[[#This Row],[No. de Control]]&gt;1,Tabla135[[#This Row],[Desplazamiento en la Matriz]]="Impacto"),AC578-(AC578*Tabla135[[#This Row],[Valor del control]]),AND(Tabla135[[#This Row],[No. de Control]]=1,Tabla135[[#This Row],[Desplazamiento en la Matriz]]="Probabilidad"),E579,AND(Tabla135[[#This Row],[No. de Control]]&gt;1,Tabla135[[#This Row],[Desplazamiento en la Matriz]]="Probabilidad"),AC578),""),"")</f>
        <v/>
      </c>
      <c r="AD579" s="310">
        <f>IFERROR(_xlfn.MINIFS(Tabla135[Probabilidad residual],Tabla135[Id Riesgo],Tabla135[[#This Row],[Id Riesgo]]),"")</f>
        <v>0</v>
      </c>
      <c r="AE579" s="310">
        <f>IFERROR(_xlfn.MINIFS(Tabla135[Impacto residual],Tabla135[Id Riesgo],Tabla135[[#This Row],[Id Riesgo]]),"")</f>
        <v>0</v>
      </c>
      <c r="AF579" s="310" t="str" cm="1">
        <f t="array" ref="AF57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79" s="310" t="str" cm="1">
        <f t="array" ref="AG57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7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79" s="213"/>
      <c r="AJ579" s="727">
        <f>_xlfn.MINIFS(Tabla135[Probabilidad residual],Tabla135[Id Riesgo],Tabla135[[#This Row],[Id Riesgo]])</f>
        <v>0</v>
      </c>
      <c r="AK579" s="727">
        <f>_xlfn.MINIFS(Tabla135[Impacto residual],Tabla135[Id Riesgo],Tabla135[[#This Row],[Id Riesgo]])</f>
        <v>0</v>
      </c>
      <c r="AL579" s="727"/>
      <c r="AM579" s="727"/>
      <c r="AN579" s="213"/>
      <c r="AO579" s="213"/>
      <c r="AP579" s="213"/>
      <c r="AQ579" s="213"/>
      <c r="AR579" s="213"/>
      <c r="AS579" s="213"/>
      <c r="AT579" s="213"/>
      <c r="AU579" s="213"/>
      <c r="AV579" s="213"/>
      <c r="AW579" s="213"/>
      <c r="AX579" s="213"/>
      <c r="AY579" s="213"/>
    </row>
    <row r="580" spans="1:51" ht="14.6" x14ac:dyDescent="0.4">
      <c r="A580" s="735" t="str">
        <f>Tabla135[[#This Row],[Id Riesgo]]</f>
        <v>RC57</v>
      </c>
      <c r="B580" s="736" t="str">
        <f>Tabla135[[#This Row],[Riesgo]]</f>
        <v/>
      </c>
      <c r="C580" s="742" t="b">
        <f>Tabla135[[#This Row],[Identificado en paso 1 y 2?]]</f>
        <v>0</v>
      </c>
      <c r="D580" s="727" t="str">
        <f>_xlfn.XLOOKUP(Tabla135[[#This Row],[Id Riesgo]],Tabla13[Id Riesgo],Tabla13[Probabilidad],"",1)</f>
        <v/>
      </c>
      <c r="E580" s="727" t="str">
        <f>IF(C580=TRUE,_xlfn.XLOOKUP(Tabla135[[#This Row],[Id Riesgo]],Tabla13[Id Riesgo],Tabla13[Porcentaje Impacto],"",1),"")</f>
        <v/>
      </c>
      <c r="F580" s="290" t="str">
        <f t="shared" si="56"/>
        <v>RC57</v>
      </c>
      <c r="G580" s="415" t="b">
        <f>_xlfn.XLOOKUP(F580,Tabla13[Id Riesgo],Tabla13[Registro diligenciado],FALSE,1)</f>
        <v>0</v>
      </c>
      <c r="H580" s="290" t="str">
        <f>IF(G580,_xlfn.XLOOKUP(F580,Tabla6[Id Riesgo],Tabla6[DESCRIPCIÓN DEL RIESGO],FALSE,1),"")</f>
        <v/>
      </c>
      <c r="I580" s="327" t="str">
        <f>_xlfn.XLOOKUP(Tabla135[[#This Row],[Id Riesgo]],Tabla13[Id Riesgo],Tabla13[Probabilidad])</f>
        <v/>
      </c>
      <c r="J580" s="327" t="str">
        <f>_xlfn.XLOOKUP(Tabla135[[#This Row],[Id Riesgo]],Tabla13[Id Riesgo],Tabla13[Porcentaje Impacto],"",1)</f>
        <v/>
      </c>
      <c r="K580" s="311">
        <v>9</v>
      </c>
      <c r="L580" s="314"/>
      <c r="M580" s="314"/>
      <c r="N580" s="314"/>
      <c r="O580" s="295"/>
      <c r="P580" s="314"/>
      <c r="Q580" s="328" t="str">
        <f>_xlfn.TEXTJOIN(" ",TRUE,Tabla135[[#This Row],[Actividad - Acción ¿Qué?
Inicia con verbo]],Tabla135[[#This Row],[Complemento
(Observaciones o desviaciones)]])</f>
        <v/>
      </c>
      <c r="R580" s="295"/>
      <c r="S580" s="327" t="str">
        <f>_xlfn.XLOOKUP(Tabla135[[#This Row],[Tipo de control]],Tabla7[Tipo de control],Tabla7[Peso],"",1)</f>
        <v/>
      </c>
      <c r="T580" s="290" t="str">
        <f>_xlfn.XLOOKUP(Tabla135[[#This Row],[Tipo de control]],Tabla7[Tipo de control],Tabla7[Afectación matriz],"",1)</f>
        <v/>
      </c>
      <c r="U580" s="295"/>
      <c r="V580" s="327" t="str">
        <f>_xlfn.XLOOKUP(Tabla135[[#This Row],[Implementación]],Tabla11[Implementación],Tabla11[Peso],"",1)</f>
        <v/>
      </c>
      <c r="W580" s="295"/>
      <c r="X580" s="295"/>
      <c r="Y580" s="295"/>
      <c r="Z580" s="295"/>
      <c r="AA580" s="310" t="str">
        <f>IFERROR(Tabla135[[#This Row],[Peso del control]]+Tabla135[[#This Row],[Peso de la implementación]],"")</f>
        <v/>
      </c>
      <c r="AB580" s="310" t="str" cm="1">
        <f t="array" ref="AB580">IFERROR(IF(Tabla135[[#This Row],[Registro diligenciado]]=TRUE,_xlfn.IFS(AND(Tabla135[[#This Row],[No. de Control]]=1,Tabla135[[#This Row],[Desplazamiento en la Matriz]]="Probabilidad"),D580-(D580*Tabla135[[#This Row],[Valor del control]]),AND(Tabla135[[#This Row],[No. de Control]]&gt;1,Tabla135[[#This Row],[Desplazamiento en la Matriz]]="Probabilidad"),AB579-(AB579*Tabla135[[#This Row],[Valor del control]]),AND(Tabla135[[#This Row],[No. de Control]]=1,Tabla135[[#This Row],[Desplazamiento en la Matriz]]="Impacto"),D580,AND(Tabla135[[#This Row],[No. de Control]]&gt;1,Tabla135[[#This Row],[Desplazamiento en la Matriz]]="Impacto"),AB579),""),"")</f>
        <v/>
      </c>
      <c r="AC580" s="310" t="str" cm="1">
        <f t="array" ref="AC580">IFERROR(IF(Tabla135[[#This Row],[Registro diligenciado]]=TRUE,_xlfn.IFS(AND(Tabla135[[#This Row],[No. de Control]]=1,Tabla135[[#This Row],[Desplazamiento en la Matriz]]="Impacto"),E580-(E580*Tabla135[[#This Row],[Valor del control]]),AND(Tabla135[[#This Row],[No. de Control]]&gt;1,Tabla135[[#This Row],[Desplazamiento en la Matriz]]="Impacto"),AC579-(AC579*Tabla135[[#This Row],[Valor del control]]),AND(Tabla135[[#This Row],[No. de Control]]=1,Tabla135[[#This Row],[Desplazamiento en la Matriz]]="Probabilidad"),E580,AND(Tabla135[[#This Row],[No. de Control]]&gt;1,Tabla135[[#This Row],[Desplazamiento en la Matriz]]="Probabilidad"),AC579),""),"")</f>
        <v/>
      </c>
      <c r="AD580" s="310">
        <f>IFERROR(_xlfn.MINIFS(Tabla135[Probabilidad residual],Tabla135[Id Riesgo],Tabla135[[#This Row],[Id Riesgo]]),"")</f>
        <v>0</v>
      </c>
      <c r="AE580" s="310">
        <f>IFERROR(_xlfn.MINIFS(Tabla135[Impacto residual],Tabla135[Id Riesgo],Tabla135[[#This Row],[Id Riesgo]]),"")</f>
        <v>0</v>
      </c>
      <c r="AF580" s="310" t="str" cm="1">
        <f t="array" ref="AF58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80" s="310" t="str" cm="1">
        <f t="array" ref="AG58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8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80" s="213"/>
      <c r="AJ580" s="727">
        <f>_xlfn.MINIFS(Tabla135[Probabilidad residual],Tabla135[Id Riesgo],Tabla135[[#This Row],[Id Riesgo]])</f>
        <v>0</v>
      </c>
      <c r="AK580" s="727">
        <f>_xlfn.MINIFS(Tabla135[Impacto residual],Tabla135[Id Riesgo],Tabla135[[#This Row],[Id Riesgo]])</f>
        <v>0</v>
      </c>
      <c r="AL580" s="727"/>
      <c r="AM580" s="727"/>
      <c r="AN580" s="213"/>
      <c r="AO580" s="213"/>
      <c r="AP580" s="213"/>
      <c r="AQ580" s="213"/>
      <c r="AR580" s="213"/>
      <c r="AS580" s="213"/>
      <c r="AT580" s="213"/>
      <c r="AU580" s="213"/>
      <c r="AV580" s="213"/>
      <c r="AW580" s="213"/>
      <c r="AX580" s="213"/>
      <c r="AY580" s="213"/>
    </row>
    <row r="581" spans="1:51" ht="14.6" x14ac:dyDescent="0.4">
      <c r="A581" s="735" t="str">
        <f>Tabla135[[#This Row],[Id Riesgo]]</f>
        <v>RC57</v>
      </c>
      <c r="B581" s="736" t="str">
        <f>Tabla135[[#This Row],[Riesgo]]</f>
        <v/>
      </c>
      <c r="C581" s="742" t="b">
        <f>Tabla135[[#This Row],[Identificado en paso 1 y 2?]]</f>
        <v>0</v>
      </c>
      <c r="D581" s="727" t="str">
        <f>_xlfn.XLOOKUP(Tabla135[[#This Row],[Id Riesgo]],Tabla13[Id Riesgo],Tabla13[Probabilidad],"",1)</f>
        <v/>
      </c>
      <c r="E581" s="727" t="str">
        <f>IF(C581=TRUE,_xlfn.XLOOKUP(Tabla135[[#This Row],[Id Riesgo]],Tabla13[Id Riesgo],Tabla13[Porcentaje Impacto],"",1),"")</f>
        <v/>
      </c>
      <c r="F581" s="290" t="str">
        <f t="shared" si="56"/>
        <v>RC57</v>
      </c>
      <c r="G581" s="415" t="b">
        <f>_xlfn.XLOOKUP(F581,Tabla13[Id Riesgo],Tabla13[Registro diligenciado],FALSE,1)</f>
        <v>0</v>
      </c>
      <c r="H581" s="290" t="str">
        <f>IF(G581,_xlfn.XLOOKUP(F581,Tabla6[Id Riesgo],Tabla6[DESCRIPCIÓN DEL RIESGO],FALSE,1),"")</f>
        <v/>
      </c>
      <c r="I581" s="327" t="str">
        <f>_xlfn.XLOOKUP(Tabla135[[#This Row],[Id Riesgo]],Tabla13[Id Riesgo],Tabla13[Probabilidad])</f>
        <v/>
      </c>
      <c r="J581" s="327" t="str">
        <f>_xlfn.XLOOKUP(Tabla135[[#This Row],[Id Riesgo]],Tabla13[Id Riesgo],Tabla13[Porcentaje Impacto],"",1)</f>
        <v/>
      </c>
      <c r="K581" s="311">
        <v>10</v>
      </c>
      <c r="L581" s="314"/>
      <c r="M581" s="314"/>
      <c r="N581" s="314"/>
      <c r="O581" s="295"/>
      <c r="P581" s="314"/>
      <c r="Q581" s="328" t="str">
        <f>_xlfn.TEXTJOIN(" ",TRUE,Tabla135[[#This Row],[Actividad - Acción ¿Qué?
Inicia con verbo]],Tabla135[[#This Row],[Complemento
(Observaciones o desviaciones)]])</f>
        <v/>
      </c>
      <c r="R581" s="295"/>
      <c r="S581" s="327" t="str">
        <f>_xlfn.XLOOKUP(Tabla135[[#This Row],[Tipo de control]],Tabla7[Tipo de control],Tabla7[Peso],"",1)</f>
        <v/>
      </c>
      <c r="T581" s="290" t="str">
        <f>_xlfn.XLOOKUP(Tabla135[[#This Row],[Tipo de control]],Tabla7[Tipo de control],Tabla7[Afectación matriz],"",1)</f>
        <v/>
      </c>
      <c r="U581" s="295"/>
      <c r="V581" s="327" t="str">
        <f>_xlfn.XLOOKUP(Tabla135[[#This Row],[Implementación]],Tabla11[Implementación],Tabla11[Peso],"",1)</f>
        <v/>
      </c>
      <c r="W581" s="295"/>
      <c r="X581" s="295"/>
      <c r="Y581" s="295"/>
      <c r="Z581" s="295"/>
      <c r="AA581" s="310" t="str">
        <f>IFERROR(Tabla135[[#This Row],[Peso del control]]+Tabla135[[#This Row],[Peso de la implementación]],"")</f>
        <v/>
      </c>
      <c r="AB581" s="310" t="str" cm="1">
        <f t="array" ref="AB581">IFERROR(IF(Tabla135[[#This Row],[Registro diligenciado]]=TRUE,_xlfn.IFS(AND(Tabla135[[#This Row],[No. de Control]]=1,Tabla135[[#This Row],[Desplazamiento en la Matriz]]="Probabilidad"),D581-(D581*Tabla135[[#This Row],[Valor del control]]),AND(Tabla135[[#This Row],[No. de Control]]&gt;1,Tabla135[[#This Row],[Desplazamiento en la Matriz]]="Probabilidad"),AB580-(AB580*Tabla135[[#This Row],[Valor del control]]),AND(Tabla135[[#This Row],[No. de Control]]=1,Tabla135[[#This Row],[Desplazamiento en la Matriz]]="Impacto"),D581,AND(Tabla135[[#This Row],[No. de Control]]&gt;1,Tabla135[[#This Row],[Desplazamiento en la Matriz]]="Impacto"),AB580),""),"")</f>
        <v/>
      </c>
      <c r="AC581" s="310" t="str" cm="1">
        <f t="array" ref="AC581">IFERROR(IF(Tabla135[[#This Row],[Registro diligenciado]]=TRUE,_xlfn.IFS(AND(Tabla135[[#This Row],[No. de Control]]=1,Tabla135[[#This Row],[Desplazamiento en la Matriz]]="Impacto"),E581-(E581*Tabla135[[#This Row],[Valor del control]]),AND(Tabla135[[#This Row],[No. de Control]]&gt;1,Tabla135[[#This Row],[Desplazamiento en la Matriz]]="Impacto"),AC580-(AC580*Tabla135[[#This Row],[Valor del control]]),AND(Tabla135[[#This Row],[No. de Control]]=1,Tabla135[[#This Row],[Desplazamiento en la Matriz]]="Probabilidad"),E581,AND(Tabla135[[#This Row],[No. de Control]]&gt;1,Tabla135[[#This Row],[Desplazamiento en la Matriz]]="Probabilidad"),AC580),""),"")</f>
        <v/>
      </c>
      <c r="AD581" s="310">
        <f>IFERROR(_xlfn.MINIFS(Tabla135[Probabilidad residual],Tabla135[Id Riesgo],Tabla135[[#This Row],[Id Riesgo]]),"")</f>
        <v>0</v>
      </c>
      <c r="AE581" s="310">
        <f>IFERROR(_xlfn.MINIFS(Tabla135[Impacto residual],Tabla135[Id Riesgo],Tabla135[[#This Row],[Id Riesgo]]),"")</f>
        <v>0</v>
      </c>
      <c r="AF581" s="310" t="str" cm="1">
        <f t="array" ref="AF58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81" s="310" t="str" cm="1">
        <f t="array" ref="AG58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8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81" s="213"/>
      <c r="AJ581" s="727">
        <f>_xlfn.MINIFS(Tabla135[Probabilidad residual],Tabla135[Id Riesgo],Tabla135[[#This Row],[Id Riesgo]])</f>
        <v>0</v>
      </c>
      <c r="AK581" s="727">
        <f>_xlfn.MINIFS(Tabla135[Impacto residual],Tabla135[Id Riesgo],Tabla135[[#This Row],[Id Riesgo]])</f>
        <v>0</v>
      </c>
      <c r="AL581" s="727"/>
      <c r="AM581" s="727"/>
      <c r="AN581" s="213"/>
      <c r="AO581" s="213"/>
      <c r="AP581" s="213"/>
      <c r="AQ581" s="213"/>
      <c r="AR581" s="213"/>
      <c r="AS581" s="213"/>
      <c r="AT581" s="213"/>
      <c r="AU581" s="213"/>
      <c r="AV581" s="213"/>
      <c r="AW581" s="213"/>
      <c r="AX581" s="213"/>
      <c r="AY581" s="213"/>
    </row>
    <row r="582" spans="1:51" ht="14.6" x14ac:dyDescent="0.4">
      <c r="A582" s="735" t="str">
        <f>Tabla135[[#This Row],[Id Riesgo]]</f>
        <v>RC58</v>
      </c>
      <c r="B582" s="736" t="str">
        <f>Tabla135[[#This Row],[Riesgo]]</f>
        <v/>
      </c>
      <c r="C582" s="742" t="b">
        <f>Tabla135[[#This Row],[Identificado en paso 1 y 2?]]</f>
        <v>0</v>
      </c>
      <c r="D582" s="727" t="str">
        <f>_xlfn.XLOOKUP(Tabla135[[#This Row],[Id Riesgo]],Tabla13[Id Riesgo],Tabla13[Probabilidad],"",1)</f>
        <v/>
      </c>
      <c r="E582" s="727" t="str">
        <f>IF(C582=TRUE,_xlfn.XLOOKUP(Tabla135[[#This Row],[Id Riesgo]],Tabla13[Id Riesgo],Tabla13[Porcentaje Impacto],"",1),"")</f>
        <v/>
      </c>
      <c r="F582" s="290" t="s">
        <v>189</v>
      </c>
      <c r="G582" s="415" t="b">
        <f>_xlfn.XLOOKUP(F582,Tabla13[Id Riesgo],Tabla13[Registro diligenciado],FALSE,1)</f>
        <v>0</v>
      </c>
      <c r="H582" s="290" t="str">
        <f>IF(G582,_xlfn.XLOOKUP(F582,Tabla6[Id Riesgo],Tabla6[DESCRIPCIÓN DEL RIESGO],FALSE,1),"")</f>
        <v/>
      </c>
      <c r="I582" s="327" t="str">
        <f>_xlfn.XLOOKUP(Tabla135[[#This Row],[Id Riesgo]],Tabla13[Id Riesgo],Tabla13[Probabilidad])</f>
        <v/>
      </c>
      <c r="J582" s="327" t="str">
        <f>_xlfn.XLOOKUP(Tabla135[[#This Row],[Id Riesgo]],Tabla13[Id Riesgo],Tabla13[Porcentaje Impacto],"",1)</f>
        <v/>
      </c>
      <c r="K582" s="311">
        <v>1</v>
      </c>
      <c r="L582" s="314"/>
      <c r="M582" s="314"/>
      <c r="N582" s="314"/>
      <c r="O582" s="295"/>
      <c r="P582" s="314"/>
      <c r="Q582" s="328" t="str">
        <f>_xlfn.TEXTJOIN(" ",TRUE,Tabla135[[#This Row],[Actividad - Acción ¿Qué?
Inicia con verbo]],Tabla135[[#This Row],[Complemento
(Observaciones o desviaciones)]])</f>
        <v/>
      </c>
      <c r="R582" s="295"/>
      <c r="S582" s="327" t="str">
        <f>_xlfn.XLOOKUP(Tabla135[[#This Row],[Tipo de control]],Tabla7[Tipo de control],Tabla7[Peso],"",1)</f>
        <v/>
      </c>
      <c r="T582" s="290" t="str">
        <f>_xlfn.XLOOKUP(Tabla135[[#This Row],[Tipo de control]],Tabla7[Tipo de control],Tabla7[Afectación matriz],"",1)</f>
        <v/>
      </c>
      <c r="U582" s="295"/>
      <c r="V582" s="327" t="str">
        <f>_xlfn.XLOOKUP(Tabla135[[#This Row],[Implementación]],Tabla11[Implementación],Tabla11[Peso],"",1)</f>
        <v/>
      </c>
      <c r="W582" s="295"/>
      <c r="X582" s="295"/>
      <c r="Y582" s="295"/>
      <c r="Z582" s="295"/>
      <c r="AA582" s="310" t="str">
        <f>IFERROR(Tabla135[[#This Row],[Peso del control]]+Tabla135[[#This Row],[Peso de la implementación]],"")</f>
        <v/>
      </c>
      <c r="AB582" s="310" t="str" cm="1">
        <f t="array" ref="AB582">IFERROR(IF(Tabla135[[#This Row],[Registro diligenciado]]=TRUE,_xlfn.IFS(AND(Tabla135[[#This Row],[No. de Control]]=1,Tabla135[[#This Row],[Desplazamiento en la Matriz]]="Probabilidad"),D582-(D582*Tabla135[[#This Row],[Valor del control]]),AND(Tabla135[[#This Row],[No. de Control]]&gt;1,Tabla135[[#This Row],[Desplazamiento en la Matriz]]="Probabilidad"),AB581-(AB581*Tabla135[[#This Row],[Valor del control]]),AND(Tabla135[[#This Row],[No. de Control]]=1,Tabla135[[#This Row],[Desplazamiento en la Matriz]]="Impacto"),D582,AND(Tabla135[[#This Row],[No. de Control]]&gt;1,Tabla135[[#This Row],[Desplazamiento en la Matriz]]="Impacto"),AB581),""),"")</f>
        <v/>
      </c>
      <c r="AC582" s="310" t="str" cm="1">
        <f t="array" ref="AC582">IFERROR(IF(Tabla135[[#This Row],[Registro diligenciado]]=TRUE,_xlfn.IFS(AND(Tabla135[[#This Row],[No. de Control]]=1,Tabla135[[#This Row],[Desplazamiento en la Matriz]]="Impacto"),E582-(E582*Tabla135[[#This Row],[Valor del control]]),AND(Tabla135[[#This Row],[No. de Control]]&gt;1,Tabla135[[#This Row],[Desplazamiento en la Matriz]]="Impacto"),AC581-(AC581*Tabla135[[#This Row],[Valor del control]]),AND(Tabla135[[#This Row],[No. de Control]]=1,Tabla135[[#This Row],[Desplazamiento en la Matriz]]="Probabilidad"),E582,AND(Tabla135[[#This Row],[No. de Control]]&gt;1,Tabla135[[#This Row],[Desplazamiento en la Matriz]]="Probabilidad"),AC581),""),"")</f>
        <v/>
      </c>
      <c r="AD582" s="310">
        <f>IFERROR(_xlfn.MINIFS(Tabla135[Probabilidad residual],Tabla135[Id Riesgo],Tabla135[[#This Row],[Id Riesgo]]),"")</f>
        <v>0</v>
      </c>
      <c r="AE582" s="310">
        <f>IFERROR(_xlfn.MINIFS(Tabla135[Impacto residual],Tabla135[Id Riesgo],Tabla135[[#This Row],[Id Riesgo]]),"")</f>
        <v>0</v>
      </c>
      <c r="AF582" s="310" t="str" cm="1">
        <f t="array" ref="AF58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82" s="310" t="str" cm="1">
        <f t="array" ref="AG58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8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82" s="213"/>
      <c r="AJ582" s="727">
        <f>_xlfn.MINIFS(Tabla135[Probabilidad residual],Tabla135[Id Riesgo],Tabla135[[#This Row],[Id Riesgo]])</f>
        <v>0</v>
      </c>
      <c r="AK582" s="727">
        <f>_xlfn.MINIFS(Tabla135[Impacto residual],Tabla135[Id Riesgo],Tabla135[[#This Row],[Id Riesgo]])</f>
        <v>0</v>
      </c>
      <c r="AL582" s="727" t="str" cm="1">
        <f t="array" ref="AL582">IFERROR(_xlfn.IFS(AND(AJ582&gt;=CONFIGURACIÓN!$BF$6,AJ582&lt;=CONFIGURACIÓN!$BG$6),CONFIGURACIÓN!$BE$6,AND(AJ582&gt;=CONFIGURACIÓN!$BF$7,AJ582&lt;=CONFIGURACIÓN!$BG$7),CONFIGURACIÓN!$BE$7,AND(AJ582&gt;=CONFIGURACIÓN!$BF$8,AJ582&lt;=CONFIGURACIÓN!$BG$8),CONFIGURACIÓN!$BE$8,AND(AJ582&gt;=CONFIGURACIÓN!$BF$9,AJ582&lt;=CONFIGURACIÓN!$BG$9),CONFIGURACIÓN!$BE$9,AND(AJ582&gt;=CONFIGURACIÓN!$BF$10,AJ582&lt;=CONFIGURACIÓN!$BG$10),CONFIGURACIÓN!$BE$10),"")</f>
        <v/>
      </c>
      <c r="AM582" s="727" t="str" cm="1">
        <f t="array" ref="AM582">IFERROR(_xlfn.IFS(AND(AK582&gt;=CONFIGURACIÓN!$BJ$6,AK582&lt;=CONFIGURACIÓN!$BK$6),CONFIGURACIÓN!$BI$6,AND(AK582&gt;=CONFIGURACIÓN!$BJ$7,AK582&lt;=CONFIGURACIÓN!$BK$7),CONFIGURACIÓN!$BI$7,AND(AK582&gt;=CONFIGURACIÓN!$BJ$8,AK582&lt;=CONFIGURACIÓN!$BK$8),CONFIGURACIÓN!$BI$8,AND(AK582&gt;=CONFIGURACIÓN!$BJ$9,AK582&lt;=CONFIGURACIÓN!$BK$9),CONFIGURACIÓN!$BI$9,AND(AK582&gt;=CONFIGURACIÓN!$BJ$10,AK582&lt;=CONFIGURACIÓN!$BK$10),CONFIGURACIÓN!$BI$10),"")</f>
        <v/>
      </c>
      <c r="AN582" s="213"/>
      <c r="AO582" s="213"/>
      <c r="AP582" s="213"/>
      <c r="AQ582" s="213"/>
      <c r="AR582" s="213"/>
      <c r="AS582" s="213"/>
      <c r="AT582" s="213"/>
      <c r="AU582" s="213"/>
      <c r="AV582" s="213"/>
      <c r="AW582" s="213"/>
      <c r="AX582" s="213"/>
      <c r="AY582" s="213"/>
    </row>
    <row r="583" spans="1:51" ht="14.6" x14ac:dyDescent="0.4">
      <c r="A583" s="735" t="str">
        <f>Tabla135[[#This Row],[Id Riesgo]]</f>
        <v>RC58</v>
      </c>
      <c r="B583" s="736" t="str">
        <f>Tabla135[[#This Row],[Riesgo]]</f>
        <v/>
      </c>
      <c r="C583" s="742" t="b">
        <f>Tabla135[[#This Row],[Identificado en paso 1 y 2?]]</f>
        <v>0</v>
      </c>
      <c r="D583" s="727" t="str">
        <f>_xlfn.XLOOKUP(Tabla135[[#This Row],[Id Riesgo]],Tabla13[Id Riesgo],Tabla13[Probabilidad],"",1)</f>
        <v/>
      </c>
      <c r="E583" s="727" t="str">
        <f>IF(C583=TRUE,_xlfn.XLOOKUP(Tabla135[[#This Row],[Id Riesgo]],Tabla13[Id Riesgo],Tabla13[Porcentaje Impacto],"",1),"")</f>
        <v/>
      </c>
      <c r="F583" s="290" t="str">
        <f t="shared" ref="F583:F591" si="57">F582</f>
        <v>RC58</v>
      </c>
      <c r="G583" s="415" t="b">
        <f>_xlfn.XLOOKUP(F583,Tabla13[Id Riesgo],Tabla13[Registro diligenciado],FALSE,1)</f>
        <v>0</v>
      </c>
      <c r="H583" s="290" t="str">
        <f>IF(G583,_xlfn.XLOOKUP(F583,Tabla6[Id Riesgo],Tabla6[DESCRIPCIÓN DEL RIESGO],FALSE,1),"")</f>
        <v/>
      </c>
      <c r="I583" s="327" t="str">
        <f>_xlfn.XLOOKUP(Tabla135[[#This Row],[Id Riesgo]],Tabla13[Id Riesgo],Tabla13[Probabilidad])</f>
        <v/>
      </c>
      <c r="J583" s="327" t="str">
        <f>_xlfn.XLOOKUP(Tabla135[[#This Row],[Id Riesgo]],Tabla13[Id Riesgo],Tabla13[Porcentaje Impacto],"",1)</f>
        <v/>
      </c>
      <c r="K583" s="311">
        <v>2</v>
      </c>
      <c r="L583" s="314"/>
      <c r="M583" s="314"/>
      <c r="N583" s="314"/>
      <c r="O583" s="295"/>
      <c r="P583" s="314"/>
      <c r="Q583" s="328" t="str">
        <f>_xlfn.TEXTJOIN(" ",TRUE,Tabla135[[#This Row],[Actividad - Acción ¿Qué?
Inicia con verbo]],Tabla135[[#This Row],[Complemento
(Observaciones o desviaciones)]])</f>
        <v/>
      </c>
      <c r="R583" s="295"/>
      <c r="S583" s="327" t="str">
        <f>_xlfn.XLOOKUP(Tabla135[[#This Row],[Tipo de control]],Tabla7[Tipo de control],Tabla7[Peso],"",1)</f>
        <v/>
      </c>
      <c r="T583" s="290" t="str">
        <f>_xlfn.XLOOKUP(Tabla135[[#This Row],[Tipo de control]],Tabla7[Tipo de control],Tabla7[Afectación matriz],"",1)</f>
        <v/>
      </c>
      <c r="U583" s="295"/>
      <c r="V583" s="327" t="str">
        <f>_xlfn.XLOOKUP(Tabla135[[#This Row],[Implementación]],Tabla11[Implementación],Tabla11[Peso],"",1)</f>
        <v/>
      </c>
      <c r="W583" s="295"/>
      <c r="X583" s="295"/>
      <c r="Y583" s="295"/>
      <c r="Z583" s="295"/>
      <c r="AA583" s="310" t="str">
        <f>IFERROR(Tabla135[[#This Row],[Peso del control]]+Tabla135[[#This Row],[Peso de la implementación]],"")</f>
        <v/>
      </c>
      <c r="AB583" s="310" t="str" cm="1">
        <f t="array" ref="AB583">IFERROR(IF(Tabla135[[#This Row],[Registro diligenciado]]=TRUE,_xlfn.IFS(AND(Tabla135[[#This Row],[No. de Control]]=1,Tabla135[[#This Row],[Desplazamiento en la Matriz]]="Probabilidad"),D583-(D583*Tabla135[[#This Row],[Valor del control]]),AND(Tabla135[[#This Row],[No. de Control]]&gt;1,Tabla135[[#This Row],[Desplazamiento en la Matriz]]="Probabilidad"),AB582-(AB582*Tabla135[[#This Row],[Valor del control]]),AND(Tabla135[[#This Row],[No. de Control]]=1,Tabla135[[#This Row],[Desplazamiento en la Matriz]]="Impacto"),D583,AND(Tabla135[[#This Row],[No. de Control]]&gt;1,Tabla135[[#This Row],[Desplazamiento en la Matriz]]="Impacto"),AB582),""),"")</f>
        <v/>
      </c>
      <c r="AC583" s="310" t="str" cm="1">
        <f t="array" ref="AC583">IFERROR(IF(Tabla135[[#This Row],[Registro diligenciado]]=TRUE,_xlfn.IFS(AND(Tabla135[[#This Row],[No. de Control]]=1,Tabla135[[#This Row],[Desplazamiento en la Matriz]]="Impacto"),E583-(E583*Tabla135[[#This Row],[Valor del control]]),AND(Tabla135[[#This Row],[No. de Control]]&gt;1,Tabla135[[#This Row],[Desplazamiento en la Matriz]]="Impacto"),AC582-(AC582*Tabla135[[#This Row],[Valor del control]]),AND(Tabla135[[#This Row],[No. de Control]]=1,Tabla135[[#This Row],[Desplazamiento en la Matriz]]="Probabilidad"),E583,AND(Tabla135[[#This Row],[No. de Control]]&gt;1,Tabla135[[#This Row],[Desplazamiento en la Matriz]]="Probabilidad"),AC582),""),"")</f>
        <v/>
      </c>
      <c r="AD583" s="310">
        <f>IFERROR(_xlfn.MINIFS(Tabla135[Probabilidad residual],Tabla135[Id Riesgo],Tabla135[[#This Row],[Id Riesgo]]),"")</f>
        <v>0</v>
      </c>
      <c r="AE583" s="310">
        <f>IFERROR(_xlfn.MINIFS(Tabla135[Impacto residual],Tabla135[Id Riesgo],Tabla135[[#This Row],[Id Riesgo]]),"")</f>
        <v>0</v>
      </c>
      <c r="AF583" s="310" t="str" cm="1">
        <f t="array" ref="AF58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83" s="310" t="str" cm="1">
        <f t="array" ref="AG58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8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83" s="213"/>
      <c r="AJ583" s="727">
        <f>_xlfn.MINIFS(Tabla135[Probabilidad residual],Tabla135[Id Riesgo],Tabla135[[#This Row],[Id Riesgo]])</f>
        <v>0</v>
      </c>
      <c r="AK583" s="727">
        <f>_xlfn.MINIFS(Tabla135[Impacto residual],Tabla135[Id Riesgo],Tabla135[[#This Row],[Id Riesgo]])</f>
        <v>0</v>
      </c>
      <c r="AL583" s="727"/>
      <c r="AM583" s="727"/>
      <c r="AN583" s="213"/>
      <c r="AO583" s="213"/>
      <c r="AP583" s="213"/>
      <c r="AQ583" s="213"/>
      <c r="AR583" s="213"/>
      <c r="AS583" s="213"/>
      <c r="AT583" s="213"/>
      <c r="AU583" s="213"/>
      <c r="AV583" s="213"/>
      <c r="AW583" s="213"/>
      <c r="AX583" s="213"/>
      <c r="AY583" s="213"/>
    </row>
    <row r="584" spans="1:51" ht="14.6" x14ac:dyDescent="0.4">
      <c r="A584" s="735" t="str">
        <f>Tabla135[[#This Row],[Id Riesgo]]</f>
        <v>RC58</v>
      </c>
      <c r="B584" s="736" t="str">
        <f>Tabla135[[#This Row],[Riesgo]]</f>
        <v/>
      </c>
      <c r="C584" s="742" t="b">
        <f>Tabla135[[#This Row],[Identificado en paso 1 y 2?]]</f>
        <v>0</v>
      </c>
      <c r="D584" s="727" t="str">
        <f>_xlfn.XLOOKUP(Tabla135[[#This Row],[Id Riesgo]],Tabla13[Id Riesgo],Tabla13[Probabilidad],"",1)</f>
        <v/>
      </c>
      <c r="E584" s="727" t="str">
        <f>IF(C584=TRUE,_xlfn.XLOOKUP(Tabla135[[#This Row],[Id Riesgo]],Tabla13[Id Riesgo],Tabla13[Porcentaje Impacto],"",1),"")</f>
        <v/>
      </c>
      <c r="F584" s="290" t="str">
        <f t="shared" si="57"/>
        <v>RC58</v>
      </c>
      <c r="G584" s="415" t="b">
        <f>_xlfn.XLOOKUP(F584,Tabla13[Id Riesgo],Tabla13[Registro diligenciado],FALSE,1)</f>
        <v>0</v>
      </c>
      <c r="H584" s="290" t="str">
        <f>IF(G584,_xlfn.XLOOKUP(F584,Tabla6[Id Riesgo],Tabla6[DESCRIPCIÓN DEL RIESGO],FALSE,1),"")</f>
        <v/>
      </c>
      <c r="I584" s="327" t="str">
        <f>_xlfn.XLOOKUP(Tabla135[[#This Row],[Id Riesgo]],Tabla13[Id Riesgo],Tabla13[Probabilidad])</f>
        <v/>
      </c>
      <c r="J584" s="327" t="str">
        <f>_xlfn.XLOOKUP(Tabla135[[#This Row],[Id Riesgo]],Tabla13[Id Riesgo],Tabla13[Porcentaje Impacto],"",1)</f>
        <v/>
      </c>
      <c r="K584" s="311">
        <v>3</v>
      </c>
      <c r="L584" s="314"/>
      <c r="M584" s="314"/>
      <c r="N584" s="314"/>
      <c r="O584" s="295"/>
      <c r="P584" s="314"/>
      <c r="Q584" s="328" t="str">
        <f>_xlfn.TEXTJOIN(" ",TRUE,Tabla135[[#This Row],[Actividad - Acción ¿Qué?
Inicia con verbo]],Tabla135[[#This Row],[Complemento
(Observaciones o desviaciones)]])</f>
        <v/>
      </c>
      <c r="R584" s="295"/>
      <c r="S584" s="327" t="str">
        <f>_xlfn.XLOOKUP(Tabla135[[#This Row],[Tipo de control]],Tabla7[Tipo de control],Tabla7[Peso],"",1)</f>
        <v/>
      </c>
      <c r="T584" s="290" t="str">
        <f>_xlfn.XLOOKUP(Tabla135[[#This Row],[Tipo de control]],Tabla7[Tipo de control],Tabla7[Afectación matriz],"",1)</f>
        <v/>
      </c>
      <c r="U584" s="295"/>
      <c r="V584" s="327" t="str">
        <f>_xlfn.XLOOKUP(Tabla135[[#This Row],[Implementación]],Tabla11[Implementación],Tabla11[Peso],"",1)</f>
        <v/>
      </c>
      <c r="W584" s="295"/>
      <c r="X584" s="295"/>
      <c r="Y584" s="295"/>
      <c r="Z584" s="295"/>
      <c r="AA584" s="310" t="str">
        <f>IFERROR(Tabla135[[#This Row],[Peso del control]]+Tabla135[[#This Row],[Peso de la implementación]],"")</f>
        <v/>
      </c>
      <c r="AB584" s="310" t="str" cm="1">
        <f t="array" ref="AB584">IFERROR(IF(Tabla135[[#This Row],[Registro diligenciado]]=TRUE,_xlfn.IFS(AND(Tabla135[[#This Row],[No. de Control]]=1,Tabla135[[#This Row],[Desplazamiento en la Matriz]]="Probabilidad"),D584-(D584*Tabla135[[#This Row],[Valor del control]]),AND(Tabla135[[#This Row],[No. de Control]]&gt;1,Tabla135[[#This Row],[Desplazamiento en la Matriz]]="Probabilidad"),AB583-(AB583*Tabla135[[#This Row],[Valor del control]]),AND(Tabla135[[#This Row],[No. de Control]]=1,Tabla135[[#This Row],[Desplazamiento en la Matriz]]="Impacto"),D584,AND(Tabla135[[#This Row],[No. de Control]]&gt;1,Tabla135[[#This Row],[Desplazamiento en la Matriz]]="Impacto"),AB583),""),"")</f>
        <v/>
      </c>
      <c r="AC584" s="310" t="str" cm="1">
        <f t="array" ref="AC584">IFERROR(IF(Tabla135[[#This Row],[Registro diligenciado]]=TRUE,_xlfn.IFS(AND(Tabla135[[#This Row],[No. de Control]]=1,Tabla135[[#This Row],[Desplazamiento en la Matriz]]="Impacto"),E584-(E584*Tabla135[[#This Row],[Valor del control]]),AND(Tabla135[[#This Row],[No. de Control]]&gt;1,Tabla135[[#This Row],[Desplazamiento en la Matriz]]="Impacto"),AC583-(AC583*Tabla135[[#This Row],[Valor del control]]),AND(Tabla135[[#This Row],[No. de Control]]=1,Tabla135[[#This Row],[Desplazamiento en la Matriz]]="Probabilidad"),E584,AND(Tabla135[[#This Row],[No. de Control]]&gt;1,Tabla135[[#This Row],[Desplazamiento en la Matriz]]="Probabilidad"),AC583),""),"")</f>
        <v/>
      </c>
      <c r="AD584" s="310">
        <f>IFERROR(_xlfn.MINIFS(Tabla135[Probabilidad residual],Tabla135[Id Riesgo],Tabla135[[#This Row],[Id Riesgo]]),"")</f>
        <v>0</v>
      </c>
      <c r="AE584" s="310">
        <f>IFERROR(_xlfn.MINIFS(Tabla135[Impacto residual],Tabla135[Id Riesgo],Tabla135[[#This Row],[Id Riesgo]]),"")</f>
        <v>0</v>
      </c>
      <c r="AF584" s="310" t="str" cm="1">
        <f t="array" ref="AF58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84" s="310" t="str" cm="1">
        <f t="array" ref="AG58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8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84" s="213"/>
      <c r="AJ584" s="727">
        <f>_xlfn.MINIFS(Tabla135[Probabilidad residual],Tabla135[Id Riesgo],Tabla135[[#This Row],[Id Riesgo]])</f>
        <v>0</v>
      </c>
      <c r="AK584" s="727">
        <f>_xlfn.MINIFS(Tabla135[Impacto residual],Tabla135[Id Riesgo],Tabla135[[#This Row],[Id Riesgo]])</f>
        <v>0</v>
      </c>
      <c r="AL584" s="727"/>
      <c r="AM584" s="727"/>
      <c r="AN584" s="213"/>
      <c r="AO584" s="213"/>
      <c r="AP584" s="213"/>
      <c r="AQ584" s="213"/>
      <c r="AR584" s="213"/>
      <c r="AS584" s="213"/>
      <c r="AT584" s="213"/>
      <c r="AU584" s="213"/>
      <c r="AV584" s="213"/>
      <c r="AW584" s="213"/>
      <c r="AX584" s="213"/>
      <c r="AY584" s="213"/>
    </row>
    <row r="585" spans="1:51" ht="14.6" x14ac:dyDescent="0.4">
      <c r="A585" s="735" t="str">
        <f>Tabla135[[#This Row],[Id Riesgo]]</f>
        <v>RC58</v>
      </c>
      <c r="B585" s="736" t="str">
        <f>Tabla135[[#This Row],[Riesgo]]</f>
        <v/>
      </c>
      <c r="C585" s="742" t="b">
        <f>Tabla135[[#This Row],[Identificado en paso 1 y 2?]]</f>
        <v>0</v>
      </c>
      <c r="D585" s="727" t="str">
        <f>_xlfn.XLOOKUP(Tabla135[[#This Row],[Id Riesgo]],Tabla13[Id Riesgo],Tabla13[Probabilidad],"",1)</f>
        <v/>
      </c>
      <c r="E585" s="727" t="str">
        <f>IF(C585=TRUE,_xlfn.XLOOKUP(Tabla135[[#This Row],[Id Riesgo]],Tabla13[Id Riesgo],Tabla13[Porcentaje Impacto],"",1),"")</f>
        <v/>
      </c>
      <c r="F585" s="290" t="str">
        <f t="shared" si="57"/>
        <v>RC58</v>
      </c>
      <c r="G585" s="415" t="b">
        <f>_xlfn.XLOOKUP(F585,Tabla13[Id Riesgo],Tabla13[Registro diligenciado],FALSE,1)</f>
        <v>0</v>
      </c>
      <c r="H585" s="290" t="str">
        <f>IF(G585,_xlfn.XLOOKUP(F585,Tabla6[Id Riesgo],Tabla6[DESCRIPCIÓN DEL RIESGO],FALSE,1),"")</f>
        <v/>
      </c>
      <c r="I585" s="327" t="str">
        <f>_xlfn.XLOOKUP(Tabla135[[#This Row],[Id Riesgo]],Tabla13[Id Riesgo],Tabla13[Probabilidad])</f>
        <v/>
      </c>
      <c r="J585" s="327" t="str">
        <f>_xlfn.XLOOKUP(Tabla135[[#This Row],[Id Riesgo]],Tabla13[Id Riesgo],Tabla13[Porcentaje Impacto],"",1)</f>
        <v/>
      </c>
      <c r="K585" s="311">
        <v>4</v>
      </c>
      <c r="L585" s="314"/>
      <c r="M585" s="314"/>
      <c r="N585" s="314"/>
      <c r="O585" s="295"/>
      <c r="P585" s="314"/>
      <c r="Q585" s="328" t="str">
        <f>_xlfn.TEXTJOIN(" ",TRUE,Tabla135[[#This Row],[Actividad - Acción ¿Qué?
Inicia con verbo]],Tabla135[[#This Row],[Complemento
(Observaciones o desviaciones)]])</f>
        <v/>
      </c>
      <c r="R585" s="295"/>
      <c r="S585" s="327" t="str">
        <f>_xlfn.XLOOKUP(Tabla135[[#This Row],[Tipo de control]],Tabla7[Tipo de control],Tabla7[Peso],"",1)</f>
        <v/>
      </c>
      <c r="T585" s="290" t="str">
        <f>_xlfn.XLOOKUP(Tabla135[[#This Row],[Tipo de control]],Tabla7[Tipo de control],Tabla7[Afectación matriz],"",1)</f>
        <v/>
      </c>
      <c r="U585" s="295"/>
      <c r="V585" s="327" t="str">
        <f>_xlfn.XLOOKUP(Tabla135[[#This Row],[Implementación]],Tabla11[Implementación],Tabla11[Peso],"",1)</f>
        <v/>
      </c>
      <c r="W585" s="295"/>
      <c r="X585" s="295"/>
      <c r="Y585" s="295"/>
      <c r="Z585" s="295"/>
      <c r="AA585" s="310" t="str">
        <f>IFERROR(Tabla135[[#This Row],[Peso del control]]+Tabla135[[#This Row],[Peso de la implementación]],"")</f>
        <v/>
      </c>
      <c r="AB585" s="310" t="str" cm="1">
        <f t="array" ref="AB585">IFERROR(IF(Tabla135[[#This Row],[Registro diligenciado]]=TRUE,_xlfn.IFS(AND(Tabla135[[#This Row],[No. de Control]]=1,Tabla135[[#This Row],[Desplazamiento en la Matriz]]="Probabilidad"),D585-(D585*Tabla135[[#This Row],[Valor del control]]),AND(Tabla135[[#This Row],[No. de Control]]&gt;1,Tabla135[[#This Row],[Desplazamiento en la Matriz]]="Probabilidad"),AB584-(AB584*Tabla135[[#This Row],[Valor del control]]),AND(Tabla135[[#This Row],[No. de Control]]=1,Tabla135[[#This Row],[Desplazamiento en la Matriz]]="Impacto"),D585,AND(Tabla135[[#This Row],[No. de Control]]&gt;1,Tabla135[[#This Row],[Desplazamiento en la Matriz]]="Impacto"),AB584),""),"")</f>
        <v/>
      </c>
      <c r="AC585" s="310" t="str" cm="1">
        <f t="array" ref="AC585">IFERROR(IF(Tabla135[[#This Row],[Registro diligenciado]]=TRUE,_xlfn.IFS(AND(Tabla135[[#This Row],[No. de Control]]=1,Tabla135[[#This Row],[Desplazamiento en la Matriz]]="Impacto"),E585-(E585*Tabla135[[#This Row],[Valor del control]]),AND(Tabla135[[#This Row],[No. de Control]]&gt;1,Tabla135[[#This Row],[Desplazamiento en la Matriz]]="Impacto"),AC584-(AC584*Tabla135[[#This Row],[Valor del control]]),AND(Tabla135[[#This Row],[No. de Control]]=1,Tabla135[[#This Row],[Desplazamiento en la Matriz]]="Probabilidad"),E585,AND(Tabla135[[#This Row],[No. de Control]]&gt;1,Tabla135[[#This Row],[Desplazamiento en la Matriz]]="Probabilidad"),AC584),""),"")</f>
        <v/>
      </c>
      <c r="AD585" s="310">
        <f>IFERROR(_xlfn.MINIFS(Tabla135[Probabilidad residual],Tabla135[Id Riesgo],Tabla135[[#This Row],[Id Riesgo]]),"")</f>
        <v>0</v>
      </c>
      <c r="AE585" s="310">
        <f>IFERROR(_xlfn.MINIFS(Tabla135[Impacto residual],Tabla135[Id Riesgo],Tabla135[[#This Row],[Id Riesgo]]),"")</f>
        <v>0</v>
      </c>
      <c r="AF585" s="310" t="str" cm="1">
        <f t="array" ref="AF58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85" s="310" t="str" cm="1">
        <f t="array" ref="AG58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8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85" s="213"/>
      <c r="AJ585" s="727">
        <f>_xlfn.MINIFS(Tabla135[Probabilidad residual],Tabla135[Id Riesgo],Tabla135[[#This Row],[Id Riesgo]])</f>
        <v>0</v>
      </c>
      <c r="AK585" s="727">
        <f>_xlfn.MINIFS(Tabla135[Impacto residual],Tabla135[Id Riesgo],Tabla135[[#This Row],[Id Riesgo]])</f>
        <v>0</v>
      </c>
      <c r="AL585" s="727"/>
      <c r="AM585" s="727"/>
      <c r="AN585" s="213"/>
      <c r="AO585" s="213"/>
      <c r="AP585" s="213"/>
      <c r="AQ585" s="213"/>
      <c r="AR585" s="213"/>
      <c r="AS585" s="213"/>
      <c r="AT585" s="213"/>
      <c r="AU585" s="213"/>
      <c r="AV585" s="213"/>
      <c r="AW585" s="213"/>
      <c r="AX585" s="213"/>
      <c r="AY585" s="213"/>
    </row>
    <row r="586" spans="1:51" ht="14.6" x14ac:dyDescent="0.4">
      <c r="A586" s="735" t="str">
        <f>Tabla135[[#This Row],[Id Riesgo]]</f>
        <v>RC58</v>
      </c>
      <c r="B586" s="736" t="str">
        <f>Tabla135[[#This Row],[Riesgo]]</f>
        <v/>
      </c>
      <c r="C586" s="742" t="b">
        <f>Tabla135[[#This Row],[Identificado en paso 1 y 2?]]</f>
        <v>0</v>
      </c>
      <c r="D586" s="727" t="str">
        <f>_xlfn.XLOOKUP(Tabla135[[#This Row],[Id Riesgo]],Tabla13[Id Riesgo],Tabla13[Probabilidad],"",1)</f>
        <v/>
      </c>
      <c r="E586" s="727" t="str">
        <f>IF(C586=TRUE,_xlfn.XLOOKUP(Tabla135[[#This Row],[Id Riesgo]],Tabla13[Id Riesgo],Tabla13[Porcentaje Impacto],"",1),"")</f>
        <v/>
      </c>
      <c r="F586" s="290" t="str">
        <f t="shared" si="57"/>
        <v>RC58</v>
      </c>
      <c r="G586" s="415" t="b">
        <f>_xlfn.XLOOKUP(F586,Tabla13[Id Riesgo],Tabla13[Registro diligenciado],FALSE,1)</f>
        <v>0</v>
      </c>
      <c r="H586" s="290" t="str">
        <f>IF(G586,_xlfn.XLOOKUP(F586,Tabla6[Id Riesgo],Tabla6[DESCRIPCIÓN DEL RIESGO],FALSE,1),"")</f>
        <v/>
      </c>
      <c r="I586" s="327" t="str">
        <f>_xlfn.XLOOKUP(Tabla135[[#This Row],[Id Riesgo]],Tabla13[Id Riesgo],Tabla13[Probabilidad])</f>
        <v/>
      </c>
      <c r="J586" s="327" t="str">
        <f>_xlfn.XLOOKUP(Tabla135[[#This Row],[Id Riesgo]],Tabla13[Id Riesgo],Tabla13[Porcentaje Impacto],"",1)</f>
        <v/>
      </c>
      <c r="K586" s="311">
        <v>5</v>
      </c>
      <c r="L586" s="314"/>
      <c r="M586" s="314"/>
      <c r="N586" s="314"/>
      <c r="O586" s="295"/>
      <c r="P586" s="314"/>
      <c r="Q586" s="328" t="str">
        <f>_xlfn.TEXTJOIN(" ",TRUE,Tabla135[[#This Row],[Actividad - Acción ¿Qué?
Inicia con verbo]],Tabla135[[#This Row],[Complemento
(Observaciones o desviaciones)]])</f>
        <v/>
      </c>
      <c r="R586" s="295"/>
      <c r="S586" s="327" t="str">
        <f>_xlfn.XLOOKUP(Tabla135[[#This Row],[Tipo de control]],Tabla7[Tipo de control],Tabla7[Peso],"",1)</f>
        <v/>
      </c>
      <c r="T586" s="290" t="str">
        <f>_xlfn.XLOOKUP(Tabla135[[#This Row],[Tipo de control]],Tabla7[Tipo de control],Tabla7[Afectación matriz],"",1)</f>
        <v/>
      </c>
      <c r="U586" s="295"/>
      <c r="V586" s="327" t="str">
        <f>_xlfn.XLOOKUP(Tabla135[[#This Row],[Implementación]],Tabla11[Implementación],Tabla11[Peso],"",1)</f>
        <v/>
      </c>
      <c r="W586" s="295"/>
      <c r="X586" s="295"/>
      <c r="Y586" s="295"/>
      <c r="Z586" s="295"/>
      <c r="AA586" s="310" t="str">
        <f>IFERROR(Tabla135[[#This Row],[Peso del control]]+Tabla135[[#This Row],[Peso de la implementación]],"")</f>
        <v/>
      </c>
      <c r="AB586" s="310" t="str" cm="1">
        <f t="array" ref="AB586">IFERROR(IF(Tabla135[[#This Row],[Registro diligenciado]]=TRUE,_xlfn.IFS(AND(Tabla135[[#This Row],[No. de Control]]=1,Tabla135[[#This Row],[Desplazamiento en la Matriz]]="Probabilidad"),D586-(D586*Tabla135[[#This Row],[Valor del control]]),AND(Tabla135[[#This Row],[No. de Control]]&gt;1,Tabla135[[#This Row],[Desplazamiento en la Matriz]]="Probabilidad"),AB585-(AB585*Tabla135[[#This Row],[Valor del control]]),AND(Tabla135[[#This Row],[No. de Control]]=1,Tabla135[[#This Row],[Desplazamiento en la Matriz]]="Impacto"),D586,AND(Tabla135[[#This Row],[No. de Control]]&gt;1,Tabla135[[#This Row],[Desplazamiento en la Matriz]]="Impacto"),AB585),""),"")</f>
        <v/>
      </c>
      <c r="AC586" s="310" t="str" cm="1">
        <f t="array" ref="AC586">IFERROR(IF(Tabla135[[#This Row],[Registro diligenciado]]=TRUE,_xlfn.IFS(AND(Tabla135[[#This Row],[No. de Control]]=1,Tabla135[[#This Row],[Desplazamiento en la Matriz]]="Impacto"),E586-(E586*Tabla135[[#This Row],[Valor del control]]),AND(Tabla135[[#This Row],[No. de Control]]&gt;1,Tabla135[[#This Row],[Desplazamiento en la Matriz]]="Impacto"),AC585-(AC585*Tabla135[[#This Row],[Valor del control]]),AND(Tabla135[[#This Row],[No. de Control]]=1,Tabla135[[#This Row],[Desplazamiento en la Matriz]]="Probabilidad"),E586,AND(Tabla135[[#This Row],[No. de Control]]&gt;1,Tabla135[[#This Row],[Desplazamiento en la Matriz]]="Probabilidad"),AC585),""),"")</f>
        <v/>
      </c>
      <c r="AD586" s="310">
        <f>IFERROR(_xlfn.MINIFS(Tabla135[Probabilidad residual],Tabla135[Id Riesgo],Tabla135[[#This Row],[Id Riesgo]]),"")</f>
        <v>0</v>
      </c>
      <c r="AE586" s="310">
        <f>IFERROR(_xlfn.MINIFS(Tabla135[Impacto residual],Tabla135[Id Riesgo],Tabla135[[#This Row],[Id Riesgo]]),"")</f>
        <v>0</v>
      </c>
      <c r="AF586" s="310" t="str" cm="1">
        <f t="array" ref="AF58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86" s="310" t="str" cm="1">
        <f t="array" ref="AG58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8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86" s="213"/>
      <c r="AJ586" s="727">
        <f>_xlfn.MINIFS(Tabla135[Probabilidad residual],Tabla135[Id Riesgo],Tabla135[[#This Row],[Id Riesgo]])</f>
        <v>0</v>
      </c>
      <c r="AK586" s="727">
        <f>_xlfn.MINIFS(Tabla135[Impacto residual],Tabla135[Id Riesgo],Tabla135[[#This Row],[Id Riesgo]])</f>
        <v>0</v>
      </c>
      <c r="AL586" s="727"/>
      <c r="AM586" s="727"/>
      <c r="AN586" s="213"/>
      <c r="AO586" s="213"/>
      <c r="AP586" s="213"/>
      <c r="AQ586" s="213"/>
      <c r="AR586" s="213"/>
      <c r="AS586" s="213"/>
      <c r="AT586" s="213"/>
      <c r="AU586" s="213"/>
      <c r="AV586" s="213"/>
      <c r="AW586" s="213"/>
      <c r="AX586" s="213"/>
      <c r="AY586" s="213"/>
    </row>
    <row r="587" spans="1:51" ht="14.6" x14ac:dyDescent="0.4">
      <c r="A587" s="735" t="str">
        <f>Tabla135[[#This Row],[Id Riesgo]]</f>
        <v>RC58</v>
      </c>
      <c r="B587" s="736" t="str">
        <f>Tabla135[[#This Row],[Riesgo]]</f>
        <v/>
      </c>
      <c r="C587" s="742" t="b">
        <f>Tabla135[[#This Row],[Identificado en paso 1 y 2?]]</f>
        <v>0</v>
      </c>
      <c r="D587" s="727" t="str">
        <f>_xlfn.XLOOKUP(Tabla135[[#This Row],[Id Riesgo]],Tabla13[Id Riesgo],Tabla13[Probabilidad],"",1)</f>
        <v/>
      </c>
      <c r="E587" s="727" t="str">
        <f>IF(C587=TRUE,_xlfn.XLOOKUP(Tabla135[[#This Row],[Id Riesgo]],Tabla13[Id Riesgo],Tabla13[Porcentaje Impacto],"",1),"")</f>
        <v/>
      </c>
      <c r="F587" s="290" t="str">
        <f t="shared" si="57"/>
        <v>RC58</v>
      </c>
      <c r="G587" s="415" t="b">
        <f>_xlfn.XLOOKUP(F587,Tabla13[Id Riesgo],Tabla13[Registro diligenciado],FALSE,1)</f>
        <v>0</v>
      </c>
      <c r="H587" s="290" t="str">
        <f>IF(G587,_xlfn.XLOOKUP(F587,Tabla6[Id Riesgo],Tabla6[DESCRIPCIÓN DEL RIESGO],FALSE,1),"")</f>
        <v/>
      </c>
      <c r="I587" s="327" t="str">
        <f>_xlfn.XLOOKUP(Tabla135[[#This Row],[Id Riesgo]],Tabla13[Id Riesgo],Tabla13[Probabilidad])</f>
        <v/>
      </c>
      <c r="J587" s="327" t="str">
        <f>_xlfn.XLOOKUP(Tabla135[[#This Row],[Id Riesgo]],Tabla13[Id Riesgo],Tabla13[Porcentaje Impacto],"",1)</f>
        <v/>
      </c>
      <c r="K587" s="311">
        <v>6</v>
      </c>
      <c r="L587" s="314"/>
      <c r="M587" s="314"/>
      <c r="N587" s="314"/>
      <c r="O587" s="295"/>
      <c r="P587" s="314"/>
      <c r="Q587" s="328" t="str">
        <f>_xlfn.TEXTJOIN(" ",TRUE,Tabla135[[#This Row],[Actividad - Acción ¿Qué?
Inicia con verbo]],Tabla135[[#This Row],[Complemento
(Observaciones o desviaciones)]])</f>
        <v/>
      </c>
      <c r="R587" s="295"/>
      <c r="S587" s="327" t="str">
        <f>_xlfn.XLOOKUP(Tabla135[[#This Row],[Tipo de control]],Tabla7[Tipo de control],Tabla7[Peso],"",1)</f>
        <v/>
      </c>
      <c r="T587" s="290" t="str">
        <f>_xlfn.XLOOKUP(Tabla135[[#This Row],[Tipo de control]],Tabla7[Tipo de control],Tabla7[Afectación matriz],"",1)</f>
        <v/>
      </c>
      <c r="U587" s="295"/>
      <c r="V587" s="327" t="str">
        <f>_xlfn.XLOOKUP(Tabla135[[#This Row],[Implementación]],Tabla11[Implementación],Tabla11[Peso],"",1)</f>
        <v/>
      </c>
      <c r="W587" s="295"/>
      <c r="X587" s="295"/>
      <c r="Y587" s="295"/>
      <c r="Z587" s="295"/>
      <c r="AA587" s="310" t="str">
        <f>IFERROR(Tabla135[[#This Row],[Peso del control]]+Tabla135[[#This Row],[Peso de la implementación]],"")</f>
        <v/>
      </c>
      <c r="AB587" s="310" t="str" cm="1">
        <f t="array" ref="AB587">IFERROR(IF(Tabla135[[#This Row],[Registro diligenciado]]=TRUE,_xlfn.IFS(AND(Tabla135[[#This Row],[No. de Control]]=1,Tabla135[[#This Row],[Desplazamiento en la Matriz]]="Probabilidad"),D587-(D587*Tabla135[[#This Row],[Valor del control]]),AND(Tabla135[[#This Row],[No. de Control]]&gt;1,Tabla135[[#This Row],[Desplazamiento en la Matriz]]="Probabilidad"),AB586-(AB586*Tabla135[[#This Row],[Valor del control]]),AND(Tabla135[[#This Row],[No. de Control]]=1,Tabla135[[#This Row],[Desplazamiento en la Matriz]]="Impacto"),D587,AND(Tabla135[[#This Row],[No. de Control]]&gt;1,Tabla135[[#This Row],[Desplazamiento en la Matriz]]="Impacto"),AB586),""),"")</f>
        <v/>
      </c>
      <c r="AC587" s="310" t="str" cm="1">
        <f t="array" ref="AC587">IFERROR(IF(Tabla135[[#This Row],[Registro diligenciado]]=TRUE,_xlfn.IFS(AND(Tabla135[[#This Row],[No. de Control]]=1,Tabla135[[#This Row],[Desplazamiento en la Matriz]]="Impacto"),E587-(E587*Tabla135[[#This Row],[Valor del control]]),AND(Tabla135[[#This Row],[No. de Control]]&gt;1,Tabla135[[#This Row],[Desplazamiento en la Matriz]]="Impacto"),AC586-(AC586*Tabla135[[#This Row],[Valor del control]]),AND(Tabla135[[#This Row],[No. de Control]]=1,Tabla135[[#This Row],[Desplazamiento en la Matriz]]="Probabilidad"),E587,AND(Tabla135[[#This Row],[No. de Control]]&gt;1,Tabla135[[#This Row],[Desplazamiento en la Matriz]]="Probabilidad"),AC586),""),"")</f>
        <v/>
      </c>
      <c r="AD587" s="310">
        <f>IFERROR(_xlfn.MINIFS(Tabla135[Probabilidad residual],Tabla135[Id Riesgo],Tabla135[[#This Row],[Id Riesgo]]),"")</f>
        <v>0</v>
      </c>
      <c r="AE587" s="310">
        <f>IFERROR(_xlfn.MINIFS(Tabla135[Impacto residual],Tabla135[Id Riesgo],Tabla135[[#This Row],[Id Riesgo]]),"")</f>
        <v>0</v>
      </c>
      <c r="AF587" s="310" t="str" cm="1">
        <f t="array" ref="AF58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87" s="310" t="str" cm="1">
        <f t="array" ref="AG58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8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87" s="213"/>
      <c r="AJ587" s="727">
        <f>_xlfn.MINIFS(Tabla135[Probabilidad residual],Tabla135[Id Riesgo],Tabla135[[#This Row],[Id Riesgo]])</f>
        <v>0</v>
      </c>
      <c r="AK587" s="727">
        <f>_xlfn.MINIFS(Tabla135[Impacto residual],Tabla135[Id Riesgo],Tabla135[[#This Row],[Id Riesgo]])</f>
        <v>0</v>
      </c>
      <c r="AL587" s="727"/>
      <c r="AM587" s="727"/>
      <c r="AN587" s="213"/>
      <c r="AO587" s="213"/>
      <c r="AP587" s="213"/>
      <c r="AQ587" s="213"/>
      <c r="AR587" s="213"/>
      <c r="AS587" s="213"/>
      <c r="AT587" s="213"/>
      <c r="AU587" s="213"/>
      <c r="AV587" s="213"/>
      <c r="AW587" s="213"/>
      <c r="AX587" s="213"/>
      <c r="AY587" s="213"/>
    </row>
    <row r="588" spans="1:51" ht="14.6" x14ac:dyDescent="0.4">
      <c r="A588" s="735" t="str">
        <f>Tabla135[[#This Row],[Id Riesgo]]</f>
        <v>RC58</v>
      </c>
      <c r="B588" s="736" t="str">
        <f>Tabla135[[#This Row],[Riesgo]]</f>
        <v/>
      </c>
      <c r="C588" s="742" t="b">
        <f>Tabla135[[#This Row],[Identificado en paso 1 y 2?]]</f>
        <v>0</v>
      </c>
      <c r="D588" s="727" t="str">
        <f>_xlfn.XLOOKUP(Tabla135[[#This Row],[Id Riesgo]],Tabla13[Id Riesgo],Tabla13[Probabilidad],"",1)</f>
        <v/>
      </c>
      <c r="E588" s="727" t="str">
        <f>IF(C588=TRUE,_xlfn.XLOOKUP(Tabla135[[#This Row],[Id Riesgo]],Tabla13[Id Riesgo],Tabla13[Porcentaje Impacto],"",1),"")</f>
        <v/>
      </c>
      <c r="F588" s="290" t="str">
        <f t="shared" si="57"/>
        <v>RC58</v>
      </c>
      <c r="G588" s="415" t="b">
        <f>_xlfn.XLOOKUP(F588,Tabla13[Id Riesgo],Tabla13[Registro diligenciado],FALSE,1)</f>
        <v>0</v>
      </c>
      <c r="H588" s="290" t="str">
        <f>IF(G588,_xlfn.XLOOKUP(F588,Tabla6[Id Riesgo],Tabla6[DESCRIPCIÓN DEL RIESGO],FALSE,1),"")</f>
        <v/>
      </c>
      <c r="I588" s="327" t="str">
        <f>_xlfn.XLOOKUP(Tabla135[[#This Row],[Id Riesgo]],Tabla13[Id Riesgo],Tabla13[Probabilidad])</f>
        <v/>
      </c>
      <c r="J588" s="327" t="str">
        <f>_xlfn.XLOOKUP(Tabla135[[#This Row],[Id Riesgo]],Tabla13[Id Riesgo],Tabla13[Porcentaje Impacto],"",1)</f>
        <v/>
      </c>
      <c r="K588" s="311">
        <v>7</v>
      </c>
      <c r="L588" s="314"/>
      <c r="M588" s="314"/>
      <c r="N588" s="314"/>
      <c r="O588" s="295"/>
      <c r="P588" s="314"/>
      <c r="Q588" s="328" t="str">
        <f>_xlfn.TEXTJOIN(" ",TRUE,Tabla135[[#This Row],[Actividad - Acción ¿Qué?
Inicia con verbo]],Tabla135[[#This Row],[Complemento
(Observaciones o desviaciones)]])</f>
        <v/>
      </c>
      <c r="R588" s="295"/>
      <c r="S588" s="327" t="str">
        <f>_xlfn.XLOOKUP(Tabla135[[#This Row],[Tipo de control]],Tabla7[Tipo de control],Tabla7[Peso],"",1)</f>
        <v/>
      </c>
      <c r="T588" s="290" t="str">
        <f>_xlfn.XLOOKUP(Tabla135[[#This Row],[Tipo de control]],Tabla7[Tipo de control],Tabla7[Afectación matriz],"",1)</f>
        <v/>
      </c>
      <c r="U588" s="295"/>
      <c r="V588" s="327" t="str">
        <f>_xlfn.XLOOKUP(Tabla135[[#This Row],[Implementación]],Tabla11[Implementación],Tabla11[Peso],"",1)</f>
        <v/>
      </c>
      <c r="W588" s="295"/>
      <c r="X588" s="295"/>
      <c r="Y588" s="295"/>
      <c r="Z588" s="295"/>
      <c r="AA588" s="310" t="str">
        <f>IFERROR(Tabla135[[#This Row],[Peso del control]]+Tabla135[[#This Row],[Peso de la implementación]],"")</f>
        <v/>
      </c>
      <c r="AB588" s="310" t="str" cm="1">
        <f t="array" ref="AB588">IFERROR(IF(Tabla135[[#This Row],[Registro diligenciado]]=TRUE,_xlfn.IFS(AND(Tabla135[[#This Row],[No. de Control]]=1,Tabla135[[#This Row],[Desplazamiento en la Matriz]]="Probabilidad"),D588-(D588*Tabla135[[#This Row],[Valor del control]]),AND(Tabla135[[#This Row],[No. de Control]]&gt;1,Tabla135[[#This Row],[Desplazamiento en la Matriz]]="Probabilidad"),AB587-(AB587*Tabla135[[#This Row],[Valor del control]]),AND(Tabla135[[#This Row],[No. de Control]]=1,Tabla135[[#This Row],[Desplazamiento en la Matriz]]="Impacto"),D588,AND(Tabla135[[#This Row],[No. de Control]]&gt;1,Tabla135[[#This Row],[Desplazamiento en la Matriz]]="Impacto"),AB587),""),"")</f>
        <v/>
      </c>
      <c r="AC588" s="310" t="str" cm="1">
        <f t="array" ref="AC588">IFERROR(IF(Tabla135[[#This Row],[Registro diligenciado]]=TRUE,_xlfn.IFS(AND(Tabla135[[#This Row],[No. de Control]]=1,Tabla135[[#This Row],[Desplazamiento en la Matriz]]="Impacto"),E588-(E588*Tabla135[[#This Row],[Valor del control]]),AND(Tabla135[[#This Row],[No. de Control]]&gt;1,Tabla135[[#This Row],[Desplazamiento en la Matriz]]="Impacto"),AC587-(AC587*Tabla135[[#This Row],[Valor del control]]),AND(Tabla135[[#This Row],[No. de Control]]=1,Tabla135[[#This Row],[Desplazamiento en la Matriz]]="Probabilidad"),E588,AND(Tabla135[[#This Row],[No. de Control]]&gt;1,Tabla135[[#This Row],[Desplazamiento en la Matriz]]="Probabilidad"),AC587),""),"")</f>
        <v/>
      </c>
      <c r="AD588" s="310">
        <f>IFERROR(_xlfn.MINIFS(Tabla135[Probabilidad residual],Tabla135[Id Riesgo],Tabla135[[#This Row],[Id Riesgo]]),"")</f>
        <v>0</v>
      </c>
      <c r="AE588" s="310">
        <f>IFERROR(_xlfn.MINIFS(Tabla135[Impacto residual],Tabla135[Id Riesgo],Tabla135[[#This Row],[Id Riesgo]]),"")</f>
        <v>0</v>
      </c>
      <c r="AF588" s="310" t="str" cm="1">
        <f t="array" ref="AF58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88" s="310" t="str" cm="1">
        <f t="array" ref="AG58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8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88" s="213"/>
      <c r="AJ588" s="727">
        <f>_xlfn.MINIFS(Tabla135[Probabilidad residual],Tabla135[Id Riesgo],Tabla135[[#This Row],[Id Riesgo]])</f>
        <v>0</v>
      </c>
      <c r="AK588" s="727">
        <f>_xlfn.MINIFS(Tabla135[Impacto residual],Tabla135[Id Riesgo],Tabla135[[#This Row],[Id Riesgo]])</f>
        <v>0</v>
      </c>
      <c r="AL588" s="727"/>
      <c r="AM588" s="727"/>
      <c r="AN588" s="213"/>
      <c r="AO588" s="213"/>
      <c r="AP588" s="213"/>
      <c r="AQ588" s="213"/>
      <c r="AR588" s="213"/>
      <c r="AS588" s="213"/>
      <c r="AT588" s="213"/>
      <c r="AU588" s="213"/>
      <c r="AV588" s="213"/>
      <c r="AW588" s="213"/>
      <c r="AX588" s="213"/>
      <c r="AY588" s="213"/>
    </row>
    <row r="589" spans="1:51" ht="14.6" x14ac:dyDescent="0.4">
      <c r="A589" s="735" t="str">
        <f>Tabla135[[#This Row],[Id Riesgo]]</f>
        <v>RC58</v>
      </c>
      <c r="B589" s="736" t="str">
        <f>Tabla135[[#This Row],[Riesgo]]</f>
        <v/>
      </c>
      <c r="C589" s="742" t="b">
        <f>Tabla135[[#This Row],[Identificado en paso 1 y 2?]]</f>
        <v>0</v>
      </c>
      <c r="D589" s="727" t="str">
        <f>_xlfn.XLOOKUP(Tabla135[[#This Row],[Id Riesgo]],Tabla13[Id Riesgo],Tabla13[Probabilidad],"",1)</f>
        <v/>
      </c>
      <c r="E589" s="727" t="str">
        <f>IF(C589=TRUE,_xlfn.XLOOKUP(Tabla135[[#This Row],[Id Riesgo]],Tabla13[Id Riesgo],Tabla13[Porcentaje Impacto],"",1),"")</f>
        <v/>
      </c>
      <c r="F589" s="290" t="str">
        <f t="shared" si="57"/>
        <v>RC58</v>
      </c>
      <c r="G589" s="415" t="b">
        <f>_xlfn.XLOOKUP(F589,Tabla13[Id Riesgo],Tabla13[Registro diligenciado],FALSE,1)</f>
        <v>0</v>
      </c>
      <c r="H589" s="290" t="str">
        <f>IF(G589,_xlfn.XLOOKUP(F589,Tabla6[Id Riesgo],Tabla6[DESCRIPCIÓN DEL RIESGO],FALSE,1),"")</f>
        <v/>
      </c>
      <c r="I589" s="327" t="str">
        <f>_xlfn.XLOOKUP(Tabla135[[#This Row],[Id Riesgo]],Tabla13[Id Riesgo],Tabla13[Probabilidad])</f>
        <v/>
      </c>
      <c r="J589" s="327" t="str">
        <f>_xlfn.XLOOKUP(Tabla135[[#This Row],[Id Riesgo]],Tabla13[Id Riesgo],Tabla13[Porcentaje Impacto],"",1)</f>
        <v/>
      </c>
      <c r="K589" s="311">
        <v>8</v>
      </c>
      <c r="L589" s="314"/>
      <c r="M589" s="314"/>
      <c r="N589" s="314"/>
      <c r="O589" s="295"/>
      <c r="P589" s="314"/>
      <c r="Q589" s="328" t="str">
        <f>_xlfn.TEXTJOIN(" ",TRUE,Tabla135[[#This Row],[Actividad - Acción ¿Qué?
Inicia con verbo]],Tabla135[[#This Row],[Complemento
(Observaciones o desviaciones)]])</f>
        <v/>
      </c>
      <c r="R589" s="295"/>
      <c r="S589" s="327" t="str">
        <f>_xlfn.XLOOKUP(Tabla135[[#This Row],[Tipo de control]],Tabla7[Tipo de control],Tabla7[Peso],"",1)</f>
        <v/>
      </c>
      <c r="T589" s="290" t="str">
        <f>_xlfn.XLOOKUP(Tabla135[[#This Row],[Tipo de control]],Tabla7[Tipo de control],Tabla7[Afectación matriz],"",1)</f>
        <v/>
      </c>
      <c r="U589" s="295"/>
      <c r="V589" s="327" t="str">
        <f>_xlfn.XLOOKUP(Tabla135[[#This Row],[Implementación]],Tabla11[Implementación],Tabla11[Peso],"",1)</f>
        <v/>
      </c>
      <c r="W589" s="295"/>
      <c r="X589" s="295"/>
      <c r="Y589" s="295"/>
      <c r="Z589" s="295"/>
      <c r="AA589" s="310" t="str">
        <f>IFERROR(Tabla135[[#This Row],[Peso del control]]+Tabla135[[#This Row],[Peso de la implementación]],"")</f>
        <v/>
      </c>
      <c r="AB589" s="310" t="str" cm="1">
        <f t="array" ref="AB589">IFERROR(IF(Tabla135[[#This Row],[Registro diligenciado]]=TRUE,_xlfn.IFS(AND(Tabla135[[#This Row],[No. de Control]]=1,Tabla135[[#This Row],[Desplazamiento en la Matriz]]="Probabilidad"),D589-(D589*Tabla135[[#This Row],[Valor del control]]),AND(Tabla135[[#This Row],[No. de Control]]&gt;1,Tabla135[[#This Row],[Desplazamiento en la Matriz]]="Probabilidad"),AB588-(AB588*Tabla135[[#This Row],[Valor del control]]),AND(Tabla135[[#This Row],[No. de Control]]=1,Tabla135[[#This Row],[Desplazamiento en la Matriz]]="Impacto"),D589,AND(Tabla135[[#This Row],[No. de Control]]&gt;1,Tabla135[[#This Row],[Desplazamiento en la Matriz]]="Impacto"),AB588),""),"")</f>
        <v/>
      </c>
      <c r="AC589" s="310" t="str" cm="1">
        <f t="array" ref="AC589">IFERROR(IF(Tabla135[[#This Row],[Registro diligenciado]]=TRUE,_xlfn.IFS(AND(Tabla135[[#This Row],[No. de Control]]=1,Tabla135[[#This Row],[Desplazamiento en la Matriz]]="Impacto"),E589-(E589*Tabla135[[#This Row],[Valor del control]]),AND(Tabla135[[#This Row],[No. de Control]]&gt;1,Tabla135[[#This Row],[Desplazamiento en la Matriz]]="Impacto"),AC588-(AC588*Tabla135[[#This Row],[Valor del control]]),AND(Tabla135[[#This Row],[No. de Control]]=1,Tabla135[[#This Row],[Desplazamiento en la Matriz]]="Probabilidad"),E589,AND(Tabla135[[#This Row],[No. de Control]]&gt;1,Tabla135[[#This Row],[Desplazamiento en la Matriz]]="Probabilidad"),AC588),""),"")</f>
        <v/>
      </c>
      <c r="AD589" s="310">
        <f>IFERROR(_xlfn.MINIFS(Tabla135[Probabilidad residual],Tabla135[Id Riesgo],Tabla135[[#This Row],[Id Riesgo]]),"")</f>
        <v>0</v>
      </c>
      <c r="AE589" s="310">
        <f>IFERROR(_xlfn.MINIFS(Tabla135[Impacto residual],Tabla135[Id Riesgo],Tabla135[[#This Row],[Id Riesgo]]),"")</f>
        <v>0</v>
      </c>
      <c r="AF589" s="310" t="str" cm="1">
        <f t="array" ref="AF58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89" s="310" t="str" cm="1">
        <f t="array" ref="AG58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8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89" s="213"/>
      <c r="AJ589" s="727">
        <f>_xlfn.MINIFS(Tabla135[Probabilidad residual],Tabla135[Id Riesgo],Tabla135[[#This Row],[Id Riesgo]])</f>
        <v>0</v>
      </c>
      <c r="AK589" s="727">
        <f>_xlfn.MINIFS(Tabla135[Impacto residual],Tabla135[Id Riesgo],Tabla135[[#This Row],[Id Riesgo]])</f>
        <v>0</v>
      </c>
      <c r="AL589" s="727"/>
      <c r="AM589" s="727"/>
      <c r="AN589" s="213"/>
      <c r="AO589" s="213"/>
      <c r="AP589" s="213"/>
      <c r="AQ589" s="213"/>
      <c r="AR589" s="213"/>
      <c r="AS589" s="213"/>
      <c r="AT589" s="213"/>
      <c r="AU589" s="213"/>
      <c r="AV589" s="213"/>
      <c r="AW589" s="213"/>
      <c r="AX589" s="213"/>
      <c r="AY589" s="213"/>
    </row>
    <row r="590" spans="1:51" ht="14.6" x14ac:dyDescent="0.4">
      <c r="A590" s="735" t="str">
        <f>Tabla135[[#This Row],[Id Riesgo]]</f>
        <v>RC58</v>
      </c>
      <c r="B590" s="736" t="str">
        <f>Tabla135[[#This Row],[Riesgo]]</f>
        <v/>
      </c>
      <c r="C590" s="742" t="b">
        <f>Tabla135[[#This Row],[Identificado en paso 1 y 2?]]</f>
        <v>0</v>
      </c>
      <c r="D590" s="727" t="str">
        <f>_xlfn.XLOOKUP(Tabla135[[#This Row],[Id Riesgo]],Tabla13[Id Riesgo],Tabla13[Probabilidad],"",1)</f>
        <v/>
      </c>
      <c r="E590" s="727" t="str">
        <f>IF(C590=TRUE,_xlfn.XLOOKUP(Tabla135[[#This Row],[Id Riesgo]],Tabla13[Id Riesgo],Tabla13[Porcentaje Impacto],"",1),"")</f>
        <v/>
      </c>
      <c r="F590" s="290" t="str">
        <f t="shared" si="57"/>
        <v>RC58</v>
      </c>
      <c r="G590" s="415" t="b">
        <f>_xlfn.XLOOKUP(F590,Tabla13[Id Riesgo],Tabla13[Registro diligenciado],FALSE,1)</f>
        <v>0</v>
      </c>
      <c r="H590" s="290" t="str">
        <f>IF(G590,_xlfn.XLOOKUP(F590,Tabla6[Id Riesgo],Tabla6[DESCRIPCIÓN DEL RIESGO],FALSE,1),"")</f>
        <v/>
      </c>
      <c r="I590" s="327" t="str">
        <f>_xlfn.XLOOKUP(Tabla135[[#This Row],[Id Riesgo]],Tabla13[Id Riesgo],Tabla13[Probabilidad])</f>
        <v/>
      </c>
      <c r="J590" s="327" t="str">
        <f>_xlfn.XLOOKUP(Tabla135[[#This Row],[Id Riesgo]],Tabla13[Id Riesgo],Tabla13[Porcentaje Impacto],"",1)</f>
        <v/>
      </c>
      <c r="K590" s="311">
        <v>9</v>
      </c>
      <c r="L590" s="314"/>
      <c r="M590" s="314"/>
      <c r="N590" s="314"/>
      <c r="O590" s="295"/>
      <c r="P590" s="314"/>
      <c r="Q590" s="328" t="str">
        <f>_xlfn.TEXTJOIN(" ",TRUE,Tabla135[[#This Row],[Actividad - Acción ¿Qué?
Inicia con verbo]],Tabla135[[#This Row],[Complemento
(Observaciones o desviaciones)]])</f>
        <v/>
      </c>
      <c r="R590" s="295"/>
      <c r="S590" s="327" t="str">
        <f>_xlfn.XLOOKUP(Tabla135[[#This Row],[Tipo de control]],Tabla7[Tipo de control],Tabla7[Peso],"",1)</f>
        <v/>
      </c>
      <c r="T590" s="290" t="str">
        <f>_xlfn.XLOOKUP(Tabla135[[#This Row],[Tipo de control]],Tabla7[Tipo de control],Tabla7[Afectación matriz],"",1)</f>
        <v/>
      </c>
      <c r="U590" s="295"/>
      <c r="V590" s="327" t="str">
        <f>_xlfn.XLOOKUP(Tabla135[[#This Row],[Implementación]],Tabla11[Implementación],Tabla11[Peso],"",1)</f>
        <v/>
      </c>
      <c r="W590" s="295"/>
      <c r="X590" s="295"/>
      <c r="Y590" s="295"/>
      <c r="Z590" s="295"/>
      <c r="AA590" s="310" t="str">
        <f>IFERROR(Tabla135[[#This Row],[Peso del control]]+Tabla135[[#This Row],[Peso de la implementación]],"")</f>
        <v/>
      </c>
      <c r="AB590" s="310" t="str" cm="1">
        <f t="array" ref="AB590">IFERROR(IF(Tabla135[[#This Row],[Registro diligenciado]]=TRUE,_xlfn.IFS(AND(Tabla135[[#This Row],[No. de Control]]=1,Tabla135[[#This Row],[Desplazamiento en la Matriz]]="Probabilidad"),D590-(D590*Tabla135[[#This Row],[Valor del control]]),AND(Tabla135[[#This Row],[No. de Control]]&gt;1,Tabla135[[#This Row],[Desplazamiento en la Matriz]]="Probabilidad"),AB589-(AB589*Tabla135[[#This Row],[Valor del control]]),AND(Tabla135[[#This Row],[No. de Control]]=1,Tabla135[[#This Row],[Desplazamiento en la Matriz]]="Impacto"),D590,AND(Tabla135[[#This Row],[No. de Control]]&gt;1,Tabla135[[#This Row],[Desplazamiento en la Matriz]]="Impacto"),AB589),""),"")</f>
        <v/>
      </c>
      <c r="AC590" s="310" t="str" cm="1">
        <f t="array" ref="AC590">IFERROR(IF(Tabla135[[#This Row],[Registro diligenciado]]=TRUE,_xlfn.IFS(AND(Tabla135[[#This Row],[No. de Control]]=1,Tabla135[[#This Row],[Desplazamiento en la Matriz]]="Impacto"),E590-(E590*Tabla135[[#This Row],[Valor del control]]),AND(Tabla135[[#This Row],[No. de Control]]&gt;1,Tabla135[[#This Row],[Desplazamiento en la Matriz]]="Impacto"),AC589-(AC589*Tabla135[[#This Row],[Valor del control]]),AND(Tabla135[[#This Row],[No. de Control]]=1,Tabla135[[#This Row],[Desplazamiento en la Matriz]]="Probabilidad"),E590,AND(Tabla135[[#This Row],[No. de Control]]&gt;1,Tabla135[[#This Row],[Desplazamiento en la Matriz]]="Probabilidad"),AC589),""),"")</f>
        <v/>
      </c>
      <c r="AD590" s="310">
        <f>IFERROR(_xlfn.MINIFS(Tabla135[Probabilidad residual],Tabla135[Id Riesgo],Tabla135[[#This Row],[Id Riesgo]]),"")</f>
        <v>0</v>
      </c>
      <c r="AE590" s="310">
        <f>IFERROR(_xlfn.MINIFS(Tabla135[Impacto residual],Tabla135[Id Riesgo],Tabla135[[#This Row],[Id Riesgo]]),"")</f>
        <v>0</v>
      </c>
      <c r="AF590" s="310" t="str" cm="1">
        <f t="array" ref="AF59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90" s="310" t="str" cm="1">
        <f t="array" ref="AG59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9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90" s="213"/>
      <c r="AJ590" s="727">
        <f>_xlfn.MINIFS(Tabla135[Probabilidad residual],Tabla135[Id Riesgo],Tabla135[[#This Row],[Id Riesgo]])</f>
        <v>0</v>
      </c>
      <c r="AK590" s="727">
        <f>_xlfn.MINIFS(Tabla135[Impacto residual],Tabla135[Id Riesgo],Tabla135[[#This Row],[Id Riesgo]])</f>
        <v>0</v>
      </c>
      <c r="AL590" s="727"/>
      <c r="AM590" s="727"/>
      <c r="AN590" s="213"/>
      <c r="AO590" s="213"/>
      <c r="AP590" s="213"/>
      <c r="AQ590" s="213"/>
      <c r="AR590" s="213"/>
      <c r="AS590" s="213"/>
      <c r="AT590" s="213"/>
      <c r="AU590" s="213"/>
      <c r="AV590" s="213"/>
      <c r="AW590" s="213"/>
      <c r="AX590" s="213"/>
      <c r="AY590" s="213"/>
    </row>
    <row r="591" spans="1:51" ht="14.6" x14ac:dyDescent="0.4">
      <c r="A591" s="735" t="str">
        <f>Tabla135[[#This Row],[Id Riesgo]]</f>
        <v>RC58</v>
      </c>
      <c r="B591" s="736" t="str">
        <f>Tabla135[[#This Row],[Riesgo]]</f>
        <v/>
      </c>
      <c r="C591" s="742" t="b">
        <f>Tabla135[[#This Row],[Identificado en paso 1 y 2?]]</f>
        <v>0</v>
      </c>
      <c r="D591" s="727" t="str">
        <f>_xlfn.XLOOKUP(Tabla135[[#This Row],[Id Riesgo]],Tabla13[Id Riesgo],Tabla13[Probabilidad],"",1)</f>
        <v/>
      </c>
      <c r="E591" s="727" t="str">
        <f>IF(C591=TRUE,_xlfn.XLOOKUP(Tabla135[[#This Row],[Id Riesgo]],Tabla13[Id Riesgo],Tabla13[Porcentaje Impacto],"",1),"")</f>
        <v/>
      </c>
      <c r="F591" s="290" t="str">
        <f t="shared" si="57"/>
        <v>RC58</v>
      </c>
      <c r="G591" s="415" t="b">
        <f>_xlfn.XLOOKUP(F591,Tabla13[Id Riesgo],Tabla13[Registro diligenciado],FALSE,1)</f>
        <v>0</v>
      </c>
      <c r="H591" s="290" t="str">
        <f>IF(G591,_xlfn.XLOOKUP(F591,Tabla6[Id Riesgo],Tabla6[DESCRIPCIÓN DEL RIESGO],FALSE,1),"")</f>
        <v/>
      </c>
      <c r="I591" s="327" t="str">
        <f>_xlfn.XLOOKUP(Tabla135[[#This Row],[Id Riesgo]],Tabla13[Id Riesgo],Tabla13[Probabilidad])</f>
        <v/>
      </c>
      <c r="J591" s="327" t="str">
        <f>_xlfn.XLOOKUP(Tabla135[[#This Row],[Id Riesgo]],Tabla13[Id Riesgo],Tabla13[Porcentaje Impacto],"",1)</f>
        <v/>
      </c>
      <c r="K591" s="311">
        <v>10</v>
      </c>
      <c r="L591" s="314"/>
      <c r="M591" s="314"/>
      <c r="N591" s="314"/>
      <c r="O591" s="295"/>
      <c r="P591" s="314"/>
      <c r="Q591" s="328" t="str">
        <f>_xlfn.TEXTJOIN(" ",TRUE,Tabla135[[#This Row],[Actividad - Acción ¿Qué?
Inicia con verbo]],Tabla135[[#This Row],[Complemento
(Observaciones o desviaciones)]])</f>
        <v/>
      </c>
      <c r="R591" s="295"/>
      <c r="S591" s="327" t="str">
        <f>_xlfn.XLOOKUP(Tabla135[[#This Row],[Tipo de control]],Tabla7[Tipo de control],Tabla7[Peso],"",1)</f>
        <v/>
      </c>
      <c r="T591" s="290" t="str">
        <f>_xlfn.XLOOKUP(Tabla135[[#This Row],[Tipo de control]],Tabla7[Tipo de control],Tabla7[Afectación matriz],"",1)</f>
        <v/>
      </c>
      <c r="U591" s="295"/>
      <c r="V591" s="327" t="str">
        <f>_xlfn.XLOOKUP(Tabla135[[#This Row],[Implementación]],Tabla11[Implementación],Tabla11[Peso],"",1)</f>
        <v/>
      </c>
      <c r="W591" s="295"/>
      <c r="X591" s="295"/>
      <c r="Y591" s="295"/>
      <c r="Z591" s="295"/>
      <c r="AA591" s="310" t="str">
        <f>IFERROR(Tabla135[[#This Row],[Peso del control]]+Tabla135[[#This Row],[Peso de la implementación]],"")</f>
        <v/>
      </c>
      <c r="AB591" s="310" t="str" cm="1">
        <f t="array" ref="AB591">IFERROR(IF(Tabla135[[#This Row],[Registro diligenciado]]=TRUE,_xlfn.IFS(AND(Tabla135[[#This Row],[No. de Control]]=1,Tabla135[[#This Row],[Desplazamiento en la Matriz]]="Probabilidad"),D591-(D591*Tabla135[[#This Row],[Valor del control]]),AND(Tabla135[[#This Row],[No. de Control]]&gt;1,Tabla135[[#This Row],[Desplazamiento en la Matriz]]="Probabilidad"),AB590-(AB590*Tabla135[[#This Row],[Valor del control]]),AND(Tabla135[[#This Row],[No. de Control]]=1,Tabla135[[#This Row],[Desplazamiento en la Matriz]]="Impacto"),D591,AND(Tabla135[[#This Row],[No. de Control]]&gt;1,Tabla135[[#This Row],[Desplazamiento en la Matriz]]="Impacto"),AB590),""),"")</f>
        <v/>
      </c>
      <c r="AC591" s="310" t="str" cm="1">
        <f t="array" ref="AC591">IFERROR(IF(Tabla135[[#This Row],[Registro diligenciado]]=TRUE,_xlfn.IFS(AND(Tabla135[[#This Row],[No. de Control]]=1,Tabla135[[#This Row],[Desplazamiento en la Matriz]]="Impacto"),E591-(E591*Tabla135[[#This Row],[Valor del control]]),AND(Tabla135[[#This Row],[No. de Control]]&gt;1,Tabla135[[#This Row],[Desplazamiento en la Matriz]]="Impacto"),AC590-(AC590*Tabla135[[#This Row],[Valor del control]]),AND(Tabla135[[#This Row],[No. de Control]]=1,Tabla135[[#This Row],[Desplazamiento en la Matriz]]="Probabilidad"),E591,AND(Tabla135[[#This Row],[No. de Control]]&gt;1,Tabla135[[#This Row],[Desplazamiento en la Matriz]]="Probabilidad"),AC590),""),"")</f>
        <v/>
      </c>
      <c r="AD591" s="310">
        <f>IFERROR(_xlfn.MINIFS(Tabla135[Probabilidad residual],Tabla135[Id Riesgo],Tabla135[[#This Row],[Id Riesgo]]),"")</f>
        <v>0</v>
      </c>
      <c r="AE591" s="310">
        <f>IFERROR(_xlfn.MINIFS(Tabla135[Impacto residual],Tabla135[Id Riesgo],Tabla135[[#This Row],[Id Riesgo]]),"")</f>
        <v>0</v>
      </c>
      <c r="AF591" s="310" t="str" cm="1">
        <f t="array" ref="AF59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91" s="310" t="str" cm="1">
        <f t="array" ref="AG59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9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91" s="213"/>
      <c r="AJ591" s="727">
        <f>_xlfn.MINIFS(Tabla135[Probabilidad residual],Tabla135[Id Riesgo],Tabla135[[#This Row],[Id Riesgo]])</f>
        <v>0</v>
      </c>
      <c r="AK591" s="727">
        <f>_xlfn.MINIFS(Tabla135[Impacto residual],Tabla135[Id Riesgo],Tabla135[[#This Row],[Id Riesgo]])</f>
        <v>0</v>
      </c>
      <c r="AL591" s="727"/>
      <c r="AM591" s="727"/>
      <c r="AN591" s="213"/>
      <c r="AO591" s="213"/>
      <c r="AP591" s="213"/>
      <c r="AQ591" s="213"/>
      <c r="AR591" s="213"/>
      <c r="AS591" s="213"/>
      <c r="AT591" s="213"/>
      <c r="AU591" s="213"/>
      <c r="AV591" s="213"/>
      <c r="AW591" s="213"/>
      <c r="AX591" s="213"/>
      <c r="AY591" s="213"/>
    </row>
    <row r="592" spans="1:51" ht="14.6" x14ac:dyDescent="0.4">
      <c r="A592" s="735" t="str">
        <f>Tabla135[[#This Row],[Id Riesgo]]</f>
        <v>RC59</v>
      </c>
      <c r="B592" s="736" t="str">
        <f>Tabla135[[#This Row],[Riesgo]]</f>
        <v/>
      </c>
      <c r="C592" s="742" t="b">
        <f>Tabla135[[#This Row],[Identificado en paso 1 y 2?]]</f>
        <v>0</v>
      </c>
      <c r="D592" s="727" t="str">
        <f>_xlfn.XLOOKUP(Tabla135[[#This Row],[Id Riesgo]],Tabla13[Id Riesgo],Tabla13[Probabilidad],"",1)</f>
        <v/>
      </c>
      <c r="E592" s="727" t="str">
        <f>IF(C592=TRUE,_xlfn.XLOOKUP(Tabla135[[#This Row],[Id Riesgo]],Tabla13[Id Riesgo],Tabla13[Porcentaje Impacto],"",1),"")</f>
        <v/>
      </c>
      <c r="F592" s="290" t="s">
        <v>190</v>
      </c>
      <c r="G592" s="415" t="b">
        <f>_xlfn.XLOOKUP(F592,Tabla13[Id Riesgo],Tabla13[Registro diligenciado],FALSE,1)</f>
        <v>0</v>
      </c>
      <c r="H592" s="290" t="str">
        <f>IF(G592,_xlfn.XLOOKUP(F592,Tabla6[Id Riesgo],Tabla6[DESCRIPCIÓN DEL RIESGO],FALSE,1),"")</f>
        <v/>
      </c>
      <c r="I592" s="327" t="str">
        <f>_xlfn.XLOOKUP(Tabla135[[#This Row],[Id Riesgo]],Tabla13[Id Riesgo],Tabla13[Probabilidad])</f>
        <v/>
      </c>
      <c r="J592" s="327" t="str">
        <f>_xlfn.XLOOKUP(Tabla135[[#This Row],[Id Riesgo]],Tabla13[Id Riesgo],Tabla13[Porcentaje Impacto],"",1)</f>
        <v/>
      </c>
      <c r="K592" s="311">
        <v>1</v>
      </c>
      <c r="L592" s="314"/>
      <c r="M592" s="314"/>
      <c r="N592" s="314"/>
      <c r="O592" s="295"/>
      <c r="P592" s="314"/>
      <c r="Q592" s="328" t="str">
        <f>_xlfn.TEXTJOIN(" ",TRUE,Tabla135[[#This Row],[Actividad - Acción ¿Qué?
Inicia con verbo]],Tabla135[[#This Row],[Complemento
(Observaciones o desviaciones)]])</f>
        <v/>
      </c>
      <c r="R592" s="295"/>
      <c r="S592" s="327" t="str">
        <f>_xlfn.XLOOKUP(Tabla135[[#This Row],[Tipo de control]],Tabla7[Tipo de control],Tabla7[Peso],"",1)</f>
        <v/>
      </c>
      <c r="T592" s="290" t="str">
        <f>_xlfn.XLOOKUP(Tabla135[[#This Row],[Tipo de control]],Tabla7[Tipo de control],Tabla7[Afectación matriz],"",1)</f>
        <v/>
      </c>
      <c r="U592" s="295"/>
      <c r="V592" s="327" t="str">
        <f>_xlfn.XLOOKUP(Tabla135[[#This Row],[Implementación]],Tabla11[Implementación],Tabla11[Peso],"",1)</f>
        <v/>
      </c>
      <c r="W592" s="295"/>
      <c r="X592" s="295"/>
      <c r="Y592" s="295"/>
      <c r="Z592" s="295"/>
      <c r="AA592" s="310" t="str">
        <f>IFERROR(Tabla135[[#This Row],[Peso del control]]+Tabla135[[#This Row],[Peso de la implementación]],"")</f>
        <v/>
      </c>
      <c r="AB592" s="310" t="str" cm="1">
        <f t="array" ref="AB592">IFERROR(IF(Tabla135[[#This Row],[Registro diligenciado]]=TRUE,_xlfn.IFS(AND(Tabla135[[#This Row],[No. de Control]]=1,Tabla135[[#This Row],[Desplazamiento en la Matriz]]="Probabilidad"),D592-(D592*Tabla135[[#This Row],[Valor del control]]),AND(Tabla135[[#This Row],[No. de Control]]&gt;1,Tabla135[[#This Row],[Desplazamiento en la Matriz]]="Probabilidad"),AB591-(AB591*Tabla135[[#This Row],[Valor del control]]),AND(Tabla135[[#This Row],[No. de Control]]=1,Tabla135[[#This Row],[Desplazamiento en la Matriz]]="Impacto"),D592,AND(Tabla135[[#This Row],[No. de Control]]&gt;1,Tabla135[[#This Row],[Desplazamiento en la Matriz]]="Impacto"),AB591),""),"")</f>
        <v/>
      </c>
      <c r="AC592" s="310" t="str" cm="1">
        <f t="array" ref="AC592">IFERROR(IF(Tabla135[[#This Row],[Registro diligenciado]]=TRUE,_xlfn.IFS(AND(Tabla135[[#This Row],[No. de Control]]=1,Tabla135[[#This Row],[Desplazamiento en la Matriz]]="Impacto"),E592-(E592*Tabla135[[#This Row],[Valor del control]]),AND(Tabla135[[#This Row],[No. de Control]]&gt;1,Tabla135[[#This Row],[Desplazamiento en la Matriz]]="Impacto"),AC591-(AC591*Tabla135[[#This Row],[Valor del control]]),AND(Tabla135[[#This Row],[No. de Control]]=1,Tabla135[[#This Row],[Desplazamiento en la Matriz]]="Probabilidad"),E592,AND(Tabla135[[#This Row],[No. de Control]]&gt;1,Tabla135[[#This Row],[Desplazamiento en la Matriz]]="Probabilidad"),AC591),""),"")</f>
        <v/>
      </c>
      <c r="AD592" s="310">
        <f>IFERROR(_xlfn.MINIFS(Tabla135[Probabilidad residual],Tabla135[Id Riesgo],Tabla135[[#This Row],[Id Riesgo]]),"")</f>
        <v>0</v>
      </c>
      <c r="AE592" s="310">
        <f>IFERROR(_xlfn.MINIFS(Tabla135[Impacto residual],Tabla135[Id Riesgo],Tabla135[[#This Row],[Id Riesgo]]),"")</f>
        <v>0</v>
      </c>
      <c r="AF592" s="310" t="str" cm="1">
        <f t="array" ref="AF59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92" s="310" t="str" cm="1">
        <f t="array" ref="AG59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9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92" s="213"/>
      <c r="AJ592" s="727">
        <f>_xlfn.MINIFS(Tabla135[Probabilidad residual],Tabla135[Id Riesgo],Tabla135[[#This Row],[Id Riesgo]])</f>
        <v>0</v>
      </c>
      <c r="AK592" s="727">
        <f>_xlfn.MINIFS(Tabla135[Impacto residual],Tabla135[Id Riesgo],Tabla135[[#This Row],[Id Riesgo]])</f>
        <v>0</v>
      </c>
      <c r="AL592" s="727" t="str" cm="1">
        <f t="array" ref="AL592">IFERROR(_xlfn.IFS(AND(AJ592&gt;=CONFIGURACIÓN!$BF$6,AJ592&lt;=CONFIGURACIÓN!$BG$6),CONFIGURACIÓN!$BE$6,AND(AJ592&gt;=CONFIGURACIÓN!$BF$7,AJ592&lt;=CONFIGURACIÓN!$BG$7),CONFIGURACIÓN!$BE$7,AND(AJ592&gt;=CONFIGURACIÓN!$BF$8,AJ592&lt;=CONFIGURACIÓN!$BG$8),CONFIGURACIÓN!$BE$8,AND(AJ592&gt;=CONFIGURACIÓN!$BF$9,AJ592&lt;=CONFIGURACIÓN!$BG$9),CONFIGURACIÓN!$BE$9,AND(AJ592&gt;=CONFIGURACIÓN!$BF$10,AJ592&lt;=CONFIGURACIÓN!$BG$10),CONFIGURACIÓN!$BE$10),"")</f>
        <v/>
      </c>
      <c r="AM592" s="727" t="str" cm="1">
        <f t="array" ref="AM592">IFERROR(_xlfn.IFS(AND(AK592&gt;=CONFIGURACIÓN!$BJ$6,AK592&lt;=CONFIGURACIÓN!$BK$6),CONFIGURACIÓN!$BI$6,AND(AK592&gt;=CONFIGURACIÓN!$BJ$7,AK592&lt;=CONFIGURACIÓN!$BK$7),CONFIGURACIÓN!$BI$7,AND(AK592&gt;=CONFIGURACIÓN!$BJ$8,AK592&lt;=CONFIGURACIÓN!$BK$8),CONFIGURACIÓN!$BI$8,AND(AK592&gt;=CONFIGURACIÓN!$BJ$9,AK592&lt;=CONFIGURACIÓN!$BK$9),CONFIGURACIÓN!$BI$9,AND(AK592&gt;=CONFIGURACIÓN!$BJ$10,AK592&lt;=CONFIGURACIÓN!$BK$10),CONFIGURACIÓN!$BI$10),"")</f>
        <v/>
      </c>
      <c r="AN592" s="213"/>
      <c r="AO592" s="213"/>
      <c r="AP592" s="213"/>
      <c r="AQ592" s="213"/>
      <c r="AR592" s="213"/>
      <c r="AS592" s="213"/>
      <c r="AT592" s="213"/>
      <c r="AU592" s="213"/>
      <c r="AV592" s="213"/>
      <c r="AW592" s="213"/>
      <c r="AX592" s="213"/>
      <c r="AY592" s="213"/>
    </row>
    <row r="593" spans="1:51" ht="14.6" x14ac:dyDescent="0.4">
      <c r="A593" s="735" t="str">
        <f>Tabla135[[#This Row],[Id Riesgo]]</f>
        <v>RC59</v>
      </c>
      <c r="B593" s="736" t="str">
        <f>Tabla135[[#This Row],[Riesgo]]</f>
        <v/>
      </c>
      <c r="C593" s="742" t="b">
        <f>Tabla135[[#This Row],[Identificado en paso 1 y 2?]]</f>
        <v>0</v>
      </c>
      <c r="D593" s="727" t="str">
        <f>_xlfn.XLOOKUP(Tabla135[[#This Row],[Id Riesgo]],Tabla13[Id Riesgo],Tabla13[Probabilidad],"",1)</f>
        <v/>
      </c>
      <c r="E593" s="727" t="str">
        <f>IF(C593=TRUE,_xlfn.XLOOKUP(Tabla135[[#This Row],[Id Riesgo]],Tabla13[Id Riesgo],Tabla13[Porcentaje Impacto],"",1),"")</f>
        <v/>
      </c>
      <c r="F593" s="290" t="str">
        <f t="shared" ref="F593:F601" si="58">F592</f>
        <v>RC59</v>
      </c>
      <c r="G593" s="415" t="b">
        <f>_xlfn.XLOOKUP(F593,Tabla13[Id Riesgo],Tabla13[Registro diligenciado],FALSE,1)</f>
        <v>0</v>
      </c>
      <c r="H593" s="290" t="str">
        <f>IF(G593,_xlfn.XLOOKUP(F593,Tabla6[Id Riesgo],Tabla6[DESCRIPCIÓN DEL RIESGO],FALSE,1),"")</f>
        <v/>
      </c>
      <c r="I593" s="327" t="str">
        <f>_xlfn.XLOOKUP(Tabla135[[#This Row],[Id Riesgo]],Tabla13[Id Riesgo],Tabla13[Probabilidad])</f>
        <v/>
      </c>
      <c r="J593" s="327" t="str">
        <f>_xlfn.XLOOKUP(Tabla135[[#This Row],[Id Riesgo]],Tabla13[Id Riesgo],Tabla13[Porcentaje Impacto],"",1)</f>
        <v/>
      </c>
      <c r="K593" s="311">
        <v>2</v>
      </c>
      <c r="L593" s="314"/>
      <c r="M593" s="314"/>
      <c r="N593" s="314"/>
      <c r="O593" s="295"/>
      <c r="P593" s="314"/>
      <c r="Q593" s="328" t="str">
        <f>_xlfn.TEXTJOIN(" ",TRUE,Tabla135[[#This Row],[Actividad - Acción ¿Qué?
Inicia con verbo]],Tabla135[[#This Row],[Complemento
(Observaciones o desviaciones)]])</f>
        <v/>
      </c>
      <c r="R593" s="295"/>
      <c r="S593" s="327" t="str">
        <f>_xlfn.XLOOKUP(Tabla135[[#This Row],[Tipo de control]],Tabla7[Tipo de control],Tabla7[Peso],"",1)</f>
        <v/>
      </c>
      <c r="T593" s="290" t="str">
        <f>_xlfn.XLOOKUP(Tabla135[[#This Row],[Tipo de control]],Tabla7[Tipo de control],Tabla7[Afectación matriz],"",1)</f>
        <v/>
      </c>
      <c r="U593" s="295"/>
      <c r="V593" s="327" t="str">
        <f>_xlfn.XLOOKUP(Tabla135[[#This Row],[Implementación]],Tabla11[Implementación],Tabla11[Peso],"",1)</f>
        <v/>
      </c>
      <c r="W593" s="295"/>
      <c r="X593" s="295"/>
      <c r="Y593" s="295"/>
      <c r="Z593" s="295"/>
      <c r="AA593" s="310" t="str">
        <f>IFERROR(Tabla135[[#This Row],[Peso del control]]+Tabla135[[#This Row],[Peso de la implementación]],"")</f>
        <v/>
      </c>
      <c r="AB593" s="310" t="str" cm="1">
        <f t="array" ref="AB593">IFERROR(IF(Tabla135[[#This Row],[Registro diligenciado]]=TRUE,_xlfn.IFS(AND(Tabla135[[#This Row],[No. de Control]]=1,Tabla135[[#This Row],[Desplazamiento en la Matriz]]="Probabilidad"),D593-(D593*Tabla135[[#This Row],[Valor del control]]),AND(Tabla135[[#This Row],[No. de Control]]&gt;1,Tabla135[[#This Row],[Desplazamiento en la Matriz]]="Probabilidad"),AB592-(AB592*Tabla135[[#This Row],[Valor del control]]),AND(Tabla135[[#This Row],[No. de Control]]=1,Tabla135[[#This Row],[Desplazamiento en la Matriz]]="Impacto"),D593,AND(Tabla135[[#This Row],[No. de Control]]&gt;1,Tabla135[[#This Row],[Desplazamiento en la Matriz]]="Impacto"),AB592),""),"")</f>
        <v/>
      </c>
      <c r="AC593" s="310" t="str" cm="1">
        <f t="array" ref="AC593">IFERROR(IF(Tabla135[[#This Row],[Registro diligenciado]]=TRUE,_xlfn.IFS(AND(Tabla135[[#This Row],[No. de Control]]=1,Tabla135[[#This Row],[Desplazamiento en la Matriz]]="Impacto"),E593-(E593*Tabla135[[#This Row],[Valor del control]]),AND(Tabla135[[#This Row],[No. de Control]]&gt;1,Tabla135[[#This Row],[Desplazamiento en la Matriz]]="Impacto"),AC592-(AC592*Tabla135[[#This Row],[Valor del control]]),AND(Tabla135[[#This Row],[No. de Control]]=1,Tabla135[[#This Row],[Desplazamiento en la Matriz]]="Probabilidad"),E593,AND(Tabla135[[#This Row],[No. de Control]]&gt;1,Tabla135[[#This Row],[Desplazamiento en la Matriz]]="Probabilidad"),AC592),""),"")</f>
        <v/>
      </c>
      <c r="AD593" s="310">
        <f>IFERROR(_xlfn.MINIFS(Tabla135[Probabilidad residual],Tabla135[Id Riesgo],Tabla135[[#This Row],[Id Riesgo]]),"")</f>
        <v>0</v>
      </c>
      <c r="AE593" s="310">
        <f>IFERROR(_xlfn.MINIFS(Tabla135[Impacto residual],Tabla135[Id Riesgo],Tabla135[[#This Row],[Id Riesgo]]),"")</f>
        <v>0</v>
      </c>
      <c r="AF593" s="310" t="str" cm="1">
        <f t="array" ref="AF59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93" s="310" t="str" cm="1">
        <f t="array" ref="AG59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9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93" s="213"/>
      <c r="AJ593" s="727">
        <f>_xlfn.MINIFS(Tabla135[Probabilidad residual],Tabla135[Id Riesgo],Tabla135[[#This Row],[Id Riesgo]])</f>
        <v>0</v>
      </c>
      <c r="AK593" s="727">
        <f>_xlfn.MINIFS(Tabla135[Impacto residual],Tabla135[Id Riesgo],Tabla135[[#This Row],[Id Riesgo]])</f>
        <v>0</v>
      </c>
      <c r="AL593" s="727"/>
      <c r="AM593" s="727"/>
      <c r="AN593" s="213"/>
      <c r="AO593" s="213"/>
      <c r="AP593" s="213"/>
      <c r="AQ593" s="213"/>
      <c r="AR593" s="213"/>
      <c r="AS593" s="213"/>
      <c r="AT593" s="213"/>
      <c r="AU593" s="213"/>
      <c r="AV593" s="213"/>
      <c r="AW593" s="213"/>
      <c r="AX593" s="213"/>
      <c r="AY593" s="213"/>
    </row>
    <row r="594" spans="1:51" ht="14.6" x14ac:dyDescent="0.4">
      <c r="A594" s="735" t="str">
        <f>Tabla135[[#This Row],[Id Riesgo]]</f>
        <v>RC59</v>
      </c>
      <c r="B594" s="736" t="str">
        <f>Tabla135[[#This Row],[Riesgo]]</f>
        <v/>
      </c>
      <c r="C594" s="742" t="b">
        <f>Tabla135[[#This Row],[Identificado en paso 1 y 2?]]</f>
        <v>0</v>
      </c>
      <c r="D594" s="727" t="str">
        <f>_xlfn.XLOOKUP(Tabla135[[#This Row],[Id Riesgo]],Tabla13[Id Riesgo],Tabla13[Probabilidad],"",1)</f>
        <v/>
      </c>
      <c r="E594" s="727" t="str">
        <f>IF(C594=TRUE,_xlfn.XLOOKUP(Tabla135[[#This Row],[Id Riesgo]],Tabla13[Id Riesgo],Tabla13[Porcentaje Impacto],"",1),"")</f>
        <v/>
      </c>
      <c r="F594" s="290" t="str">
        <f t="shared" si="58"/>
        <v>RC59</v>
      </c>
      <c r="G594" s="415" t="b">
        <f>_xlfn.XLOOKUP(F594,Tabla13[Id Riesgo],Tabla13[Registro diligenciado],FALSE,1)</f>
        <v>0</v>
      </c>
      <c r="H594" s="290" t="str">
        <f>IF(G594,_xlfn.XLOOKUP(F594,Tabla6[Id Riesgo],Tabla6[DESCRIPCIÓN DEL RIESGO],FALSE,1),"")</f>
        <v/>
      </c>
      <c r="I594" s="327" t="str">
        <f>_xlfn.XLOOKUP(Tabla135[[#This Row],[Id Riesgo]],Tabla13[Id Riesgo],Tabla13[Probabilidad])</f>
        <v/>
      </c>
      <c r="J594" s="327" t="str">
        <f>_xlfn.XLOOKUP(Tabla135[[#This Row],[Id Riesgo]],Tabla13[Id Riesgo],Tabla13[Porcentaje Impacto],"",1)</f>
        <v/>
      </c>
      <c r="K594" s="311">
        <v>3</v>
      </c>
      <c r="L594" s="314"/>
      <c r="M594" s="314"/>
      <c r="N594" s="314"/>
      <c r="O594" s="295"/>
      <c r="P594" s="314"/>
      <c r="Q594" s="328" t="str">
        <f>_xlfn.TEXTJOIN(" ",TRUE,Tabla135[[#This Row],[Actividad - Acción ¿Qué?
Inicia con verbo]],Tabla135[[#This Row],[Complemento
(Observaciones o desviaciones)]])</f>
        <v/>
      </c>
      <c r="R594" s="295"/>
      <c r="S594" s="327" t="str">
        <f>_xlfn.XLOOKUP(Tabla135[[#This Row],[Tipo de control]],Tabla7[Tipo de control],Tabla7[Peso],"",1)</f>
        <v/>
      </c>
      <c r="T594" s="290" t="str">
        <f>_xlfn.XLOOKUP(Tabla135[[#This Row],[Tipo de control]],Tabla7[Tipo de control],Tabla7[Afectación matriz],"",1)</f>
        <v/>
      </c>
      <c r="U594" s="295"/>
      <c r="V594" s="327" t="str">
        <f>_xlfn.XLOOKUP(Tabla135[[#This Row],[Implementación]],Tabla11[Implementación],Tabla11[Peso],"",1)</f>
        <v/>
      </c>
      <c r="W594" s="295"/>
      <c r="X594" s="295"/>
      <c r="Y594" s="295"/>
      <c r="Z594" s="295"/>
      <c r="AA594" s="310" t="str">
        <f>IFERROR(Tabla135[[#This Row],[Peso del control]]+Tabla135[[#This Row],[Peso de la implementación]],"")</f>
        <v/>
      </c>
      <c r="AB594" s="310" t="str" cm="1">
        <f t="array" ref="AB594">IFERROR(IF(Tabla135[[#This Row],[Registro diligenciado]]=TRUE,_xlfn.IFS(AND(Tabla135[[#This Row],[No. de Control]]=1,Tabla135[[#This Row],[Desplazamiento en la Matriz]]="Probabilidad"),D594-(D594*Tabla135[[#This Row],[Valor del control]]),AND(Tabla135[[#This Row],[No. de Control]]&gt;1,Tabla135[[#This Row],[Desplazamiento en la Matriz]]="Probabilidad"),AB593-(AB593*Tabla135[[#This Row],[Valor del control]]),AND(Tabla135[[#This Row],[No. de Control]]=1,Tabla135[[#This Row],[Desplazamiento en la Matriz]]="Impacto"),D594,AND(Tabla135[[#This Row],[No. de Control]]&gt;1,Tabla135[[#This Row],[Desplazamiento en la Matriz]]="Impacto"),AB593),""),"")</f>
        <v/>
      </c>
      <c r="AC594" s="310" t="str" cm="1">
        <f t="array" ref="AC594">IFERROR(IF(Tabla135[[#This Row],[Registro diligenciado]]=TRUE,_xlfn.IFS(AND(Tabla135[[#This Row],[No. de Control]]=1,Tabla135[[#This Row],[Desplazamiento en la Matriz]]="Impacto"),E594-(E594*Tabla135[[#This Row],[Valor del control]]),AND(Tabla135[[#This Row],[No. de Control]]&gt;1,Tabla135[[#This Row],[Desplazamiento en la Matriz]]="Impacto"),AC593-(AC593*Tabla135[[#This Row],[Valor del control]]),AND(Tabla135[[#This Row],[No. de Control]]=1,Tabla135[[#This Row],[Desplazamiento en la Matriz]]="Probabilidad"),E594,AND(Tabla135[[#This Row],[No. de Control]]&gt;1,Tabla135[[#This Row],[Desplazamiento en la Matriz]]="Probabilidad"),AC593),""),"")</f>
        <v/>
      </c>
      <c r="AD594" s="310">
        <f>IFERROR(_xlfn.MINIFS(Tabla135[Probabilidad residual],Tabla135[Id Riesgo],Tabla135[[#This Row],[Id Riesgo]]),"")</f>
        <v>0</v>
      </c>
      <c r="AE594" s="310">
        <f>IFERROR(_xlfn.MINIFS(Tabla135[Impacto residual],Tabla135[Id Riesgo],Tabla135[[#This Row],[Id Riesgo]]),"")</f>
        <v>0</v>
      </c>
      <c r="AF594" s="310" t="str" cm="1">
        <f t="array" ref="AF59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94" s="310" t="str" cm="1">
        <f t="array" ref="AG59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9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94" s="213"/>
      <c r="AJ594" s="727">
        <f>_xlfn.MINIFS(Tabla135[Probabilidad residual],Tabla135[Id Riesgo],Tabla135[[#This Row],[Id Riesgo]])</f>
        <v>0</v>
      </c>
      <c r="AK594" s="727">
        <f>_xlfn.MINIFS(Tabla135[Impacto residual],Tabla135[Id Riesgo],Tabla135[[#This Row],[Id Riesgo]])</f>
        <v>0</v>
      </c>
      <c r="AL594" s="727"/>
      <c r="AM594" s="727"/>
      <c r="AN594" s="213"/>
      <c r="AO594" s="213"/>
      <c r="AP594" s="213"/>
      <c r="AQ594" s="213"/>
      <c r="AR594" s="213"/>
      <c r="AS594" s="213"/>
      <c r="AT594" s="213"/>
      <c r="AU594" s="213"/>
      <c r="AV594" s="213"/>
      <c r="AW594" s="213"/>
      <c r="AX594" s="213"/>
      <c r="AY594" s="213"/>
    </row>
    <row r="595" spans="1:51" ht="14.6" x14ac:dyDescent="0.4">
      <c r="A595" s="735" t="str">
        <f>Tabla135[[#This Row],[Id Riesgo]]</f>
        <v>RC59</v>
      </c>
      <c r="B595" s="736" t="str">
        <f>Tabla135[[#This Row],[Riesgo]]</f>
        <v/>
      </c>
      <c r="C595" s="742" t="b">
        <f>Tabla135[[#This Row],[Identificado en paso 1 y 2?]]</f>
        <v>0</v>
      </c>
      <c r="D595" s="727" t="str">
        <f>_xlfn.XLOOKUP(Tabla135[[#This Row],[Id Riesgo]],Tabla13[Id Riesgo],Tabla13[Probabilidad],"",1)</f>
        <v/>
      </c>
      <c r="E595" s="727" t="str">
        <f>IF(C595=TRUE,_xlfn.XLOOKUP(Tabla135[[#This Row],[Id Riesgo]],Tabla13[Id Riesgo],Tabla13[Porcentaje Impacto],"",1),"")</f>
        <v/>
      </c>
      <c r="F595" s="290" t="str">
        <f t="shared" si="58"/>
        <v>RC59</v>
      </c>
      <c r="G595" s="415" t="b">
        <f>_xlfn.XLOOKUP(F595,Tabla13[Id Riesgo],Tabla13[Registro diligenciado],FALSE,1)</f>
        <v>0</v>
      </c>
      <c r="H595" s="290" t="str">
        <f>IF(G595,_xlfn.XLOOKUP(F595,Tabla6[Id Riesgo],Tabla6[DESCRIPCIÓN DEL RIESGO],FALSE,1),"")</f>
        <v/>
      </c>
      <c r="I595" s="327" t="str">
        <f>_xlfn.XLOOKUP(Tabla135[[#This Row],[Id Riesgo]],Tabla13[Id Riesgo],Tabla13[Probabilidad])</f>
        <v/>
      </c>
      <c r="J595" s="327" t="str">
        <f>_xlfn.XLOOKUP(Tabla135[[#This Row],[Id Riesgo]],Tabla13[Id Riesgo],Tabla13[Porcentaje Impacto],"",1)</f>
        <v/>
      </c>
      <c r="K595" s="311">
        <v>4</v>
      </c>
      <c r="L595" s="314"/>
      <c r="M595" s="314"/>
      <c r="N595" s="314"/>
      <c r="O595" s="295"/>
      <c r="P595" s="314"/>
      <c r="Q595" s="328" t="str">
        <f>_xlfn.TEXTJOIN(" ",TRUE,Tabla135[[#This Row],[Actividad - Acción ¿Qué?
Inicia con verbo]],Tabla135[[#This Row],[Complemento
(Observaciones o desviaciones)]])</f>
        <v/>
      </c>
      <c r="R595" s="295"/>
      <c r="S595" s="327" t="str">
        <f>_xlfn.XLOOKUP(Tabla135[[#This Row],[Tipo de control]],Tabla7[Tipo de control],Tabla7[Peso],"",1)</f>
        <v/>
      </c>
      <c r="T595" s="290" t="str">
        <f>_xlfn.XLOOKUP(Tabla135[[#This Row],[Tipo de control]],Tabla7[Tipo de control],Tabla7[Afectación matriz],"",1)</f>
        <v/>
      </c>
      <c r="U595" s="295"/>
      <c r="V595" s="327" t="str">
        <f>_xlfn.XLOOKUP(Tabla135[[#This Row],[Implementación]],Tabla11[Implementación],Tabla11[Peso],"",1)</f>
        <v/>
      </c>
      <c r="W595" s="295"/>
      <c r="X595" s="295"/>
      <c r="Y595" s="295"/>
      <c r="Z595" s="295"/>
      <c r="AA595" s="310" t="str">
        <f>IFERROR(Tabla135[[#This Row],[Peso del control]]+Tabla135[[#This Row],[Peso de la implementación]],"")</f>
        <v/>
      </c>
      <c r="AB595" s="310" t="str" cm="1">
        <f t="array" ref="AB595">IFERROR(IF(Tabla135[[#This Row],[Registro diligenciado]]=TRUE,_xlfn.IFS(AND(Tabla135[[#This Row],[No. de Control]]=1,Tabla135[[#This Row],[Desplazamiento en la Matriz]]="Probabilidad"),D595-(D595*Tabla135[[#This Row],[Valor del control]]),AND(Tabla135[[#This Row],[No. de Control]]&gt;1,Tabla135[[#This Row],[Desplazamiento en la Matriz]]="Probabilidad"),AB594-(AB594*Tabla135[[#This Row],[Valor del control]]),AND(Tabla135[[#This Row],[No. de Control]]=1,Tabla135[[#This Row],[Desplazamiento en la Matriz]]="Impacto"),D595,AND(Tabla135[[#This Row],[No. de Control]]&gt;1,Tabla135[[#This Row],[Desplazamiento en la Matriz]]="Impacto"),AB594),""),"")</f>
        <v/>
      </c>
      <c r="AC595" s="310" t="str" cm="1">
        <f t="array" ref="AC595">IFERROR(IF(Tabla135[[#This Row],[Registro diligenciado]]=TRUE,_xlfn.IFS(AND(Tabla135[[#This Row],[No. de Control]]=1,Tabla135[[#This Row],[Desplazamiento en la Matriz]]="Impacto"),E595-(E595*Tabla135[[#This Row],[Valor del control]]),AND(Tabla135[[#This Row],[No. de Control]]&gt;1,Tabla135[[#This Row],[Desplazamiento en la Matriz]]="Impacto"),AC594-(AC594*Tabla135[[#This Row],[Valor del control]]),AND(Tabla135[[#This Row],[No. de Control]]=1,Tabla135[[#This Row],[Desplazamiento en la Matriz]]="Probabilidad"),E595,AND(Tabla135[[#This Row],[No. de Control]]&gt;1,Tabla135[[#This Row],[Desplazamiento en la Matriz]]="Probabilidad"),AC594),""),"")</f>
        <v/>
      </c>
      <c r="AD595" s="310">
        <f>IFERROR(_xlfn.MINIFS(Tabla135[Probabilidad residual],Tabla135[Id Riesgo],Tabla135[[#This Row],[Id Riesgo]]),"")</f>
        <v>0</v>
      </c>
      <c r="AE595" s="310">
        <f>IFERROR(_xlfn.MINIFS(Tabla135[Impacto residual],Tabla135[Id Riesgo],Tabla135[[#This Row],[Id Riesgo]]),"")</f>
        <v>0</v>
      </c>
      <c r="AF595" s="310" t="str" cm="1">
        <f t="array" ref="AF59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95" s="310" t="str" cm="1">
        <f t="array" ref="AG59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9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95" s="213"/>
      <c r="AJ595" s="727">
        <f>_xlfn.MINIFS(Tabla135[Probabilidad residual],Tabla135[Id Riesgo],Tabla135[[#This Row],[Id Riesgo]])</f>
        <v>0</v>
      </c>
      <c r="AK595" s="727">
        <f>_xlfn.MINIFS(Tabla135[Impacto residual],Tabla135[Id Riesgo],Tabla135[[#This Row],[Id Riesgo]])</f>
        <v>0</v>
      </c>
      <c r="AL595" s="727"/>
      <c r="AM595" s="727"/>
      <c r="AN595" s="213"/>
      <c r="AO595" s="213"/>
      <c r="AP595" s="213"/>
      <c r="AQ595" s="213"/>
      <c r="AR595" s="213"/>
      <c r="AS595" s="213"/>
      <c r="AT595" s="213"/>
      <c r="AU595" s="213"/>
      <c r="AV595" s="213"/>
      <c r="AW595" s="213"/>
      <c r="AX595" s="213"/>
      <c r="AY595" s="213"/>
    </row>
    <row r="596" spans="1:51" ht="14.6" x14ac:dyDescent="0.4">
      <c r="A596" s="735" t="str">
        <f>Tabla135[[#This Row],[Id Riesgo]]</f>
        <v>RC59</v>
      </c>
      <c r="B596" s="736" t="str">
        <f>Tabla135[[#This Row],[Riesgo]]</f>
        <v/>
      </c>
      <c r="C596" s="742" t="b">
        <f>Tabla135[[#This Row],[Identificado en paso 1 y 2?]]</f>
        <v>0</v>
      </c>
      <c r="D596" s="727" t="str">
        <f>_xlfn.XLOOKUP(Tabla135[[#This Row],[Id Riesgo]],Tabla13[Id Riesgo],Tabla13[Probabilidad],"",1)</f>
        <v/>
      </c>
      <c r="E596" s="727" t="str">
        <f>IF(C596=TRUE,_xlfn.XLOOKUP(Tabla135[[#This Row],[Id Riesgo]],Tabla13[Id Riesgo],Tabla13[Porcentaje Impacto],"",1),"")</f>
        <v/>
      </c>
      <c r="F596" s="290" t="str">
        <f t="shared" si="58"/>
        <v>RC59</v>
      </c>
      <c r="G596" s="415" t="b">
        <f>_xlfn.XLOOKUP(F596,Tabla13[Id Riesgo],Tabla13[Registro diligenciado],FALSE,1)</f>
        <v>0</v>
      </c>
      <c r="H596" s="290" t="str">
        <f>IF(G596,_xlfn.XLOOKUP(F596,Tabla6[Id Riesgo],Tabla6[DESCRIPCIÓN DEL RIESGO],FALSE,1),"")</f>
        <v/>
      </c>
      <c r="I596" s="327" t="str">
        <f>_xlfn.XLOOKUP(Tabla135[[#This Row],[Id Riesgo]],Tabla13[Id Riesgo],Tabla13[Probabilidad])</f>
        <v/>
      </c>
      <c r="J596" s="327" t="str">
        <f>_xlfn.XLOOKUP(Tabla135[[#This Row],[Id Riesgo]],Tabla13[Id Riesgo],Tabla13[Porcentaje Impacto],"",1)</f>
        <v/>
      </c>
      <c r="K596" s="311">
        <v>5</v>
      </c>
      <c r="L596" s="314"/>
      <c r="M596" s="314"/>
      <c r="N596" s="314"/>
      <c r="O596" s="295"/>
      <c r="P596" s="314"/>
      <c r="Q596" s="328" t="str">
        <f>_xlfn.TEXTJOIN(" ",TRUE,Tabla135[[#This Row],[Actividad - Acción ¿Qué?
Inicia con verbo]],Tabla135[[#This Row],[Complemento
(Observaciones o desviaciones)]])</f>
        <v/>
      </c>
      <c r="R596" s="295"/>
      <c r="S596" s="327" t="str">
        <f>_xlfn.XLOOKUP(Tabla135[[#This Row],[Tipo de control]],Tabla7[Tipo de control],Tabla7[Peso],"",1)</f>
        <v/>
      </c>
      <c r="T596" s="290" t="str">
        <f>_xlfn.XLOOKUP(Tabla135[[#This Row],[Tipo de control]],Tabla7[Tipo de control],Tabla7[Afectación matriz],"",1)</f>
        <v/>
      </c>
      <c r="U596" s="295"/>
      <c r="V596" s="327" t="str">
        <f>_xlfn.XLOOKUP(Tabla135[[#This Row],[Implementación]],Tabla11[Implementación],Tabla11[Peso],"",1)</f>
        <v/>
      </c>
      <c r="W596" s="295"/>
      <c r="X596" s="295"/>
      <c r="Y596" s="295"/>
      <c r="Z596" s="295"/>
      <c r="AA596" s="310" t="str">
        <f>IFERROR(Tabla135[[#This Row],[Peso del control]]+Tabla135[[#This Row],[Peso de la implementación]],"")</f>
        <v/>
      </c>
      <c r="AB596" s="310" t="str" cm="1">
        <f t="array" ref="AB596">IFERROR(IF(Tabla135[[#This Row],[Registro diligenciado]]=TRUE,_xlfn.IFS(AND(Tabla135[[#This Row],[No. de Control]]=1,Tabla135[[#This Row],[Desplazamiento en la Matriz]]="Probabilidad"),D596-(D596*Tabla135[[#This Row],[Valor del control]]),AND(Tabla135[[#This Row],[No. de Control]]&gt;1,Tabla135[[#This Row],[Desplazamiento en la Matriz]]="Probabilidad"),AB595-(AB595*Tabla135[[#This Row],[Valor del control]]),AND(Tabla135[[#This Row],[No. de Control]]=1,Tabla135[[#This Row],[Desplazamiento en la Matriz]]="Impacto"),D596,AND(Tabla135[[#This Row],[No. de Control]]&gt;1,Tabla135[[#This Row],[Desplazamiento en la Matriz]]="Impacto"),AB595),""),"")</f>
        <v/>
      </c>
      <c r="AC596" s="310" t="str" cm="1">
        <f t="array" ref="AC596">IFERROR(IF(Tabla135[[#This Row],[Registro diligenciado]]=TRUE,_xlfn.IFS(AND(Tabla135[[#This Row],[No. de Control]]=1,Tabla135[[#This Row],[Desplazamiento en la Matriz]]="Impacto"),E596-(E596*Tabla135[[#This Row],[Valor del control]]),AND(Tabla135[[#This Row],[No. de Control]]&gt;1,Tabla135[[#This Row],[Desplazamiento en la Matriz]]="Impacto"),AC595-(AC595*Tabla135[[#This Row],[Valor del control]]),AND(Tabla135[[#This Row],[No. de Control]]=1,Tabla135[[#This Row],[Desplazamiento en la Matriz]]="Probabilidad"),E596,AND(Tabla135[[#This Row],[No. de Control]]&gt;1,Tabla135[[#This Row],[Desplazamiento en la Matriz]]="Probabilidad"),AC595),""),"")</f>
        <v/>
      </c>
      <c r="AD596" s="310">
        <f>IFERROR(_xlfn.MINIFS(Tabla135[Probabilidad residual],Tabla135[Id Riesgo],Tabla135[[#This Row],[Id Riesgo]]),"")</f>
        <v>0</v>
      </c>
      <c r="AE596" s="310">
        <f>IFERROR(_xlfn.MINIFS(Tabla135[Impacto residual],Tabla135[Id Riesgo],Tabla135[[#This Row],[Id Riesgo]]),"")</f>
        <v>0</v>
      </c>
      <c r="AF596" s="310" t="str" cm="1">
        <f t="array" ref="AF59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96" s="310" t="str" cm="1">
        <f t="array" ref="AG59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9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96" s="213"/>
      <c r="AJ596" s="727">
        <f>_xlfn.MINIFS(Tabla135[Probabilidad residual],Tabla135[Id Riesgo],Tabla135[[#This Row],[Id Riesgo]])</f>
        <v>0</v>
      </c>
      <c r="AK596" s="727">
        <f>_xlfn.MINIFS(Tabla135[Impacto residual],Tabla135[Id Riesgo],Tabla135[[#This Row],[Id Riesgo]])</f>
        <v>0</v>
      </c>
      <c r="AL596" s="727"/>
      <c r="AM596" s="727"/>
      <c r="AN596" s="213"/>
      <c r="AO596" s="213"/>
      <c r="AP596" s="213"/>
      <c r="AQ596" s="213"/>
      <c r="AR596" s="213"/>
      <c r="AS596" s="213"/>
      <c r="AT596" s="213"/>
      <c r="AU596" s="213"/>
      <c r="AV596" s="213"/>
      <c r="AW596" s="213"/>
      <c r="AX596" s="213"/>
      <c r="AY596" s="213"/>
    </row>
    <row r="597" spans="1:51" ht="14.6" x14ac:dyDescent="0.4">
      <c r="A597" s="735" t="str">
        <f>Tabla135[[#This Row],[Id Riesgo]]</f>
        <v>RC59</v>
      </c>
      <c r="B597" s="736" t="str">
        <f>Tabla135[[#This Row],[Riesgo]]</f>
        <v/>
      </c>
      <c r="C597" s="742" t="b">
        <f>Tabla135[[#This Row],[Identificado en paso 1 y 2?]]</f>
        <v>0</v>
      </c>
      <c r="D597" s="727" t="str">
        <f>_xlfn.XLOOKUP(Tabla135[[#This Row],[Id Riesgo]],Tabla13[Id Riesgo],Tabla13[Probabilidad],"",1)</f>
        <v/>
      </c>
      <c r="E597" s="727" t="str">
        <f>IF(C597=TRUE,_xlfn.XLOOKUP(Tabla135[[#This Row],[Id Riesgo]],Tabla13[Id Riesgo],Tabla13[Porcentaje Impacto],"",1),"")</f>
        <v/>
      </c>
      <c r="F597" s="290" t="str">
        <f t="shared" si="58"/>
        <v>RC59</v>
      </c>
      <c r="G597" s="415" t="b">
        <f>_xlfn.XLOOKUP(F597,Tabla13[Id Riesgo],Tabla13[Registro diligenciado],FALSE,1)</f>
        <v>0</v>
      </c>
      <c r="H597" s="290" t="str">
        <f>IF(G597,_xlfn.XLOOKUP(F597,Tabla6[Id Riesgo],Tabla6[DESCRIPCIÓN DEL RIESGO],FALSE,1),"")</f>
        <v/>
      </c>
      <c r="I597" s="327" t="str">
        <f>_xlfn.XLOOKUP(Tabla135[[#This Row],[Id Riesgo]],Tabla13[Id Riesgo],Tabla13[Probabilidad])</f>
        <v/>
      </c>
      <c r="J597" s="327" t="str">
        <f>_xlfn.XLOOKUP(Tabla135[[#This Row],[Id Riesgo]],Tabla13[Id Riesgo],Tabla13[Porcentaje Impacto],"",1)</f>
        <v/>
      </c>
      <c r="K597" s="311">
        <v>6</v>
      </c>
      <c r="L597" s="314"/>
      <c r="M597" s="314"/>
      <c r="N597" s="314"/>
      <c r="O597" s="295"/>
      <c r="P597" s="314"/>
      <c r="Q597" s="328" t="str">
        <f>_xlfn.TEXTJOIN(" ",TRUE,Tabla135[[#This Row],[Actividad - Acción ¿Qué?
Inicia con verbo]],Tabla135[[#This Row],[Complemento
(Observaciones o desviaciones)]])</f>
        <v/>
      </c>
      <c r="R597" s="295"/>
      <c r="S597" s="327" t="str">
        <f>_xlfn.XLOOKUP(Tabla135[[#This Row],[Tipo de control]],Tabla7[Tipo de control],Tabla7[Peso],"",1)</f>
        <v/>
      </c>
      <c r="T597" s="290" t="str">
        <f>_xlfn.XLOOKUP(Tabla135[[#This Row],[Tipo de control]],Tabla7[Tipo de control],Tabla7[Afectación matriz],"",1)</f>
        <v/>
      </c>
      <c r="U597" s="295"/>
      <c r="V597" s="327" t="str">
        <f>_xlfn.XLOOKUP(Tabla135[[#This Row],[Implementación]],Tabla11[Implementación],Tabla11[Peso],"",1)</f>
        <v/>
      </c>
      <c r="W597" s="295"/>
      <c r="X597" s="295"/>
      <c r="Y597" s="295"/>
      <c r="Z597" s="295"/>
      <c r="AA597" s="310" t="str">
        <f>IFERROR(Tabla135[[#This Row],[Peso del control]]+Tabla135[[#This Row],[Peso de la implementación]],"")</f>
        <v/>
      </c>
      <c r="AB597" s="310" t="str" cm="1">
        <f t="array" ref="AB597">IFERROR(IF(Tabla135[[#This Row],[Registro diligenciado]]=TRUE,_xlfn.IFS(AND(Tabla135[[#This Row],[No. de Control]]=1,Tabla135[[#This Row],[Desplazamiento en la Matriz]]="Probabilidad"),D597-(D597*Tabla135[[#This Row],[Valor del control]]),AND(Tabla135[[#This Row],[No. de Control]]&gt;1,Tabla135[[#This Row],[Desplazamiento en la Matriz]]="Probabilidad"),AB596-(AB596*Tabla135[[#This Row],[Valor del control]]),AND(Tabla135[[#This Row],[No. de Control]]=1,Tabla135[[#This Row],[Desplazamiento en la Matriz]]="Impacto"),D597,AND(Tabla135[[#This Row],[No. de Control]]&gt;1,Tabla135[[#This Row],[Desplazamiento en la Matriz]]="Impacto"),AB596),""),"")</f>
        <v/>
      </c>
      <c r="AC597" s="310" t="str" cm="1">
        <f t="array" ref="AC597">IFERROR(IF(Tabla135[[#This Row],[Registro diligenciado]]=TRUE,_xlfn.IFS(AND(Tabla135[[#This Row],[No. de Control]]=1,Tabla135[[#This Row],[Desplazamiento en la Matriz]]="Impacto"),E597-(E597*Tabla135[[#This Row],[Valor del control]]),AND(Tabla135[[#This Row],[No. de Control]]&gt;1,Tabla135[[#This Row],[Desplazamiento en la Matriz]]="Impacto"),AC596-(AC596*Tabla135[[#This Row],[Valor del control]]),AND(Tabla135[[#This Row],[No. de Control]]=1,Tabla135[[#This Row],[Desplazamiento en la Matriz]]="Probabilidad"),E597,AND(Tabla135[[#This Row],[No. de Control]]&gt;1,Tabla135[[#This Row],[Desplazamiento en la Matriz]]="Probabilidad"),AC596),""),"")</f>
        <v/>
      </c>
      <c r="AD597" s="310">
        <f>IFERROR(_xlfn.MINIFS(Tabla135[Probabilidad residual],Tabla135[Id Riesgo],Tabla135[[#This Row],[Id Riesgo]]),"")</f>
        <v>0</v>
      </c>
      <c r="AE597" s="310">
        <f>IFERROR(_xlfn.MINIFS(Tabla135[Impacto residual],Tabla135[Id Riesgo],Tabla135[[#This Row],[Id Riesgo]]),"")</f>
        <v>0</v>
      </c>
      <c r="AF597" s="310" t="str" cm="1">
        <f t="array" ref="AF59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97" s="310" t="str" cm="1">
        <f t="array" ref="AG59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9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97" s="213"/>
      <c r="AJ597" s="727">
        <f>_xlfn.MINIFS(Tabla135[Probabilidad residual],Tabla135[Id Riesgo],Tabla135[[#This Row],[Id Riesgo]])</f>
        <v>0</v>
      </c>
      <c r="AK597" s="727">
        <f>_xlfn.MINIFS(Tabla135[Impacto residual],Tabla135[Id Riesgo],Tabla135[[#This Row],[Id Riesgo]])</f>
        <v>0</v>
      </c>
      <c r="AL597" s="727"/>
      <c r="AM597" s="727"/>
      <c r="AN597" s="213"/>
      <c r="AO597" s="213"/>
      <c r="AP597" s="213"/>
      <c r="AQ597" s="213"/>
      <c r="AR597" s="213"/>
      <c r="AS597" s="213"/>
      <c r="AT597" s="213"/>
      <c r="AU597" s="213"/>
      <c r="AV597" s="213"/>
      <c r="AW597" s="213"/>
      <c r="AX597" s="213"/>
      <c r="AY597" s="213"/>
    </row>
    <row r="598" spans="1:51" ht="14.6" x14ac:dyDescent="0.4">
      <c r="A598" s="735" t="str">
        <f>Tabla135[[#This Row],[Id Riesgo]]</f>
        <v>RC59</v>
      </c>
      <c r="B598" s="736" t="str">
        <f>Tabla135[[#This Row],[Riesgo]]</f>
        <v/>
      </c>
      <c r="C598" s="742" t="b">
        <f>Tabla135[[#This Row],[Identificado en paso 1 y 2?]]</f>
        <v>0</v>
      </c>
      <c r="D598" s="727" t="str">
        <f>_xlfn.XLOOKUP(Tabla135[[#This Row],[Id Riesgo]],Tabla13[Id Riesgo],Tabla13[Probabilidad],"",1)</f>
        <v/>
      </c>
      <c r="E598" s="727" t="str">
        <f>IF(C598=TRUE,_xlfn.XLOOKUP(Tabla135[[#This Row],[Id Riesgo]],Tabla13[Id Riesgo],Tabla13[Porcentaje Impacto],"",1),"")</f>
        <v/>
      </c>
      <c r="F598" s="290" t="str">
        <f t="shared" si="58"/>
        <v>RC59</v>
      </c>
      <c r="G598" s="415" t="b">
        <f>_xlfn.XLOOKUP(F598,Tabla13[Id Riesgo],Tabla13[Registro diligenciado],FALSE,1)</f>
        <v>0</v>
      </c>
      <c r="H598" s="290" t="str">
        <f>IF(G598,_xlfn.XLOOKUP(F598,Tabla6[Id Riesgo],Tabla6[DESCRIPCIÓN DEL RIESGO],FALSE,1),"")</f>
        <v/>
      </c>
      <c r="I598" s="327" t="str">
        <f>_xlfn.XLOOKUP(Tabla135[[#This Row],[Id Riesgo]],Tabla13[Id Riesgo],Tabla13[Probabilidad])</f>
        <v/>
      </c>
      <c r="J598" s="327" t="str">
        <f>_xlfn.XLOOKUP(Tabla135[[#This Row],[Id Riesgo]],Tabla13[Id Riesgo],Tabla13[Porcentaje Impacto],"",1)</f>
        <v/>
      </c>
      <c r="K598" s="311">
        <v>7</v>
      </c>
      <c r="L598" s="314"/>
      <c r="M598" s="314"/>
      <c r="N598" s="314"/>
      <c r="O598" s="295"/>
      <c r="P598" s="314"/>
      <c r="Q598" s="328" t="str">
        <f>_xlfn.TEXTJOIN(" ",TRUE,Tabla135[[#This Row],[Actividad - Acción ¿Qué?
Inicia con verbo]],Tabla135[[#This Row],[Complemento
(Observaciones o desviaciones)]])</f>
        <v/>
      </c>
      <c r="R598" s="295"/>
      <c r="S598" s="327" t="str">
        <f>_xlfn.XLOOKUP(Tabla135[[#This Row],[Tipo de control]],Tabla7[Tipo de control],Tabla7[Peso],"",1)</f>
        <v/>
      </c>
      <c r="T598" s="290" t="str">
        <f>_xlfn.XLOOKUP(Tabla135[[#This Row],[Tipo de control]],Tabla7[Tipo de control],Tabla7[Afectación matriz],"",1)</f>
        <v/>
      </c>
      <c r="U598" s="295"/>
      <c r="V598" s="327" t="str">
        <f>_xlfn.XLOOKUP(Tabla135[[#This Row],[Implementación]],Tabla11[Implementación],Tabla11[Peso],"",1)</f>
        <v/>
      </c>
      <c r="W598" s="295"/>
      <c r="X598" s="295"/>
      <c r="Y598" s="295"/>
      <c r="Z598" s="295"/>
      <c r="AA598" s="310" t="str">
        <f>IFERROR(Tabla135[[#This Row],[Peso del control]]+Tabla135[[#This Row],[Peso de la implementación]],"")</f>
        <v/>
      </c>
      <c r="AB598" s="310" t="str" cm="1">
        <f t="array" ref="AB598">IFERROR(IF(Tabla135[[#This Row],[Registro diligenciado]]=TRUE,_xlfn.IFS(AND(Tabla135[[#This Row],[No. de Control]]=1,Tabla135[[#This Row],[Desplazamiento en la Matriz]]="Probabilidad"),D598-(D598*Tabla135[[#This Row],[Valor del control]]),AND(Tabla135[[#This Row],[No. de Control]]&gt;1,Tabla135[[#This Row],[Desplazamiento en la Matriz]]="Probabilidad"),AB597-(AB597*Tabla135[[#This Row],[Valor del control]]),AND(Tabla135[[#This Row],[No. de Control]]=1,Tabla135[[#This Row],[Desplazamiento en la Matriz]]="Impacto"),D598,AND(Tabla135[[#This Row],[No. de Control]]&gt;1,Tabla135[[#This Row],[Desplazamiento en la Matriz]]="Impacto"),AB597),""),"")</f>
        <v/>
      </c>
      <c r="AC598" s="310" t="str" cm="1">
        <f t="array" ref="AC598">IFERROR(IF(Tabla135[[#This Row],[Registro diligenciado]]=TRUE,_xlfn.IFS(AND(Tabla135[[#This Row],[No. de Control]]=1,Tabla135[[#This Row],[Desplazamiento en la Matriz]]="Impacto"),E598-(E598*Tabla135[[#This Row],[Valor del control]]),AND(Tabla135[[#This Row],[No. de Control]]&gt;1,Tabla135[[#This Row],[Desplazamiento en la Matriz]]="Impacto"),AC597-(AC597*Tabla135[[#This Row],[Valor del control]]),AND(Tabla135[[#This Row],[No. de Control]]=1,Tabla135[[#This Row],[Desplazamiento en la Matriz]]="Probabilidad"),E598,AND(Tabla135[[#This Row],[No. de Control]]&gt;1,Tabla135[[#This Row],[Desplazamiento en la Matriz]]="Probabilidad"),AC597),""),"")</f>
        <v/>
      </c>
      <c r="AD598" s="310">
        <f>IFERROR(_xlfn.MINIFS(Tabla135[Probabilidad residual],Tabla135[Id Riesgo],Tabla135[[#This Row],[Id Riesgo]]),"")</f>
        <v>0</v>
      </c>
      <c r="AE598" s="310">
        <f>IFERROR(_xlfn.MINIFS(Tabla135[Impacto residual],Tabla135[Id Riesgo],Tabla135[[#This Row],[Id Riesgo]]),"")</f>
        <v>0</v>
      </c>
      <c r="AF598" s="310" t="str" cm="1">
        <f t="array" ref="AF59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98" s="310" t="str" cm="1">
        <f t="array" ref="AG59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9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98" s="213"/>
      <c r="AJ598" s="727">
        <f>_xlfn.MINIFS(Tabla135[Probabilidad residual],Tabla135[Id Riesgo],Tabla135[[#This Row],[Id Riesgo]])</f>
        <v>0</v>
      </c>
      <c r="AK598" s="727">
        <f>_xlfn.MINIFS(Tabla135[Impacto residual],Tabla135[Id Riesgo],Tabla135[[#This Row],[Id Riesgo]])</f>
        <v>0</v>
      </c>
      <c r="AL598" s="727"/>
      <c r="AM598" s="727"/>
      <c r="AN598" s="213"/>
      <c r="AO598" s="213"/>
      <c r="AP598" s="213"/>
      <c r="AQ598" s="213"/>
      <c r="AR598" s="213"/>
      <c r="AS598" s="213"/>
      <c r="AT598" s="213"/>
      <c r="AU598" s="213"/>
      <c r="AV598" s="213"/>
      <c r="AW598" s="213"/>
      <c r="AX598" s="213"/>
      <c r="AY598" s="213"/>
    </row>
    <row r="599" spans="1:51" ht="14.6" x14ac:dyDescent="0.4">
      <c r="A599" s="735" t="str">
        <f>Tabla135[[#This Row],[Id Riesgo]]</f>
        <v>RC59</v>
      </c>
      <c r="B599" s="736" t="str">
        <f>Tabla135[[#This Row],[Riesgo]]</f>
        <v/>
      </c>
      <c r="C599" s="742" t="b">
        <f>Tabla135[[#This Row],[Identificado en paso 1 y 2?]]</f>
        <v>0</v>
      </c>
      <c r="D599" s="727" t="str">
        <f>_xlfn.XLOOKUP(Tabla135[[#This Row],[Id Riesgo]],Tabla13[Id Riesgo],Tabla13[Probabilidad],"",1)</f>
        <v/>
      </c>
      <c r="E599" s="727" t="str">
        <f>IF(C599=TRUE,_xlfn.XLOOKUP(Tabla135[[#This Row],[Id Riesgo]],Tabla13[Id Riesgo],Tabla13[Porcentaje Impacto],"",1),"")</f>
        <v/>
      </c>
      <c r="F599" s="290" t="str">
        <f t="shared" si="58"/>
        <v>RC59</v>
      </c>
      <c r="G599" s="415" t="b">
        <f>_xlfn.XLOOKUP(F599,Tabla13[Id Riesgo],Tabla13[Registro diligenciado],FALSE,1)</f>
        <v>0</v>
      </c>
      <c r="H599" s="290" t="str">
        <f>IF(G599,_xlfn.XLOOKUP(F599,Tabla6[Id Riesgo],Tabla6[DESCRIPCIÓN DEL RIESGO],FALSE,1),"")</f>
        <v/>
      </c>
      <c r="I599" s="327" t="str">
        <f>_xlfn.XLOOKUP(Tabla135[[#This Row],[Id Riesgo]],Tabla13[Id Riesgo],Tabla13[Probabilidad])</f>
        <v/>
      </c>
      <c r="J599" s="327" t="str">
        <f>_xlfn.XLOOKUP(Tabla135[[#This Row],[Id Riesgo]],Tabla13[Id Riesgo],Tabla13[Porcentaje Impacto],"",1)</f>
        <v/>
      </c>
      <c r="K599" s="311">
        <v>8</v>
      </c>
      <c r="L599" s="314"/>
      <c r="M599" s="314"/>
      <c r="N599" s="314"/>
      <c r="O599" s="295"/>
      <c r="P599" s="314"/>
      <c r="Q599" s="328" t="str">
        <f>_xlfn.TEXTJOIN(" ",TRUE,Tabla135[[#This Row],[Actividad - Acción ¿Qué?
Inicia con verbo]],Tabla135[[#This Row],[Complemento
(Observaciones o desviaciones)]])</f>
        <v/>
      </c>
      <c r="R599" s="295"/>
      <c r="S599" s="327" t="str">
        <f>_xlfn.XLOOKUP(Tabla135[[#This Row],[Tipo de control]],Tabla7[Tipo de control],Tabla7[Peso],"",1)</f>
        <v/>
      </c>
      <c r="T599" s="290" t="str">
        <f>_xlfn.XLOOKUP(Tabla135[[#This Row],[Tipo de control]],Tabla7[Tipo de control],Tabla7[Afectación matriz],"",1)</f>
        <v/>
      </c>
      <c r="U599" s="295"/>
      <c r="V599" s="327" t="str">
        <f>_xlfn.XLOOKUP(Tabla135[[#This Row],[Implementación]],Tabla11[Implementación],Tabla11[Peso],"",1)</f>
        <v/>
      </c>
      <c r="W599" s="295"/>
      <c r="X599" s="295"/>
      <c r="Y599" s="295"/>
      <c r="Z599" s="295"/>
      <c r="AA599" s="310" t="str">
        <f>IFERROR(Tabla135[[#This Row],[Peso del control]]+Tabla135[[#This Row],[Peso de la implementación]],"")</f>
        <v/>
      </c>
      <c r="AB599" s="310" t="str" cm="1">
        <f t="array" ref="AB599">IFERROR(IF(Tabla135[[#This Row],[Registro diligenciado]]=TRUE,_xlfn.IFS(AND(Tabla135[[#This Row],[No. de Control]]=1,Tabla135[[#This Row],[Desplazamiento en la Matriz]]="Probabilidad"),D599-(D599*Tabla135[[#This Row],[Valor del control]]),AND(Tabla135[[#This Row],[No. de Control]]&gt;1,Tabla135[[#This Row],[Desplazamiento en la Matriz]]="Probabilidad"),AB598-(AB598*Tabla135[[#This Row],[Valor del control]]),AND(Tabla135[[#This Row],[No. de Control]]=1,Tabla135[[#This Row],[Desplazamiento en la Matriz]]="Impacto"),D599,AND(Tabla135[[#This Row],[No. de Control]]&gt;1,Tabla135[[#This Row],[Desplazamiento en la Matriz]]="Impacto"),AB598),""),"")</f>
        <v/>
      </c>
      <c r="AC599" s="310" t="str" cm="1">
        <f t="array" ref="AC599">IFERROR(IF(Tabla135[[#This Row],[Registro diligenciado]]=TRUE,_xlfn.IFS(AND(Tabla135[[#This Row],[No. de Control]]=1,Tabla135[[#This Row],[Desplazamiento en la Matriz]]="Impacto"),E599-(E599*Tabla135[[#This Row],[Valor del control]]),AND(Tabla135[[#This Row],[No. de Control]]&gt;1,Tabla135[[#This Row],[Desplazamiento en la Matriz]]="Impacto"),AC598-(AC598*Tabla135[[#This Row],[Valor del control]]),AND(Tabla135[[#This Row],[No. de Control]]=1,Tabla135[[#This Row],[Desplazamiento en la Matriz]]="Probabilidad"),E599,AND(Tabla135[[#This Row],[No. de Control]]&gt;1,Tabla135[[#This Row],[Desplazamiento en la Matriz]]="Probabilidad"),AC598),""),"")</f>
        <v/>
      </c>
      <c r="AD599" s="310">
        <f>IFERROR(_xlfn.MINIFS(Tabla135[Probabilidad residual],Tabla135[Id Riesgo],Tabla135[[#This Row],[Id Riesgo]]),"")</f>
        <v>0</v>
      </c>
      <c r="AE599" s="310">
        <f>IFERROR(_xlfn.MINIFS(Tabla135[Impacto residual],Tabla135[Id Riesgo],Tabla135[[#This Row],[Id Riesgo]]),"")</f>
        <v>0</v>
      </c>
      <c r="AF599" s="310" t="str" cm="1">
        <f t="array" ref="AF59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99" s="310" t="str" cm="1">
        <f t="array" ref="AG59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9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99" s="213"/>
      <c r="AJ599" s="727">
        <f>_xlfn.MINIFS(Tabla135[Probabilidad residual],Tabla135[Id Riesgo],Tabla135[[#This Row],[Id Riesgo]])</f>
        <v>0</v>
      </c>
      <c r="AK599" s="727">
        <f>_xlfn.MINIFS(Tabla135[Impacto residual],Tabla135[Id Riesgo],Tabla135[[#This Row],[Id Riesgo]])</f>
        <v>0</v>
      </c>
      <c r="AL599" s="727"/>
      <c r="AM599" s="727"/>
      <c r="AN599" s="213"/>
      <c r="AO599" s="213"/>
      <c r="AP599" s="213"/>
      <c r="AQ599" s="213"/>
      <c r="AR599" s="213"/>
      <c r="AS599" s="213"/>
      <c r="AT599" s="213"/>
      <c r="AU599" s="213"/>
      <c r="AV599" s="213"/>
      <c r="AW599" s="213"/>
      <c r="AX599" s="213"/>
      <c r="AY599" s="213"/>
    </row>
    <row r="600" spans="1:51" ht="14.6" x14ac:dyDescent="0.4">
      <c r="A600" s="735" t="str">
        <f>Tabla135[[#This Row],[Id Riesgo]]</f>
        <v>RC59</v>
      </c>
      <c r="B600" s="736" t="str">
        <f>Tabla135[[#This Row],[Riesgo]]</f>
        <v/>
      </c>
      <c r="C600" s="742" t="b">
        <f>Tabla135[[#This Row],[Identificado en paso 1 y 2?]]</f>
        <v>0</v>
      </c>
      <c r="D600" s="727" t="str">
        <f>_xlfn.XLOOKUP(Tabla135[[#This Row],[Id Riesgo]],Tabla13[Id Riesgo],Tabla13[Probabilidad],"",1)</f>
        <v/>
      </c>
      <c r="E600" s="727" t="str">
        <f>IF(C600=TRUE,_xlfn.XLOOKUP(Tabla135[[#This Row],[Id Riesgo]],Tabla13[Id Riesgo],Tabla13[Porcentaje Impacto],"",1),"")</f>
        <v/>
      </c>
      <c r="F600" s="290" t="str">
        <f t="shared" si="58"/>
        <v>RC59</v>
      </c>
      <c r="G600" s="415" t="b">
        <f>_xlfn.XLOOKUP(F600,Tabla13[Id Riesgo],Tabla13[Registro diligenciado],FALSE,1)</f>
        <v>0</v>
      </c>
      <c r="H600" s="290" t="str">
        <f>IF(G600,_xlfn.XLOOKUP(F600,Tabla6[Id Riesgo],Tabla6[DESCRIPCIÓN DEL RIESGO],FALSE,1),"")</f>
        <v/>
      </c>
      <c r="I600" s="327" t="str">
        <f>_xlfn.XLOOKUP(Tabla135[[#This Row],[Id Riesgo]],Tabla13[Id Riesgo],Tabla13[Probabilidad])</f>
        <v/>
      </c>
      <c r="J600" s="327" t="str">
        <f>_xlfn.XLOOKUP(Tabla135[[#This Row],[Id Riesgo]],Tabla13[Id Riesgo],Tabla13[Porcentaje Impacto],"",1)</f>
        <v/>
      </c>
      <c r="K600" s="311">
        <v>9</v>
      </c>
      <c r="L600" s="314"/>
      <c r="M600" s="314"/>
      <c r="N600" s="314"/>
      <c r="O600" s="295"/>
      <c r="P600" s="314"/>
      <c r="Q600" s="328" t="str">
        <f>_xlfn.TEXTJOIN(" ",TRUE,Tabla135[[#This Row],[Actividad - Acción ¿Qué?
Inicia con verbo]],Tabla135[[#This Row],[Complemento
(Observaciones o desviaciones)]])</f>
        <v/>
      </c>
      <c r="R600" s="295"/>
      <c r="S600" s="327" t="str">
        <f>_xlfn.XLOOKUP(Tabla135[[#This Row],[Tipo de control]],Tabla7[Tipo de control],Tabla7[Peso],"",1)</f>
        <v/>
      </c>
      <c r="T600" s="290" t="str">
        <f>_xlfn.XLOOKUP(Tabla135[[#This Row],[Tipo de control]],Tabla7[Tipo de control],Tabla7[Afectación matriz],"",1)</f>
        <v/>
      </c>
      <c r="U600" s="295"/>
      <c r="V600" s="327" t="str">
        <f>_xlfn.XLOOKUP(Tabla135[[#This Row],[Implementación]],Tabla11[Implementación],Tabla11[Peso],"",1)</f>
        <v/>
      </c>
      <c r="W600" s="295"/>
      <c r="X600" s="295"/>
      <c r="Y600" s="295"/>
      <c r="Z600" s="295"/>
      <c r="AA600" s="310" t="str">
        <f>IFERROR(Tabla135[[#This Row],[Peso del control]]+Tabla135[[#This Row],[Peso de la implementación]],"")</f>
        <v/>
      </c>
      <c r="AB600" s="310" t="str" cm="1">
        <f t="array" ref="AB600">IFERROR(IF(Tabla135[[#This Row],[Registro diligenciado]]=TRUE,_xlfn.IFS(AND(Tabla135[[#This Row],[No. de Control]]=1,Tabla135[[#This Row],[Desplazamiento en la Matriz]]="Probabilidad"),D600-(D600*Tabla135[[#This Row],[Valor del control]]),AND(Tabla135[[#This Row],[No. de Control]]&gt;1,Tabla135[[#This Row],[Desplazamiento en la Matriz]]="Probabilidad"),AB599-(AB599*Tabla135[[#This Row],[Valor del control]]),AND(Tabla135[[#This Row],[No. de Control]]=1,Tabla135[[#This Row],[Desplazamiento en la Matriz]]="Impacto"),D600,AND(Tabla135[[#This Row],[No. de Control]]&gt;1,Tabla135[[#This Row],[Desplazamiento en la Matriz]]="Impacto"),AB599),""),"")</f>
        <v/>
      </c>
      <c r="AC600" s="310" t="str" cm="1">
        <f t="array" ref="AC600">IFERROR(IF(Tabla135[[#This Row],[Registro diligenciado]]=TRUE,_xlfn.IFS(AND(Tabla135[[#This Row],[No. de Control]]=1,Tabla135[[#This Row],[Desplazamiento en la Matriz]]="Impacto"),E600-(E600*Tabla135[[#This Row],[Valor del control]]),AND(Tabla135[[#This Row],[No. de Control]]&gt;1,Tabla135[[#This Row],[Desplazamiento en la Matriz]]="Impacto"),AC599-(AC599*Tabla135[[#This Row],[Valor del control]]),AND(Tabla135[[#This Row],[No. de Control]]=1,Tabla135[[#This Row],[Desplazamiento en la Matriz]]="Probabilidad"),E600,AND(Tabla135[[#This Row],[No. de Control]]&gt;1,Tabla135[[#This Row],[Desplazamiento en la Matriz]]="Probabilidad"),AC599),""),"")</f>
        <v/>
      </c>
      <c r="AD600" s="310">
        <f>IFERROR(_xlfn.MINIFS(Tabla135[Probabilidad residual],Tabla135[Id Riesgo],Tabla135[[#This Row],[Id Riesgo]]),"")</f>
        <v>0</v>
      </c>
      <c r="AE600" s="310">
        <f>IFERROR(_xlfn.MINIFS(Tabla135[Impacto residual],Tabla135[Id Riesgo],Tabla135[[#This Row],[Id Riesgo]]),"")</f>
        <v>0</v>
      </c>
      <c r="AF600" s="310" t="str" cm="1">
        <f t="array" ref="AF60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00" s="310" t="str" cm="1">
        <f t="array" ref="AG60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0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00" s="213"/>
      <c r="AJ600" s="727">
        <f>_xlfn.MINIFS(Tabla135[Probabilidad residual],Tabla135[Id Riesgo],Tabla135[[#This Row],[Id Riesgo]])</f>
        <v>0</v>
      </c>
      <c r="AK600" s="727">
        <f>_xlfn.MINIFS(Tabla135[Impacto residual],Tabla135[Id Riesgo],Tabla135[[#This Row],[Id Riesgo]])</f>
        <v>0</v>
      </c>
      <c r="AL600" s="727"/>
      <c r="AM600" s="727"/>
      <c r="AN600" s="213"/>
      <c r="AO600" s="213"/>
      <c r="AP600" s="213"/>
      <c r="AQ600" s="213"/>
      <c r="AR600" s="213"/>
      <c r="AS600" s="213"/>
      <c r="AT600" s="213"/>
      <c r="AU600" s="213"/>
      <c r="AV600" s="213"/>
      <c r="AW600" s="213"/>
      <c r="AX600" s="213"/>
      <c r="AY600" s="213"/>
    </row>
    <row r="601" spans="1:51" ht="14.6" x14ac:dyDescent="0.4">
      <c r="A601" s="735" t="str">
        <f>Tabla135[[#This Row],[Id Riesgo]]</f>
        <v>RC59</v>
      </c>
      <c r="B601" s="736" t="str">
        <f>Tabla135[[#This Row],[Riesgo]]</f>
        <v/>
      </c>
      <c r="C601" s="742" t="b">
        <f>Tabla135[[#This Row],[Identificado en paso 1 y 2?]]</f>
        <v>0</v>
      </c>
      <c r="D601" s="727" t="str">
        <f>_xlfn.XLOOKUP(Tabla135[[#This Row],[Id Riesgo]],Tabla13[Id Riesgo],Tabla13[Probabilidad],"",1)</f>
        <v/>
      </c>
      <c r="E601" s="727" t="str">
        <f>IF(C601=TRUE,_xlfn.XLOOKUP(Tabla135[[#This Row],[Id Riesgo]],Tabla13[Id Riesgo],Tabla13[Porcentaje Impacto],"",1),"")</f>
        <v/>
      </c>
      <c r="F601" s="290" t="str">
        <f t="shared" si="58"/>
        <v>RC59</v>
      </c>
      <c r="G601" s="415" t="b">
        <f>_xlfn.XLOOKUP(F601,Tabla13[Id Riesgo],Tabla13[Registro diligenciado],FALSE,1)</f>
        <v>0</v>
      </c>
      <c r="H601" s="290" t="str">
        <f>IF(G601,_xlfn.XLOOKUP(F601,Tabla6[Id Riesgo],Tabla6[DESCRIPCIÓN DEL RIESGO],FALSE,1),"")</f>
        <v/>
      </c>
      <c r="I601" s="327" t="str">
        <f>_xlfn.XLOOKUP(Tabla135[[#This Row],[Id Riesgo]],Tabla13[Id Riesgo],Tabla13[Probabilidad])</f>
        <v/>
      </c>
      <c r="J601" s="327" t="str">
        <f>_xlfn.XLOOKUP(Tabla135[[#This Row],[Id Riesgo]],Tabla13[Id Riesgo],Tabla13[Porcentaje Impacto],"",1)</f>
        <v/>
      </c>
      <c r="K601" s="311">
        <v>10</v>
      </c>
      <c r="L601" s="314"/>
      <c r="M601" s="314"/>
      <c r="N601" s="314"/>
      <c r="O601" s="295"/>
      <c r="P601" s="314"/>
      <c r="Q601" s="328" t="str">
        <f>_xlfn.TEXTJOIN(" ",TRUE,Tabla135[[#This Row],[Actividad - Acción ¿Qué?
Inicia con verbo]],Tabla135[[#This Row],[Complemento
(Observaciones o desviaciones)]])</f>
        <v/>
      </c>
      <c r="R601" s="295"/>
      <c r="S601" s="327" t="str">
        <f>_xlfn.XLOOKUP(Tabla135[[#This Row],[Tipo de control]],Tabla7[Tipo de control],Tabla7[Peso],"",1)</f>
        <v/>
      </c>
      <c r="T601" s="290" t="str">
        <f>_xlfn.XLOOKUP(Tabla135[[#This Row],[Tipo de control]],Tabla7[Tipo de control],Tabla7[Afectación matriz],"",1)</f>
        <v/>
      </c>
      <c r="U601" s="295"/>
      <c r="V601" s="327" t="str">
        <f>_xlfn.XLOOKUP(Tabla135[[#This Row],[Implementación]],Tabla11[Implementación],Tabla11[Peso],"",1)</f>
        <v/>
      </c>
      <c r="W601" s="295"/>
      <c r="X601" s="295"/>
      <c r="Y601" s="295"/>
      <c r="Z601" s="295"/>
      <c r="AA601" s="310" t="str">
        <f>IFERROR(Tabla135[[#This Row],[Peso del control]]+Tabla135[[#This Row],[Peso de la implementación]],"")</f>
        <v/>
      </c>
      <c r="AB601" s="310" t="str" cm="1">
        <f t="array" ref="AB601">IFERROR(IF(Tabla135[[#This Row],[Registro diligenciado]]=TRUE,_xlfn.IFS(AND(Tabla135[[#This Row],[No. de Control]]=1,Tabla135[[#This Row],[Desplazamiento en la Matriz]]="Probabilidad"),D601-(D601*Tabla135[[#This Row],[Valor del control]]),AND(Tabla135[[#This Row],[No. de Control]]&gt;1,Tabla135[[#This Row],[Desplazamiento en la Matriz]]="Probabilidad"),AB600-(AB600*Tabla135[[#This Row],[Valor del control]]),AND(Tabla135[[#This Row],[No. de Control]]=1,Tabla135[[#This Row],[Desplazamiento en la Matriz]]="Impacto"),D601,AND(Tabla135[[#This Row],[No. de Control]]&gt;1,Tabla135[[#This Row],[Desplazamiento en la Matriz]]="Impacto"),AB600),""),"")</f>
        <v/>
      </c>
      <c r="AC601" s="310" t="str" cm="1">
        <f t="array" ref="AC601">IFERROR(IF(Tabla135[[#This Row],[Registro diligenciado]]=TRUE,_xlfn.IFS(AND(Tabla135[[#This Row],[No. de Control]]=1,Tabla135[[#This Row],[Desplazamiento en la Matriz]]="Impacto"),E601-(E601*Tabla135[[#This Row],[Valor del control]]),AND(Tabla135[[#This Row],[No. de Control]]&gt;1,Tabla135[[#This Row],[Desplazamiento en la Matriz]]="Impacto"),AC600-(AC600*Tabla135[[#This Row],[Valor del control]]),AND(Tabla135[[#This Row],[No. de Control]]=1,Tabla135[[#This Row],[Desplazamiento en la Matriz]]="Probabilidad"),E601,AND(Tabla135[[#This Row],[No. de Control]]&gt;1,Tabla135[[#This Row],[Desplazamiento en la Matriz]]="Probabilidad"),AC600),""),"")</f>
        <v/>
      </c>
      <c r="AD601" s="310">
        <f>IFERROR(_xlfn.MINIFS(Tabla135[Probabilidad residual],Tabla135[Id Riesgo],Tabla135[[#This Row],[Id Riesgo]]),"")</f>
        <v>0</v>
      </c>
      <c r="AE601" s="310">
        <f>IFERROR(_xlfn.MINIFS(Tabla135[Impacto residual],Tabla135[Id Riesgo],Tabla135[[#This Row],[Id Riesgo]]),"")</f>
        <v>0</v>
      </c>
      <c r="AF601" s="310" t="str" cm="1">
        <f t="array" ref="AF60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01" s="310" t="str" cm="1">
        <f t="array" ref="AG60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0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01" s="213"/>
      <c r="AJ601" s="727">
        <f>_xlfn.MINIFS(Tabla135[Probabilidad residual],Tabla135[Id Riesgo],Tabla135[[#This Row],[Id Riesgo]])</f>
        <v>0</v>
      </c>
      <c r="AK601" s="727">
        <f>_xlfn.MINIFS(Tabla135[Impacto residual],Tabla135[Id Riesgo],Tabla135[[#This Row],[Id Riesgo]])</f>
        <v>0</v>
      </c>
      <c r="AL601" s="727"/>
      <c r="AM601" s="727"/>
      <c r="AN601" s="213"/>
      <c r="AO601" s="213"/>
      <c r="AP601" s="213"/>
      <c r="AQ601" s="213"/>
      <c r="AR601" s="213"/>
      <c r="AS601" s="213"/>
      <c r="AT601" s="213"/>
      <c r="AU601" s="213"/>
      <c r="AV601" s="213"/>
      <c r="AW601" s="213"/>
      <c r="AX601" s="213"/>
      <c r="AY601" s="213"/>
    </row>
    <row r="602" spans="1:51" ht="14.6" x14ac:dyDescent="0.4">
      <c r="A602" s="735" t="str">
        <f>Tabla135[[#This Row],[Id Riesgo]]</f>
        <v>RC60</v>
      </c>
      <c r="B602" s="736" t="str">
        <f>Tabla135[[#This Row],[Riesgo]]</f>
        <v/>
      </c>
      <c r="C602" s="742" t="b">
        <f>Tabla135[[#This Row],[Identificado en paso 1 y 2?]]</f>
        <v>0</v>
      </c>
      <c r="D602" s="727" t="str">
        <f>_xlfn.XLOOKUP(Tabla135[[#This Row],[Id Riesgo]],Tabla13[Id Riesgo],Tabla13[Probabilidad],"",1)</f>
        <v/>
      </c>
      <c r="E602" s="727" t="str">
        <f>IF(C602=TRUE,_xlfn.XLOOKUP(Tabla135[[#This Row],[Id Riesgo]],Tabla13[Id Riesgo],Tabla13[Porcentaje Impacto],"",1),"")</f>
        <v/>
      </c>
      <c r="F602" s="290" t="s">
        <v>191</v>
      </c>
      <c r="G602" s="415" t="b">
        <f>_xlfn.XLOOKUP(F602,Tabla13[Id Riesgo],Tabla13[Registro diligenciado],FALSE,1)</f>
        <v>0</v>
      </c>
      <c r="H602" s="290" t="str">
        <f>IF(G602,_xlfn.XLOOKUP(F602,Tabla6[Id Riesgo],Tabla6[DESCRIPCIÓN DEL RIESGO],FALSE,1),"")</f>
        <v/>
      </c>
      <c r="I602" s="327" t="str">
        <f>_xlfn.XLOOKUP(Tabla135[[#This Row],[Id Riesgo]],Tabla13[Id Riesgo],Tabla13[Probabilidad])</f>
        <v/>
      </c>
      <c r="J602" s="327" t="str">
        <f>_xlfn.XLOOKUP(Tabla135[[#This Row],[Id Riesgo]],Tabla13[Id Riesgo],Tabla13[Porcentaje Impacto],"",1)</f>
        <v/>
      </c>
      <c r="K602" s="311">
        <v>1</v>
      </c>
      <c r="L602" s="314"/>
      <c r="M602" s="314"/>
      <c r="N602" s="314"/>
      <c r="O602" s="295"/>
      <c r="P602" s="314"/>
      <c r="Q602" s="328" t="str">
        <f>_xlfn.TEXTJOIN(" ",TRUE,Tabla135[[#This Row],[Actividad - Acción ¿Qué?
Inicia con verbo]],Tabla135[[#This Row],[Complemento
(Observaciones o desviaciones)]])</f>
        <v/>
      </c>
      <c r="R602" s="295"/>
      <c r="S602" s="327" t="str">
        <f>_xlfn.XLOOKUP(Tabla135[[#This Row],[Tipo de control]],Tabla7[Tipo de control],Tabla7[Peso],"",1)</f>
        <v/>
      </c>
      <c r="T602" s="290" t="str">
        <f>_xlfn.XLOOKUP(Tabla135[[#This Row],[Tipo de control]],Tabla7[Tipo de control],Tabla7[Afectación matriz],"",1)</f>
        <v/>
      </c>
      <c r="U602" s="295"/>
      <c r="V602" s="327" t="str">
        <f>_xlfn.XLOOKUP(Tabla135[[#This Row],[Implementación]],Tabla11[Implementación],Tabla11[Peso],"",1)</f>
        <v/>
      </c>
      <c r="W602" s="295"/>
      <c r="X602" s="295"/>
      <c r="Y602" s="295"/>
      <c r="Z602" s="295"/>
      <c r="AA602" s="310" t="str">
        <f>IFERROR(Tabla135[[#This Row],[Peso del control]]+Tabla135[[#This Row],[Peso de la implementación]],"")</f>
        <v/>
      </c>
      <c r="AB602" s="310" t="str" cm="1">
        <f t="array" ref="AB602">IFERROR(IF(Tabla135[[#This Row],[Registro diligenciado]]=TRUE,_xlfn.IFS(AND(Tabla135[[#This Row],[No. de Control]]=1,Tabla135[[#This Row],[Desplazamiento en la Matriz]]="Probabilidad"),D602-(D602*Tabla135[[#This Row],[Valor del control]]),AND(Tabla135[[#This Row],[No. de Control]]&gt;1,Tabla135[[#This Row],[Desplazamiento en la Matriz]]="Probabilidad"),AB601-(AB601*Tabla135[[#This Row],[Valor del control]]),AND(Tabla135[[#This Row],[No. de Control]]=1,Tabla135[[#This Row],[Desplazamiento en la Matriz]]="Impacto"),D602,AND(Tabla135[[#This Row],[No. de Control]]&gt;1,Tabla135[[#This Row],[Desplazamiento en la Matriz]]="Impacto"),AB601),""),"")</f>
        <v/>
      </c>
      <c r="AC602" s="310" t="str" cm="1">
        <f t="array" ref="AC602">IFERROR(IF(Tabla135[[#This Row],[Registro diligenciado]]=TRUE,_xlfn.IFS(AND(Tabla135[[#This Row],[No. de Control]]=1,Tabla135[[#This Row],[Desplazamiento en la Matriz]]="Impacto"),E602-(E602*Tabla135[[#This Row],[Valor del control]]),AND(Tabla135[[#This Row],[No. de Control]]&gt;1,Tabla135[[#This Row],[Desplazamiento en la Matriz]]="Impacto"),AC601-(AC601*Tabla135[[#This Row],[Valor del control]]),AND(Tabla135[[#This Row],[No. de Control]]=1,Tabla135[[#This Row],[Desplazamiento en la Matriz]]="Probabilidad"),E602,AND(Tabla135[[#This Row],[No. de Control]]&gt;1,Tabla135[[#This Row],[Desplazamiento en la Matriz]]="Probabilidad"),AC601),""),"")</f>
        <v/>
      </c>
      <c r="AD602" s="310">
        <f>IFERROR(_xlfn.MINIFS(Tabla135[Probabilidad residual],Tabla135[Id Riesgo],Tabla135[[#This Row],[Id Riesgo]]),"")</f>
        <v>0</v>
      </c>
      <c r="AE602" s="310">
        <f>IFERROR(_xlfn.MINIFS(Tabla135[Impacto residual],Tabla135[Id Riesgo],Tabla135[[#This Row],[Id Riesgo]]),"")</f>
        <v>0</v>
      </c>
      <c r="AF602" s="310" t="str" cm="1">
        <f t="array" ref="AF60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02" s="310" t="str" cm="1">
        <f t="array" ref="AG60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0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02" s="213"/>
      <c r="AJ602" s="727">
        <f>_xlfn.MINIFS(Tabla135[Probabilidad residual],Tabla135[Id Riesgo],Tabla135[[#This Row],[Id Riesgo]])</f>
        <v>0</v>
      </c>
      <c r="AK602" s="727">
        <f>_xlfn.MINIFS(Tabla135[Impacto residual],Tabla135[Id Riesgo],Tabla135[[#This Row],[Id Riesgo]])</f>
        <v>0</v>
      </c>
      <c r="AL602" s="727" t="str" cm="1">
        <f t="array" ref="AL602">IFERROR(_xlfn.IFS(AND(AJ602&gt;=CONFIGURACIÓN!$BF$6,AJ602&lt;=CONFIGURACIÓN!$BG$6),CONFIGURACIÓN!$BE$6,AND(AJ602&gt;=CONFIGURACIÓN!$BF$7,AJ602&lt;=CONFIGURACIÓN!$BG$7),CONFIGURACIÓN!$BE$7,AND(AJ602&gt;=CONFIGURACIÓN!$BF$8,AJ602&lt;=CONFIGURACIÓN!$BG$8),CONFIGURACIÓN!$BE$8,AND(AJ602&gt;=CONFIGURACIÓN!$BF$9,AJ602&lt;=CONFIGURACIÓN!$BG$9),CONFIGURACIÓN!$BE$9,AND(AJ602&gt;=CONFIGURACIÓN!$BF$10,AJ602&lt;=CONFIGURACIÓN!$BG$10),CONFIGURACIÓN!$BE$10),"")</f>
        <v/>
      </c>
      <c r="AM602" s="727" t="str" cm="1">
        <f t="array" ref="AM602">IFERROR(_xlfn.IFS(AND(AK602&gt;=CONFIGURACIÓN!$BJ$6,AK602&lt;=CONFIGURACIÓN!$BK$6),CONFIGURACIÓN!$BI$6,AND(AK602&gt;=CONFIGURACIÓN!$BJ$7,AK602&lt;=CONFIGURACIÓN!$BK$7),CONFIGURACIÓN!$BI$7,AND(AK602&gt;=CONFIGURACIÓN!$BJ$8,AK602&lt;=CONFIGURACIÓN!$BK$8),CONFIGURACIÓN!$BI$8,AND(AK602&gt;=CONFIGURACIÓN!$BJ$9,AK602&lt;=CONFIGURACIÓN!$BK$9),CONFIGURACIÓN!$BI$9,AND(AK602&gt;=CONFIGURACIÓN!$BJ$10,AK602&lt;=CONFIGURACIÓN!$BK$10),CONFIGURACIÓN!$BI$10),"")</f>
        <v/>
      </c>
      <c r="AN602" s="213"/>
      <c r="AO602" s="213"/>
      <c r="AP602" s="213"/>
      <c r="AQ602" s="213"/>
      <c r="AR602" s="213"/>
      <c r="AS602" s="213"/>
      <c r="AT602" s="213"/>
      <c r="AU602" s="213"/>
      <c r="AV602" s="213"/>
      <c r="AW602" s="213"/>
      <c r="AX602" s="213"/>
      <c r="AY602" s="213"/>
    </row>
    <row r="603" spans="1:51" ht="14.6" x14ac:dyDescent="0.4">
      <c r="A603" s="735" t="str">
        <f>Tabla135[[#This Row],[Id Riesgo]]</f>
        <v>RC60</v>
      </c>
      <c r="B603" s="736" t="str">
        <f>Tabla135[[#This Row],[Riesgo]]</f>
        <v/>
      </c>
      <c r="C603" s="742" t="b">
        <f>Tabla135[[#This Row],[Identificado en paso 1 y 2?]]</f>
        <v>0</v>
      </c>
      <c r="D603" s="727" t="str">
        <f>_xlfn.XLOOKUP(Tabla135[[#This Row],[Id Riesgo]],Tabla13[Id Riesgo],Tabla13[Probabilidad],"",1)</f>
        <v/>
      </c>
      <c r="E603" s="727" t="str">
        <f>IF(C603=TRUE,_xlfn.XLOOKUP(Tabla135[[#This Row],[Id Riesgo]],Tabla13[Id Riesgo],Tabla13[Porcentaje Impacto],"",1),"")</f>
        <v/>
      </c>
      <c r="F603" s="290" t="str">
        <f t="shared" ref="F603:F611" si="59">F602</f>
        <v>RC60</v>
      </c>
      <c r="G603" s="415" t="b">
        <f>_xlfn.XLOOKUP(F603,Tabla13[Id Riesgo],Tabla13[Registro diligenciado],FALSE,1)</f>
        <v>0</v>
      </c>
      <c r="H603" s="290" t="str">
        <f>IF(G603,_xlfn.XLOOKUP(F603,Tabla6[Id Riesgo],Tabla6[DESCRIPCIÓN DEL RIESGO],FALSE,1),"")</f>
        <v/>
      </c>
      <c r="I603" s="327" t="str">
        <f>_xlfn.XLOOKUP(Tabla135[[#This Row],[Id Riesgo]],Tabla13[Id Riesgo],Tabla13[Probabilidad])</f>
        <v/>
      </c>
      <c r="J603" s="327" t="str">
        <f>_xlfn.XLOOKUP(Tabla135[[#This Row],[Id Riesgo]],Tabla13[Id Riesgo],Tabla13[Porcentaje Impacto],"",1)</f>
        <v/>
      </c>
      <c r="K603" s="311">
        <v>2</v>
      </c>
      <c r="L603" s="314"/>
      <c r="M603" s="314"/>
      <c r="N603" s="314"/>
      <c r="O603" s="295"/>
      <c r="P603" s="314"/>
      <c r="Q603" s="328" t="str">
        <f>_xlfn.TEXTJOIN(" ",TRUE,Tabla135[[#This Row],[Actividad - Acción ¿Qué?
Inicia con verbo]],Tabla135[[#This Row],[Complemento
(Observaciones o desviaciones)]])</f>
        <v/>
      </c>
      <c r="R603" s="295"/>
      <c r="S603" s="327" t="str">
        <f>_xlfn.XLOOKUP(Tabla135[[#This Row],[Tipo de control]],Tabla7[Tipo de control],Tabla7[Peso],"",1)</f>
        <v/>
      </c>
      <c r="T603" s="290" t="str">
        <f>_xlfn.XLOOKUP(Tabla135[[#This Row],[Tipo de control]],Tabla7[Tipo de control],Tabla7[Afectación matriz],"",1)</f>
        <v/>
      </c>
      <c r="U603" s="295"/>
      <c r="V603" s="327" t="str">
        <f>_xlfn.XLOOKUP(Tabla135[[#This Row],[Implementación]],Tabla11[Implementación],Tabla11[Peso],"",1)</f>
        <v/>
      </c>
      <c r="W603" s="295"/>
      <c r="X603" s="295"/>
      <c r="Y603" s="295"/>
      <c r="Z603" s="295"/>
      <c r="AA603" s="310" t="str">
        <f>IFERROR(Tabla135[[#This Row],[Peso del control]]+Tabla135[[#This Row],[Peso de la implementación]],"")</f>
        <v/>
      </c>
      <c r="AB603" s="310" t="str" cm="1">
        <f t="array" ref="AB603">IFERROR(IF(Tabla135[[#This Row],[Registro diligenciado]]=TRUE,_xlfn.IFS(AND(Tabla135[[#This Row],[No. de Control]]=1,Tabla135[[#This Row],[Desplazamiento en la Matriz]]="Probabilidad"),D603-(D603*Tabla135[[#This Row],[Valor del control]]),AND(Tabla135[[#This Row],[No. de Control]]&gt;1,Tabla135[[#This Row],[Desplazamiento en la Matriz]]="Probabilidad"),AB602-(AB602*Tabla135[[#This Row],[Valor del control]]),AND(Tabla135[[#This Row],[No. de Control]]=1,Tabla135[[#This Row],[Desplazamiento en la Matriz]]="Impacto"),D603,AND(Tabla135[[#This Row],[No. de Control]]&gt;1,Tabla135[[#This Row],[Desplazamiento en la Matriz]]="Impacto"),AB602),""),"")</f>
        <v/>
      </c>
      <c r="AC603" s="310" t="str" cm="1">
        <f t="array" ref="AC603">IFERROR(IF(Tabla135[[#This Row],[Registro diligenciado]]=TRUE,_xlfn.IFS(AND(Tabla135[[#This Row],[No. de Control]]=1,Tabla135[[#This Row],[Desplazamiento en la Matriz]]="Impacto"),E603-(E603*Tabla135[[#This Row],[Valor del control]]),AND(Tabla135[[#This Row],[No. de Control]]&gt;1,Tabla135[[#This Row],[Desplazamiento en la Matriz]]="Impacto"),AC602-(AC602*Tabla135[[#This Row],[Valor del control]]),AND(Tabla135[[#This Row],[No. de Control]]=1,Tabla135[[#This Row],[Desplazamiento en la Matriz]]="Probabilidad"),E603,AND(Tabla135[[#This Row],[No. de Control]]&gt;1,Tabla135[[#This Row],[Desplazamiento en la Matriz]]="Probabilidad"),AC602),""),"")</f>
        <v/>
      </c>
      <c r="AD603" s="310">
        <f>IFERROR(_xlfn.MINIFS(Tabla135[Probabilidad residual],Tabla135[Id Riesgo],Tabla135[[#This Row],[Id Riesgo]]),"")</f>
        <v>0</v>
      </c>
      <c r="AE603" s="310">
        <f>IFERROR(_xlfn.MINIFS(Tabla135[Impacto residual],Tabla135[Id Riesgo],Tabla135[[#This Row],[Id Riesgo]]),"")</f>
        <v>0</v>
      </c>
      <c r="AF603" s="310" t="str" cm="1">
        <f t="array" ref="AF60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03" s="310" t="str" cm="1">
        <f t="array" ref="AG60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0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03" s="213"/>
      <c r="AJ603" s="727">
        <f>_xlfn.MINIFS(Tabla135[Probabilidad residual],Tabla135[Id Riesgo],Tabla135[[#This Row],[Id Riesgo]])</f>
        <v>0</v>
      </c>
      <c r="AK603" s="727">
        <f>_xlfn.MINIFS(Tabla135[Impacto residual],Tabla135[Id Riesgo],Tabla135[[#This Row],[Id Riesgo]])</f>
        <v>0</v>
      </c>
      <c r="AL603" s="727"/>
      <c r="AM603" s="727"/>
      <c r="AN603" s="213"/>
      <c r="AO603" s="213"/>
      <c r="AP603" s="213"/>
      <c r="AQ603" s="213"/>
      <c r="AR603" s="213"/>
      <c r="AS603" s="213"/>
      <c r="AT603" s="213"/>
      <c r="AU603" s="213"/>
      <c r="AV603" s="213"/>
      <c r="AW603" s="213"/>
      <c r="AX603" s="213"/>
      <c r="AY603" s="213"/>
    </row>
    <row r="604" spans="1:51" ht="14.6" x14ac:dyDescent="0.4">
      <c r="A604" s="735" t="str">
        <f>Tabla135[[#This Row],[Id Riesgo]]</f>
        <v>RC60</v>
      </c>
      <c r="B604" s="736" t="str">
        <f>Tabla135[[#This Row],[Riesgo]]</f>
        <v/>
      </c>
      <c r="C604" s="742" t="b">
        <f>Tabla135[[#This Row],[Identificado en paso 1 y 2?]]</f>
        <v>0</v>
      </c>
      <c r="D604" s="727" t="str">
        <f>_xlfn.XLOOKUP(Tabla135[[#This Row],[Id Riesgo]],Tabla13[Id Riesgo],Tabla13[Probabilidad],"",1)</f>
        <v/>
      </c>
      <c r="E604" s="727" t="str">
        <f>IF(C604=TRUE,_xlfn.XLOOKUP(Tabla135[[#This Row],[Id Riesgo]],Tabla13[Id Riesgo],Tabla13[Porcentaje Impacto],"",1),"")</f>
        <v/>
      </c>
      <c r="F604" s="290" t="str">
        <f t="shared" si="59"/>
        <v>RC60</v>
      </c>
      <c r="G604" s="415" t="b">
        <f>_xlfn.XLOOKUP(F604,Tabla13[Id Riesgo],Tabla13[Registro diligenciado],FALSE,1)</f>
        <v>0</v>
      </c>
      <c r="H604" s="290" t="str">
        <f>IF(G604,_xlfn.XLOOKUP(F604,Tabla6[Id Riesgo],Tabla6[DESCRIPCIÓN DEL RIESGO],FALSE,1),"")</f>
        <v/>
      </c>
      <c r="I604" s="327" t="str">
        <f>_xlfn.XLOOKUP(Tabla135[[#This Row],[Id Riesgo]],Tabla13[Id Riesgo],Tabla13[Probabilidad])</f>
        <v/>
      </c>
      <c r="J604" s="327" t="str">
        <f>_xlfn.XLOOKUP(Tabla135[[#This Row],[Id Riesgo]],Tabla13[Id Riesgo],Tabla13[Porcentaje Impacto],"",1)</f>
        <v/>
      </c>
      <c r="K604" s="311">
        <v>3</v>
      </c>
      <c r="L604" s="314"/>
      <c r="M604" s="314"/>
      <c r="N604" s="314"/>
      <c r="O604" s="295"/>
      <c r="P604" s="314"/>
      <c r="Q604" s="328" t="str">
        <f>_xlfn.TEXTJOIN(" ",TRUE,Tabla135[[#This Row],[Actividad - Acción ¿Qué?
Inicia con verbo]],Tabla135[[#This Row],[Complemento
(Observaciones o desviaciones)]])</f>
        <v/>
      </c>
      <c r="R604" s="295"/>
      <c r="S604" s="327" t="str">
        <f>_xlfn.XLOOKUP(Tabla135[[#This Row],[Tipo de control]],Tabla7[Tipo de control],Tabla7[Peso],"",1)</f>
        <v/>
      </c>
      <c r="T604" s="290" t="str">
        <f>_xlfn.XLOOKUP(Tabla135[[#This Row],[Tipo de control]],Tabla7[Tipo de control],Tabla7[Afectación matriz],"",1)</f>
        <v/>
      </c>
      <c r="U604" s="295"/>
      <c r="V604" s="327" t="str">
        <f>_xlfn.XLOOKUP(Tabla135[[#This Row],[Implementación]],Tabla11[Implementación],Tabla11[Peso],"",1)</f>
        <v/>
      </c>
      <c r="W604" s="295"/>
      <c r="X604" s="295"/>
      <c r="Y604" s="295"/>
      <c r="Z604" s="295"/>
      <c r="AA604" s="310" t="str">
        <f>IFERROR(Tabla135[[#This Row],[Peso del control]]+Tabla135[[#This Row],[Peso de la implementación]],"")</f>
        <v/>
      </c>
      <c r="AB604" s="310" t="str" cm="1">
        <f t="array" ref="AB604">IFERROR(IF(Tabla135[[#This Row],[Registro diligenciado]]=TRUE,_xlfn.IFS(AND(Tabla135[[#This Row],[No. de Control]]=1,Tabla135[[#This Row],[Desplazamiento en la Matriz]]="Probabilidad"),D604-(D604*Tabla135[[#This Row],[Valor del control]]),AND(Tabla135[[#This Row],[No. de Control]]&gt;1,Tabla135[[#This Row],[Desplazamiento en la Matriz]]="Probabilidad"),AB603-(AB603*Tabla135[[#This Row],[Valor del control]]),AND(Tabla135[[#This Row],[No. de Control]]=1,Tabla135[[#This Row],[Desplazamiento en la Matriz]]="Impacto"),D604,AND(Tabla135[[#This Row],[No. de Control]]&gt;1,Tabla135[[#This Row],[Desplazamiento en la Matriz]]="Impacto"),AB603),""),"")</f>
        <v/>
      </c>
      <c r="AC604" s="310" t="str" cm="1">
        <f t="array" ref="AC604">IFERROR(IF(Tabla135[[#This Row],[Registro diligenciado]]=TRUE,_xlfn.IFS(AND(Tabla135[[#This Row],[No. de Control]]=1,Tabla135[[#This Row],[Desplazamiento en la Matriz]]="Impacto"),E604-(E604*Tabla135[[#This Row],[Valor del control]]),AND(Tabla135[[#This Row],[No. de Control]]&gt;1,Tabla135[[#This Row],[Desplazamiento en la Matriz]]="Impacto"),AC603-(AC603*Tabla135[[#This Row],[Valor del control]]),AND(Tabla135[[#This Row],[No. de Control]]=1,Tabla135[[#This Row],[Desplazamiento en la Matriz]]="Probabilidad"),E604,AND(Tabla135[[#This Row],[No. de Control]]&gt;1,Tabla135[[#This Row],[Desplazamiento en la Matriz]]="Probabilidad"),AC603),""),"")</f>
        <v/>
      </c>
      <c r="AD604" s="310">
        <f>IFERROR(_xlfn.MINIFS(Tabla135[Probabilidad residual],Tabla135[Id Riesgo],Tabla135[[#This Row],[Id Riesgo]]),"")</f>
        <v>0</v>
      </c>
      <c r="AE604" s="310">
        <f>IFERROR(_xlfn.MINIFS(Tabla135[Impacto residual],Tabla135[Id Riesgo],Tabla135[[#This Row],[Id Riesgo]]),"")</f>
        <v>0</v>
      </c>
      <c r="AF604" s="310" t="str" cm="1">
        <f t="array" ref="AF60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04" s="310" t="str" cm="1">
        <f t="array" ref="AG60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0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04" s="213"/>
      <c r="AJ604" s="727">
        <f>_xlfn.MINIFS(Tabla135[Probabilidad residual],Tabla135[Id Riesgo],Tabla135[[#This Row],[Id Riesgo]])</f>
        <v>0</v>
      </c>
      <c r="AK604" s="727">
        <f>_xlfn.MINIFS(Tabla135[Impacto residual],Tabla135[Id Riesgo],Tabla135[[#This Row],[Id Riesgo]])</f>
        <v>0</v>
      </c>
      <c r="AL604" s="727"/>
      <c r="AM604" s="727"/>
      <c r="AN604" s="213"/>
      <c r="AO604" s="213"/>
      <c r="AP604" s="213"/>
      <c r="AQ604" s="213"/>
      <c r="AR604" s="213"/>
      <c r="AS604" s="213"/>
      <c r="AT604" s="213"/>
      <c r="AU604" s="213"/>
      <c r="AV604" s="213"/>
      <c r="AW604" s="213"/>
      <c r="AX604" s="213"/>
      <c r="AY604" s="213"/>
    </row>
    <row r="605" spans="1:51" ht="14.6" x14ac:dyDescent="0.4">
      <c r="A605" s="735" t="str">
        <f>Tabla135[[#This Row],[Id Riesgo]]</f>
        <v>RC60</v>
      </c>
      <c r="B605" s="736" t="str">
        <f>Tabla135[[#This Row],[Riesgo]]</f>
        <v/>
      </c>
      <c r="C605" s="742" t="b">
        <f>Tabla135[[#This Row],[Identificado en paso 1 y 2?]]</f>
        <v>0</v>
      </c>
      <c r="D605" s="727" t="str">
        <f>_xlfn.XLOOKUP(Tabla135[[#This Row],[Id Riesgo]],Tabla13[Id Riesgo],Tabla13[Probabilidad],"",1)</f>
        <v/>
      </c>
      <c r="E605" s="727" t="str">
        <f>IF(C605=TRUE,_xlfn.XLOOKUP(Tabla135[[#This Row],[Id Riesgo]],Tabla13[Id Riesgo],Tabla13[Porcentaje Impacto],"",1),"")</f>
        <v/>
      </c>
      <c r="F605" s="290" t="str">
        <f t="shared" si="59"/>
        <v>RC60</v>
      </c>
      <c r="G605" s="415" t="b">
        <f>_xlfn.XLOOKUP(F605,Tabla13[Id Riesgo],Tabla13[Registro diligenciado],FALSE,1)</f>
        <v>0</v>
      </c>
      <c r="H605" s="290" t="str">
        <f>IF(G605,_xlfn.XLOOKUP(F605,Tabla6[Id Riesgo],Tabla6[DESCRIPCIÓN DEL RIESGO],FALSE,1),"")</f>
        <v/>
      </c>
      <c r="I605" s="327" t="str">
        <f>_xlfn.XLOOKUP(Tabla135[[#This Row],[Id Riesgo]],Tabla13[Id Riesgo],Tabla13[Probabilidad])</f>
        <v/>
      </c>
      <c r="J605" s="327" t="str">
        <f>_xlfn.XLOOKUP(Tabla135[[#This Row],[Id Riesgo]],Tabla13[Id Riesgo],Tabla13[Porcentaje Impacto],"",1)</f>
        <v/>
      </c>
      <c r="K605" s="311">
        <v>4</v>
      </c>
      <c r="L605" s="314"/>
      <c r="M605" s="314"/>
      <c r="N605" s="314"/>
      <c r="O605" s="295"/>
      <c r="P605" s="314"/>
      <c r="Q605" s="328" t="str">
        <f>_xlfn.TEXTJOIN(" ",TRUE,Tabla135[[#This Row],[Actividad - Acción ¿Qué?
Inicia con verbo]],Tabla135[[#This Row],[Complemento
(Observaciones o desviaciones)]])</f>
        <v/>
      </c>
      <c r="R605" s="295"/>
      <c r="S605" s="327" t="str">
        <f>_xlfn.XLOOKUP(Tabla135[[#This Row],[Tipo de control]],Tabla7[Tipo de control],Tabla7[Peso],"",1)</f>
        <v/>
      </c>
      <c r="T605" s="290" t="str">
        <f>_xlfn.XLOOKUP(Tabla135[[#This Row],[Tipo de control]],Tabla7[Tipo de control],Tabla7[Afectación matriz],"",1)</f>
        <v/>
      </c>
      <c r="U605" s="295"/>
      <c r="V605" s="327" t="str">
        <f>_xlfn.XLOOKUP(Tabla135[[#This Row],[Implementación]],Tabla11[Implementación],Tabla11[Peso],"",1)</f>
        <v/>
      </c>
      <c r="W605" s="295"/>
      <c r="X605" s="295"/>
      <c r="Y605" s="295"/>
      <c r="Z605" s="295"/>
      <c r="AA605" s="310" t="str">
        <f>IFERROR(Tabla135[[#This Row],[Peso del control]]+Tabla135[[#This Row],[Peso de la implementación]],"")</f>
        <v/>
      </c>
      <c r="AB605" s="310" t="str" cm="1">
        <f t="array" ref="AB605">IFERROR(IF(Tabla135[[#This Row],[Registro diligenciado]]=TRUE,_xlfn.IFS(AND(Tabla135[[#This Row],[No. de Control]]=1,Tabla135[[#This Row],[Desplazamiento en la Matriz]]="Probabilidad"),D605-(D605*Tabla135[[#This Row],[Valor del control]]),AND(Tabla135[[#This Row],[No. de Control]]&gt;1,Tabla135[[#This Row],[Desplazamiento en la Matriz]]="Probabilidad"),AB604-(AB604*Tabla135[[#This Row],[Valor del control]]),AND(Tabla135[[#This Row],[No. de Control]]=1,Tabla135[[#This Row],[Desplazamiento en la Matriz]]="Impacto"),D605,AND(Tabla135[[#This Row],[No. de Control]]&gt;1,Tabla135[[#This Row],[Desplazamiento en la Matriz]]="Impacto"),AB604),""),"")</f>
        <v/>
      </c>
      <c r="AC605" s="310" t="str" cm="1">
        <f t="array" ref="AC605">IFERROR(IF(Tabla135[[#This Row],[Registro diligenciado]]=TRUE,_xlfn.IFS(AND(Tabla135[[#This Row],[No. de Control]]=1,Tabla135[[#This Row],[Desplazamiento en la Matriz]]="Impacto"),E605-(E605*Tabla135[[#This Row],[Valor del control]]),AND(Tabla135[[#This Row],[No. de Control]]&gt;1,Tabla135[[#This Row],[Desplazamiento en la Matriz]]="Impacto"),AC604-(AC604*Tabla135[[#This Row],[Valor del control]]),AND(Tabla135[[#This Row],[No. de Control]]=1,Tabla135[[#This Row],[Desplazamiento en la Matriz]]="Probabilidad"),E605,AND(Tabla135[[#This Row],[No. de Control]]&gt;1,Tabla135[[#This Row],[Desplazamiento en la Matriz]]="Probabilidad"),AC604),""),"")</f>
        <v/>
      </c>
      <c r="AD605" s="310">
        <f>IFERROR(_xlfn.MINIFS(Tabla135[Probabilidad residual],Tabla135[Id Riesgo],Tabla135[[#This Row],[Id Riesgo]]),"")</f>
        <v>0</v>
      </c>
      <c r="AE605" s="310">
        <f>IFERROR(_xlfn.MINIFS(Tabla135[Impacto residual],Tabla135[Id Riesgo],Tabla135[[#This Row],[Id Riesgo]]),"")</f>
        <v>0</v>
      </c>
      <c r="AF605" s="310" t="str" cm="1">
        <f t="array" ref="AF60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05" s="310" t="str" cm="1">
        <f t="array" ref="AG60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0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05" s="213"/>
      <c r="AJ605" s="727">
        <f>_xlfn.MINIFS(Tabla135[Probabilidad residual],Tabla135[Id Riesgo],Tabla135[[#This Row],[Id Riesgo]])</f>
        <v>0</v>
      </c>
      <c r="AK605" s="727">
        <f>_xlfn.MINIFS(Tabla135[Impacto residual],Tabla135[Id Riesgo],Tabla135[[#This Row],[Id Riesgo]])</f>
        <v>0</v>
      </c>
      <c r="AL605" s="727"/>
      <c r="AM605" s="727"/>
      <c r="AN605" s="213"/>
      <c r="AO605" s="213"/>
      <c r="AP605" s="213"/>
      <c r="AQ605" s="213"/>
      <c r="AR605" s="213"/>
      <c r="AS605" s="213"/>
      <c r="AT605" s="213"/>
      <c r="AU605" s="213"/>
      <c r="AV605" s="213"/>
      <c r="AW605" s="213"/>
      <c r="AX605" s="213"/>
      <c r="AY605" s="213"/>
    </row>
    <row r="606" spans="1:51" ht="14.6" x14ac:dyDescent="0.4">
      <c r="A606" s="735" t="str">
        <f>Tabla135[[#This Row],[Id Riesgo]]</f>
        <v>RC60</v>
      </c>
      <c r="B606" s="736" t="str">
        <f>Tabla135[[#This Row],[Riesgo]]</f>
        <v/>
      </c>
      <c r="C606" s="742" t="b">
        <f>Tabla135[[#This Row],[Identificado en paso 1 y 2?]]</f>
        <v>0</v>
      </c>
      <c r="D606" s="727" t="str">
        <f>_xlfn.XLOOKUP(Tabla135[[#This Row],[Id Riesgo]],Tabla13[Id Riesgo],Tabla13[Probabilidad],"",1)</f>
        <v/>
      </c>
      <c r="E606" s="727" t="str">
        <f>IF(C606=TRUE,_xlfn.XLOOKUP(Tabla135[[#This Row],[Id Riesgo]],Tabla13[Id Riesgo],Tabla13[Porcentaje Impacto],"",1),"")</f>
        <v/>
      </c>
      <c r="F606" s="290" t="str">
        <f t="shared" si="59"/>
        <v>RC60</v>
      </c>
      <c r="G606" s="415" t="b">
        <f>_xlfn.XLOOKUP(F606,Tabla13[Id Riesgo],Tabla13[Registro diligenciado],FALSE,1)</f>
        <v>0</v>
      </c>
      <c r="H606" s="290" t="str">
        <f>IF(G606,_xlfn.XLOOKUP(F606,Tabla6[Id Riesgo],Tabla6[DESCRIPCIÓN DEL RIESGO],FALSE,1),"")</f>
        <v/>
      </c>
      <c r="I606" s="327" t="str">
        <f>_xlfn.XLOOKUP(Tabla135[[#This Row],[Id Riesgo]],Tabla13[Id Riesgo],Tabla13[Probabilidad])</f>
        <v/>
      </c>
      <c r="J606" s="327" t="str">
        <f>_xlfn.XLOOKUP(Tabla135[[#This Row],[Id Riesgo]],Tabla13[Id Riesgo],Tabla13[Porcentaje Impacto],"",1)</f>
        <v/>
      </c>
      <c r="K606" s="311">
        <v>5</v>
      </c>
      <c r="L606" s="314"/>
      <c r="M606" s="314"/>
      <c r="N606" s="314"/>
      <c r="O606" s="295"/>
      <c r="P606" s="314"/>
      <c r="Q606" s="328" t="str">
        <f>_xlfn.TEXTJOIN(" ",TRUE,Tabla135[[#This Row],[Actividad - Acción ¿Qué?
Inicia con verbo]],Tabla135[[#This Row],[Complemento
(Observaciones o desviaciones)]])</f>
        <v/>
      </c>
      <c r="R606" s="295"/>
      <c r="S606" s="327" t="str">
        <f>_xlfn.XLOOKUP(Tabla135[[#This Row],[Tipo de control]],Tabla7[Tipo de control],Tabla7[Peso],"",1)</f>
        <v/>
      </c>
      <c r="T606" s="290" t="str">
        <f>_xlfn.XLOOKUP(Tabla135[[#This Row],[Tipo de control]],Tabla7[Tipo de control],Tabla7[Afectación matriz],"",1)</f>
        <v/>
      </c>
      <c r="U606" s="295"/>
      <c r="V606" s="327" t="str">
        <f>_xlfn.XLOOKUP(Tabla135[[#This Row],[Implementación]],Tabla11[Implementación],Tabla11[Peso],"",1)</f>
        <v/>
      </c>
      <c r="W606" s="295"/>
      <c r="X606" s="295"/>
      <c r="Y606" s="295"/>
      <c r="Z606" s="295"/>
      <c r="AA606" s="310" t="str">
        <f>IFERROR(Tabla135[[#This Row],[Peso del control]]+Tabla135[[#This Row],[Peso de la implementación]],"")</f>
        <v/>
      </c>
      <c r="AB606" s="310" t="str" cm="1">
        <f t="array" ref="AB606">IFERROR(IF(Tabla135[[#This Row],[Registro diligenciado]]=TRUE,_xlfn.IFS(AND(Tabla135[[#This Row],[No. de Control]]=1,Tabla135[[#This Row],[Desplazamiento en la Matriz]]="Probabilidad"),D606-(D606*Tabla135[[#This Row],[Valor del control]]),AND(Tabla135[[#This Row],[No. de Control]]&gt;1,Tabla135[[#This Row],[Desplazamiento en la Matriz]]="Probabilidad"),AB605-(AB605*Tabla135[[#This Row],[Valor del control]]),AND(Tabla135[[#This Row],[No. de Control]]=1,Tabla135[[#This Row],[Desplazamiento en la Matriz]]="Impacto"),D606,AND(Tabla135[[#This Row],[No. de Control]]&gt;1,Tabla135[[#This Row],[Desplazamiento en la Matriz]]="Impacto"),AB605),""),"")</f>
        <v/>
      </c>
      <c r="AC606" s="310" t="str" cm="1">
        <f t="array" ref="AC606">IFERROR(IF(Tabla135[[#This Row],[Registro diligenciado]]=TRUE,_xlfn.IFS(AND(Tabla135[[#This Row],[No. de Control]]=1,Tabla135[[#This Row],[Desplazamiento en la Matriz]]="Impacto"),E606-(E606*Tabla135[[#This Row],[Valor del control]]),AND(Tabla135[[#This Row],[No. de Control]]&gt;1,Tabla135[[#This Row],[Desplazamiento en la Matriz]]="Impacto"),AC605-(AC605*Tabla135[[#This Row],[Valor del control]]),AND(Tabla135[[#This Row],[No. de Control]]=1,Tabla135[[#This Row],[Desplazamiento en la Matriz]]="Probabilidad"),E606,AND(Tabla135[[#This Row],[No. de Control]]&gt;1,Tabla135[[#This Row],[Desplazamiento en la Matriz]]="Probabilidad"),AC605),""),"")</f>
        <v/>
      </c>
      <c r="AD606" s="310">
        <f>IFERROR(_xlfn.MINIFS(Tabla135[Probabilidad residual],Tabla135[Id Riesgo],Tabla135[[#This Row],[Id Riesgo]]),"")</f>
        <v>0</v>
      </c>
      <c r="AE606" s="310">
        <f>IFERROR(_xlfn.MINIFS(Tabla135[Impacto residual],Tabla135[Id Riesgo],Tabla135[[#This Row],[Id Riesgo]]),"")</f>
        <v>0</v>
      </c>
      <c r="AF606" s="310" t="str" cm="1">
        <f t="array" ref="AF60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06" s="310" t="str" cm="1">
        <f t="array" ref="AG60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0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06" s="213"/>
      <c r="AJ606" s="727">
        <f>_xlfn.MINIFS(Tabla135[Probabilidad residual],Tabla135[Id Riesgo],Tabla135[[#This Row],[Id Riesgo]])</f>
        <v>0</v>
      </c>
      <c r="AK606" s="727">
        <f>_xlfn.MINIFS(Tabla135[Impacto residual],Tabla135[Id Riesgo],Tabla135[[#This Row],[Id Riesgo]])</f>
        <v>0</v>
      </c>
      <c r="AL606" s="727"/>
      <c r="AM606" s="727"/>
      <c r="AN606" s="213"/>
      <c r="AO606" s="213"/>
      <c r="AP606" s="213"/>
      <c r="AQ606" s="213"/>
      <c r="AR606" s="213"/>
      <c r="AS606" s="213"/>
      <c r="AT606" s="213"/>
      <c r="AU606" s="213"/>
      <c r="AV606" s="213"/>
      <c r="AW606" s="213"/>
      <c r="AX606" s="213"/>
      <c r="AY606" s="213"/>
    </row>
    <row r="607" spans="1:51" ht="14.6" x14ac:dyDescent="0.4">
      <c r="A607" s="735" t="str">
        <f>Tabla135[[#This Row],[Id Riesgo]]</f>
        <v>RC60</v>
      </c>
      <c r="B607" s="736" t="str">
        <f>Tabla135[[#This Row],[Riesgo]]</f>
        <v/>
      </c>
      <c r="C607" s="742" t="b">
        <f>Tabla135[[#This Row],[Identificado en paso 1 y 2?]]</f>
        <v>0</v>
      </c>
      <c r="D607" s="727" t="str">
        <f>_xlfn.XLOOKUP(Tabla135[[#This Row],[Id Riesgo]],Tabla13[Id Riesgo],Tabla13[Probabilidad],"",1)</f>
        <v/>
      </c>
      <c r="E607" s="727" t="str">
        <f>IF(C607=TRUE,_xlfn.XLOOKUP(Tabla135[[#This Row],[Id Riesgo]],Tabla13[Id Riesgo],Tabla13[Porcentaje Impacto],"",1),"")</f>
        <v/>
      </c>
      <c r="F607" s="290" t="str">
        <f t="shared" si="59"/>
        <v>RC60</v>
      </c>
      <c r="G607" s="415" t="b">
        <f>_xlfn.XLOOKUP(F607,Tabla13[Id Riesgo],Tabla13[Registro diligenciado],FALSE,1)</f>
        <v>0</v>
      </c>
      <c r="H607" s="290" t="str">
        <f>IF(G607,_xlfn.XLOOKUP(F607,Tabla6[Id Riesgo],Tabla6[DESCRIPCIÓN DEL RIESGO],FALSE,1),"")</f>
        <v/>
      </c>
      <c r="I607" s="327" t="str">
        <f>_xlfn.XLOOKUP(Tabla135[[#This Row],[Id Riesgo]],Tabla13[Id Riesgo],Tabla13[Probabilidad])</f>
        <v/>
      </c>
      <c r="J607" s="327" t="str">
        <f>_xlfn.XLOOKUP(Tabla135[[#This Row],[Id Riesgo]],Tabla13[Id Riesgo],Tabla13[Porcentaje Impacto],"",1)</f>
        <v/>
      </c>
      <c r="K607" s="311">
        <v>6</v>
      </c>
      <c r="L607" s="314"/>
      <c r="M607" s="314"/>
      <c r="N607" s="314"/>
      <c r="O607" s="295"/>
      <c r="P607" s="314"/>
      <c r="Q607" s="328" t="str">
        <f>_xlfn.TEXTJOIN(" ",TRUE,Tabla135[[#This Row],[Actividad - Acción ¿Qué?
Inicia con verbo]],Tabla135[[#This Row],[Complemento
(Observaciones o desviaciones)]])</f>
        <v/>
      </c>
      <c r="R607" s="295"/>
      <c r="S607" s="327" t="str">
        <f>_xlfn.XLOOKUP(Tabla135[[#This Row],[Tipo de control]],Tabla7[Tipo de control],Tabla7[Peso],"",1)</f>
        <v/>
      </c>
      <c r="T607" s="290" t="str">
        <f>_xlfn.XLOOKUP(Tabla135[[#This Row],[Tipo de control]],Tabla7[Tipo de control],Tabla7[Afectación matriz],"",1)</f>
        <v/>
      </c>
      <c r="U607" s="295"/>
      <c r="V607" s="327" t="str">
        <f>_xlfn.XLOOKUP(Tabla135[[#This Row],[Implementación]],Tabla11[Implementación],Tabla11[Peso],"",1)</f>
        <v/>
      </c>
      <c r="W607" s="295"/>
      <c r="X607" s="295"/>
      <c r="Y607" s="295"/>
      <c r="Z607" s="295"/>
      <c r="AA607" s="310" t="str">
        <f>IFERROR(Tabla135[[#This Row],[Peso del control]]+Tabla135[[#This Row],[Peso de la implementación]],"")</f>
        <v/>
      </c>
      <c r="AB607" s="310" t="str" cm="1">
        <f t="array" ref="AB607">IFERROR(IF(Tabla135[[#This Row],[Registro diligenciado]]=TRUE,_xlfn.IFS(AND(Tabla135[[#This Row],[No. de Control]]=1,Tabla135[[#This Row],[Desplazamiento en la Matriz]]="Probabilidad"),D607-(D607*Tabla135[[#This Row],[Valor del control]]),AND(Tabla135[[#This Row],[No. de Control]]&gt;1,Tabla135[[#This Row],[Desplazamiento en la Matriz]]="Probabilidad"),AB606-(AB606*Tabla135[[#This Row],[Valor del control]]),AND(Tabla135[[#This Row],[No. de Control]]=1,Tabla135[[#This Row],[Desplazamiento en la Matriz]]="Impacto"),D607,AND(Tabla135[[#This Row],[No. de Control]]&gt;1,Tabla135[[#This Row],[Desplazamiento en la Matriz]]="Impacto"),AB606),""),"")</f>
        <v/>
      </c>
      <c r="AC607" s="310" t="str" cm="1">
        <f t="array" ref="AC607">IFERROR(IF(Tabla135[[#This Row],[Registro diligenciado]]=TRUE,_xlfn.IFS(AND(Tabla135[[#This Row],[No. de Control]]=1,Tabla135[[#This Row],[Desplazamiento en la Matriz]]="Impacto"),E607-(E607*Tabla135[[#This Row],[Valor del control]]),AND(Tabla135[[#This Row],[No. de Control]]&gt;1,Tabla135[[#This Row],[Desplazamiento en la Matriz]]="Impacto"),AC606-(AC606*Tabla135[[#This Row],[Valor del control]]),AND(Tabla135[[#This Row],[No. de Control]]=1,Tabla135[[#This Row],[Desplazamiento en la Matriz]]="Probabilidad"),E607,AND(Tabla135[[#This Row],[No. de Control]]&gt;1,Tabla135[[#This Row],[Desplazamiento en la Matriz]]="Probabilidad"),AC606),""),"")</f>
        <v/>
      </c>
      <c r="AD607" s="310">
        <f>IFERROR(_xlfn.MINIFS(Tabla135[Probabilidad residual],Tabla135[Id Riesgo],Tabla135[[#This Row],[Id Riesgo]]),"")</f>
        <v>0</v>
      </c>
      <c r="AE607" s="310">
        <f>IFERROR(_xlfn.MINIFS(Tabla135[Impacto residual],Tabla135[Id Riesgo],Tabla135[[#This Row],[Id Riesgo]]),"")</f>
        <v>0</v>
      </c>
      <c r="AF607" s="310" t="str" cm="1">
        <f t="array" ref="AF60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07" s="310" t="str" cm="1">
        <f t="array" ref="AG60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0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07" s="213"/>
      <c r="AJ607" s="727">
        <f>_xlfn.MINIFS(Tabla135[Probabilidad residual],Tabla135[Id Riesgo],Tabla135[[#This Row],[Id Riesgo]])</f>
        <v>0</v>
      </c>
      <c r="AK607" s="727">
        <f>_xlfn.MINIFS(Tabla135[Impacto residual],Tabla135[Id Riesgo],Tabla135[[#This Row],[Id Riesgo]])</f>
        <v>0</v>
      </c>
      <c r="AL607" s="727"/>
      <c r="AM607" s="727"/>
      <c r="AN607" s="213"/>
      <c r="AO607" s="213"/>
      <c r="AP607" s="213"/>
      <c r="AQ607" s="213"/>
      <c r="AR607" s="213"/>
      <c r="AS607" s="213"/>
      <c r="AT607" s="213"/>
      <c r="AU607" s="213"/>
      <c r="AV607" s="213"/>
      <c r="AW607" s="213"/>
      <c r="AX607" s="213"/>
      <c r="AY607" s="213"/>
    </row>
    <row r="608" spans="1:51" ht="14.6" x14ac:dyDescent="0.4">
      <c r="A608" s="735" t="str">
        <f>Tabla135[[#This Row],[Id Riesgo]]</f>
        <v>RC60</v>
      </c>
      <c r="B608" s="736" t="str">
        <f>Tabla135[[#This Row],[Riesgo]]</f>
        <v/>
      </c>
      <c r="C608" s="742" t="b">
        <f>Tabla135[[#This Row],[Identificado en paso 1 y 2?]]</f>
        <v>0</v>
      </c>
      <c r="D608" s="727" t="str">
        <f>_xlfn.XLOOKUP(Tabla135[[#This Row],[Id Riesgo]],Tabla13[Id Riesgo],Tabla13[Probabilidad],"",1)</f>
        <v/>
      </c>
      <c r="E608" s="727" t="str">
        <f>IF(C608=TRUE,_xlfn.XLOOKUP(Tabla135[[#This Row],[Id Riesgo]],Tabla13[Id Riesgo],Tabla13[Porcentaje Impacto],"",1),"")</f>
        <v/>
      </c>
      <c r="F608" s="290" t="str">
        <f t="shared" si="59"/>
        <v>RC60</v>
      </c>
      <c r="G608" s="415" t="b">
        <f>_xlfn.XLOOKUP(F608,Tabla13[Id Riesgo],Tabla13[Registro diligenciado],FALSE,1)</f>
        <v>0</v>
      </c>
      <c r="H608" s="290" t="str">
        <f>IF(G608,_xlfn.XLOOKUP(F608,Tabla6[Id Riesgo],Tabla6[DESCRIPCIÓN DEL RIESGO],FALSE,1),"")</f>
        <v/>
      </c>
      <c r="I608" s="327" t="str">
        <f>_xlfn.XLOOKUP(Tabla135[[#This Row],[Id Riesgo]],Tabla13[Id Riesgo],Tabla13[Probabilidad])</f>
        <v/>
      </c>
      <c r="J608" s="327" t="str">
        <f>_xlfn.XLOOKUP(Tabla135[[#This Row],[Id Riesgo]],Tabla13[Id Riesgo],Tabla13[Porcentaje Impacto],"",1)</f>
        <v/>
      </c>
      <c r="K608" s="311">
        <v>7</v>
      </c>
      <c r="L608" s="314"/>
      <c r="M608" s="314"/>
      <c r="N608" s="314"/>
      <c r="O608" s="295"/>
      <c r="P608" s="314"/>
      <c r="Q608" s="328" t="str">
        <f>_xlfn.TEXTJOIN(" ",TRUE,Tabla135[[#This Row],[Actividad - Acción ¿Qué?
Inicia con verbo]],Tabla135[[#This Row],[Complemento
(Observaciones o desviaciones)]])</f>
        <v/>
      </c>
      <c r="R608" s="295"/>
      <c r="S608" s="327" t="str">
        <f>_xlfn.XLOOKUP(Tabla135[[#This Row],[Tipo de control]],Tabla7[Tipo de control],Tabla7[Peso],"",1)</f>
        <v/>
      </c>
      <c r="T608" s="290" t="str">
        <f>_xlfn.XLOOKUP(Tabla135[[#This Row],[Tipo de control]],Tabla7[Tipo de control],Tabla7[Afectación matriz],"",1)</f>
        <v/>
      </c>
      <c r="U608" s="295"/>
      <c r="V608" s="327" t="str">
        <f>_xlfn.XLOOKUP(Tabla135[[#This Row],[Implementación]],Tabla11[Implementación],Tabla11[Peso],"",1)</f>
        <v/>
      </c>
      <c r="W608" s="295"/>
      <c r="X608" s="295"/>
      <c r="Y608" s="295"/>
      <c r="Z608" s="295"/>
      <c r="AA608" s="310" t="str">
        <f>IFERROR(Tabla135[[#This Row],[Peso del control]]+Tabla135[[#This Row],[Peso de la implementación]],"")</f>
        <v/>
      </c>
      <c r="AB608" s="310" t="str" cm="1">
        <f t="array" ref="AB608">IFERROR(IF(Tabla135[[#This Row],[Registro diligenciado]]=TRUE,_xlfn.IFS(AND(Tabla135[[#This Row],[No. de Control]]=1,Tabla135[[#This Row],[Desplazamiento en la Matriz]]="Probabilidad"),D608-(D608*Tabla135[[#This Row],[Valor del control]]),AND(Tabla135[[#This Row],[No. de Control]]&gt;1,Tabla135[[#This Row],[Desplazamiento en la Matriz]]="Probabilidad"),AB607-(AB607*Tabla135[[#This Row],[Valor del control]]),AND(Tabla135[[#This Row],[No. de Control]]=1,Tabla135[[#This Row],[Desplazamiento en la Matriz]]="Impacto"),D608,AND(Tabla135[[#This Row],[No. de Control]]&gt;1,Tabla135[[#This Row],[Desplazamiento en la Matriz]]="Impacto"),AB607),""),"")</f>
        <v/>
      </c>
      <c r="AC608" s="310" t="str" cm="1">
        <f t="array" ref="AC608">IFERROR(IF(Tabla135[[#This Row],[Registro diligenciado]]=TRUE,_xlfn.IFS(AND(Tabla135[[#This Row],[No. de Control]]=1,Tabla135[[#This Row],[Desplazamiento en la Matriz]]="Impacto"),E608-(E608*Tabla135[[#This Row],[Valor del control]]),AND(Tabla135[[#This Row],[No. de Control]]&gt;1,Tabla135[[#This Row],[Desplazamiento en la Matriz]]="Impacto"),AC607-(AC607*Tabla135[[#This Row],[Valor del control]]),AND(Tabla135[[#This Row],[No. de Control]]=1,Tabla135[[#This Row],[Desplazamiento en la Matriz]]="Probabilidad"),E608,AND(Tabla135[[#This Row],[No. de Control]]&gt;1,Tabla135[[#This Row],[Desplazamiento en la Matriz]]="Probabilidad"),AC607),""),"")</f>
        <v/>
      </c>
      <c r="AD608" s="310">
        <f>IFERROR(_xlfn.MINIFS(Tabla135[Probabilidad residual],Tabla135[Id Riesgo],Tabla135[[#This Row],[Id Riesgo]]),"")</f>
        <v>0</v>
      </c>
      <c r="AE608" s="310">
        <f>IFERROR(_xlfn.MINIFS(Tabla135[Impacto residual],Tabla135[Id Riesgo],Tabla135[[#This Row],[Id Riesgo]]),"")</f>
        <v>0</v>
      </c>
      <c r="AF608" s="310" t="str" cm="1">
        <f t="array" ref="AF60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08" s="310" t="str" cm="1">
        <f t="array" ref="AG60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0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08" s="213"/>
      <c r="AJ608" s="727">
        <f>_xlfn.MINIFS(Tabla135[Probabilidad residual],Tabla135[Id Riesgo],Tabla135[[#This Row],[Id Riesgo]])</f>
        <v>0</v>
      </c>
      <c r="AK608" s="727">
        <f>_xlfn.MINIFS(Tabla135[Impacto residual],Tabla135[Id Riesgo],Tabla135[[#This Row],[Id Riesgo]])</f>
        <v>0</v>
      </c>
      <c r="AL608" s="727"/>
      <c r="AM608" s="727"/>
      <c r="AN608" s="213"/>
      <c r="AO608" s="213"/>
      <c r="AP608" s="213"/>
      <c r="AQ608" s="213"/>
      <c r="AR608" s="213"/>
      <c r="AS608" s="213"/>
      <c r="AT608" s="213"/>
      <c r="AU608" s="213"/>
      <c r="AV608" s="213"/>
      <c r="AW608" s="213"/>
      <c r="AX608" s="213"/>
      <c r="AY608" s="213"/>
    </row>
    <row r="609" spans="1:51" ht="14.6" x14ac:dyDescent="0.4">
      <c r="A609" s="735" t="str">
        <f>Tabla135[[#This Row],[Id Riesgo]]</f>
        <v>RC60</v>
      </c>
      <c r="B609" s="736" t="str">
        <f>Tabla135[[#This Row],[Riesgo]]</f>
        <v/>
      </c>
      <c r="C609" s="742" t="b">
        <f>Tabla135[[#This Row],[Identificado en paso 1 y 2?]]</f>
        <v>0</v>
      </c>
      <c r="D609" s="727" t="str">
        <f>_xlfn.XLOOKUP(Tabla135[[#This Row],[Id Riesgo]],Tabla13[Id Riesgo],Tabla13[Probabilidad],"",1)</f>
        <v/>
      </c>
      <c r="E609" s="727" t="str">
        <f>IF(C609=TRUE,_xlfn.XLOOKUP(Tabla135[[#This Row],[Id Riesgo]],Tabla13[Id Riesgo],Tabla13[Porcentaje Impacto],"",1),"")</f>
        <v/>
      </c>
      <c r="F609" s="290" t="str">
        <f t="shared" si="59"/>
        <v>RC60</v>
      </c>
      <c r="G609" s="415" t="b">
        <f>_xlfn.XLOOKUP(F609,Tabla13[Id Riesgo],Tabla13[Registro diligenciado],FALSE,1)</f>
        <v>0</v>
      </c>
      <c r="H609" s="290" t="str">
        <f>IF(G609,_xlfn.XLOOKUP(F609,Tabla6[Id Riesgo],Tabla6[DESCRIPCIÓN DEL RIESGO],FALSE,1),"")</f>
        <v/>
      </c>
      <c r="I609" s="327" t="str">
        <f>_xlfn.XLOOKUP(Tabla135[[#This Row],[Id Riesgo]],Tabla13[Id Riesgo],Tabla13[Probabilidad])</f>
        <v/>
      </c>
      <c r="J609" s="327" t="str">
        <f>_xlfn.XLOOKUP(Tabla135[[#This Row],[Id Riesgo]],Tabla13[Id Riesgo],Tabla13[Porcentaje Impacto],"",1)</f>
        <v/>
      </c>
      <c r="K609" s="311">
        <v>8</v>
      </c>
      <c r="L609" s="314"/>
      <c r="M609" s="314"/>
      <c r="N609" s="314"/>
      <c r="O609" s="295"/>
      <c r="P609" s="314"/>
      <c r="Q609" s="328" t="str">
        <f>_xlfn.TEXTJOIN(" ",TRUE,Tabla135[[#This Row],[Actividad - Acción ¿Qué?
Inicia con verbo]],Tabla135[[#This Row],[Complemento
(Observaciones o desviaciones)]])</f>
        <v/>
      </c>
      <c r="R609" s="295"/>
      <c r="S609" s="327" t="str">
        <f>_xlfn.XLOOKUP(Tabla135[[#This Row],[Tipo de control]],Tabla7[Tipo de control],Tabla7[Peso],"",1)</f>
        <v/>
      </c>
      <c r="T609" s="290" t="str">
        <f>_xlfn.XLOOKUP(Tabla135[[#This Row],[Tipo de control]],Tabla7[Tipo de control],Tabla7[Afectación matriz],"",1)</f>
        <v/>
      </c>
      <c r="U609" s="295"/>
      <c r="V609" s="327" t="str">
        <f>_xlfn.XLOOKUP(Tabla135[[#This Row],[Implementación]],Tabla11[Implementación],Tabla11[Peso],"",1)</f>
        <v/>
      </c>
      <c r="W609" s="295"/>
      <c r="X609" s="295"/>
      <c r="Y609" s="295"/>
      <c r="Z609" s="295"/>
      <c r="AA609" s="310" t="str">
        <f>IFERROR(Tabla135[[#This Row],[Peso del control]]+Tabla135[[#This Row],[Peso de la implementación]],"")</f>
        <v/>
      </c>
      <c r="AB609" s="310" t="str" cm="1">
        <f t="array" ref="AB609">IFERROR(IF(Tabla135[[#This Row],[Registro diligenciado]]=TRUE,_xlfn.IFS(AND(Tabla135[[#This Row],[No. de Control]]=1,Tabla135[[#This Row],[Desplazamiento en la Matriz]]="Probabilidad"),D609-(D609*Tabla135[[#This Row],[Valor del control]]),AND(Tabla135[[#This Row],[No. de Control]]&gt;1,Tabla135[[#This Row],[Desplazamiento en la Matriz]]="Probabilidad"),AB608-(AB608*Tabla135[[#This Row],[Valor del control]]),AND(Tabla135[[#This Row],[No. de Control]]=1,Tabla135[[#This Row],[Desplazamiento en la Matriz]]="Impacto"),D609,AND(Tabla135[[#This Row],[No. de Control]]&gt;1,Tabla135[[#This Row],[Desplazamiento en la Matriz]]="Impacto"),AB608),""),"")</f>
        <v/>
      </c>
      <c r="AC609" s="310" t="str" cm="1">
        <f t="array" ref="AC609">IFERROR(IF(Tabla135[[#This Row],[Registro diligenciado]]=TRUE,_xlfn.IFS(AND(Tabla135[[#This Row],[No. de Control]]=1,Tabla135[[#This Row],[Desplazamiento en la Matriz]]="Impacto"),E609-(E609*Tabla135[[#This Row],[Valor del control]]),AND(Tabla135[[#This Row],[No. de Control]]&gt;1,Tabla135[[#This Row],[Desplazamiento en la Matriz]]="Impacto"),AC608-(AC608*Tabla135[[#This Row],[Valor del control]]),AND(Tabla135[[#This Row],[No. de Control]]=1,Tabla135[[#This Row],[Desplazamiento en la Matriz]]="Probabilidad"),E609,AND(Tabla135[[#This Row],[No. de Control]]&gt;1,Tabla135[[#This Row],[Desplazamiento en la Matriz]]="Probabilidad"),AC608),""),"")</f>
        <v/>
      </c>
      <c r="AD609" s="310">
        <f>IFERROR(_xlfn.MINIFS(Tabla135[Probabilidad residual],Tabla135[Id Riesgo],Tabla135[[#This Row],[Id Riesgo]]),"")</f>
        <v>0</v>
      </c>
      <c r="AE609" s="310">
        <f>IFERROR(_xlfn.MINIFS(Tabla135[Impacto residual],Tabla135[Id Riesgo],Tabla135[[#This Row],[Id Riesgo]]),"")</f>
        <v>0</v>
      </c>
      <c r="AF609" s="310" t="str" cm="1">
        <f t="array" ref="AF60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09" s="310" t="str" cm="1">
        <f t="array" ref="AG60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0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09" s="213"/>
      <c r="AJ609" s="727">
        <f>_xlfn.MINIFS(Tabla135[Probabilidad residual],Tabla135[Id Riesgo],Tabla135[[#This Row],[Id Riesgo]])</f>
        <v>0</v>
      </c>
      <c r="AK609" s="727">
        <f>_xlfn.MINIFS(Tabla135[Impacto residual],Tabla135[Id Riesgo],Tabla135[[#This Row],[Id Riesgo]])</f>
        <v>0</v>
      </c>
      <c r="AL609" s="727"/>
      <c r="AM609" s="727"/>
      <c r="AN609" s="213"/>
      <c r="AO609" s="213"/>
      <c r="AP609" s="213"/>
      <c r="AQ609" s="213"/>
      <c r="AR609" s="213"/>
      <c r="AS609" s="213"/>
      <c r="AT609" s="213"/>
      <c r="AU609" s="213"/>
      <c r="AV609" s="213"/>
      <c r="AW609" s="213"/>
      <c r="AX609" s="213"/>
      <c r="AY609" s="213"/>
    </row>
    <row r="610" spans="1:51" ht="14.6" x14ac:dyDescent="0.4">
      <c r="A610" s="735" t="str">
        <f>Tabla135[[#This Row],[Id Riesgo]]</f>
        <v>RC60</v>
      </c>
      <c r="B610" s="736" t="str">
        <f>Tabla135[[#This Row],[Riesgo]]</f>
        <v/>
      </c>
      <c r="C610" s="742" t="b">
        <f>Tabla135[[#This Row],[Identificado en paso 1 y 2?]]</f>
        <v>0</v>
      </c>
      <c r="D610" s="727" t="str">
        <f>_xlfn.XLOOKUP(Tabla135[[#This Row],[Id Riesgo]],Tabla13[Id Riesgo],Tabla13[Probabilidad],"",1)</f>
        <v/>
      </c>
      <c r="E610" s="727" t="str">
        <f>IF(C610=TRUE,_xlfn.XLOOKUP(Tabla135[[#This Row],[Id Riesgo]],Tabla13[Id Riesgo],Tabla13[Porcentaje Impacto],"",1),"")</f>
        <v/>
      </c>
      <c r="F610" s="290" t="str">
        <f t="shared" si="59"/>
        <v>RC60</v>
      </c>
      <c r="G610" s="415" t="b">
        <f>_xlfn.XLOOKUP(F610,Tabla13[Id Riesgo],Tabla13[Registro diligenciado],FALSE,1)</f>
        <v>0</v>
      </c>
      <c r="H610" s="290" t="str">
        <f>IF(G610,_xlfn.XLOOKUP(F610,Tabla6[Id Riesgo],Tabla6[DESCRIPCIÓN DEL RIESGO],FALSE,1),"")</f>
        <v/>
      </c>
      <c r="I610" s="327" t="str">
        <f>_xlfn.XLOOKUP(Tabla135[[#This Row],[Id Riesgo]],Tabla13[Id Riesgo],Tabla13[Probabilidad])</f>
        <v/>
      </c>
      <c r="J610" s="327" t="str">
        <f>_xlfn.XLOOKUP(Tabla135[[#This Row],[Id Riesgo]],Tabla13[Id Riesgo],Tabla13[Porcentaje Impacto],"",1)</f>
        <v/>
      </c>
      <c r="K610" s="311">
        <v>9</v>
      </c>
      <c r="L610" s="314"/>
      <c r="M610" s="314"/>
      <c r="N610" s="314"/>
      <c r="O610" s="295"/>
      <c r="P610" s="314"/>
      <c r="Q610" s="328" t="str">
        <f>_xlfn.TEXTJOIN(" ",TRUE,Tabla135[[#This Row],[Actividad - Acción ¿Qué?
Inicia con verbo]],Tabla135[[#This Row],[Complemento
(Observaciones o desviaciones)]])</f>
        <v/>
      </c>
      <c r="R610" s="295"/>
      <c r="S610" s="327" t="str">
        <f>_xlfn.XLOOKUP(Tabla135[[#This Row],[Tipo de control]],Tabla7[Tipo de control],Tabla7[Peso],"",1)</f>
        <v/>
      </c>
      <c r="T610" s="290" t="str">
        <f>_xlfn.XLOOKUP(Tabla135[[#This Row],[Tipo de control]],Tabla7[Tipo de control],Tabla7[Afectación matriz],"",1)</f>
        <v/>
      </c>
      <c r="U610" s="295"/>
      <c r="V610" s="327" t="str">
        <f>_xlfn.XLOOKUP(Tabla135[[#This Row],[Implementación]],Tabla11[Implementación],Tabla11[Peso],"",1)</f>
        <v/>
      </c>
      <c r="W610" s="295"/>
      <c r="X610" s="295"/>
      <c r="Y610" s="295"/>
      <c r="Z610" s="295"/>
      <c r="AA610" s="310" t="str">
        <f>IFERROR(Tabla135[[#This Row],[Peso del control]]+Tabla135[[#This Row],[Peso de la implementación]],"")</f>
        <v/>
      </c>
      <c r="AB610" s="310" t="str" cm="1">
        <f t="array" ref="AB610">IFERROR(IF(Tabla135[[#This Row],[Registro diligenciado]]=TRUE,_xlfn.IFS(AND(Tabla135[[#This Row],[No. de Control]]=1,Tabla135[[#This Row],[Desplazamiento en la Matriz]]="Probabilidad"),D610-(D610*Tabla135[[#This Row],[Valor del control]]),AND(Tabla135[[#This Row],[No. de Control]]&gt;1,Tabla135[[#This Row],[Desplazamiento en la Matriz]]="Probabilidad"),AB609-(AB609*Tabla135[[#This Row],[Valor del control]]),AND(Tabla135[[#This Row],[No. de Control]]=1,Tabla135[[#This Row],[Desplazamiento en la Matriz]]="Impacto"),D610,AND(Tabla135[[#This Row],[No. de Control]]&gt;1,Tabla135[[#This Row],[Desplazamiento en la Matriz]]="Impacto"),AB609),""),"")</f>
        <v/>
      </c>
      <c r="AC610" s="310" t="str" cm="1">
        <f t="array" ref="AC610">IFERROR(IF(Tabla135[[#This Row],[Registro diligenciado]]=TRUE,_xlfn.IFS(AND(Tabla135[[#This Row],[No. de Control]]=1,Tabla135[[#This Row],[Desplazamiento en la Matriz]]="Impacto"),E610-(E610*Tabla135[[#This Row],[Valor del control]]),AND(Tabla135[[#This Row],[No. de Control]]&gt;1,Tabla135[[#This Row],[Desplazamiento en la Matriz]]="Impacto"),AC609-(AC609*Tabla135[[#This Row],[Valor del control]]),AND(Tabla135[[#This Row],[No. de Control]]=1,Tabla135[[#This Row],[Desplazamiento en la Matriz]]="Probabilidad"),E610,AND(Tabla135[[#This Row],[No. de Control]]&gt;1,Tabla135[[#This Row],[Desplazamiento en la Matriz]]="Probabilidad"),AC609),""),"")</f>
        <v/>
      </c>
      <c r="AD610" s="310">
        <f>IFERROR(_xlfn.MINIFS(Tabla135[Probabilidad residual],Tabla135[Id Riesgo],Tabla135[[#This Row],[Id Riesgo]]),"")</f>
        <v>0</v>
      </c>
      <c r="AE610" s="310">
        <f>IFERROR(_xlfn.MINIFS(Tabla135[Impacto residual],Tabla135[Id Riesgo],Tabla135[[#This Row],[Id Riesgo]]),"")</f>
        <v>0</v>
      </c>
      <c r="AF610" s="310" t="str" cm="1">
        <f t="array" ref="AF61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10" s="310" t="str" cm="1">
        <f t="array" ref="AG61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1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10" s="213"/>
      <c r="AJ610" s="727">
        <f>_xlfn.MINIFS(Tabla135[Probabilidad residual],Tabla135[Id Riesgo],Tabla135[[#This Row],[Id Riesgo]])</f>
        <v>0</v>
      </c>
      <c r="AK610" s="727">
        <f>_xlfn.MINIFS(Tabla135[Impacto residual],Tabla135[Id Riesgo],Tabla135[[#This Row],[Id Riesgo]])</f>
        <v>0</v>
      </c>
      <c r="AL610" s="727"/>
      <c r="AM610" s="727"/>
      <c r="AN610" s="213"/>
      <c r="AO610" s="213"/>
      <c r="AP610" s="213"/>
      <c r="AQ610" s="213"/>
      <c r="AR610" s="213"/>
      <c r="AS610" s="213"/>
      <c r="AT610" s="213"/>
      <c r="AU610" s="213"/>
      <c r="AV610" s="213"/>
      <c r="AW610" s="213"/>
      <c r="AX610" s="213"/>
      <c r="AY610" s="213"/>
    </row>
    <row r="611" spans="1:51" ht="14.6" x14ac:dyDescent="0.4">
      <c r="A611" s="735" t="str">
        <f>Tabla135[[#This Row],[Id Riesgo]]</f>
        <v>RC60</v>
      </c>
      <c r="B611" s="736" t="str">
        <f>Tabla135[[#This Row],[Riesgo]]</f>
        <v/>
      </c>
      <c r="C611" s="742" t="b">
        <f>Tabla135[[#This Row],[Identificado en paso 1 y 2?]]</f>
        <v>0</v>
      </c>
      <c r="D611" s="727" t="str">
        <f>_xlfn.XLOOKUP(Tabla135[[#This Row],[Id Riesgo]],Tabla13[Id Riesgo],Tabla13[Probabilidad],"",1)</f>
        <v/>
      </c>
      <c r="E611" s="727" t="str">
        <f>IF(C611=TRUE,_xlfn.XLOOKUP(Tabla135[[#This Row],[Id Riesgo]],Tabla13[Id Riesgo],Tabla13[Porcentaje Impacto],"",1),"")</f>
        <v/>
      </c>
      <c r="F611" s="290" t="str">
        <f t="shared" si="59"/>
        <v>RC60</v>
      </c>
      <c r="G611" s="415" t="b">
        <f>_xlfn.XLOOKUP(F611,Tabla13[Id Riesgo],Tabla13[Registro diligenciado],FALSE,1)</f>
        <v>0</v>
      </c>
      <c r="H611" s="290" t="str">
        <f>IF(G611,_xlfn.XLOOKUP(F611,Tabla6[Id Riesgo],Tabla6[DESCRIPCIÓN DEL RIESGO],FALSE,1),"")</f>
        <v/>
      </c>
      <c r="I611" s="327" t="str">
        <f>_xlfn.XLOOKUP(Tabla135[[#This Row],[Id Riesgo]],Tabla13[Id Riesgo],Tabla13[Probabilidad])</f>
        <v/>
      </c>
      <c r="J611" s="327" t="str">
        <f>_xlfn.XLOOKUP(Tabla135[[#This Row],[Id Riesgo]],Tabla13[Id Riesgo],Tabla13[Porcentaje Impacto],"",1)</f>
        <v/>
      </c>
      <c r="K611" s="311">
        <v>10</v>
      </c>
      <c r="L611" s="314"/>
      <c r="M611" s="314"/>
      <c r="N611" s="314"/>
      <c r="O611" s="295"/>
      <c r="P611" s="314"/>
      <c r="Q611" s="328" t="str">
        <f>_xlfn.TEXTJOIN(" ",TRUE,Tabla135[[#This Row],[Actividad - Acción ¿Qué?
Inicia con verbo]],Tabla135[[#This Row],[Complemento
(Observaciones o desviaciones)]])</f>
        <v/>
      </c>
      <c r="R611" s="295"/>
      <c r="S611" s="327" t="str">
        <f>_xlfn.XLOOKUP(Tabla135[[#This Row],[Tipo de control]],Tabla7[Tipo de control],Tabla7[Peso],"",1)</f>
        <v/>
      </c>
      <c r="T611" s="290" t="str">
        <f>_xlfn.XLOOKUP(Tabla135[[#This Row],[Tipo de control]],Tabla7[Tipo de control],Tabla7[Afectación matriz],"",1)</f>
        <v/>
      </c>
      <c r="U611" s="295"/>
      <c r="V611" s="327" t="str">
        <f>_xlfn.XLOOKUP(Tabla135[[#This Row],[Implementación]],Tabla11[Implementación],Tabla11[Peso],"",1)</f>
        <v/>
      </c>
      <c r="W611" s="295"/>
      <c r="X611" s="295"/>
      <c r="Y611" s="295"/>
      <c r="Z611" s="295"/>
      <c r="AA611" s="310" t="str">
        <f>IFERROR(Tabla135[[#This Row],[Peso del control]]+Tabla135[[#This Row],[Peso de la implementación]],"")</f>
        <v/>
      </c>
      <c r="AB611" s="310" t="str" cm="1">
        <f t="array" ref="AB611">IFERROR(IF(Tabla135[[#This Row],[Registro diligenciado]]=TRUE,_xlfn.IFS(AND(Tabla135[[#This Row],[No. de Control]]=1,Tabla135[[#This Row],[Desplazamiento en la Matriz]]="Probabilidad"),D611-(D611*Tabla135[[#This Row],[Valor del control]]),AND(Tabla135[[#This Row],[No. de Control]]&gt;1,Tabla135[[#This Row],[Desplazamiento en la Matriz]]="Probabilidad"),AB610-(AB610*Tabla135[[#This Row],[Valor del control]]),AND(Tabla135[[#This Row],[No. de Control]]=1,Tabla135[[#This Row],[Desplazamiento en la Matriz]]="Impacto"),D611,AND(Tabla135[[#This Row],[No. de Control]]&gt;1,Tabla135[[#This Row],[Desplazamiento en la Matriz]]="Impacto"),AB610),""),"")</f>
        <v/>
      </c>
      <c r="AC611" s="310" t="str" cm="1">
        <f t="array" ref="AC611">IFERROR(IF(Tabla135[[#This Row],[Registro diligenciado]]=TRUE,_xlfn.IFS(AND(Tabla135[[#This Row],[No. de Control]]=1,Tabla135[[#This Row],[Desplazamiento en la Matriz]]="Impacto"),E611-(E611*Tabla135[[#This Row],[Valor del control]]),AND(Tabla135[[#This Row],[No. de Control]]&gt;1,Tabla135[[#This Row],[Desplazamiento en la Matriz]]="Impacto"),AC610-(AC610*Tabla135[[#This Row],[Valor del control]]),AND(Tabla135[[#This Row],[No. de Control]]=1,Tabla135[[#This Row],[Desplazamiento en la Matriz]]="Probabilidad"),E611,AND(Tabla135[[#This Row],[No. de Control]]&gt;1,Tabla135[[#This Row],[Desplazamiento en la Matriz]]="Probabilidad"),AC610),""),"")</f>
        <v/>
      </c>
      <c r="AD611" s="310">
        <f>IFERROR(_xlfn.MINIFS(Tabla135[Probabilidad residual],Tabla135[Id Riesgo],Tabla135[[#This Row],[Id Riesgo]]),"")</f>
        <v>0</v>
      </c>
      <c r="AE611" s="310">
        <f>IFERROR(_xlfn.MINIFS(Tabla135[Impacto residual],Tabla135[Id Riesgo],Tabla135[[#This Row],[Id Riesgo]]),"")</f>
        <v>0</v>
      </c>
      <c r="AF611" s="310" t="str" cm="1">
        <f t="array" ref="AF61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11" s="310" t="str" cm="1">
        <f t="array" ref="AG61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1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11" s="213"/>
      <c r="AJ611" s="727">
        <f>_xlfn.MINIFS(Tabla135[Probabilidad residual],Tabla135[Id Riesgo],Tabla135[[#This Row],[Id Riesgo]])</f>
        <v>0</v>
      </c>
      <c r="AK611" s="727">
        <f>_xlfn.MINIFS(Tabla135[Impacto residual],Tabla135[Id Riesgo],Tabla135[[#This Row],[Id Riesgo]])</f>
        <v>0</v>
      </c>
      <c r="AL611" s="727"/>
      <c r="AM611" s="727"/>
      <c r="AN611" s="213"/>
      <c r="AO611" s="213"/>
      <c r="AP611" s="213"/>
      <c r="AQ611" s="213"/>
      <c r="AR611" s="213"/>
      <c r="AS611" s="213"/>
      <c r="AT611" s="213"/>
      <c r="AU611" s="213"/>
      <c r="AV611" s="213"/>
      <c r="AW611" s="213"/>
      <c r="AX611" s="213"/>
      <c r="AY611" s="213"/>
    </row>
    <row r="612" spans="1:51" ht="14.6" x14ac:dyDescent="0.4">
      <c r="A612" s="735" t="str">
        <f>Tabla135[[#This Row],[Id Riesgo]]</f>
        <v>RC61</v>
      </c>
      <c r="B612" s="736" t="str">
        <f>Tabla135[[#This Row],[Riesgo]]</f>
        <v/>
      </c>
      <c r="C612" s="742" t="b">
        <f>Tabla135[[#This Row],[Identificado en paso 1 y 2?]]</f>
        <v>0</v>
      </c>
      <c r="D612" s="727" t="str">
        <f>_xlfn.XLOOKUP(Tabla135[[#This Row],[Id Riesgo]],Tabla13[Id Riesgo],Tabla13[Probabilidad],"",1)</f>
        <v/>
      </c>
      <c r="E612" s="727" t="str">
        <f>IF(C612=TRUE,_xlfn.XLOOKUP(Tabla135[[#This Row],[Id Riesgo]],Tabla13[Id Riesgo],Tabla13[Porcentaje Impacto],"",1),"")</f>
        <v/>
      </c>
      <c r="F612" s="290" t="s">
        <v>192</v>
      </c>
      <c r="G612" s="415" t="b">
        <f>_xlfn.XLOOKUP(F612,Tabla13[Id Riesgo],Tabla13[Registro diligenciado],FALSE,1)</f>
        <v>0</v>
      </c>
      <c r="H612" s="290" t="str">
        <f>IF(G612,_xlfn.XLOOKUP(F612,Tabla6[Id Riesgo],Tabla6[DESCRIPCIÓN DEL RIESGO],FALSE,1),"")</f>
        <v/>
      </c>
      <c r="I612" s="327" t="str">
        <f>_xlfn.XLOOKUP(Tabla135[[#This Row],[Id Riesgo]],Tabla13[Id Riesgo],Tabla13[Probabilidad])</f>
        <v/>
      </c>
      <c r="J612" s="327" t="str">
        <f>_xlfn.XLOOKUP(Tabla135[[#This Row],[Id Riesgo]],Tabla13[Id Riesgo],Tabla13[Porcentaje Impacto],"",1)</f>
        <v/>
      </c>
      <c r="K612" s="311">
        <v>1</v>
      </c>
      <c r="L612" s="314"/>
      <c r="M612" s="314"/>
      <c r="N612" s="314"/>
      <c r="O612" s="295"/>
      <c r="P612" s="314"/>
      <c r="Q612" s="328" t="str">
        <f>_xlfn.TEXTJOIN(" ",TRUE,Tabla135[[#This Row],[Actividad - Acción ¿Qué?
Inicia con verbo]],Tabla135[[#This Row],[Complemento
(Observaciones o desviaciones)]])</f>
        <v/>
      </c>
      <c r="R612" s="295"/>
      <c r="S612" s="327" t="str">
        <f>_xlfn.XLOOKUP(Tabla135[[#This Row],[Tipo de control]],Tabla7[Tipo de control],Tabla7[Peso],"",1)</f>
        <v/>
      </c>
      <c r="T612" s="290" t="str">
        <f>_xlfn.XLOOKUP(Tabla135[[#This Row],[Tipo de control]],Tabla7[Tipo de control],Tabla7[Afectación matriz],"",1)</f>
        <v/>
      </c>
      <c r="U612" s="295"/>
      <c r="V612" s="327" t="str">
        <f>_xlfn.XLOOKUP(Tabla135[[#This Row],[Implementación]],Tabla11[Implementación],Tabla11[Peso],"",1)</f>
        <v/>
      </c>
      <c r="W612" s="295"/>
      <c r="X612" s="295"/>
      <c r="Y612" s="295"/>
      <c r="Z612" s="295"/>
      <c r="AA612" s="310" t="str">
        <f>IFERROR(Tabla135[[#This Row],[Peso del control]]+Tabla135[[#This Row],[Peso de la implementación]],"")</f>
        <v/>
      </c>
      <c r="AB612" s="310" t="str" cm="1">
        <f t="array" ref="AB612">IFERROR(IF(Tabla135[[#This Row],[Registro diligenciado]]=TRUE,_xlfn.IFS(AND(Tabla135[[#This Row],[No. de Control]]=1,Tabla135[[#This Row],[Desplazamiento en la Matriz]]="Probabilidad"),D612-(D612*Tabla135[[#This Row],[Valor del control]]),AND(Tabla135[[#This Row],[No. de Control]]&gt;1,Tabla135[[#This Row],[Desplazamiento en la Matriz]]="Probabilidad"),AB611-(AB611*Tabla135[[#This Row],[Valor del control]]),AND(Tabla135[[#This Row],[No. de Control]]=1,Tabla135[[#This Row],[Desplazamiento en la Matriz]]="Impacto"),D612,AND(Tabla135[[#This Row],[No. de Control]]&gt;1,Tabla135[[#This Row],[Desplazamiento en la Matriz]]="Impacto"),AB611),""),"")</f>
        <v/>
      </c>
      <c r="AC612" s="310" t="str" cm="1">
        <f t="array" ref="AC612">IFERROR(IF(Tabla135[[#This Row],[Registro diligenciado]]=TRUE,_xlfn.IFS(AND(Tabla135[[#This Row],[No. de Control]]=1,Tabla135[[#This Row],[Desplazamiento en la Matriz]]="Impacto"),E612-(E612*Tabla135[[#This Row],[Valor del control]]),AND(Tabla135[[#This Row],[No. de Control]]&gt;1,Tabla135[[#This Row],[Desplazamiento en la Matriz]]="Impacto"),AC611-(AC611*Tabla135[[#This Row],[Valor del control]]),AND(Tabla135[[#This Row],[No. de Control]]=1,Tabla135[[#This Row],[Desplazamiento en la Matriz]]="Probabilidad"),E612,AND(Tabla135[[#This Row],[No. de Control]]&gt;1,Tabla135[[#This Row],[Desplazamiento en la Matriz]]="Probabilidad"),AC611),""),"")</f>
        <v/>
      </c>
      <c r="AD612" s="310">
        <f>IFERROR(_xlfn.MINIFS(Tabla135[Probabilidad residual],Tabla135[Id Riesgo],Tabla135[[#This Row],[Id Riesgo]]),"")</f>
        <v>0</v>
      </c>
      <c r="AE612" s="310">
        <f>IFERROR(_xlfn.MINIFS(Tabla135[Impacto residual],Tabla135[Id Riesgo],Tabla135[[#This Row],[Id Riesgo]]),"")</f>
        <v>0</v>
      </c>
      <c r="AF612" s="310" t="str" cm="1">
        <f t="array" ref="AF61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12" s="310" t="str" cm="1">
        <f t="array" ref="AG61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1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12" s="213"/>
      <c r="AJ612" s="727">
        <f>_xlfn.MINIFS(Tabla135[Probabilidad residual],Tabla135[Id Riesgo],Tabla135[[#This Row],[Id Riesgo]])</f>
        <v>0</v>
      </c>
      <c r="AK612" s="727">
        <f>_xlfn.MINIFS(Tabla135[Impacto residual],Tabla135[Id Riesgo],Tabla135[[#This Row],[Id Riesgo]])</f>
        <v>0</v>
      </c>
      <c r="AL612" s="727" t="str" cm="1">
        <f t="array" ref="AL612">IFERROR(_xlfn.IFS(AND(AJ612&gt;=CONFIGURACIÓN!$BF$6,AJ612&lt;=CONFIGURACIÓN!$BG$6),CONFIGURACIÓN!$BE$6,AND(AJ612&gt;=CONFIGURACIÓN!$BF$7,AJ612&lt;=CONFIGURACIÓN!$BG$7),CONFIGURACIÓN!$BE$7,AND(AJ612&gt;=CONFIGURACIÓN!$BF$8,AJ612&lt;=CONFIGURACIÓN!$BG$8),CONFIGURACIÓN!$BE$8,AND(AJ612&gt;=CONFIGURACIÓN!$BF$9,AJ612&lt;=CONFIGURACIÓN!$BG$9),CONFIGURACIÓN!$BE$9,AND(AJ612&gt;=CONFIGURACIÓN!$BF$10,AJ612&lt;=CONFIGURACIÓN!$BG$10),CONFIGURACIÓN!$BE$10),"")</f>
        <v/>
      </c>
      <c r="AM612" s="727" t="str" cm="1">
        <f t="array" ref="AM612">IFERROR(_xlfn.IFS(AND(AK612&gt;=CONFIGURACIÓN!$BJ$6,AK612&lt;=CONFIGURACIÓN!$BK$6),CONFIGURACIÓN!$BI$6,AND(AK612&gt;=CONFIGURACIÓN!$BJ$7,AK612&lt;=CONFIGURACIÓN!$BK$7),CONFIGURACIÓN!$BI$7,AND(AK612&gt;=CONFIGURACIÓN!$BJ$8,AK612&lt;=CONFIGURACIÓN!$BK$8),CONFIGURACIÓN!$BI$8,AND(AK612&gt;=CONFIGURACIÓN!$BJ$9,AK612&lt;=CONFIGURACIÓN!$BK$9),CONFIGURACIÓN!$BI$9,AND(AK612&gt;=CONFIGURACIÓN!$BJ$10,AK612&lt;=CONFIGURACIÓN!$BK$10),CONFIGURACIÓN!$BI$10),"")</f>
        <v/>
      </c>
      <c r="AN612" s="213"/>
      <c r="AO612" s="213"/>
      <c r="AP612" s="213"/>
      <c r="AQ612" s="213"/>
      <c r="AR612" s="213"/>
      <c r="AS612" s="213"/>
      <c r="AT612" s="213"/>
      <c r="AU612" s="213"/>
      <c r="AV612" s="213"/>
      <c r="AW612" s="213"/>
      <c r="AX612" s="213"/>
      <c r="AY612" s="213"/>
    </row>
    <row r="613" spans="1:51" ht="14.6" x14ac:dyDescent="0.4">
      <c r="A613" s="735" t="str">
        <f>Tabla135[[#This Row],[Id Riesgo]]</f>
        <v>RC61</v>
      </c>
      <c r="B613" s="736" t="str">
        <f>Tabla135[[#This Row],[Riesgo]]</f>
        <v/>
      </c>
      <c r="C613" s="742" t="b">
        <f>Tabla135[[#This Row],[Identificado en paso 1 y 2?]]</f>
        <v>0</v>
      </c>
      <c r="D613" s="727" t="str">
        <f>_xlfn.XLOOKUP(Tabla135[[#This Row],[Id Riesgo]],Tabla13[Id Riesgo],Tabla13[Probabilidad],"",1)</f>
        <v/>
      </c>
      <c r="E613" s="727" t="str">
        <f>IF(C613=TRUE,_xlfn.XLOOKUP(Tabla135[[#This Row],[Id Riesgo]],Tabla13[Id Riesgo],Tabla13[Porcentaje Impacto],"",1),"")</f>
        <v/>
      </c>
      <c r="F613" s="290" t="str">
        <f t="shared" ref="F613:F621" si="60">F612</f>
        <v>RC61</v>
      </c>
      <c r="G613" s="415" t="b">
        <f>_xlfn.XLOOKUP(F613,Tabla13[Id Riesgo],Tabla13[Registro diligenciado],FALSE,1)</f>
        <v>0</v>
      </c>
      <c r="H613" s="290" t="str">
        <f>IF(G613,_xlfn.XLOOKUP(F613,Tabla6[Id Riesgo],Tabla6[DESCRIPCIÓN DEL RIESGO],FALSE,1),"")</f>
        <v/>
      </c>
      <c r="I613" s="327" t="str">
        <f>_xlfn.XLOOKUP(Tabla135[[#This Row],[Id Riesgo]],Tabla13[Id Riesgo],Tabla13[Probabilidad])</f>
        <v/>
      </c>
      <c r="J613" s="327" t="str">
        <f>_xlfn.XLOOKUP(Tabla135[[#This Row],[Id Riesgo]],Tabla13[Id Riesgo],Tabla13[Porcentaje Impacto],"",1)</f>
        <v/>
      </c>
      <c r="K613" s="311">
        <v>2</v>
      </c>
      <c r="L613" s="314"/>
      <c r="M613" s="314"/>
      <c r="N613" s="314"/>
      <c r="O613" s="295"/>
      <c r="P613" s="314"/>
      <c r="Q613" s="328" t="str">
        <f>_xlfn.TEXTJOIN(" ",TRUE,Tabla135[[#This Row],[Actividad - Acción ¿Qué?
Inicia con verbo]],Tabla135[[#This Row],[Complemento
(Observaciones o desviaciones)]])</f>
        <v/>
      </c>
      <c r="R613" s="295"/>
      <c r="S613" s="327" t="str">
        <f>_xlfn.XLOOKUP(Tabla135[[#This Row],[Tipo de control]],Tabla7[Tipo de control],Tabla7[Peso],"",1)</f>
        <v/>
      </c>
      <c r="T613" s="290" t="str">
        <f>_xlfn.XLOOKUP(Tabla135[[#This Row],[Tipo de control]],Tabla7[Tipo de control],Tabla7[Afectación matriz],"",1)</f>
        <v/>
      </c>
      <c r="U613" s="295"/>
      <c r="V613" s="327" t="str">
        <f>_xlfn.XLOOKUP(Tabla135[[#This Row],[Implementación]],Tabla11[Implementación],Tabla11[Peso],"",1)</f>
        <v/>
      </c>
      <c r="W613" s="295"/>
      <c r="X613" s="295"/>
      <c r="Y613" s="295"/>
      <c r="Z613" s="295"/>
      <c r="AA613" s="310" t="str">
        <f>IFERROR(Tabla135[[#This Row],[Peso del control]]+Tabla135[[#This Row],[Peso de la implementación]],"")</f>
        <v/>
      </c>
      <c r="AB613" s="310" t="str" cm="1">
        <f t="array" ref="AB613">IFERROR(IF(Tabla135[[#This Row],[Registro diligenciado]]=TRUE,_xlfn.IFS(AND(Tabla135[[#This Row],[No. de Control]]=1,Tabla135[[#This Row],[Desplazamiento en la Matriz]]="Probabilidad"),D613-(D613*Tabla135[[#This Row],[Valor del control]]),AND(Tabla135[[#This Row],[No. de Control]]&gt;1,Tabla135[[#This Row],[Desplazamiento en la Matriz]]="Probabilidad"),AB612-(AB612*Tabla135[[#This Row],[Valor del control]]),AND(Tabla135[[#This Row],[No. de Control]]=1,Tabla135[[#This Row],[Desplazamiento en la Matriz]]="Impacto"),D613,AND(Tabla135[[#This Row],[No. de Control]]&gt;1,Tabla135[[#This Row],[Desplazamiento en la Matriz]]="Impacto"),AB612),""),"")</f>
        <v/>
      </c>
      <c r="AC613" s="310" t="str" cm="1">
        <f t="array" ref="AC613">IFERROR(IF(Tabla135[[#This Row],[Registro diligenciado]]=TRUE,_xlfn.IFS(AND(Tabla135[[#This Row],[No. de Control]]=1,Tabla135[[#This Row],[Desplazamiento en la Matriz]]="Impacto"),E613-(E613*Tabla135[[#This Row],[Valor del control]]),AND(Tabla135[[#This Row],[No. de Control]]&gt;1,Tabla135[[#This Row],[Desplazamiento en la Matriz]]="Impacto"),AC612-(AC612*Tabla135[[#This Row],[Valor del control]]),AND(Tabla135[[#This Row],[No. de Control]]=1,Tabla135[[#This Row],[Desplazamiento en la Matriz]]="Probabilidad"),E613,AND(Tabla135[[#This Row],[No. de Control]]&gt;1,Tabla135[[#This Row],[Desplazamiento en la Matriz]]="Probabilidad"),AC612),""),"")</f>
        <v/>
      </c>
      <c r="AD613" s="310">
        <f>IFERROR(_xlfn.MINIFS(Tabla135[Probabilidad residual],Tabla135[Id Riesgo],Tabla135[[#This Row],[Id Riesgo]]),"")</f>
        <v>0</v>
      </c>
      <c r="AE613" s="310">
        <f>IFERROR(_xlfn.MINIFS(Tabla135[Impacto residual],Tabla135[Id Riesgo],Tabla135[[#This Row],[Id Riesgo]]),"")</f>
        <v>0</v>
      </c>
      <c r="AF613" s="310" t="str" cm="1">
        <f t="array" ref="AF61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13" s="310" t="str" cm="1">
        <f t="array" ref="AG61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1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13" s="213"/>
      <c r="AJ613" s="727">
        <f>_xlfn.MINIFS(Tabla135[Probabilidad residual],Tabla135[Id Riesgo],Tabla135[[#This Row],[Id Riesgo]])</f>
        <v>0</v>
      </c>
      <c r="AK613" s="727">
        <f>_xlfn.MINIFS(Tabla135[Impacto residual],Tabla135[Id Riesgo],Tabla135[[#This Row],[Id Riesgo]])</f>
        <v>0</v>
      </c>
      <c r="AL613" s="727"/>
      <c r="AM613" s="727"/>
      <c r="AN613" s="213"/>
      <c r="AO613" s="213"/>
      <c r="AP613" s="213"/>
      <c r="AQ613" s="213"/>
      <c r="AR613" s="213"/>
      <c r="AS613" s="213"/>
      <c r="AT613" s="213"/>
      <c r="AU613" s="213"/>
      <c r="AV613" s="213"/>
      <c r="AW613" s="213"/>
      <c r="AX613" s="213"/>
      <c r="AY613" s="213"/>
    </row>
    <row r="614" spans="1:51" ht="14.6" x14ac:dyDescent="0.4">
      <c r="A614" s="735" t="str">
        <f>Tabla135[[#This Row],[Id Riesgo]]</f>
        <v>RC61</v>
      </c>
      <c r="B614" s="736" t="str">
        <f>Tabla135[[#This Row],[Riesgo]]</f>
        <v/>
      </c>
      <c r="C614" s="742" t="b">
        <f>Tabla135[[#This Row],[Identificado en paso 1 y 2?]]</f>
        <v>0</v>
      </c>
      <c r="D614" s="727" t="str">
        <f>_xlfn.XLOOKUP(Tabla135[[#This Row],[Id Riesgo]],Tabla13[Id Riesgo],Tabla13[Probabilidad],"",1)</f>
        <v/>
      </c>
      <c r="E614" s="727" t="str">
        <f>IF(C614=TRUE,_xlfn.XLOOKUP(Tabla135[[#This Row],[Id Riesgo]],Tabla13[Id Riesgo],Tabla13[Porcentaje Impacto],"",1),"")</f>
        <v/>
      </c>
      <c r="F614" s="290" t="str">
        <f t="shared" si="60"/>
        <v>RC61</v>
      </c>
      <c r="G614" s="415" t="b">
        <f>_xlfn.XLOOKUP(F614,Tabla13[Id Riesgo],Tabla13[Registro diligenciado],FALSE,1)</f>
        <v>0</v>
      </c>
      <c r="H614" s="290" t="str">
        <f>IF(G614,_xlfn.XLOOKUP(F614,Tabla6[Id Riesgo],Tabla6[DESCRIPCIÓN DEL RIESGO],FALSE,1),"")</f>
        <v/>
      </c>
      <c r="I614" s="327" t="str">
        <f>_xlfn.XLOOKUP(Tabla135[[#This Row],[Id Riesgo]],Tabla13[Id Riesgo],Tabla13[Probabilidad])</f>
        <v/>
      </c>
      <c r="J614" s="327" t="str">
        <f>_xlfn.XLOOKUP(Tabla135[[#This Row],[Id Riesgo]],Tabla13[Id Riesgo],Tabla13[Porcentaje Impacto],"",1)</f>
        <v/>
      </c>
      <c r="K614" s="311">
        <v>3</v>
      </c>
      <c r="L614" s="314"/>
      <c r="M614" s="314"/>
      <c r="N614" s="314"/>
      <c r="O614" s="295"/>
      <c r="P614" s="314"/>
      <c r="Q614" s="328" t="str">
        <f>_xlfn.TEXTJOIN(" ",TRUE,Tabla135[[#This Row],[Actividad - Acción ¿Qué?
Inicia con verbo]],Tabla135[[#This Row],[Complemento
(Observaciones o desviaciones)]])</f>
        <v/>
      </c>
      <c r="R614" s="295"/>
      <c r="S614" s="327" t="str">
        <f>_xlfn.XLOOKUP(Tabla135[[#This Row],[Tipo de control]],Tabla7[Tipo de control],Tabla7[Peso],"",1)</f>
        <v/>
      </c>
      <c r="T614" s="290" t="str">
        <f>_xlfn.XLOOKUP(Tabla135[[#This Row],[Tipo de control]],Tabla7[Tipo de control],Tabla7[Afectación matriz],"",1)</f>
        <v/>
      </c>
      <c r="U614" s="295"/>
      <c r="V614" s="327" t="str">
        <f>_xlfn.XLOOKUP(Tabla135[[#This Row],[Implementación]],Tabla11[Implementación],Tabla11[Peso],"",1)</f>
        <v/>
      </c>
      <c r="W614" s="295"/>
      <c r="X614" s="295"/>
      <c r="Y614" s="295"/>
      <c r="Z614" s="295"/>
      <c r="AA614" s="310" t="str">
        <f>IFERROR(Tabla135[[#This Row],[Peso del control]]+Tabla135[[#This Row],[Peso de la implementación]],"")</f>
        <v/>
      </c>
      <c r="AB614" s="310" t="str" cm="1">
        <f t="array" ref="AB614">IFERROR(IF(Tabla135[[#This Row],[Registro diligenciado]]=TRUE,_xlfn.IFS(AND(Tabla135[[#This Row],[No. de Control]]=1,Tabla135[[#This Row],[Desplazamiento en la Matriz]]="Probabilidad"),D614-(D614*Tabla135[[#This Row],[Valor del control]]),AND(Tabla135[[#This Row],[No. de Control]]&gt;1,Tabla135[[#This Row],[Desplazamiento en la Matriz]]="Probabilidad"),AB613-(AB613*Tabla135[[#This Row],[Valor del control]]),AND(Tabla135[[#This Row],[No. de Control]]=1,Tabla135[[#This Row],[Desplazamiento en la Matriz]]="Impacto"),D614,AND(Tabla135[[#This Row],[No. de Control]]&gt;1,Tabla135[[#This Row],[Desplazamiento en la Matriz]]="Impacto"),AB613),""),"")</f>
        <v/>
      </c>
      <c r="AC614" s="310" t="str" cm="1">
        <f t="array" ref="AC614">IFERROR(IF(Tabla135[[#This Row],[Registro diligenciado]]=TRUE,_xlfn.IFS(AND(Tabla135[[#This Row],[No. de Control]]=1,Tabla135[[#This Row],[Desplazamiento en la Matriz]]="Impacto"),E614-(E614*Tabla135[[#This Row],[Valor del control]]),AND(Tabla135[[#This Row],[No. de Control]]&gt;1,Tabla135[[#This Row],[Desplazamiento en la Matriz]]="Impacto"),AC613-(AC613*Tabla135[[#This Row],[Valor del control]]),AND(Tabla135[[#This Row],[No. de Control]]=1,Tabla135[[#This Row],[Desplazamiento en la Matriz]]="Probabilidad"),E614,AND(Tabla135[[#This Row],[No. de Control]]&gt;1,Tabla135[[#This Row],[Desplazamiento en la Matriz]]="Probabilidad"),AC613),""),"")</f>
        <v/>
      </c>
      <c r="AD614" s="310">
        <f>IFERROR(_xlfn.MINIFS(Tabla135[Probabilidad residual],Tabla135[Id Riesgo],Tabla135[[#This Row],[Id Riesgo]]),"")</f>
        <v>0</v>
      </c>
      <c r="AE614" s="310">
        <f>IFERROR(_xlfn.MINIFS(Tabla135[Impacto residual],Tabla135[Id Riesgo],Tabla135[[#This Row],[Id Riesgo]]),"")</f>
        <v>0</v>
      </c>
      <c r="AF614" s="310" t="str" cm="1">
        <f t="array" ref="AF61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14" s="310" t="str" cm="1">
        <f t="array" ref="AG61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1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14" s="213"/>
      <c r="AJ614" s="727">
        <f>_xlfn.MINIFS(Tabla135[Probabilidad residual],Tabla135[Id Riesgo],Tabla135[[#This Row],[Id Riesgo]])</f>
        <v>0</v>
      </c>
      <c r="AK614" s="727">
        <f>_xlfn.MINIFS(Tabla135[Impacto residual],Tabla135[Id Riesgo],Tabla135[[#This Row],[Id Riesgo]])</f>
        <v>0</v>
      </c>
      <c r="AL614" s="727"/>
      <c r="AM614" s="727"/>
      <c r="AN614" s="213"/>
      <c r="AO614" s="213"/>
      <c r="AP614" s="213"/>
      <c r="AQ614" s="213"/>
      <c r="AR614" s="213"/>
      <c r="AS614" s="213"/>
      <c r="AT614" s="213"/>
      <c r="AU614" s="213"/>
      <c r="AV614" s="213"/>
      <c r="AW614" s="213"/>
      <c r="AX614" s="213"/>
      <c r="AY614" s="213"/>
    </row>
    <row r="615" spans="1:51" ht="14.6" x14ac:dyDescent="0.4">
      <c r="A615" s="735" t="str">
        <f>Tabla135[[#This Row],[Id Riesgo]]</f>
        <v>RC61</v>
      </c>
      <c r="B615" s="736" t="str">
        <f>Tabla135[[#This Row],[Riesgo]]</f>
        <v/>
      </c>
      <c r="C615" s="742" t="b">
        <f>Tabla135[[#This Row],[Identificado en paso 1 y 2?]]</f>
        <v>0</v>
      </c>
      <c r="D615" s="727" t="str">
        <f>_xlfn.XLOOKUP(Tabla135[[#This Row],[Id Riesgo]],Tabla13[Id Riesgo],Tabla13[Probabilidad],"",1)</f>
        <v/>
      </c>
      <c r="E615" s="727" t="str">
        <f>IF(C615=TRUE,_xlfn.XLOOKUP(Tabla135[[#This Row],[Id Riesgo]],Tabla13[Id Riesgo],Tabla13[Porcentaje Impacto],"",1),"")</f>
        <v/>
      </c>
      <c r="F615" s="290" t="str">
        <f t="shared" si="60"/>
        <v>RC61</v>
      </c>
      <c r="G615" s="415" t="b">
        <f>_xlfn.XLOOKUP(F615,Tabla13[Id Riesgo],Tabla13[Registro diligenciado],FALSE,1)</f>
        <v>0</v>
      </c>
      <c r="H615" s="290" t="str">
        <f>IF(G615,_xlfn.XLOOKUP(F615,Tabla6[Id Riesgo],Tabla6[DESCRIPCIÓN DEL RIESGO],FALSE,1),"")</f>
        <v/>
      </c>
      <c r="I615" s="327" t="str">
        <f>_xlfn.XLOOKUP(Tabla135[[#This Row],[Id Riesgo]],Tabla13[Id Riesgo],Tabla13[Probabilidad])</f>
        <v/>
      </c>
      <c r="J615" s="327" t="str">
        <f>_xlfn.XLOOKUP(Tabla135[[#This Row],[Id Riesgo]],Tabla13[Id Riesgo],Tabla13[Porcentaje Impacto],"",1)</f>
        <v/>
      </c>
      <c r="K615" s="311">
        <v>4</v>
      </c>
      <c r="L615" s="314"/>
      <c r="M615" s="314"/>
      <c r="N615" s="314"/>
      <c r="O615" s="295"/>
      <c r="P615" s="314"/>
      <c r="Q615" s="328" t="str">
        <f>_xlfn.TEXTJOIN(" ",TRUE,Tabla135[[#This Row],[Actividad - Acción ¿Qué?
Inicia con verbo]],Tabla135[[#This Row],[Complemento
(Observaciones o desviaciones)]])</f>
        <v/>
      </c>
      <c r="R615" s="295"/>
      <c r="S615" s="327" t="str">
        <f>_xlfn.XLOOKUP(Tabla135[[#This Row],[Tipo de control]],Tabla7[Tipo de control],Tabla7[Peso],"",1)</f>
        <v/>
      </c>
      <c r="T615" s="290" t="str">
        <f>_xlfn.XLOOKUP(Tabla135[[#This Row],[Tipo de control]],Tabla7[Tipo de control],Tabla7[Afectación matriz],"",1)</f>
        <v/>
      </c>
      <c r="U615" s="295"/>
      <c r="V615" s="327" t="str">
        <f>_xlfn.XLOOKUP(Tabla135[[#This Row],[Implementación]],Tabla11[Implementación],Tabla11[Peso],"",1)</f>
        <v/>
      </c>
      <c r="W615" s="295"/>
      <c r="X615" s="295"/>
      <c r="Y615" s="295"/>
      <c r="Z615" s="295"/>
      <c r="AA615" s="310" t="str">
        <f>IFERROR(Tabla135[[#This Row],[Peso del control]]+Tabla135[[#This Row],[Peso de la implementación]],"")</f>
        <v/>
      </c>
      <c r="AB615" s="310" t="str" cm="1">
        <f t="array" ref="AB615">IFERROR(IF(Tabla135[[#This Row],[Registro diligenciado]]=TRUE,_xlfn.IFS(AND(Tabla135[[#This Row],[No. de Control]]=1,Tabla135[[#This Row],[Desplazamiento en la Matriz]]="Probabilidad"),D615-(D615*Tabla135[[#This Row],[Valor del control]]),AND(Tabla135[[#This Row],[No. de Control]]&gt;1,Tabla135[[#This Row],[Desplazamiento en la Matriz]]="Probabilidad"),AB614-(AB614*Tabla135[[#This Row],[Valor del control]]),AND(Tabla135[[#This Row],[No. de Control]]=1,Tabla135[[#This Row],[Desplazamiento en la Matriz]]="Impacto"),D615,AND(Tabla135[[#This Row],[No. de Control]]&gt;1,Tabla135[[#This Row],[Desplazamiento en la Matriz]]="Impacto"),AB614),""),"")</f>
        <v/>
      </c>
      <c r="AC615" s="310" t="str" cm="1">
        <f t="array" ref="AC615">IFERROR(IF(Tabla135[[#This Row],[Registro diligenciado]]=TRUE,_xlfn.IFS(AND(Tabla135[[#This Row],[No. de Control]]=1,Tabla135[[#This Row],[Desplazamiento en la Matriz]]="Impacto"),E615-(E615*Tabla135[[#This Row],[Valor del control]]),AND(Tabla135[[#This Row],[No. de Control]]&gt;1,Tabla135[[#This Row],[Desplazamiento en la Matriz]]="Impacto"),AC614-(AC614*Tabla135[[#This Row],[Valor del control]]),AND(Tabla135[[#This Row],[No. de Control]]=1,Tabla135[[#This Row],[Desplazamiento en la Matriz]]="Probabilidad"),E615,AND(Tabla135[[#This Row],[No. de Control]]&gt;1,Tabla135[[#This Row],[Desplazamiento en la Matriz]]="Probabilidad"),AC614),""),"")</f>
        <v/>
      </c>
      <c r="AD615" s="310">
        <f>IFERROR(_xlfn.MINIFS(Tabla135[Probabilidad residual],Tabla135[Id Riesgo],Tabla135[[#This Row],[Id Riesgo]]),"")</f>
        <v>0</v>
      </c>
      <c r="AE615" s="310">
        <f>IFERROR(_xlfn.MINIFS(Tabla135[Impacto residual],Tabla135[Id Riesgo],Tabla135[[#This Row],[Id Riesgo]]),"")</f>
        <v>0</v>
      </c>
      <c r="AF615" s="310" t="str" cm="1">
        <f t="array" ref="AF61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15" s="310" t="str" cm="1">
        <f t="array" ref="AG61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1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15" s="213"/>
      <c r="AJ615" s="727">
        <f>_xlfn.MINIFS(Tabla135[Probabilidad residual],Tabla135[Id Riesgo],Tabla135[[#This Row],[Id Riesgo]])</f>
        <v>0</v>
      </c>
      <c r="AK615" s="727">
        <f>_xlfn.MINIFS(Tabla135[Impacto residual],Tabla135[Id Riesgo],Tabla135[[#This Row],[Id Riesgo]])</f>
        <v>0</v>
      </c>
      <c r="AL615" s="727"/>
      <c r="AM615" s="727"/>
      <c r="AN615" s="213"/>
      <c r="AO615" s="213"/>
      <c r="AP615" s="213"/>
      <c r="AQ615" s="213"/>
      <c r="AR615" s="213"/>
      <c r="AS615" s="213"/>
      <c r="AT615" s="213"/>
      <c r="AU615" s="213"/>
      <c r="AV615" s="213"/>
      <c r="AW615" s="213"/>
      <c r="AX615" s="213"/>
      <c r="AY615" s="213"/>
    </row>
    <row r="616" spans="1:51" ht="14.6" x14ac:dyDescent="0.4">
      <c r="A616" s="735" t="str">
        <f>Tabla135[[#This Row],[Id Riesgo]]</f>
        <v>RC61</v>
      </c>
      <c r="B616" s="736" t="str">
        <f>Tabla135[[#This Row],[Riesgo]]</f>
        <v/>
      </c>
      <c r="C616" s="742" t="b">
        <f>Tabla135[[#This Row],[Identificado en paso 1 y 2?]]</f>
        <v>0</v>
      </c>
      <c r="D616" s="727" t="str">
        <f>_xlfn.XLOOKUP(Tabla135[[#This Row],[Id Riesgo]],Tabla13[Id Riesgo],Tabla13[Probabilidad],"",1)</f>
        <v/>
      </c>
      <c r="E616" s="727" t="str">
        <f>IF(C616=TRUE,_xlfn.XLOOKUP(Tabla135[[#This Row],[Id Riesgo]],Tabla13[Id Riesgo],Tabla13[Porcentaje Impacto],"",1),"")</f>
        <v/>
      </c>
      <c r="F616" s="290" t="str">
        <f t="shared" si="60"/>
        <v>RC61</v>
      </c>
      <c r="G616" s="415" t="b">
        <f>_xlfn.XLOOKUP(F616,Tabla13[Id Riesgo],Tabla13[Registro diligenciado],FALSE,1)</f>
        <v>0</v>
      </c>
      <c r="H616" s="290" t="str">
        <f>IF(G616,_xlfn.XLOOKUP(F616,Tabla6[Id Riesgo],Tabla6[DESCRIPCIÓN DEL RIESGO],FALSE,1),"")</f>
        <v/>
      </c>
      <c r="I616" s="327" t="str">
        <f>_xlfn.XLOOKUP(Tabla135[[#This Row],[Id Riesgo]],Tabla13[Id Riesgo],Tabla13[Probabilidad])</f>
        <v/>
      </c>
      <c r="J616" s="327" t="str">
        <f>_xlfn.XLOOKUP(Tabla135[[#This Row],[Id Riesgo]],Tabla13[Id Riesgo],Tabla13[Porcentaje Impacto],"",1)</f>
        <v/>
      </c>
      <c r="K616" s="311">
        <v>5</v>
      </c>
      <c r="L616" s="314"/>
      <c r="M616" s="314"/>
      <c r="N616" s="314"/>
      <c r="O616" s="295"/>
      <c r="P616" s="314"/>
      <c r="Q616" s="328" t="str">
        <f>_xlfn.TEXTJOIN(" ",TRUE,Tabla135[[#This Row],[Actividad - Acción ¿Qué?
Inicia con verbo]],Tabla135[[#This Row],[Complemento
(Observaciones o desviaciones)]])</f>
        <v/>
      </c>
      <c r="R616" s="295"/>
      <c r="S616" s="327" t="str">
        <f>_xlfn.XLOOKUP(Tabla135[[#This Row],[Tipo de control]],Tabla7[Tipo de control],Tabla7[Peso],"",1)</f>
        <v/>
      </c>
      <c r="T616" s="290" t="str">
        <f>_xlfn.XLOOKUP(Tabla135[[#This Row],[Tipo de control]],Tabla7[Tipo de control],Tabla7[Afectación matriz],"",1)</f>
        <v/>
      </c>
      <c r="U616" s="295"/>
      <c r="V616" s="327" t="str">
        <f>_xlfn.XLOOKUP(Tabla135[[#This Row],[Implementación]],Tabla11[Implementación],Tabla11[Peso],"",1)</f>
        <v/>
      </c>
      <c r="W616" s="295"/>
      <c r="X616" s="295"/>
      <c r="Y616" s="295"/>
      <c r="Z616" s="295"/>
      <c r="AA616" s="310" t="str">
        <f>IFERROR(Tabla135[[#This Row],[Peso del control]]+Tabla135[[#This Row],[Peso de la implementación]],"")</f>
        <v/>
      </c>
      <c r="AB616" s="310" t="str" cm="1">
        <f t="array" ref="AB616">IFERROR(IF(Tabla135[[#This Row],[Registro diligenciado]]=TRUE,_xlfn.IFS(AND(Tabla135[[#This Row],[No. de Control]]=1,Tabla135[[#This Row],[Desplazamiento en la Matriz]]="Probabilidad"),D616-(D616*Tabla135[[#This Row],[Valor del control]]),AND(Tabla135[[#This Row],[No. de Control]]&gt;1,Tabla135[[#This Row],[Desplazamiento en la Matriz]]="Probabilidad"),AB615-(AB615*Tabla135[[#This Row],[Valor del control]]),AND(Tabla135[[#This Row],[No. de Control]]=1,Tabla135[[#This Row],[Desplazamiento en la Matriz]]="Impacto"),D616,AND(Tabla135[[#This Row],[No. de Control]]&gt;1,Tabla135[[#This Row],[Desplazamiento en la Matriz]]="Impacto"),AB615),""),"")</f>
        <v/>
      </c>
      <c r="AC616" s="310" t="str" cm="1">
        <f t="array" ref="AC616">IFERROR(IF(Tabla135[[#This Row],[Registro diligenciado]]=TRUE,_xlfn.IFS(AND(Tabla135[[#This Row],[No. de Control]]=1,Tabla135[[#This Row],[Desplazamiento en la Matriz]]="Impacto"),E616-(E616*Tabla135[[#This Row],[Valor del control]]),AND(Tabla135[[#This Row],[No. de Control]]&gt;1,Tabla135[[#This Row],[Desplazamiento en la Matriz]]="Impacto"),AC615-(AC615*Tabla135[[#This Row],[Valor del control]]),AND(Tabla135[[#This Row],[No. de Control]]=1,Tabla135[[#This Row],[Desplazamiento en la Matriz]]="Probabilidad"),E616,AND(Tabla135[[#This Row],[No. de Control]]&gt;1,Tabla135[[#This Row],[Desplazamiento en la Matriz]]="Probabilidad"),AC615),""),"")</f>
        <v/>
      </c>
      <c r="AD616" s="310">
        <f>IFERROR(_xlfn.MINIFS(Tabla135[Probabilidad residual],Tabla135[Id Riesgo],Tabla135[[#This Row],[Id Riesgo]]),"")</f>
        <v>0</v>
      </c>
      <c r="AE616" s="310">
        <f>IFERROR(_xlfn.MINIFS(Tabla135[Impacto residual],Tabla135[Id Riesgo],Tabla135[[#This Row],[Id Riesgo]]),"")</f>
        <v>0</v>
      </c>
      <c r="AF616" s="310" t="str" cm="1">
        <f t="array" ref="AF61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16" s="310" t="str" cm="1">
        <f t="array" ref="AG61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1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16" s="213"/>
      <c r="AJ616" s="727">
        <f>_xlfn.MINIFS(Tabla135[Probabilidad residual],Tabla135[Id Riesgo],Tabla135[[#This Row],[Id Riesgo]])</f>
        <v>0</v>
      </c>
      <c r="AK616" s="727">
        <f>_xlfn.MINIFS(Tabla135[Impacto residual],Tabla135[Id Riesgo],Tabla135[[#This Row],[Id Riesgo]])</f>
        <v>0</v>
      </c>
      <c r="AL616" s="727"/>
      <c r="AM616" s="727"/>
      <c r="AN616" s="213"/>
      <c r="AO616" s="213"/>
      <c r="AP616" s="213"/>
      <c r="AQ616" s="213"/>
      <c r="AR616" s="213"/>
      <c r="AS616" s="213"/>
      <c r="AT616" s="213"/>
      <c r="AU616" s="213"/>
      <c r="AV616" s="213"/>
      <c r="AW616" s="213"/>
      <c r="AX616" s="213"/>
      <c r="AY616" s="213"/>
    </row>
    <row r="617" spans="1:51" ht="14.6" x14ac:dyDescent="0.4">
      <c r="A617" s="735" t="str">
        <f>Tabla135[[#This Row],[Id Riesgo]]</f>
        <v>RC61</v>
      </c>
      <c r="B617" s="736" t="str">
        <f>Tabla135[[#This Row],[Riesgo]]</f>
        <v/>
      </c>
      <c r="C617" s="742" t="b">
        <f>Tabla135[[#This Row],[Identificado en paso 1 y 2?]]</f>
        <v>0</v>
      </c>
      <c r="D617" s="727" t="str">
        <f>_xlfn.XLOOKUP(Tabla135[[#This Row],[Id Riesgo]],Tabla13[Id Riesgo],Tabla13[Probabilidad],"",1)</f>
        <v/>
      </c>
      <c r="E617" s="727" t="str">
        <f>IF(C617=TRUE,_xlfn.XLOOKUP(Tabla135[[#This Row],[Id Riesgo]],Tabla13[Id Riesgo],Tabla13[Porcentaje Impacto],"",1),"")</f>
        <v/>
      </c>
      <c r="F617" s="290" t="str">
        <f t="shared" si="60"/>
        <v>RC61</v>
      </c>
      <c r="G617" s="415" t="b">
        <f>_xlfn.XLOOKUP(F617,Tabla13[Id Riesgo],Tabla13[Registro diligenciado],FALSE,1)</f>
        <v>0</v>
      </c>
      <c r="H617" s="290" t="str">
        <f>IF(G617,_xlfn.XLOOKUP(F617,Tabla6[Id Riesgo],Tabla6[DESCRIPCIÓN DEL RIESGO],FALSE,1),"")</f>
        <v/>
      </c>
      <c r="I617" s="327" t="str">
        <f>_xlfn.XLOOKUP(Tabla135[[#This Row],[Id Riesgo]],Tabla13[Id Riesgo],Tabla13[Probabilidad])</f>
        <v/>
      </c>
      <c r="J617" s="327" t="str">
        <f>_xlfn.XLOOKUP(Tabla135[[#This Row],[Id Riesgo]],Tabla13[Id Riesgo],Tabla13[Porcentaje Impacto],"",1)</f>
        <v/>
      </c>
      <c r="K617" s="311">
        <v>6</v>
      </c>
      <c r="L617" s="314"/>
      <c r="M617" s="314"/>
      <c r="N617" s="314"/>
      <c r="O617" s="295"/>
      <c r="P617" s="314"/>
      <c r="Q617" s="328" t="str">
        <f>_xlfn.TEXTJOIN(" ",TRUE,Tabla135[[#This Row],[Actividad - Acción ¿Qué?
Inicia con verbo]],Tabla135[[#This Row],[Complemento
(Observaciones o desviaciones)]])</f>
        <v/>
      </c>
      <c r="R617" s="295"/>
      <c r="S617" s="327" t="str">
        <f>_xlfn.XLOOKUP(Tabla135[[#This Row],[Tipo de control]],Tabla7[Tipo de control],Tabla7[Peso],"",1)</f>
        <v/>
      </c>
      <c r="T617" s="290" t="str">
        <f>_xlfn.XLOOKUP(Tabla135[[#This Row],[Tipo de control]],Tabla7[Tipo de control],Tabla7[Afectación matriz],"",1)</f>
        <v/>
      </c>
      <c r="U617" s="295"/>
      <c r="V617" s="327" t="str">
        <f>_xlfn.XLOOKUP(Tabla135[[#This Row],[Implementación]],Tabla11[Implementación],Tabla11[Peso],"",1)</f>
        <v/>
      </c>
      <c r="W617" s="295"/>
      <c r="X617" s="295"/>
      <c r="Y617" s="295"/>
      <c r="Z617" s="295"/>
      <c r="AA617" s="310" t="str">
        <f>IFERROR(Tabla135[[#This Row],[Peso del control]]+Tabla135[[#This Row],[Peso de la implementación]],"")</f>
        <v/>
      </c>
      <c r="AB617" s="310" t="str" cm="1">
        <f t="array" ref="AB617">IFERROR(IF(Tabla135[[#This Row],[Registro diligenciado]]=TRUE,_xlfn.IFS(AND(Tabla135[[#This Row],[No. de Control]]=1,Tabla135[[#This Row],[Desplazamiento en la Matriz]]="Probabilidad"),D617-(D617*Tabla135[[#This Row],[Valor del control]]),AND(Tabla135[[#This Row],[No. de Control]]&gt;1,Tabla135[[#This Row],[Desplazamiento en la Matriz]]="Probabilidad"),AB616-(AB616*Tabla135[[#This Row],[Valor del control]]),AND(Tabla135[[#This Row],[No. de Control]]=1,Tabla135[[#This Row],[Desplazamiento en la Matriz]]="Impacto"),D617,AND(Tabla135[[#This Row],[No. de Control]]&gt;1,Tabla135[[#This Row],[Desplazamiento en la Matriz]]="Impacto"),AB616),""),"")</f>
        <v/>
      </c>
      <c r="AC617" s="310" t="str" cm="1">
        <f t="array" ref="AC617">IFERROR(IF(Tabla135[[#This Row],[Registro diligenciado]]=TRUE,_xlfn.IFS(AND(Tabla135[[#This Row],[No. de Control]]=1,Tabla135[[#This Row],[Desplazamiento en la Matriz]]="Impacto"),E617-(E617*Tabla135[[#This Row],[Valor del control]]),AND(Tabla135[[#This Row],[No. de Control]]&gt;1,Tabla135[[#This Row],[Desplazamiento en la Matriz]]="Impacto"),AC616-(AC616*Tabla135[[#This Row],[Valor del control]]),AND(Tabla135[[#This Row],[No. de Control]]=1,Tabla135[[#This Row],[Desplazamiento en la Matriz]]="Probabilidad"),E617,AND(Tabla135[[#This Row],[No. de Control]]&gt;1,Tabla135[[#This Row],[Desplazamiento en la Matriz]]="Probabilidad"),AC616),""),"")</f>
        <v/>
      </c>
      <c r="AD617" s="310">
        <f>IFERROR(_xlfn.MINIFS(Tabla135[Probabilidad residual],Tabla135[Id Riesgo],Tabla135[[#This Row],[Id Riesgo]]),"")</f>
        <v>0</v>
      </c>
      <c r="AE617" s="310">
        <f>IFERROR(_xlfn.MINIFS(Tabla135[Impacto residual],Tabla135[Id Riesgo],Tabla135[[#This Row],[Id Riesgo]]),"")</f>
        <v>0</v>
      </c>
      <c r="AF617" s="310" t="str" cm="1">
        <f t="array" ref="AF61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17" s="310" t="str" cm="1">
        <f t="array" ref="AG61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1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17" s="213"/>
      <c r="AJ617" s="727">
        <f>_xlfn.MINIFS(Tabla135[Probabilidad residual],Tabla135[Id Riesgo],Tabla135[[#This Row],[Id Riesgo]])</f>
        <v>0</v>
      </c>
      <c r="AK617" s="727">
        <f>_xlfn.MINIFS(Tabla135[Impacto residual],Tabla135[Id Riesgo],Tabla135[[#This Row],[Id Riesgo]])</f>
        <v>0</v>
      </c>
      <c r="AL617" s="727"/>
      <c r="AM617" s="727"/>
      <c r="AN617" s="213"/>
      <c r="AO617" s="213"/>
      <c r="AP617" s="213"/>
      <c r="AQ617" s="213"/>
      <c r="AR617" s="213"/>
      <c r="AS617" s="213"/>
      <c r="AT617" s="213"/>
      <c r="AU617" s="213"/>
      <c r="AV617" s="213"/>
      <c r="AW617" s="213"/>
      <c r="AX617" s="213"/>
      <c r="AY617" s="213"/>
    </row>
    <row r="618" spans="1:51" ht="14.6" x14ac:dyDescent="0.4">
      <c r="A618" s="735" t="str">
        <f>Tabla135[[#This Row],[Id Riesgo]]</f>
        <v>RC61</v>
      </c>
      <c r="B618" s="736" t="str">
        <f>Tabla135[[#This Row],[Riesgo]]</f>
        <v/>
      </c>
      <c r="C618" s="742" t="b">
        <f>Tabla135[[#This Row],[Identificado en paso 1 y 2?]]</f>
        <v>0</v>
      </c>
      <c r="D618" s="727" t="str">
        <f>_xlfn.XLOOKUP(Tabla135[[#This Row],[Id Riesgo]],Tabla13[Id Riesgo],Tabla13[Probabilidad],"",1)</f>
        <v/>
      </c>
      <c r="E618" s="727" t="str">
        <f>IF(C618=TRUE,_xlfn.XLOOKUP(Tabla135[[#This Row],[Id Riesgo]],Tabla13[Id Riesgo],Tabla13[Porcentaje Impacto],"",1),"")</f>
        <v/>
      </c>
      <c r="F618" s="290" t="str">
        <f t="shared" si="60"/>
        <v>RC61</v>
      </c>
      <c r="G618" s="415" t="b">
        <f>_xlfn.XLOOKUP(F618,Tabla13[Id Riesgo],Tabla13[Registro diligenciado],FALSE,1)</f>
        <v>0</v>
      </c>
      <c r="H618" s="290" t="str">
        <f>IF(G618,_xlfn.XLOOKUP(F618,Tabla6[Id Riesgo],Tabla6[DESCRIPCIÓN DEL RIESGO],FALSE,1),"")</f>
        <v/>
      </c>
      <c r="I618" s="327" t="str">
        <f>_xlfn.XLOOKUP(Tabla135[[#This Row],[Id Riesgo]],Tabla13[Id Riesgo],Tabla13[Probabilidad])</f>
        <v/>
      </c>
      <c r="J618" s="327" t="str">
        <f>_xlfn.XLOOKUP(Tabla135[[#This Row],[Id Riesgo]],Tabla13[Id Riesgo],Tabla13[Porcentaje Impacto],"",1)</f>
        <v/>
      </c>
      <c r="K618" s="311">
        <v>7</v>
      </c>
      <c r="L618" s="314"/>
      <c r="M618" s="314"/>
      <c r="N618" s="314"/>
      <c r="O618" s="295"/>
      <c r="P618" s="314"/>
      <c r="Q618" s="328" t="str">
        <f>_xlfn.TEXTJOIN(" ",TRUE,Tabla135[[#This Row],[Actividad - Acción ¿Qué?
Inicia con verbo]],Tabla135[[#This Row],[Complemento
(Observaciones o desviaciones)]])</f>
        <v/>
      </c>
      <c r="R618" s="295"/>
      <c r="S618" s="327" t="str">
        <f>_xlfn.XLOOKUP(Tabla135[[#This Row],[Tipo de control]],Tabla7[Tipo de control],Tabla7[Peso],"",1)</f>
        <v/>
      </c>
      <c r="T618" s="290" t="str">
        <f>_xlfn.XLOOKUP(Tabla135[[#This Row],[Tipo de control]],Tabla7[Tipo de control],Tabla7[Afectación matriz],"",1)</f>
        <v/>
      </c>
      <c r="U618" s="295"/>
      <c r="V618" s="327" t="str">
        <f>_xlfn.XLOOKUP(Tabla135[[#This Row],[Implementación]],Tabla11[Implementación],Tabla11[Peso],"",1)</f>
        <v/>
      </c>
      <c r="W618" s="295"/>
      <c r="X618" s="295"/>
      <c r="Y618" s="295"/>
      <c r="Z618" s="295"/>
      <c r="AA618" s="310" t="str">
        <f>IFERROR(Tabla135[[#This Row],[Peso del control]]+Tabla135[[#This Row],[Peso de la implementación]],"")</f>
        <v/>
      </c>
      <c r="AB618" s="310" t="str" cm="1">
        <f t="array" ref="AB618">IFERROR(IF(Tabla135[[#This Row],[Registro diligenciado]]=TRUE,_xlfn.IFS(AND(Tabla135[[#This Row],[No. de Control]]=1,Tabla135[[#This Row],[Desplazamiento en la Matriz]]="Probabilidad"),D618-(D618*Tabla135[[#This Row],[Valor del control]]),AND(Tabla135[[#This Row],[No. de Control]]&gt;1,Tabla135[[#This Row],[Desplazamiento en la Matriz]]="Probabilidad"),AB617-(AB617*Tabla135[[#This Row],[Valor del control]]),AND(Tabla135[[#This Row],[No. de Control]]=1,Tabla135[[#This Row],[Desplazamiento en la Matriz]]="Impacto"),D618,AND(Tabla135[[#This Row],[No. de Control]]&gt;1,Tabla135[[#This Row],[Desplazamiento en la Matriz]]="Impacto"),AB617),""),"")</f>
        <v/>
      </c>
      <c r="AC618" s="310" t="str" cm="1">
        <f t="array" ref="AC618">IFERROR(IF(Tabla135[[#This Row],[Registro diligenciado]]=TRUE,_xlfn.IFS(AND(Tabla135[[#This Row],[No. de Control]]=1,Tabla135[[#This Row],[Desplazamiento en la Matriz]]="Impacto"),E618-(E618*Tabla135[[#This Row],[Valor del control]]),AND(Tabla135[[#This Row],[No. de Control]]&gt;1,Tabla135[[#This Row],[Desplazamiento en la Matriz]]="Impacto"),AC617-(AC617*Tabla135[[#This Row],[Valor del control]]),AND(Tabla135[[#This Row],[No. de Control]]=1,Tabla135[[#This Row],[Desplazamiento en la Matriz]]="Probabilidad"),E618,AND(Tabla135[[#This Row],[No. de Control]]&gt;1,Tabla135[[#This Row],[Desplazamiento en la Matriz]]="Probabilidad"),AC617),""),"")</f>
        <v/>
      </c>
      <c r="AD618" s="310">
        <f>IFERROR(_xlfn.MINIFS(Tabla135[Probabilidad residual],Tabla135[Id Riesgo],Tabla135[[#This Row],[Id Riesgo]]),"")</f>
        <v>0</v>
      </c>
      <c r="AE618" s="310">
        <f>IFERROR(_xlfn.MINIFS(Tabla135[Impacto residual],Tabla135[Id Riesgo],Tabla135[[#This Row],[Id Riesgo]]),"")</f>
        <v>0</v>
      </c>
      <c r="AF618" s="310" t="str" cm="1">
        <f t="array" ref="AF61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18" s="310" t="str" cm="1">
        <f t="array" ref="AG61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1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18" s="213"/>
      <c r="AJ618" s="727">
        <f>_xlfn.MINIFS(Tabla135[Probabilidad residual],Tabla135[Id Riesgo],Tabla135[[#This Row],[Id Riesgo]])</f>
        <v>0</v>
      </c>
      <c r="AK618" s="727">
        <f>_xlfn.MINIFS(Tabla135[Impacto residual],Tabla135[Id Riesgo],Tabla135[[#This Row],[Id Riesgo]])</f>
        <v>0</v>
      </c>
      <c r="AL618" s="727"/>
      <c r="AM618" s="727"/>
      <c r="AN618" s="213"/>
      <c r="AO618" s="213"/>
      <c r="AP618" s="213"/>
      <c r="AQ618" s="213"/>
      <c r="AR618" s="213"/>
      <c r="AS618" s="213"/>
      <c r="AT618" s="213"/>
      <c r="AU618" s="213"/>
      <c r="AV618" s="213"/>
      <c r="AW618" s="213"/>
      <c r="AX618" s="213"/>
      <c r="AY618" s="213"/>
    </row>
    <row r="619" spans="1:51" ht="14.6" x14ac:dyDescent="0.4">
      <c r="A619" s="735" t="str">
        <f>Tabla135[[#This Row],[Id Riesgo]]</f>
        <v>RC61</v>
      </c>
      <c r="B619" s="736" t="str">
        <f>Tabla135[[#This Row],[Riesgo]]</f>
        <v/>
      </c>
      <c r="C619" s="742" t="b">
        <f>Tabla135[[#This Row],[Identificado en paso 1 y 2?]]</f>
        <v>0</v>
      </c>
      <c r="D619" s="727" t="str">
        <f>_xlfn.XLOOKUP(Tabla135[[#This Row],[Id Riesgo]],Tabla13[Id Riesgo],Tabla13[Probabilidad],"",1)</f>
        <v/>
      </c>
      <c r="E619" s="727" t="str">
        <f>IF(C619=TRUE,_xlfn.XLOOKUP(Tabla135[[#This Row],[Id Riesgo]],Tabla13[Id Riesgo],Tabla13[Porcentaje Impacto],"",1),"")</f>
        <v/>
      </c>
      <c r="F619" s="290" t="str">
        <f t="shared" si="60"/>
        <v>RC61</v>
      </c>
      <c r="G619" s="415" t="b">
        <f>_xlfn.XLOOKUP(F619,Tabla13[Id Riesgo],Tabla13[Registro diligenciado],FALSE,1)</f>
        <v>0</v>
      </c>
      <c r="H619" s="290" t="str">
        <f>IF(G619,_xlfn.XLOOKUP(F619,Tabla6[Id Riesgo],Tabla6[DESCRIPCIÓN DEL RIESGO],FALSE,1),"")</f>
        <v/>
      </c>
      <c r="I619" s="327" t="str">
        <f>_xlfn.XLOOKUP(Tabla135[[#This Row],[Id Riesgo]],Tabla13[Id Riesgo],Tabla13[Probabilidad])</f>
        <v/>
      </c>
      <c r="J619" s="327" t="str">
        <f>_xlfn.XLOOKUP(Tabla135[[#This Row],[Id Riesgo]],Tabla13[Id Riesgo],Tabla13[Porcentaje Impacto],"",1)</f>
        <v/>
      </c>
      <c r="K619" s="311">
        <v>8</v>
      </c>
      <c r="L619" s="314"/>
      <c r="M619" s="314"/>
      <c r="N619" s="314"/>
      <c r="O619" s="295"/>
      <c r="P619" s="314"/>
      <c r="Q619" s="328" t="str">
        <f>_xlfn.TEXTJOIN(" ",TRUE,Tabla135[[#This Row],[Actividad - Acción ¿Qué?
Inicia con verbo]],Tabla135[[#This Row],[Complemento
(Observaciones o desviaciones)]])</f>
        <v/>
      </c>
      <c r="R619" s="295"/>
      <c r="S619" s="327" t="str">
        <f>_xlfn.XLOOKUP(Tabla135[[#This Row],[Tipo de control]],Tabla7[Tipo de control],Tabla7[Peso],"",1)</f>
        <v/>
      </c>
      <c r="T619" s="290" t="str">
        <f>_xlfn.XLOOKUP(Tabla135[[#This Row],[Tipo de control]],Tabla7[Tipo de control],Tabla7[Afectación matriz],"",1)</f>
        <v/>
      </c>
      <c r="U619" s="295"/>
      <c r="V619" s="327" t="str">
        <f>_xlfn.XLOOKUP(Tabla135[[#This Row],[Implementación]],Tabla11[Implementación],Tabla11[Peso],"",1)</f>
        <v/>
      </c>
      <c r="W619" s="295"/>
      <c r="X619" s="295"/>
      <c r="Y619" s="295"/>
      <c r="Z619" s="295"/>
      <c r="AA619" s="310" t="str">
        <f>IFERROR(Tabla135[[#This Row],[Peso del control]]+Tabla135[[#This Row],[Peso de la implementación]],"")</f>
        <v/>
      </c>
      <c r="AB619" s="310" t="str" cm="1">
        <f t="array" ref="AB619">IFERROR(IF(Tabla135[[#This Row],[Registro diligenciado]]=TRUE,_xlfn.IFS(AND(Tabla135[[#This Row],[No. de Control]]=1,Tabla135[[#This Row],[Desplazamiento en la Matriz]]="Probabilidad"),D619-(D619*Tabla135[[#This Row],[Valor del control]]),AND(Tabla135[[#This Row],[No. de Control]]&gt;1,Tabla135[[#This Row],[Desplazamiento en la Matriz]]="Probabilidad"),AB618-(AB618*Tabla135[[#This Row],[Valor del control]]),AND(Tabla135[[#This Row],[No. de Control]]=1,Tabla135[[#This Row],[Desplazamiento en la Matriz]]="Impacto"),D619,AND(Tabla135[[#This Row],[No. de Control]]&gt;1,Tabla135[[#This Row],[Desplazamiento en la Matriz]]="Impacto"),AB618),""),"")</f>
        <v/>
      </c>
      <c r="AC619" s="310" t="str" cm="1">
        <f t="array" ref="AC619">IFERROR(IF(Tabla135[[#This Row],[Registro diligenciado]]=TRUE,_xlfn.IFS(AND(Tabla135[[#This Row],[No. de Control]]=1,Tabla135[[#This Row],[Desplazamiento en la Matriz]]="Impacto"),E619-(E619*Tabla135[[#This Row],[Valor del control]]),AND(Tabla135[[#This Row],[No. de Control]]&gt;1,Tabla135[[#This Row],[Desplazamiento en la Matriz]]="Impacto"),AC618-(AC618*Tabla135[[#This Row],[Valor del control]]),AND(Tabla135[[#This Row],[No. de Control]]=1,Tabla135[[#This Row],[Desplazamiento en la Matriz]]="Probabilidad"),E619,AND(Tabla135[[#This Row],[No. de Control]]&gt;1,Tabla135[[#This Row],[Desplazamiento en la Matriz]]="Probabilidad"),AC618),""),"")</f>
        <v/>
      </c>
      <c r="AD619" s="310">
        <f>IFERROR(_xlfn.MINIFS(Tabla135[Probabilidad residual],Tabla135[Id Riesgo],Tabla135[[#This Row],[Id Riesgo]]),"")</f>
        <v>0</v>
      </c>
      <c r="AE619" s="310">
        <f>IFERROR(_xlfn.MINIFS(Tabla135[Impacto residual],Tabla135[Id Riesgo],Tabla135[[#This Row],[Id Riesgo]]),"")</f>
        <v>0</v>
      </c>
      <c r="AF619" s="310" t="str" cm="1">
        <f t="array" ref="AF61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19" s="310" t="str" cm="1">
        <f t="array" ref="AG61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1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19" s="213"/>
      <c r="AJ619" s="727">
        <f>_xlfn.MINIFS(Tabla135[Probabilidad residual],Tabla135[Id Riesgo],Tabla135[[#This Row],[Id Riesgo]])</f>
        <v>0</v>
      </c>
      <c r="AK619" s="727">
        <f>_xlfn.MINIFS(Tabla135[Impacto residual],Tabla135[Id Riesgo],Tabla135[[#This Row],[Id Riesgo]])</f>
        <v>0</v>
      </c>
      <c r="AL619" s="727"/>
      <c r="AM619" s="727"/>
      <c r="AN619" s="213"/>
      <c r="AO619" s="213"/>
      <c r="AP619" s="213"/>
      <c r="AQ619" s="213"/>
      <c r="AR619" s="213"/>
      <c r="AS619" s="213"/>
      <c r="AT619" s="213"/>
      <c r="AU619" s="213"/>
      <c r="AV619" s="213"/>
      <c r="AW619" s="213"/>
      <c r="AX619" s="213"/>
      <c r="AY619" s="213"/>
    </row>
    <row r="620" spans="1:51" ht="14.6" x14ac:dyDescent="0.4">
      <c r="A620" s="735" t="str">
        <f>Tabla135[[#This Row],[Id Riesgo]]</f>
        <v>RC61</v>
      </c>
      <c r="B620" s="736" t="str">
        <f>Tabla135[[#This Row],[Riesgo]]</f>
        <v/>
      </c>
      <c r="C620" s="742" t="b">
        <f>Tabla135[[#This Row],[Identificado en paso 1 y 2?]]</f>
        <v>0</v>
      </c>
      <c r="D620" s="727" t="str">
        <f>_xlfn.XLOOKUP(Tabla135[[#This Row],[Id Riesgo]],Tabla13[Id Riesgo],Tabla13[Probabilidad],"",1)</f>
        <v/>
      </c>
      <c r="E620" s="727" t="str">
        <f>IF(C620=TRUE,_xlfn.XLOOKUP(Tabla135[[#This Row],[Id Riesgo]],Tabla13[Id Riesgo],Tabla13[Porcentaje Impacto],"",1),"")</f>
        <v/>
      </c>
      <c r="F620" s="290" t="str">
        <f t="shared" si="60"/>
        <v>RC61</v>
      </c>
      <c r="G620" s="415" t="b">
        <f>_xlfn.XLOOKUP(F620,Tabla13[Id Riesgo],Tabla13[Registro diligenciado],FALSE,1)</f>
        <v>0</v>
      </c>
      <c r="H620" s="290" t="str">
        <f>IF(G620,_xlfn.XLOOKUP(F620,Tabla6[Id Riesgo],Tabla6[DESCRIPCIÓN DEL RIESGO],FALSE,1),"")</f>
        <v/>
      </c>
      <c r="I620" s="327" t="str">
        <f>_xlfn.XLOOKUP(Tabla135[[#This Row],[Id Riesgo]],Tabla13[Id Riesgo],Tabla13[Probabilidad])</f>
        <v/>
      </c>
      <c r="J620" s="327" t="str">
        <f>_xlfn.XLOOKUP(Tabla135[[#This Row],[Id Riesgo]],Tabla13[Id Riesgo],Tabla13[Porcentaje Impacto],"",1)</f>
        <v/>
      </c>
      <c r="K620" s="311">
        <v>9</v>
      </c>
      <c r="L620" s="314"/>
      <c r="M620" s="314"/>
      <c r="N620" s="314"/>
      <c r="O620" s="295"/>
      <c r="P620" s="314"/>
      <c r="Q620" s="328" t="str">
        <f>_xlfn.TEXTJOIN(" ",TRUE,Tabla135[[#This Row],[Actividad - Acción ¿Qué?
Inicia con verbo]],Tabla135[[#This Row],[Complemento
(Observaciones o desviaciones)]])</f>
        <v/>
      </c>
      <c r="R620" s="295"/>
      <c r="S620" s="327" t="str">
        <f>_xlfn.XLOOKUP(Tabla135[[#This Row],[Tipo de control]],Tabla7[Tipo de control],Tabla7[Peso],"",1)</f>
        <v/>
      </c>
      <c r="T620" s="290" t="str">
        <f>_xlfn.XLOOKUP(Tabla135[[#This Row],[Tipo de control]],Tabla7[Tipo de control],Tabla7[Afectación matriz],"",1)</f>
        <v/>
      </c>
      <c r="U620" s="295"/>
      <c r="V620" s="327" t="str">
        <f>_xlfn.XLOOKUP(Tabla135[[#This Row],[Implementación]],Tabla11[Implementación],Tabla11[Peso],"",1)</f>
        <v/>
      </c>
      <c r="W620" s="295"/>
      <c r="X620" s="295"/>
      <c r="Y620" s="295"/>
      <c r="Z620" s="295"/>
      <c r="AA620" s="310" t="str">
        <f>IFERROR(Tabla135[[#This Row],[Peso del control]]+Tabla135[[#This Row],[Peso de la implementación]],"")</f>
        <v/>
      </c>
      <c r="AB620" s="310" t="str" cm="1">
        <f t="array" ref="AB620">IFERROR(IF(Tabla135[[#This Row],[Registro diligenciado]]=TRUE,_xlfn.IFS(AND(Tabla135[[#This Row],[No. de Control]]=1,Tabla135[[#This Row],[Desplazamiento en la Matriz]]="Probabilidad"),D620-(D620*Tabla135[[#This Row],[Valor del control]]),AND(Tabla135[[#This Row],[No. de Control]]&gt;1,Tabla135[[#This Row],[Desplazamiento en la Matriz]]="Probabilidad"),AB619-(AB619*Tabla135[[#This Row],[Valor del control]]),AND(Tabla135[[#This Row],[No. de Control]]=1,Tabla135[[#This Row],[Desplazamiento en la Matriz]]="Impacto"),D620,AND(Tabla135[[#This Row],[No. de Control]]&gt;1,Tabla135[[#This Row],[Desplazamiento en la Matriz]]="Impacto"),AB619),""),"")</f>
        <v/>
      </c>
      <c r="AC620" s="310" t="str" cm="1">
        <f t="array" ref="AC620">IFERROR(IF(Tabla135[[#This Row],[Registro diligenciado]]=TRUE,_xlfn.IFS(AND(Tabla135[[#This Row],[No. de Control]]=1,Tabla135[[#This Row],[Desplazamiento en la Matriz]]="Impacto"),E620-(E620*Tabla135[[#This Row],[Valor del control]]),AND(Tabla135[[#This Row],[No. de Control]]&gt;1,Tabla135[[#This Row],[Desplazamiento en la Matriz]]="Impacto"),AC619-(AC619*Tabla135[[#This Row],[Valor del control]]),AND(Tabla135[[#This Row],[No. de Control]]=1,Tabla135[[#This Row],[Desplazamiento en la Matriz]]="Probabilidad"),E620,AND(Tabla135[[#This Row],[No. de Control]]&gt;1,Tabla135[[#This Row],[Desplazamiento en la Matriz]]="Probabilidad"),AC619),""),"")</f>
        <v/>
      </c>
      <c r="AD620" s="310">
        <f>IFERROR(_xlfn.MINIFS(Tabla135[Probabilidad residual],Tabla135[Id Riesgo],Tabla135[[#This Row],[Id Riesgo]]),"")</f>
        <v>0</v>
      </c>
      <c r="AE620" s="310">
        <f>IFERROR(_xlfn.MINIFS(Tabla135[Impacto residual],Tabla135[Id Riesgo],Tabla135[[#This Row],[Id Riesgo]]),"")</f>
        <v>0</v>
      </c>
      <c r="AF620" s="310" t="str" cm="1">
        <f t="array" ref="AF62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20" s="310" t="str" cm="1">
        <f t="array" ref="AG62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2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20" s="213"/>
      <c r="AJ620" s="727">
        <f>_xlfn.MINIFS(Tabla135[Probabilidad residual],Tabla135[Id Riesgo],Tabla135[[#This Row],[Id Riesgo]])</f>
        <v>0</v>
      </c>
      <c r="AK620" s="727">
        <f>_xlfn.MINIFS(Tabla135[Impacto residual],Tabla135[Id Riesgo],Tabla135[[#This Row],[Id Riesgo]])</f>
        <v>0</v>
      </c>
      <c r="AL620" s="727"/>
      <c r="AM620" s="727"/>
      <c r="AN620" s="213"/>
      <c r="AO620" s="213"/>
      <c r="AP620" s="213"/>
      <c r="AQ620" s="213"/>
      <c r="AR620" s="213"/>
      <c r="AS620" s="213"/>
      <c r="AT620" s="213"/>
      <c r="AU620" s="213"/>
      <c r="AV620" s="213"/>
      <c r="AW620" s="213"/>
      <c r="AX620" s="213"/>
      <c r="AY620" s="213"/>
    </row>
    <row r="621" spans="1:51" ht="14.6" x14ac:dyDescent="0.4">
      <c r="A621" s="735" t="str">
        <f>Tabla135[[#This Row],[Id Riesgo]]</f>
        <v>RC61</v>
      </c>
      <c r="B621" s="736" t="str">
        <f>Tabla135[[#This Row],[Riesgo]]</f>
        <v/>
      </c>
      <c r="C621" s="742" t="b">
        <f>Tabla135[[#This Row],[Identificado en paso 1 y 2?]]</f>
        <v>0</v>
      </c>
      <c r="D621" s="727" t="str">
        <f>_xlfn.XLOOKUP(Tabla135[[#This Row],[Id Riesgo]],Tabla13[Id Riesgo],Tabla13[Probabilidad],"",1)</f>
        <v/>
      </c>
      <c r="E621" s="727" t="str">
        <f>IF(C621=TRUE,_xlfn.XLOOKUP(Tabla135[[#This Row],[Id Riesgo]],Tabla13[Id Riesgo],Tabla13[Porcentaje Impacto],"",1),"")</f>
        <v/>
      </c>
      <c r="F621" s="290" t="str">
        <f t="shared" si="60"/>
        <v>RC61</v>
      </c>
      <c r="G621" s="415" t="b">
        <f>_xlfn.XLOOKUP(F621,Tabla13[Id Riesgo],Tabla13[Registro diligenciado],FALSE,1)</f>
        <v>0</v>
      </c>
      <c r="H621" s="290" t="str">
        <f>IF(G621,_xlfn.XLOOKUP(F621,Tabla6[Id Riesgo],Tabla6[DESCRIPCIÓN DEL RIESGO],FALSE,1),"")</f>
        <v/>
      </c>
      <c r="I621" s="327" t="str">
        <f>_xlfn.XLOOKUP(Tabla135[[#This Row],[Id Riesgo]],Tabla13[Id Riesgo],Tabla13[Probabilidad])</f>
        <v/>
      </c>
      <c r="J621" s="327" t="str">
        <f>_xlfn.XLOOKUP(Tabla135[[#This Row],[Id Riesgo]],Tabla13[Id Riesgo],Tabla13[Porcentaje Impacto],"",1)</f>
        <v/>
      </c>
      <c r="K621" s="311">
        <v>10</v>
      </c>
      <c r="L621" s="314"/>
      <c r="M621" s="314"/>
      <c r="N621" s="314"/>
      <c r="O621" s="295"/>
      <c r="P621" s="314"/>
      <c r="Q621" s="328" t="str">
        <f>_xlfn.TEXTJOIN(" ",TRUE,Tabla135[[#This Row],[Actividad - Acción ¿Qué?
Inicia con verbo]],Tabla135[[#This Row],[Complemento
(Observaciones o desviaciones)]])</f>
        <v/>
      </c>
      <c r="R621" s="295"/>
      <c r="S621" s="327" t="str">
        <f>_xlfn.XLOOKUP(Tabla135[[#This Row],[Tipo de control]],Tabla7[Tipo de control],Tabla7[Peso],"",1)</f>
        <v/>
      </c>
      <c r="T621" s="290" t="str">
        <f>_xlfn.XLOOKUP(Tabla135[[#This Row],[Tipo de control]],Tabla7[Tipo de control],Tabla7[Afectación matriz],"",1)</f>
        <v/>
      </c>
      <c r="U621" s="295"/>
      <c r="V621" s="327" t="str">
        <f>_xlfn.XLOOKUP(Tabla135[[#This Row],[Implementación]],Tabla11[Implementación],Tabla11[Peso],"",1)</f>
        <v/>
      </c>
      <c r="W621" s="295"/>
      <c r="X621" s="295"/>
      <c r="Y621" s="295"/>
      <c r="Z621" s="295"/>
      <c r="AA621" s="310" t="str">
        <f>IFERROR(Tabla135[[#This Row],[Peso del control]]+Tabla135[[#This Row],[Peso de la implementación]],"")</f>
        <v/>
      </c>
      <c r="AB621" s="310" t="str" cm="1">
        <f t="array" ref="AB621">IFERROR(IF(Tabla135[[#This Row],[Registro diligenciado]]=TRUE,_xlfn.IFS(AND(Tabla135[[#This Row],[No. de Control]]=1,Tabla135[[#This Row],[Desplazamiento en la Matriz]]="Probabilidad"),D621-(D621*Tabla135[[#This Row],[Valor del control]]),AND(Tabla135[[#This Row],[No. de Control]]&gt;1,Tabla135[[#This Row],[Desplazamiento en la Matriz]]="Probabilidad"),AB620-(AB620*Tabla135[[#This Row],[Valor del control]]),AND(Tabla135[[#This Row],[No. de Control]]=1,Tabla135[[#This Row],[Desplazamiento en la Matriz]]="Impacto"),D621,AND(Tabla135[[#This Row],[No. de Control]]&gt;1,Tabla135[[#This Row],[Desplazamiento en la Matriz]]="Impacto"),AB620),""),"")</f>
        <v/>
      </c>
      <c r="AC621" s="310" t="str" cm="1">
        <f t="array" ref="AC621">IFERROR(IF(Tabla135[[#This Row],[Registro diligenciado]]=TRUE,_xlfn.IFS(AND(Tabla135[[#This Row],[No. de Control]]=1,Tabla135[[#This Row],[Desplazamiento en la Matriz]]="Impacto"),E621-(E621*Tabla135[[#This Row],[Valor del control]]),AND(Tabla135[[#This Row],[No. de Control]]&gt;1,Tabla135[[#This Row],[Desplazamiento en la Matriz]]="Impacto"),AC620-(AC620*Tabla135[[#This Row],[Valor del control]]),AND(Tabla135[[#This Row],[No. de Control]]=1,Tabla135[[#This Row],[Desplazamiento en la Matriz]]="Probabilidad"),E621,AND(Tabla135[[#This Row],[No. de Control]]&gt;1,Tabla135[[#This Row],[Desplazamiento en la Matriz]]="Probabilidad"),AC620),""),"")</f>
        <v/>
      </c>
      <c r="AD621" s="310">
        <f>IFERROR(_xlfn.MINIFS(Tabla135[Probabilidad residual],Tabla135[Id Riesgo],Tabla135[[#This Row],[Id Riesgo]]),"")</f>
        <v>0</v>
      </c>
      <c r="AE621" s="310">
        <f>IFERROR(_xlfn.MINIFS(Tabla135[Impacto residual],Tabla135[Id Riesgo],Tabla135[[#This Row],[Id Riesgo]]),"")</f>
        <v>0</v>
      </c>
      <c r="AF621" s="310" t="str" cm="1">
        <f t="array" ref="AF62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21" s="310" t="str" cm="1">
        <f t="array" ref="AG62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2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21" s="213"/>
      <c r="AJ621" s="727">
        <f>_xlfn.MINIFS(Tabla135[Probabilidad residual],Tabla135[Id Riesgo],Tabla135[[#This Row],[Id Riesgo]])</f>
        <v>0</v>
      </c>
      <c r="AK621" s="727">
        <f>_xlfn.MINIFS(Tabla135[Impacto residual],Tabla135[Id Riesgo],Tabla135[[#This Row],[Id Riesgo]])</f>
        <v>0</v>
      </c>
      <c r="AL621" s="727"/>
      <c r="AM621" s="727"/>
      <c r="AN621" s="213"/>
      <c r="AO621" s="213"/>
      <c r="AP621" s="213"/>
      <c r="AQ621" s="213"/>
      <c r="AR621" s="213"/>
      <c r="AS621" s="213"/>
      <c r="AT621" s="213"/>
      <c r="AU621" s="213"/>
      <c r="AV621" s="213"/>
      <c r="AW621" s="213"/>
      <c r="AX621" s="213"/>
      <c r="AY621" s="213"/>
    </row>
    <row r="622" spans="1:51" ht="14.6" x14ac:dyDescent="0.4">
      <c r="A622" s="735" t="str">
        <f>Tabla135[[#This Row],[Id Riesgo]]</f>
        <v>RC62</v>
      </c>
      <c r="B622" s="736" t="str">
        <f>Tabla135[[#This Row],[Riesgo]]</f>
        <v/>
      </c>
      <c r="C622" s="742" t="b">
        <f>Tabla135[[#This Row],[Identificado en paso 1 y 2?]]</f>
        <v>0</v>
      </c>
      <c r="D622" s="727" t="str">
        <f>_xlfn.XLOOKUP(Tabla135[[#This Row],[Id Riesgo]],Tabla13[Id Riesgo],Tabla13[Probabilidad],"",1)</f>
        <v/>
      </c>
      <c r="E622" s="727" t="str">
        <f>IF(C622=TRUE,_xlfn.XLOOKUP(Tabla135[[#This Row],[Id Riesgo]],Tabla13[Id Riesgo],Tabla13[Porcentaje Impacto],"",1),"")</f>
        <v/>
      </c>
      <c r="F622" s="290" t="s">
        <v>193</v>
      </c>
      <c r="G622" s="415" t="b">
        <f>_xlfn.XLOOKUP(F622,Tabla13[Id Riesgo],Tabla13[Registro diligenciado],FALSE,1)</f>
        <v>0</v>
      </c>
      <c r="H622" s="290" t="str">
        <f>IF(G622,_xlfn.XLOOKUP(F622,Tabla6[Id Riesgo],Tabla6[DESCRIPCIÓN DEL RIESGO],FALSE,1),"")</f>
        <v/>
      </c>
      <c r="I622" s="327" t="str">
        <f>_xlfn.XLOOKUP(Tabla135[[#This Row],[Id Riesgo]],Tabla13[Id Riesgo],Tabla13[Probabilidad])</f>
        <v/>
      </c>
      <c r="J622" s="327" t="str">
        <f>_xlfn.XLOOKUP(Tabla135[[#This Row],[Id Riesgo]],Tabla13[Id Riesgo],Tabla13[Porcentaje Impacto],"",1)</f>
        <v/>
      </c>
      <c r="K622" s="311">
        <v>1</v>
      </c>
      <c r="L622" s="314"/>
      <c r="M622" s="314"/>
      <c r="N622" s="314"/>
      <c r="O622" s="295"/>
      <c r="P622" s="314"/>
      <c r="Q622" s="328" t="str">
        <f>_xlfn.TEXTJOIN(" ",TRUE,Tabla135[[#This Row],[Actividad - Acción ¿Qué?
Inicia con verbo]],Tabla135[[#This Row],[Complemento
(Observaciones o desviaciones)]])</f>
        <v/>
      </c>
      <c r="R622" s="295"/>
      <c r="S622" s="327" t="str">
        <f>_xlfn.XLOOKUP(Tabla135[[#This Row],[Tipo de control]],Tabla7[Tipo de control],Tabla7[Peso],"",1)</f>
        <v/>
      </c>
      <c r="T622" s="290" t="str">
        <f>_xlfn.XLOOKUP(Tabla135[[#This Row],[Tipo de control]],Tabla7[Tipo de control],Tabla7[Afectación matriz],"",1)</f>
        <v/>
      </c>
      <c r="U622" s="295"/>
      <c r="V622" s="327" t="str">
        <f>_xlfn.XLOOKUP(Tabla135[[#This Row],[Implementación]],Tabla11[Implementación],Tabla11[Peso],"",1)</f>
        <v/>
      </c>
      <c r="W622" s="295"/>
      <c r="X622" s="295"/>
      <c r="Y622" s="295"/>
      <c r="Z622" s="295"/>
      <c r="AA622" s="310" t="str">
        <f>IFERROR(Tabla135[[#This Row],[Peso del control]]+Tabla135[[#This Row],[Peso de la implementación]],"")</f>
        <v/>
      </c>
      <c r="AB622" s="310" t="str" cm="1">
        <f t="array" ref="AB622">IFERROR(IF(Tabla135[[#This Row],[Registro diligenciado]]=TRUE,_xlfn.IFS(AND(Tabla135[[#This Row],[No. de Control]]=1,Tabla135[[#This Row],[Desplazamiento en la Matriz]]="Probabilidad"),D622-(D622*Tabla135[[#This Row],[Valor del control]]),AND(Tabla135[[#This Row],[No. de Control]]&gt;1,Tabla135[[#This Row],[Desplazamiento en la Matriz]]="Probabilidad"),AB621-(AB621*Tabla135[[#This Row],[Valor del control]]),AND(Tabla135[[#This Row],[No. de Control]]=1,Tabla135[[#This Row],[Desplazamiento en la Matriz]]="Impacto"),D622,AND(Tabla135[[#This Row],[No. de Control]]&gt;1,Tabla135[[#This Row],[Desplazamiento en la Matriz]]="Impacto"),AB621),""),"")</f>
        <v/>
      </c>
      <c r="AC622" s="310" t="str" cm="1">
        <f t="array" ref="AC622">IFERROR(IF(Tabla135[[#This Row],[Registro diligenciado]]=TRUE,_xlfn.IFS(AND(Tabla135[[#This Row],[No. de Control]]=1,Tabla135[[#This Row],[Desplazamiento en la Matriz]]="Impacto"),E622-(E622*Tabla135[[#This Row],[Valor del control]]),AND(Tabla135[[#This Row],[No. de Control]]&gt;1,Tabla135[[#This Row],[Desplazamiento en la Matriz]]="Impacto"),AC621-(AC621*Tabla135[[#This Row],[Valor del control]]),AND(Tabla135[[#This Row],[No. de Control]]=1,Tabla135[[#This Row],[Desplazamiento en la Matriz]]="Probabilidad"),E622,AND(Tabla135[[#This Row],[No. de Control]]&gt;1,Tabla135[[#This Row],[Desplazamiento en la Matriz]]="Probabilidad"),AC621),""),"")</f>
        <v/>
      </c>
      <c r="AD622" s="310">
        <f>IFERROR(_xlfn.MINIFS(Tabla135[Probabilidad residual],Tabla135[Id Riesgo],Tabla135[[#This Row],[Id Riesgo]]),"")</f>
        <v>0</v>
      </c>
      <c r="AE622" s="310">
        <f>IFERROR(_xlfn.MINIFS(Tabla135[Impacto residual],Tabla135[Id Riesgo],Tabla135[[#This Row],[Id Riesgo]]),"")</f>
        <v>0</v>
      </c>
      <c r="AF622" s="310" t="str" cm="1">
        <f t="array" ref="AF62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22" s="310" t="str" cm="1">
        <f t="array" ref="AG62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2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22" s="213"/>
      <c r="AJ622" s="727">
        <f>_xlfn.MINIFS(Tabla135[Probabilidad residual],Tabla135[Id Riesgo],Tabla135[[#This Row],[Id Riesgo]])</f>
        <v>0</v>
      </c>
      <c r="AK622" s="727">
        <f>_xlfn.MINIFS(Tabla135[Impacto residual],Tabla135[Id Riesgo],Tabla135[[#This Row],[Id Riesgo]])</f>
        <v>0</v>
      </c>
      <c r="AL622" s="727" t="str" cm="1">
        <f t="array" ref="AL622">IFERROR(_xlfn.IFS(AND(AJ622&gt;=CONFIGURACIÓN!$BF$6,AJ622&lt;=CONFIGURACIÓN!$BG$6),CONFIGURACIÓN!$BE$6,AND(AJ622&gt;=CONFIGURACIÓN!$BF$7,AJ622&lt;=CONFIGURACIÓN!$BG$7),CONFIGURACIÓN!$BE$7,AND(AJ622&gt;=CONFIGURACIÓN!$BF$8,AJ622&lt;=CONFIGURACIÓN!$BG$8),CONFIGURACIÓN!$BE$8,AND(AJ622&gt;=CONFIGURACIÓN!$BF$9,AJ622&lt;=CONFIGURACIÓN!$BG$9),CONFIGURACIÓN!$BE$9,AND(AJ622&gt;=CONFIGURACIÓN!$BF$10,AJ622&lt;=CONFIGURACIÓN!$BG$10),CONFIGURACIÓN!$BE$10),"")</f>
        <v/>
      </c>
      <c r="AM622" s="727" t="str" cm="1">
        <f t="array" ref="AM622">IFERROR(_xlfn.IFS(AND(AK622&gt;=CONFIGURACIÓN!$BJ$6,AK622&lt;=CONFIGURACIÓN!$BK$6),CONFIGURACIÓN!$BI$6,AND(AK622&gt;=CONFIGURACIÓN!$BJ$7,AK622&lt;=CONFIGURACIÓN!$BK$7),CONFIGURACIÓN!$BI$7,AND(AK622&gt;=CONFIGURACIÓN!$BJ$8,AK622&lt;=CONFIGURACIÓN!$BK$8),CONFIGURACIÓN!$BI$8,AND(AK622&gt;=CONFIGURACIÓN!$BJ$9,AK622&lt;=CONFIGURACIÓN!$BK$9),CONFIGURACIÓN!$BI$9,AND(AK622&gt;=CONFIGURACIÓN!$BJ$10,AK622&lt;=CONFIGURACIÓN!$BK$10),CONFIGURACIÓN!$BI$10),"")</f>
        <v/>
      </c>
      <c r="AN622" s="213"/>
      <c r="AO622" s="213"/>
      <c r="AP622" s="213"/>
      <c r="AQ622" s="213"/>
      <c r="AR622" s="213"/>
      <c r="AS622" s="213"/>
      <c r="AT622" s="213"/>
      <c r="AU622" s="213"/>
      <c r="AV622" s="213"/>
      <c r="AW622" s="213"/>
      <c r="AX622" s="213"/>
      <c r="AY622" s="213"/>
    </row>
    <row r="623" spans="1:51" ht="14.6" x14ac:dyDescent="0.4">
      <c r="A623" s="735" t="str">
        <f>Tabla135[[#This Row],[Id Riesgo]]</f>
        <v>RC62</v>
      </c>
      <c r="B623" s="736" t="str">
        <f>Tabla135[[#This Row],[Riesgo]]</f>
        <v/>
      </c>
      <c r="C623" s="742" t="b">
        <f>Tabla135[[#This Row],[Identificado en paso 1 y 2?]]</f>
        <v>0</v>
      </c>
      <c r="D623" s="727" t="str">
        <f>_xlfn.XLOOKUP(Tabla135[[#This Row],[Id Riesgo]],Tabla13[Id Riesgo],Tabla13[Probabilidad],"",1)</f>
        <v/>
      </c>
      <c r="E623" s="727" t="str">
        <f>IF(C623=TRUE,_xlfn.XLOOKUP(Tabla135[[#This Row],[Id Riesgo]],Tabla13[Id Riesgo],Tabla13[Porcentaje Impacto],"",1),"")</f>
        <v/>
      </c>
      <c r="F623" s="290" t="str">
        <f t="shared" ref="F623:F631" si="61">F622</f>
        <v>RC62</v>
      </c>
      <c r="G623" s="415" t="b">
        <f>_xlfn.XLOOKUP(F623,Tabla13[Id Riesgo],Tabla13[Registro diligenciado],FALSE,1)</f>
        <v>0</v>
      </c>
      <c r="H623" s="290" t="str">
        <f>IF(G623,_xlfn.XLOOKUP(F623,Tabla6[Id Riesgo],Tabla6[DESCRIPCIÓN DEL RIESGO],FALSE,1),"")</f>
        <v/>
      </c>
      <c r="I623" s="327" t="str">
        <f>_xlfn.XLOOKUP(Tabla135[[#This Row],[Id Riesgo]],Tabla13[Id Riesgo],Tabla13[Probabilidad])</f>
        <v/>
      </c>
      <c r="J623" s="327" t="str">
        <f>_xlfn.XLOOKUP(Tabla135[[#This Row],[Id Riesgo]],Tabla13[Id Riesgo],Tabla13[Porcentaje Impacto],"",1)</f>
        <v/>
      </c>
      <c r="K623" s="311">
        <v>2</v>
      </c>
      <c r="L623" s="314"/>
      <c r="M623" s="314"/>
      <c r="N623" s="314"/>
      <c r="O623" s="295"/>
      <c r="P623" s="314"/>
      <c r="Q623" s="328" t="str">
        <f>_xlfn.TEXTJOIN(" ",TRUE,Tabla135[[#This Row],[Actividad - Acción ¿Qué?
Inicia con verbo]],Tabla135[[#This Row],[Complemento
(Observaciones o desviaciones)]])</f>
        <v/>
      </c>
      <c r="R623" s="295"/>
      <c r="S623" s="327" t="str">
        <f>_xlfn.XLOOKUP(Tabla135[[#This Row],[Tipo de control]],Tabla7[Tipo de control],Tabla7[Peso],"",1)</f>
        <v/>
      </c>
      <c r="T623" s="290" t="str">
        <f>_xlfn.XLOOKUP(Tabla135[[#This Row],[Tipo de control]],Tabla7[Tipo de control],Tabla7[Afectación matriz],"",1)</f>
        <v/>
      </c>
      <c r="U623" s="295"/>
      <c r="V623" s="327" t="str">
        <f>_xlfn.XLOOKUP(Tabla135[[#This Row],[Implementación]],Tabla11[Implementación],Tabla11[Peso],"",1)</f>
        <v/>
      </c>
      <c r="W623" s="295"/>
      <c r="X623" s="295"/>
      <c r="Y623" s="295"/>
      <c r="Z623" s="295"/>
      <c r="AA623" s="310" t="str">
        <f>IFERROR(Tabla135[[#This Row],[Peso del control]]+Tabla135[[#This Row],[Peso de la implementación]],"")</f>
        <v/>
      </c>
      <c r="AB623" s="310" t="str" cm="1">
        <f t="array" ref="AB623">IFERROR(IF(Tabla135[[#This Row],[Registro diligenciado]]=TRUE,_xlfn.IFS(AND(Tabla135[[#This Row],[No. de Control]]=1,Tabla135[[#This Row],[Desplazamiento en la Matriz]]="Probabilidad"),D623-(D623*Tabla135[[#This Row],[Valor del control]]),AND(Tabla135[[#This Row],[No. de Control]]&gt;1,Tabla135[[#This Row],[Desplazamiento en la Matriz]]="Probabilidad"),AB622-(AB622*Tabla135[[#This Row],[Valor del control]]),AND(Tabla135[[#This Row],[No. de Control]]=1,Tabla135[[#This Row],[Desplazamiento en la Matriz]]="Impacto"),D623,AND(Tabla135[[#This Row],[No. de Control]]&gt;1,Tabla135[[#This Row],[Desplazamiento en la Matriz]]="Impacto"),AB622),""),"")</f>
        <v/>
      </c>
      <c r="AC623" s="310" t="str" cm="1">
        <f t="array" ref="AC623">IFERROR(IF(Tabla135[[#This Row],[Registro diligenciado]]=TRUE,_xlfn.IFS(AND(Tabla135[[#This Row],[No. de Control]]=1,Tabla135[[#This Row],[Desplazamiento en la Matriz]]="Impacto"),E623-(E623*Tabla135[[#This Row],[Valor del control]]),AND(Tabla135[[#This Row],[No. de Control]]&gt;1,Tabla135[[#This Row],[Desplazamiento en la Matriz]]="Impacto"),AC622-(AC622*Tabla135[[#This Row],[Valor del control]]),AND(Tabla135[[#This Row],[No. de Control]]=1,Tabla135[[#This Row],[Desplazamiento en la Matriz]]="Probabilidad"),E623,AND(Tabla135[[#This Row],[No. de Control]]&gt;1,Tabla135[[#This Row],[Desplazamiento en la Matriz]]="Probabilidad"),AC622),""),"")</f>
        <v/>
      </c>
      <c r="AD623" s="310">
        <f>IFERROR(_xlfn.MINIFS(Tabla135[Probabilidad residual],Tabla135[Id Riesgo],Tabla135[[#This Row],[Id Riesgo]]),"")</f>
        <v>0</v>
      </c>
      <c r="AE623" s="310">
        <f>IFERROR(_xlfn.MINIFS(Tabla135[Impacto residual],Tabla135[Id Riesgo],Tabla135[[#This Row],[Id Riesgo]]),"")</f>
        <v>0</v>
      </c>
      <c r="AF623" s="310" t="str" cm="1">
        <f t="array" ref="AF62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23" s="310" t="str" cm="1">
        <f t="array" ref="AG62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2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23" s="213"/>
      <c r="AJ623" s="727">
        <f>_xlfn.MINIFS(Tabla135[Probabilidad residual],Tabla135[Id Riesgo],Tabla135[[#This Row],[Id Riesgo]])</f>
        <v>0</v>
      </c>
      <c r="AK623" s="727">
        <f>_xlfn.MINIFS(Tabla135[Impacto residual],Tabla135[Id Riesgo],Tabla135[[#This Row],[Id Riesgo]])</f>
        <v>0</v>
      </c>
      <c r="AL623" s="727"/>
      <c r="AM623" s="727"/>
      <c r="AN623" s="213"/>
      <c r="AO623" s="213"/>
      <c r="AP623" s="213"/>
      <c r="AQ623" s="213"/>
      <c r="AR623" s="213"/>
      <c r="AS623" s="213"/>
      <c r="AT623" s="213"/>
      <c r="AU623" s="213"/>
      <c r="AV623" s="213"/>
      <c r="AW623" s="213"/>
      <c r="AX623" s="213"/>
      <c r="AY623" s="213"/>
    </row>
    <row r="624" spans="1:51" ht="14.6" x14ac:dyDescent="0.4">
      <c r="A624" s="735" t="str">
        <f>Tabla135[[#This Row],[Id Riesgo]]</f>
        <v>RC62</v>
      </c>
      <c r="B624" s="736" t="str">
        <f>Tabla135[[#This Row],[Riesgo]]</f>
        <v/>
      </c>
      <c r="C624" s="742" t="b">
        <f>Tabla135[[#This Row],[Identificado en paso 1 y 2?]]</f>
        <v>0</v>
      </c>
      <c r="D624" s="727" t="str">
        <f>_xlfn.XLOOKUP(Tabla135[[#This Row],[Id Riesgo]],Tabla13[Id Riesgo],Tabla13[Probabilidad],"",1)</f>
        <v/>
      </c>
      <c r="E624" s="727" t="str">
        <f>IF(C624=TRUE,_xlfn.XLOOKUP(Tabla135[[#This Row],[Id Riesgo]],Tabla13[Id Riesgo],Tabla13[Porcentaje Impacto],"",1),"")</f>
        <v/>
      </c>
      <c r="F624" s="290" t="str">
        <f t="shared" si="61"/>
        <v>RC62</v>
      </c>
      <c r="G624" s="415" t="b">
        <f>_xlfn.XLOOKUP(F624,Tabla13[Id Riesgo],Tabla13[Registro diligenciado],FALSE,1)</f>
        <v>0</v>
      </c>
      <c r="H624" s="290" t="str">
        <f>IF(G624,_xlfn.XLOOKUP(F624,Tabla6[Id Riesgo],Tabla6[DESCRIPCIÓN DEL RIESGO],FALSE,1),"")</f>
        <v/>
      </c>
      <c r="I624" s="327" t="str">
        <f>_xlfn.XLOOKUP(Tabla135[[#This Row],[Id Riesgo]],Tabla13[Id Riesgo],Tabla13[Probabilidad])</f>
        <v/>
      </c>
      <c r="J624" s="327" t="str">
        <f>_xlfn.XLOOKUP(Tabla135[[#This Row],[Id Riesgo]],Tabla13[Id Riesgo],Tabla13[Porcentaje Impacto],"",1)</f>
        <v/>
      </c>
      <c r="K624" s="311">
        <v>3</v>
      </c>
      <c r="L624" s="314"/>
      <c r="M624" s="314"/>
      <c r="N624" s="314"/>
      <c r="O624" s="295"/>
      <c r="P624" s="314"/>
      <c r="Q624" s="328" t="str">
        <f>_xlfn.TEXTJOIN(" ",TRUE,Tabla135[[#This Row],[Actividad - Acción ¿Qué?
Inicia con verbo]],Tabla135[[#This Row],[Complemento
(Observaciones o desviaciones)]])</f>
        <v/>
      </c>
      <c r="R624" s="295"/>
      <c r="S624" s="327" t="str">
        <f>_xlfn.XLOOKUP(Tabla135[[#This Row],[Tipo de control]],Tabla7[Tipo de control],Tabla7[Peso],"",1)</f>
        <v/>
      </c>
      <c r="T624" s="290" t="str">
        <f>_xlfn.XLOOKUP(Tabla135[[#This Row],[Tipo de control]],Tabla7[Tipo de control],Tabla7[Afectación matriz],"",1)</f>
        <v/>
      </c>
      <c r="U624" s="295"/>
      <c r="V624" s="327" t="str">
        <f>_xlfn.XLOOKUP(Tabla135[[#This Row],[Implementación]],Tabla11[Implementación],Tabla11[Peso],"",1)</f>
        <v/>
      </c>
      <c r="W624" s="295"/>
      <c r="X624" s="295"/>
      <c r="Y624" s="295"/>
      <c r="Z624" s="295"/>
      <c r="AA624" s="310" t="str">
        <f>IFERROR(Tabla135[[#This Row],[Peso del control]]+Tabla135[[#This Row],[Peso de la implementación]],"")</f>
        <v/>
      </c>
      <c r="AB624" s="310" t="str" cm="1">
        <f t="array" ref="AB624">IFERROR(IF(Tabla135[[#This Row],[Registro diligenciado]]=TRUE,_xlfn.IFS(AND(Tabla135[[#This Row],[No. de Control]]=1,Tabla135[[#This Row],[Desplazamiento en la Matriz]]="Probabilidad"),D624-(D624*Tabla135[[#This Row],[Valor del control]]),AND(Tabla135[[#This Row],[No. de Control]]&gt;1,Tabla135[[#This Row],[Desplazamiento en la Matriz]]="Probabilidad"),AB623-(AB623*Tabla135[[#This Row],[Valor del control]]),AND(Tabla135[[#This Row],[No. de Control]]=1,Tabla135[[#This Row],[Desplazamiento en la Matriz]]="Impacto"),D624,AND(Tabla135[[#This Row],[No. de Control]]&gt;1,Tabla135[[#This Row],[Desplazamiento en la Matriz]]="Impacto"),AB623),""),"")</f>
        <v/>
      </c>
      <c r="AC624" s="310" t="str" cm="1">
        <f t="array" ref="AC624">IFERROR(IF(Tabla135[[#This Row],[Registro diligenciado]]=TRUE,_xlfn.IFS(AND(Tabla135[[#This Row],[No. de Control]]=1,Tabla135[[#This Row],[Desplazamiento en la Matriz]]="Impacto"),E624-(E624*Tabla135[[#This Row],[Valor del control]]),AND(Tabla135[[#This Row],[No. de Control]]&gt;1,Tabla135[[#This Row],[Desplazamiento en la Matriz]]="Impacto"),AC623-(AC623*Tabla135[[#This Row],[Valor del control]]),AND(Tabla135[[#This Row],[No. de Control]]=1,Tabla135[[#This Row],[Desplazamiento en la Matriz]]="Probabilidad"),E624,AND(Tabla135[[#This Row],[No. de Control]]&gt;1,Tabla135[[#This Row],[Desplazamiento en la Matriz]]="Probabilidad"),AC623),""),"")</f>
        <v/>
      </c>
      <c r="AD624" s="310">
        <f>IFERROR(_xlfn.MINIFS(Tabla135[Probabilidad residual],Tabla135[Id Riesgo],Tabla135[[#This Row],[Id Riesgo]]),"")</f>
        <v>0</v>
      </c>
      <c r="AE624" s="310">
        <f>IFERROR(_xlfn.MINIFS(Tabla135[Impacto residual],Tabla135[Id Riesgo],Tabla135[[#This Row],[Id Riesgo]]),"")</f>
        <v>0</v>
      </c>
      <c r="AF624" s="310" t="str" cm="1">
        <f t="array" ref="AF62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24" s="310" t="str" cm="1">
        <f t="array" ref="AG62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2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24" s="213"/>
      <c r="AJ624" s="727">
        <f>_xlfn.MINIFS(Tabla135[Probabilidad residual],Tabla135[Id Riesgo],Tabla135[[#This Row],[Id Riesgo]])</f>
        <v>0</v>
      </c>
      <c r="AK624" s="727">
        <f>_xlfn.MINIFS(Tabla135[Impacto residual],Tabla135[Id Riesgo],Tabla135[[#This Row],[Id Riesgo]])</f>
        <v>0</v>
      </c>
      <c r="AL624" s="727"/>
      <c r="AM624" s="727"/>
      <c r="AN624" s="213"/>
      <c r="AO624" s="213"/>
      <c r="AP624" s="213"/>
      <c r="AQ624" s="213"/>
      <c r="AR624" s="213"/>
      <c r="AS624" s="213"/>
      <c r="AT624" s="213"/>
      <c r="AU624" s="213"/>
      <c r="AV624" s="213"/>
      <c r="AW624" s="213"/>
      <c r="AX624" s="213"/>
      <c r="AY624" s="213"/>
    </row>
    <row r="625" spans="1:51" ht="14.6" x14ac:dyDescent="0.4">
      <c r="A625" s="735" t="str">
        <f>Tabla135[[#This Row],[Id Riesgo]]</f>
        <v>RC62</v>
      </c>
      <c r="B625" s="736" t="str">
        <f>Tabla135[[#This Row],[Riesgo]]</f>
        <v/>
      </c>
      <c r="C625" s="742" t="b">
        <f>Tabla135[[#This Row],[Identificado en paso 1 y 2?]]</f>
        <v>0</v>
      </c>
      <c r="D625" s="727" t="str">
        <f>_xlfn.XLOOKUP(Tabla135[[#This Row],[Id Riesgo]],Tabla13[Id Riesgo],Tabla13[Probabilidad],"",1)</f>
        <v/>
      </c>
      <c r="E625" s="727" t="str">
        <f>IF(C625=TRUE,_xlfn.XLOOKUP(Tabla135[[#This Row],[Id Riesgo]],Tabla13[Id Riesgo],Tabla13[Porcentaje Impacto],"",1),"")</f>
        <v/>
      </c>
      <c r="F625" s="290" t="str">
        <f t="shared" si="61"/>
        <v>RC62</v>
      </c>
      <c r="G625" s="415" t="b">
        <f>_xlfn.XLOOKUP(F625,Tabla13[Id Riesgo],Tabla13[Registro diligenciado],FALSE,1)</f>
        <v>0</v>
      </c>
      <c r="H625" s="290" t="str">
        <f>IF(G625,_xlfn.XLOOKUP(F625,Tabla6[Id Riesgo],Tabla6[DESCRIPCIÓN DEL RIESGO],FALSE,1),"")</f>
        <v/>
      </c>
      <c r="I625" s="327" t="str">
        <f>_xlfn.XLOOKUP(Tabla135[[#This Row],[Id Riesgo]],Tabla13[Id Riesgo],Tabla13[Probabilidad])</f>
        <v/>
      </c>
      <c r="J625" s="327" t="str">
        <f>_xlfn.XLOOKUP(Tabla135[[#This Row],[Id Riesgo]],Tabla13[Id Riesgo],Tabla13[Porcentaje Impacto],"",1)</f>
        <v/>
      </c>
      <c r="K625" s="311">
        <v>4</v>
      </c>
      <c r="L625" s="314"/>
      <c r="M625" s="314"/>
      <c r="N625" s="314"/>
      <c r="O625" s="295"/>
      <c r="P625" s="314"/>
      <c r="Q625" s="328" t="str">
        <f>_xlfn.TEXTJOIN(" ",TRUE,Tabla135[[#This Row],[Actividad - Acción ¿Qué?
Inicia con verbo]],Tabla135[[#This Row],[Complemento
(Observaciones o desviaciones)]])</f>
        <v/>
      </c>
      <c r="R625" s="295"/>
      <c r="S625" s="327" t="str">
        <f>_xlfn.XLOOKUP(Tabla135[[#This Row],[Tipo de control]],Tabla7[Tipo de control],Tabla7[Peso],"",1)</f>
        <v/>
      </c>
      <c r="T625" s="290" t="str">
        <f>_xlfn.XLOOKUP(Tabla135[[#This Row],[Tipo de control]],Tabla7[Tipo de control],Tabla7[Afectación matriz],"",1)</f>
        <v/>
      </c>
      <c r="U625" s="295"/>
      <c r="V625" s="327" t="str">
        <f>_xlfn.XLOOKUP(Tabla135[[#This Row],[Implementación]],Tabla11[Implementación],Tabla11[Peso],"",1)</f>
        <v/>
      </c>
      <c r="W625" s="295"/>
      <c r="X625" s="295"/>
      <c r="Y625" s="295"/>
      <c r="Z625" s="295"/>
      <c r="AA625" s="310" t="str">
        <f>IFERROR(Tabla135[[#This Row],[Peso del control]]+Tabla135[[#This Row],[Peso de la implementación]],"")</f>
        <v/>
      </c>
      <c r="AB625" s="310" t="str" cm="1">
        <f t="array" ref="AB625">IFERROR(IF(Tabla135[[#This Row],[Registro diligenciado]]=TRUE,_xlfn.IFS(AND(Tabla135[[#This Row],[No. de Control]]=1,Tabla135[[#This Row],[Desplazamiento en la Matriz]]="Probabilidad"),D625-(D625*Tabla135[[#This Row],[Valor del control]]),AND(Tabla135[[#This Row],[No. de Control]]&gt;1,Tabla135[[#This Row],[Desplazamiento en la Matriz]]="Probabilidad"),AB624-(AB624*Tabla135[[#This Row],[Valor del control]]),AND(Tabla135[[#This Row],[No. de Control]]=1,Tabla135[[#This Row],[Desplazamiento en la Matriz]]="Impacto"),D625,AND(Tabla135[[#This Row],[No. de Control]]&gt;1,Tabla135[[#This Row],[Desplazamiento en la Matriz]]="Impacto"),AB624),""),"")</f>
        <v/>
      </c>
      <c r="AC625" s="310" t="str" cm="1">
        <f t="array" ref="AC625">IFERROR(IF(Tabla135[[#This Row],[Registro diligenciado]]=TRUE,_xlfn.IFS(AND(Tabla135[[#This Row],[No. de Control]]=1,Tabla135[[#This Row],[Desplazamiento en la Matriz]]="Impacto"),E625-(E625*Tabla135[[#This Row],[Valor del control]]),AND(Tabla135[[#This Row],[No. de Control]]&gt;1,Tabla135[[#This Row],[Desplazamiento en la Matriz]]="Impacto"),AC624-(AC624*Tabla135[[#This Row],[Valor del control]]),AND(Tabla135[[#This Row],[No. de Control]]=1,Tabla135[[#This Row],[Desplazamiento en la Matriz]]="Probabilidad"),E625,AND(Tabla135[[#This Row],[No. de Control]]&gt;1,Tabla135[[#This Row],[Desplazamiento en la Matriz]]="Probabilidad"),AC624),""),"")</f>
        <v/>
      </c>
      <c r="AD625" s="310">
        <f>IFERROR(_xlfn.MINIFS(Tabla135[Probabilidad residual],Tabla135[Id Riesgo],Tabla135[[#This Row],[Id Riesgo]]),"")</f>
        <v>0</v>
      </c>
      <c r="AE625" s="310">
        <f>IFERROR(_xlfn.MINIFS(Tabla135[Impacto residual],Tabla135[Id Riesgo],Tabla135[[#This Row],[Id Riesgo]]),"")</f>
        <v>0</v>
      </c>
      <c r="AF625" s="310" t="str" cm="1">
        <f t="array" ref="AF62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25" s="310" t="str" cm="1">
        <f t="array" ref="AG62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2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25" s="213"/>
      <c r="AJ625" s="727">
        <f>_xlfn.MINIFS(Tabla135[Probabilidad residual],Tabla135[Id Riesgo],Tabla135[[#This Row],[Id Riesgo]])</f>
        <v>0</v>
      </c>
      <c r="AK625" s="727">
        <f>_xlfn.MINIFS(Tabla135[Impacto residual],Tabla135[Id Riesgo],Tabla135[[#This Row],[Id Riesgo]])</f>
        <v>0</v>
      </c>
      <c r="AL625" s="727"/>
      <c r="AM625" s="727"/>
      <c r="AN625" s="213"/>
      <c r="AO625" s="213"/>
      <c r="AP625" s="213"/>
      <c r="AQ625" s="213"/>
      <c r="AR625" s="213"/>
      <c r="AS625" s="213"/>
      <c r="AT625" s="213"/>
      <c r="AU625" s="213"/>
      <c r="AV625" s="213"/>
      <c r="AW625" s="213"/>
      <c r="AX625" s="213"/>
      <c r="AY625" s="213"/>
    </row>
    <row r="626" spans="1:51" ht="14.6" x14ac:dyDescent="0.4">
      <c r="A626" s="735" t="str">
        <f>Tabla135[[#This Row],[Id Riesgo]]</f>
        <v>RC62</v>
      </c>
      <c r="B626" s="736" t="str">
        <f>Tabla135[[#This Row],[Riesgo]]</f>
        <v/>
      </c>
      <c r="C626" s="742" t="b">
        <f>Tabla135[[#This Row],[Identificado en paso 1 y 2?]]</f>
        <v>0</v>
      </c>
      <c r="D626" s="727" t="str">
        <f>_xlfn.XLOOKUP(Tabla135[[#This Row],[Id Riesgo]],Tabla13[Id Riesgo],Tabla13[Probabilidad],"",1)</f>
        <v/>
      </c>
      <c r="E626" s="727" t="str">
        <f>IF(C626=TRUE,_xlfn.XLOOKUP(Tabla135[[#This Row],[Id Riesgo]],Tabla13[Id Riesgo],Tabla13[Porcentaje Impacto],"",1),"")</f>
        <v/>
      </c>
      <c r="F626" s="290" t="str">
        <f t="shared" si="61"/>
        <v>RC62</v>
      </c>
      <c r="G626" s="415" t="b">
        <f>_xlfn.XLOOKUP(F626,Tabla13[Id Riesgo],Tabla13[Registro diligenciado],FALSE,1)</f>
        <v>0</v>
      </c>
      <c r="H626" s="290" t="str">
        <f>IF(G626,_xlfn.XLOOKUP(F626,Tabla6[Id Riesgo],Tabla6[DESCRIPCIÓN DEL RIESGO],FALSE,1),"")</f>
        <v/>
      </c>
      <c r="I626" s="327" t="str">
        <f>_xlfn.XLOOKUP(Tabla135[[#This Row],[Id Riesgo]],Tabla13[Id Riesgo],Tabla13[Probabilidad])</f>
        <v/>
      </c>
      <c r="J626" s="327" t="str">
        <f>_xlfn.XLOOKUP(Tabla135[[#This Row],[Id Riesgo]],Tabla13[Id Riesgo],Tabla13[Porcentaje Impacto],"",1)</f>
        <v/>
      </c>
      <c r="K626" s="311">
        <v>5</v>
      </c>
      <c r="L626" s="314"/>
      <c r="M626" s="314"/>
      <c r="N626" s="314"/>
      <c r="O626" s="295"/>
      <c r="P626" s="314"/>
      <c r="Q626" s="328" t="str">
        <f>_xlfn.TEXTJOIN(" ",TRUE,Tabla135[[#This Row],[Actividad - Acción ¿Qué?
Inicia con verbo]],Tabla135[[#This Row],[Complemento
(Observaciones o desviaciones)]])</f>
        <v/>
      </c>
      <c r="R626" s="295"/>
      <c r="S626" s="327" t="str">
        <f>_xlfn.XLOOKUP(Tabla135[[#This Row],[Tipo de control]],Tabla7[Tipo de control],Tabla7[Peso],"",1)</f>
        <v/>
      </c>
      <c r="T626" s="290" t="str">
        <f>_xlfn.XLOOKUP(Tabla135[[#This Row],[Tipo de control]],Tabla7[Tipo de control],Tabla7[Afectación matriz],"",1)</f>
        <v/>
      </c>
      <c r="U626" s="295"/>
      <c r="V626" s="327" t="str">
        <f>_xlfn.XLOOKUP(Tabla135[[#This Row],[Implementación]],Tabla11[Implementación],Tabla11[Peso],"",1)</f>
        <v/>
      </c>
      <c r="W626" s="295"/>
      <c r="X626" s="295"/>
      <c r="Y626" s="295"/>
      <c r="Z626" s="295"/>
      <c r="AA626" s="310" t="str">
        <f>IFERROR(Tabla135[[#This Row],[Peso del control]]+Tabla135[[#This Row],[Peso de la implementación]],"")</f>
        <v/>
      </c>
      <c r="AB626" s="310" t="str" cm="1">
        <f t="array" ref="AB626">IFERROR(IF(Tabla135[[#This Row],[Registro diligenciado]]=TRUE,_xlfn.IFS(AND(Tabla135[[#This Row],[No. de Control]]=1,Tabla135[[#This Row],[Desplazamiento en la Matriz]]="Probabilidad"),D626-(D626*Tabla135[[#This Row],[Valor del control]]),AND(Tabla135[[#This Row],[No. de Control]]&gt;1,Tabla135[[#This Row],[Desplazamiento en la Matriz]]="Probabilidad"),AB625-(AB625*Tabla135[[#This Row],[Valor del control]]),AND(Tabla135[[#This Row],[No. de Control]]=1,Tabla135[[#This Row],[Desplazamiento en la Matriz]]="Impacto"),D626,AND(Tabla135[[#This Row],[No. de Control]]&gt;1,Tabla135[[#This Row],[Desplazamiento en la Matriz]]="Impacto"),AB625),""),"")</f>
        <v/>
      </c>
      <c r="AC626" s="310" t="str" cm="1">
        <f t="array" ref="AC626">IFERROR(IF(Tabla135[[#This Row],[Registro diligenciado]]=TRUE,_xlfn.IFS(AND(Tabla135[[#This Row],[No. de Control]]=1,Tabla135[[#This Row],[Desplazamiento en la Matriz]]="Impacto"),E626-(E626*Tabla135[[#This Row],[Valor del control]]),AND(Tabla135[[#This Row],[No. de Control]]&gt;1,Tabla135[[#This Row],[Desplazamiento en la Matriz]]="Impacto"),AC625-(AC625*Tabla135[[#This Row],[Valor del control]]),AND(Tabla135[[#This Row],[No. de Control]]=1,Tabla135[[#This Row],[Desplazamiento en la Matriz]]="Probabilidad"),E626,AND(Tabla135[[#This Row],[No. de Control]]&gt;1,Tabla135[[#This Row],[Desplazamiento en la Matriz]]="Probabilidad"),AC625),""),"")</f>
        <v/>
      </c>
      <c r="AD626" s="310">
        <f>IFERROR(_xlfn.MINIFS(Tabla135[Probabilidad residual],Tabla135[Id Riesgo],Tabla135[[#This Row],[Id Riesgo]]),"")</f>
        <v>0</v>
      </c>
      <c r="AE626" s="310">
        <f>IFERROR(_xlfn.MINIFS(Tabla135[Impacto residual],Tabla135[Id Riesgo],Tabla135[[#This Row],[Id Riesgo]]),"")</f>
        <v>0</v>
      </c>
      <c r="AF626" s="310" t="str" cm="1">
        <f t="array" ref="AF62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26" s="310" t="str" cm="1">
        <f t="array" ref="AG62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2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26" s="213"/>
      <c r="AJ626" s="727">
        <f>_xlfn.MINIFS(Tabla135[Probabilidad residual],Tabla135[Id Riesgo],Tabla135[[#This Row],[Id Riesgo]])</f>
        <v>0</v>
      </c>
      <c r="AK626" s="727">
        <f>_xlfn.MINIFS(Tabla135[Impacto residual],Tabla135[Id Riesgo],Tabla135[[#This Row],[Id Riesgo]])</f>
        <v>0</v>
      </c>
      <c r="AL626" s="727"/>
      <c r="AM626" s="727"/>
      <c r="AN626" s="213"/>
      <c r="AO626" s="213"/>
      <c r="AP626" s="213"/>
      <c r="AQ626" s="213"/>
      <c r="AR626" s="213"/>
      <c r="AS626" s="213"/>
      <c r="AT626" s="213"/>
      <c r="AU626" s="213"/>
      <c r="AV626" s="213"/>
      <c r="AW626" s="213"/>
      <c r="AX626" s="213"/>
      <c r="AY626" s="213"/>
    </row>
    <row r="627" spans="1:51" ht="14.6" x14ac:dyDescent="0.4">
      <c r="A627" s="735" t="str">
        <f>Tabla135[[#This Row],[Id Riesgo]]</f>
        <v>RC62</v>
      </c>
      <c r="B627" s="736" t="str">
        <f>Tabla135[[#This Row],[Riesgo]]</f>
        <v/>
      </c>
      <c r="C627" s="742" t="b">
        <f>Tabla135[[#This Row],[Identificado en paso 1 y 2?]]</f>
        <v>0</v>
      </c>
      <c r="D627" s="727" t="str">
        <f>_xlfn.XLOOKUP(Tabla135[[#This Row],[Id Riesgo]],Tabla13[Id Riesgo],Tabla13[Probabilidad],"",1)</f>
        <v/>
      </c>
      <c r="E627" s="727" t="str">
        <f>IF(C627=TRUE,_xlfn.XLOOKUP(Tabla135[[#This Row],[Id Riesgo]],Tabla13[Id Riesgo],Tabla13[Porcentaje Impacto],"",1),"")</f>
        <v/>
      </c>
      <c r="F627" s="290" t="str">
        <f t="shared" si="61"/>
        <v>RC62</v>
      </c>
      <c r="G627" s="415" t="b">
        <f>_xlfn.XLOOKUP(F627,Tabla13[Id Riesgo],Tabla13[Registro diligenciado],FALSE,1)</f>
        <v>0</v>
      </c>
      <c r="H627" s="290" t="str">
        <f>IF(G627,_xlfn.XLOOKUP(F627,Tabla6[Id Riesgo],Tabla6[DESCRIPCIÓN DEL RIESGO],FALSE,1),"")</f>
        <v/>
      </c>
      <c r="I627" s="327" t="str">
        <f>_xlfn.XLOOKUP(Tabla135[[#This Row],[Id Riesgo]],Tabla13[Id Riesgo],Tabla13[Probabilidad])</f>
        <v/>
      </c>
      <c r="J627" s="327" t="str">
        <f>_xlfn.XLOOKUP(Tabla135[[#This Row],[Id Riesgo]],Tabla13[Id Riesgo],Tabla13[Porcentaje Impacto],"",1)</f>
        <v/>
      </c>
      <c r="K627" s="311">
        <v>6</v>
      </c>
      <c r="L627" s="314"/>
      <c r="M627" s="314"/>
      <c r="N627" s="314"/>
      <c r="O627" s="295"/>
      <c r="P627" s="314"/>
      <c r="Q627" s="328" t="str">
        <f>_xlfn.TEXTJOIN(" ",TRUE,Tabla135[[#This Row],[Actividad - Acción ¿Qué?
Inicia con verbo]],Tabla135[[#This Row],[Complemento
(Observaciones o desviaciones)]])</f>
        <v/>
      </c>
      <c r="R627" s="295"/>
      <c r="S627" s="327" t="str">
        <f>_xlfn.XLOOKUP(Tabla135[[#This Row],[Tipo de control]],Tabla7[Tipo de control],Tabla7[Peso],"",1)</f>
        <v/>
      </c>
      <c r="T627" s="290" t="str">
        <f>_xlfn.XLOOKUP(Tabla135[[#This Row],[Tipo de control]],Tabla7[Tipo de control],Tabla7[Afectación matriz],"",1)</f>
        <v/>
      </c>
      <c r="U627" s="295"/>
      <c r="V627" s="327" t="str">
        <f>_xlfn.XLOOKUP(Tabla135[[#This Row],[Implementación]],Tabla11[Implementación],Tabla11[Peso],"",1)</f>
        <v/>
      </c>
      <c r="W627" s="295"/>
      <c r="X627" s="295"/>
      <c r="Y627" s="295"/>
      <c r="Z627" s="295"/>
      <c r="AA627" s="310" t="str">
        <f>IFERROR(Tabla135[[#This Row],[Peso del control]]+Tabla135[[#This Row],[Peso de la implementación]],"")</f>
        <v/>
      </c>
      <c r="AB627" s="310" t="str" cm="1">
        <f t="array" ref="AB627">IFERROR(IF(Tabla135[[#This Row],[Registro diligenciado]]=TRUE,_xlfn.IFS(AND(Tabla135[[#This Row],[No. de Control]]=1,Tabla135[[#This Row],[Desplazamiento en la Matriz]]="Probabilidad"),D627-(D627*Tabla135[[#This Row],[Valor del control]]),AND(Tabla135[[#This Row],[No. de Control]]&gt;1,Tabla135[[#This Row],[Desplazamiento en la Matriz]]="Probabilidad"),AB626-(AB626*Tabla135[[#This Row],[Valor del control]]),AND(Tabla135[[#This Row],[No. de Control]]=1,Tabla135[[#This Row],[Desplazamiento en la Matriz]]="Impacto"),D627,AND(Tabla135[[#This Row],[No. de Control]]&gt;1,Tabla135[[#This Row],[Desplazamiento en la Matriz]]="Impacto"),AB626),""),"")</f>
        <v/>
      </c>
      <c r="AC627" s="310" t="str" cm="1">
        <f t="array" ref="AC627">IFERROR(IF(Tabla135[[#This Row],[Registro diligenciado]]=TRUE,_xlfn.IFS(AND(Tabla135[[#This Row],[No. de Control]]=1,Tabla135[[#This Row],[Desplazamiento en la Matriz]]="Impacto"),E627-(E627*Tabla135[[#This Row],[Valor del control]]),AND(Tabla135[[#This Row],[No. de Control]]&gt;1,Tabla135[[#This Row],[Desplazamiento en la Matriz]]="Impacto"),AC626-(AC626*Tabla135[[#This Row],[Valor del control]]),AND(Tabla135[[#This Row],[No. de Control]]=1,Tabla135[[#This Row],[Desplazamiento en la Matriz]]="Probabilidad"),E627,AND(Tabla135[[#This Row],[No. de Control]]&gt;1,Tabla135[[#This Row],[Desplazamiento en la Matriz]]="Probabilidad"),AC626),""),"")</f>
        <v/>
      </c>
      <c r="AD627" s="310">
        <f>IFERROR(_xlfn.MINIFS(Tabla135[Probabilidad residual],Tabla135[Id Riesgo],Tabla135[[#This Row],[Id Riesgo]]),"")</f>
        <v>0</v>
      </c>
      <c r="AE627" s="310">
        <f>IFERROR(_xlfn.MINIFS(Tabla135[Impacto residual],Tabla135[Id Riesgo],Tabla135[[#This Row],[Id Riesgo]]),"")</f>
        <v>0</v>
      </c>
      <c r="AF627" s="310" t="str" cm="1">
        <f t="array" ref="AF62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27" s="310" t="str" cm="1">
        <f t="array" ref="AG62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2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27" s="213"/>
      <c r="AJ627" s="727">
        <f>_xlfn.MINIFS(Tabla135[Probabilidad residual],Tabla135[Id Riesgo],Tabla135[[#This Row],[Id Riesgo]])</f>
        <v>0</v>
      </c>
      <c r="AK627" s="727">
        <f>_xlfn.MINIFS(Tabla135[Impacto residual],Tabla135[Id Riesgo],Tabla135[[#This Row],[Id Riesgo]])</f>
        <v>0</v>
      </c>
      <c r="AL627" s="727"/>
      <c r="AM627" s="727"/>
      <c r="AN627" s="213"/>
      <c r="AO627" s="213"/>
      <c r="AP627" s="213"/>
      <c r="AQ627" s="213"/>
      <c r="AR627" s="213"/>
      <c r="AS627" s="213"/>
      <c r="AT627" s="213"/>
      <c r="AU627" s="213"/>
      <c r="AV627" s="213"/>
      <c r="AW627" s="213"/>
      <c r="AX627" s="213"/>
      <c r="AY627" s="213"/>
    </row>
    <row r="628" spans="1:51" ht="14.6" x14ac:dyDescent="0.4">
      <c r="A628" s="735" t="str">
        <f>Tabla135[[#This Row],[Id Riesgo]]</f>
        <v>RC62</v>
      </c>
      <c r="B628" s="736" t="str">
        <f>Tabla135[[#This Row],[Riesgo]]</f>
        <v/>
      </c>
      <c r="C628" s="742" t="b">
        <f>Tabla135[[#This Row],[Identificado en paso 1 y 2?]]</f>
        <v>0</v>
      </c>
      <c r="D628" s="727" t="str">
        <f>_xlfn.XLOOKUP(Tabla135[[#This Row],[Id Riesgo]],Tabla13[Id Riesgo],Tabla13[Probabilidad],"",1)</f>
        <v/>
      </c>
      <c r="E628" s="727" t="str">
        <f>IF(C628=TRUE,_xlfn.XLOOKUP(Tabla135[[#This Row],[Id Riesgo]],Tabla13[Id Riesgo],Tabla13[Porcentaje Impacto],"",1),"")</f>
        <v/>
      </c>
      <c r="F628" s="290" t="str">
        <f t="shared" si="61"/>
        <v>RC62</v>
      </c>
      <c r="G628" s="415" t="b">
        <f>_xlfn.XLOOKUP(F628,Tabla13[Id Riesgo],Tabla13[Registro diligenciado],FALSE,1)</f>
        <v>0</v>
      </c>
      <c r="H628" s="290" t="str">
        <f>IF(G628,_xlfn.XLOOKUP(F628,Tabla6[Id Riesgo],Tabla6[DESCRIPCIÓN DEL RIESGO],FALSE,1),"")</f>
        <v/>
      </c>
      <c r="I628" s="327" t="str">
        <f>_xlfn.XLOOKUP(Tabla135[[#This Row],[Id Riesgo]],Tabla13[Id Riesgo],Tabla13[Probabilidad])</f>
        <v/>
      </c>
      <c r="J628" s="327" t="str">
        <f>_xlfn.XLOOKUP(Tabla135[[#This Row],[Id Riesgo]],Tabla13[Id Riesgo],Tabla13[Porcentaje Impacto],"",1)</f>
        <v/>
      </c>
      <c r="K628" s="311">
        <v>7</v>
      </c>
      <c r="L628" s="314"/>
      <c r="M628" s="314"/>
      <c r="N628" s="314"/>
      <c r="O628" s="295"/>
      <c r="P628" s="314"/>
      <c r="Q628" s="328" t="str">
        <f>_xlfn.TEXTJOIN(" ",TRUE,Tabla135[[#This Row],[Actividad - Acción ¿Qué?
Inicia con verbo]],Tabla135[[#This Row],[Complemento
(Observaciones o desviaciones)]])</f>
        <v/>
      </c>
      <c r="R628" s="295"/>
      <c r="S628" s="327" t="str">
        <f>_xlfn.XLOOKUP(Tabla135[[#This Row],[Tipo de control]],Tabla7[Tipo de control],Tabla7[Peso],"",1)</f>
        <v/>
      </c>
      <c r="T628" s="290" t="str">
        <f>_xlfn.XLOOKUP(Tabla135[[#This Row],[Tipo de control]],Tabla7[Tipo de control],Tabla7[Afectación matriz],"",1)</f>
        <v/>
      </c>
      <c r="U628" s="295"/>
      <c r="V628" s="327" t="str">
        <f>_xlfn.XLOOKUP(Tabla135[[#This Row],[Implementación]],Tabla11[Implementación],Tabla11[Peso],"",1)</f>
        <v/>
      </c>
      <c r="W628" s="295"/>
      <c r="X628" s="295"/>
      <c r="Y628" s="295"/>
      <c r="Z628" s="295"/>
      <c r="AA628" s="310" t="str">
        <f>IFERROR(Tabla135[[#This Row],[Peso del control]]+Tabla135[[#This Row],[Peso de la implementación]],"")</f>
        <v/>
      </c>
      <c r="AB628" s="310" t="str" cm="1">
        <f t="array" ref="AB628">IFERROR(IF(Tabla135[[#This Row],[Registro diligenciado]]=TRUE,_xlfn.IFS(AND(Tabla135[[#This Row],[No. de Control]]=1,Tabla135[[#This Row],[Desplazamiento en la Matriz]]="Probabilidad"),D628-(D628*Tabla135[[#This Row],[Valor del control]]),AND(Tabla135[[#This Row],[No. de Control]]&gt;1,Tabla135[[#This Row],[Desplazamiento en la Matriz]]="Probabilidad"),AB627-(AB627*Tabla135[[#This Row],[Valor del control]]),AND(Tabla135[[#This Row],[No. de Control]]=1,Tabla135[[#This Row],[Desplazamiento en la Matriz]]="Impacto"),D628,AND(Tabla135[[#This Row],[No. de Control]]&gt;1,Tabla135[[#This Row],[Desplazamiento en la Matriz]]="Impacto"),AB627),""),"")</f>
        <v/>
      </c>
      <c r="AC628" s="310" t="str" cm="1">
        <f t="array" ref="AC628">IFERROR(IF(Tabla135[[#This Row],[Registro diligenciado]]=TRUE,_xlfn.IFS(AND(Tabla135[[#This Row],[No. de Control]]=1,Tabla135[[#This Row],[Desplazamiento en la Matriz]]="Impacto"),E628-(E628*Tabla135[[#This Row],[Valor del control]]),AND(Tabla135[[#This Row],[No. de Control]]&gt;1,Tabla135[[#This Row],[Desplazamiento en la Matriz]]="Impacto"),AC627-(AC627*Tabla135[[#This Row],[Valor del control]]),AND(Tabla135[[#This Row],[No. de Control]]=1,Tabla135[[#This Row],[Desplazamiento en la Matriz]]="Probabilidad"),E628,AND(Tabla135[[#This Row],[No. de Control]]&gt;1,Tabla135[[#This Row],[Desplazamiento en la Matriz]]="Probabilidad"),AC627),""),"")</f>
        <v/>
      </c>
      <c r="AD628" s="310">
        <f>IFERROR(_xlfn.MINIFS(Tabla135[Probabilidad residual],Tabla135[Id Riesgo],Tabla135[[#This Row],[Id Riesgo]]),"")</f>
        <v>0</v>
      </c>
      <c r="AE628" s="310">
        <f>IFERROR(_xlfn.MINIFS(Tabla135[Impacto residual],Tabla135[Id Riesgo],Tabla135[[#This Row],[Id Riesgo]]),"")</f>
        <v>0</v>
      </c>
      <c r="AF628" s="310" t="str" cm="1">
        <f t="array" ref="AF62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28" s="310" t="str" cm="1">
        <f t="array" ref="AG62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2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28" s="213"/>
      <c r="AJ628" s="727">
        <f>_xlfn.MINIFS(Tabla135[Probabilidad residual],Tabla135[Id Riesgo],Tabla135[[#This Row],[Id Riesgo]])</f>
        <v>0</v>
      </c>
      <c r="AK628" s="727">
        <f>_xlfn.MINIFS(Tabla135[Impacto residual],Tabla135[Id Riesgo],Tabla135[[#This Row],[Id Riesgo]])</f>
        <v>0</v>
      </c>
      <c r="AL628" s="727"/>
      <c r="AM628" s="727"/>
      <c r="AN628" s="213"/>
      <c r="AO628" s="213"/>
      <c r="AP628" s="213"/>
      <c r="AQ628" s="213"/>
      <c r="AR628" s="213"/>
      <c r="AS628" s="213"/>
      <c r="AT628" s="213"/>
      <c r="AU628" s="213"/>
      <c r="AV628" s="213"/>
      <c r="AW628" s="213"/>
      <c r="AX628" s="213"/>
      <c r="AY628" s="213"/>
    </row>
    <row r="629" spans="1:51" ht="14.6" x14ac:dyDescent="0.4">
      <c r="A629" s="735" t="str">
        <f>Tabla135[[#This Row],[Id Riesgo]]</f>
        <v>RC62</v>
      </c>
      <c r="B629" s="736" t="str">
        <f>Tabla135[[#This Row],[Riesgo]]</f>
        <v/>
      </c>
      <c r="C629" s="742" t="b">
        <f>Tabla135[[#This Row],[Identificado en paso 1 y 2?]]</f>
        <v>0</v>
      </c>
      <c r="D629" s="727" t="str">
        <f>_xlfn.XLOOKUP(Tabla135[[#This Row],[Id Riesgo]],Tabla13[Id Riesgo],Tabla13[Probabilidad],"",1)</f>
        <v/>
      </c>
      <c r="E629" s="727" t="str">
        <f>IF(C629=TRUE,_xlfn.XLOOKUP(Tabla135[[#This Row],[Id Riesgo]],Tabla13[Id Riesgo],Tabla13[Porcentaje Impacto],"",1),"")</f>
        <v/>
      </c>
      <c r="F629" s="290" t="str">
        <f t="shared" si="61"/>
        <v>RC62</v>
      </c>
      <c r="G629" s="415" t="b">
        <f>_xlfn.XLOOKUP(F629,Tabla13[Id Riesgo],Tabla13[Registro diligenciado],FALSE,1)</f>
        <v>0</v>
      </c>
      <c r="H629" s="290" t="str">
        <f>IF(G629,_xlfn.XLOOKUP(F629,Tabla6[Id Riesgo],Tabla6[DESCRIPCIÓN DEL RIESGO],FALSE,1),"")</f>
        <v/>
      </c>
      <c r="I629" s="327" t="str">
        <f>_xlfn.XLOOKUP(Tabla135[[#This Row],[Id Riesgo]],Tabla13[Id Riesgo],Tabla13[Probabilidad])</f>
        <v/>
      </c>
      <c r="J629" s="327" t="str">
        <f>_xlfn.XLOOKUP(Tabla135[[#This Row],[Id Riesgo]],Tabla13[Id Riesgo],Tabla13[Porcentaje Impacto],"",1)</f>
        <v/>
      </c>
      <c r="K629" s="311">
        <v>8</v>
      </c>
      <c r="L629" s="314"/>
      <c r="M629" s="314"/>
      <c r="N629" s="314"/>
      <c r="O629" s="295"/>
      <c r="P629" s="314"/>
      <c r="Q629" s="328" t="str">
        <f>_xlfn.TEXTJOIN(" ",TRUE,Tabla135[[#This Row],[Actividad - Acción ¿Qué?
Inicia con verbo]],Tabla135[[#This Row],[Complemento
(Observaciones o desviaciones)]])</f>
        <v/>
      </c>
      <c r="R629" s="295"/>
      <c r="S629" s="327" t="str">
        <f>_xlfn.XLOOKUP(Tabla135[[#This Row],[Tipo de control]],Tabla7[Tipo de control],Tabla7[Peso],"",1)</f>
        <v/>
      </c>
      <c r="T629" s="290" t="str">
        <f>_xlfn.XLOOKUP(Tabla135[[#This Row],[Tipo de control]],Tabla7[Tipo de control],Tabla7[Afectación matriz],"",1)</f>
        <v/>
      </c>
      <c r="U629" s="295"/>
      <c r="V629" s="327" t="str">
        <f>_xlfn.XLOOKUP(Tabla135[[#This Row],[Implementación]],Tabla11[Implementación],Tabla11[Peso],"",1)</f>
        <v/>
      </c>
      <c r="W629" s="295"/>
      <c r="X629" s="295"/>
      <c r="Y629" s="295"/>
      <c r="Z629" s="295"/>
      <c r="AA629" s="310" t="str">
        <f>IFERROR(Tabla135[[#This Row],[Peso del control]]+Tabla135[[#This Row],[Peso de la implementación]],"")</f>
        <v/>
      </c>
      <c r="AB629" s="310" t="str" cm="1">
        <f t="array" ref="AB629">IFERROR(IF(Tabla135[[#This Row],[Registro diligenciado]]=TRUE,_xlfn.IFS(AND(Tabla135[[#This Row],[No. de Control]]=1,Tabla135[[#This Row],[Desplazamiento en la Matriz]]="Probabilidad"),D629-(D629*Tabla135[[#This Row],[Valor del control]]),AND(Tabla135[[#This Row],[No. de Control]]&gt;1,Tabla135[[#This Row],[Desplazamiento en la Matriz]]="Probabilidad"),AB628-(AB628*Tabla135[[#This Row],[Valor del control]]),AND(Tabla135[[#This Row],[No. de Control]]=1,Tabla135[[#This Row],[Desplazamiento en la Matriz]]="Impacto"),D629,AND(Tabla135[[#This Row],[No. de Control]]&gt;1,Tabla135[[#This Row],[Desplazamiento en la Matriz]]="Impacto"),AB628),""),"")</f>
        <v/>
      </c>
      <c r="AC629" s="310" t="str" cm="1">
        <f t="array" ref="AC629">IFERROR(IF(Tabla135[[#This Row],[Registro diligenciado]]=TRUE,_xlfn.IFS(AND(Tabla135[[#This Row],[No. de Control]]=1,Tabla135[[#This Row],[Desplazamiento en la Matriz]]="Impacto"),E629-(E629*Tabla135[[#This Row],[Valor del control]]),AND(Tabla135[[#This Row],[No. de Control]]&gt;1,Tabla135[[#This Row],[Desplazamiento en la Matriz]]="Impacto"),AC628-(AC628*Tabla135[[#This Row],[Valor del control]]),AND(Tabla135[[#This Row],[No. de Control]]=1,Tabla135[[#This Row],[Desplazamiento en la Matriz]]="Probabilidad"),E629,AND(Tabla135[[#This Row],[No. de Control]]&gt;1,Tabla135[[#This Row],[Desplazamiento en la Matriz]]="Probabilidad"),AC628),""),"")</f>
        <v/>
      </c>
      <c r="AD629" s="310">
        <f>IFERROR(_xlfn.MINIFS(Tabla135[Probabilidad residual],Tabla135[Id Riesgo],Tabla135[[#This Row],[Id Riesgo]]),"")</f>
        <v>0</v>
      </c>
      <c r="AE629" s="310">
        <f>IFERROR(_xlfn.MINIFS(Tabla135[Impacto residual],Tabla135[Id Riesgo],Tabla135[[#This Row],[Id Riesgo]]),"")</f>
        <v>0</v>
      </c>
      <c r="AF629" s="310" t="str" cm="1">
        <f t="array" ref="AF62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29" s="310" t="str" cm="1">
        <f t="array" ref="AG62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2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29" s="213"/>
      <c r="AJ629" s="727">
        <f>_xlfn.MINIFS(Tabla135[Probabilidad residual],Tabla135[Id Riesgo],Tabla135[[#This Row],[Id Riesgo]])</f>
        <v>0</v>
      </c>
      <c r="AK629" s="727">
        <f>_xlfn.MINIFS(Tabla135[Impacto residual],Tabla135[Id Riesgo],Tabla135[[#This Row],[Id Riesgo]])</f>
        <v>0</v>
      </c>
      <c r="AL629" s="727"/>
      <c r="AM629" s="727"/>
      <c r="AN629" s="213"/>
      <c r="AO629" s="213"/>
      <c r="AP629" s="213"/>
      <c r="AQ629" s="213"/>
      <c r="AR629" s="213"/>
      <c r="AS629" s="213"/>
      <c r="AT629" s="213"/>
      <c r="AU629" s="213"/>
      <c r="AV629" s="213"/>
      <c r="AW629" s="213"/>
      <c r="AX629" s="213"/>
      <c r="AY629" s="213"/>
    </row>
    <row r="630" spans="1:51" ht="14.6" x14ac:dyDescent="0.4">
      <c r="A630" s="735" t="str">
        <f>Tabla135[[#This Row],[Id Riesgo]]</f>
        <v>RC62</v>
      </c>
      <c r="B630" s="736" t="str">
        <f>Tabla135[[#This Row],[Riesgo]]</f>
        <v/>
      </c>
      <c r="C630" s="742" t="b">
        <f>Tabla135[[#This Row],[Identificado en paso 1 y 2?]]</f>
        <v>0</v>
      </c>
      <c r="D630" s="727" t="str">
        <f>_xlfn.XLOOKUP(Tabla135[[#This Row],[Id Riesgo]],Tabla13[Id Riesgo],Tabla13[Probabilidad],"",1)</f>
        <v/>
      </c>
      <c r="E630" s="727" t="str">
        <f>IF(C630=TRUE,_xlfn.XLOOKUP(Tabla135[[#This Row],[Id Riesgo]],Tabla13[Id Riesgo],Tabla13[Porcentaje Impacto],"",1),"")</f>
        <v/>
      </c>
      <c r="F630" s="290" t="str">
        <f t="shared" si="61"/>
        <v>RC62</v>
      </c>
      <c r="G630" s="415" t="b">
        <f>_xlfn.XLOOKUP(F630,Tabla13[Id Riesgo],Tabla13[Registro diligenciado],FALSE,1)</f>
        <v>0</v>
      </c>
      <c r="H630" s="290" t="str">
        <f>IF(G630,_xlfn.XLOOKUP(F630,Tabla6[Id Riesgo],Tabla6[DESCRIPCIÓN DEL RIESGO],FALSE,1),"")</f>
        <v/>
      </c>
      <c r="I630" s="327" t="str">
        <f>_xlfn.XLOOKUP(Tabla135[[#This Row],[Id Riesgo]],Tabla13[Id Riesgo],Tabla13[Probabilidad])</f>
        <v/>
      </c>
      <c r="J630" s="327" t="str">
        <f>_xlfn.XLOOKUP(Tabla135[[#This Row],[Id Riesgo]],Tabla13[Id Riesgo],Tabla13[Porcentaje Impacto],"",1)</f>
        <v/>
      </c>
      <c r="K630" s="311">
        <v>9</v>
      </c>
      <c r="L630" s="314"/>
      <c r="M630" s="314"/>
      <c r="N630" s="314"/>
      <c r="O630" s="295"/>
      <c r="P630" s="314"/>
      <c r="Q630" s="328" t="str">
        <f>_xlfn.TEXTJOIN(" ",TRUE,Tabla135[[#This Row],[Actividad - Acción ¿Qué?
Inicia con verbo]],Tabla135[[#This Row],[Complemento
(Observaciones o desviaciones)]])</f>
        <v/>
      </c>
      <c r="R630" s="295"/>
      <c r="S630" s="327" t="str">
        <f>_xlfn.XLOOKUP(Tabla135[[#This Row],[Tipo de control]],Tabla7[Tipo de control],Tabla7[Peso],"",1)</f>
        <v/>
      </c>
      <c r="T630" s="290" t="str">
        <f>_xlfn.XLOOKUP(Tabla135[[#This Row],[Tipo de control]],Tabla7[Tipo de control],Tabla7[Afectación matriz],"",1)</f>
        <v/>
      </c>
      <c r="U630" s="295"/>
      <c r="V630" s="327" t="str">
        <f>_xlfn.XLOOKUP(Tabla135[[#This Row],[Implementación]],Tabla11[Implementación],Tabla11[Peso],"",1)</f>
        <v/>
      </c>
      <c r="W630" s="295"/>
      <c r="X630" s="295"/>
      <c r="Y630" s="295"/>
      <c r="Z630" s="295"/>
      <c r="AA630" s="310" t="str">
        <f>IFERROR(Tabla135[[#This Row],[Peso del control]]+Tabla135[[#This Row],[Peso de la implementación]],"")</f>
        <v/>
      </c>
      <c r="AB630" s="310" t="str" cm="1">
        <f t="array" ref="AB630">IFERROR(IF(Tabla135[[#This Row],[Registro diligenciado]]=TRUE,_xlfn.IFS(AND(Tabla135[[#This Row],[No. de Control]]=1,Tabla135[[#This Row],[Desplazamiento en la Matriz]]="Probabilidad"),D630-(D630*Tabla135[[#This Row],[Valor del control]]),AND(Tabla135[[#This Row],[No. de Control]]&gt;1,Tabla135[[#This Row],[Desplazamiento en la Matriz]]="Probabilidad"),AB629-(AB629*Tabla135[[#This Row],[Valor del control]]),AND(Tabla135[[#This Row],[No. de Control]]=1,Tabla135[[#This Row],[Desplazamiento en la Matriz]]="Impacto"),D630,AND(Tabla135[[#This Row],[No. de Control]]&gt;1,Tabla135[[#This Row],[Desplazamiento en la Matriz]]="Impacto"),AB629),""),"")</f>
        <v/>
      </c>
      <c r="AC630" s="310" t="str" cm="1">
        <f t="array" ref="AC630">IFERROR(IF(Tabla135[[#This Row],[Registro diligenciado]]=TRUE,_xlfn.IFS(AND(Tabla135[[#This Row],[No. de Control]]=1,Tabla135[[#This Row],[Desplazamiento en la Matriz]]="Impacto"),E630-(E630*Tabla135[[#This Row],[Valor del control]]),AND(Tabla135[[#This Row],[No. de Control]]&gt;1,Tabla135[[#This Row],[Desplazamiento en la Matriz]]="Impacto"),AC629-(AC629*Tabla135[[#This Row],[Valor del control]]),AND(Tabla135[[#This Row],[No. de Control]]=1,Tabla135[[#This Row],[Desplazamiento en la Matriz]]="Probabilidad"),E630,AND(Tabla135[[#This Row],[No. de Control]]&gt;1,Tabla135[[#This Row],[Desplazamiento en la Matriz]]="Probabilidad"),AC629),""),"")</f>
        <v/>
      </c>
      <c r="AD630" s="310">
        <f>IFERROR(_xlfn.MINIFS(Tabla135[Probabilidad residual],Tabla135[Id Riesgo],Tabla135[[#This Row],[Id Riesgo]]),"")</f>
        <v>0</v>
      </c>
      <c r="AE630" s="310">
        <f>IFERROR(_xlfn.MINIFS(Tabla135[Impacto residual],Tabla135[Id Riesgo],Tabla135[[#This Row],[Id Riesgo]]),"")</f>
        <v>0</v>
      </c>
      <c r="AF630" s="310" t="str" cm="1">
        <f t="array" ref="AF63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30" s="310" t="str" cm="1">
        <f t="array" ref="AG63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3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30" s="213"/>
      <c r="AJ630" s="727">
        <f>_xlfn.MINIFS(Tabla135[Probabilidad residual],Tabla135[Id Riesgo],Tabla135[[#This Row],[Id Riesgo]])</f>
        <v>0</v>
      </c>
      <c r="AK630" s="727">
        <f>_xlfn.MINIFS(Tabla135[Impacto residual],Tabla135[Id Riesgo],Tabla135[[#This Row],[Id Riesgo]])</f>
        <v>0</v>
      </c>
      <c r="AL630" s="727"/>
      <c r="AM630" s="727"/>
      <c r="AN630" s="213"/>
      <c r="AO630" s="213"/>
      <c r="AP630" s="213"/>
      <c r="AQ630" s="213"/>
      <c r="AR630" s="213"/>
      <c r="AS630" s="213"/>
      <c r="AT630" s="213"/>
      <c r="AU630" s="213"/>
      <c r="AV630" s="213"/>
      <c r="AW630" s="213"/>
      <c r="AX630" s="213"/>
      <c r="AY630" s="213"/>
    </row>
    <row r="631" spans="1:51" ht="14.6" x14ac:dyDescent="0.4">
      <c r="A631" s="735" t="str">
        <f>Tabla135[[#This Row],[Id Riesgo]]</f>
        <v>RC62</v>
      </c>
      <c r="B631" s="736" t="str">
        <f>Tabla135[[#This Row],[Riesgo]]</f>
        <v/>
      </c>
      <c r="C631" s="742" t="b">
        <f>Tabla135[[#This Row],[Identificado en paso 1 y 2?]]</f>
        <v>0</v>
      </c>
      <c r="D631" s="727" t="str">
        <f>_xlfn.XLOOKUP(Tabla135[[#This Row],[Id Riesgo]],Tabla13[Id Riesgo],Tabla13[Probabilidad],"",1)</f>
        <v/>
      </c>
      <c r="E631" s="727" t="str">
        <f>IF(C631=TRUE,_xlfn.XLOOKUP(Tabla135[[#This Row],[Id Riesgo]],Tabla13[Id Riesgo],Tabla13[Porcentaje Impacto],"",1),"")</f>
        <v/>
      </c>
      <c r="F631" s="290" t="str">
        <f t="shared" si="61"/>
        <v>RC62</v>
      </c>
      <c r="G631" s="415" t="b">
        <f>_xlfn.XLOOKUP(F631,Tabla13[Id Riesgo],Tabla13[Registro diligenciado],FALSE,1)</f>
        <v>0</v>
      </c>
      <c r="H631" s="290" t="str">
        <f>IF(G631,_xlfn.XLOOKUP(F631,Tabla6[Id Riesgo],Tabla6[DESCRIPCIÓN DEL RIESGO],FALSE,1),"")</f>
        <v/>
      </c>
      <c r="I631" s="327" t="str">
        <f>_xlfn.XLOOKUP(Tabla135[[#This Row],[Id Riesgo]],Tabla13[Id Riesgo],Tabla13[Probabilidad])</f>
        <v/>
      </c>
      <c r="J631" s="327" t="str">
        <f>_xlfn.XLOOKUP(Tabla135[[#This Row],[Id Riesgo]],Tabla13[Id Riesgo],Tabla13[Porcentaje Impacto],"",1)</f>
        <v/>
      </c>
      <c r="K631" s="311">
        <v>10</v>
      </c>
      <c r="L631" s="314"/>
      <c r="M631" s="314"/>
      <c r="N631" s="314"/>
      <c r="O631" s="295"/>
      <c r="P631" s="314"/>
      <c r="Q631" s="328" t="str">
        <f>_xlfn.TEXTJOIN(" ",TRUE,Tabla135[[#This Row],[Actividad - Acción ¿Qué?
Inicia con verbo]],Tabla135[[#This Row],[Complemento
(Observaciones o desviaciones)]])</f>
        <v/>
      </c>
      <c r="R631" s="295"/>
      <c r="S631" s="327" t="str">
        <f>_xlfn.XLOOKUP(Tabla135[[#This Row],[Tipo de control]],Tabla7[Tipo de control],Tabla7[Peso],"",1)</f>
        <v/>
      </c>
      <c r="T631" s="290" t="str">
        <f>_xlfn.XLOOKUP(Tabla135[[#This Row],[Tipo de control]],Tabla7[Tipo de control],Tabla7[Afectación matriz],"",1)</f>
        <v/>
      </c>
      <c r="U631" s="295"/>
      <c r="V631" s="327" t="str">
        <f>_xlfn.XLOOKUP(Tabla135[[#This Row],[Implementación]],Tabla11[Implementación],Tabla11[Peso],"",1)</f>
        <v/>
      </c>
      <c r="W631" s="295"/>
      <c r="X631" s="295"/>
      <c r="Y631" s="295"/>
      <c r="Z631" s="295"/>
      <c r="AA631" s="310" t="str">
        <f>IFERROR(Tabla135[[#This Row],[Peso del control]]+Tabla135[[#This Row],[Peso de la implementación]],"")</f>
        <v/>
      </c>
      <c r="AB631" s="310" t="str" cm="1">
        <f t="array" ref="AB631">IFERROR(IF(Tabla135[[#This Row],[Registro diligenciado]]=TRUE,_xlfn.IFS(AND(Tabla135[[#This Row],[No. de Control]]=1,Tabla135[[#This Row],[Desplazamiento en la Matriz]]="Probabilidad"),D631-(D631*Tabla135[[#This Row],[Valor del control]]),AND(Tabla135[[#This Row],[No. de Control]]&gt;1,Tabla135[[#This Row],[Desplazamiento en la Matriz]]="Probabilidad"),AB630-(AB630*Tabla135[[#This Row],[Valor del control]]),AND(Tabla135[[#This Row],[No. de Control]]=1,Tabla135[[#This Row],[Desplazamiento en la Matriz]]="Impacto"),D631,AND(Tabla135[[#This Row],[No. de Control]]&gt;1,Tabla135[[#This Row],[Desplazamiento en la Matriz]]="Impacto"),AB630),""),"")</f>
        <v/>
      </c>
      <c r="AC631" s="310" t="str" cm="1">
        <f t="array" ref="AC631">IFERROR(IF(Tabla135[[#This Row],[Registro diligenciado]]=TRUE,_xlfn.IFS(AND(Tabla135[[#This Row],[No. de Control]]=1,Tabla135[[#This Row],[Desplazamiento en la Matriz]]="Impacto"),E631-(E631*Tabla135[[#This Row],[Valor del control]]),AND(Tabla135[[#This Row],[No. de Control]]&gt;1,Tabla135[[#This Row],[Desplazamiento en la Matriz]]="Impacto"),AC630-(AC630*Tabla135[[#This Row],[Valor del control]]),AND(Tabla135[[#This Row],[No. de Control]]=1,Tabla135[[#This Row],[Desplazamiento en la Matriz]]="Probabilidad"),E631,AND(Tabla135[[#This Row],[No. de Control]]&gt;1,Tabla135[[#This Row],[Desplazamiento en la Matriz]]="Probabilidad"),AC630),""),"")</f>
        <v/>
      </c>
      <c r="AD631" s="310">
        <f>IFERROR(_xlfn.MINIFS(Tabla135[Probabilidad residual],Tabla135[Id Riesgo],Tabla135[[#This Row],[Id Riesgo]]),"")</f>
        <v>0</v>
      </c>
      <c r="AE631" s="310">
        <f>IFERROR(_xlfn.MINIFS(Tabla135[Impacto residual],Tabla135[Id Riesgo],Tabla135[[#This Row],[Id Riesgo]]),"")</f>
        <v>0</v>
      </c>
      <c r="AF631" s="310" t="str" cm="1">
        <f t="array" ref="AF63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31" s="310" t="str" cm="1">
        <f t="array" ref="AG63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3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31" s="213"/>
      <c r="AJ631" s="727">
        <f>_xlfn.MINIFS(Tabla135[Probabilidad residual],Tabla135[Id Riesgo],Tabla135[[#This Row],[Id Riesgo]])</f>
        <v>0</v>
      </c>
      <c r="AK631" s="727">
        <f>_xlfn.MINIFS(Tabla135[Impacto residual],Tabla135[Id Riesgo],Tabla135[[#This Row],[Id Riesgo]])</f>
        <v>0</v>
      </c>
      <c r="AL631" s="727"/>
      <c r="AM631" s="727"/>
      <c r="AN631" s="213"/>
      <c r="AO631" s="213"/>
      <c r="AP631" s="213"/>
      <c r="AQ631" s="213"/>
      <c r="AR631" s="213"/>
      <c r="AS631" s="213"/>
      <c r="AT631" s="213"/>
      <c r="AU631" s="213"/>
      <c r="AV631" s="213"/>
      <c r="AW631" s="213"/>
      <c r="AX631" s="213"/>
      <c r="AY631" s="213"/>
    </row>
    <row r="632" spans="1:51" ht="14.6" x14ac:dyDescent="0.4">
      <c r="A632" s="735" t="str">
        <f>Tabla135[[#This Row],[Id Riesgo]]</f>
        <v>RC63</v>
      </c>
      <c r="B632" s="736" t="str">
        <f>Tabla135[[#This Row],[Riesgo]]</f>
        <v/>
      </c>
      <c r="C632" s="742" t="b">
        <f>Tabla135[[#This Row],[Identificado en paso 1 y 2?]]</f>
        <v>0</v>
      </c>
      <c r="D632" s="727" t="str">
        <f>_xlfn.XLOOKUP(Tabla135[[#This Row],[Id Riesgo]],Tabla13[Id Riesgo],Tabla13[Probabilidad],"",1)</f>
        <v/>
      </c>
      <c r="E632" s="727" t="str">
        <f>IF(C632=TRUE,_xlfn.XLOOKUP(Tabla135[[#This Row],[Id Riesgo]],Tabla13[Id Riesgo],Tabla13[Porcentaje Impacto],"",1),"")</f>
        <v/>
      </c>
      <c r="F632" s="290" t="s">
        <v>194</v>
      </c>
      <c r="G632" s="415" t="b">
        <f>_xlfn.XLOOKUP(F632,Tabla13[Id Riesgo],Tabla13[Registro diligenciado],FALSE,1)</f>
        <v>0</v>
      </c>
      <c r="H632" s="290" t="str">
        <f>IF(G632,_xlfn.XLOOKUP(F632,Tabla6[Id Riesgo],Tabla6[DESCRIPCIÓN DEL RIESGO],FALSE,1),"")</f>
        <v/>
      </c>
      <c r="I632" s="327" t="str">
        <f>_xlfn.XLOOKUP(Tabla135[[#This Row],[Id Riesgo]],Tabla13[Id Riesgo],Tabla13[Probabilidad])</f>
        <v/>
      </c>
      <c r="J632" s="327" t="str">
        <f>_xlfn.XLOOKUP(Tabla135[[#This Row],[Id Riesgo]],Tabla13[Id Riesgo],Tabla13[Porcentaje Impacto],"",1)</f>
        <v/>
      </c>
      <c r="K632" s="311">
        <v>1</v>
      </c>
      <c r="L632" s="314"/>
      <c r="M632" s="314"/>
      <c r="N632" s="314"/>
      <c r="O632" s="295"/>
      <c r="P632" s="314"/>
      <c r="Q632" s="328" t="str">
        <f>_xlfn.TEXTJOIN(" ",TRUE,Tabla135[[#This Row],[Actividad - Acción ¿Qué?
Inicia con verbo]],Tabla135[[#This Row],[Complemento
(Observaciones o desviaciones)]])</f>
        <v/>
      </c>
      <c r="R632" s="295"/>
      <c r="S632" s="327" t="str">
        <f>_xlfn.XLOOKUP(Tabla135[[#This Row],[Tipo de control]],Tabla7[Tipo de control],Tabla7[Peso],"",1)</f>
        <v/>
      </c>
      <c r="T632" s="290" t="str">
        <f>_xlfn.XLOOKUP(Tabla135[[#This Row],[Tipo de control]],Tabla7[Tipo de control],Tabla7[Afectación matriz],"",1)</f>
        <v/>
      </c>
      <c r="U632" s="295"/>
      <c r="V632" s="327" t="str">
        <f>_xlfn.XLOOKUP(Tabla135[[#This Row],[Implementación]],Tabla11[Implementación],Tabla11[Peso],"",1)</f>
        <v/>
      </c>
      <c r="W632" s="295"/>
      <c r="X632" s="295"/>
      <c r="Y632" s="295"/>
      <c r="Z632" s="295"/>
      <c r="AA632" s="310" t="str">
        <f>IFERROR(Tabla135[[#This Row],[Peso del control]]+Tabla135[[#This Row],[Peso de la implementación]],"")</f>
        <v/>
      </c>
      <c r="AB632" s="310" t="str" cm="1">
        <f t="array" ref="AB632">IFERROR(IF(Tabla135[[#This Row],[Registro diligenciado]]=TRUE,_xlfn.IFS(AND(Tabla135[[#This Row],[No. de Control]]=1,Tabla135[[#This Row],[Desplazamiento en la Matriz]]="Probabilidad"),D632-(D632*Tabla135[[#This Row],[Valor del control]]),AND(Tabla135[[#This Row],[No. de Control]]&gt;1,Tabla135[[#This Row],[Desplazamiento en la Matriz]]="Probabilidad"),AB631-(AB631*Tabla135[[#This Row],[Valor del control]]),AND(Tabla135[[#This Row],[No. de Control]]=1,Tabla135[[#This Row],[Desplazamiento en la Matriz]]="Impacto"),D632,AND(Tabla135[[#This Row],[No. de Control]]&gt;1,Tabla135[[#This Row],[Desplazamiento en la Matriz]]="Impacto"),AB631),""),"")</f>
        <v/>
      </c>
      <c r="AC632" s="310" t="str" cm="1">
        <f t="array" ref="AC632">IFERROR(IF(Tabla135[[#This Row],[Registro diligenciado]]=TRUE,_xlfn.IFS(AND(Tabla135[[#This Row],[No. de Control]]=1,Tabla135[[#This Row],[Desplazamiento en la Matriz]]="Impacto"),E632-(E632*Tabla135[[#This Row],[Valor del control]]),AND(Tabla135[[#This Row],[No. de Control]]&gt;1,Tabla135[[#This Row],[Desplazamiento en la Matriz]]="Impacto"),AC631-(AC631*Tabla135[[#This Row],[Valor del control]]),AND(Tabla135[[#This Row],[No. de Control]]=1,Tabla135[[#This Row],[Desplazamiento en la Matriz]]="Probabilidad"),E632,AND(Tabla135[[#This Row],[No. de Control]]&gt;1,Tabla135[[#This Row],[Desplazamiento en la Matriz]]="Probabilidad"),AC631),""),"")</f>
        <v/>
      </c>
      <c r="AD632" s="310">
        <f>IFERROR(_xlfn.MINIFS(Tabla135[Probabilidad residual],Tabla135[Id Riesgo],Tabla135[[#This Row],[Id Riesgo]]),"")</f>
        <v>0</v>
      </c>
      <c r="AE632" s="310">
        <f>IFERROR(_xlfn.MINIFS(Tabla135[Impacto residual],Tabla135[Id Riesgo],Tabla135[[#This Row],[Id Riesgo]]),"")</f>
        <v>0</v>
      </c>
      <c r="AF632" s="310" t="str" cm="1">
        <f t="array" ref="AF63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32" s="310" t="str" cm="1">
        <f t="array" ref="AG63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3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32" s="213"/>
      <c r="AJ632" s="727">
        <f>_xlfn.MINIFS(Tabla135[Probabilidad residual],Tabla135[Id Riesgo],Tabla135[[#This Row],[Id Riesgo]])</f>
        <v>0</v>
      </c>
      <c r="AK632" s="727">
        <f>_xlfn.MINIFS(Tabla135[Impacto residual],Tabla135[Id Riesgo],Tabla135[[#This Row],[Id Riesgo]])</f>
        <v>0</v>
      </c>
      <c r="AL632" s="727" t="str" cm="1">
        <f t="array" ref="AL632">IFERROR(_xlfn.IFS(AND(AJ632&gt;=CONFIGURACIÓN!$BF$6,AJ632&lt;=CONFIGURACIÓN!$BG$6),CONFIGURACIÓN!$BE$6,AND(AJ632&gt;=CONFIGURACIÓN!$BF$7,AJ632&lt;=CONFIGURACIÓN!$BG$7),CONFIGURACIÓN!$BE$7,AND(AJ632&gt;=CONFIGURACIÓN!$BF$8,AJ632&lt;=CONFIGURACIÓN!$BG$8),CONFIGURACIÓN!$BE$8,AND(AJ632&gt;=CONFIGURACIÓN!$BF$9,AJ632&lt;=CONFIGURACIÓN!$BG$9),CONFIGURACIÓN!$BE$9,AND(AJ632&gt;=CONFIGURACIÓN!$BF$10,AJ632&lt;=CONFIGURACIÓN!$BG$10),CONFIGURACIÓN!$BE$10),"")</f>
        <v/>
      </c>
      <c r="AM632" s="727" t="str" cm="1">
        <f t="array" ref="AM632">IFERROR(_xlfn.IFS(AND(AK632&gt;=CONFIGURACIÓN!$BJ$6,AK632&lt;=CONFIGURACIÓN!$BK$6),CONFIGURACIÓN!$BI$6,AND(AK632&gt;=CONFIGURACIÓN!$BJ$7,AK632&lt;=CONFIGURACIÓN!$BK$7),CONFIGURACIÓN!$BI$7,AND(AK632&gt;=CONFIGURACIÓN!$BJ$8,AK632&lt;=CONFIGURACIÓN!$BK$8),CONFIGURACIÓN!$BI$8,AND(AK632&gt;=CONFIGURACIÓN!$BJ$9,AK632&lt;=CONFIGURACIÓN!$BK$9),CONFIGURACIÓN!$BI$9,AND(AK632&gt;=CONFIGURACIÓN!$BJ$10,AK632&lt;=CONFIGURACIÓN!$BK$10),CONFIGURACIÓN!$BI$10),"")</f>
        <v/>
      </c>
      <c r="AN632" s="213"/>
      <c r="AO632" s="213"/>
      <c r="AP632" s="213"/>
      <c r="AQ632" s="213"/>
      <c r="AR632" s="213"/>
      <c r="AS632" s="213"/>
      <c r="AT632" s="213"/>
      <c r="AU632" s="213"/>
      <c r="AV632" s="213"/>
      <c r="AW632" s="213"/>
      <c r="AX632" s="213"/>
      <c r="AY632" s="213"/>
    </row>
    <row r="633" spans="1:51" ht="14.6" x14ac:dyDescent="0.4">
      <c r="A633" s="735" t="str">
        <f>Tabla135[[#This Row],[Id Riesgo]]</f>
        <v>RC63</v>
      </c>
      <c r="B633" s="736" t="str">
        <f>Tabla135[[#This Row],[Riesgo]]</f>
        <v/>
      </c>
      <c r="C633" s="742" t="b">
        <f>Tabla135[[#This Row],[Identificado en paso 1 y 2?]]</f>
        <v>0</v>
      </c>
      <c r="D633" s="727" t="str">
        <f>_xlfn.XLOOKUP(Tabla135[[#This Row],[Id Riesgo]],Tabla13[Id Riesgo],Tabla13[Probabilidad],"",1)</f>
        <v/>
      </c>
      <c r="E633" s="727" t="str">
        <f>IF(C633=TRUE,_xlfn.XLOOKUP(Tabla135[[#This Row],[Id Riesgo]],Tabla13[Id Riesgo],Tabla13[Porcentaje Impacto],"",1),"")</f>
        <v/>
      </c>
      <c r="F633" s="290" t="str">
        <f t="shared" ref="F633:F641" si="62">F632</f>
        <v>RC63</v>
      </c>
      <c r="G633" s="415" t="b">
        <f>_xlfn.XLOOKUP(F633,Tabla13[Id Riesgo],Tabla13[Registro diligenciado],FALSE,1)</f>
        <v>0</v>
      </c>
      <c r="H633" s="290" t="str">
        <f>IF(G633,_xlfn.XLOOKUP(F633,Tabla6[Id Riesgo],Tabla6[DESCRIPCIÓN DEL RIESGO],FALSE,1),"")</f>
        <v/>
      </c>
      <c r="I633" s="327" t="str">
        <f>_xlfn.XLOOKUP(Tabla135[[#This Row],[Id Riesgo]],Tabla13[Id Riesgo],Tabla13[Probabilidad])</f>
        <v/>
      </c>
      <c r="J633" s="327" t="str">
        <f>_xlfn.XLOOKUP(Tabla135[[#This Row],[Id Riesgo]],Tabla13[Id Riesgo],Tabla13[Porcentaje Impacto],"",1)</f>
        <v/>
      </c>
      <c r="K633" s="311">
        <v>2</v>
      </c>
      <c r="L633" s="314"/>
      <c r="M633" s="314"/>
      <c r="N633" s="314"/>
      <c r="O633" s="295"/>
      <c r="P633" s="314"/>
      <c r="Q633" s="328" t="str">
        <f>_xlfn.TEXTJOIN(" ",TRUE,Tabla135[[#This Row],[Actividad - Acción ¿Qué?
Inicia con verbo]],Tabla135[[#This Row],[Complemento
(Observaciones o desviaciones)]])</f>
        <v/>
      </c>
      <c r="R633" s="295"/>
      <c r="S633" s="327" t="str">
        <f>_xlfn.XLOOKUP(Tabla135[[#This Row],[Tipo de control]],Tabla7[Tipo de control],Tabla7[Peso],"",1)</f>
        <v/>
      </c>
      <c r="T633" s="290" t="str">
        <f>_xlfn.XLOOKUP(Tabla135[[#This Row],[Tipo de control]],Tabla7[Tipo de control],Tabla7[Afectación matriz],"",1)</f>
        <v/>
      </c>
      <c r="U633" s="295"/>
      <c r="V633" s="327" t="str">
        <f>_xlfn.XLOOKUP(Tabla135[[#This Row],[Implementación]],Tabla11[Implementación],Tabla11[Peso],"",1)</f>
        <v/>
      </c>
      <c r="W633" s="295"/>
      <c r="X633" s="295"/>
      <c r="Y633" s="295"/>
      <c r="Z633" s="295"/>
      <c r="AA633" s="310" t="str">
        <f>IFERROR(Tabla135[[#This Row],[Peso del control]]+Tabla135[[#This Row],[Peso de la implementación]],"")</f>
        <v/>
      </c>
      <c r="AB633" s="310" t="str" cm="1">
        <f t="array" ref="AB633">IFERROR(IF(Tabla135[[#This Row],[Registro diligenciado]]=TRUE,_xlfn.IFS(AND(Tabla135[[#This Row],[No. de Control]]=1,Tabla135[[#This Row],[Desplazamiento en la Matriz]]="Probabilidad"),D633-(D633*Tabla135[[#This Row],[Valor del control]]),AND(Tabla135[[#This Row],[No. de Control]]&gt;1,Tabla135[[#This Row],[Desplazamiento en la Matriz]]="Probabilidad"),AB632-(AB632*Tabla135[[#This Row],[Valor del control]]),AND(Tabla135[[#This Row],[No. de Control]]=1,Tabla135[[#This Row],[Desplazamiento en la Matriz]]="Impacto"),D633,AND(Tabla135[[#This Row],[No. de Control]]&gt;1,Tabla135[[#This Row],[Desplazamiento en la Matriz]]="Impacto"),AB632),""),"")</f>
        <v/>
      </c>
      <c r="AC633" s="310" t="str" cm="1">
        <f t="array" ref="AC633">IFERROR(IF(Tabla135[[#This Row],[Registro diligenciado]]=TRUE,_xlfn.IFS(AND(Tabla135[[#This Row],[No. de Control]]=1,Tabla135[[#This Row],[Desplazamiento en la Matriz]]="Impacto"),E633-(E633*Tabla135[[#This Row],[Valor del control]]),AND(Tabla135[[#This Row],[No. de Control]]&gt;1,Tabla135[[#This Row],[Desplazamiento en la Matriz]]="Impacto"),AC632-(AC632*Tabla135[[#This Row],[Valor del control]]),AND(Tabla135[[#This Row],[No. de Control]]=1,Tabla135[[#This Row],[Desplazamiento en la Matriz]]="Probabilidad"),E633,AND(Tabla135[[#This Row],[No. de Control]]&gt;1,Tabla135[[#This Row],[Desplazamiento en la Matriz]]="Probabilidad"),AC632),""),"")</f>
        <v/>
      </c>
      <c r="AD633" s="310">
        <f>IFERROR(_xlfn.MINIFS(Tabla135[Probabilidad residual],Tabla135[Id Riesgo],Tabla135[[#This Row],[Id Riesgo]]),"")</f>
        <v>0</v>
      </c>
      <c r="AE633" s="310">
        <f>IFERROR(_xlfn.MINIFS(Tabla135[Impacto residual],Tabla135[Id Riesgo],Tabla135[[#This Row],[Id Riesgo]]),"")</f>
        <v>0</v>
      </c>
      <c r="AF633" s="310" t="str" cm="1">
        <f t="array" ref="AF63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33" s="310" t="str" cm="1">
        <f t="array" ref="AG63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3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33" s="213"/>
      <c r="AJ633" s="727">
        <f>_xlfn.MINIFS(Tabla135[Probabilidad residual],Tabla135[Id Riesgo],Tabla135[[#This Row],[Id Riesgo]])</f>
        <v>0</v>
      </c>
      <c r="AK633" s="727">
        <f>_xlfn.MINIFS(Tabla135[Impacto residual],Tabla135[Id Riesgo],Tabla135[[#This Row],[Id Riesgo]])</f>
        <v>0</v>
      </c>
      <c r="AL633" s="727"/>
      <c r="AM633" s="727"/>
      <c r="AN633" s="213"/>
      <c r="AO633" s="213"/>
      <c r="AP633" s="213"/>
      <c r="AQ633" s="213"/>
      <c r="AR633" s="213"/>
      <c r="AS633" s="213"/>
      <c r="AT633" s="213"/>
      <c r="AU633" s="213"/>
      <c r="AV633" s="213"/>
      <c r="AW633" s="213"/>
      <c r="AX633" s="213"/>
      <c r="AY633" s="213"/>
    </row>
    <row r="634" spans="1:51" ht="14.6" x14ac:dyDescent="0.4">
      <c r="A634" s="735" t="str">
        <f>Tabla135[[#This Row],[Id Riesgo]]</f>
        <v>RC63</v>
      </c>
      <c r="B634" s="736" t="str">
        <f>Tabla135[[#This Row],[Riesgo]]</f>
        <v/>
      </c>
      <c r="C634" s="742" t="b">
        <f>Tabla135[[#This Row],[Identificado en paso 1 y 2?]]</f>
        <v>0</v>
      </c>
      <c r="D634" s="727" t="str">
        <f>_xlfn.XLOOKUP(Tabla135[[#This Row],[Id Riesgo]],Tabla13[Id Riesgo],Tabla13[Probabilidad],"",1)</f>
        <v/>
      </c>
      <c r="E634" s="727" t="str">
        <f>IF(C634=TRUE,_xlfn.XLOOKUP(Tabla135[[#This Row],[Id Riesgo]],Tabla13[Id Riesgo],Tabla13[Porcentaje Impacto],"",1),"")</f>
        <v/>
      </c>
      <c r="F634" s="290" t="str">
        <f t="shared" si="62"/>
        <v>RC63</v>
      </c>
      <c r="G634" s="415" t="b">
        <f>_xlfn.XLOOKUP(F634,Tabla13[Id Riesgo],Tabla13[Registro diligenciado],FALSE,1)</f>
        <v>0</v>
      </c>
      <c r="H634" s="290" t="str">
        <f>IF(G634,_xlfn.XLOOKUP(F634,Tabla6[Id Riesgo],Tabla6[DESCRIPCIÓN DEL RIESGO],FALSE,1),"")</f>
        <v/>
      </c>
      <c r="I634" s="327" t="str">
        <f>_xlfn.XLOOKUP(Tabla135[[#This Row],[Id Riesgo]],Tabla13[Id Riesgo],Tabla13[Probabilidad])</f>
        <v/>
      </c>
      <c r="J634" s="327" t="str">
        <f>_xlfn.XLOOKUP(Tabla135[[#This Row],[Id Riesgo]],Tabla13[Id Riesgo],Tabla13[Porcentaje Impacto],"",1)</f>
        <v/>
      </c>
      <c r="K634" s="311">
        <v>3</v>
      </c>
      <c r="L634" s="314"/>
      <c r="M634" s="314"/>
      <c r="N634" s="314"/>
      <c r="O634" s="295"/>
      <c r="P634" s="314"/>
      <c r="Q634" s="328" t="str">
        <f>_xlfn.TEXTJOIN(" ",TRUE,Tabla135[[#This Row],[Actividad - Acción ¿Qué?
Inicia con verbo]],Tabla135[[#This Row],[Complemento
(Observaciones o desviaciones)]])</f>
        <v/>
      </c>
      <c r="R634" s="295"/>
      <c r="S634" s="327" t="str">
        <f>_xlfn.XLOOKUP(Tabla135[[#This Row],[Tipo de control]],Tabla7[Tipo de control],Tabla7[Peso],"",1)</f>
        <v/>
      </c>
      <c r="T634" s="290" t="str">
        <f>_xlfn.XLOOKUP(Tabla135[[#This Row],[Tipo de control]],Tabla7[Tipo de control],Tabla7[Afectación matriz],"",1)</f>
        <v/>
      </c>
      <c r="U634" s="295"/>
      <c r="V634" s="327" t="str">
        <f>_xlfn.XLOOKUP(Tabla135[[#This Row],[Implementación]],Tabla11[Implementación],Tabla11[Peso],"",1)</f>
        <v/>
      </c>
      <c r="W634" s="295"/>
      <c r="X634" s="295"/>
      <c r="Y634" s="295"/>
      <c r="Z634" s="295"/>
      <c r="AA634" s="310" t="str">
        <f>IFERROR(Tabla135[[#This Row],[Peso del control]]+Tabla135[[#This Row],[Peso de la implementación]],"")</f>
        <v/>
      </c>
      <c r="AB634" s="310" t="str" cm="1">
        <f t="array" ref="AB634">IFERROR(IF(Tabla135[[#This Row],[Registro diligenciado]]=TRUE,_xlfn.IFS(AND(Tabla135[[#This Row],[No. de Control]]=1,Tabla135[[#This Row],[Desplazamiento en la Matriz]]="Probabilidad"),D634-(D634*Tabla135[[#This Row],[Valor del control]]),AND(Tabla135[[#This Row],[No. de Control]]&gt;1,Tabla135[[#This Row],[Desplazamiento en la Matriz]]="Probabilidad"),AB633-(AB633*Tabla135[[#This Row],[Valor del control]]),AND(Tabla135[[#This Row],[No. de Control]]=1,Tabla135[[#This Row],[Desplazamiento en la Matriz]]="Impacto"),D634,AND(Tabla135[[#This Row],[No. de Control]]&gt;1,Tabla135[[#This Row],[Desplazamiento en la Matriz]]="Impacto"),AB633),""),"")</f>
        <v/>
      </c>
      <c r="AC634" s="310" t="str" cm="1">
        <f t="array" ref="AC634">IFERROR(IF(Tabla135[[#This Row],[Registro diligenciado]]=TRUE,_xlfn.IFS(AND(Tabla135[[#This Row],[No. de Control]]=1,Tabla135[[#This Row],[Desplazamiento en la Matriz]]="Impacto"),E634-(E634*Tabla135[[#This Row],[Valor del control]]),AND(Tabla135[[#This Row],[No. de Control]]&gt;1,Tabla135[[#This Row],[Desplazamiento en la Matriz]]="Impacto"),AC633-(AC633*Tabla135[[#This Row],[Valor del control]]),AND(Tabla135[[#This Row],[No. de Control]]=1,Tabla135[[#This Row],[Desplazamiento en la Matriz]]="Probabilidad"),E634,AND(Tabla135[[#This Row],[No. de Control]]&gt;1,Tabla135[[#This Row],[Desplazamiento en la Matriz]]="Probabilidad"),AC633),""),"")</f>
        <v/>
      </c>
      <c r="AD634" s="310">
        <f>IFERROR(_xlfn.MINIFS(Tabla135[Probabilidad residual],Tabla135[Id Riesgo],Tabla135[[#This Row],[Id Riesgo]]),"")</f>
        <v>0</v>
      </c>
      <c r="AE634" s="310">
        <f>IFERROR(_xlfn.MINIFS(Tabla135[Impacto residual],Tabla135[Id Riesgo],Tabla135[[#This Row],[Id Riesgo]]),"")</f>
        <v>0</v>
      </c>
      <c r="AF634" s="310" t="str" cm="1">
        <f t="array" ref="AF63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34" s="310" t="str" cm="1">
        <f t="array" ref="AG63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3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34" s="213"/>
      <c r="AJ634" s="727">
        <f>_xlfn.MINIFS(Tabla135[Probabilidad residual],Tabla135[Id Riesgo],Tabla135[[#This Row],[Id Riesgo]])</f>
        <v>0</v>
      </c>
      <c r="AK634" s="727">
        <f>_xlfn.MINIFS(Tabla135[Impacto residual],Tabla135[Id Riesgo],Tabla135[[#This Row],[Id Riesgo]])</f>
        <v>0</v>
      </c>
      <c r="AL634" s="727"/>
      <c r="AM634" s="727"/>
      <c r="AN634" s="213"/>
      <c r="AO634" s="213"/>
      <c r="AP634" s="213"/>
      <c r="AQ634" s="213"/>
      <c r="AR634" s="213"/>
      <c r="AS634" s="213"/>
      <c r="AT634" s="213"/>
      <c r="AU634" s="213"/>
      <c r="AV634" s="213"/>
      <c r="AW634" s="213"/>
      <c r="AX634" s="213"/>
      <c r="AY634" s="213"/>
    </row>
    <row r="635" spans="1:51" ht="14.6" x14ac:dyDescent="0.4">
      <c r="A635" s="735" t="str">
        <f>Tabla135[[#This Row],[Id Riesgo]]</f>
        <v>RC63</v>
      </c>
      <c r="B635" s="736" t="str">
        <f>Tabla135[[#This Row],[Riesgo]]</f>
        <v/>
      </c>
      <c r="C635" s="742" t="b">
        <f>Tabla135[[#This Row],[Identificado en paso 1 y 2?]]</f>
        <v>0</v>
      </c>
      <c r="D635" s="727" t="str">
        <f>_xlfn.XLOOKUP(Tabla135[[#This Row],[Id Riesgo]],Tabla13[Id Riesgo],Tabla13[Probabilidad],"",1)</f>
        <v/>
      </c>
      <c r="E635" s="727" t="str">
        <f>IF(C635=TRUE,_xlfn.XLOOKUP(Tabla135[[#This Row],[Id Riesgo]],Tabla13[Id Riesgo],Tabla13[Porcentaje Impacto],"",1),"")</f>
        <v/>
      </c>
      <c r="F635" s="290" t="str">
        <f t="shared" si="62"/>
        <v>RC63</v>
      </c>
      <c r="G635" s="415" t="b">
        <f>_xlfn.XLOOKUP(F635,Tabla13[Id Riesgo],Tabla13[Registro diligenciado],FALSE,1)</f>
        <v>0</v>
      </c>
      <c r="H635" s="290" t="str">
        <f>IF(G635,_xlfn.XLOOKUP(F635,Tabla6[Id Riesgo],Tabla6[DESCRIPCIÓN DEL RIESGO],FALSE,1),"")</f>
        <v/>
      </c>
      <c r="I635" s="327" t="str">
        <f>_xlfn.XLOOKUP(Tabla135[[#This Row],[Id Riesgo]],Tabla13[Id Riesgo],Tabla13[Probabilidad])</f>
        <v/>
      </c>
      <c r="J635" s="327" t="str">
        <f>_xlfn.XLOOKUP(Tabla135[[#This Row],[Id Riesgo]],Tabla13[Id Riesgo],Tabla13[Porcentaje Impacto],"",1)</f>
        <v/>
      </c>
      <c r="K635" s="311">
        <v>4</v>
      </c>
      <c r="L635" s="314"/>
      <c r="M635" s="314"/>
      <c r="N635" s="314"/>
      <c r="O635" s="295"/>
      <c r="P635" s="314"/>
      <c r="Q635" s="328" t="str">
        <f>_xlfn.TEXTJOIN(" ",TRUE,Tabla135[[#This Row],[Actividad - Acción ¿Qué?
Inicia con verbo]],Tabla135[[#This Row],[Complemento
(Observaciones o desviaciones)]])</f>
        <v/>
      </c>
      <c r="R635" s="295"/>
      <c r="S635" s="327" t="str">
        <f>_xlfn.XLOOKUP(Tabla135[[#This Row],[Tipo de control]],Tabla7[Tipo de control],Tabla7[Peso],"",1)</f>
        <v/>
      </c>
      <c r="T635" s="290" t="str">
        <f>_xlfn.XLOOKUP(Tabla135[[#This Row],[Tipo de control]],Tabla7[Tipo de control],Tabla7[Afectación matriz],"",1)</f>
        <v/>
      </c>
      <c r="U635" s="295"/>
      <c r="V635" s="327" t="str">
        <f>_xlfn.XLOOKUP(Tabla135[[#This Row],[Implementación]],Tabla11[Implementación],Tabla11[Peso],"",1)</f>
        <v/>
      </c>
      <c r="W635" s="295"/>
      <c r="X635" s="295"/>
      <c r="Y635" s="295"/>
      <c r="Z635" s="295"/>
      <c r="AA635" s="310" t="str">
        <f>IFERROR(Tabla135[[#This Row],[Peso del control]]+Tabla135[[#This Row],[Peso de la implementación]],"")</f>
        <v/>
      </c>
      <c r="AB635" s="310" t="str" cm="1">
        <f t="array" ref="AB635">IFERROR(IF(Tabla135[[#This Row],[Registro diligenciado]]=TRUE,_xlfn.IFS(AND(Tabla135[[#This Row],[No. de Control]]=1,Tabla135[[#This Row],[Desplazamiento en la Matriz]]="Probabilidad"),D635-(D635*Tabla135[[#This Row],[Valor del control]]),AND(Tabla135[[#This Row],[No. de Control]]&gt;1,Tabla135[[#This Row],[Desplazamiento en la Matriz]]="Probabilidad"),AB634-(AB634*Tabla135[[#This Row],[Valor del control]]),AND(Tabla135[[#This Row],[No. de Control]]=1,Tabla135[[#This Row],[Desplazamiento en la Matriz]]="Impacto"),D635,AND(Tabla135[[#This Row],[No. de Control]]&gt;1,Tabla135[[#This Row],[Desplazamiento en la Matriz]]="Impacto"),AB634),""),"")</f>
        <v/>
      </c>
      <c r="AC635" s="310" t="str" cm="1">
        <f t="array" ref="AC635">IFERROR(IF(Tabla135[[#This Row],[Registro diligenciado]]=TRUE,_xlfn.IFS(AND(Tabla135[[#This Row],[No. de Control]]=1,Tabla135[[#This Row],[Desplazamiento en la Matriz]]="Impacto"),E635-(E635*Tabla135[[#This Row],[Valor del control]]),AND(Tabla135[[#This Row],[No. de Control]]&gt;1,Tabla135[[#This Row],[Desplazamiento en la Matriz]]="Impacto"),AC634-(AC634*Tabla135[[#This Row],[Valor del control]]),AND(Tabla135[[#This Row],[No. de Control]]=1,Tabla135[[#This Row],[Desplazamiento en la Matriz]]="Probabilidad"),E635,AND(Tabla135[[#This Row],[No. de Control]]&gt;1,Tabla135[[#This Row],[Desplazamiento en la Matriz]]="Probabilidad"),AC634),""),"")</f>
        <v/>
      </c>
      <c r="AD635" s="310">
        <f>IFERROR(_xlfn.MINIFS(Tabla135[Probabilidad residual],Tabla135[Id Riesgo],Tabla135[[#This Row],[Id Riesgo]]),"")</f>
        <v>0</v>
      </c>
      <c r="AE635" s="310">
        <f>IFERROR(_xlfn.MINIFS(Tabla135[Impacto residual],Tabla135[Id Riesgo],Tabla135[[#This Row],[Id Riesgo]]),"")</f>
        <v>0</v>
      </c>
      <c r="AF635" s="310" t="str" cm="1">
        <f t="array" ref="AF63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35" s="310" t="str" cm="1">
        <f t="array" ref="AG63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3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35" s="213"/>
      <c r="AJ635" s="727">
        <f>_xlfn.MINIFS(Tabla135[Probabilidad residual],Tabla135[Id Riesgo],Tabla135[[#This Row],[Id Riesgo]])</f>
        <v>0</v>
      </c>
      <c r="AK635" s="727">
        <f>_xlfn.MINIFS(Tabla135[Impacto residual],Tabla135[Id Riesgo],Tabla135[[#This Row],[Id Riesgo]])</f>
        <v>0</v>
      </c>
      <c r="AL635" s="727"/>
      <c r="AM635" s="727"/>
      <c r="AN635" s="213"/>
      <c r="AO635" s="213"/>
      <c r="AP635" s="213"/>
      <c r="AQ635" s="213"/>
      <c r="AR635" s="213"/>
      <c r="AS635" s="213"/>
      <c r="AT635" s="213"/>
      <c r="AU635" s="213"/>
      <c r="AV635" s="213"/>
      <c r="AW635" s="213"/>
      <c r="AX635" s="213"/>
      <c r="AY635" s="213"/>
    </row>
    <row r="636" spans="1:51" ht="14.6" x14ac:dyDescent="0.4">
      <c r="A636" s="735" t="str">
        <f>Tabla135[[#This Row],[Id Riesgo]]</f>
        <v>RC63</v>
      </c>
      <c r="B636" s="736" t="str">
        <f>Tabla135[[#This Row],[Riesgo]]</f>
        <v/>
      </c>
      <c r="C636" s="742" t="b">
        <f>Tabla135[[#This Row],[Identificado en paso 1 y 2?]]</f>
        <v>0</v>
      </c>
      <c r="D636" s="727" t="str">
        <f>_xlfn.XLOOKUP(Tabla135[[#This Row],[Id Riesgo]],Tabla13[Id Riesgo],Tabla13[Probabilidad],"",1)</f>
        <v/>
      </c>
      <c r="E636" s="727" t="str">
        <f>IF(C636=TRUE,_xlfn.XLOOKUP(Tabla135[[#This Row],[Id Riesgo]],Tabla13[Id Riesgo],Tabla13[Porcentaje Impacto],"",1),"")</f>
        <v/>
      </c>
      <c r="F636" s="290" t="str">
        <f t="shared" si="62"/>
        <v>RC63</v>
      </c>
      <c r="G636" s="415" t="b">
        <f>_xlfn.XLOOKUP(F636,Tabla13[Id Riesgo],Tabla13[Registro diligenciado],FALSE,1)</f>
        <v>0</v>
      </c>
      <c r="H636" s="290" t="str">
        <f>IF(G636,_xlfn.XLOOKUP(F636,Tabla6[Id Riesgo],Tabla6[DESCRIPCIÓN DEL RIESGO],FALSE,1),"")</f>
        <v/>
      </c>
      <c r="I636" s="327" t="str">
        <f>_xlfn.XLOOKUP(Tabla135[[#This Row],[Id Riesgo]],Tabla13[Id Riesgo],Tabla13[Probabilidad])</f>
        <v/>
      </c>
      <c r="J636" s="327" t="str">
        <f>_xlfn.XLOOKUP(Tabla135[[#This Row],[Id Riesgo]],Tabla13[Id Riesgo],Tabla13[Porcentaje Impacto],"",1)</f>
        <v/>
      </c>
      <c r="K636" s="311">
        <v>5</v>
      </c>
      <c r="L636" s="314"/>
      <c r="M636" s="314"/>
      <c r="N636" s="314"/>
      <c r="O636" s="295"/>
      <c r="P636" s="314"/>
      <c r="Q636" s="328" t="str">
        <f>_xlfn.TEXTJOIN(" ",TRUE,Tabla135[[#This Row],[Actividad - Acción ¿Qué?
Inicia con verbo]],Tabla135[[#This Row],[Complemento
(Observaciones o desviaciones)]])</f>
        <v/>
      </c>
      <c r="R636" s="295"/>
      <c r="S636" s="327" t="str">
        <f>_xlfn.XLOOKUP(Tabla135[[#This Row],[Tipo de control]],Tabla7[Tipo de control],Tabla7[Peso],"",1)</f>
        <v/>
      </c>
      <c r="T636" s="290" t="str">
        <f>_xlfn.XLOOKUP(Tabla135[[#This Row],[Tipo de control]],Tabla7[Tipo de control],Tabla7[Afectación matriz],"",1)</f>
        <v/>
      </c>
      <c r="U636" s="295"/>
      <c r="V636" s="327" t="str">
        <f>_xlfn.XLOOKUP(Tabla135[[#This Row],[Implementación]],Tabla11[Implementación],Tabla11[Peso],"",1)</f>
        <v/>
      </c>
      <c r="W636" s="295"/>
      <c r="X636" s="295"/>
      <c r="Y636" s="295"/>
      <c r="Z636" s="295"/>
      <c r="AA636" s="310" t="str">
        <f>IFERROR(Tabla135[[#This Row],[Peso del control]]+Tabla135[[#This Row],[Peso de la implementación]],"")</f>
        <v/>
      </c>
      <c r="AB636" s="310" t="str" cm="1">
        <f t="array" ref="AB636">IFERROR(IF(Tabla135[[#This Row],[Registro diligenciado]]=TRUE,_xlfn.IFS(AND(Tabla135[[#This Row],[No. de Control]]=1,Tabla135[[#This Row],[Desplazamiento en la Matriz]]="Probabilidad"),D636-(D636*Tabla135[[#This Row],[Valor del control]]),AND(Tabla135[[#This Row],[No. de Control]]&gt;1,Tabla135[[#This Row],[Desplazamiento en la Matriz]]="Probabilidad"),AB635-(AB635*Tabla135[[#This Row],[Valor del control]]),AND(Tabla135[[#This Row],[No. de Control]]=1,Tabla135[[#This Row],[Desplazamiento en la Matriz]]="Impacto"),D636,AND(Tabla135[[#This Row],[No. de Control]]&gt;1,Tabla135[[#This Row],[Desplazamiento en la Matriz]]="Impacto"),AB635),""),"")</f>
        <v/>
      </c>
      <c r="AC636" s="310" t="str" cm="1">
        <f t="array" ref="AC636">IFERROR(IF(Tabla135[[#This Row],[Registro diligenciado]]=TRUE,_xlfn.IFS(AND(Tabla135[[#This Row],[No. de Control]]=1,Tabla135[[#This Row],[Desplazamiento en la Matriz]]="Impacto"),E636-(E636*Tabla135[[#This Row],[Valor del control]]),AND(Tabla135[[#This Row],[No. de Control]]&gt;1,Tabla135[[#This Row],[Desplazamiento en la Matriz]]="Impacto"),AC635-(AC635*Tabla135[[#This Row],[Valor del control]]),AND(Tabla135[[#This Row],[No. de Control]]=1,Tabla135[[#This Row],[Desplazamiento en la Matriz]]="Probabilidad"),E636,AND(Tabla135[[#This Row],[No. de Control]]&gt;1,Tabla135[[#This Row],[Desplazamiento en la Matriz]]="Probabilidad"),AC635),""),"")</f>
        <v/>
      </c>
      <c r="AD636" s="310">
        <f>IFERROR(_xlfn.MINIFS(Tabla135[Probabilidad residual],Tabla135[Id Riesgo],Tabla135[[#This Row],[Id Riesgo]]),"")</f>
        <v>0</v>
      </c>
      <c r="AE636" s="310">
        <f>IFERROR(_xlfn.MINIFS(Tabla135[Impacto residual],Tabla135[Id Riesgo],Tabla135[[#This Row],[Id Riesgo]]),"")</f>
        <v>0</v>
      </c>
      <c r="AF636" s="310" t="str" cm="1">
        <f t="array" ref="AF63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36" s="310" t="str" cm="1">
        <f t="array" ref="AG63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3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36" s="213"/>
      <c r="AJ636" s="727">
        <f>_xlfn.MINIFS(Tabla135[Probabilidad residual],Tabla135[Id Riesgo],Tabla135[[#This Row],[Id Riesgo]])</f>
        <v>0</v>
      </c>
      <c r="AK636" s="727">
        <f>_xlfn.MINIFS(Tabla135[Impacto residual],Tabla135[Id Riesgo],Tabla135[[#This Row],[Id Riesgo]])</f>
        <v>0</v>
      </c>
      <c r="AL636" s="727"/>
      <c r="AM636" s="727"/>
      <c r="AN636" s="213"/>
      <c r="AO636" s="213"/>
      <c r="AP636" s="213"/>
      <c r="AQ636" s="213"/>
      <c r="AR636" s="213"/>
      <c r="AS636" s="213"/>
      <c r="AT636" s="213"/>
      <c r="AU636" s="213"/>
      <c r="AV636" s="213"/>
      <c r="AW636" s="213"/>
      <c r="AX636" s="213"/>
      <c r="AY636" s="213"/>
    </row>
    <row r="637" spans="1:51" ht="14.6" x14ac:dyDescent="0.4">
      <c r="A637" s="735" t="str">
        <f>Tabla135[[#This Row],[Id Riesgo]]</f>
        <v>RC63</v>
      </c>
      <c r="B637" s="736" t="str">
        <f>Tabla135[[#This Row],[Riesgo]]</f>
        <v/>
      </c>
      <c r="C637" s="742" t="b">
        <f>Tabla135[[#This Row],[Identificado en paso 1 y 2?]]</f>
        <v>0</v>
      </c>
      <c r="D637" s="727" t="str">
        <f>_xlfn.XLOOKUP(Tabla135[[#This Row],[Id Riesgo]],Tabla13[Id Riesgo],Tabla13[Probabilidad],"",1)</f>
        <v/>
      </c>
      <c r="E637" s="727" t="str">
        <f>IF(C637=TRUE,_xlfn.XLOOKUP(Tabla135[[#This Row],[Id Riesgo]],Tabla13[Id Riesgo],Tabla13[Porcentaje Impacto],"",1),"")</f>
        <v/>
      </c>
      <c r="F637" s="290" t="str">
        <f t="shared" si="62"/>
        <v>RC63</v>
      </c>
      <c r="G637" s="415" t="b">
        <f>_xlfn.XLOOKUP(F637,Tabla13[Id Riesgo],Tabla13[Registro diligenciado],FALSE,1)</f>
        <v>0</v>
      </c>
      <c r="H637" s="290" t="str">
        <f>IF(G637,_xlfn.XLOOKUP(F637,Tabla6[Id Riesgo],Tabla6[DESCRIPCIÓN DEL RIESGO],FALSE,1),"")</f>
        <v/>
      </c>
      <c r="I637" s="327" t="str">
        <f>_xlfn.XLOOKUP(Tabla135[[#This Row],[Id Riesgo]],Tabla13[Id Riesgo],Tabla13[Probabilidad])</f>
        <v/>
      </c>
      <c r="J637" s="327" t="str">
        <f>_xlfn.XLOOKUP(Tabla135[[#This Row],[Id Riesgo]],Tabla13[Id Riesgo],Tabla13[Porcentaje Impacto],"",1)</f>
        <v/>
      </c>
      <c r="K637" s="311">
        <v>6</v>
      </c>
      <c r="L637" s="314"/>
      <c r="M637" s="314"/>
      <c r="N637" s="314"/>
      <c r="O637" s="295"/>
      <c r="P637" s="314"/>
      <c r="Q637" s="328" t="str">
        <f>_xlfn.TEXTJOIN(" ",TRUE,Tabla135[[#This Row],[Actividad - Acción ¿Qué?
Inicia con verbo]],Tabla135[[#This Row],[Complemento
(Observaciones o desviaciones)]])</f>
        <v/>
      </c>
      <c r="R637" s="295"/>
      <c r="S637" s="327" t="str">
        <f>_xlfn.XLOOKUP(Tabla135[[#This Row],[Tipo de control]],Tabla7[Tipo de control],Tabla7[Peso],"",1)</f>
        <v/>
      </c>
      <c r="T637" s="290" t="str">
        <f>_xlfn.XLOOKUP(Tabla135[[#This Row],[Tipo de control]],Tabla7[Tipo de control],Tabla7[Afectación matriz],"",1)</f>
        <v/>
      </c>
      <c r="U637" s="295"/>
      <c r="V637" s="327" t="str">
        <f>_xlfn.XLOOKUP(Tabla135[[#This Row],[Implementación]],Tabla11[Implementación],Tabla11[Peso],"",1)</f>
        <v/>
      </c>
      <c r="W637" s="295"/>
      <c r="X637" s="295"/>
      <c r="Y637" s="295"/>
      <c r="Z637" s="295"/>
      <c r="AA637" s="310" t="str">
        <f>IFERROR(Tabla135[[#This Row],[Peso del control]]+Tabla135[[#This Row],[Peso de la implementación]],"")</f>
        <v/>
      </c>
      <c r="AB637" s="310" t="str" cm="1">
        <f t="array" ref="AB637">IFERROR(IF(Tabla135[[#This Row],[Registro diligenciado]]=TRUE,_xlfn.IFS(AND(Tabla135[[#This Row],[No. de Control]]=1,Tabla135[[#This Row],[Desplazamiento en la Matriz]]="Probabilidad"),D637-(D637*Tabla135[[#This Row],[Valor del control]]),AND(Tabla135[[#This Row],[No. de Control]]&gt;1,Tabla135[[#This Row],[Desplazamiento en la Matriz]]="Probabilidad"),AB636-(AB636*Tabla135[[#This Row],[Valor del control]]),AND(Tabla135[[#This Row],[No. de Control]]=1,Tabla135[[#This Row],[Desplazamiento en la Matriz]]="Impacto"),D637,AND(Tabla135[[#This Row],[No. de Control]]&gt;1,Tabla135[[#This Row],[Desplazamiento en la Matriz]]="Impacto"),AB636),""),"")</f>
        <v/>
      </c>
      <c r="AC637" s="310" t="str" cm="1">
        <f t="array" ref="AC637">IFERROR(IF(Tabla135[[#This Row],[Registro diligenciado]]=TRUE,_xlfn.IFS(AND(Tabla135[[#This Row],[No. de Control]]=1,Tabla135[[#This Row],[Desplazamiento en la Matriz]]="Impacto"),E637-(E637*Tabla135[[#This Row],[Valor del control]]),AND(Tabla135[[#This Row],[No. de Control]]&gt;1,Tabla135[[#This Row],[Desplazamiento en la Matriz]]="Impacto"),AC636-(AC636*Tabla135[[#This Row],[Valor del control]]),AND(Tabla135[[#This Row],[No. de Control]]=1,Tabla135[[#This Row],[Desplazamiento en la Matriz]]="Probabilidad"),E637,AND(Tabla135[[#This Row],[No. de Control]]&gt;1,Tabla135[[#This Row],[Desplazamiento en la Matriz]]="Probabilidad"),AC636),""),"")</f>
        <v/>
      </c>
      <c r="AD637" s="310">
        <f>IFERROR(_xlfn.MINIFS(Tabla135[Probabilidad residual],Tabla135[Id Riesgo],Tabla135[[#This Row],[Id Riesgo]]),"")</f>
        <v>0</v>
      </c>
      <c r="AE637" s="310">
        <f>IFERROR(_xlfn.MINIFS(Tabla135[Impacto residual],Tabla135[Id Riesgo],Tabla135[[#This Row],[Id Riesgo]]),"")</f>
        <v>0</v>
      </c>
      <c r="AF637" s="310" t="str" cm="1">
        <f t="array" ref="AF63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37" s="310" t="str" cm="1">
        <f t="array" ref="AG63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3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37" s="213"/>
      <c r="AJ637" s="727">
        <f>_xlfn.MINIFS(Tabla135[Probabilidad residual],Tabla135[Id Riesgo],Tabla135[[#This Row],[Id Riesgo]])</f>
        <v>0</v>
      </c>
      <c r="AK637" s="727">
        <f>_xlfn.MINIFS(Tabla135[Impacto residual],Tabla135[Id Riesgo],Tabla135[[#This Row],[Id Riesgo]])</f>
        <v>0</v>
      </c>
      <c r="AL637" s="727"/>
      <c r="AM637" s="727"/>
      <c r="AN637" s="213"/>
      <c r="AO637" s="213"/>
      <c r="AP637" s="213"/>
      <c r="AQ637" s="213"/>
      <c r="AR637" s="213"/>
      <c r="AS637" s="213"/>
      <c r="AT637" s="213"/>
      <c r="AU637" s="213"/>
      <c r="AV637" s="213"/>
      <c r="AW637" s="213"/>
      <c r="AX637" s="213"/>
      <c r="AY637" s="213"/>
    </row>
    <row r="638" spans="1:51" ht="14.6" x14ac:dyDescent="0.4">
      <c r="A638" s="735" t="str">
        <f>Tabla135[[#This Row],[Id Riesgo]]</f>
        <v>RC63</v>
      </c>
      <c r="B638" s="736" t="str">
        <f>Tabla135[[#This Row],[Riesgo]]</f>
        <v/>
      </c>
      <c r="C638" s="742" t="b">
        <f>Tabla135[[#This Row],[Identificado en paso 1 y 2?]]</f>
        <v>0</v>
      </c>
      <c r="D638" s="727" t="str">
        <f>_xlfn.XLOOKUP(Tabla135[[#This Row],[Id Riesgo]],Tabla13[Id Riesgo],Tabla13[Probabilidad],"",1)</f>
        <v/>
      </c>
      <c r="E638" s="727" t="str">
        <f>IF(C638=TRUE,_xlfn.XLOOKUP(Tabla135[[#This Row],[Id Riesgo]],Tabla13[Id Riesgo],Tabla13[Porcentaje Impacto],"",1),"")</f>
        <v/>
      </c>
      <c r="F638" s="290" t="str">
        <f t="shared" si="62"/>
        <v>RC63</v>
      </c>
      <c r="G638" s="415" t="b">
        <f>_xlfn.XLOOKUP(F638,Tabla13[Id Riesgo],Tabla13[Registro diligenciado],FALSE,1)</f>
        <v>0</v>
      </c>
      <c r="H638" s="290" t="str">
        <f>IF(G638,_xlfn.XLOOKUP(F638,Tabla6[Id Riesgo],Tabla6[DESCRIPCIÓN DEL RIESGO],FALSE,1),"")</f>
        <v/>
      </c>
      <c r="I638" s="327" t="str">
        <f>_xlfn.XLOOKUP(Tabla135[[#This Row],[Id Riesgo]],Tabla13[Id Riesgo],Tabla13[Probabilidad])</f>
        <v/>
      </c>
      <c r="J638" s="327" t="str">
        <f>_xlfn.XLOOKUP(Tabla135[[#This Row],[Id Riesgo]],Tabla13[Id Riesgo],Tabla13[Porcentaje Impacto],"",1)</f>
        <v/>
      </c>
      <c r="K638" s="311">
        <v>7</v>
      </c>
      <c r="L638" s="314"/>
      <c r="M638" s="314"/>
      <c r="N638" s="314"/>
      <c r="O638" s="295"/>
      <c r="P638" s="314"/>
      <c r="Q638" s="328" t="str">
        <f>_xlfn.TEXTJOIN(" ",TRUE,Tabla135[[#This Row],[Actividad - Acción ¿Qué?
Inicia con verbo]],Tabla135[[#This Row],[Complemento
(Observaciones o desviaciones)]])</f>
        <v/>
      </c>
      <c r="R638" s="295"/>
      <c r="S638" s="327" t="str">
        <f>_xlfn.XLOOKUP(Tabla135[[#This Row],[Tipo de control]],Tabla7[Tipo de control],Tabla7[Peso],"",1)</f>
        <v/>
      </c>
      <c r="T638" s="290" t="str">
        <f>_xlfn.XLOOKUP(Tabla135[[#This Row],[Tipo de control]],Tabla7[Tipo de control],Tabla7[Afectación matriz],"",1)</f>
        <v/>
      </c>
      <c r="U638" s="295"/>
      <c r="V638" s="327" t="str">
        <f>_xlfn.XLOOKUP(Tabla135[[#This Row],[Implementación]],Tabla11[Implementación],Tabla11[Peso],"",1)</f>
        <v/>
      </c>
      <c r="W638" s="295"/>
      <c r="X638" s="295"/>
      <c r="Y638" s="295"/>
      <c r="Z638" s="295"/>
      <c r="AA638" s="310" t="str">
        <f>IFERROR(Tabla135[[#This Row],[Peso del control]]+Tabla135[[#This Row],[Peso de la implementación]],"")</f>
        <v/>
      </c>
      <c r="AB638" s="310" t="str" cm="1">
        <f t="array" ref="AB638">IFERROR(IF(Tabla135[[#This Row],[Registro diligenciado]]=TRUE,_xlfn.IFS(AND(Tabla135[[#This Row],[No. de Control]]=1,Tabla135[[#This Row],[Desplazamiento en la Matriz]]="Probabilidad"),D638-(D638*Tabla135[[#This Row],[Valor del control]]),AND(Tabla135[[#This Row],[No. de Control]]&gt;1,Tabla135[[#This Row],[Desplazamiento en la Matriz]]="Probabilidad"),AB637-(AB637*Tabla135[[#This Row],[Valor del control]]),AND(Tabla135[[#This Row],[No. de Control]]=1,Tabla135[[#This Row],[Desplazamiento en la Matriz]]="Impacto"),D638,AND(Tabla135[[#This Row],[No. de Control]]&gt;1,Tabla135[[#This Row],[Desplazamiento en la Matriz]]="Impacto"),AB637),""),"")</f>
        <v/>
      </c>
      <c r="AC638" s="310" t="str" cm="1">
        <f t="array" ref="AC638">IFERROR(IF(Tabla135[[#This Row],[Registro diligenciado]]=TRUE,_xlfn.IFS(AND(Tabla135[[#This Row],[No. de Control]]=1,Tabla135[[#This Row],[Desplazamiento en la Matriz]]="Impacto"),E638-(E638*Tabla135[[#This Row],[Valor del control]]),AND(Tabla135[[#This Row],[No. de Control]]&gt;1,Tabla135[[#This Row],[Desplazamiento en la Matriz]]="Impacto"),AC637-(AC637*Tabla135[[#This Row],[Valor del control]]),AND(Tabla135[[#This Row],[No. de Control]]=1,Tabla135[[#This Row],[Desplazamiento en la Matriz]]="Probabilidad"),E638,AND(Tabla135[[#This Row],[No. de Control]]&gt;1,Tabla135[[#This Row],[Desplazamiento en la Matriz]]="Probabilidad"),AC637),""),"")</f>
        <v/>
      </c>
      <c r="AD638" s="310">
        <f>IFERROR(_xlfn.MINIFS(Tabla135[Probabilidad residual],Tabla135[Id Riesgo],Tabla135[[#This Row],[Id Riesgo]]),"")</f>
        <v>0</v>
      </c>
      <c r="AE638" s="310">
        <f>IFERROR(_xlfn.MINIFS(Tabla135[Impacto residual],Tabla135[Id Riesgo],Tabla135[[#This Row],[Id Riesgo]]),"")</f>
        <v>0</v>
      </c>
      <c r="AF638" s="310" t="str" cm="1">
        <f t="array" ref="AF63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38" s="310" t="str" cm="1">
        <f t="array" ref="AG63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3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38" s="213"/>
      <c r="AJ638" s="727">
        <f>_xlfn.MINIFS(Tabla135[Probabilidad residual],Tabla135[Id Riesgo],Tabla135[[#This Row],[Id Riesgo]])</f>
        <v>0</v>
      </c>
      <c r="AK638" s="727">
        <f>_xlfn.MINIFS(Tabla135[Impacto residual],Tabla135[Id Riesgo],Tabla135[[#This Row],[Id Riesgo]])</f>
        <v>0</v>
      </c>
      <c r="AL638" s="727"/>
      <c r="AM638" s="727"/>
      <c r="AN638" s="213"/>
      <c r="AO638" s="213"/>
      <c r="AP638" s="213"/>
      <c r="AQ638" s="213"/>
      <c r="AR638" s="213"/>
      <c r="AS638" s="213"/>
      <c r="AT638" s="213"/>
      <c r="AU638" s="213"/>
      <c r="AV638" s="213"/>
      <c r="AW638" s="213"/>
      <c r="AX638" s="213"/>
      <c r="AY638" s="213"/>
    </row>
    <row r="639" spans="1:51" ht="14.6" x14ac:dyDescent="0.4">
      <c r="A639" s="735" t="str">
        <f>Tabla135[[#This Row],[Id Riesgo]]</f>
        <v>RC63</v>
      </c>
      <c r="B639" s="736" t="str">
        <f>Tabla135[[#This Row],[Riesgo]]</f>
        <v/>
      </c>
      <c r="C639" s="742" t="b">
        <f>Tabla135[[#This Row],[Identificado en paso 1 y 2?]]</f>
        <v>0</v>
      </c>
      <c r="D639" s="727" t="str">
        <f>_xlfn.XLOOKUP(Tabla135[[#This Row],[Id Riesgo]],Tabla13[Id Riesgo],Tabla13[Probabilidad],"",1)</f>
        <v/>
      </c>
      <c r="E639" s="727" t="str">
        <f>IF(C639=TRUE,_xlfn.XLOOKUP(Tabla135[[#This Row],[Id Riesgo]],Tabla13[Id Riesgo],Tabla13[Porcentaje Impacto],"",1),"")</f>
        <v/>
      </c>
      <c r="F639" s="290" t="str">
        <f t="shared" si="62"/>
        <v>RC63</v>
      </c>
      <c r="G639" s="415" t="b">
        <f>_xlfn.XLOOKUP(F639,Tabla13[Id Riesgo],Tabla13[Registro diligenciado],FALSE,1)</f>
        <v>0</v>
      </c>
      <c r="H639" s="290" t="str">
        <f>IF(G639,_xlfn.XLOOKUP(F639,Tabla6[Id Riesgo],Tabla6[DESCRIPCIÓN DEL RIESGO],FALSE,1),"")</f>
        <v/>
      </c>
      <c r="I639" s="327" t="str">
        <f>_xlfn.XLOOKUP(Tabla135[[#This Row],[Id Riesgo]],Tabla13[Id Riesgo],Tabla13[Probabilidad])</f>
        <v/>
      </c>
      <c r="J639" s="327" t="str">
        <f>_xlfn.XLOOKUP(Tabla135[[#This Row],[Id Riesgo]],Tabla13[Id Riesgo],Tabla13[Porcentaje Impacto],"",1)</f>
        <v/>
      </c>
      <c r="K639" s="311">
        <v>8</v>
      </c>
      <c r="L639" s="314"/>
      <c r="M639" s="314"/>
      <c r="N639" s="314"/>
      <c r="O639" s="295"/>
      <c r="P639" s="314"/>
      <c r="Q639" s="328" t="str">
        <f>_xlfn.TEXTJOIN(" ",TRUE,Tabla135[[#This Row],[Actividad - Acción ¿Qué?
Inicia con verbo]],Tabla135[[#This Row],[Complemento
(Observaciones o desviaciones)]])</f>
        <v/>
      </c>
      <c r="R639" s="295"/>
      <c r="S639" s="327" t="str">
        <f>_xlfn.XLOOKUP(Tabla135[[#This Row],[Tipo de control]],Tabla7[Tipo de control],Tabla7[Peso],"",1)</f>
        <v/>
      </c>
      <c r="T639" s="290" t="str">
        <f>_xlfn.XLOOKUP(Tabla135[[#This Row],[Tipo de control]],Tabla7[Tipo de control],Tabla7[Afectación matriz],"",1)</f>
        <v/>
      </c>
      <c r="U639" s="295"/>
      <c r="V639" s="327" t="str">
        <f>_xlfn.XLOOKUP(Tabla135[[#This Row],[Implementación]],Tabla11[Implementación],Tabla11[Peso],"",1)</f>
        <v/>
      </c>
      <c r="W639" s="295"/>
      <c r="X639" s="295"/>
      <c r="Y639" s="295"/>
      <c r="Z639" s="295"/>
      <c r="AA639" s="310" t="str">
        <f>IFERROR(Tabla135[[#This Row],[Peso del control]]+Tabla135[[#This Row],[Peso de la implementación]],"")</f>
        <v/>
      </c>
      <c r="AB639" s="310" t="str" cm="1">
        <f t="array" ref="AB639">IFERROR(IF(Tabla135[[#This Row],[Registro diligenciado]]=TRUE,_xlfn.IFS(AND(Tabla135[[#This Row],[No. de Control]]=1,Tabla135[[#This Row],[Desplazamiento en la Matriz]]="Probabilidad"),D639-(D639*Tabla135[[#This Row],[Valor del control]]),AND(Tabla135[[#This Row],[No. de Control]]&gt;1,Tabla135[[#This Row],[Desplazamiento en la Matriz]]="Probabilidad"),AB638-(AB638*Tabla135[[#This Row],[Valor del control]]),AND(Tabla135[[#This Row],[No. de Control]]=1,Tabla135[[#This Row],[Desplazamiento en la Matriz]]="Impacto"),D639,AND(Tabla135[[#This Row],[No. de Control]]&gt;1,Tabla135[[#This Row],[Desplazamiento en la Matriz]]="Impacto"),AB638),""),"")</f>
        <v/>
      </c>
      <c r="AC639" s="310" t="str" cm="1">
        <f t="array" ref="AC639">IFERROR(IF(Tabla135[[#This Row],[Registro diligenciado]]=TRUE,_xlfn.IFS(AND(Tabla135[[#This Row],[No. de Control]]=1,Tabla135[[#This Row],[Desplazamiento en la Matriz]]="Impacto"),E639-(E639*Tabla135[[#This Row],[Valor del control]]),AND(Tabla135[[#This Row],[No. de Control]]&gt;1,Tabla135[[#This Row],[Desplazamiento en la Matriz]]="Impacto"),AC638-(AC638*Tabla135[[#This Row],[Valor del control]]),AND(Tabla135[[#This Row],[No. de Control]]=1,Tabla135[[#This Row],[Desplazamiento en la Matriz]]="Probabilidad"),E639,AND(Tabla135[[#This Row],[No. de Control]]&gt;1,Tabla135[[#This Row],[Desplazamiento en la Matriz]]="Probabilidad"),AC638),""),"")</f>
        <v/>
      </c>
      <c r="AD639" s="310">
        <f>IFERROR(_xlfn.MINIFS(Tabla135[Probabilidad residual],Tabla135[Id Riesgo],Tabla135[[#This Row],[Id Riesgo]]),"")</f>
        <v>0</v>
      </c>
      <c r="AE639" s="310">
        <f>IFERROR(_xlfn.MINIFS(Tabla135[Impacto residual],Tabla135[Id Riesgo],Tabla135[[#This Row],[Id Riesgo]]),"")</f>
        <v>0</v>
      </c>
      <c r="AF639" s="310" t="str" cm="1">
        <f t="array" ref="AF63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39" s="310" t="str" cm="1">
        <f t="array" ref="AG63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3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39" s="213"/>
      <c r="AJ639" s="727">
        <f>_xlfn.MINIFS(Tabla135[Probabilidad residual],Tabla135[Id Riesgo],Tabla135[[#This Row],[Id Riesgo]])</f>
        <v>0</v>
      </c>
      <c r="AK639" s="727">
        <f>_xlfn.MINIFS(Tabla135[Impacto residual],Tabla135[Id Riesgo],Tabla135[[#This Row],[Id Riesgo]])</f>
        <v>0</v>
      </c>
      <c r="AL639" s="727"/>
      <c r="AM639" s="727"/>
      <c r="AN639" s="213"/>
      <c r="AO639" s="213"/>
      <c r="AP639" s="213"/>
      <c r="AQ639" s="213"/>
      <c r="AR639" s="213"/>
      <c r="AS639" s="213"/>
      <c r="AT639" s="213"/>
      <c r="AU639" s="213"/>
      <c r="AV639" s="213"/>
      <c r="AW639" s="213"/>
      <c r="AX639" s="213"/>
      <c r="AY639" s="213"/>
    </row>
    <row r="640" spans="1:51" ht="14.6" x14ac:dyDescent="0.4">
      <c r="A640" s="735" t="str">
        <f>Tabla135[[#This Row],[Id Riesgo]]</f>
        <v>RC63</v>
      </c>
      <c r="B640" s="736" t="str">
        <f>Tabla135[[#This Row],[Riesgo]]</f>
        <v/>
      </c>
      <c r="C640" s="742" t="b">
        <f>Tabla135[[#This Row],[Identificado en paso 1 y 2?]]</f>
        <v>0</v>
      </c>
      <c r="D640" s="727" t="str">
        <f>_xlfn.XLOOKUP(Tabla135[[#This Row],[Id Riesgo]],Tabla13[Id Riesgo],Tabla13[Probabilidad],"",1)</f>
        <v/>
      </c>
      <c r="E640" s="727" t="str">
        <f>IF(C640=TRUE,_xlfn.XLOOKUP(Tabla135[[#This Row],[Id Riesgo]],Tabla13[Id Riesgo],Tabla13[Porcentaje Impacto],"",1),"")</f>
        <v/>
      </c>
      <c r="F640" s="290" t="str">
        <f t="shared" si="62"/>
        <v>RC63</v>
      </c>
      <c r="G640" s="415" t="b">
        <f>_xlfn.XLOOKUP(F640,Tabla13[Id Riesgo],Tabla13[Registro diligenciado],FALSE,1)</f>
        <v>0</v>
      </c>
      <c r="H640" s="290" t="str">
        <f>IF(G640,_xlfn.XLOOKUP(F640,Tabla6[Id Riesgo],Tabla6[DESCRIPCIÓN DEL RIESGO],FALSE,1),"")</f>
        <v/>
      </c>
      <c r="I640" s="327" t="str">
        <f>_xlfn.XLOOKUP(Tabla135[[#This Row],[Id Riesgo]],Tabla13[Id Riesgo],Tabla13[Probabilidad])</f>
        <v/>
      </c>
      <c r="J640" s="327" t="str">
        <f>_xlfn.XLOOKUP(Tabla135[[#This Row],[Id Riesgo]],Tabla13[Id Riesgo],Tabla13[Porcentaje Impacto],"",1)</f>
        <v/>
      </c>
      <c r="K640" s="311">
        <v>9</v>
      </c>
      <c r="L640" s="314"/>
      <c r="M640" s="314"/>
      <c r="N640" s="314"/>
      <c r="O640" s="295"/>
      <c r="P640" s="314"/>
      <c r="Q640" s="328" t="str">
        <f>_xlfn.TEXTJOIN(" ",TRUE,Tabla135[[#This Row],[Actividad - Acción ¿Qué?
Inicia con verbo]],Tabla135[[#This Row],[Complemento
(Observaciones o desviaciones)]])</f>
        <v/>
      </c>
      <c r="R640" s="295"/>
      <c r="S640" s="327" t="str">
        <f>_xlfn.XLOOKUP(Tabla135[[#This Row],[Tipo de control]],Tabla7[Tipo de control],Tabla7[Peso],"",1)</f>
        <v/>
      </c>
      <c r="T640" s="290" t="str">
        <f>_xlfn.XLOOKUP(Tabla135[[#This Row],[Tipo de control]],Tabla7[Tipo de control],Tabla7[Afectación matriz],"",1)</f>
        <v/>
      </c>
      <c r="U640" s="295"/>
      <c r="V640" s="327" t="str">
        <f>_xlfn.XLOOKUP(Tabla135[[#This Row],[Implementación]],Tabla11[Implementación],Tabla11[Peso],"",1)</f>
        <v/>
      </c>
      <c r="W640" s="295"/>
      <c r="X640" s="295"/>
      <c r="Y640" s="295"/>
      <c r="Z640" s="295"/>
      <c r="AA640" s="310" t="str">
        <f>IFERROR(Tabla135[[#This Row],[Peso del control]]+Tabla135[[#This Row],[Peso de la implementación]],"")</f>
        <v/>
      </c>
      <c r="AB640" s="310" t="str" cm="1">
        <f t="array" ref="AB640">IFERROR(IF(Tabla135[[#This Row],[Registro diligenciado]]=TRUE,_xlfn.IFS(AND(Tabla135[[#This Row],[No. de Control]]=1,Tabla135[[#This Row],[Desplazamiento en la Matriz]]="Probabilidad"),D640-(D640*Tabla135[[#This Row],[Valor del control]]),AND(Tabla135[[#This Row],[No. de Control]]&gt;1,Tabla135[[#This Row],[Desplazamiento en la Matriz]]="Probabilidad"),AB639-(AB639*Tabla135[[#This Row],[Valor del control]]),AND(Tabla135[[#This Row],[No. de Control]]=1,Tabla135[[#This Row],[Desplazamiento en la Matriz]]="Impacto"),D640,AND(Tabla135[[#This Row],[No. de Control]]&gt;1,Tabla135[[#This Row],[Desplazamiento en la Matriz]]="Impacto"),AB639),""),"")</f>
        <v/>
      </c>
      <c r="AC640" s="310" t="str" cm="1">
        <f t="array" ref="AC640">IFERROR(IF(Tabla135[[#This Row],[Registro diligenciado]]=TRUE,_xlfn.IFS(AND(Tabla135[[#This Row],[No. de Control]]=1,Tabla135[[#This Row],[Desplazamiento en la Matriz]]="Impacto"),E640-(E640*Tabla135[[#This Row],[Valor del control]]),AND(Tabla135[[#This Row],[No. de Control]]&gt;1,Tabla135[[#This Row],[Desplazamiento en la Matriz]]="Impacto"),AC639-(AC639*Tabla135[[#This Row],[Valor del control]]),AND(Tabla135[[#This Row],[No. de Control]]=1,Tabla135[[#This Row],[Desplazamiento en la Matriz]]="Probabilidad"),E640,AND(Tabla135[[#This Row],[No. de Control]]&gt;1,Tabla135[[#This Row],[Desplazamiento en la Matriz]]="Probabilidad"),AC639),""),"")</f>
        <v/>
      </c>
      <c r="AD640" s="310">
        <f>IFERROR(_xlfn.MINIFS(Tabla135[Probabilidad residual],Tabla135[Id Riesgo],Tabla135[[#This Row],[Id Riesgo]]),"")</f>
        <v>0</v>
      </c>
      <c r="AE640" s="310">
        <f>IFERROR(_xlfn.MINIFS(Tabla135[Impacto residual],Tabla135[Id Riesgo],Tabla135[[#This Row],[Id Riesgo]]),"")</f>
        <v>0</v>
      </c>
      <c r="AF640" s="310" t="str" cm="1">
        <f t="array" ref="AF64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40" s="310" t="str" cm="1">
        <f t="array" ref="AG64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4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40" s="213"/>
      <c r="AJ640" s="727">
        <f>_xlfn.MINIFS(Tabla135[Probabilidad residual],Tabla135[Id Riesgo],Tabla135[[#This Row],[Id Riesgo]])</f>
        <v>0</v>
      </c>
      <c r="AK640" s="727">
        <f>_xlfn.MINIFS(Tabla135[Impacto residual],Tabla135[Id Riesgo],Tabla135[[#This Row],[Id Riesgo]])</f>
        <v>0</v>
      </c>
      <c r="AL640" s="727"/>
      <c r="AM640" s="727"/>
      <c r="AN640" s="213"/>
      <c r="AO640" s="213"/>
      <c r="AP640" s="213"/>
      <c r="AQ640" s="213"/>
      <c r="AR640" s="213"/>
      <c r="AS640" s="213"/>
      <c r="AT640" s="213"/>
      <c r="AU640" s="213"/>
      <c r="AV640" s="213"/>
      <c r="AW640" s="213"/>
      <c r="AX640" s="213"/>
      <c r="AY640" s="213"/>
    </row>
    <row r="641" spans="1:51" ht="14.6" x14ac:dyDescent="0.4">
      <c r="A641" s="735" t="str">
        <f>Tabla135[[#This Row],[Id Riesgo]]</f>
        <v>RC63</v>
      </c>
      <c r="B641" s="736" t="str">
        <f>Tabla135[[#This Row],[Riesgo]]</f>
        <v/>
      </c>
      <c r="C641" s="742" t="b">
        <f>Tabla135[[#This Row],[Identificado en paso 1 y 2?]]</f>
        <v>0</v>
      </c>
      <c r="D641" s="727" t="str">
        <f>_xlfn.XLOOKUP(Tabla135[[#This Row],[Id Riesgo]],Tabla13[Id Riesgo],Tabla13[Probabilidad],"",1)</f>
        <v/>
      </c>
      <c r="E641" s="727" t="str">
        <f>IF(C641=TRUE,_xlfn.XLOOKUP(Tabla135[[#This Row],[Id Riesgo]],Tabla13[Id Riesgo],Tabla13[Porcentaje Impacto],"",1),"")</f>
        <v/>
      </c>
      <c r="F641" s="290" t="str">
        <f t="shared" si="62"/>
        <v>RC63</v>
      </c>
      <c r="G641" s="415" t="b">
        <f>_xlfn.XLOOKUP(F641,Tabla13[Id Riesgo],Tabla13[Registro diligenciado],FALSE,1)</f>
        <v>0</v>
      </c>
      <c r="H641" s="290" t="str">
        <f>IF(G641,_xlfn.XLOOKUP(F641,Tabla6[Id Riesgo],Tabla6[DESCRIPCIÓN DEL RIESGO],FALSE,1),"")</f>
        <v/>
      </c>
      <c r="I641" s="327" t="str">
        <f>_xlfn.XLOOKUP(Tabla135[[#This Row],[Id Riesgo]],Tabla13[Id Riesgo],Tabla13[Probabilidad])</f>
        <v/>
      </c>
      <c r="J641" s="327" t="str">
        <f>_xlfn.XLOOKUP(Tabla135[[#This Row],[Id Riesgo]],Tabla13[Id Riesgo],Tabla13[Porcentaje Impacto],"",1)</f>
        <v/>
      </c>
      <c r="K641" s="311">
        <v>10</v>
      </c>
      <c r="L641" s="314"/>
      <c r="M641" s="314"/>
      <c r="N641" s="314"/>
      <c r="O641" s="295"/>
      <c r="P641" s="314"/>
      <c r="Q641" s="328" t="str">
        <f>_xlfn.TEXTJOIN(" ",TRUE,Tabla135[[#This Row],[Actividad - Acción ¿Qué?
Inicia con verbo]],Tabla135[[#This Row],[Complemento
(Observaciones o desviaciones)]])</f>
        <v/>
      </c>
      <c r="R641" s="295"/>
      <c r="S641" s="327" t="str">
        <f>_xlfn.XLOOKUP(Tabla135[[#This Row],[Tipo de control]],Tabla7[Tipo de control],Tabla7[Peso],"",1)</f>
        <v/>
      </c>
      <c r="T641" s="290" t="str">
        <f>_xlfn.XLOOKUP(Tabla135[[#This Row],[Tipo de control]],Tabla7[Tipo de control],Tabla7[Afectación matriz],"",1)</f>
        <v/>
      </c>
      <c r="U641" s="295"/>
      <c r="V641" s="327" t="str">
        <f>_xlfn.XLOOKUP(Tabla135[[#This Row],[Implementación]],Tabla11[Implementación],Tabla11[Peso],"",1)</f>
        <v/>
      </c>
      <c r="W641" s="295"/>
      <c r="X641" s="295"/>
      <c r="Y641" s="295"/>
      <c r="Z641" s="295"/>
      <c r="AA641" s="310" t="str">
        <f>IFERROR(Tabla135[[#This Row],[Peso del control]]+Tabla135[[#This Row],[Peso de la implementación]],"")</f>
        <v/>
      </c>
      <c r="AB641" s="310" t="str" cm="1">
        <f t="array" ref="AB641">IFERROR(IF(Tabla135[[#This Row],[Registro diligenciado]]=TRUE,_xlfn.IFS(AND(Tabla135[[#This Row],[No. de Control]]=1,Tabla135[[#This Row],[Desplazamiento en la Matriz]]="Probabilidad"),D641-(D641*Tabla135[[#This Row],[Valor del control]]),AND(Tabla135[[#This Row],[No. de Control]]&gt;1,Tabla135[[#This Row],[Desplazamiento en la Matriz]]="Probabilidad"),AB640-(AB640*Tabla135[[#This Row],[Valor del control]]),AND(Tabla135[[#This Row],[No. de Control]]=1,Tabla135[[#This Row],[Desplazamiento en la Matriz]]="Impacto"),D641,AND(Tabla135[[#This Row],[No. de Control]]&gt;1,Tabla135[[#This Row],[Desplazamiento en la Matriz]]="Impacto"),AB640),""),"")</f>
        <v/>
      </c>
      <c r="AC641" s="310" t="str" cm="1">
        <f t="array" ref="AC641">IFERROR(IF(Tabla135[[#This Row],[Registro diligenciado]]=TRUE,_xlfn.IFS(AND(Tabla135[[#This Row],[No. de Control]]=1,Tabla135[[#This Row],[Desplazamiento en la Matriz]]="Impacto"),E641-(E641*Tabla135[[#This Row],[Valor del control]]),AND(Tabla135[[#This Row],[No. de Control]]&gt;1,Tabla135[[#This Row],[Desplazamiento en la Matriz]]="Impacto"),AC640-(AC640*Tabla135[[#This Row],[Valor del control]]),AND(Tabla135[[#This Row],[No. de Control]]=1,Tabla135[[#This Row],[Desplazamiento en la Matriz]]="Probabilidad"),E641,AND(Tabla135[[#This Row],[No. de Control]]&gt;1,Tabla135[[#This Row],[Desplazamiento en la Matriz]]="Probabilidad"),AC640),""),"")</f>
        <v/>
      </c>
      <c r="AD641" s="310">
        <f>IFERROR(_xlfn.MINIFS(Tabla135[Probabilidad residual],Tabla135[Id Riesgo],Tabla135[[#This Row],[Id Riesgo]]),"")</f>
        <v>0</v>
      </c>
      <c r="AE641" s="310">
        <f>IFERROR(_xlfn.MINIFS(Tabla135[Impacto residual],Tabla135[Id Riesgo],Tabla135[[#This Row],[Id Riesgo]]),"")</f>
        <v>0</v>
      </c>
      <c r="AF641" s="310" t="str" cm="1">
        <f t="array" ref="AF64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41" s="310" t="str" cm="1">
        <f t="array" ref="AG64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4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41" s="213"/>
      <c r="AJ641" s="727">
        <f>_xlfn.MINIFS(Tabla135[Probabilidad residual],Tabla135[Id Riesgo],Tabla135[[#This Row],[Id Riesgo]])</f>
        <v>0</v>
      </c>
      <c r="AK641" s="727">
        <f>_xlfn.MINIFS(Tabla135[Impacto residual],Tabla135[Id Riesgo],Tabla135[[#This Row],[Id Riesgo]])</f>
        <v>0</v>
      </c>
      <c r="AL641" s="727"/>
      <c r="AM641" s="727"/>
      <c r="AN641" s="213"/>
      <c r="AO641" s="213"/>
      <c r="AP641" s="213"/>
      <c r="AQ641" s="213"/>
      <c r="AR641" s="213"/>
      <c r="AS641" s="213"/>
      <c r="AT641" s="213"/>
      <c r="AU641" s="213"/>
      <c r="AV641" s="213"/>
      <c r="AW641" s="213"/>
      <c r="AX641" s="213"/>
      <c r="AY641" s="213"/>
    </row>
    <row r="642" spans="1:51" ht="14.6" x14ac:dyDescent="0.4">
      <c r="A642" s="735" t="str">
        <f>Tabla135[[#This Row],[Id Riesgo]]</f>
        <v>RC64</v>
      </c>
      <c r="B642" s="736" t="str">
        <f>Tabla135[[#This Row],[Riesgo]]</f>
        <v/>
      </c>
      <c r="C642" s="742" t="b">
        <f>Tabla135[[#This Row],[Identificado en paso 1 y 2?]]</f>
        <v>0</v>
      </c>
      <c r="D642" s="727" t="str">
        <f>_xlfn.XLOOKUP(Tabla135[[#This Row],[Id Riesgo]],Tabla13[Id Riesgo],Tabla13[Probabilidad],"",1)</f>
        <v/>
      </c>
      <c r="E642" s="727" t="str">
        <f>IF(C642=TRUE,_xlfn.XLOOKUP(Tabla135[[#This Row],[Id Riesgo]],Tabla13[Id Riesgo],Tabla13[Porcentaje Impacto],"",1),"")</f>
        <v/>
      </c>
      <c r="F642" s="290" t="s">
        <v>195</v>
      </c>
      <c r="G642" s="415" t="b">
        <f>_xlfn.XLOOKUP(F642,Tabla13[Id Riesgo],Tabla13[Registro diligenciado],FALSE,1)</f>
        <v>0</v>
      </c>
      <c r="H642" s="290" t="str">
        <f>IF(G642,_xlfn.XLOOKUP(F642,Tabla6[Id Riesgo],Tabla6[DESCRIPCIÓN DEL RIESGO],FALSE,1),"")</f>
        <v/>
      </c>
      <c r="I642" s="327" t="str">
        <f>_xlfn.XLOOKUP(Tabla135[[#This Row],[Id Riesgo]],Tabla13[Id Riesgo],Tabla13[Probabilidad])</f>
        <v/>
      </c>
      <c r="J642" s="327" t="str">
        <f>_xlfn.XLOOKUP(Tabla135[[#This Row],[Id Riesgo]],Tabla13[Id Riesgo],Tabla13[Porcentaje Impacto],"",1)</f>
        <v/>
      </c>
      <c r="K642" s="311">
        <v>1</v>
      </c>
      <c r="L642" s="314"/>
      <c r="M642" s="314"/>
      <c r="N642" s="314"/>
      <c r="O642" s="295"/>
      <c r="P642" s="314"/>
      <c r="Q642" s="328" t="str">
        <f>_xlfn.TEXTJOIN(" ",TRUE,Tabla135[[#This Row],[Actividad - Acción ¿Qué?
Inicia con verbo]],Tabla135[[#This Row],[Complemento
(Observaciones o desviaciones)]])</f>
        <v/>
      </c>
      <c r="R642" s="295"/>
      <c r="S642" s="327" t="str">
        <f>_xlfn.XLOOKUP(Tabla135[[#This Row],[Tipo de control]],Tabla7[Tipo de control],Tabla7[Peso],"",1)</f>
        <v/>
      </c>
      <c r="T642" s="290" t="str">
        <f>_xlfn.XLOOKUP(Tabla135[[#This Row],[Tipo de control]],Tabla7[Tipo de control],Tabla7[Afectación matriz],"",1)</f>
        <v/>
      </c>
      <c r="U642" s="295"/>
      <c r="V642" s="327" t="str">
        <f>_xlfn.XLOOKUP(Tabla135[[#This Row],[Implementación]],Tabla11[Implementación],Tabla11[Peso],"",1)</f>
        <v/>
      </c>
      <c r="W642" s="295"/>
      <c r="X642" s="295"/>
      <c r="Y642" s="295"/>
      <c r="Z642" s="295"/>
      <c r="AA642" s="310" t="str">
        <f>IFERROR(Tabla135[[#This Row],[Peso del control]]+Tabla135[[#This Row],[Peso de la implementación]],"")</f>
        <v/>
      </c>
      <c r="AB642" s="310" t="str" cm="1">
        <f t="array" ref="AB642">IFERROR(IF(Tabla135[[#This Row],[Registro diligenciado]]=TRUE,_xlfn.IFS(AND(Tabla135[[#This Row],[No. de Control]]=1,Tabla135[[#This Row],[Desplazamiento en la Matriz]]="Probabilidad"),D642-(D642*Tabla135[[#This Row],[Valor del control]]),AND(Tabla135[[#This Row],[No. de Control]]&gt;1,Tabla135[[#This Row],[Desplazamiento en la Matriz]]="Probabilidad"),AB641-(AB641*Tabla135[[#This Row],[Valor del control]]),AND(Tabla135[[#This Row],[No. de Control]]=1,Tabla135[[#This Row],[Desplazamiento en la Matriz]]="Impacto"),D642,AND(Tabla135[[#This Row],[No. de Control]]&gt;1,Tabla135[[#This Row],[Desplazamiento en la Matriz]]="Impacto"),AB641),""),"")</f>
        <v/>
      </c>
      <c r="AC642" s="310" t="str" cm="1">
        <f t="array" ref="AC642">IFERROR(IF(Tabla135[[#This Row],[Registro diligenciado]]=TRUE,_xlfn.IFS(AND(Tabla135[[#This Row],[No. de Control]]=1,Tabla135[[#This Row],[Desplazamiento en la Matriz]]="Impacto"),E642-(E642*Tabla135[[#This Row],[Valor del control]]),AND(Tabla135[[#This Row],[No. de Control]]&gt;1,Tabla135[[#This Row],[Desplazamiento en la Matriz]]="Impacto"),AC641-(AC641*Tabla135[[#This Row],[Valor del control]]),AND(Tabla135[[#This Row],[No. de Control]]=1,Tabla135[[#This Row],[Desplazamiento en la Matriz]]="Probabilidad"),E642,AND(Tabla135[[#This Row],[No. de Control]]&gt;1,Tabla135[[#This Row],[Desplazamiento en la Matriz]]="Probabilidad"),AC641),""),"")</f>
        <v/>
      </c>
      <c r="AD642" s="310">
        <f>IFERROR(_xlfn.MINIFS(Tabla135[Probabilidad residual],Tabla135[Id Riesgo],Tabla135[[#This Row],[Id Riesgo]]),"")</f>
        <v>0</v>
      </c>
      <c r="AE642" s="310">
        <f>IFERROR(_xlfn.MINIFS(Tabla135[Impacto residual],Tabla135[Id Riesgo],Tabla135[[#This Row],[Id Riesgo]]),"")</f>
        <v>0</v>
      </c>
      <c r="AF642" s="310" t="str" cm="1">
        <f t="array" ref="AF64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42" s="310" t="str" cm="1">
        <f t="array" ref="AG64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4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42" s="213"/>
      <c r="AJ642" s="727">
        <f>_xlfn.MINIFS(Tabla135[Probabilidad residual],Tabla135[Id Riesgo],Tabla135[[#This Row],[Id Riesgo]])</f>
        <v>0</v>
      </c>
      <c r="AK642" s="727">
        <f>_xlfn.MINIFS(Tabla135[Impacto residual],Tabla135[Id Riesgo],Tabla135[[#This Row],[Id Riesgo]])</f>
        <v>0</v>
      </c>
      <c r="AL642" s="727" t="str" cm="1">
        <f t="array" ref="AL642">IFERROR(_xlfn.IFS(AND(AJ642&gt;=CONFIGURACIÓN!$BF$6,AJ642&lt;=CONFIGURACIÓN!$BG$6),CONFIGURACIÓN!$BE$6,AND(AJ642&gt;=CONFIGURACIÓN!$BF$7,AJ642&lt;=CONFIGURACIÓN!$BG$7),CONFIGURACIÓN!$BE$7,AND(AJ642&gt;=CONFIGURACIÓN!$BF$8,AJ642&lt;=CONFIGURACIÓN!$BG$8),CONFIGURACIÓN!$BE$8,AND(AJ642&gt;=CONFIGURACIÓN!$BF$9,AJ642&lt;=CONFIGURACIÓN!$BG$9),CONFIGURACIÓN!$BE$9,AND(AJ642&gt;=CONFIGURACIÓN!$BF$10,AJ642&lt;=CONFIGURACIÓN!$BG$10),CONFIGURACIÓN!$BE$10),"")</f>
        <v/>
      </c>
      <c r="AM642" s="727" t="str" cm="1">
        <f t="array" ref="AM642">IFERROR(_xlfn.IFS(AND(AK642&gt;=CONFIGURACIÓN!$BJ$6,AK642&lt;=CONFIGURACIÓN!$BK$6),CONFIGURACIÓN!$BI$6,AND(AK642&gt;=CONFIGURACIÓN!$BJ$7,AK642&lt;=CONFIGURACIÓN!$BK$7),CONFIGURACIÓN!$BI$7,AND(AK642&gt;=CONFIGURACIÓN!$BJ$8,AK642&lt;=CONFIGURACIÓN!$BK$8),CONFIGURACIÓN!$BI$8,AND(AK642&gt;=CONFIGURACIÓN!$BJ$9,AK642&lt;=CONFIGURACIÓN!$BK$9),CONFIGURACIÓN!$BI$9,AND(AK642&gt;=CONFIGURACIÓN!$BJ$10,AK642&lt;=CONFIGURACIÓN!$BK$10),CONFIGURACIÓN!$BI$10),"")</f>
        <v/>
      </c>
      <c r="AN642" s="213"/>
      <c r="AO642" s="213"/>
      <c r="AP642" s="213"/>
      <c r="AQ642" s="213"/>
      <c r="AR642" s="213"/>
      <c r="AS642" s="213"/>
      <c r="AT642" s="213"/>
      <c r="AU642" s="213"/>
      <c r="AV642" s="213"/>
      <c r="AW642" s="213"/>
      <c r="AX642" s="213"/>
      <c r="AY642" s="213"/>
    </row>
    <row r="643" spans="1:51" ht="14.6" x14ac:dyDescent="0.4">
      <c r="A643" s="735" t="str">
        <f>Tabla135[[#This Row],[Id Riesgo]]</f>
        <v>RC64</v>
      </c>
      <c r="B643" s="736" t="str">
        <f>Tabla135[[#This Row],[Riesgo]]</f>
        <v/>
      </c>
      <c r="C643" s="742" t="b">
        <f>Tabla135[[#This Row],[Identificado en paso 1 y 2?]]</f>
        <v>0</v>
      </c>
      <c r="D643" s="727" t="str">
        <f>_xlfn.XLOOKUP(Tabla135[[#This Row],[Id Riesgo]],Tabla13[Id Riesgo],Tabla13[Probabilidad],"",1)</f>
        <v/>
      </c>
      <c r="E643" s="727" t="str">
        <f>IF(C643=TRUE,_xlfn.XLOOKUP(Tabla135[[#This Row],[Id Riesgo]],Tabla13[Id Riesgo],Tabla13[Porcentaje Impacto],"",1),"")</f>
        <v/>
      </c>
      <c r="F643" s="290" t="str">
        <f t="shared" ref="F643:F651" si="63">F642</f>
        <v>RC64</v>
      </c>
      <c r="G643" s="415" t="b">
        <f>_xlfn.XLOOKUP(F643,Tabla13[Id Riesgo],Tabla13[Registro diligenciado],FALSE,1)</f>
        <v>0</v>
      </c>
      <c r="H643" s="290" t="str">
        <f>IF(G643,_xlfn.XLOOKUP(F643,Tabla6[Id Riesgo],Tabla6[DESCRIPCIÓN DEL RIESGO],FALSE,1),"")</f>
        <v/>
      </c>
      <c r="I643" s="327" t="str">
        <f>_xlfn.XLOOKUP(Tabla135[[#This Row],[Id Riesgo]],Tabla13[Id Riesgo],Tabla13[Probabilidad])</f>
        <v/>
      </c>
      <c r="J643" s="327" t="str">
        <f>_xlfn.XLOOKUP(Tabla135[[#This Row],[Id Riesgo]],Tabla13[Id Riesgo],Tabla13[Porcentaje Impacto],"",1)</f>
        <v/>
      </c>
      <c r="K643" s="311">
        <v>2</v>
      </c>
      <c r="L643" s="314"/>
      <c r="M643" s="314"/>
      <c r="N643" s="314"/>
      <c r="O643" s="295"/>
      <c r="P643" s="314"/>
      <c r="Q643" s="328" t="str">
        <f>_xlfn.TEXTJOIN(" ",TRUE,Tabla135[[#This Row],[Actividad - Acción ¿Qué?
Inicia con verbo]],Tabla135[[#This Row],[Complemento
(Observaciones o desviaciones)]])</f>
        <v/>
      </c>
      <c r="R643" s="295"/>
      <c r="S643" s="327" t="str">
        <f>_xlfn.XLOOKUP(Tabla135[[#This Row],[Tipo de control]],Tabla7[Tipo de control],Tabla7[Peso],"",1)</f>
        <v/>
      </c>
      <c r="T643" s="290" t="str">
        <f>_xlfn.XLOOKUP(Tabla135[[#This Row],[Tipo de control]],Tabla7[Tipo de control],Tabla7[Afectación matriz],"",1)</f>
        <v/>
      </c>
      <c r="U643" s="295"/>
      <c r="V643" s="327" t="str">
        <f>_xlfn.XLOOKUP(Tabla135[[#This Row],[Implementación]],Tabla11[Implementación],Tabla11[Peso],"",1)</f>
        <v/>
      </c>
      <c r="W643" s="295"/>
      <c r="X643" s="295"/>
      <c r="Y643" s="295"/>
      <c r="Z643" s="295"/>
      <c r="AA643" s="310" t="str">
        <f>IFERROR(Tabla135[[#This Row],[Peso del control]]+Tabla135[[#This Row],[Peso de la implementación]],"")</f>
        <v/>
      </c>
      <c r="AB643" s="310" t="str" cm="1">
        <f t="array" ref="AB643">IFERROR(IF(Tabla135[[#This Row],[Registro diligenciado]]=TRUE,_xlfn.IFS(AND(Tabla135[[#This Row],[No. de Control]]=1,Tabla135[[#This Row],[Desplazamiento en la Matriz]]="Probabilidad"),D643-(D643*Tabla135[[#This Row],[Valor del control]]),AND(Tabla135[[#This Row],[No. de Control]]&gt;1,Tabla135[[#This Row],[Desplazamiento en la Matriz]]="Probabilidad"),AB642-(AB642*Tabla135[[#This Row],[Valor del control]]),AND(Tabla135[[#This Row],[No. de Control]]=1,Tabla135[[#This Row],[Desplazamiento en la Matriz]]="Impacto"),D643,AND(Tabla135[[#This Row],[No. de Control]]&gt;1,Tabla135[[#This Row],[Desplazamiento en la Matriz]]="Impacto"),AB642),""),"")</f>
        <v/>
      </c>
      <c r="AC643" s="310" t="str" cm="1">
        <f t="array" ref="AC643">IFERROR(IF(Tabla135[[#This Row],[Registro diligenciado]]=TRUE,_xlfn.IFS(AND(Tabla135[[#This Row],[No. de Control]]=1,Tabla135[[#This Row],[Desplazamiento en la Matriz]]="Impacto"),E643-(E643*Tabla135[[#This Row],[Valor del control]]),AND(Tabla135[[#This Row],[No. de Control]]&gt;1,Tabla135[[#This Row],[Desplazamiento en la Matriz]]="Impacto"),AC642-(AC642*Tabla135[[#This Row],[Valor del control]]),AND(Tabla135[[#This Row],[No. de Control]]=1,Tabla135[[#This Row],[Desplazamiento en la Matriz]]="Probabilidad"),E643,AND(Tabla135[[#This Row],[No. de Control]]&gt;1,Tabla135[[#This Row],[Desplazamiento en la Matriz]]="Probabilidad"),AC642),""),"")</f>
        <v/>
      </c>
      <c r="AD643" s="310">
        <f>IFERROR(_xlfn.MINIFS(Tabla135[Probabilidad residual],Tabla135[Id Riesgo],Tabla135[[#This Row],[Id Riesgo]]),"")</f>
        <v>0</v>
      </c>
      <c r="AE643" s="310">
        <f>IFERROR(_xlfn.MINIFS(Tabla135[Impacto residual],Tabla135[Id Riesgo],Tabla135[[#This Row],[Id Riesgo]]),"")</f>
        <v>0</v>
      </c>
      <c r="AF643" s="310" t="str" cm="1">
        <f t="array" ref="AF64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43" s="310" t="str" cm="1">
        <f t="array" ref="AG64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4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43" s="213"/>
      <c r="AJ643" s="727">
        <f>_xlfn.MINIFS(Tabla135[Probabilidad residual],Tabla135[Id Riesgo],Tabla135[[#This Row],[Id Riesgo]])</f>
        <v>0</v>
      </c>
      <c r="AK643" s="727">
        <f>_xlfn.MINIFS(Tabla135[Impacto residual],Tabla135[Id Riesgo],Tabla135[[#This Row],[Id Riesgo]])</f>
        <v>0</v>
      </c>
      <c r="AL643" s="727"/>
      <c r="AM643" s="727"/>
      <c r="AN643" s="213"/>
      <c r="AO643" s="213"/>
      <c r="AP643" s="213"/>
      <c r="AQ643" s="213"/>
      <c r="AR643" s="213"/>
      <c r="AS643" s="213"/>
      <c r="AT643" s="213"/>
      <c r="AU643" s="213"/>
      <c r="AV643" s="213"/>
      <c r="AW643" s="213"/>
      <c r="AX643" s="213"/>
      <c r="AY643" s="213"/>
    </row>
    <row r="644" spans="1:51" ht="14.6" x14ac:dyDescent="0.4">
      <c r="A644" s="735" t="str">
        <f>Tabla135[[#This Row],[Id Riesgo]]</f>
        <v>RC64</v>
      </c>
      <c r="B644" s="736" t="str">
        <f>Tabla135[[#This Row],[Riesgo]]</f>
        <v/>
      </c>
      <c r="C644" s="742" t="b">
        <f>Tabla135[[#This Row],[Identificado en paso 1 y 2?]]</f>
        <v>0</v>
      </c>
      <c r="D644" s="727" t="str">
        <f>_xlfn.XLOOKUP(Tabla135[[#This Row],[Id Riesgo]],Tabla13[Id Riesgo],Tabla13[Probabilidad],"",1)</f>
        <v/>
      </c>
      <c r="E644" s="727" t="str">
        <f>IF(C644=TRUE,_xlfn.XLOOKUP(Tabla135[[#This Row],[Id Riesgo]],Tabla13[Id Riesgo],Tabla13[Porcentaje Impacto],"",1),"")</f>
        <v/>
      </c>
      <c r="F644" s="290" t="str">
        <f t="shared" si="63"/>
        <v>RC64</v>
      </c>
      <c r="G644" s="415" t="b">
        <f>_xlfn.XLOOKUP(F644,Tabla13[Id Riesgo],Tabla13[Registro diligenciado],FALSE,1)</f>
        <v>0</v>
      </c>
      <c r="H644" s="290" t="str">
        <f>IF(G644,_xlfn.XLOOKUP(F644,Tabla6[Id Riesgo],Tabla6[DESCRIPCIÓN DEL RIESGO],FALSE,1),"")</f>
        <v/>
      </c>
      <c r="I644" s="327" t="str">
        <f>_xlfn.XLOOKUP(Tabla135[[#This Row],[Id Riesgo]],Tabla13[Id Riesgo],Tabla13[Probabilidad])</f>
        <v/>
      </c>
      <c r="J644" s="327" t="str">
        <f>_xlfn.XLOOKUP(Tabla135[[#This Row],[Id Riesgo]],Tabla13[Id Riesgo],Tabla13[Porcentaje Impacto],"",1)</f>
        <v/>
      </c>
      <c r="K644" s="311">
        <v>3</v>
      </c>
      <c r="L644" s="314"/>
      <c r="M644" s="314"/>
      <c r="N644" s="314"/>
      <c r="O644" s="295"/>
      <c r="P644" s="314"/>
      <c r="Q644" s="328" t="str">
        <f>_xlfn.TEXTJOIN(" ",TRUE,Tabla135[[#This Row],[Actividad - Acción ¿Qué?
Inicia con verbo]],Tabla135[[#This Row],[Complemento
(Observaciones o desviaciones)]])</f>
        <v/>
      </c>
      <c r="R644" s="295"/>
      <c r="S644" s="327" t="str">
        <f>_xlfn.XLOOKUP(Tabla135[[#This Row],[Tipo de control]],Tabla7[Tipo de control],Tabla7[Peso],"",1)</f>
        <v/>
      </c>
      <c r="T644" s="290" t="str">
        <f>_xlfn.XLOOKUP(Tabla135[[#This Row],[Tipo de control]],Tabla7[Tipo de control],Tabla7[Afectación matriz],"",1)</f>
        <v/>
      </c>
      <c r="U644" s="295"/>
      <c r="V644" s="327" t="str">
        <f>_xlfn.XLOOKUP(Tabla135[[#This Row],[Implementación]],Tabla11[Implementación],Tabla11[Peso],"",1)</f>
        <v/>
      </c>
      <c r="W644" s="295"/>
      <c r="X644" s="295"/>
      <c r="Y644" s="295"/>
      <c r="Z644" s="295"/>
      <c r="AA644" s="310" t="str">
        <f>IFERROR(Tabla135[[#This Row],[Peso del control]]+Tabla135[[#This Row],[Peso de la implementación]],"")</f>
        <v/>
      </c>
      <c r="AB644" s="310" t="str" cm="1">
        <f t="array" ref="AB644">IFERROR(IF(Tabla135[[#This Row],[Registro diligenciado]]=TRUE,_xlfn.IFS(AND(Tabla135[[#This Row],[No. de Control]]=1,Tabla135[[#This Row],[Desplazamiento en la Matriz]]="Probabilidad"),D644-(D644*Tabla135[[#This Row],[Valor del control]]),AND(Tabla135[[#This Row],[No. de Control]]&gt;1,Tabla135[[#This Row],[Desplazamiento en la Matriz]]="Probabilidad"),AB643-(AB643*Tabla135[[#This Row],[Valor del control]]),AND(Tabla135[[#This Row],[No. de Control]]=1,Tabla135[[#This Row],[Desplazamiento en la Matriz]]="Impacto"),D644,AND(Tabla135[[#This Row],[No. de Control]]&gt;1,Tabla135[[#This Row],[Desplazamiento en la Matriz]]="Impacto"),AB643),""),"")</f>
        <v/>
      </c>
      <c r="AC644" s="310" t="str" cm="1">
        <f t="array" ref="AC644">IFERROR(IF(Tabla135[[#This Row],[Registro diligenciado]]=TRUE,_xlfn.IFS(AND(Tabla135[[#This Row],[No. de Control]]=1,Tabla135[[#This Row],[Desplazamiento en la Matriz]]="Impacto"),E644-(E644*Tabla135[[#This Row],[Valor del control]]),AND(Tabla135[[#This Row],[No. de Control]]&gt;1,Tabla135[[#This Row],[Desplazamiento en la Matriz]]="Impacto"),AC643-(AC643*Tabla135[[#This Row],[Valor del control]]),AND(Tabla135[[#This Row],[No. de Control]]=1,Tabla135[[#This Row],[Desplazamiento en la Matriz]]="Probabilidad"),E644,AND(Tabla135[[#This Row],[No. de Control]]&gt;1,Tabla135[[#This Row],[Desplazamiento en la Matriz]]="Probabilidad"),AC643),""),"")</f>
        <v/>
      </c>
      <c r="AD644" s="310">
        <f>IFERROR(_xlfn.MINIFS(Tabla135[Probabilidad residual],Tabla135[Id Riesgo],Tabla135[[#This Row],[Id Riesgo]]),"")</f>
        <v>0</v>
      </c>
      <c r="AE644" s="310">
        <f>IFERROR(_xlfn.MINIFS(Tabla135[Impacto residual],Tabla135[Id Riesgo],Tabla135[[#This Row],[Id Riesgo]]),"")</f>
        <v>0</v>
      </c>
      <c r="AF644" s="310" t="str" cm="1">
        <f t="array" ref="AF64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44" s="310" t="str" cm="1">
        <f t="array" ref="AG64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4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44" s="213"/>
      <c r="AJ644" s="727">
        <f>_xlfn.MINIFS(Tabla135[Probabilidad residual],Tabla135[Id Riesgo],Tabla135[[#This Row],[Id Riesgo]])</f>
        <v>0</v>
      </c>
      <c r="AK644" s="727">
        <f>_xlfn.MINIFS(Tabla135[Impacto residual],Tabla135[Id Riesgo],Tabla135[[#This Row],[Id Riesgo]])</f>
        <v>0</v>
      </c>
      <c r="AL644" s="727"/>
      <c r="AM644" s="727"/>
      <c r="AN644" s="213"/>
      <c r="AO644" s="213"/>
      <c r="AP644" s="213"/>
      <c r="AQ644" s="213"/>
      <c r="AR644" s="213"/>
      <c r="AS644" s="213"/>
      <c r="AT644" s="213"/>
      <c r="AU644" s="213"/>
      <c r="AV644" s="213"/>
      <c r="AW644" s="213"/>
      <c r="AX644" s="213"/>
      <c r="AY644" s="213"/>
    </row>
    <row r="645" spans="1:51" ht="14.6" x14ac:dyDescent="0.4">
      <c r="A645" s="735" t="str">
        <f>Tabla135[[#This Row],[Id Riesgo]]</f>
        <v>RC64</v>
      </c>
      <c r="B645" s="736" t="str">
        <f>Tabla135[[#This Row],[Riesgo]]</f>
        <v/>
      </c>
      <c r="C645" s="742" t="b">
        <f>Tabla135[[#This Row],[Identificado en paso 1 y 2?]]</f>
        <v>0</v>
      </c>
      <c r="D645" s="727" t="str">
        <f>_xlfn.XLOOKUP(Tabla135[[#This Row],[Id Riesgo]],Tabla13[Id Riesgo],Tabla13[Probabilidad],"",1)</f>
        <v/>
      </c>
      <c r="E645" s="727" t="str">
        <f>IF(C645=TRUE,_xlfn.XLOOKUP(Tabla135[[#This Row],[Id Riesgo]],Tabla13[Id Riesgo],Tabla13[Porcentaje Impacto],"",1),"")</f>
        <v/>
      </c>
      <c r="F645" s="290" t="str">
        <f t="shared" si="63"/>
        <v>RC64</v>
      </c>
      <c r="G645" s="415" t="b">
        <f>_xlfn.XLOOKUP(F645,Tabla13[Id Riesgo],Tabla13[Registro diligenciado],FALSE,1)</f>
        <v>0</v>
      </c>
      <c r="H645" s="290" t="str">
        <f>IF(G645,_xlfn.XLOOKUP(F645,Tabla6[Id Riesgo],Tabla6[DESCRIPCIÓN DEL RIESGO],FALSE,1),"")</f>
        <v/>
      </c>
      <c r="I645" s="327" t="str">
        <f>_xlfn.XLOOKUP(Tabla135[[#This Row],[Id Riesgo]],Tabla13[Id Riesgo],Tabla13[Probabilidad])</f>
        <v/>
      </c>
      <c r="J645" s="327" t="str">
        <f>_xlfn.XLOOKUP(Tabla135[[#This Row],[Id Riesgo]],Tabla13[Id Riesgo],Tabla13[Porcentaje Impacto],"",1)</f>
        <v/>
      </c>
      <c r="K645" s="311">
        <v>4</v>
      </c>
      <c r="L645" s="314"/>
      <c r="M645" s="314"/>
      <c r="N645" s="314"/>
      <c r="O645" s="295"/>
      <c r="P645" s="314"/>
      <c r="Q645" s="328" t="str">
        <f>_xlfn.TEXTJOIN(" ",TRUE,Tabla135[[#This Row],[Actividad - Acción ¿Qué?
Inicia con verbo]],Tabla135[[#This Row],[Complemento
(Observaciones o desviaciones)]])</f>
        <v/>
      </c>
      <c r="R645" s="295"/>
      <c r="S645" s="327" t="str">
        <f>_xlfn.XLOOKUP(Tabla135[[#This Row],[Tipo de control]],Tabla7[Tipo de control],Tabla7[Peso],"",1)</f>
        <v/>
      </c>
      <c r="T645" s="290" t="str">
        <f>_xlfn.XLOOKUP(Tabla135[[#This Row],[Tipo de control]],Tabla7[Tipo de control],Tabla7[Afectación matriz],"",1)</f>
        <v/>
      </c>
      <c r="U645" s="295"/>
      <c r="V645" s="327" t="str">
        <f>_xlfn.XLOOKUP(Tabla135[[#This Row],[Implementación]],Tabla11[Implementación],Tabla11[Peso],"",1)</f>
        <v/>
      </c>
      <c r="W645" s="295"/>
      <c r="X645" s="295"/>
      <c r="Y645" s="295"/>
      <c r="Z645" s="295"/>
      <c r="AA645" s="310" t="str">
        <f>IFERROR(Tabla135[[#This Row],[Peso del control]]+Tabla135[[#This Row],[Peso de la implementación]],"")</f>
        <v/>
      </c>
      <c r="AB645" s="310" t="str" cm="1">
        <f t="array" ref="AB645">IFERROR(IF(Tabla135[[#This Row],[Registro diligenciado]]=TRUE,_xlfn.IFS(AND(Tabla135[[#This Row],[No. de Control]]=1,Tabla135[[#This Row],[Desplazamiento en la Matriz]]="Probabilidad"),D645-(D645*Tabla135[[#This Row],[Valor del control]]),AND(Tabla135[[#This Row],[No. de Control]]&gt;1,Tabla135[[#This Row],[Desplazamiento en la Matriz]]="Probabilidad"),AB644-(AB644*Tabla135[[#This Row],[Valor del control]]),AND(Tabla135[[#This Row],[No. de Control]]=1,Tabla135[[#This Row],[Desplazamiento en la Matriz]]="Impacto"),D645,AND(Tabla135[[#This Row],[No. de Control]]&gt;1,Tabla135[[#This Row],[Desplazamiento en la Matriz]]="Impacto"),AB644),""),"")</f>
        <v/>
      </c>
      <c r="AC645" s="310" t="str" cm="1">
        <f t="array" ref="AC645">IFERROR(IF(Tabla135[[#This Row],[Registro diligenciado]]=TRUE,_xlfn.IFS(AND(Tabla135[[#This Row],[No. de Control]]=1,Tabla135[[#This Row],[Desplazamiento en la Matriz]]="Impacto"),E645-(E645*Tabla135[[#This Row],[Valor del control]]),AND(Tabla135[[#This Row],[No. de Control]]&gt;1,Tabla135[[#This Row],[Desplazamiento en la Matriz]]="Impacto"),AC644-(AC644*Tabla135[[#This Row],[Valor del control]]),AND(Tabla135[[#This Row],[No. de Control]]=1,Tabla135[[#This Row],[Desplazamiento en la Matriz]]="Probabilidad"),E645,AND(Tabla135[[#This Row],[No. de Control]]&gt;1,Tabla135[[#This Row],[Desplazamiento en la Matriz]]="Probabilidad"),AC644),""),"")</f>
        <v/>
      </c>
      <c r="AD645" s="310">
        <f>IFERROR(_xlfn.MINIFS(Tabla135[Probabilidad residual],Tabla135[Id Riesgo],Tabla135[[#This Row],[Id Riesgo]]),"")</f>
        <v>0</v>
      </c>
      <c r="AE645" s="310">
        <f>IFERROR(_xlfn.MINIFS(Tabla135[Impacto residual],Tabla135[Id Riesgo],Tabla135[[#This Row],[Id Riesgo]]),"")</f>
        <v>0</v>
      </c>
      <c r="AF645" s="310" t="str" cm="1">
        <f t="array" ref="AF64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45" s="310" t="str" cm="1">
        <f t="array" ref="AG64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4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45" s="213"/>
      <c r="AJ645" s="727">
        <f>_xlfn.MINIFS(Tabla135[Probabilidad residual],Tabla135[Id Riesgo],Tabla135[[#This Row],[Id Riesgo]])</f>
        <v>0</v>
      </c>
      <c r="AK645" s="727">
        <f>_xlfn.MINIFS(Tabla135[Impacto residual],Tabla135[Id Riesgo],Tabla135[[#This Row],[Id Riesgo]])</f>
        <v>0</v>
      </c>
      <c r="AL645" s="727"/>
      <c r="AM645" s="727"/>
      <c r="AN645" s="213"/>
      <c r="AO645" s="213"/>
      <c r="AP645" s="213"/>
      <c r="AQ645" s="213"/>
      <c r="AR645" s="213"/>
      <c r="AS645" s="213"/>
      <c r="AT645" s="213"/>
      <c r="AU645" s="213"/>
      <c r="AV645" s="213"/>
      <c r="AW645" s="213"/>
      <c r="AX645" s="213"/>
      <c r="AY645" s="213"/>
    </row>
    <row r="646" spans="1:51" ht="14.6" x14ac:dyDescent="0.4">
      <c r="A646" s="735" t="str">
        <f>Tabla135[[#This Row],[Id Riesgo]]</f>
        <v>RC64</v>
      </c>
      <c r="B646" s="736" t="str">
        <f>Tabla135[[#This Row],[Riesgo]]</f>
        <v/>
      </c>
      <c r="C646" s="742" t="b">
        <f>Tabla135[[#This Row],[Identificado en paso 1 y 2?]]</f>
        <v>0</v>
      </c>
      <c r="D646" s="727" t="str">
        <f>_xlfn.XLOOKUP(Tabla135[[#This Row],[Id Riesgo]],Tabla13[Id Riesgo],Tabla13[Probabilidad],"",1)</f>
        <v/>
      </c>
      <c r="E646" s="727" t="str">
        <f>IF(C646=TRUE,_xlfn.XLOOKUP(Tabla135[[#This Row],[Id Riesgo]],Tabla13[Id Riesgo],Tabla13[Porcentaje Impacto],"",1),"")</f>
        <v/>
      </c>
      <c r="F646" s="290" t="str">
        <f t="shared" si="63"/>
        <v>RC64</v>
      </c>
      <c r="G646" s="415" t="b">
        <f>_xlfn.XLOOKUP(F646,Tabla13[Id Riesgo],Tabla13[Registro diligenciado],FALSE,1)</f>
        <v>0</v>
      </c>
      <c r="H646" s="290" t="str">
        <f>IF(G646,_xlfn.XLOOKUP(F646,Tabla6[Id Riesgo],Tabla6[DESCRIPCIÓN DEL RIESGO],FALSE,1),"")</f>
        <v/>
      </c>
      <c r="I646" s="327" t="str">
        <f>_xlfn.XLOOKUP(Tabla135[[#This Row],[Id Riesgo]],Tabla13[Id Riesgo],Tabla13[Probabilidad])</f>
        <v/>
      </c>
      <c r="J646" s="327" t="str">
        <f>_xlfn.XLOOKUP(Tabla135[[#This Row],[Id Riesgo]],Tabla13[Id Riesgo],Tabla13[Porcentaje Impacto],"",1)</f>
        <v/>
      </c>
      <c r="K646" s="311">
        <v>5</v>
      </c>
      <c r="L646" s="314"/>
      <c r="M646" s="314"/>
      <c r="N646" s="314"/>
      <c r="O646" s="295"/>
      <c r="P646" s="314"/>
      <c r="Q646" s="328" t="str">
        <f>_xlfn.TEXTJOIN(" ",TRUE,Tabla135[[#This Row],[Actividad - Acción ¿Qué?
Inicia con verbo]],Tabla135[[#This Row],[Complemento
(Observaciones o desviaciones)]])</f>
        <v/>
      </c>
      <c r="R646" s="295"/>
      <c r="S646" s="327" t="str">
        <f>_xlfn.XLOOKUP(Tabla135[[#This Row],[Tipo de control]],Tabla7[Tipo de control],Tabla7[Peso],"",1)</f>
        <v/>
      </c>
      <c r="T646" s="290" t="str">
        <f>_xlfn.XLOOKUP(Tabla135[[#This Row],[Tipo de control]],Tabla7[Tipo de control],Tabla7[Afectación matriz],"",1)</f>
        <v/>
      </c>
      <c r="U646" s="295"/>
      <c r="V646" s="327" t="str">
        <f>_xlfn.XLOOKUP(Tabla135[[#This Row],[Implementación]],Tabla11[Implementación],Tabla11[Peso],"",1)</f>
        <v/>
      </c>
      <c r="W646" s="295"/>
      <c r="X646" s="295"/>
      <c r="Y646" s="295"/>
      <c r="Z646" s="295"/>
      <c r="AA646" s="310" t="str">
        <f>IFERROR(Tabla135[[#This Row],[Peso del control]]+Tabla135[[#This Row],[Peso de la implementación]],"")</f>
        <v/>
      </c>
      <c r="AB646" s="310" t="str" cm="1">
        <f t="array" ref="AB646">IFERROR(IF(Tabla135[[#This Row],[Registro diligenciado]]=TRUE,_xlfn.IFS(AND(Tabla135[[#This Row],[No. de Control]]=1,Tabla135[[#This Row],[Desplazamiento en la Matriz]]="Probabilidad"),D646-(D646*Tabla135[[#This Row],[Valor del control]]),AND(Tabla135[[#This Row],[No. de Control]]&gt;1,Tabla135[[#This Row],[Desplazamiento en la Matriz]]="Probabilidad"),AB645-(AB645*Tabla135[[#This Row],[Valor del control]]),AND(Tabla135[[#This Row],[No. de Control]]=1,Tabla135[[#This Row],[Desplazamiento en la Matriz]]="Impacto"),D646,AND(Tabla135[[#This Row],[No. de Control]]&gt;1,Tabla135[[#This Row],[Desplazamiento en la Matriz]]="Impacto"),AB645),""),"")</f>
        <v/>
      </c>
      <c r="AC646" s="310" t="str" cm="1">
        <f t="array" ref="AC646">IFERROR(IF(Tabla135[[#This Row],[Registro diligenciado]]=TRUE,_xlfn.IFS(AND(Tabla135[[#This Row],[No. de Control]]=1,Tabla135[[#This Row],[Desplazamiento en la Matriz]]="Impacto"),E646-(E646*Tabla135[[#This Row],[Valor del control]]),AND(Tabla135[[#This Row],[No. de Control]]&gt;1,Tabla135[[#This Row],[Desplazamiento en la Matriz]]="Impacto"),AC645-(AC645*Tabla135[[#This Row],[Valor del control]]),AND(Tabla135[[#This Row],[No. de Control]]=1,Tabla135[[#This Row],[Desplazamiento en la Matriz]]="Probabilidad"),E646,AND(Tabla135[[#This Row],[No. de Control]]&gt;1,Tabla135[[#This Row],[Desplazamiento en la Matriz]]="Probabilidad"),AC645),""),"")</f>
        <v/>
      </c>
      <c r="AD646" s="310">
        <f>IFERROR(_xlfn.MINIFS(Tabla135[Probabilidad residual],Tabla135[Id Riesgo],Tabla135[[#This Row],[Id Riesgo]]),"")</f>
        <v>0</v>
      </c>
      <c r="AE646" s="310">
        <f>IFERROR(_xlfn.MINIFS(Tabla135[Impacto residual],Tabla135[Id Riesgo],Tabla135[[#This Row],[Id Riesgo]]),"")</f>
        <v>0</v>
      </c>
      <c r="AF646" s="310" t="str" cm="1">
        <f t="array" ref="AF64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46" s="310" t="str" cm="1">
        <f t="array" ref="AG64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4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46" s="213"/>
      <c r="AJ646" s="727">
        <f>_xlfn.MINIFS(Tabla135[Probabilidad residual],Tabla135[Id Riesgo],Tabla135[[#This Row],[Id Riesgo]])</f>
        <v>0</v>
      </c>
      <c r="AK646" s="727">
        <f>_xlfn.MINIFS(Tabla135[Impacto residual],Tabla135[Id Riesgo],Tabla135[[#This Row],[Id Riesgo]])</f>
        <v>0</v>
      </c>
      <c r="AL646" s="727"/>
      <c r="AM646" s="727"/>
      <c r="AN646" s="213"/>
      <c r="AO646" s="213"/>
      <c r="AP646" s="213"/>
      <c r="AQ646" s="213"/>
      <c r="AR646" s="213"/>
      <c r="AS646" s="213"/>
      <c r="AT646" s="213"/>
      <c r="AU646" s="213"/>
      <c r="AV646" s="213"/>
      <c r="AW646" s="213"/>
      <c r="AX646" s="213"/>
      <c r="AY646" s="213"/>
    </row>
    <row r="647" spans="1:51" ht="14.6" x14ac:dyDescent="0.4">
      <c r="A647" s="735" t="str">
        <f>Tabla135[[#This Row],[Id Riesgo]]</f>
        <v>RC64</v>
      </c>
      <c r="B647" s="736" t="str">
        <f>Tabla135[[#This Row],[Riesgo]]</f>
        <v/>
      </c>
      <c r="C647" s="742" t="b">
        <f>Tabla135[[#This Row],[Identificado en paso 1 y 2?]]</f>
        <v>0</v>
      </c>
      <c r="D647" s="727" t="str">
        <f>_xlfn.XLOOKUP(Tabla135[[#This Row],[Id Riesgo]],Tabla13[Id Riesgo],Tabla13[Probabilidad],"",1)</f>
        <v/>
      </c>
      <c r="E647" s="727" t="str">
        <f>IF(C647=TRUE,_xlfn.XLOOKUP(Tabla135[[#This Row],[Id Riesgo]],Tabla13[Id Riesgo],Tabla13[Porcentaje Impacto],"",1),"")</f>
        <v/>
      </c>
      <c r="F647" s="290" t="str">
        <f t="shared" si="63"/>
        <v>RC64</v>
      </c>
      <c r="G647" s="415" t="b">
        <f>_xlfn.XLOOKUP(F647,Tabla13[Id Riesgo],Tabla13[Registro diligenciado],FALSE,1)</f>
        <v>0</v>
      </c>
      <c r="H647" s="290" t="str">
        <f>IF(G647,_xlfn.XLOOKUP(F647,Tabla6[Id Riesgo],Tabla6[DESCRIPCIÓN DEL RIESGO],FALSE,1),"")</f>
        <v/>
      </c>
      <c r="I647" s="327" t="str">
        <f>_xlfn.XLOOKUP(Tabla135[[#This Row],[Id Riesgo]],Tabla13[Id Riesgo],Tabla13[Probabilidad])</f>
        <v/>
      </c>
      <c r="J647" s="327" t="str">
        <f>_xlfn.XLOOKUP(Tabla135[[#This Row],[Id Riesgo]],Tabla13[Id Riesgo],Tabla13[Porcentaje Impacto],"",1)</f>
        <v/>
      </c>
      <c r="K647" s="311">
        <v>6</v>
      </c>
      <c r="L647" s="314"/>
      <c r="M647" s="314"/>
      <c r="N647" s="314"/>
      <c r="O647" s="295"/>
      <c r="P647" s="314"/>
      <c r="Q647" s="328" t="str">
        <f>_xlfn.TEXTJOIN(" ",TRUE,Tabla135[[#This Row],[Actividad - Acción ¿Qué?
Inicia con verbo]],Tabla135[[#This Row],[Complemento
(Observaciones o desviaciones)]])</f>
        <v/>
      </c>
      <c r="R647" s="295"/>
      <c r="S647" s="327" t="str">
        <f>_xlfn.XLOOKUP(Tabla135[[#This Row],[Tipo de control]],Tabla7[Tipo de control],Tabla7[Peso],"",1)</f>
        <v/>
      </c>
      <c r="T647" s="290" t="str">
        <f>_xlfn.XLOOKUP(Tabla135[[#This Row],[Tipo de control]],Tabla7[Tipo de control],Tabla7[Afectación matriz],"",1)</f>
        <v/>
      </c>
      <c r="U647" s="295"/>
      <c r="V647" s="327" t="str">
        <f>_xlfn.XLOOKUP(Tabla135[[#This Row],[Implementación]],Tabla11[Implementación],Tabla11[Peso],"",1)</f>
        <v/>
      </c>
      <c r="W647" s="295"/>
      <c r="X647" s="295"/>
      <c r="Y647" s="295"/>
      <c r="Z647" s="295"/>
      <c r="AA647" s="310" t="str">
        <f>IFERROR(Tabla135[[#This Row],[Peso del control]]+Tabla135[[#This Row],[Peso de la implementación]],"")</f>
        <v/>
      </c>
      <c r="AB647" s="310" t="str" cm="1">
        <f t="array" ref="AB647">IFERROR(IF(Tabla135[[#This Row],[Registro diligenciado]]=TRUE,_xlfn.IFS(AND(Tabla135[[#This Row],[No. de Control]]=1,Tabla135[[#This Row],[Desplazamiento en la Matriz]]="Probabilidad"),D647-(D647*Tabla135[[#This Row],[Valor del control]]),AND(Tabla135[[#This Row],[No. de Control]]&gt;1,Tabla135[[#This Row],[Desplazamiento en la Matriz]]="Probabilidad"),AB646-(AB646*Tabla135[[#This Row],[Valor del control]]),AND(Tabla135[[#This Row],[No. de Control]]=1,Tabla135[[#This Row],[Desplazamiento en la Matriz]]="Impacto"),D647,AND(Tabla135[[#This Row],[No. de Control]]&gt;1,Tabla135[[#This Row],[Desplazamiento en la Matriz]]="Impacto"),AB646),""),"")</f>
        <v/>
      </c>
      <c r="AC647" s="310" t="str" cm="1">
        <f t="array" ref="AC647">IFERROR(IF(Tabla135[[#This Row],[Registro diligenciado]]=TRUE,_xlfn.IFS(AND(Tabla135[[#This Row],[No. de Control]]=1,Tabla135[[#This Row],[Desplazamiento en la Matriz]]="Impacto"),E647-(E647*Tabla135[[#This Row],[Valor del control]]),AND(Tabla135[[#This Row],[No. de Control]]&gt;1,Tabla135[[#This Row],[Desplazamiento en la Matriz]]="Impacto"),AC646-(AC646*Tabla135[[#This Row],[Valor del control]]),AND(Tabla135[[#This Row],[No. de Control]]=1,Tabla135[[#This Row],[Desplazamiento en la Matriz]]="Probabilidad"),E647,AND(Tabla135[[#This Row],[No. de Control]]&gt;1,Tabla135[[#This Row],[Desplazamiento en la Matriz]]="Probabilidad"),AC646),""),"")</f>
        <v/>
      </c>
      <c r="AD647" s="310">
        <f>IFERROR(_xlfn.MINIFS(Tabla135[Probabilidad residual],Tabla135[Id Riesgo],Tabla135[[#This Row],[Id Riesgo]]),"")</f>
        <v>0</v>
      </c>
      <c r="AE647" s="310">
        <f>IFERROR(_xlfn.MINIFS(Tabla135[Impacto residual],Tabla135[Id Riesgo],Tabla135[[#This Row],[Id Riesgo]]),"")</f>
        <v>0</v>
      </c>
      <c r="AF647" s="310" t="str" cm="1">
        <f t="array" ref="AF64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47" s="310" t="str" cm="1">
        <f t="array" ref="AG64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4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47" s="213"/>
      <c r="AJ647" s="727">
        <f>_xlfn.MINIFS(Tabla135[Probabilidad residual],Tabla135[Id Riesgo],Tabla135[[#This Row],[Id Riesgo]])</f>
        <v>0</v>
      </c>
      <c r="AK647" s="727">
        <f>_xlfn.MINIFS(Tabla135[Impacto residual],Tabla135[Id Riesgo],Tabla135[[#This Row],[Id Riesgo]])</f>
        <v>0</v>
      </c>
      <c r="AL647" s="727"/>
      <c r="AM647" s="727"/>
      <c r="AN647" s="213"/>
      <c r="AO647" s="213"/>
      <c r="AP647" s="213"/>
      <c r="AQ647" s="213"/>
      <c r="AR647" s="213"/>
      <c r="AS647" s="213"/>
      <c r="AT647" s="213"/>
      <c r="AU647" s="213"/>
      <c r="AV647" s="213"/>
      <c r="AW647" s="213"/>
      <c r="AX647" s="213"/>
      <c r="AY647" s="213"/>
    </row>
    <row r="648" spans="1:51" ht="14.6" x14ac:dyDescent="0.4">
      <c r="A648" s="735" t="str">
        <f>Tabla135[[#This Row],[Id Riesgo]]</f>
        <v>RC64</v>
      </c>
      <c r="B648" s="736" t="str">
        <f>Tabla135[[#This Row],[Riesgo]]</f>
        <v/>
      </c>
      <c r="C648" s="742" t="b">
        <f>Tabla135[[#This Row],[Identificado en paso 1 y 2?]]</f>
        <v>0</v>
      </c>
      <c r="D648" s="727" t="str">
        <f>_xlfn.XLOOKUP(Tabla135[[#This Row],[Id Riesgo]],Tabla13[Id Riesgo],Tabla13[Probabilidad],"",1)</f>
        <v/>
      </c>
      <c r="E648" s="727" t="str">
        <f>IF(C648=TRUE,_xlfn.XLOOKUP(Tabla135[[#This Row],[Id Riesgo]],Tabla13[Id Riesgo],Tabla13[Porcentaje Impacto],"",1),"")</f>
        <v/>
      </c>
      <c r="F648" s="290" t="str">
        <f t="shared" si="63"/>
        <v>RC64</v>
      </c>
      <c r="G648" s="415" t="b">
        <f>_xlfn.XLOOKUP(F648,Tabla13[Id Riesgo],Tabla13[Registro diligenciado],FALSE,1)</f>
        <v>0</v>
      </c>
      <c r="H648" s="290" t="str">
        <f>IF(G648,_xlfn.XLOOKUP(F648,Tabla6[Id Riesgo],Tabla6[DESCRIPCIÓN DEL RIESGO],FALSE,1),"")</f>
        <v/>
      </c>
      <c r="I648" s="327" t="str">
        <f>_xlfn.XLOOKUP(Tabla135[[#This Row],[Id Riesgo]],Tabla13[Id Riesgo],Tabla13[Probabilidad])</f>
        <v/>
      </c>
      <c r="J648" s="327" t="str">
        <f>_xlfn.XLOOKUP(Tabla135[[#This Row],[Id Riesgo]],Tabla13[Id Riesgo],Tabla13[Porcentaje Impacto],"",1)</f>
        <v/>
      </c>
      <c r="K648" s="311">
        <v>7</v>
      </c>
      <c r="L648" s="314"/>
      <c r="M648" s="314"/>
      <c r="N648" s="314"/>
      <c r="O648" s="295"/>
      <c r="P648" s="314"/>
      <c r="Q648" s="328" t="str">
        <f>_xlfn.TEXTJOIN(" ",TRUE,Tabla135[[#This Row],[Actividad - Acción ¿Qué?
Inicia con verbo]],Tabla135[[#This Row],[Complemento
(Observaciones o desviaciones)]])</f>
        <v/>
      </c>
      <c r="R648" s="295"/>
      <c r="S648" s="327" t="str">
        <f>_xlfn.XLOOKUP(Tabla135[[#This Row],[Tipo de control]],Tabla7[Tipo de control],Tabla7[Peso],"",1)</f>
        <v/>
      </c>
      <c r="T648" s="290" t="str">
        <f>_xlfn.XLOOKUP(Tabla135[[#This Row],[Tipo de control]],Tabla7[Tipo de control],Tabla7[Afectación matriz],"",1)</f>
        <v/>
      </c>
      <c r="U648" s="295"/>
      <c r="V648" s="327" t="str">
        <f>_xlfn.XLOOKUP(Tabla135[[#This Row],[Implementación]],Tabla11[Implementación],Tabla11[Peso],"",1)</f>
        <v/>
      </c>
      <c r="W648" s="295"/>
      <c r="X648" s="295"/>
      <c r="Y648" s="295"/>
      <c r="Z648" s="295"/>
      <c r="AA648" s="310" t="str">
        <f>IFERROR(Tabla135[[#This Row],[Peso del control]]+Tabla135[[#This Row],[Peso de la implementación]],"")</f>
        <v/>
      </c>
      <c r="AB648" s="310" t="str" cm="1">
        <f t="array" ref="AB648">IFERROR(IF(Tabla135[[#This Row],[Registro diligenciado]]=TRUE,_xlfn.IFS(AND(Tabla135[[#This Row],[No. de Control]]=1,Tabla135[[#This Row],[Desplazamiento en la Matriz]]="Probabilidad"),D648-(D648*Tabla135[[#This Row],[Valor del control]]),AND(Tabla135[[#This Row],[No. de Control]]&gt;1,Tabla135[[#This Row],[Desplazamiento en la Matriz]]="Probabilidad"),AB647-(AB647*Tabla135[[#This Row],[Valor del control]]),AND(Tabla135[[#This Row],[No. de Control]]=1,Tabla135[[#This Row],[Desplazamiento en la Matriz]]="Impacto"),D648,AND(Tabla135[[#This Row],[No. de Control]]&gt;1,Tabla135[[#This Row],[Desplazamiento en la Matriz]]="Impacto"),AB647),""),"")</f>
        <v/>
      </c>
      <c r="AC648" s="310" t="str" cm="1">
        <f t="array" ref="AC648">IFERROR(IF(Tabla135[[#This Row],[Registro diligenciado]]=TRUE,_xlfn.IFS(AND(Tabla135[[#This Row],[No. de Control]]=1,Tabla135[[#This Row],[Desplazamiento en la Matriz]]="Impacto"),E648-(E648*Tabla135[[#This Row],[Valor del control]]),AND(Tabla135[[#This Row],[No. de Control]]&gt;1,Tabla135[[#This Row],[Desplazamiento en la Matriz]]="Impacto"),AC647-(AC647*Tabla135[[#This Row],[Valor del control]]),AND(Tabla135[[#This Row],[No. de Control]]=1,Tabla135[[#This Row],[Desplazamiento en la Matriz]]="Probabilidad"),E648,AND(Tabla135[[#This Row],[No. de Control]]&gt;1,Tabla135[[#This Row],[Desplazamiento en la Matriz]]="Probabilidad"),AC647),""),"")</f>
        <v/>
      </c>
      <c r="AD648" s="310">
        <f>IFERROR(_xlfn.MINIFS(Tabla135[Probabilidad residual],Tabla135[Id Riesgo],Tabla135[[#This Row],[Id Riesgo]]),"")</f>
        <v>0</v>
      </c>
      <c r="AE648" s="310">
        <f>IFERROR(_xlfn.MINIFS(Tabla135[Impacto residual],Tabla135[Id Riesgo],Tabla135[[#This Row],[Id Riesgo]]),"")</f>
        <v>0</v>
      </c>
      <c r="AF648" s="310" t="str" cm="1">
        <f t="array" ref="AF64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48" s="310" t="str" cm="1">
        <f t="array" ref="AG64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4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48" s="213"/>
      <c r="AJ648" s="727">
        <f>_xlfn.MINIFS(Tabla135[Probabilidad residual],Tabla135[Id Riesgo],Tabla135[[#This Row],[Id Riesgo]])</f>
        <v>0</v>
      </c>
      <c r="AK648" s="727">
        <f>_xlfn.MINIFS(Tabla135[Impacto residual],Tabla135[Id Riesgo],Tabla135[[#This Row],[Id Riesgo]])</f>
        <v>0</v>
      </c>
      <c r="AL648" s="727"/>
      <c r="AM648" s="727"/>
      <c r="AN648" s="213"/>
      <c r="AO648" s="213"/>
      <c r="AP648" s="213"/>
      <c r="AQ648" s="213"/>
      <c r="AR648" s="213"/>
      <c r="AS648" s="213"/>
      <c r="AT648" s="213"/>
      <c r="AU648" s="213"/>
      <c r="AV648" s="213"/>
      <c r="AW648" s="213"/>
      <c r="AX648" s="213"/>
      <c r="AY648" s="213"/>
    </row>
    <row r="649" spans="1:51" ht="14.6" x14ac:dyDescent="0.4">
      <c r="A649" s="735" t="str">
        <f>Tabla135[[#This Row],[Id Riesgo]]</f>
        <v>RC64</v>
      </c>
      <c r="B649" s="736" t="str">
        <f>Tabla135[[#This Row],[Riesgo]]</f>
        <v/>
      </c>
      <c r="C649" s="742" t="b">
        <f>Tabla135[[#This Row],[Identificado en paso 1 y 2?]]</f>
        <v>0</v>
      </c>
      <c r="D649" s="727" t="str">
        <f>_xlfn.XLOOKUP(Tabla135[[#This Row],[Id Riesgo]],Tabla13[Id Riesgo],Tabla13[Probabilidad],"",1)</f>
        <v/>
      </c>
      <c r="E649" s="727" t="str">
        <f>IF(C649=TRUE,_xlfn.XLOOKUP(Tabla135[[#This Row],[Id Riesgo]],Tabla13[Id Riesgo],Tabla13[Porcentaje Impacto],"",1),"")</f>
        <v/>
      </c>
      <c r="F649" s="290" t="str">
        <f t="shared" si="63"/>
        <v>RC64</v>
      </c>
      <c r="G649" s="415" t="b">
        <f>_xlfn.XLOOKUP(F649,Tabla13[Id Riesgo],Tabla13[Registro diligenciado],FALSE,1)</f>
        <v>0</v>
      </c>
      <c r="H649" s="290" t="str">
        <f>IF(G649,_xlfn.XLOOKUP(F649,Tabla6[Id Riesgo],Tabla6[DESCRIPCIÓN DEL RIESGO],FALSE,1),"")</f>
        <v/>
      </c>
      <c r="I649" s="327" t="str">
        <f>_xlfn.XLOOKUP(Tabla135[[#This Row],[Id Riesgo]],Tabla13[Id Riesgo],Tabla13[Probabilidad])</f>
        <v/>
      </c>
      <c r="J649" s="327" t="str">
        <f>_xlfn.XLOOKUP(Tabla135[[#This Row],[Id Riesgo]],Tabla13[Id Riesgo],Tabla13[Porcentaje Impacto],"",1)</f>
        <v/>
      </c>
      <c r="K649" s="311">
        <v>8</v>
      </c>
      <c r="L649" s="314"/>
      <c r="M649" s="314"/>
      <c r="N649" s="314"/>
      <c r="O649" s="295"/>
      <c r="P649" s="314"/>
      <c r="Q649" s="328" t="str">
        <f>_xlfn.TEXTJOIN(" ",TRUE,Tabla135[[#This Row],[Actividad - Acción ¿Qué?
Inicia con verbo]],Tabla135[[#This Row],[Complemento
(Observaciones o desviaciones)]])</f>
        <v/>
      </c>
      <c r="R649" s="295"/>
      <c r="S649" s="327" t="str">
        <f>_xlfn.XLOOKUP(Tabla135[[#This Row],[Tipo de control]],Tabla7[Tipo de control],Tabla7[Peso],"",1)</f>
        <v/>
      </c>
      <c r="T649" s="290" t="str">
        <f>_xlfn.XLOOKUP(Tabla135[[#This Row],[Tipo de control]],Tabla7[Tipo de control],Tabla7[Afectación matriz],"",1)</f>
        <v/>
      </c>
      <c r="U649" s="295"/>
      <c r="V649" s="327" t="str">
        <f>_xlfn.XLOOKUP(Tabla135[[#This Row],[Implementación]],Tabla11[Implementación],Tabla11[Peso],"",1)</f>
        <v/>
      </c>
      <c r="W649" s="295"/>
      <c r="X649" s="295"/>
      <c r="Y649" s="295"/>
      <c r="Z649" s="295"/>
      <c r="AA649" s="310" t="str">
        <f>IFERROR(Tabla135[[#This Row],[Peso del control]]+Tabla135[[#This Row],[Peso de la implementación]],"")</f>
        <v/>
      </c>
      <c r="AB649" s="310" t="str" cm="1">
        <f t="array" ref="AB649">IFERROR(IF(Tabla135[[#This Row],[Registro diligenciado]]=TRUE,_xlfn.IFS(AND(Tabla135[[#This Row],[No. de Control]]=1,Tabla135[[#This Row],[Desplazamiento en la Matriz]]="Probabilidad"),D649-(D649*Tabla135[[#This Row],[Valor del control]]),AND(Tabla135[[#This Row],[No. de Control]]&gt;1,Tabla135[[#This Row],[Desplazamiento en la Matriz]]="Probabilidad"),AB648-(AB648*Tabla135[[#This Row],[Valor del control]]),AND(Tabla135[[#This Row],[No. de Control]]=1,Tabla135[[#This Row],[Desplazamiento en la Matriz]]="Impacto"),D649,AND(Tabla135[[#This Row],[No. de Control]]&gt;1,Tabla135[[#This Row],[Desplazamiento en la Matriz]]="Impacto"),AB648),""),"")</f>
        <v/>
      </c>
      <c r="AC649" s="310" t="str" cm="1">
        <f t="array" ref="AC649">IFERROR(IF(Tabla135[[#This Row],[Registro diligenciado]]=TRUE,_xlfn.IFS(AND(Tabla135[[#This Row],[No. de Control]]=1,Tabla135[[#This Row],[Desplazamiento en la Matriz]]="Impacto"),E649-(E649*Tabla135[[#This Row],[Valor del control]]),AND(Tabla135[[#This Row],[No. de Control]]&gt;1,Tabla135[[#This Row],[Desplazamiento en la Matriz]]="Impacto"),AC648-(AC648*Tabla135[[#This Row],[Valor del control]]),AND(Tabla135[[#This Row],[No. de Control]]=1,Tabla135[[#This Row],[Desplazamiento en la Matriz]]="Probabilidad"),E649,AND(Tabla135[[#This Row],[No. de Control]]&gt;1,Tabla135[[#This Row],[Desplazamiento en la Matriz]]="Probabilidad"),AC648),""),"")</f>
        <v/>
      </c>
      <c r="AD649" s="310">
        <f>IFERROR(_xlfn.MINIFS(Tabla135[Probabilidad residual],Tabla135[Id Riesgo],Tabla135[[#This Row],[Id Riesgo]]),"")</f>
        <v>0</v>
      </c>
      <c r="AE649" s="310">
        <f>IFERROR(_xlfn.MINIFS(Tabla135[Impacto residual],Tabla135[Id Riesgo],Tabla135[[#This Row],[Id Riesgo]]),"")</f>
        <v>0</v>
      </c>
      <c r="AF649" s="310" t="str" cm="1">
        <f t="array" ref="AF64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49" s="310" t="str" cm="1">
        <f t="array" ref="AG64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4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49" s="213"/>
      <c r="AJ649" s="727">
        <f>_xlfn.MINIFS(Tabla135[Probabilidad residual],Tabla135[Id Riesgo],Tabla135[[#This Row],[Id Riesgo]])</f>
        <v>0</v>
      </c>
      <c r="AK649" s="727">
        <f>_xlfn.MINIFS(Tabla135[Impacto residual],Tabla135[Id Riesgo],Tabla135[[#This Row],[Id Riesgo]])</f>
        <v>0</v>
      </c>
      <c r="AL649" s="727"/>
      <c r="AM649" s="727"/>
      <c r="AN649" s="213"/>
      <c r="AO649" s="213"/>
      <c r="AP649" s="213"/>
      <c r="AQ649" s="213"/>
      <c r="AR649" s="213"/>
      <c r="AS649" s="213"/>
      <c r="AT649" s="213"/>
      <c r="AU649" s="213"/>
      <c r="AV649" s="213"/>
      <c r="AW649" s="213"/>
      <c r="AX649" s="213"/>
      <c r="AY649" s="213"/>
    </row>
    <row r="650" spans="1:51" ht="14.6" x14ac:dyDescent="0.4">
      <c r="A650" s="735" t="str">
        <f>Tabla135[[#This Row],[Id Riesgo]]</f>
        <v>RC64</v>
      </c>
      <c r="B650" s="736" t="str">
        <f>Tabla135[[#This Row],[Riesgo]]</f>
        <v/>
      </c>
      <c r="C650" s="742" t="b">
        <f>Tabla135[[#This Row],[Identificado en paso 1 y 2?]]</f>
        <v>0</v>
      </c>
      <c r="D650" s="727" t="str">
        <f>_xlfn.XLOOKUP(Tabla135[[#This Row],[Id Riesgo]],Tabla13[Id Riesgo],Tabla13[Probabilidad],"",1)</f>
        <v/>
      </c>
      <c r="E650" s="727" t="str">
        <f>IF(C650=TRUE,_xlfn.XLOOKUP(Tabla135[[#This Row],[Id Riesgo]],Tabla13[Id Riesgo],Tabla13[Porcentaje Impacto],"",1),"")</f>
        <v/>
      </c>
      <c r="F650" s="290" t="str">
        <f t="shared" si="63"/>
        <v>RC64</v>
      </c>
      <c r="G650" s="415" t="b">
        <f>_xlfn.XLOOKUP(F650,Tabla13[Id Riesgo],Tabla13[Registro diligenciado],FALSE,1)</f>
        <v>0</v>
      </c>
      <c r="H650" s="290" t="str">
        <f>IF(G650,_xlfn.XLOOKUP(F650,Tabla6[Id Riesgo],Tabla6[DESCRIPCIÓN DEL RIESGO],FALSE,1),"")</f>
        <v/>
      </c>
      <c r="I650" s="327" t="str">
        <f>_xlfn.XLOOKUP(Tabla135[[#This Row],[Id Riesgo]],Tabla13[Id Riesgo],Tabla13[Probabilidad])</f>
        <v/>
      </c>
      <c r="J650" s="327" t="str">
        <f>_xlfn.XLOOKUP(Tabla135[[#This Row],[Id Riesgo]],Tabla13[Id Riesgo],Tabla13[Porcentaje Impacto],"",1)</f>
        <v/>
      </c>
      <c r="K650" s="311">
        <v>9</v>
      </c>
      <c r="L650" s="314"/>
      <c r="M650" s="314"/>
      <c r="N650" s="314"/>
      <c r="O650" s="295"/>
      <c r="P650" s="314"/>
      <c r="Q650" s="328" t="str">
        <f>_xlfn.TEXTJOIN(" ",TRUE,Tabla135[[#This Row],[Actividad - Acción ¿Qué?
Inicia con verbo]],Tabla135[[#This Row],[Complemento
(Observaciones o desviaciones)]])</f>
        <v/>
      </c>
      <c r="R650" s="295"/>
      <c r="S650" s="327" t="str">
        <f>_xlfn.XLOOKUP(Tabla135[[#This Row],[Tipo de control]],Tabla7[Tipo de control],Tabla7[Peso],"",1)</f>
        <v/>
      </c>
      <c r="T650" s="290" t="str">
        <f>_xlfn.XLOOKUP(Tabla135[[#This Row],[Tipo de control]],Tabla7[Tipo de control],Tabla7[Afectación matriz],"",1)</f>
        <v/>
      </c>
      <c r="U650" s="295"/>
      <c r="V650" s="327" t="str">
        <f>_xlfn.XLOOKUP(Tabla135[[#This Row],[Implementación]],Tabla11[Implementación],Tabla11[Peso],"",1)</f>
        <v/>
      </c>
      <c r="W650" s="295"/>
      <c r="X650" s="295"/>
      <c r="Y650" s="295"/>
      <c r="Z650" s="295"/>
      <c r="AA650" s="310" t="str">
        <f>IFERROR(Tabla135[[#This Row],[Peso del control]]+Tabla135[[#This Row],[Peso de la implementación]],"")</f>
        <v/>
      </c>
      <c r="AB650" s="310" t="str" cm="1">
        <f t="array" ref="AB650">IFERROR(IF(Tabla135[[#This Row],[Registro diligenciado]]=TRUE,_xlfn.IFS(AND(Tabla135[[#This Row],[No. de Control]]=1,Tabla135[[#This Row],[Desplazamiento en la Matriz]]="Probabilidad"),D650-(D650*Tabla135[[#This Row],[Valor del control]]),AND(Tabla135[[#This Row],[No. de Control]]&gt;1,Tabla135[[#This Row],[Desplazamiento en la Matriz]]="Probabilidad"),AB649-(AB649*Tabla135[[#This Row],[Valor del control]]),AND(Tabla135[[#This Row],[No. de Control]]=1,Tabla135[[#This Row],[Desplazamiento en la Matriz]]="Impacto"),D650,AND(Tabla135[[#This Row],[No. de Control]]&gt;1,Tabla135[[#This Row],[Desplazamiento en la Matriz]]="Impacto"),AB649),""),"")</f>
        <v/>
      </c>
      <c r="AC650" s="310" t="str" cm="1">
        <f t="array" ref="AC650">IFERROR(IF(Tabla135[[#This Row],[Registro diligenciado]]=TRUE,_xlfn.IFS(AND(Tabla135[[#This Row],[No. de Control]]=1,Tabla135[[#This Row],[Desplazamiento en la Matriz]]="Impacto"),E650-(E650*Tabla135[[#This Row],[Valor del control]]),AND(Tabla135[[#This Row],[No. de Control]]&gt;1,Tabla135[[#This Row],[Desplazamiento en la Matriz]]="Impacto"),AC649-(AC649*Tabla135[[#This Row],[Valor del control]]),AND(Tabla135[[#This Row],[No. de Control]]=1,Tabla135[[#This Row],[Desplazamiento en la Matriz]]="Probabilidad"),E650,AND(Tabla135[[#This Row],[No. de Control]]&gt;1,Tabla135[[#This Row],[Desplazamiento en la Matriz]]="Probabilidad"),AC649),""),"")</f>
        <v/>
      </c>
      <c r="AD650" s="310">
        <f>IFERROR(_xlfn.MINIFS(Tabla135[Probabilidad residual],Tabla135[Id Riesgo],Tabla135[[#This Row],[Id Riesgo]]),"")</f>
        <v>0</v>
      </c>
      <c r="AE650" s="310">
        <f>IFERROR(_xlfn.MINIFS(Tabla135[Impacto residual],Tabla135[Id Riesgo],Tabla135[[#This Row],[Id Riesgo]]),"")</f>
        <v>0</v>
      </c>
      <c r="AF650" s="310" t="str" cm="1">
        <f t="array" ref="AF65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50" s="310" t="str" cm="1">
        <f t="array" ref="AG65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5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50" s="213"/>
      <c r="AJ650" s="727">
        <f>_xlfn.MINIFS(Tabla135[Probabilidad residual],Tabla135[Id Riesgo],Tabla135[[#This Row],[Id Riesgo]])</f>
        <v>0</v>
      </c>
      <c r="AK650" s="727">
        <f>_xlfn.MINIFS(Tabla135[Impacto residual],Tabla135[Id Riesgo],Tabla135[[#This Row],[Id Riesgo]])</f>
        <v>0</v>
      </c>
      <c r="AL650" s="727"/>
      <c r="AM650" s="727"/>
      <c r="AN650" s="213"/>
      <c r="AO650" s="213"/>
      <c r="AP650" s="213"/>
      <c r="AQ650" s="213"/>
      <c r="AR650" s="213"/>
      <c r="AS650" s="213"/>
      <c r="AT650" s="213"/>
      <c r="AU650" s="213"/>
      <c r="AV650" s="213"/>
      <c r="AW650" s="213"/>
      <c r="AX650" s="213"/>
      <c r="AY650" s="213"/>
    </row>
    <row r="651" spans="1:51" ht="14.6" x14ac:dyDescent="0.4">
      <c r="A651" s="735" t="str">
        <f>Tabla135[[#This Row],[Id Riesgo]]</f>
        <v>RC64</v>
      </c>
      <c r="B651" s="736" t="str">
        <f>Tabla135[[#This Row],[Riesgo]]</f>
        <v/>
      </c>
      <c r="C651" s="742" t="b">
        <f>Tabla135[[#This Row],[Identificado en paso 1 y 2?]]</f>
        <v>0</v>
      </c>
      <c r="D651" s="727" t="str">
        <f>_xlfn.XLOOKUP(Tabla135[[#This Row],[Id Riesgo]],Tabla13[Id Riesgo],Tabla13[Probabilidad],"",1)</f>
        <v/>
      </c>
      <c r="E651" s="727" t="str">
        <f>IF(C651=TRUE,_xlfn.XLOOKUP(Tabla135[[#This Row],[Id Riesgo]],Tabla13[Id Riesgo],Tabla13[Porcentaje Impacto],"",1),"")</f>
        <v/>
      </c>
      <c r="F651" s="290" t="str">
        <f t="shared" si="63"/>
        <v>RC64</v>
      </c>
      <c r="G651" s="415" t="b">
        <f>_xlfn.XLOOKUP(F651,Tabla13[Id Riesgo],Tabla13[Registro diligenciado],FALSE,1)</f>
        <v>0</v>
      </c>
      <c r="H651" s="290" t="str">
        <f>IF(G651,_xlfn.XLOOKUP(F651,Tabla6[Id Riesgo],Tabla6[DESCRIPCIÓN DEL RIESGO],FALSE,1),"")</f>
        <v/>
      </c>
      <c r="I651" s="327" t="str">
        <f>_xlfn.XLOOKUP(Tabla135[[#This Row],[Id Riesgo]],Tabla13[Id Riesgo],Tabla13[Probabilidad])</f>
        <v/>
      </c>
      <c r="J651" s="327" t="str">
        <f>_xlfn.XLOOKUP(Tabla135[[#This Row],[Id Riesgo]],Tabla13[Id Riesgo],Tabla13[Porcentaje Impacto],"",1)</f>
        <v/>
      </c>
      <c r="K651" s="311">
        <v>10</v>
      </c>
      <c r="L651" s="314"/>
      <c r="M651" s="314"/>
      <c r="N651" s="314"/>
      <c r="O651" s="295"/>
      <c r="P651" s="314"/>
      <c r="Q651" s="328" t="str">
        <f>_xlfn.TEXTJOIN(" ",TRUE,Tabla135[[#This Row],[Actividad - Acción ¿Qué?
Inicia con verbo]],Tabla135[[#This Row],[Complemento
(Observaciones o desviaciones)]])</f>
        <v/>
      </c>
      <c r="R651" s="295"/>
      <c r="S651" s="327" t="str">
        <f>_xlfn.XLOOKUP(Tabla135[[#This Row],[Tipo de control]],Tabla7[Tipo de control],Tabla7[Peso],"",1)</f>
        <v/>
      </c>
      <c r="T651" s="290" t="str">
        <f>_xlfn.XLOOKUP(Tabla135[[#This Row],[Tipo de control]],Tabla7[Tipo de control],Tabla7[Afectación matriz],"",1)</f>
        <v/>
      </c>
      <c r="U651" s="295"/>
      <c r="V651" s="327" t="str">
        <f>_xlfn.XLOOKUP(Tabla135[[#This Row],[Implementación]],Tabla11[Implementación],Tabla11[Peso],"",1)</f>
        <v/>
      </c>
      <c r="W651" s="295"/>
      <c r="X651" s="295"/>
      <c r="Y651" s="295"/>
      <c r="Z651" s="295"/>
      <c r="AA651" s="310" t="str">
        <f>IFERROR(Tabla135[[#This Row],[Peso del control]]+Tabla135[[#This Row],[Peso de la implementación]],"")</f>
        <v/>
      </c>
      <c r="AB651" s="310" t="str" cm="1">
        <f t="array" ref="AB651">IFERROR(IF(Tabla135[[#This Row],[Registro diligenciado]]=TRUE,_xlfn.IFS(AND(Tabla135[[#This Row],[No. de Control]]=1,Tabla135[[#This Row],[Desplazamiento en la Matriz]]="Probabilidad"),D651-(D651*Tabla135[[#This Row],[Valor del control]]),AND(Tabla135[[#This Row],[No. de Control]]&gt;1,Tabla135[[#This Row],[Desplazamiento en la Matriz]]="Probabilidad"),AB650-(AB650*Tabla135[[#This Row],[Valor del control]]),AND(Tabla135[[#This Row],[No. de Control]]=1,Tabla135[[#This Row],[Desplazamiento en la Matriz]]="Impacto"),D651,AND(Tabla135[[#This Row],[No. de Control]]&gt;1,Tabla135[[#This Row],[Desplazamiento en la Matriz]]="Impacto"),AB650),""),"")</f>
        <v/>
      </c>
      <c r="AC651" s="310" t="str" cm="1">
        <f t="array" ref="AC651">IFERROR(IF(Tabla135[[#This Row],[Registro diligenciado]]=TRUE,_xlfn.IFS(AND(Tabla135[[#This Row],[No. de Control]]=1,Tabla135[[#This Row],[Desplazamiento en la Matriz]]="Impacto"),E651-(E651*Tabla135[[#This Row],[Valor del control]]),AND(Tabla135[[#This Row],[No. de Control]]&gt;1,Tabla135[[#This Row],[Desplazamiento en la Matriz]]="Impacto"),AC650-(AC650*Tabla135[[#This Row],[Valor del control]]),AND(Tabla135[[#This Row],[No. de Control]]=1,Tabla135[[#This Row],[Desplazamiento en la Matriz]]="Probabilidad"),E651,AND(Tabla135[[#This Row],[No. de Control]]&gt;1,Tabla135[[#This Row],[Desplazamiento en la Matriz]]="Probabilidad"),AC650),""),"")</f>
        <v/>
      </c>
      <c r="AD651" s="310">
        <f>IFERROR(_xlfn.MINIFS(Tabla135[Probabilidad residual],Tabla135[Id Riesgo],Tabla135[[#This Row],[Id Riesgo]]),"")</f>
        <v>0</v>
      </c>
      <c r="AE651" s="310">
        <f>IFERROR(_xlfn.MINIFS(Tabla135[Impacto residual],Tabla135[Id Riesgo],Tabla135[[#This Row],[Id Riesgo]]),"")</f>
        <v>0</v>
      </c>
      <c r="AF651" s="310" t="str" cm="1">
        <f t="array" ref="AF65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51" s="310" t="str" cm="1">
        <f t="array" ref="AG65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5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51" s="213"/>
      <c r="AJ651" s="727">
        <f>_xlfn.MINIFS(Tabla135[Probabilidad residual],Tabla135[Id Riesgo],Tabla135[[#This Row],[Id Riesgo]])</f>
        <v>0</v>
      </c>
      <c r="AK651" s="727">
        <f>_xlfn.MINIFS(Tabla135[Impacto residual],Tabla135[Id Riesgo],Tabla135[[#This Row],[Id Riesgo]])</f>
        <v>0</v>
      </c>
      <c r="AL651" s="727"/>
      <c r="AM651" s="727"/>
      <c r="AN651" s="213"/>
      <c r="AO651" s="213"/>
      <c r="AP651" s="213"/>
      <c r="AQ651" s="213"/>
      <c r="AR651" s="213"/>
      <c r="AS651" s="213"/>
      <c r="AT651" s="213"/>
      <c r="AU651" s="213"/>
      <c r="AV651" s="213"/>
      <c r="AW651" s="213"/>
      <c r="AX651" s="213"/>
      <c r="AY651" s="213"/>
    </row>
    <row r="652" spans="1:51" ht="14.6" x14ac:dyDescent="0.4">
      <c r="A652" s="735" t="str">
        <f>Tabla135[[#This Row],[Id Riesgo]]</f>
        <v>RC65</v>
      </c>
      <c r="B652" s="736" t="str">
        <f>Tabla135[[#This Row],[Riesgo]]</f>
        <v/>
      </c>
      <c r="C652" s="742" t="b">
        <f>Tabla135[[#This Row],[Identificado en paso 1 y 2?]]</f>
        <v>0</v>
      </c>
      <c r="D652" s="727" t="str">
        <f>_xlfn.XLOOKUP(Tabla135[[#This Row],[Id Riesgo]],Tabla13[Id Riesgo],Tabla13[Probabilidad],"",1)</f>
        <v/>
      </c>
      <c r="E652" s="727" t="str">
        <f>IF(C652=TRUE,_xlfn.XLOOKUP(Tabla135[[#This Row],[Id Riesgo]],Tabla13[Id Riesgo],Tabla13[Porcentaje Impacto],"",1),"")</f>
        <v/>
      </c>
      <c r="F652" s="290" t="s">
        <v>196</v>
      </c>
      <c r="G652" s="415" t="b">
        <f>_xlfn.XLOOKUP(F652,Tabla13[Id Riesgo],Tabla13[Registro diligenciado],FALSE,1)</f>
        <v>0</v>
      </c>
      <c r="H652" s="290" t="str">
        <f>IF(G652,_xlfn.XLOOKUP(F652,Tabla6[Id Riesgo],Tabla6[DESCRIPCIÓN DEL RIESGO],FALSE,1),"")</f>
        <v/>
      </c>
      <c r="I652" s="327" t="str">
        <f>_xlfn.XLOOKUP(Tabla135[[#This Row],[Id Riesgo]],Tabla13[Id Riesgo],Tabla13[Probabilidad])</f>
        <v/>
      </c>
      <c r="J652" s="327" t="str">
        <f>_xlfn.XLOOKUP(Tabla135[[#This Row],[Id Riesgo]],Tabla13[Id Riesgo],Tabla13[Porcentaje Impacto],"",1)</f>
        <v/>
      </c>
      <c r="K652" s="311">
        <v>1</v>
      </c>
      <c r="L652" s="314"/>
      <c r="M652" s="314"/>
      <c r="N652" s="314"/>
      <c r="O652" s="295"/>
      <c r="P652" s="314"/>
      <c r="Q652" s="328" t="str">
        <f>_xlfn.TEXTJOIN(" ",TRUE,Tabla135[[#This Row],[Actividad - Acción ¿Qué?
Inicia con verbo]],Tabla135[[#This Row],[Complemento
(Observaciones o desviaciones)]])</f>
        <v/>
      </c>
      <c r="R652" s="295"/>
      <c r="S652" s="327" t="str">
        <f>_xlfn.XLOOKUP(Tabla135[[#This Row],[Tipo de control]],Tabla7[Tipo de control],Tabla7[Peso],"",1)</f>
        <v/>
      </c>
      <c r="T652" s="290" t="str">
        <f>_xlfn.XLOOKUP(Tabla135[[#This Row],[Tipo de control]],Tabla7[Tipo de control],Tabla7[Afectación matriz],"",1)</f>
        <v/>
      </c>
      <c r="U652" s="295"/>
      <c r="V652" s="327" t="str">
        <f>_xlfn.XLOOKUP(Tabla135[[#This Row],[Implementación]],Tabla11[Implementación],Tabla11[Peso],"",1)</f>
        <v/>
      </c>
      <c r="W652" s="295"/>
      <c r="X652" s="295"/>
      <c r="Y652" s="295"/>
      <c r="Z652" s="295"/>
      <c r="AA652" s="310" t="str">
        <f>IFERROR(Tabla135[[#This Row],[Peso del control]]+Tabla135[[#This Row],[Peso de la implementación]],"")</f>
        <v/>
      </c>
      <c r="AB652" s="310" t="str" cm="1">
        <f t="array" ref="AB652">IFERROR(IF(Tabla135[[#This Row],[Registro diligenciado]]=TRUE,_xlfn.IFS(AND(Tabla135[[#This Row],[No. de Control]]=1,Tabla135[[#This Row],[Desplazamiento en la Matriz]]="Probabilidad"),D652-(D652*Tabla135[[#This Row],[Valor del control]]),AND(Tabla135[[#This Row],[No. de Control]]&gt;1,Tabla135[[#This Row],[Desplazamiento en la Matriz]]="Probabilidad"),AB651-(AB651*Tabla135[[#This Row],[Valor del control]]),AND(Tabla135[[#This Row],[No. de Control]]=1,Tabla135[[#This Row],[Desplazamiento en la Matriz]]="Impacto"),D652,AND(Tabla135[[#This Row],[No. de Control]]&gt;1,Tabla135[[#This Row],[Desplazamiento en la Matriz]]="Impacto"),AB651),""),"")</f>
        <v/>
      </c>
      <c r="AC652" s="310" t="str" cm="1">
        <f t="array" ref="AC652">IFERROR(IF(Tabla135[[#This Row],[Registro diligenciado]]=TRUE,_xlfn.IFS(AND(Tabla135[[#This Row],[No. de Control]]=1,Tabla135[[#This Row],[Desplazamiento en la Matriz]]="Impacto"),E652-(E652*Tabla135[[#This Row],[Valor del control]]),AND(Tabla135[[#This Row],[No. de Control]]&gt;1,Tabla135[[#This Row],[Desplazamiento en la Matriz]]="Impacto"),AC651-(AC651*Tabla135[[#This Row],[Valor del control]]),AND(Tabla135[[#This Row],[No. de Control]]=1,Tabla135[[#This Row],[Desplazamiento en la Matriz]]="Probabilidad"),E652,AND(Tabla135[[#This Row],[No. de Control]]&gt;1,Tabla135[[#This Row],[Desplazamiento en la Matriz]]="Probabilidad"),AC651),""),"")</f>
        <v/>
      </c>
      <c r="AD652" s="310">
        <f>IFERROR(_xlfn.MINIFS(Tabla135[Probabilidad residual],Tabla135[Id Riesgo],Tabla135[[#This Row],[Id Riesgo]]),"")</f>
        <v>0</v>
      </c>
      <c r="AE652" s="310">
        <f>IFERROR(_xlfn.MINIFS(Tabla135[Impacto residual],Tabla135[Id Riesgo],Tabla135[[#This Row],[Id Riesgo]]),"")</f>
        <v>0</v>
      </c>
      <c r="AF652" s="310" t="str" cm="1">
        <f t="array" ref="AF65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52" s="310" t="str" cm="1">
        <f t="array" ref="AG65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5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52" s="213"/>
      <c r="AJ652" s="727">
        <f>_xlfn.MINIFS(Tabla135[Probabilidad residual],Tabla135[Id Riesgo],Tabla135[[#This Row],[Id Riesgo]])</f>
        <v>0</v>
      </c>
      <c r="AK652" s="727">
        <f>_xlfn.MINIFS(Tabla135[Impacto residual],Tabla135[Id Riesgo],Tabla135[[#This Row],[Id Riesgo]])</f>
        <v>0</v>
      </c>
      <c r="AL652" s="727" t="str" cm="1">
        <f t="array" ref="AL652">IFERROR(_xlfn.IFS(AND(AJ652&gt;=CONFIGURACIÓN!$BF$6,AJ652&lt;=CONFIGURACIÓN!$BG$6),CONFIGURACIÓN!$BE$6,AND(AJ652&gt;=CONFIGURACIÓN!$BF$7,AJ652&lt;=CONFIGURACIÓN!$BG$7),CONFIGURACIÓN!$BE$7,AND(AJ652&gt;=CONFIGURACIÓN!$BF$8,AJ652&lt;=CONFIGURACIÓN!$BG$8),CONFIGURACIÓN!$BE$8,AND(AJ652&gt;=CONFIGURACIÓN!$BF$9,AJ652&lt;=CONFIGURACIÓN!$BG$9),CONFIGURACIÓN!$BE$9,AND(AJ652&gt;=CONFIGURACIÓN!$BF$10,AJ652&lt;=CONFIGURACIÓN!$BG$10),CONFIGURACIÓN!$BE$10),"")</f>
        <v/>
      </c>
      <c r="AM652" s="727" t="str" cm="1">
        <f t="array" ref="AM652">IFERROR(_xlfn.IFS(AND(AK652&gt;=CONFIGURACIÓN!$BJ$6,AK652&lt;=CONFIGURACIÓN!$BK$6),CONFIGURACIÓN!$BI$6,AND(AK652&gt;=CONFIGURACIÓN!$BJ$7,AK652&lt;=CONFIGURACIÓN!$BK$7),CONFIGURACIÓN!$BI$7,AND(AK652&gt;=CONFIGURACIÓN!$BJ$8,AK652&lt;=CONFIGURACIÓN!$BK$8),CONFIGURACIÓN!$BI$8,AND(AK652&gt;=CONFIGURACIÓN!$BJ$9,AK652&lt;=CONFIGURACIÓN!$BK$9),CONFIGURACIÓN!$BI$9,AND(AK652&gt;=CONFIGURACIÓN!$BJ$10,AK652&lt;=CONFIGURACIÓN!$BK$10),CONFIGURACIÓN!$BI$10),"")</f>
        <v/>
      </c>
      <c r="AN652" s="213"/>
      <c r="AO652" s="213"/>
      <c r="AP652" s="213"/>
      <c r="AQ652" s="213"/>
      <c r="AR652" s="213"/>
      <c r="AS652" s="213"/>
      <c r="AT652" s="213"/>
      <c r="AU652" s="213"/>
      <c r="AV652" s="213"/>
      <c r="AW652" s="213"/>
      <c r="AX652" s="213"/>
      <c r="AY652" s="213"/>
    </row>
    <row r="653" spans="1:51" ht="14.6" x14ac:dyDescent="0.4">
      <c r="A653" s="735" t="str">
        <f>Tabla135[[#This Row],[Id Riesgo]]</f>
        <v>RC65</v>
      </c>
      <c r="B653" s="736" t="str">
        <f>Tabla135[[#This Row],[Riesgo]]</f>
        <v/>
      </c>
      <c r="C653" s="742" t="b">
        <f>Tabla135[[#This Row],[Identificado en paso 1 y 2?]]</f>
        <v>0</v>
      </c>
      <c r="D653" s="727" t="str">
        <f>_xlfn.XLOOKUP(Tabla135[[#This Row],[Id Riesgo]],Tabla13[Id Riesgo],Tabla13[Probabilidad],"",1)</f>
        <v/>
      </c>
      <c r="E653" s="727" t="str">
        <f>IF(C653=TRUE,_xlfn.XLOOKUP(Tabla135[[#This Row],[Id Riesgo]],Tabla13[Id Riesgo],Tabla13[Porcentaje Impacto],"",1),"")</f>
        <v/>
      </c>
      <c r="F653" s="290" t="str">
        <f t="shared" ref="F653:F661" si="64">F652</f>
        <v>RC65</v>
      </c>
      <c r="G653" s="415" t="b">
        <f>_xlfn.XLOOKUP(F653,Tabla13[Id Riesgo],Tabla13[Registro diligenciado],FALSE,1)</f>
        <v>0</v>
      </c>
      <c r="H653" s="290" t="str">
        <f>IF(G653,_xlfn.XLOOKUP(F653,Tabla6[Id Riesgo],Tabla6[DESCRIPCIÓN DEL RIESGO],FALSE,1),"")</f>
        <v/>
      </c>
      <c r="I653" s="327" t="str">
        <f>_xlfn.XLOOKUP(Tabla135[[#This Row],[Id Riesgo]],Tabla13[Id Riesgo],Tabla13[Probabilidad])</f>
        <v/>
      </c>
      <c r="J653" s="327" t="str">
        <f>_xlfn.XLOOKUP(Tabla135[[#This Row],[Id Riesgo]],Tabla13[Id Riesgo],Tabla13[Porcentaje Impacto],"",1)</f>
        <v/>
      </c>
      <c r="K653" s="311">
        <v>2</v>
      </c>
      <c r="L653" s="314"/>
      <c r="M653" s="314"/>
      <c r="N653" s="314"/>
      <c r="O653" s="295"/>
      <c r="P653" s="314"/>
      <c r="Q653" s="328" t="str">
        <f>_xlfn.TEXTJOIN(" ",TRUE,Tabla135[[#This Row],[Actividad - Acción ¿Qué?
Inicia con verbo]],Tabla135[[#This Row],[Complemento
(Observaciones o desviaciones)]])</f>
        <v/>
      </c>
      <c r="R653" s="295"/>
      <c r="S653" s="327" t="str">
        <f>_xlfn.XLOOKUP(Tabla135[[#This Row],[Tipo de control]],Tabla7[Tipo de control],Tabla7[Peso],"",1)</f>
        <v/>
      </c>
      <c r="T653" s="290" t="str">
        <f>_xlfn.XLOOKUP(Tabla135[[#This Row],[Tipo de control]],Tabla7[Tipo de control],Tabla7[Afectación matriz],"",1)</f>
        <v/>
      </c>
      <c r="U653" s="295"/>
      <c r="V653" s="327" t="str">
        <f>_xlfn.XLOOKUP(Tabla135[[#This Row],[Implementación]],Tabla11[Implementación],Tabla11[Peso],"",1)</f>
        <v/>
      </c>
      <c r="W653" s="295"/>
      <c r="X653" s="295"/>
      <c r="Y653" s="295"/>
      <c r="Z653" s="295"/>
      <c r="AA653" s="310" t="str">
        <f>IFERROR(Tabla135[[#This Row],[Peso del control]]+Tabla135[[#This Row],[Peso de la implementación]],"")</f>
        <v/>
      </c>
      <c r="AB653" s="310" t="str" cm="1">
        <f t="array" ref="AB653">IFERROR(IF(Tabla135[[#This Row],[Registro diligenciado]]=TRUE,_xlfn.IFS(AND(Tabla135[[#This Row],[No. de Control]]=1,Tabla135[[#This Row],[Desplazamiento en la Matriz]]="Probabilidad"),D653-(D653*Tabla135[[#This Row],[Valor del control]]),AND(Tabla135[[#This Row],[No. de Control]]&gt;1,Tabla135[[#This Row],[Desplazamiento en la Matriz]]="Probabilidad"),AB652-(AB652*Tabla135[[#This Row],[Valor del control]]),AND(Tabla135[[#This Row],[No. de Control]]=1,Tabla135[[#This Row],[Desplazamiento en la Matriz]]="Impacto"),D653,AND(Tabla135[[#This Row],[No. de Control]]&gt;1,Tabla135[[#This Row],[Desplazamiento en la Matriz]]="Impacto"),AB652),""),"")</f>
        <v/>
      </c>
      <c r="AC653" s="310" t="str" cm="1">
        <f t="array" ref="AC653">IFERROR(IF(Tabla135[[#This Row],[Registro diligenciado]]=TRUE,_xlfn.IFS(AND(Tabla135[[#This Row],[No. de Control]]=1,Tabla135[[#This Row],[Desplazamiento en la Matriz]]="Impacto"),E653-(E653*Tabla135[[#This Row],[Valor del control]]),AND(Tabla135[[#This Row],[No. de Control]]&gt;1,Tabla135[[#This Row],[Desplazamiento en la Matriz]]="Impacto"),AC652-(AC652*Tabla135[[#This Row],[Valor del control]]),AND(Tabla135[[#This Row],[No. de Control]]=1,Tabla135[[#This Row],[Desplazamiento en la Matriz]]="Probabilidad"),E653,AND(Tabla135[[#This Row],[No. de Control]]&gt;1,Tabla135[[#This Row],[Desplazamiento en la Matriz]]="Probabilidad"),AC652),""),"")</f>
        <v/>
      </c>
      <c r="AD653" s="310">
        <f>IFERROR(_xlfn.MINIFS(Tabla135[Probabilidad residual],Tabla135[Id Riesgo],Tabla135[[#This Row],[Id Riesgo]]),"")</f>
        <v>0</v>
      </c>
      <c r="AE653" s="310">
        <f>IFERROR(_xlfn.MINIFS(Tabla135[Impacto residual],Tabla135[Id Riesgo],Tabla135[[#This Row],[Id Riesgo]]),"")</f>
        <v>0</v>
      </c>
      <c r="AF653" s="310" t="str" cm="1">
        <f t="array" ref="AF65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53" s="310" t="str" cm="1">
        <f t="array" ref="AG65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5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53" s="213"/>
      <c r="AJ653" s="727">
        <f>_xlfn.MINIFS(Tabla135[Probabilidad residual],Tabla135[Id Riesgo],Tabla135[[#This Row],[Id Riesgo]])</f>
        <v>0</v>
      </c>
      <c r="AK653" s="727">
        <f>_xlfn.MINIFS(Tabla135[Impacto residual],Tabla135[Id Riesgo],Tabla135[[#This Row],[Id Riesgo]])</f>
        <v>0</v>
      </c>
      <c r="AL653" s="727"/>
      <c r="AM653" s="727"/>
      <c r="AN653" s="213"/>
      <c r="AO653" s="213"/>
      <c r="AP653" s="213"/>
      <c r="AQ653" s="213"/>
      <c r="AR653" s="213"/>
      <c r="AS653" s="213"/>
      <c r="AT653" s="213"/>
      <c r="AU653" s="213"/>
      <c r="AV653" s="213"/>
      <c r="AW653" s="213"/>
      <c r="AX653" s="213"/>
      <c r="AY653" s="213"/>
    </row>
    <row r="654" spans="1:51" ht="14.6" x14ac:dyDescent="0.4">
      <c r="A654" s="735" t="str">
        <f>Tabla135[[#This Row],[Id Riesgo]]</f>
        <v>RC65</v>
      </c>
      <c r="B654" s="736" t="str">
        <f>Tabla135[[#This Row],[Riesgo]]</f>
        <v/>
      </c>
      <c r="C654" s="742" t="b">
        <f>Tabla135[[#This Row],[Identificado en paso 1 y 2?]]</f>
        <v>0</v>
      </c>
      <c r="D654" s="727" t="str">
        <f>_xlfn.XLOOKUP(Tabla135[[#This Row],[Id Riesgo]],Tabla13[Id Riesgo],Tabla13[Probabilidad],"",1)</f>
        <v/>
      </c>
      <c r="E654" s="727" t="str">
        <f>IF(C654=TRUE,_xlfn.XLOOKUP(Tabla135[[#This Row],[Id Riesgo]],Tabla13[Id Riesgo],Tabla13[Porcentaje Impacto],"",1),"")</f>
        <v/>
      </c>
      <c r="F654" s="290" t="str">
        <f t="shared" si="64"/>
        <v>RC65</v>
      </c>
      <c r="G654" s="415" t="b">
        <f>_xlfn.XLOOKUP(F654,Tabla13[Id Riesgo],Tabla13[Registro diligenciado],FALSE,1)</f>
        <v>0</v>
      </c>
      <c r="H654" s="290" t="str">
        <f>IF(G654,_xlfn.XLOOKUP(F654,Tabla6[Id Riesgo],Tabla6[DESCRIPCIÓN DEL RIESGO],FALSE,1),"")</f>
        <v/>
      </c>
      <c r="I654" s="327" t="str">
        <f>_xlfn.XLOOKUP(Tabla135[[#This Row],[Id Riesgo]],Tabla13[Id Riesgo],Tabla13[Probabilidad])</f>
        <v/>
      </c>
      <c r="J654" s="327" t="str">
        <f>_xlfn.XLOOKUP(Tabla135[[#This Row],[Id Riesgo]],Tabla13[Id Riesgo],Tabla13[Porcentaje Impacto],"",1)</f>
        <v/>
      </c>
      <c r="K654" s="311">
        <v>3</v>
      </c>
      <c r="L654" s="314"/>
      <c r="M654" s="314"/>
      <c r="N654" s="314"/>
      <c r="O654" s="295"/>
      <c r="P654" s="314"/>
      <c r="Q654" s="328" t="str">
        <f>_xlfn.TEXTJOIN(" ",TRUE,Tabla135[[#This Row],[Actividad - Acción ¿Qué?
Inicia con verbo]],Tabla135[[#This Row],[Complemento
(Observaciones o desviaciones)]])</f>
        <v/>
      </c>
      <c r="R654" s="295"/>
      <c r="S654" s="327" t="str">
        <f>_xlfn.XLOOKUP(Tabla135[[#This Row],[Tipo de control]],Tabla7[Tipo de control],Tabla7[Peso],"",1)</f>
        <v/>
      </c>
      <c r="T654" s="290" t="str">
        <f>_xlfn.XLOOKUP(Tabla135[[#This Row],[Tipo de control]],Tabla7[Tipo de control],Tabla7[Afectación matriz],"",1)</f>
        <v/>
      </c>
      <c r="U654" s="295"/>
      <c r="V654" s="327" t="str">
        <f>_xlfn.XLOOKUP(Tabla135[[#This Row],[Implementación]],Tabla11[Implementación],Tabla11[Peso],"",1)</f>
        <v/>
      </c>
      <c r="W654" s="295"/>
      <c r="X654" s="295"/>
      <c r="Y654" s="295"/>
      <c r="Z654" s="295"/>
      <c r="AA654" s="310" t="str">
        <f>IFERROR(Tabla135[[#This Row],[Peso del control]]+Tabla135[[#This Row],[Peso de la implementación]],"")</f>
        <v/>
      </c>
      <c r="AB654" s="310" t="str" cm="1">
        <f t="array" ref="AB654">IFERROR(IF(Tabla135[[#This Row],[Registro diligenciado]]=TRUE,_xlfn.IFS(AND(Tabla135[[#This Row],[No. de Control]]=1,Tabla135[[#This Row],[Desplazamiento en la Matriz]]="Probabilidad"),D654-(D654*Tabla135[[#This Row],[Valor del control]]),AND(Tabla135[[#This Row],[No. de Control]]&gt;1,Tabla135[[#This Row],[Desplazamiento en la Matriz]]="Probabilidad"),AB653-(AB653*Tabla135[[#This Row],[Valor del control]]),AND(Tabla135[[#This Row],[No. de Control]]=1,Tabla135[[#This Row],[Desplazamiento en la Matriz]]="Impacto"),D654,AND(Tabla135[[#This Row],[No. de Control]]&gt;1,Tabla135[[#This Row],[Desplazamiento en la Matriz]]="Impacto"),AB653),""),"")</f>
        <v/>
      </c>
      <c r="AC654" s="310" t="str" cm="1">
        <f t="array" ref="AC654">IFERROR(IF(Tabla135[[#This Row],[Registro diligenciado]]=TRUE,_xlfn.IFS(AND(Tabla135[[#This Row],[No. de Control]]=1,Tabla135[[#This Row],[Desplazamiento en la Matriz]]="Impacto"),E654-(E654*Tabla135[[#This Row],[Valor del control]]),AND(Tabla135[[#This Row],[No. de Control]]&gt;1,Tabla135[[#This Row],[Desplazamiento en la Matriz]]="Impacto"),AC653-(AC653*Tabla135[[#This Row],[Valor del control]]),AND(Tabla135[[#This Row],[No. de Control]]=1,Tabla135[[#This Row],[Desplazamiento en la Matriz]]="Probabilidad"),E654,AND(Tabla135[[#This Row],[No. de Control]]&gt;1,Tabla135[[#This Row],[Desplazamiento en la Matriz]]="Probabilidad"),AC653),""),"")</f>
        <v/>
      </c>
      <c r="AD654" s="310">
        <f>IFERROR(_xlfn.MINIFS(Tabla135[Probabilidad residual],Tabla135[Id Riesgo],Tabla135[[#This Row],[Id Riesgo]]),"")</f>
        <v>0</v>
      </c>
      <c r="AE654" s="310">
        <f>IFERROR(_xlfn.MINIFS(Tabla135[Impacto residual],Tabla135[Id Riesgo],Tabla135[[#This Row],[Id Riesgo]]),"")</f>
        <v>0</v>
      </c>
      <c r="AF654" s="310" t="str" cm="1">
        <f t="array" ref="AF65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54" s="310" t="str" cm="1">
        <f t="array" ref="AG65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5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54" s="213"/>
      <c r="AJ654" s="727">
        <f>_xlfn.MINIFS(Tabla135[Probabilidad residual],Tabla135[Id Riesgo],Tabla135[[#This Row],[Id Riesgo]])</f>
        <v>0</v>
      </c>
      <c r="AK654" s="727">
        <f>_xlfn.MINIFS(Tabla135[Impacto residual],Tabla135[Id Riesgo],Tabla135[[#This Row],[Id Riesgo]])</f>
        <v>0</v>
      </c>
      <c r="AL654" s="727"/>
      <c r="AM654" s="727"/>
      <c r="AN654" s="213"/>
      <c r="AO654" s="213"/>
      <c r="AP654" s="213"/>
      <c r="AQ654" s="213"/>
      <c r="AR654" s="213"/>
      <c r="AS654" s="213"/>
      <c r="AT654" s="213"/>
      <c r="AU654" s="213"/>
      <c r="AV654" s="213"/>
      <c r="AW654" s="213"/>
      <c r="AX654" s="213"/>
      <c r="AY654" s="213"/>
    </row>
    <row r="655" spans="1:51" ht="14.6" x14ac:dyDescent="0.4">
      <c r="A655" s="735" t="str">
        <f>Tabla135[[#This Row],[Id Riesgo]]</f>
        <v>RC65</v>
      </c>
      <c r="B655" s="736" t="str">
        <f>Tabla135[[#This Row],[Riesgo]]</f>
        <v/>
      </c>
      <c r="C655" s="742" t="b">
        <f>Tabla135[[#This Row],[Identificado en paso 1 y 2?]]</f>
        <v>0</v>
      </c>
      <c r="D655" s="727" t="str">
        <f>_xlfn.XLOOKUP(Tabla135[[#This Row],[Id Riesgo]],Tabla13[Id Riesgo],Tabla13[Probabilidad],"",1)</f>
        <v/>
      </c>
      <c r="E655" s="727" t="str">
        <f>IF(C655=TRUE,_xlfn.XLOOKUP(Tabla135[[#This Row],[Id Riesgo]],Tabla13[Id Riesgo],Tabla13[Porcentaje Impacto],"",1),"")</f>
        <v/>
      </c>
      <c r="F655" s="290" t="str">
        <f t="shared" si="64"/>
        <v>RC65</v>
      </c>
      <c r="G655" s="415" t="b">
        <f>_xlfn.XLOOKUP(F655,Tabla13[Id Riesgo],Tabla13[Registro diligenciado],FALSE,1)</f>
        <v>0</v>
      </c>
      <c r="H655" s="290" t="str">
        <f>IF(G655,_xlfn.XLOOKUP(F655,Tabla6[Id Riesgo],Tabla6[DESCRIPCIÓN DEL RIESGO],FALSE,1),"")</f>
        <v/>
      </c>
      <c r="I655" s="327" t="str">
        <f>_xlfn.XLOOKUP(Tabla135[[#This Row],[Id Riesgo]],Tabla13[Id Riesgo],Tabla13[Probabilidad])</f>
        <v/>
      </c>
      <c r="J655" s="327" t="str">
        <f>_xlfn.XLOOKUP(Tabla135[[#This Row],[Id Riesgo]],Tabla13[Id Riesgo],Tabla13[Porcentaje Impacto],"",1)</f>
        <v/>
      </c>
      <c r="K655" s="311">
        <v>4</v>
      </c>
      <c r="L655" s="314"/>
      <c r="M655" s="314"/>
      <c r="N655" s="314"/>
      <c r="O655" s="295"/>
      <c r="P655" s="314"/>
      <c r="Q655" s="328" t="str">
        <f>_xlfn.TEXTJOIN(" ",TRUE,Tabla135[[#This Row],[Actividad - Acción ¿Qué?
Inicia con verbo]],Tabla135[[#This Row],[Complemento
(Observaciones o desviaciones)]])</f>
        <v/>
      </c>
      <c r="R655" s="295"/>
      <c r="S655" s="327" t="str">
        <f>_xlfn.XLOOKUP(Tabla135[[#This Row],[Tipo de control]],Tabla7[Tipo de control],Tabla7[Peso],"",1)</f>
        <v/>
      </c>
      <c r="T655" s="290" t="str">
        <f>_xlfn.XLOOKUP(Tabla135[[#This Row],[Tipo de control]],Tabla7[Tipo de control],Tabla7[Afectación matriz],"",1)</f>
        <v/>
      </c>
      <c r="U655" s="295"/>
      <c r="V655" s="327" t="str">
        <f>_xlfn.XLOOKUP(Tabla135[[#This Row],[Implementación]],Tabla11[Implementación],Tabla11[Peso],"",1)</f>
        <v/>
      </c>
      <c r="W655" s="295"/>
      <c r="X655" s="295"/>
      <c r="Y655" s="295"/>
      <c r="Z655" s="295"/>
      <c r="AA655" s="310" t="str">
        <f>IFERROR(Tabla135[[#This Row],[Peso del control]]+Tabla135[[#This Row],[Peso de la implementación]],"")</f>
        <v/>
      </c>
      <c r="AB655" s="310" t="str" cm="1">
        <f t="array" ref="AB655">IFERROR(IF(Tabla135[[#This Row],[Registro diligenciado]]=TRUE,_xlfn.IFS(AND(Tabla135[[#This Row],[No. de Control]]=1,Tabla135[[#This Row],[Desplazamiento en la Matriz]]="Probabilidad"),D655-(D655*Tabla135[[#This Row],[Valor del control]]),AND(Tabla135[[#This Row],[No. de Control]]&gt;1,Tabla135[[#This Row],[Desplazamiento en la Matriz]]="Probabilidad"),AB654-(AB654*Tabla135[[#This Row],[Valor del control]]),AND(Tabla135[[#This Row],[No. de Control]]=1,Tabla135[[#This Row],[Desplazamiento en la Matriz]]="Impacto"),D655,AND(Tabla135[[#This Row],[No. de Control]]&gt;1,Tabla135[[#This Row],[Desplazamiento en la Matriz]]="Impacto"),AB654),""),"")</f>
        <v/>
      </c>
      <c r="AC655" s="310" t="str" cm="1">
        <f t="array" ref="AC655">IFERROR(IF(Tabla135[[#This Row],[Registro diligenciado]]=TRUE,_xlfn.IFS(AND(Tabla135[[#This Row],[No. de Control]]=1,Tabla135[[#This Row],[Desplazamiento en la Matriz]]="Impacto"),E655-(E655*Tabla135[[#This Row],[Valor del control]]),AND(Tabla135[[#This Row],[No. de Control]]&gt;1,Tabla135[[#This Row],[Desplazamiento en la Matriz]]="Impacto"),AC654-(AC654*Tabla135[[#This Row],[Valor del control]]),AND(Tabla135[[#This Row],[No. de Control]]=1,Tabla135[[#This Row],[Desplazamiento en la Matriz]]="Probabilidad"),E655,AND(Tabla135[[#This Row],[No. de Control]]&gt;1,Tabla135[[#This Row],[Desplazamiento en la Matriz]]="Probabilidad"),AC654),""),"")</f>
        <v/>
      </c>
      <c r="AD655" s="310">
        <f>IFERROR(_xlfn.MINIFS(Tabla135[Probabilidad residual],Tabla135[Id Riesgo],Tabla135[[#This Row],[Id Riesgo]]),"")</f>
        <v>0</v>
      </c>
      <c r="AE655" s="310">
        <f>IFERROR(_xlfn.MINIFS(Tabla135[Impacto residual],Tabla135[Id Riesgo],Tabla135[[#This Row],[Id Riesgo]]),"")</f>
        <v>0</v>
      </c>
      <c r="AF655" s="310" t="str" cm="1">
        <f t="array" ref="AF65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55" s="310" t="str" cm="1">
        <f t="array" ref="AG65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5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55" s="213"/>
      <c r="AJ655" s="727">
        <f>_xlfn.MINIFS(Tabla135[Probabilidad residual],Tabla135[Id Riesgo],Tabla135[[#This Row],[Id Riesgo]])</f>
        <v>0</v>
      </c>
      <c r="AK655" s="727">
        <f>_xlfn.MINIFS(Tabla135[Impacto residual],Tabla135[Id Riesgo],Tabla135[[#This Row],[Id Riesgo]])</f>
        <v>0</v>
      </c>
      <c r="AL655" s="727"/>
      <c r="AM655" s="727"/>
      <c r="AN655" s="213"/>
      <c r="AO655" s="213"/>
      <c r="AP655" s="213"/>
      <c r="AQ655" s="213"/>
      <c r="AR655" s="213"/>
      <c r="AS655" s="213"/>
      <c r="AT655" s="213"/>
      <c r="AU655" s="213"/>
      <c r="AV655" s="213"/>
      <c r="AW655" s="213"/>
      <c r="AX655" s="213"/>
      <c r="AY655" s="213"/>
    </row>
    <row r="656" spans="1:51" ht="14.6" x14ac:dyDescent="0.4">
      <c r="A656" s="735" t="str">
        <f>Tabla135[[#This Row],[Id Riesgo]]</f>
        <v>RC65</v>
      </c>
      <c r="B656" s="736" t="str">
        <f>Tabla135[[#This Row],[Riesgo]]</f>
        <v/>
      </c>
      <c r="C656" s="742" t="b">
        <f>Tabla135[[#This Row],[Identificado en paso 1 y 2?]]</f>
        <v>0</v>
      </c>
      <c r="D656" s="727" t="str">
        <f>_xlfn.XLOOKUP(Tabla135[[#This Row],[Id Riesgo]],Tabla13[Id Riesgo],Tabla13[Probabilidad],"",1)</f>
        <v/>
      </c>
      <c r="E656" s="727" t="str">
        <f>IF(C656=TRUE,_xlfn.XLOOKUP(Tabla135[[#This Row],[Id Riesgo]],Tabla13[Id Riesgo],Tabla13[Porcentaje Impacto],"",1),"")</f>
        <v/>
      </c>
      <c r="F656" s="290" t="str">
        <f t="shared" si="64"/>
        <v>RC65</v>
      </c>
      <c r="G656" s="415" t="b">
        <f>_xlfn.XLOOKUP(F656,Tabla13[Id Riesgo],Tabla13[Registro diligenciado],FALSE,1)</f>
        <v>0</v>
      </c>
      <c r="H656" s="290" t="str">
        <f>IF(G656,_xlfn.XLOOKUP(F656,Tabla6[Id Riesgo],Tabla6[DESCRIPCIÓN DEL RIESGO],FALSE,1),"")</f>
        <v/>
      </c>
      <c r="I656" s="327" t="str">
        <f>_xlfn.XLOOKUP(Tabla135[[#This Row],[Id Riesgo]],Tabla13[Id Riesgo],Tabla13[Probabilidad])</f>
        <v/>
      </c>
      <c r="J656" s="327" t="str">
        <f>_xlfn.XLOOKUP(Tabla135[[#This Row],[Id Riesgo]],Tabla13[Id Riesgo],Tabla13[Porcentaje Impacto],"",1)</f>
        <v/>
      </c>
      <c r="K656" s="311">
        <v>5</v>
      </c>
      <c r="L656" s="314"/>
      <c r="M656" s="314"/>
      <c r="N656" s="314"/>
      <c r="O656" s="295"/>
      <c r="P656" s="314"/>
      <c r="Q656" s="328" t="str">
        <f>_xlfn.TEXTJOIN(" ",TRUE,Tabla135[[#This Row],[Actividad - Acción ¿Qué?
Inicia con verbo]],Tabla135[[#This Row],[Complemento
(Observaciones o desviaciones)]])</f>
        <v/>
      </c>
      <c r="R656" s="295"/>
      <c r="S656" s="327" t="str">
        <f>_xlfn.XLOOKUP(Tabla135[[#This Row],[Tipo de control]],Tabla7[Tipo de control],Tabla7[Peso],"",1)</f>
        <v/>
      </c>
      <c r="T656" s="290" t="str">
        <f>_xlfn.XLOOKUP(Tabla135[[#This Row],[Tipo de control]],Tabla7[Tipo de control],Tabla7[Afectación matriz],"",1)</f>
        <v/>
      </c>
      <c r="U656" s="295"/>
      <c r="V656" s="327" t="str">
        <f>_xlfn.XLOOKUP(Tabla135[[#This Row],[Implementación]],Tabla11[Implementación],Tabla11[Peso],"",1)</f>
        <v/>
      </c>
      <c r="W656" s="295"/>
      <c r="X656" s="295"/>
      <c r="Y656" s="295"/>
      <c r="Z656" s="295"/>
      <c r="AA656" s="310" t="str">
        <f>IFERROR(Tabla135[[#This Row],[Peso del control]]+Tabla135[[#This Row],[Peso de la implementación]],"")</f>
        <v/>
      </c>
      <c r="AB656" s="310" t="str" cm="1">
        <f t="array" ref="AB656">IFERROR(IF(Tabla135[[#This Row],[Registro diligenciado]]=TRUE,_xlfn.IFS(AND(Tabla135[[#This Row],[No. de Control]]=1,Tabla135[[#This Row],[Desplazamiento en la Matriz]]="Probabilidad"),D656-(D656*Tabla135[[#This Row],[Valor del control]]),AND(Tabla135[[#This Row],[No. de Control]]&gt;1,Tabla135[[#This Row],[Desplazamiento en la Matriz]]="Probabilidad"),AB655-(AB655*Tabla135[[#This Row],[Valor del control]]),AND(Tabla135[[#This Row],[No. de Control]]=1,Tabla135[[#This Row],[Desplazamiento en la Matriz]]="Impacto"),D656,AND(Tabla135[[#This Row],[No. de Control]]&gt;1,Tabla135[[#This Row],[Desplazamiento en la Matriz]]="Impacto"),AB655),""),"")</f>
        <v/>
      </c>
      <c r="AC656" s="310" t="str" cm="1">
        <f t="array" ref="AC656">IFERROR(IF(Tabla135[[#This Row],[Registro diligenciado]]=TRUE,_xlfn.IFS(AND(Tabla135[[#This Row],[No. de Control]]=1,Tabla135[[#This Row],[Desplazamiento en la Matriz]]="Impacto"),E656-(E656*Tabla135[[#This Row],[Valor del control]]),AND(Tabla135[[#This Row],[No. de Control]]&gt;1,Tabla135[[#This Row],[Desplazamiento en la Matriz]]="Impacto"),AC655-(AC655*Tabla135[[#This Row],[Valor del control]]),AND(Tabla135[[#This Row],[No. de Control]]=1,Tabla135[[#This Row],[Desplazamiento en la Matriz]]="Probabilidad"),E656,AND(Tabla135[[#This Row],[No. de Control]]&gt;1,Tabla135[[#This Row],[Desplazamiento en la Matriz]]="Probabilidad"),AC655),""),"")</f>
        <v/>
      </c>
      <c r="AD656" s="310">
        <f>IFERROR(_xlfn.MINIFS(Tabla135[Probabilidad residual],Tabla135[Id Riesgo],Tabla135[[#This Row],[Id Riesgo]]),"")</f>
        <v>0</v>
      </c>
      <c r="AE656" s="310">
        <f>IFERROR(_xlfn.MINIFS(Tabla135[Impacto residual],Tabla135[Id Riesgo],Tabla135[[#This Row],[Id Riesgo]]),"")</f>
        <v>0</v>
      </c>
      <c r="AF656" s="310" t="str" cm="1">
        <f t="array" ref="AF65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56" s="310" t="str" cm="1">
        <f t="array" ref="AG65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5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56" s="213"/>
      <c r="AJ656" s="727">
        <f>_xlfn.MINIFS(Tabla135[Probabilidad residual],Tabla135[Id Riesgo],Tabla135[[#This Row],[Id Riesgo]])</f>
        <v>0</v>
      </c>
      <c r="AK656" s="727">
        <f>_xlfn.MINIFS(Tabla135[Impacto residual],Tabla135[Id Riesgo],Tabla135[[#This Row],[Id Riesgo]])</f>
        <v>0</v>
      </c>
      <c r="AL656" s="727"/>
      <c r="AM656" s="727"/>
      <c r="AN656" s="213"/>
      <c r="AO656" s="213"/>
      <c r="AP656" s="213"/>
      <c r="AQ656" s="213"/>
      <c r="AR656" s="213"/>
      <c r="AS656" s="213"/>
      <c r="AT656" s="213"/>
      <c r="AU656" s="213"/>
      <c r="AV656" s="213"/>
      <c r="AW656" s="213"/>
      <c r="AX656" s="213"/>
      <c r="AY656" s="213"/>
    </row>
    <row r="657" spans="1:51" ht="14.6" x14ac:dyDescent="0.4">
      <c r="A657" s="735" t="str">
        <f>Tabla135[[#This Row],[Id Riesgo]]</f>
        <v>RC65</v>
      </c>
      <c r="B657" s="736" t="str">
        <f>Tabla135[[#This Row],[Riesgo]]</f>
        <v/>
      </c>
      <c r="C657" s="742" t="b">
        <f>Tabla135[[#This Row],[Identificado en paso 1 y 2?]]</f>
        <v>0</v>
      </c>
      <c r="D657" s="727" t="str">
        <f>_xlfn.XLOOKUP(Tabla135[[#This Row],[Id Riesgo]],Tabla13[Id Riesgo],Tabla13[Probabilidad],"",1)</f>
        <v/>
      </c>
      <c r="E657" s="727" t="str">
        <f>IF(C657=TRUE,_xlfn.XLOOKUP(Tabla135[[#This Row],[Id Riesgo]],Tabla13[Id Riesgo],Tabla13[Porcentaje Impacto],"",1),"")</f>
        <v/>
      </c>
      <c r="F657" s="290" t="str">
        <f t="shared" si="64"/>
        <v>RC65</v>
      </c>
      <c r="G657" s="415" t="b">
        <f>_xlfn.XLOOKUP(F657,Tabla13[Id Riesgo],Tabla13[Registro diligenciado],FALSE,1)</f>
        <v>0</v>
      </c>
      <c r="H657" s="290" t="str">
        <f>IF(G657,_xlfn.XLOOKUP(F657,Tabla6[Id Riesgo],Tabla6[DESCRIPCIÓN DEL RIESGO],FALSE,1),"")</f>
        <v/>
      </c>
      <c r="I657" s="327" t="str">
        <f>_xlfn.XLOOKUP(Tabla135[[#This Row],[Id Riesgo]],Tabla13[Id Riesgo],Tabla13[Probabilidad])</f>
        <v/>
      </c>
      <c r="J657" s="327" t="str">
        <f>_xlfn.XLOOKUP(Tabla135[[#This Row],[Id Riesgo]],Tabla13[Id Riesgo],Tabla13[Porcentaje Impacto],"",1)</f>
        <v/>
      </c>
      <c r="K657" s="311">
        <v>6</v>
      </c>
      <c r="L657" s="314"/>
      <c r="M657" s="314"/>
      <c r="N657" s="314"/>
      <c r="O657" s="295"/>
      <c r="P657" s="314"/>
      <c r="Q657" s="328" t="str">
        <f>_xlfn.TEXTJOIN(" ",TRUE,Tabla135[[#This Row],[Actividad - Acción ¿Qué?
Inicia con verbo]],Tabla135[[#This Row],[Complemento
(Observaciones o desviaciones)]])</f>
        <v/>
      </c>
      <c r="R657" s="295"/>
      <c r="S657" s="327" t="str">
        <f>_xlfn.XLOOKUP(Tabla135[[#This Row],[Tipo de control]],Tabla7[Tipo de control],Tabla7[Peso],"",1)</f>
        <v/>
      </c>
      <c r="T657" s="290" t="str">
        <f>_xlfn.XLOOKUP(Tabla135[[#This Row],[Tipo de control]],Tabla7[Tipo de control],Tabla7[Afectación matriz],"",1)</f>
        <v/>
      </c>
      <c r="U657" s="295"/>
      <c r="V657" s="327" t="str">
        <f>_xlfn.XLOOKUP(Tabla135[[#This Row],[Implementación]],Tabla11[Implementación],Tabla11[Peso],"",1)</f>
        <v/>
      </c>
      <c r="W657" s="295"/>
      <c r="X657" s="295"/>
      <c r="Y657" s="295"/>
      <c r="Z657" s="295"/>
      <c r="AA657" s="310" t="str">
        <f>IFERROR(Tabla135[[#This Row],[Peso del control]]+Tabla135[[#This Row],[Peso de la implementación]],"")</f>
        <v/>
      </c>
      <c r="AB657" s="310" t="str" cm="1">
        <f t="array" ref="AB657">IFERROR(IF(Tabla135[[#This Row],[Registro diligenciado]]=TRUE,_xlfn.IFS(AND(Tabla135[[#This Row],[No. de Control]]=1,Tabla135[[#This Row],[Desplazamiento en la Matriz]]="Probabilidad"),D657-(D657*Tabla135[[#This Row],[Valor del control]]),AND(Tabla135[[#This Row],[No. de Control]]&gt;1,Tabla135[[#This Row],[Desplazamiento en la Matriz]]="Probabilidad"),AB656-(AB656*Tabla135[[#This Row],[Valor del control]]),AND(Tabla135[[#This Row],[No. de Control]]=1,Tabla135[[#This Row],[Desplazamiento en la Matriz]]="Impacto"),D657,AND(Tabla135[[#This Row],[No. de Control]]&gt;1,Tabla135[[#This Row],[Desplazamiento en la Matriz]]="Impacto"),AB656),""),"")</f>
        <v/>
      </c>
      <c r="AC657" s="310" t="str" cm="1">
        <f t="array" ref="AC657">IFERROR(IF(Tabla135[[#This Row],[Registro diligenciado]]=TRUE,_xlfn.IFS(AND(Tabla135[[#This Row],[No. de Control]]=1,Tabla135[[#This Row],[Desplazamiento en la Matriz]]="Impacto"),E657-(E657*Tabla135[[#This Row],[Valor del control]]),AND(Tabla135[[#This Row],[No. de Control]]&gt;1,Tabla135[[#This Row],[Desplazamiento en la Matriz]]="Impacto"),AC656-(AC656*Tabla135[[#This Row],[Valor del control]]),AND(Tabla135[[#This Row],[No. de Control]]=1,Tabla135[[#This Row],[Desplazamiento en la Matriz]]="Probabilidad"),E657,AND(Tabla135[[#This Row],[No. de Control]]&gt;1,Tabla135[[#This Row],[Desplazamiento en la Matriz]]="Probabilidad"),AC656),""),"")</f>
        <v/>
      </c>
      <c r="AD657" s="310">
        <f>IFERROR(_xlfn.MINIFS(Tabla135[Probabilidad residual],Tabla135[Id Riesgo],Tabla135[[#This Row],[Id Riesgo]]),"")</f>
        <v>0</v>
      </c>
      <c r="AE657" s="310">
        <f>IFERROR(_xlfn.MINIFS(Tabla135[Impacto residual],Tabla135[Id Riesgo],Tabla135[[#This Row],[Id Riesgo]]),"")</f>
        <v>0</v>
      </c>
      <c r="AF657" s="310" t="str" cm="1">
        <f t="array" ref="AF65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57" s="310" t="str" cm="1">
        <f t="array" ref="AG65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5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57" s="213"/>
      <c r="AJ657" s="727">
        <f>_xlfn.MINIFS(Tabla135[Probabilidad residual],Tabla135[Id Riesgo],Tabla135[[#This Row],[Id Riesgo]])</f>
        <v>0</v>
      </c>
      <c r="AK657" s="727">
        <f>_xlfn.MINIFS(Tabla135[Impacto residual],Tabla135[Id Riesgo],Tabla135[[#This Row],[Id Riesgo]])</f>
        <v>0</v>
      </c>
      <c r="AL657" s="727"/>
      <c r="AM657" s="727"/>
      <c r="AN657" s="213"/>
      <c r="AO657" s="213"/>
      <c r="AP657" s="213"/>
      <c r="AQ657" s="213"/>
      <c r="AR657" s="213"/>
      <c r="AS657" s="213"/>
      <c r="AT657" s="213"/>
      <c r="AU657" s="213"/>
      <c r="AV657" s="213"/>
      <c r="AW657" s="213"/>
      <c r="AX657" s="213"/>
      <c r="AY657" s="213"/>
    </row>
    <row r="658" spans="1:51" ht="14.6" x14ac:dyDescent="0.4">
      <c r="A658" s="735" t="str">
        <f>Tabla135[[#This Row],[Id Riesgo]]</f>
        <v>RC65</v>
      </c>
      <c r="B658" s="736" t="str">
        <f>Tabla135[[#This Row],[Riesgo]]</f>
        <v/>
      </c>
      <c r="C658" s="742" t="b">
        <f>Tabla135[[#This Row],[Identificado en paso 1 y 2?]]</f>
        <v>0</v>
      </c>
      <c r="D658" s="727" t="str">
        <f>_xlfn.XLOOKUP(Tabla135[[#This Row],[Id Riesgo]],Tabla13[Id Riesgo],Tabla13[Probabilidad],"",1)</f>
        <v/>
      </c>
      <c r="E658" s="727" t="str">
        <f>IF(C658=TRUE,_xlfn.XLOOKUP(Tabla135[[#This Row],[Id Riesgo]],Tabla13[Id Riesgo],Tabla13[Porcentaje Impacto],"",1),"")</f>
        <v/>
      </c>
      <c r="F658" s="290" t="str">
        <f t="shared" si="64"/>
        <v>RC65</v>
      </c>
      <c r="G658" s="415" t="b">
        <f>_xlfn.XLOOKUP(F658,Tabla13[Id Riesgo],Tabla13[Registro diligenciado],FALSE,1)</f>
        <v>0</v>
      </c>
      <c r="H658" s="290" t="str">
        <f>IF(G658,_xlfn.XLOOKUP(F658,Tabla6[Id Riesgo],Tabla6[DESCRIPCIÓN DEL RIESGO],FALSE,1),"")</f>
        <v/>
      </c>
      <c r="I658" s="327" t="str">
        <f>_xlfn.XLOOKUP(Tabla135[[#This Row],[Id Riesgo]],Tabla13[Id Riesgo],Tabla13[Probabilidad])</f>
        <v/>
      </c>
      <c r="J658" s="327" t="str">
        <f>_xlfn.XLOOKUP(Tabla135[[#This Row],[Id Riesgo]],Tabla13[Id Riesgo],Tabla13[Porcentaje Impacto],"",1)</f>
        <v/>
      </c>
      <c r="K658" s="311">
        <v>7</v>
      </c>
      <c r="L658" s="314"/>
      <c r="M658" s="314"/>
      <c r="N658" s="314"/>
      <c r="O658" s="295"/>
      <c r="P658" s="314"/>
      <c r="Q658" s="328" t="str">
        <f>_xlfn.TEXTJOIN(" ",TRUE,Tabla135[[#This Row],[Actividad - Acción ¿Qué?
Inicia con verbo]],Tabla135[[#This Row],[Complemento
(Observaciones o desviaciones)]])</f>
        <v/>
      </c>
      <c r="R658" s="295"/>
      <c r="S658" s="327" t="str">
        <f>_xlfn.XLOOKUP(Tabla135[[#This Row],[Tipo de control]],Tabla7[Tipo de control],Tabla7[Peso],"",1)</f>
        <v/>
      </c>
      <c r="T658" s="290" t="str">
        <f>_xlfn.XLOOKUP(Tabla135[[#This Row],[Tipo de control]],Tabla7[Tipo de control],Tabla7[Afectación matriz],"",1)</f>
        <v/>
      </c>
      <c r="U658" s="295"/>
      <c r="V658" s="327" t="str">
        <f>_xlfn.XLOOKUP(Tabla135[[#This Row],[Implementación]],Tabla11[Implementación],Tabla11[Peso],"",1)</f>
        <v/>
      </c>
      <c r="W658" s="295"/>
      <c r="X658" s="295"/>
      <c r="Y658" s="295"/>
      <c r="Z658" s="295"/>
      <c r="AA658" s="310" t="str">
        <f>IFERROR(Tabla135[[#This Row],[Peso del control]]+Tabla135[[#This Row],[Peso de la implementación]],"")</f>
        <v/>
      </c>
      <c r="AB658" s="310" t="str" cm="1">
        <f t="array" ref="AB658">IFERROR(IF(Tabla135[[#This Row],[Registro diligenciado]]=TRUE,_xlfn.IFS(AND(Tabla135[[#This Row],[No. de Control]]=1,Tabla135[[#This Row],[Desplazamiento en la Matriz]]="Probabilidad"),D658-(D658*Tabla135[[#This Row],[Valor del control]]),AND(Tabla135[[#This Row],[No. de Control]]&gt;1,Tabla135[[#This Row],[Desplazamiento en la Matriz]]="Probabilidad"),AB657-(AB657*Tabla135[[#This Row],[Valor del control]]),AND(Tabla135[[#This Row],[No. de Control]]=1,Tabla135[[#This Row],[Desplazamiento en la Matriz]]="Impacto"),D658,AND(Tabla135[[#This Row],[No. de Control]]&gt;1,Tabla135[[#This Row],[Desplazamiento en la Matriz]]="Impacto"),AB657),""),"")</f>
        <v/>
      </c>
      <c r="AC658" s="310" t="str" cm="1">
        <f t="array" ref="AC658">IFERROR(IF(Tabla135[[#This Row],[Registro diligenciado]]=TRUE,_xlfn.IFS(AND(Tabla135[[#This Row],[No. de Control]]=1,Tabla135[[#This Row],[Desplazamiento en la Matriz]]="Impacto"),E658-(E658*Tabla135[[#This Row],[Valor del control]]),AND(Tabla135[[#This Row],[No. de Control]]&gt;1,Tabla135[[#This Row],[Desplazamiento en la Matriz]]="Impacto"),AC657-(AC657*Tabla135[[#This Row],[Valor del control]]),AND(Tabla135[[#This Row],[No. de Control]]=1,Tabla135[[#This Row],[Desplazamiento en la Matriz]]="Probabilidad"),E658,AND(Tabla135[[#This Row],[No. de Control]]&gt;1,Tabla135[[#This Row],[Desplazamiento en la Matriz]]="Probabilidad"),AC657),""),"")</f>
        <v/>
      </c>
      <c r="AD658" s="310">
        <f>IFERROR(_xlfn.MINIFS(Tabla135[Probabilidad residual],Tabla135[Id Riesgo],Tabla135[[#This Row],[Id Riesgo]]),"")</f>
        <v>0</v>
      </c>
      <c r="AE658" s="310">
        <f>IFERROR(_xlfn.MINIFS(Tabla135[Impacto residual],Tabla135[Id Riesgo],Tabla135[[#This Row],[Id Riesgo]]),"")</f>
        <v>0</v>
      </c>
      <c r="AF658" s="310" t="str" cm="1">
        <f t="array" ref="AF65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58" s="310" t="str" cm="1">
        <f t="array" ref="AG65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5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58" s="213"/>
      <c r="AJ658" s="727">
        <f>_xlfn.MINIFS(Tabla135[Probabilidad residual],Tabla135[Id Riesgo],Tabla135[[#This Row],[Id Riesgo]])</f>
        <v>0</v>
      </c>
      <c r="AK658" s="727">
        <f>_xlfn.MINIFS(Tabla135[Impacto residual],Tabla135[Id Riesgo],Tabla135[[#This Row],[Id Riesgo]])</f>
        <v>0</v>
      </c>
      <c r="AL658" s="727"/>
      <c r="AM658" s="727"/>
      <c r="AN658" s="213"/>
      <c r="AO658" s="213"/>
      <c r="AP658" s="213"/>
      <c r="AQ658" s="213"/>
      <c r="AR658" s="213"/>
      <c r="AS658" s="213"/>
      <c r="AT658" s="213"/>
      <c r="AU658" s="213"/>
      <c r="AV658" s="213"/>
      <c r="AW658" s="213"/>
      <c r="AX658" s="213"/>
      <c r="AY658" s="213"/>
    </row>
    <row r="659" spans="1:51" ht="14.6" x14ac:dyDescent="0.4">
      <c r="A659" s="735" t="str">
        <f>Tabla135[[#This Row],[Id Riesgo]]</f>
        <v>RC65</v>
      </c>
      <c r="B659" s="736" t="str">
        <f>Tabla135[[#This Row],[Riesgo]]</f>
        <v/>
      </c>
      <c r="C659" s="742" t="b">
        <f>Tabla135[[#This Row],[Identificado en paso 1 y 2?]]</f>
        <v>0</v>
      </c>
      <c r="D659" s="727" t="str">
        <f>_xlfn.XLOOKUP(Tabla135[[#This Row],[Id Riesgo]],Tabla13[Id Riesgo],Tabla13[Probabilidad],"",1)</f>
        <v/>
      </c>
      <c r="E659" s="727" t="str">
        <f>IF(C659=TRUE,_xlfn.XLOOKUP(Tabla135[[#This Row],[Id Riesgo]],Tabla13[Id Riesgo],Tabla13[Porcentaje Impacto],"",1),"")</f>
        <v/>
      </c>
      <c r="F659" s="290" t="str">
        <f t="shared" si="64"/>
        <v>RC65</v>
      </c>
      <c r="G659" s="415" t="b">
        <f>_xlfn.XLOOKUP(F659,Tabla13[Id Riesgo],Tabla13[Registro diligenciado],FALSE,1)</f>
        <v>0</v>
      </c>
      <c r="H659" s="290" t="str">
        <f>IF(G659,_xlfn.XLOOKUP(F659,Tabla6[Id Riesgo],Tabla6[DESCRIPCIÓN DEL RIESGO],FALSE,1),"")</f>
        <v/>
      </c>
      <c r="I659" s="327" t="str">
        <f>_xlfn.XLOOKUP(Tabla135[[#This Row],[Id Riesgo]],Tabla13[Id Riesgo],Tabla13[Probabilidad])</f>
        <v/>
      </c>
      <c r="J659" s="327" t="str">
        <f>_xlfn.XLOOKUP(Tabla135[[#This Row],[Id Riesgo]],Tabla13[Id Riesgo],Tabla13[Porcentaje Impacto],"",1)</f>
        <v/>
      </c>
      <c r="K659" s="311">
        <v>8</v>
      </c>
      <c r="L659" s="314"/>
      <c r="M659" s="314"/>
      <c r="N659" s="314"/>
      <c r="O659" s="295"/>
      <c r="P659" s="314"/>
      <c r="Q659" s="328" t="str">
        <f>_xlfn.TEXTJOIN(" ",TRUE,Tabla135[[#This Row],[Actividad - Acción ¿Qué?
Inicia con verbo]],Tabla135[[#This Row],[Complemento
(Observaciones o desviaciones)]])</f>
        <v/>
      </c>
      <c r="R659" s="295"/>
      <c r="S659" s="327" t="str">
        <f>_xlfn.XLOOKUP(Tabla135[[#This Row],[Tipo de control]],Tabla7[Tipo de control],Tabla7[Peso],"",1)</f>
        <v/>
      </c>
      <c r="T659" s="290" t="str">
        <f>_xlfn.XLOOKUP(Tabla135[[#This Row],[Tipo de control]],Tabla7[Tipo de control],Tabla7[Afectación matriz],"",1)</f>
        <v/>
      </c>
      <c r="U659" s="295"/>
      <c r="V659" s="327" t="str">
        <f>_xlfn.XLOOKUP(Tabla135[[#This Row],[Implementación]],Tabla11[Implementación],Tabla11[Peso],"",1)</f>
        <v/>
      </c>
      <c r="W659" s="295"/>
      <c r="X659" s="295"/>
      <c r="Y659" s="295"/>
      <c r="Z659" s="295"/>
      <c r="AA659" s="310" t="str">
        <f>IFERROR(Tabla135[[#This Row],[Peso del control]]+Tabla135[[#This Row],[Peso de la implementación]],"")</f>
        <v/>
      </c>
      <c r="AB659" s="310" t="str" cm="1">
        <f t="array" ref="AB659">IFERROR(IF(Tabla135[[#This Row],[Registro diligenciado]]=TRUE,_xlfn.IFS(AND(Tabla135[[#This Row],[No. de Control]]=1,Tabla135[[#This Row],[Desplazamiento en la Matriz]]="Probabilidad"),D659-(D659*Tabla135[[#This Row],[Valor del control]]),AND(Tabla135[[#This Row],[No. de Control]]&gt;1,Tabla135[[#This Row],[Desplazamiento en la Matriz]]="Probabilidad"),AB658-(AB658*Tabla135[[#This Row],[Valor del control]]),AND(Tabla135[[#This Row],[No. de Control]]=1,Tabla135[[#This Row],[Desplazamiento en la Matriz]]="Impacto"),D659,AND(Tabla135[[#This Row],[No. de Control]]&gt;1,Tabla135[[#This Row],[Desplazamiento en la Matriz]]="Impacto"),AB658),""),"")</f>
        <v/>
      </c>
      <c r="AC659" s="310" t="str" cm="1">
        <f t="array" ref="AC659">IFERROR(IF(Tabla135[[#This Row],[Registro diligenciado]]=TRUE,_xlfn.IFS(AND(Tabla135[[#This Row],[No. de Control]]=1,Tabla135[[#This Row],[Desplazamiento en la Matriz]]="Impacto"),E659-(E659*Tabla135[[#This Row],[Valor del control]]),AND(Tabla135[[#This Row],[No. de Control]]&gt;1,Tabla135[[#This Row],[Desplazamiento en la Matriz]]="Impacto"),AC658-(AC658*Tabla135[[#This Row],[Valor del control]]),AND(Tabla135[[#This Row],[No. de Control]]=1,Tabla135[[#This Row],[Desplazamiento en la Matriz]]="Probabilidad"),E659,AND(Tabla135[[#This Row],[No. de Control]]&gt;1,Tabla135[[#This Row],[Desplazamiento en la Matriz]]="Probabilidad"),AC658),""),"")</f>
        <v/>
      </c>
      <c r="AD659" s="310">
        <f>IFERROR(_xlfn.MINIFS(Tabla135[Probabilidad residual],Tabla135[Id Riesgo],Tabla135[[#This Row],[Id Riesgo]]),"")</f>
        <v>0</v>
      </c>
      <c r="AE659" s="310">
        <f>IFERROR(_xlfn.MINIFS(Tabla135[Impacto residual],Tabla135[Id Riesgo],Tabla135[[#This Row],[Id Riesgo]]),"")</f>
        <v>0</v>
      </c>
      <c r="AF659" s="310" t="str" cm="1">
        <f t="array" ref="AF65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59" s="310" t="str" cm="1">
        <f t="array" ref="AG65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5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59" s="213"/>
      <c r="AJ659" s="727">
        <f>_xlfn.MINIFS(Tabla135[Probabilidad residual],Tabla135[Id Riesgo],Tabla135[[#This Row],[Id Riesgo]])</f>
        <v>0</v>
      </c>
      <c r="AK659" s="727">
        <f>_xlfn.MINIFS(Tabla135[Impacto residual],Tabla135[Id Riesgo],Tabla135[[#This Row],[Id Riesgo]])</f>
        <v>0</v>
      </c>
      <c r="AL659" s="727"/>
      <c r="AM659" s="727"/>
      <c r="AN659" s="213"/>
      <c r="AO659" s="213"/>
      <c r="AP659" s="213"/>
      <c r="AQ659" s="213"/>
      <c r="AR659" s="213"/>
      <c r="AS659" s="213"/>
      <c r="AT659" s="213"/>
      <c r="AU659" s="213"/>
      <c r="AV659" s="213"/>
      <c r="AW659" s="213"/>
      <c r="AX659" s="213"/>
      <c r="AY659" s="213"/>
    </row>
    <row r="660" spans="1:51" ht="14.6" x14ac:dyDescent="0.4">
      <c r="A660" s="735" t="str">
        <f>Tabla135[[#This Row],[Id Riesgo]]</f>
        <v>RC65</v>
      </c>
      <c r="B660" s="736" t="str">
        <f>Tabla135[[#This Row],[Riesgo]]</f>
        <v/>
      </c>
      <c r="C660" s="742" t="b">
        <f>Tabla135[[#This Row],[Identificado en paso 1 y 2?]]</f>
        <v>0</v>
      </c>
      <c r="D660" s="727" t="str">
        <f>_xlfn.XLOOKUP(Tabla135[[#This Row],[Id Riesgo]],Tabla13[Id Riesgo],Tabla13[Probabilidad],"",1)</f>
        <v/>
      </c>
      <c r="E660" s="727" t="str">
        <f>IF(C660=TRUE,_xlfn.XLOOKUP(Tabla135[[#This Row],[Id Riesgo]],Tabla13[Id Riesgo],Tabla13[Porcentaje Impacto],"",1),"")</f>
        <v/>
      </c>
      <c r="F660" s="290" t="str">
        <f t="shared" si="64"/>
        <v>RC65</v>
      </c>
      <c r="G660" s="415" t="b">
        <f>_xlfn.XLOOKUP(F660,Tabla13[Id Riesgo],Tabla13[Registro diligenciado],FALSE,1)</f>
        <v>0</v>
      </c>
      <c r="H660" s="290" t="str">
        <f>IF(G660,_xlfn.XLOOKUP(F660,Tabla6[Id Riesgo],Tabla6[DESCRIPCIÓN DEL RIESGO],FALSE,1),"")</f>
        <v/>
      </c>
      <c r="I660" s="327" t="str">
        <f>_xlfn.XLOOKUP(Tabla135[[#This Row],[Id Riesgo]],Tabla13[Id Riesgo],Tabla13[Probabilidad])</f>
        <v/>
      </c>
      <c r="J660" s="327" t="str">
        <f>_xlfn.XLOOKUP(Tabla135[[#This Row],[Id Riesgo]],Tabla13[Id Riesgo],Tabla13[Porcentaje Impacto],"",1)</f>
        <v/>
      </c>
      <c r="K660" s="311">
        <v>9</v>
      </c>
      <c r="L660" s="314"/>
      <c r="M660" s="314"/>
      <c r="N660" s="314"/>
      <c r="O660" s="295"/>
      <c r="P660" s="314"/>
      <c r="Q660" s="328" t="str">
        <f>_xlfn.TEXTJOIN(" ",TRUE,Tabla135[[#This Row],[Actividad - Acción ¿Qué?
Inicia con verbo]],Tabla135[[#This Row],[Complemento
(Observaciones o desviaciones)]])</f>
        <v/>
      </c>
      <c r="R660" s="295"/>
      <c r="S660" s="327" t="str">
        <f>_xlfn.XLOOKUP(Tabla135[[#This Row],[Tipo de control]],Tabla7[Tipo de control],Tabla7[Peso],"",1)</f>
        <v/>
      </c>
      <c r="T660" s="290" t="str">
        <f>_xlfn.XLOOKUP(Tabla135[[#This Row],[Tipo de control]],Tabla7[Tipo de control],Tabla7[Afectación matriz],"",1)</f>
        <v/>
      </c>
      <c r="U660" s="295"/>
      <c r="V660" s="327" t="str">
        <f>_xlfn.XLOOKUP(Tabla135[[#This Row],[Implementación]],Tabla11[Implementación],Tabla11[Peso],"",1)</f>
        <v/>
      </c>
      <c r="W660" s="295"/>
      <c r="X660" s="295"/>
      <c r="Y660" s="295"/>
      <c r="Z660" s="295"/>
      <c r="AA660" s="310" t="str">
        <f>IFERROR(Tabla135[[#This Row],[Peso del control]]+Tabla135[[#This Row],[Peso de la implementación]],"")</f>
        <v/>
      </c>
      <c r="AB660" s="310" t="str" cm="1">
        <f t="array" ref="AB660">IFERROR(IF(Tabla135[[#This Row],[Registro diligenciado]]=TRUE,_xlfn.IFS(AND(Tabla135[[#This Row],[No. de Control]]=1,Tabla135[[#This Row],[Desplazamiento en la Matriz]]="Probabilidad"),D660-(D660*Tabla135[[#This Row],[Valor del control]]),AND(Tabla135[[#This Row],[No. de Control]]&gt;1,Tabla135[[#This Row],[Desplazamiento en la Matriz]]="Probabilidad"),AB659-(AB659*Tabla135[[#This Row],[Valor del control]]),AND(Tabla135[[#This Row],[No. de Control]]=1,Tabla135[[#This Row],[Desplazamiento en la Matriz]]="Impacto"),D660,AND(Tabla135[[#This Row],[No. de Control]]&gt;1,Tabla135[[#This Row],[Desplazamiento en la Matriz]]="Impacto"),AB659),""),"")</f>
        <v/>
      </c>
      <c r="AC660" s="310" t="str" cm="1">
        <f t="array" ref="AC660">IFERROR(IF(Tabla135[[#This Row],[Registro diligenciado]]=TRUE,_xlfn.IFS(AND(Tabla135[[#This Row],[No. de Control]]=1,Tabla135[[#This Row],[Desplazamiento en la Matriz]]="Impacto"),E660-(E660*Tabla135[[#This Row],[Valor del control]]),AND(Tabla135[[#This Row],[No. de Control]]&gt;1,Tabla135[[#This Row],[Desplazamiento en la Matriz]]="Impacto"),AC659-(AC659*Tabla135[[#This Row],[Valor del control]]),AND(Tabla135[[#This Row],[No. de Control]]=1,Tabla135[[#This Row],[Desplazamiento en la Matriz]]="Probabilidad"),E660,AND(Tabla135[[#This Row],[No. de Control]]&gt;1,Tabla135[[#This Row],[Desplazamiento en la Matriz]]="Probabilidad"),AC659),""),"")</f>
        <v/>
      </c>
      <c r="AD660" s="310">
        <f>IFERROR(_xlfn.MINIFS(Tabla135[Probabilidad residual],Tabla135[Id Riesgo],Tabla135[[#This Row],[Id Riesgo]]),"")</f>
        <v>0</v>
      </c>
      <c r="AE660" s="310">
        <f>IFERROR(_xlfn.MINIFS(Tabla135[Impacto residual],Tabla135[Id Riesgo],Tabla135[[#This Row],[Id Riesgo]]),"")</f>
        <v>0</v>
      </c>
      <c r="AF660" s="310" t="str" cm="1">
        <f t="array" ref="AF66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60" s="310" t="str" cm="1">
        <f t="array" ref="AG66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6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60" s="213"/>
      <c r="AJ660" s="727">
        <f>_xlfn.MINIFS(Tabla135[Probabilidad residual],Tabla135[Id Riesgo],Tabla135[[#This Row],[Id Riesgo]])</f>
        <v>0</v>
      </c>
      <c r="AK660" s="727">
        <f>_xlfn.MINIFS(Tabla135[Impacto residual],Tabla135[Id Riesgo],Tabla135[[#This Row],[Id Riesgo]])</f>
        <v>0</v>
      </c>
      <c r="AL660" s="727"/>
      <c r="AM660" s="727"/>
      <c r="AN660" s="213"/>
      <c r="AO660" s="213"/>
      <c r="AP660" s="213"/>
      <c r="AQ660" s="213"/>
      <c r="AR660" s="213"/>
      <c r="AS660" s="213"/>
      <c r="AT660" s="213"/>
      <c r="AU660" s="213"/>
      <c r="AV660" s="213"/>
      <c r="AW660" s="213"/>
      <c r="AX660" s="213"/>
      <c r="AY660" s="213"/>
    </row>
    <row r="661" spans="1:51" ht="14.6" x14ac:dyDescent="0.4">
      <c r="A661" s="735" t="str">
        <f>Tabla135[[#This Row],[Id Riesgo]]</f>
        <v>RC65</v>
      </c>
      <c r="B661" s="736" t="str">
        <f>Tabla135[[#This Row],[Riesgo]]</f>
        <v/>
      </c>
      <c r="C661" s="742" t="b">
        <f>Tabla135[[#This Row],[Identificado en paso 1 y 2?]]</f>
        <v>0</v>
      </c>
      <c r="D661" s="727" t="str">
        <f>_xlfn.XLOOKUP(Tabla135[[#This Row],[Id Riesgo]],Tabla13[Id Riesgo],Tabla13[Probabilidad],"",1)</f>
        <v/>
      </c>
      <c r="E661" s="727" t="str">
        <f>IF(C661=TRUE,_xlfn.XLOOKUP(Tabla135[[#This Row],[Id Riesgo]],Tabla13[Id Riesgo],Tabla13[Porcentaje Impacto],"",1),"")</f>
        <v/>
      </c>
      <c r="F661" s="290" t="str">
        <f t="shared" si="64"/>
        <v>RC65</v>
      </c>
      <c r="G661" s="415" t="b">
        <f>_xlfn.XLOOKUP(F661,Tabla13[Id Riesgo],Tabla13[Registro diligenciado],FALSE,1)</f>
        <v>0</v>
      </c>
      <c r="H661" s="290" t="str">
        <f>IF(G661,_xlfn.XLOOKUP(F661,Tabla6[Id Riesgo],Tabla6[DESCRIPCIÓN DEL RIESGO],FALSE,1),"")</f>
        <v/>
      </c>
      <c r="I661" s="327" t="str">
        <f>_xlfn.XLOOKUP(Tabla135[[#This Row],[Id Riesgo]],Tabla13[Id Riesgo],Tabla13[Probabilidad])</f>
        <v/>
      </c>
      <c r="J661" s="327" t="str">
        <f>_xlfn.XLOOKUP(Tabla135[[#This Row],[Id Riesgo]],Tabla13[Id Riesgo],Tabla13[Porcentaje Impacto],"",1)</f>
        <v/>
      </c>
      <c r="K661" s="311">
        <v>10</v>
      </c>
      <c r="L661" s="314"/>
      <c r="M661" s="314"/>
      <c r="N661" s="314"/>
      <c r="O661" s="295"/>
      <c r="P661" s="314"/>
      <c r="Q661" s="328" t="str">
        <f>_xlfn.TEXTJOIN(" ",TRUE,Tabla135[[#This Row],[Actividad - Acción ¿Qué?
Inicia con verbo]],Tabla135[[#This Row],[Complemento
(Observaciones o desviaciones)]])</f>
        <v/>
      </c>
      <c r="R661" s="295"/>
      <c r="S661" s="327" t="str">
        <f>_xlfn.XLOOKUP(Tabla135[[#This Row],[Tipo de control]],Tabla7[Tipo de control],Tabla7[Peso],"",1)</f>
        <v/>
      </c>
      <c r="T661" s="290" t="str">
        <f>_xlfn.XLOOKUP(Tabla135[[#This Row],[Tipo de control]],Tabla7[Tipo de control],Tabla7[Afectación matriz],"",1)</f>
        <v/>
      </c>
      <c r="U661" s="295"/>
      <c r="V661" s="327" t="str">
        <f>_xlfn.XLOOKUP(Tabla135[[#This Row],[Implementación]],Tabla11[Implementación],Tabla11[Peso],"",1)</f>
        <v/>
      </c>
      <c r="W661" s="295"/>
      <c r="X661" s="295"/>
      <c r="Y661" s="295"/>
      <c r="Z661" s="295"/>
      <c r="AA661" s="310" t="str">
        <f>IFERROR(Tabla135[[#This Row],[Peso del control]]+Tabla135[[#This Row],[Peso de la implementación]],"")</f>
        <v/>
      </c>
      <c r="AB661" s="310" t="str" cm="1">
        <f t="array" ref="AB661">IFERROR(IF(Tabla135[[#This Row],[Registro diligenciado]]=TRUE,_xlfn.IFS(AND(Tabla135[[#This Row],[No. de Control]]=1,Tabla135[[#This Row],[Desplazamiento en la Matriz]]="Probabilidad"),D661-(D661*Tabla135[[#This Row],[Valor del control]]),AND(Tabla135[[#This Row],[No. de Control]]&gt;1,Tabla135[[#This Row],[Desplazamiento en la Matriz]]="Probabilidad"),AB660-(AB660*Tabla135[[#This Row],[Valor del control]]),AND(Tabla135[[#This Row],[No. de Control]]=1,Tabla135[[#This Row],[Desplazamiento en la Matriz]]="Impacto"),D661,AND(Tabla135[[#This Row],[No. de Control]]&gt;1,Tabla135[[#This Row],[Desplazamiento en la Matriz]]="Impacto"),AB660),""),"")</f>
        <v/>
      </c>
      <c r="AC661" s="310" t="str" cm="1">
        <f t="array" ref="AC661">IFERROR(IF(Tabla135[[#This Row],[Registro diligenciado]]=TRUE,_xlfn.IFS(AND(Tabla135[[#This Row],[No. de Control]]=1,Tabla135[[#This Row],[Desplazamiento en la Matriz]]="Impacto"),E661-(E661*Tabla135[[#This Row],[Valor del control]]),AND(Tabla135[[#This Row],[No. de Control]]&gt;1,Tabla135[[#This Row],[Desplazamiento en la Matriz]]="Impacto"),AC660-(AC660*Tabla135[[#This Row],[Valor del control]]),AND(Tabla135[[#This Row],[No. de Control]]=1,Tabla135[[#This Row],[Desplazamiento en la Matriz]]="Probabilidad"),E661,AND(Tabla135[[#This Row],[No. de Control]]&gt;1,Tabla135[[#This Row],[Desplazamiento en la Matriz]]="Probabilidad"),AC660),""),"")</f>
        <v/>
      </c>
      <c r="AD661" s="310">
        <f>IFERROR(_xlfn.MINIFS(Tabla135[Probabilidad residual],Tabla135[Id Riesgo],Tabla135[[#This Row],[Id Riesgo]]),"")</f>
        <v>0</v>
      </c>
      <c r="AE661" s="310">
        <f>IFERROR(_xlfn.MINIFS(Tabla135[Impacto residual],Tabla135[Id Riesgo],Tabla135[[#This Row],[Id Riesgo]]),"")</f>
        <v>0</v>
      </c>
      <c r="AF661" s="310" t="str" cm="1">
        <f t="array" ref="AF66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61" s="310" t="str" cm="1">
        <f t="array" ref="AG66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6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61" s="213"/>
      <c r="AJ661" s="727">
        <f>_xlfn.MINIFS(Tabla135[Probabilidad residual],Tabla135[Id Riesgo],Tabla135[[#This Row],[Id Riesgo]])</f>
        <v>0</v>
      </c>
      <c r="AK661" s="727">
        <f>_xlfn.MINIFS(Tabla135[Impacto residual],Tabla135[Id Riesgo],Tabla135[[#This Row],[Id Riesgo]])</f>
        <v>0</v>
      </c>
      <c r="AL661" s="727"/>
      <c r="AM661" s="727"/>
      <c r="AN661" s="213"/>
      <c r="AO661" s="213"/>
      <c r="AP661" s="213"/>
      <c r="AQ661" s="213"/>
      <c r="AR661" s="213"/>
      <c r="AS661" s="213"/>
      <c r="AT661" s="213"/>
      <c r="AU661" s="213"/>
      <c r="AV661" s="213"/>
      <c r="AW661" s="213"/>
      <c r="AX661" s="213"/>
      <c r="AY661" s="213"/>
    </row>
    <row r="662" spans="1:51" ht="14.6" x14ac:dyDescent="0.4">
      <c r="A662" s="735" t="str">
        <f>Tabla135[[#This Row],[Id Riesgo]]</f>
        <v>RC66</v>
      </c>
      <c r="B662" s="736" t="str">
        <f>Tabla135[[#This Row],[Riesgo]]</f>
        <v/>
      </c>
      <c r="C662" s="742" t="b">
        <f>Tabla135[[#This Row],[Identificado en paso 1 y 2?]]</f>
        <v>0</v>
      </c>
      <c r="D662" s="727" t="str">
        <f>_xlfn.XLOOKUP(Tabla135[[#This Row],[Id Riesgo]],Tabla13[Id Riesgo],Tabla13[Probabilidad],"",1)</f>
        <v/>
      </c>
      <c r="E662" s="727" t="str">
        <f>IF(C662=TRUE,_xlfn.XLOOKUP(Tabla135[[#This Row],[Id Riesgo]],Tabla13[Id Riesgo],Tabla13[Porcentaje Impacto],"",1),"")</f>
        <v/>
      </c>
      <c r="F662" s="290" t="s">
        <v>197</v>
      </c>
      <c r="G662" s="415" t="b">
        <f>_xlfn.XLOOKUP(F662,Tabla13[Id Riesgo],Tabla13[Registro diligenciado],FALSE,1)</f>
        <v>0</v>
      </c>
      <c r="H662" s="290" t="str">
        <f>IF(G662,_xlfn.XLOOKUP(F662,Tabla6[Id Riesgo],Tabla6[DESCRIPCIÓN DEL RIESGO],FALSE,1),"")</f>
        <v/>
      </c>
      <c r="I662" s="327" t="str">
        <f>_xlfn.XLOOKUP(Tabla135[[#This Row],[Id Riesgo]],Tabla13[Id Riesgo],Tabla13[Probabilidad])</f>
        <v/>
      </c>
      <c r="J662" s="327" t="str">
        <f>_xlfn.XLOOKUP(Tabla135[[#This Row],[Id Riesgo]],Tabla13[Id Riesgo],Tabla13[Porcentaje Impacto],"",1)</f>
        <v/>
      </c>
      <c r="K662" s="311">
        <v>1</v>
      </c>
      <c r="L662" s="314"/>
      <c r="M662" s="314"/>
      <c r="N662" s="314"/>
      <c r="O662" s="295"/>
      <c r="P662" s="314"/>
      <c r="Q662" s="328" t="str">
        <f>_xlfn.TEXTJOIN(" ",TRUE,Tabla135[[#This Row],[Actividad - Acción ¿Qué?
Inicia con verbo]],Tabla135[[#This Row],[Complemento
(Observaciones o desviaciones)]])</f>
        <v/>
      </c>
      <c r="R662" s="295"/>
      <c r="S662" s="327" t="str">
        <f>_xlfn.XLOOKUP(Tabla135[[#This Row],[Tipo de control]],Tabla7[Tipo de control],Tabla7[Peso],"",1)</f>
        <v/>
      </c>
      <c r="T662" s="290" t="str">
        <f>_xlfn.XLOOKUP(Tabla135[[#This Row],[Tipo de control]],Tabla7[Tipo de control],Tabla7[Afectación matriz],"",1)</f>
        <v/>
      </c>
      <c r="U662" s="295"/>
      <c r="V662" s="327" t="str">
        <f>_xlfn.XLOOKUP(Tabla135[[#This Row],[Implementación]],Tabla11[Implementación],Tabla11[Peso],"",1)</f>
        <v/>
      </c>
      <c r="W662" s="295"/>
      <c r="X662" s="295"/>
      <c r="Y662" s="295"/>
      <c r="Z662" s="295"/>
      <c r="AA662" s="310" t="str">
        <f>IFERROR(Tabla135[[#This Row],[Peso del control]]+Tabla135[[#This Row],[Peso de la implementación]],"")</f>
        <v/>
      </c>
      <c r="AB662" s="310" t="str" cm="1">
        <f t="array" ref="AB662">IFERROR(IF(Tabla135[[#This Row],[Registro diligenciado]]=TRUE,_xlfn.IFS(AND(Tabla135[[#This Row],[No. de Control]]=1,Tabla135[[#This Row],[Desplazamiento en la Matriz]]="Probabilidad"),D662-(D662*Tabla135[[#This Row],[Valor del control]]),AND(Tabla135[[#This Row],[No. de Control]]&gt;1,Tabla135[[#This Row],[Desplazamiento en la Matriz]]="Probabilidad"),AB661-(AB661*Tabla135[[#This Row],[Valor del control]]),AND(Tabla135[[#This Row],[No. de Control]]=1,Tabla135[[#This Row],[Desplazamiento en la Matriz]]="Impacto"),D662,AND(Tabla135[[#This Row],[No. de Control]]&gt;1,Tabla135[[#This Row],[Desplazamiento en la Matriz]]="Impacto"),AB661),""),"")</f>
        <v/>
      </c>
      <c r="AC662" s="310" t="str" cm="1">
        <f t="array" ref="AC662">IFERROR(IF(Tabla135[[#This Row],[Registro diligenciado]]=TRUE,_xlfn.IFS(AND(Tabla135[[#This Row],[No. de Control]]=1,Tabla135[[#This Row],[Desplazamiento en la Matriz]]="Impacto"),E662-(E662*Tabla135[[#This Row],[Valor del control]]),AND(Tabla135[[#This Row],[No. de Control]]&gt;1,Tabla135[[#This Row],[Desplazamiento en la Matriz]]="Impacto"),AC661-(AC661*Tabla135[[#This Row],[Valor del control]]),AND(Tabla135[[#This Row],[No. de Control]]=1,Tabla135[[#This Row],[Desplazamiento en la Matriz]]="Probabilidad"),E662,AND(Tabla135[[#This Row],[No. de Control]]&gt;1,Tabla135[[#This Row],[Desplazamiento en la Matriz]]="Probabilidad"),AC661),""),"")</f>
        <v/>
      </c>
      <c r="AD662" s="310">
        <f>IFERROR(_xlfn.MINIFS(Tabla135[Probabilidad residual],Tabla135[Id Riesgo],Tabla135[[#This Row],[Id Riesgo]]),"")</f>
        <v>0</v>
      </c>
      <c r="AE662" s="310">
        <f>IFERROR(_xlfn.MINIFS(Tabla135[Impacto residual],Tabla135[Id Riesgo],Tabla135[[#This Row],[Id Riesgo]]),"")</f>
        <v>0</v>
      </c>
      <c r="AF662" s="310" t="str" cm="1">
        <f t="array" ref="AF66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62" s="310" t="str" cm="1">
        <f t="array" ref="AG66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6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62" s="213"/>
      <c r="AJ662" s="727">
        <f>_xlfn.MINIFS(Tabla135[Probabilidad residual],Tabla135[Id Riesgo],Tabla135[[#This Row],[Id Riesgo]])</f>
        <v>0</v>
      </c>
      <c r="AK662" s="727">
        <f>_xlfn.MINIFS(Tabla135[Impacto residual],Tabla135[Id Riesgo],Tabla135[[#This Row],[Id Riesgo]])</f>
        <v>0</v>
      </c>
      <c r="AL662" s="727" t="str" cm="1">
        <f t="array" ref="AL662">IFERROR(_xlfn.IFS(AND(AJ662&gt;=CONFIGURACIÓN!$BF$6,AJ662&lt;=CONFIGURACIÓN!$BG$6),CONFIGURACIÓN!$BE$6,AND(AJ662&gt;=CONFIGURACIÓN!$BF$7,AJ662&lt;=CONFIGURACIÓN!$BG$7),CONFIGURACIÓN!$BE$7,AND(AJ662&gt;=CONFIGURACIÓN!$BF$8,AJ662&lt;=CONFIGURACIÓN!$BG$8),CONFIGURACIÓN!$BE$8,AND(AJ662&gt;=CONFIGURACIÓN!$BF$9,AJ662&lt;=CONFIGURACIÓN!$BG$9),CONFIGURACIÓN!$BE$9,AND(AJ662&gt;=CONFIGURACIÓN!$BF$10,AJ662&lt;=CONFIGURACIÓN!$BG$10),CONFIGURACIÓN!$BE$10),"")</f>
        <v/>
      </c>
      <c r="AM662" s="727" t="str" cm="1">
        <f t="array" ref="AM662">IFERROR(_xlfn.IFS(AND(AK662&gt;=CONFIGURACIÓN!$BJ$6,AK662&lt;=CONFIGURACIÓN!$BK$6),CONFIGURACIÓN!$BI$6,AND(AK662&gt;=CONFIGURACIÓN!$BJ$7,AK662&lt;=CONFIGURACIÓN!$BK$7),CONFIGURACIÓN!$BI$7,AND(AK662&gt;=CONFIGURACIÓN!$BJ$8,AK662&lt;=CONFIGURACIÓN!$BK$8),CONFIGURACIÓN!$BI$8,AND(AK662&gt;=CONFIGURACIÓN!$BJ$9,AK662&lt;=CONFIGURACIÓN!$BK$9),CONFIGURACIÓN!$BI$9,AND(AK662&gt;=CONFIGURACIÓN!$BJ$10,AK662&lt;=CONFIGURACIÓN!$BK$10),CONFIGURACIÓN!$BI$10),"")</f>
        <v/>
      </c>
      <c r="AN662" s="213"/>
      <c r="AO662" s="213"/>
      <c r="AP662" s="213"/>
      <c r="AQ662" s="213"/>
      <c r="AR662" s="213"/>
      <c r="AS662" s="213"/>
      <c r="AT662" s="213"/>
      <c r="AU662" s="213"/>
      <c r="AV662" s="213"/>
      <c r="AW662" s="213"/>
      <c r="AX662" s="213"/>
      <c r="AY662" s="213"/>
    </row>
    <row r="663" spans="1:51" ht="14.6" x14ac:dyDescent="0.4">
      <c r="A663" s="735" t="str">
        <f>Tabla135[[#This Row],[Id Riesgo]]</f>
        <v>RC66</v>
      </c>
      <c r="B663" s="736" t="str">
        <f>Tabla135[[#This Row],[Riesgo]]</f>
        <v/>
      </c>
      <c r="C663" s="742" t="b">
        <f>Tabla135[[#This Row],[Identificado en paso 1 y 2?]]</f>
        <v>0</v>
      </c>
      <c r="D663" s="727" t="str">
        <f>_xlfn.XLOOKUP(Tabla135[[#This Row],[Id Riesgo]],Tabla13[Id Riesgo],Tabla13[Probabilidad],"",1)</f>
        <v/>
      </c>
      <c r="E663" s="727" t="str">
        <f>IF(C663=TRUE,_xlfn.XLOOKUP(Tabla135[[#This Row],[Id Riesgo]],Tabla13[Id Riesgo],Tabla13[Porcentaje Impacto],"",1),"")</f>
        <v/>
      </c>
      <c r="F663" s="290" t="str">
        <f t="shared" ref="F663:F671" si="65">F662</f>
        <v>RC66</v>
      </c>
      <c r="G663" s="415" t="b">
        <f>_xlfn.XLOOKUP(F663,Tabla13[Id Riesgo],Tabla13[Registro diligenciado],FALSE,1)</f>
        <v>0</v>
      </c>
      <c r="H663" s="290" t="str">
        <f>IF(G663,_xlfn.XLOOKUP(F663,Tabla6[Id Riesgo],Tabla6[DESCRIPCIÓN DEL RIESGO],FALSE,1),"")</f>
        <v/>
      </c>
      <c r="I663" s="327" t="str">
        <f>_xlfn.XLOOKUP(Tabla135[[#This Row],[Id Riesgo]],Tabla13[Id Riesgo],Tabla13[Probabilidad])</f>
        <v/>
      </c>
      <c r="J663" s="327" t="str">
        <f>_xlfn.XLOOKUP(Tabla135[[#This Row],[Id Riesgo]],Tabla13[Id Riesgo],Tabla13[Porcentaje Impacto],"",1)</f>
        <v/>
      </c>
      <c r="K663" s="311">
        <v>2</v>
      </c>
      <c r="L663" s="314"/>
      <c r="M663" s="314"/>
      <c r="N663" s="314"/>
      <c r="O663" s="295"/>
      <c r="P663" s="314"/>
      <c r="Q663" s="328" t="str">
        <f>_xlfn.TEXTJOIN(" ",TRUE,Tabla135[[#This Row],[Actividad - Acción ¿Qué?
Inicia con verbo]],Tabla135[[#This Row],[Complemento
(Observaciones o desviaciones)]])</f>
        <v/>
      </c>
      <c r="R663" s="295"/>
      <c r="S663" s="327" t="str">
        <f>_xlfn.XLOOKUP(Tabla135[[#This Row],[Tipo de control]],Tabla7[Tipo de control],Tabla7[Peso],"",1)</f>
        <v/>
      </c>
      <c r="T663" s="290" t="str">
        <f>_xlfn.XLOOKUP(Tabla135[[#This Row],[Tipo de control]],Tabla7[Tipo de control],Tabla7[Afectación matriz],"",1)</f>
        <v/>
      </c>
      <c r="U663" s="295"/>
      <c r="V663" s="327" t="str">
        <f>_xlfn.XLOOKUP(Tabla135[[#This Row],[Implementación]],Tabla11[Implementación],Tabla11[Peso],"",1)</f>
        <v/>
      </c>
      <c r="W663" s="295"/>
      <c r="X663" s="295"/>
      <c r="Y663" s="295"/>
      <c r="Z663" s="295"/>
      <c r="AA663" s="310" t="str">
        <f>IFERROR(Tabla135[[#This Row],[Peso del control]]+Tabla135[[#This Row],[Peso de la implementación]],"")</f>
        <v/>
      </c>
      <c r="AB663" s="310" t="str" cm="1">
        <f t="array" ref="AB663">IFERROR(IF(Tabla135[[#This Row],[Registro diligenciado]]=TRUE,_xlfn.IFS(AND(Tabla135[[#This Row],[No. de Control]]=1,Tabla135[[#This Row],[Desplazamiento en la Matriz]]="Probabilidad"),D663-(D663*Tabla135[[#This Row],[Valor del control]]),AND(Tabla135[[#This Row],[No. de Control]]&gt;1,Tabla135[[#This Row],[Desplazamiento en la Matriz]]="Probabilidad"),AB662-(AB662*Tabla135[[#This Row],[Valor del control]]),AND(Tabla135[[#This Row],[No. de Control]]=1,Tabla135[[#This Row],[Desplazamiento en la Matriz]]="Impacto"),D663,AND(Tabla135[[#This Row],[No. de Control]]&gt;1,Tabla135[[#This Row],[Desplazamiento en la Matriz]]="Impacto"),AB662),""),"")</f>
        <v/>
      </c>
      <c r="AC663" s="310" t="str" cm="1">
        <f t="array" ref="AC663">IFERROR(IF(Tabla135[[#This Row],[Registro diligenciado]]=TRUE,_xlfn.IFS(AND(Tabla135[[#This Row],[No. de Control]]=1,Tabla135[[#This Row],[Desplazamiento en la Matriz]]="Impacto"),E663-(E663*Tabla135[[#This Row],[Valor del control]]),AND(Tabla135[[#This Row],[No. de Control]]&gt;1,Tabla135[[#This Row],[Desplazamiento en la Matriz]]="Impacto"),AC662-(AC662*Tabla135[[#This Row],[Valor del control]]),AND(Tabla135[[#This Row],[No. de Control]]=1,Tabla135[[#This Row],[Desplazamiento en la Matriz]]="Probabilidad"),E663,AND(Tabla135[[#This Row],[No. de Control]]&gt;1,Tabla135[[#This Row],[Desplazamiento en la Matriz]]="Probabilidad"),AC662),""),"")</f>
        <v/>
      </c>
      <c r="AD663" s="310">
        <f>IFERROR(_xlfn.MINIFS(Tabla135[Probabilidad residual],Tabla135[Id Riesgo],Tabla135[[#This Row],[Id Riesgo]]),"")</f>
        <v>0</v>
      </c>
      <c r="AE663" s="310">
        <f>IFERROR(_xlfn.MINIFS(Tabla135[Impacto residual],Tabla135[Id Riesgo],Tabla135[[#This Row],[Id Riesgo]]),"")</f>
        <v>0</v>
      </c>
      <c r="AF663" s="310" t="str" cm="1">
        <f t="array" ref="AF66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63" s="310" t="str" cm="1">
        <f t="array" ref="AG66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6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63" s="213"/>
      <c r="AJ663" s="727">
        <f>_xlfn.MINIFS(Tabla135[Probabilidad residual],Tabla135[Id Riesgo],Tabla135[[#This Row],[Id Riesgo]])</f>
        <v>0</v>
      </c>
      <c r="AK663" s="727">
        <f>_xlfn.MINIFS(Tabla135[Impacto residual],Tabla135[Id Riesgo],Tabla135[[#This Row],[Id Riesgo]])</f>
        <v>0</v>
      </c>
      <c r="AL663" s="727"/>
      <c r="AM663" s="727"/>
      <c r="AN663" s="213"/>
      <c r="AO663" s="213"/>
      <c r="AP663" s="213"/>
      <c r="AQ663" s="213"/>
      <c r="AR663" s="213"/>
      <c r="AS663" s="213"/>
      <c r="AT663" s="213"/>
      <c r="AU663" s="213"/>
      <c r="AV663" s="213"/>
      <c r="AW663" s="213"/>
      <c r="AX663" s="213"/>
      <c r="AY663" s="213"/>
    </row>
    <row r="664" spans="1:51" ht="14.6" x14ac:dyDescent="0.4">
      <c r="A664" s="735" t="str">
        <f>Tabla135[[#This Row],[Id Riesgo]]</f>
        <v>RC66</v>
      </c>
      <c r="B664" s="736" t="str">
        <f>Tabla135[[#This Row],[Riesgo]]</f>
        <v/>
      </c>
      <c r="C664" s="742" t="b">
        <f>Tabla135[[#This Row],[Identificado en paso 1 y 2?]]</f>
        <v>0</v>
      </c>
      <c r="D664" s="727" t="str">
        <f>_xlfn.XLOOKUP(Tabla135[[#This Row],[Id Riesgo]],Tabla13[Id Riesgo],Tabla13[Probabilidad],"",1)</f>
        <v/>
      </c>
      <c r="E664" s="727" t="str">
        <f>IF(C664=TRUE,_xlfn.XLOOKUP(Tabla135[[#This Row],[Id Riesgo]],Tabla13[Id Riesgo],Tabla13[Porcentaje Impacto],"",1),"")</f>
        <v/>
      </c>
      <c r="F664" s="290" t="str">
        <f t="shared" si="65"/>
        <v>RC66</v>
      </c>
      <c r="G664" s="415" t="b">
        <f>_xlfn.XLOOKUP(F664,Tabla13[Id Riesgo],Tabla13[Registro diligenciado],FALSE,1)</f>
        <v>0</v>
      </c>
      <c r="H664" s="290" t="str">
        <f>IF(G664,_xlfn.XLOOKUP(F664,Tabla6[Id Riesgo],Tabla6[DESCRIPCIÓN DEL RIESGO],FALSE,1),"")</f>
        <v/>
      </c>
      <c r="I664" s="327" t="str">
        <f>_xlfn.XLOOKUP(Tabla135[[#This Row],[Id Riesgo]],Tabla13[Id Riesgo],Tabla13[Probabilidad])</f>
        <v/>
      </c>
      <c r="J664" s="327" t="str">
        <f>_xlfn.XLOOKUP(Tabla135[[#This Row],[Id Riesgo]],Tabla13[Id Riesgo],Tabla13[Porcentaje Impacto],"",1)</f>
        <v/>
      </c>
      <c r="K664" s="311">
        <v>3</v>
      </c>
      <c r="L664" s="314"/>
      <c r="M664" s="314"/>
      <c r="N664" s="314"/>
      <c r="O664" s="295"/>
      <c r="P664" s="314"/>
      <c r="Q664" s="328" t="str">
        <f>_xlfn.TEXTJOIN(" ",TRUE,Tabla135[[#This Row],[Actividad - Acción ¿Qué?
Inicia con verbo]],Tabla135[[#This Row],[Complemento
(Observaciones o desviaciones)]])</f>
        <v/>
      </c>
      <c r="R664" s="295"/>
      <c r="S664" s="327" t="str">
        <f>_xlfn.XLOOKUP(Tabla135[[#This Row],[Tipo de control]],Tabla7[Tipo de control],Tabla7[Peso],"",1)</f>
        <v/>
      </c>
      <c r="T664" s="290" t="str">
        <f>_xlfn.XLOOKUP(Tabla135[[#This Row],[Tipo de control]],Tabla7[Tipo de control],Tabla7[Afectación matriz],"",1)</f>
        <v/>
      </c>
      <c r="U664" s="295"/>
      <c r="V664" s="327" t="str">
        <f>_xlfn.XLOOKUP(Tabla135[[#This Row],[Implementación]],Tabla11[Implementación],Tabla11[Peso],"",1)</f>
        <v/>
      </c>
      <c r="W664" s="295"/>
      <c r="X664" s="295"/>
      <c r="Y664" s="295"/>
      <c r="Z664" s="295"/>
      <c r="AA664" s="310" t="str">
        <f>IFERROR(Tabla135[[#This Row],[Peso del control]]+Tabla135[[#This Row],[Peso de la implementación]],"")</f>
        <v/>
      </c>
      <c r="AB664" s="310" t="str" cm="1">
        <f t="array" ref="AB664">IFERROR(IF(Tabla135[[#This Row],[Registro diligenciado]]=TRUE,_xlfn.IFS(AND(Tabla135[[#This Row],[No. de Control]]=1,Tabla135[[#This Row],[Desplazamiento en la Matriz]]="Probabilidad"),D664-(D664*Tabla135[[#This Row],[Valor del control]]),AND(Tabla135[[#This Row],[No. de Control]]&gt;1,Tabla135[[#This Row],[Desplazamiento en la Matriz]]="Probabilidad"),AB663-(AB663*Tabla135[[#This Row],[Valor del control]]),AND(Tabla135[[#This Row],[No. de Control]]=1,Tabla135[[#This Row],[Desplazamiento en la Matriz]]="Impacto"),D664,AND(Tabla135[[#This Row],[No. de Control]]&gt;1,Tabla135[[#This Row],[Desplazamiento en la Matriz]]="Impacto"),AB663),""),"")</f>
        <v/>
      </c>
      <c r="AC664" s="310" t="str" cm="1">
        <f t="array" ref="AC664">IFERROR(IF(Tabla135[[#This Row],[Registro diligenciado]]=TRUE,_xlfn.IFS(AND(Tabla135[[#This Row],[No. de Control]]=1,Tabla135[[#This Row],[Desplazamiento en la Matriz]]="Impacto"),E664-(E664*Tabla135[[#This Row],[Valor del control]]),AND(Tabla135[[#This Row],[No. de Control]]&gt;1,Tabla135[[#This Row],[Desplazamiento en la Matriz]]="Impacto"),AC663-(AC663*Tabla135[[#This Row],[Valor del control]]),AND(Tabla135[[#This Row],[No. de Control]]=1,Tabla135[[#This Row],[Desplazamiento en la Matriz]]="Probabilidad"),E664,AND(Tabla135[[#This Row],[No. de Control]]&gt;1,Tabla135[[#This Row],[Desplazamiento en la Matriz]]="Probabilidad"),AC663),""),"")</f>
        <v/>
      </c>
      <c r="AD664" s="310">
        <f>IFERROR(_xlfn.MINIFS(Tabla135[Probabilidad residual],Tabla135[Id Riesgo],Tabla135[[#This Row],[Id Riesgo]]),"")</f>
        <v>0</v>
      </c>
      <c r="AE664" s="310">
        <f>IFERROR(_xlfn.MINIFS(Tabla135[Impacto residual],Tabla135[Id Riesgo],Tabla135[[#This Row],[Id Riesgo]]),"")</f>
        <v>0</v>
      </c>
      <c r="AF664" s="310" t="str" cm="1">
        <f t="array" ref="AF66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64" s="310" t="str" cm="1">
        <f t="array" ref="AG66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6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64" s="213"/>
      <c r="AJ664" s="727">
        <f>_xlfn.MINIFS(Tabla135[Probabilidad residual],Tabla135[Id Riesgo],Tabla135[[#This Row],[Id Riesgo]])</f>
        <v>0</v>
      </c>
      <c r="AK664" s="727">
        <f>_xlfn.MINIFS(Tabla135[Impacto residual],Tabla135[Id Riesgo],Tabla135[[#This Row],[Id Riesgo]])</f>
        <v>0</v>
      </c>
      <c r="AL664" s="727"/>
      <c r="AM664" s="727"/>
      <c r="AN664" s="213"/>
      <c r="AO664" s="213"/>
      <c r="AP664" s="213"/>
      <c r="AQ664" s="213"/>
      <c r="AR664" s="213"/>
      <c r="AS664" s="213"/>
      <c r="AT664" s="213"/>
      <c r="AU664" s="213"/>
      <c r="AV664" s="213"/>
      <c r="AW664" s="213"/>
      <c r="AX664" s="213"/>
      <c r="AY664" s="213"/>
    </row>
    <row r="665" spans="1:51" ht="14.6" x14ac:dyDescent="0.4">
      <c r="A665" s="735" t="str">
        <f>Tabla135[[#This Row],[Id Riesgo]]</f>
        <v>RC66</v>
      </c>
      <c r="B665" s="736" t="str">
        <f>Tabla135[[#This Row],[Riesgo]]</f>
        <v/>
      </c>
      <c r="C665" s="742" t="b">
        <f>Tabla135[[#This Row],[Identificado en paso 1 y 2?]]</f>
        <v>0</v>
      </c>
      <c r="D665" s="727" t="str">
        <f>_xlfn.XLOOKUP(Tabla135[[#This Row],[Id Riesgo]],Tabla13[Id Riesgo],Tabla13[Probabilidad],"",1)</f>
        <v/>
      </c>
      <c r="E665" s="727" t="str">
        <f>IF(C665=TRUE,_xlfn.XLOOKUP(Tabla135[[#This Row],[Id Riesgo]],Tabla13[Id Riesgo],Tabla13[Porcentaje Impacto],"",1),"")</f>
        <v/>
      </c>
      <c r="F665" s="290" t="str">
        <f t="shared" si="65"/>
        <v>RC66</v>
      </c>
      <c r="G665" s="415" t="b">
        <f>_xlfn.XLOOKUP(F665,Tabla13[Id Riesgo],Tabla13[Registro diligenciado],FALSE,1)</f>
        <v>0</v>
      </c>
      <c r="H665" s="290" t="str">
        <f>IF(G665,_xlfn.XLOOKUP(F665,Tabla6[Id Riesgo],Tabla6[DESCRIPCIÓN DEL RIESGO],FALSE,1),"")</f>
        <v/>
      </c>
      <c r="I665" s="327" t="str">
        <f>_xlfn.XLOOKUP(Tabla135[[#This Row],[Id Riesgo]],Tabla13[Id Riesgo],Tabla13[Probabilidad])</f>
        <v/>
      </c>
      <c r="J665" s="327" t="str">
        <f>_xlfn.XLOOKUP(Tabla135[[#This Row],[Id Riesgo]],Tabla13[Id Riesgo],Tabla13[Porcentaje Impacto],"",1)</f>
        <v/>
      </c>
      <c r="K665" s="311">
        <v>4</v>
      </c>
      <c r="L665" s="314"/>
      <c r="M665" s="314"/>
      <c r="N665" s="314"/>
      <c r="O665" s="295"/>
      <c r="P665" s="314"/>
      <c r="Q665" s="328" t="str">
        <f>_xlfn.TEXTJOIN(" ",TRUE,Tabla135[[#This Row],[Actividad - Acción ¿Qué?
Inicia con verbo]],Tabla135[[#This Row],[Complemento
(Observaciones o desviaciones)]])</f>
        <v/>
      </c>
      <c r="R665" s="295"/>
      <c r="S665" s="327" t="str">
        <f>_xlfn.XLOOKUP(Tabla135[[#This Row],[Tipo de control]],Tabla7[Tipo de control],Tabla7[Peso],"",1)</f>
        <v/>
      </c>
      <c r="T665" s="290" t="str">
        <f>_xlfn.XLOOKUP(Tabla135[[#This Row],[Tipo de control]],Tabla7[Tipo de control],Tabla7[Afectación matriz],"",1)</f>
        <v/>
      </c>
      <c r="U665" s="295"/>
      <c r="V665" s="327" t="str">
        <f>_xlfn.XLOOKUP(Tabla135[[#This Row],[Implementación]],Tabla11[Implementación],Tabla11[Peso],"",1)</f>
        <v/>
      </c>
      <c r="W665" s="295"/>
      <c r="X665" s="295"/>
      <c r="Y665" s="295"/>
      <c r="Z665" s="295"/>
      <c r="AA665" s="310" t="str">
        <f>IFERROR(Tabla135[[#This Row],[Peso del control]]+Tabla135[[#This Row],[Peso de la implementación]],"")</f>
        <v/>
      </c>
      <c r="AB665" s="310" t="str" cm="1">
        <f t="array" ref="AB665">IFERROR(IF(Tabla135[[#This Row],[Registro diligenciado]]=TRUE,_xlfn.IFS(AND(Tabla135[[#This Row],[No. de Control]]=1,Tabla135[[#This Row],[Desplazamiento en la Matriz]]="Probabilidad"),D665-(D665*Tabla135[[#This Row],[Valor del control]]),AND(Tabla135[[#This Row],[No. de Control]]&gt;1,Tabla135[[#This Row],[Desplazamiento en la Matriz]]="Probabilidad"),AB664-(AB664*Tabla135[[#This Row],[Valor del control]]),AND(Tabla135[[#This Row],[No. de Control]]=1,Tabla135[[#This Row],[Desplazamiento en la Matriz]]="Impacto"),D665,AND(Tabla135[[#This Row],[No. de Control]]&gt;1,Tabla135[[#This Row],[Desplazamiento en la Matriz]]="Impacto"),AB664),""),"")</f>
        <v/>
      </c>
      <c r="AC665" s="310" t="str" cm="1">
        <f t="array" ref="AC665">IFERROR(IF(Tabla135[[#This Row],[Registro diligenciado]]=TRUE,_xlfn.IFS(AND(Tabla135[[#This Row],[No. de Control]]=1,Tabla135[[#This Row],[Desplazamiento en la Matriz]]="Impacto"),E665-(E665*Tabla135[[#This Row],[Valor del control]]),AND(Tabla135[[#This Row],[No. de Control]]&gt;1,Tabla135[[#This Row],[Desplazamiento en la Matriz]]="Impacto"),AC664-(AC664*Tabla135[[#This Row],[Valor del control]]),AND(Tabla135[[#This Row],[No. de Control]]=1,Tabla135[[#This Row],[Desplazamiento en la Matriz]]="Probabilidad"),E665,AND(Tabla135[[#This Row],[No. de Control]]&gt;1,Tabla135[[#This Row],[Desplazamiento en la Matriz]]="Probabilidad"),AC664),""),"")</f>
        <v/>
      </c>
      <c r="AD665" s="310">
        <f>IFERROR(_xlfn.MINIFS(Tabla135[Probabilidad residual],Tabla135[Id Riesgo],Tabla135[[#This Row],[Id Riesgo]]),"")</f>
        <v>0</v>
      </c>
      <c r="AE665" s="310">
        <f>IFERROR(_xlfn.MINIFS(Tabla135[Impacto residual],Tabla135[Id Riesgo],Tabla135[[#This Row],[Id Riesgo]]),"")</f>
        <v>0</v>
      </c>
      <c r="AF665" s="310" t="str" cm="1">
        <f t="array" ref="AF66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65" s="310" t="str" cm="1">
        <f t="array" ref="AG66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6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65" s="213"/>
      <c r="AJ665" s="727">
        <f>_xlfn.MINIFS(Tabla135[Probabilidad residual],Tabla135[Id Riesgo],Tabla135[[#This Row],[Id Riesgo]])</f>
        <v>0</v>
      </c>
      <c r="AK665" s="727">
        <f>_xlfn.MINIFS(Tabla135[Impacto residual],Tabla135[Id Riesgo],Tabla135[[#This Row],[Id Riesgo]])</f>
        <v>0</v>
      </c>
      <c r="AL665" s="727"/>
      <c r="AM665" s="727"/>
      <c r="AN665" s="213"/>
      <c r="AO665" s="213"/>
      <c r="AP665" s="213"/>
      <c r="AQ665" s="213"/>
      <c r="AR665" s="213"/>
      <c r="AS665" s="213"/>
      <c r="AT665" s="213"/>
      <c r="AU665" s="213"/>
      <c r="AV665" s="213"/>
      <c r="AW665" s="213"/>
      <c r="AX665" s="213"/>
      <c r="AY665" s="213"/>
    </row>
    <row r="666" spans="1:51" ht="14.6" x14ac:dyDescent="0.4">
      <c r="A666" s="735" t="str">
        <f>Tabla135[[#This Row],[Id Riesgo]]</f>
        <v>RC66</v>
      </c>
      <c r="B666" s="736" t="str">
        <f>Tabla135[[#This Row],[Riesgo]]</f>
        <v/>
      </c>
      <c r="C666" s="742" t="b">
        <f>Tabla135[[#This Row],[Identificado en paso 1 y 2?]]</f>
        <v>0</v>
      </c>
      <c r="D666" s="727" t="str">
        <f>_xlfn.XLOOKUP(Tabla135[[#This Row],[Id Riesgo]],Tabla13[Id Riesgo],Tabla13[Probabilidad],"",1)</f>
        <v/>
      </c>
      <c r="E666" s="727" t="str">
        <f>IF(C666=TRUE,_xlfn.XLOOKUP(Tabla135[[#This Row],[Id Riesgo]],Tabla13[Id Riesgo],Tabla13[Porcentaje Impacto],"",1),"")</f>
        <v/>
      </c>
      <c r="F666" s="290" t="str">
        <f t="shared" si="65"/>
        <v>RC66</v>
      </c>
      <c r="G666" s="415" t="b">
        <f>_xlfn.XLOOKUP(F666,Tabla13[Id Riesgo],Tabla13[Registro diligenciado],FALSE,1)</f>
        <v>0</v>
      </c>
      <c r="H666" s="290" t="str">
        <f>IF(G666,_xlfn.XLOOKUP(F666,Tabla6[Id Riesgo],Tabla6[DESCRIPCIÓN DEL RIESGO],FALSE,1),"")</f>
        <v/>
      </c>
      <c r="I666" s="327" t="str">
        <f>_xlfn.XLOOKUP(Tabla135[[#This Row],[Id Riesgo]],Tabla13[Id Riesgo],Tabla13[Probabilidad])</f>
        <v/>
      </c>
      <c r="J666" s="327" t="str">
        <f>_xlfn.XLOOKUP(Tabla135[[#This Row],[Id Riesgo]],Tabla13[Id Riesgo],Tabla13[Porcentaje Impacto],"",1)</f>
        <v/>
      </c>
      <c r="K666" s="311">
        <v>5</v>
      </c>
      <c r="L666" s="314"/>
      <c r="M666" s="314"/>
      <c r="N666" s="314"/>
      <c r="O666" s="295"/>
      <c r="P666" s="314"/>
      <c r="Q666" s="328" t="str">
        <f>_xlfn.TEXTJOIN(" ",TRUE,Tabla135[[#This Row],[Actividad - Acción ¿Qué?
Inicia con verbo]],Tabla135[[#This Row],[Complemento
(Observaciones o desviaciones)]])</f>
        <v/>
      </c>
      <c r="R666" s="295"/>
      <c r="S666" s="327" t="str">
        <f>_xlfn.XLOOKUP(Tabla135[[#This Row],[Tipo de control]],Tabla7[Tipo de control],Tabla7[Peso],"",1)</f>
        <v/>
      </c>
      <c r="T666" s="290" t="str">
        <f>_xlfn.XLOOKUP(Tabla135[[#This Row],[Tipo de control]],Tabla7[Tipo de control],Tabla7[Afectación matriz],"",1)</f>
        <v/>
      </c>
      <c r="U666" s="295"/>
      <c r="V666" s="327" t="str">
        <f>_xlfn.XLOOKUP(Tabla135[[#This Row],[Implementación]],Tabla11[Implementación],Tabla11[Peso],"",1)</f>
        <v/>
      </c>
      <c r="W666" s="295"/>
      <c r="X666" s="295"/>
      <c r="Y666" s="295"/>
      <c r="Z666" s="295"/>
      <c r="AA666" s="310" t="str">
        <f>IFERROR(Tabla135[[#This Row],[Peso del control]]+Tabla135[[#This Row],[Peso de la implementación]],"")</f>
        <v/>
      </c>
      <c r="AB666" s="310" t="str" cm="1">
        <f t="array" ref="AB666">IFERROR(IF(Tabla135[[#This Row],[Registro diligenciado]]=TRUE,_xlfn.IFS(AND(Tabla135[[#This Row],[No. de Control]]=1,Tabla135[[#This Row],[Desplazamiento en la Matriz]]="Probabilidad"),D666-(D666*Tabla135[[#This Row],[Valor del control]]),AND(Tabla135[[#This Row],[No. de Control]]&gt;1,Tabla135[[#This Row],[Desplazamiento en la Matriz]]="Probabilidad"),AB665-(AB665*Tabla135[[#This Row],[Valor del control]]),AND(Tabla135[[#This Row],[No. de Control]]=1,Tabla135[[#This Row],[Desplazamiento en la Matriz]]="Impacto"),D666,AND(Tabla135[[#This Row],[No. de Control]]&gt;1,Tabla135[[#This Row],[Desplazamiento en la Matriz]]="Impacto"),AB665),""),"")</f>
        <v/>
      </c>
      <c r="AC666" s="310" t="str" cm="1">
        <f t="array" ref="AC666">IFERROR(IF(Tabla135[[#This Row],[Registro diligenciado]]=TRUE,_xlfn.IFS(AND(Tabla135[[#This Row],[No. de Control]]=1,Tabla135[[#This Row],[Desplazamiento en la Matriz]]="Impacto"),E666-(E666*Tabla135[[#This Row],[Valor del control]]),AND(Tabla135[[#This Row],[No. de Control]]&gt;1,Tabla135[[#This Row],[Desplazamiento en la Matriz]]="Impacto"),AC665-(AC665*Tabla135[[#This Row],[Valor del control]]),AND(Tabla135[[#This Row],[No. de Control]]=1,Tabla135[[#This Row],[Desplazamiento en la Matriz]]="Probabilidad"),E666,AND(Tabla135[[#This Row],[No. de Control]]&gt;1,Tabla135[[#This Row],[Desplazamiento en la Matriz]]="Probabilidad"),AC665),""),"")</f>
        <v/>
      </c>
      <c r="AD666" s="310">
        <f>IFERROR(_xlfn.MINIFS(Tabla135[Probabilidad residual],Tabla135[Id Riesgo],Tabla135[[#This Row],[Id Riesgo]]),"")</f>
        <v>0</v>
      </c>
      <c r="AE666" s="310">
        <f>IFERROR(_xlfn.MINIFS(Tabla135[Impacto residual],Tabla135[Id Riesgo],Tabla135[[#This Row],[Id Riesgo]]),"")</f>
        <v>0</v>
      </c>
      <c r="AF666" s="310" t="str" cm="1">
        <f t="array" ref="AF66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66" s="310" t="str" cm="1">
        <f t="array" ref="AG66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6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66" s="213"/>
      <c r="AJ666" s="727">
        <f>_xlfn.MINIFS(Tabla135[Probabilidad residual],Tabla135[Id Riesgo],Tabla135[[#This Row],[Id Riesgo]])</f>
        <v>0</v>
      </c>
      <c r="AK666" s="727">
        <f>_xlfn.MINIFS(Tabla135[Impacto residual],Tabla135[Id Riesgo],Tabla135[[#This Row],[Id Riesgo]])</f>
        <v>0</v>
      </c>
      <c r="AL666" s="727"/>
      <c r="AM666" s="727"/>
      <c r="AN666" s="213"/>
      <c r="AO666" s="213"/>
      <c r="AP666" s="213"/>
      <c r="AQ666" s="213"/>
      <c r="AR666" s="213"/>
      <c r="AS666" s="213"/>
      <c r="AT666" s="213"/>
      <c r="AU666" s="213"/>
      <c r="AV666" s="213"/>
      <c r="AW666" s="213"/>
      <c r="AX666" s="213"/>
      <c r="AY666" s="213"/>
    </row>
    <row r="667" spans="1:51" ht="14.6" x14ac:dyDescent="0.4">
      <c r="A667" s="735" t="str">
        <f>Tabla135[[#This Row],[Id Riesgo]]</f>
        <v>RC66</v>
      </c>
      <c r="B667" s="736" t="str">
        <f>Tabla135[[#This Row],[Riesgo]]</f>
        <v/>
      </c>
      <c r="C667" s="742" t="b">
        <f>Tabla135[[#This Row],[Identificado en paso 1 y 2?]]</f>
        <v>0</v>
      </c>
      <c r="D667" s="727" t="str">
        <f>_xlfn.XLOOKUP(Tabla135[[#This Row],[Id Riesgo]],Tabla13[Id Riesgo],Tabla13[Probabilidad],"",1)</f>
        <v/>
      </c>
      <c r="E667" s="727" t="str">
        <f>IF(C667=TRUE,_xlfn.XLOOKUP(Tabla135[[#This Row],[Id Riesgo]],Tabla13[Id Riesgo],Tabla13[Porcentaje Impacto],"",1),"")</f>
        <v/>
      </c>
      <c r="F667" s="290" t="str">
        <f t="shared" si="65"/>
        <v>RC66</v>
      </c>
      <c r="G667" s="415" t="b">
        <f>_xlfn.XLOOKUP(F667,Tabla13[Id Riesgo],Tabla13[Registro diligenciado],FALSE,1)</f>
        <v>0</v>
      </c>
      <c r="H667" s="290" t="str">
        <f>IF(G667,_xlfn.XLOOKUP(F667,Tabla6[Id Riesgo],Tabla6[DESCRIPCIÓN DEL RIESGO],FALSE,1),"")</f>
        <v/>
      </c>
      <c r="I667" s="327" t="str">
        <f>_xlfn.XLOOKUP(Tabla135[[#This Row],[Id Riesgo]],Tabla13[Id Riesgo],Tabla13[Probabilidad])</f>
        <v/>
      </c>
      <c r="J667" s="327" t="str">
        <f>_xlfn.XLOOKUP(Tabla135[[#This Row],[Id Riesgo]],Tabla13[Id Riesgo],Tabla13[Porcentaje Impacto],"",1)</f>
        <v/>
      </c>
      <c r="K667" s="311">
        <v>6</v>
      </c>
      <c r="L667" s="314"/>
      <c r="M667" s="314"/>
      <c r="N667" s="314"/>
      <c r="O667" s="295"/>
      <c r="P667" s="314"/>
      <c r="Q667" s="328" t="str">
        <f>_xlfn.TEXTJOIN(" ",TRUE,Tabla135[[#This Row],[Actividad - Acción ¿Qué?
Inicia con verbo]],Tabla135[[#This Row],[Complemento
(Observaciones o desviaciones)]])</f>
        <v/>
      </c>
      <c r="R667" s="295"/>
      <c r="S667" s="327" t="str">
        <f>_xlfn.XLOOKUP(Tabla135[[#This Row],[Tipo de control]],Tabla7[Tipo de control],Tabla7[Peso],"",1)</f>
        <v/>
      </c>
      <c r="T667" s="290" t="str">
        <f>_xlfn.XLOOKUP(Tabla135[[#This Row],[Tipo de control]],Tabla7[Tipo de control],Tabla7[Afectación matriz],"",1)</f>
        <v/>
      </c>
      <c r="U667" s="295"/>
      <c r="V667" s="327" t="str">
        <f>_xlfn.XLOOKUP(Tabla135[[#This Row],[Implementación]],Tabla11[Implementación],Tabla11[Peso],"",1)</f>
        <v/>
      </c>
      <c r="W667" s="295"/>
      <c r="X667" s="295"/>
      <c r="Y667" s="295"/>
      <c r="Z667" s="295"/>
      <c r="AA667" s="310" t="str">
        <f>IFERROR(Tabla135[[#This Row],[Peso del control]]+Tabla135[[#This Row],[Peso de la implementación]],"")</f>
        <v/>
      </c>
      <c r="AB667" s="310" t="str" cm="1">
        <f t="array" ref="AB667">IFERROR(IF(Tabla135[[#This Row],[Registro diligenciado]]=TRUE,_xlfn.IFS(AND(Tabla135[[#This Row],[No. de Control]]=1,Tabla135[[#This Row],[Desplazamiento en la Matriz]]="Probabilidad"),D667-(D667*Tabla135[[#This Row],[Valor del control]]),AND(Tabla135[[#This Row],[No. de Control]]&gt;1,Tabla135[[#This Row],[Desplazamiento en la Matriz]]="Probabilidad"),AB666-(AB666*Tabla135[[#This Row],[Valor del control]]),AND(Tabla135[[#This Row],[No. de Control]]=1,Tabla135[[#This Row],[Desplazamiento en la Matriz]]="Impacto"),D667,AND(Tabla135[[#This Row],[No. de Control]]&gt;1,Tabla135[[#This Row],[Desplazamiento en la Matriz]]="Impacto"),AB666),""),"")</f>
        <v/>
      </c>
      <c r="AC667" s="310" t="str" cm="1">
        <f t="array" ref="AC667">IFERROR(IF(Tabla135[[#This Row],[Registro diligenciado]]=TRUE,_xlfn.IFS(AND(Tabla135[[#This Row],[No. de Control]]=1,Tabla135[[#This Row],[Desplazamiento en la Matriz]]="Impacto"),E667-(E667*Tabla135[[#This Row],[Valor del control]]),AND(Tabla135[[#This Row],[No. de Control]]&gt;1,Tabla135[[#This Row],[Desplazamiento en la Matriz]]="Impacto"),AC666-(AC666*Tabla135[[#This Row],[Valor del control]]),AND(Tabla135[[#This Row],[No. de Control]]=1,Tabla135[[#This Row],[Desplazamiento en la Matriz]]="Probabilidad"),E667,AND(Tabla135[[#This Row],[No. de Control]]&gt;1,Tabla135[[#This Row],[Desplazamiento en la Matriz]]="Probabilidad"),AC666),""),"")</f>
        <v/>
      </c>
      <c r="AD667" s="310">
        <f>IFERROR(_xlfn.MINIFS(Tabla135[Probabilidad residual],Tabla135[Id Riesgo],Tabla135[[#This Row],[Id Riesgo]]),"")</f>
        <v>0</v>
      </c>
      <c r="AE667" s="310">
        <f>IFERROR(_xlfn.MINIFS(Tabla135[Impacto residual],Tabla135[Id Riesgo],Tabla135[[#This Row],[Id Riesgo]]),"")</f>
        <v>0</v>
      </c>
      <c r="AF667" s="310" t="str" cm="1">
        <f t="array" ref="AF66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67" s="310" t="str" cm="1">
        <f t="array" ref="AG66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6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67" s="213"/>
      <c r="AJ667" s="727">
        <f>_xlfn.MINIFS(Tabla135[Probabilidad residual],Tabla135[Id Riesgo],Tabla135[[#This Row],[Id Riesgo]])</f>
        <v>0</v>
      </c>
      <c r="AK667" s="727">
        <f>_xlfn.MINIFS(Tabla135[Impacto residual],Tabla135[Id Riesgo],Tabla135[[#This Row],[Id Riesgo]])</f>
        <v>0</v>
      </c>
      <c r="AL667" s="727"/>
      <c r="AM667" s="727"/>
      <c r="AN667" s="213"/>
      <c r="AO667" s="213"/>
      <c r="AP667" s="213"/>
      <c r="AQ667" s="213"/>
      <c r="AR667" s="213"/>
      <c r="AS667" s="213"/>
      <c r="AT667" s="213"/>
      <c r="AU667" s="213"/>
      <c r="AV667" s="213"/>
      <c r="AW667" s="213"/>
      <c r="AX667" s="213"/>
      <c r="AY667" s="213"/>
    </row>
    <row r="668" spans="1:51" ht="14.6" x14ac:dyDescent="0.4">
      <c r="A668" s="735" t="str">
        <f>Tabla135[[#This Row],[Id Riesgo]]</f>
        <v>RC66</v>
      </c>
      <c r="B668" s="736" t="str">
        <f>Tabla135[[#This Row],[Riesgo]]</f>
        <v/>
      </c>
      <c r="C668" s="742" t="b">
        <f>Tabla135[[#This Row],[Identificado en paso 1 y 2?]]</f>
        <v>0</v>
      </c>
      <c r="D668" s="727" t="str">
        <f>_xlfn.XLOOKUP(Tabla135[[#This Row],[Id Riesgo]],Tabla13[Id Riesgo],Tabla13[Probabilidad],"",1)</f>
        <v/>
      </c>
      <c r="E668" s="727" t="str">
        <f>IF(C668=TRUE,_xlfn.XLOOKUP(Tabla135[[#This Row],[Id Riesgo]],Tabla13[Id Riesgo],Tabla13[Porcentaje Impacto],"",1),"")</f>
        <v/>
      </c>
      <c r="F668" s="290" t="str">
        <f t="shared" si="65"/>
        <v>RC66</v>
      </c>
      <c r="G668" s="415" t="b">
        <f>_xlfn.XLOOKUP(F668,Tabla13[Id Riesgo],Tabla13[Registro diligenciado],FALSE,1)</f>
        <v>0</v>
      </c>
      <c r="H668" s="290" t="str">
        <f>IF(G668,_xlfn.XLOOKUP(F668,Tabla6[Id Riesgo],Tabla6[DESCRIPCIÓN DEL RIESGO],FALSE,1),"")</f>
        <v/>
      </c>
      <c r="I668" s="327" t="str">
        <f>_xlfn.XLOOKUP(Tabla135[[#This Row],[Id Riesgo]],Tabla13[Id Riesgo],Tabla13[Probabilidad])</f>
        <v/>
      </c>
      <c r="J668" s="327" t="str">
        <f>_xlfn.XLOOKUP(Tabla135[[#This Row],[Id Riesgo]],Tabla13[Id Riesgo],Tabla13[Porcentaje Impacto],"",1)</f>
        <v/>
      </c>
      <c r="K668" s="311">
        <v>7</v>
      </c>
      <c r="L668" s="314"/>
      <c r="M668" s="314"/>
      <c r="N668" s="314"/>
      <c r="O668" s="295"/>
      <c r="P668" s="314"/>
      <c r="Q668" s="328" t="str">
        <f>_xlfn.TEXTJOIN(" ",TRUE,Tabla135[[#This Row],[Actividad - Acción ¿Qué?
Inicia con verbo]],Tabla135[[#This Row],[Complemento
(Observaciones o desviaciones)]])</f>
        <v/>
      </c>
      <c r="R668" s="295"/>
      <c r="S668" s="327" t="str">
        <f>_xlfn.XLOOKUP(Tabla135[[#This Row],[Tipo de control]],Tabla7[Tipo de control],Tabla7[Peso],"",1)</f>
        <v/>
      </c>
      <c r="T668" s="290" t="str">
        <f>_xlfn.XLOOKUP(Tabla135[[#This Row],[Tipo de control]],Tabla7[Tipo de control],Tabla7[Afectación matriz],"",1)</f>
        <v/>
      </c>
      <c r="U668" s="295"/>
      <c r="V668" s="327" t="str">
        <f>_xlfn.XLOOKUP(Tabla135[[#This Row],[Implementación]],Tabla11[Implementación],Tabla11[Peso],"",1)</f>
        <v/>
      </c>
      <c r="W668" s="295"/>
      <c r="X668" s="295"/>
      <c r="Y668" s="295"/>
      <c r="Z668" s="295"/>
      <c r="AA668" s="310" t="str">
        <f>IFERROR(Tabla135[[#This Row],[Peso del control]]+Tabla135[[#This Row],[Peso de la implementación]],"")</f>
        <v/>
      </c>
      <c r="AB668" s="310" t="str" cm="1">
        <f t="array" ref="AB668">IFERROR(IF(Tabla135[[#This Row],[Registro diligenciado]]=TRUE,_xlfn.IFS(AND(Tabla135[[#This Row],[No. de Control]]=1,Tabla135[[#This Row],[Desplazamiento en la Matriz]]="Probabilidad"),D668-(D668*Tabla135[[#This Row],[Valor del control]]),AND(Tabla135[[#This Row],[No. de Control]]&gt;1,Tabla135[[#This Row],[Desplazamiento en la Matriz]]="Probabilidad"),AB667-(AB667*Tabla135[[#This Row],[Valor del control]]),AND(Tabla135[[#This Row],[No. de Control]]=1,Tabla135[[#This Row],[Desplazamiento en la Matriz]]="Impacto"),D668,AND(Tabla135[[#This Row],[No. de Control]]&gt;1,Tabla135[[#This Row],[Desplazamiento en la Matriz]]="Impacto"),AB667),""),"")</f>
        <v/>
      </c>
      <c r="AC668" s="310" t="str" cm="1">
        <f t="array" ref="AC668">IFERROR(IF(Tabla135[[#This Row],[Registro diligenciado]]=TRUE,_xlfn.IFS(AND(Tabla135[[#This Row],[No. de Control]]=1,Tabla135[[#This Row],[Desplazamiento en la Matriz]]="Impacto"),E668-(E668*Tabla135[[#This Row],[Valor del control]]),AND(Tabla135[[#This Row],[No. de Control]]&gt;1,Tabla135[[#This Row],[Desplazamiento en la Matriz]]="Impacto"),AC667-(AC667*Tabla135[[#This Row],[Valor del control]]),AND(Tabla135[[#This Row],[No. de Control]]=1,Tabla135[[#This Row],[Desplazamiento en la Matriz]]="Probabilidad"),E668,AND(Tabla135[[#This Row],[No. de Control]]&gt;1,Tabla135[[#This Row],[Desplazamiento en la Matriz]]="Probabilidad"),AC667),""),"")</f>
        <v/>
      </c>
      <c r="AD668" s="310">
        <f>IFERROR(_xlfn.MINIFS(Tabla135[Probabilidad residual],Tabla135[Id Riesgo],Tabla135[[#This Row],[Id Riesgo]]),"")</f>
        <v>0</v>
      </c>
      <c r="AE668" s="310">
        <f>IFERROR(_xlfn.MINIFS(Tabla135[Impacto residual],Tabla135[Id Riesgo],Tabla135[[#This Row],[Id Riesgo]]),"")</f>
        <v>0</v>
      </c>
      <c r="AF668" s="310" t="str" cm="1">
        <f t="array" ref="AF66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68" s="310" t="str" cm="1">
        <f t="array" ref="AG66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6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68" s="213"/>
      <c r="AJ668" s="727">
        <f>_xlfn.MINIFS(Tabla135[Probabilidad residual],Tabla135[Id Riesgo],Tabla135[[#This Row],[Id Riesgo]])</f>
        <v>0</v>
      </c>
      <c r="AK668" s="727">
        <f>_xlfn.MINIFS(Tabla135[Impacto residual],Tabla135[Id Riesgo],Tabla135[[#This Row],[Id Riesgo]])</f>
        <v>0</v>
      </c>
      <c r="AL668" s="727"/>
      <c r="AM668" s="727"/>
      <c r="AN668" s="213"/>
      <c r="AO668" s="213"/>
      <c r="AP668" s="213"/>
      <c r="AQ668" s="213"/>
      <c r="AR668" s="213"/>
      <c r="AS668" s="213"/>
      <c r="AT668" s="213"/>
      <c r="AU668" s="213"/>
      <c r="AV668" s="213"/>
      <c r="AW668" s="213"/>
      <c r="AX668" s="213"/>
      <c r="AY668" s="213"/>
    </row>
    <row r="669" spans="1:51" ht="14.6" x14ac:dyDescent="0.4">
      <c r="A669" s="735" t="str">
        <f>Tabla135[[#This Row],[Id Riesgo]]</f>
        <v>RC66</v>
      </c>
      <c r="B669" s="736" t="str">
        <f>Tabla135[[#This Row],[Riesgo]]</f>
        <v/>
      </c>
      <c r="C669" s="742" t="b">
        <f>Tabla135[[#This Row],[Identificado en paso 1 y 2?]]</f>
        <v>0</v>
      </c>
      <c r="D669" s="727" t="str">
        <f>_xlfn.XLOOKUP(Tabla135[[#This Row],[Id Riesgo]],Tabla13[Id Riesgo],Tabla13[Probabilidad],"",1)</f>
        <v/>
      </c>
      <c r="E669" s="727" t="str">
        <f>IF(C669=TRUE,_xlfn.XLOOKUP(Tabla135[[#This Row],[Id Riesgo]],Tabla13[Id Riesgo],Tabla13[Porcentaje Impacto],"",1),"")</f>
        <v/>
      </c>
      <c r="F669" s="290" t="str">
        <f t="shared" si="65"/>
        <v>RC66</v>
      </c>
      <c r="G669" s="415" t="b">
        <f>_xlfn.XLOOKUP(F669,Tabla13[Id Riesgo],Tabla13[Registro diligenciado],FALSE,1)</f>
        <v>0</v>
      </c>
      <c r="H669" s="290" t="str">
        <f>IF(G669,_xlfn.XLOOKUP(F669,Tabla6[Id Riesgo],Tabla6[DESCRIPCIÓN DEL RIESGO],FALSE,1),"")</f>
        <v/>
      </c>
      <c r="I669" s="327" t="str">
        <f>_xlfn.XLOOKUP(Tabla135[[#This Row],[Id Riesgo]],Tabla13[Id Riesgo],Tabla13[Probabilidad])</f>
        <v/>
      </c>
      <c r="J669" s="327" t="str">
        <f>_xlfn.XLOOKUP(Tabla135[[#This Row],[Id Riesgo]],Tabla13[Id Riesgo],Tabla13[Porcentaje Impacto],"",1)</f>
        <v/>
      </c>
      <c r="K669" s="311">
        <v>8</v>
      </c>
      <c r="L669" s="314"/>
      <c r="M669" s="314"/>
      <c r="N669" s="314"/>
      <c r="O669" s="295"/>
      <c r="P669" s="314"/>
      <c r="Q669" s="328" t="str">
        <f>_xlfn.TEXTJOIN(" ",TRUE,Tabla135[[#This Row],[Actividad - Acción ¿Qué?
Inicia con verbo]],Tabla135[[#This Row],[Complemento
(Observaciones o desviaciones)]])</f>
        <v/>
      </c>
      <c r="R669" s="295"/>
      <c r="S669" s="327" t="str">
        <f>_xlfn.XLOOKUP(Tabla135[[#This Row],[Tipo de control]],Tabla7[Tipo de control],Tabla7[Peso],"",1)</f>
        <v/>
      </c>
      <c r="T669" s="290" t="str">
        <f>_xlfn.XLOOKUP(Tabla135[[#This Row],[Tipo de control]],Tabla7[Tipo de control],Tabla7[Afectación matriz],"",1)</f>
        <v/>
      </c>
      <c r="U669" s="295"/>
      <c r="V669" s="327" t="str">
        <f>_xlfn.XLOOKUP(Tabla135[[#This Row],[Implementación]],Tabla11[Implementación],Tabla11[Peso],"",1)</f>
        <v/>
      </c>
      <c r="W669" s="295"/>
      <c r="X669" s="295"/>
      <c r="Y669" s="295"/>
      <c r="Z669" s="295"/>
      <c r="AA669" s="310" t="str">
        <f>IFERROR(Tabla135[[#This Row],[Peso del control]]+Tabla135[[#This Row],[Peso de la implementación]],"")</f>
        <v/>
      </c>
      <c r="AB669" s="310" t="str" cm="1">
        <f t="array" ref="AB669">IFERROR(IF(Tabla135[[#This Row],[Registro diligenciado]]=TRUE,_xlfn.IFS(AND(Tabla135[[#This Row],[No. de Control]]=1,Tabla135[[#This Row],[Desplazamiento en la Matriz]]="Probabilidad"),D669-(D669*Tabla135[[#This Row],[Valor del control]]),AND(Tabla135[[#This Row],[No. de Control]]&gt;1,Tabla135[[#This Row],[Desplazamiento en la Matriz]]="Probabilidad"),AB668-(AB668*Tabla135[[#This Row],[Valor del control]]),AND(Tabla135[[#This Row],[No. de Control]]=1,Tabla135[[#This Row],[Desplazamiento en la Matriz]]="Impacto"),D669,AND(Tabla135[[#This Row],[No. de Control]]&gt;1,Tabla135[[#This Row],[Desplazamiento en la Matriz]]="Impacto"),AB668),""),"")</f>
        <v/>
      </c>
      <c r="AC669" s="310" t="str" cm="1">
        <f t="array" ref="AC669">IFERROR(IF(Tabla135[[#This Row],[Registro diligenciado]]=TRUE,_xlfn.IFS(AND(Tabla135[[#This Row],[No. de Control]]=1,Tabla135[[#This Row],[Desplazamiento en la Matriz]]="Impacto"),E669-(E669*Tabla135[[#This Row],[Valor del control]]),AND(Tabla135[[#This Row],[No. de Control]]&gt;1,Tabla135[[#This Row],[Desplazamiento en la Matriz]]="Impacto"),AC668-(AC668*Tabla135[[#This Row],[Valor del control]]),AND(Tabla135[[#This Row],[No. de Control]]=1,Tabla135[[#This Row],[Desplazamiento en la Matriz]]="Probabilidad"),E669,AND(Tabla135[[#This Row],[No. de Control]]&gt;1,Tabla135[[#This Row],[Desplazamiento en la Matriz]]="Probabilidad"),AC668),""),"")</f>
        <v/>
      </c>
      <c r="AD669" s="310">
        <f>IFERROR(_xlfn.MINIFS(Tabla135[Probabilidad residual],Tabla135[Id Riesgo],Tabla135[[#This Row],[Id Riesgo]]),"")</f>
        <v>0</v>
      </c>
      <c r="AE669" s="310">
        <f>IFERROR(_xlfn.MINIFS(Tabla135[Impacto residual],Tabla135[Id Riesgo],Tabla135[[#This Row],[Id Riesgo]]),"")</f>
        <v>0</v>
      </c>
      <c r="AF669" s="310" t="str" cm="1">
        <f t="array" ref="AF66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69" s="310" t="str" cm="1">
        <f t="array" ref="AG66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6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69" s="213"/>
      <c r="AJ669" s="727">
        <f>_xlfn.MINIFS(Tabla135[Probabilidad residual],Tabla135[Id Riesgo],Tabla135[[#This Row],[Id Riesgo]])</f>
        <v>0</v>
      </c>
      <c r="AK669" s="727">
        <f>_xlfn.MINIFS(Tabla135[Impacto residual],Tabla135[Id Riesgo],Tabla135[[#This Row],[Id Riesgo]])</f>
        <v>0</v>
      </c>
      <c r="AL669" s="727"/>
      <c r="AM669" s="727"/>
      <c r="AN669" s="213"/>
      <c r="AO669" s="213"/>
      <c r="AP669" s="213"/>
      <c r="AQ669" s="213"/>
      <c r="AR669" s="213"/>
      <c r="AS669" s="213"/>
      <c r="AT669" s="213"/>
      <c r="AU669" s="213"/>
      <c r="AV669" s="213"/>
      <c r="AW669" s="213"/>
      <c r="AX669" s="213"/>
      <c r="AY669" s="213"/>
    </row>
    <row r="670" spans="1:51" ht="14.6" x14ac:dyDescent="0.4">
      <c r="A670" s="735" t="str">
        <f>Tabla135[[#This Row],[Id Riesgo]]</f>
        <v>RC66</v>
      </c>
      <c r="B670" s="736" t="str">
        <f>Tabla135[[#This Row],[Riesgo]]</f>
        <v/>
      </c>
      <c r="C670" s="742" t="b">
        <f>Tabla135[[#This Row],[Identificado en paso 1 y 2?]]</f>
        <v>0</v>
      </c>
      <c r="D670" s="727" t="str">
        <f>_xlfn.XLOOKUP(Tabla135[[#This Row],[Id Riesgo]],Tabla13[Id Riesgo],Tabla13[Probabilidad],"",1)</f>
        <v/>
      </c>
      <c r="E670" s="727" t="str">
        <f>IF(C670=TRUE,_xlfn.XLOOKUP(Tabla135[[#This Row],[Id Riesgo]],Tabla13[Id Riesgo],Tabla13[Porcentaje Impacto],"",1),"")</f>
        <v/>
      </c>
      <c r="F670" s="290" t="str">
        <f t="shared" si="65"/>
        <v>RC66</v>
      </c>
      <c r="G670" s="415" t="b">
        <f>_xlfn.XLOOKUP(F670,Tabla13[Id Riesgo],Tabla13[Registro diligenciado],FALSE,1)</f>
        <v>0</v>
      </c>
      <c r="H670" s="290" t="str">
        <f>IF(G670,_xlfn.XLOOKUP(F670,Tabla6[Id Riesgo],Tabla6[DESCRIPCIÓN DEL RIESGO],FALSE,1),"")</f>
        <v/>
      </c>
      <c r="I670" s="327" t="str">
        <f>_xlfn.XLOOKUP(Tabla135[[#This Row],[Id Riesgo]],Tabla13[Id Riesgo],Tabla13[Probabilidad])</f>
        <v/>
      </c>
      <c r="J670" s="327" t="str">
        <f>_xlfn.XLOOKUP(Tabla135[[#This Row],[Id Riesgo]],Tabla13[Id Riesgo],Tabla13[Porcentaje Impacto],"",1)</f>
        <v/>
      </c>
      <c r="K670" s="311">
        <v>9</v>
      </c>
      <c r="L670" s="314"/>
      <c r="M670" s="314"/>
      <c r="N670" s="314"/>
      <c r="O670" s="295"/>
      <c r="P670" s="314"/>
      <c r="Q670" s="328" t="str">
        <f>_xlfn.TEXTJOIN(" ",TRUE,Tabla135[[#This Row],[Actividad - Acción ¿Qué?
Inicia con verbo]],Tabla135[[#This Row],[Complemento
(Observaciones o desviaciones)]])</f>
        <v/>
      </c>
      <c r="R670" s="295"/>
      <c r="S670" s="327" t="str">
        <f>_xlfn.XLOOKUP(Tabla135[[#This Row],[Tipo de control]],Tabla7[Tipo de control],Tabla7[Peso],"",1)</f>
        <v/>
      </c>
      <c r="T670" s="290" t="str">
        <f>_xlfn.XLOOKUP(Tabla135[[#This Row],[Tipo de control]],Tabla7[Tipo de control],Tabla7[Afectación matriz],"",1)</f>
        <v/>
      </c>
      <c r="U670" s="295"/>
      <c r="V670" s="327" t="str">
        <f>_xlfn.XLOOKUP(Tabla135[[#This Row],[Implementación]],Tabla11[Implementación],Tabla11[Peso],"",1)</f>
        <v/>
      </c>
      <c r="W670" s="295"/>
      <c r="X670" s="295"/>
      <c r="Y670" s="295"/>
      <c r="Z670" s="295"/>
      <c r="AA670" s="310" t="str">
        <f>IFERROR(Tabla135[[#This Row],[Peso del control]]+Tabla135[[#This Row],[Peso de la implementación]],"")</f>
        <v/>
      </c>
      <c r="AB670" s="310" t="str" cm="1">
        <f t="array" ref="AB670">IFERROR(IF(Tabla135[[#This Row],[Registro diligenciado]]=TRUE,_xlfn.IFS(AND(Tabla135[[#This Row],[No. de Control]]=1,Tabla135[[#This Row],[Desplazamiento en la Matriz]]="Probabilidad"),D670-(D670*Tabla135[[#This Row],[Valor del control]]),AND(Tabla135[[#This Row],[No. de Control]]&gt;1,Tabla135[[#This Row],[Desplazamiento en la Matriz]]="Probabilidad"),AB669-(AB669*Tabla135[[#This Row],[Valor del control]]),AND(Tabla135[[#This Row],[No. de Control]]=1,Tabla135[[#This Row],[Desplazamiento en la Matriz]]="Impacto"),D670,AND(Tabla135[[#This Row],[No. de Control]]&gt;1,Tabla135[[#This Row],[Desplazamiento en la Matriz]]="Impacto"),AB669),""),"")</f>
        <v/>
      </c>
      <c r="AC670" s="310" t="str" cm="1">
        <f t="array" ref="AC670">IFERROR(IF(Tabla135[[#This Row],[Registro diligenciado]]=TRUE,_xlfn.IFS(AND(Tabla135[[#This Row],[No. de Control]]=1,Tabla135[[#This Row],[Desplazamiento en la Matriz]]="Impacto"),E670-(E670*Tabla135[[#This Row],[Valor del control]]),AND(Tabla135[[#This Row],[No. de Control]]&gt;1,Tabla135[[#This Row],[Desplazamiento en la Matriz]]="Impacto"),AC669-(AC669*Tabla135[[#This Row],[Valor del control]]),AND(Tabla135[[#This Row],[No. de Control]]=1,Tabla135[[#This Row],[Desplazamiento en la Matriz]]="Probabilidad"),E670,AND(Tabla135[[#This Row],[No. de Control]]&gt;1,Tabla135[[#This Row],[Desplazamiento en la Matriz]]="Probabilidad"),AC669),""),"")</f>
        <v/>
      </c>
      <c r="AD670" s="310">
        <f>IFERROR(_xlfn.MINIFS(Tabla135[Probabilidad residual],Tabla135[Id Riesgo],Tabla135[[#This Row],[Id Riesgo]]),"")</f>
        <v>0</v>
      </c>
      <c r="AE670" s="310">
        <f>IFERROR(_xlfn.MINIFS(Tabla135[Impacto residual],Tabla135[Id Riesgo],Tabla135[[#This Row],[Id Riesgo]]),"")</f>
        <v>0</v>
      </c>
      <c r="AF670" s="310" t="str" cm="1">
        <f t="array" ref="AF67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70" s="310" t="str" cm="1">
        <f t="array" ref="AG67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7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70" s="213"/>
      <c r="AJ670" s="727">
        <f>_xlfn.MINIFS(Tabla135[Probabilidad residual],Tabla135[Id Riesgo],Tabla135[[#This Row],[Id Riesgo]])</f>
        <v>0</v>
      </c>
      <c r="AK670" s="727">
        <f>_xlfn.MINIFS(Tabla135[Impacto residual],Tabla135[Id Riesgo],Tabla135[[#This Row],[Id Riesgo]])</f>
        <v>0</v>
      </c>
      <c r="AL670" s="727"/>
      <c r="AM670" s="727"/>
      <c r="AN670" s="213"/>
      <c r="AO670" s="213"/>
      <c r="AP670" s="213"/>
      <c r="AQ670" s="213"/>
      <c r="AR670" s="213"/>
      <c r="AS670" s="213"/>
      <c r="AT670" s="213"/>
      <c r="AU670" s="213"/>
      <c r="AV670" s="213"/>
      <c r="AW670" s="213"/>
      <c r="AX670" s="213"/>
      <c r="AY670" s="213"/>
    </row>
    <row r="671" spans="1:51" ht="14.6" x14ac:dyDescent="0.4">
      <c r="A671" s="735" t="str">
        <f>Tabla135[[#This Row],[Id Riesgo]]</f>
        <v>RC66</v>
      </c>
      <c r="B671" s="736" t="str">
        <f>Tabla135[[#This Row],[Riesgo]]</f>
        <v/>
      </c>
      <c r="C671" s="742" t="b">
        <f>Tabla135[[#This Row],[Identificado en paso 1 y 2?]]</f>
        <v>0</v>
      </c>
      <c r="D671" s="727" t="str">
        <f>_xlfn.XLOOKUP(Tabla135[[#This Row],[Id Riesgo]],Tabla13[Id Riesgo],Tabla13[Probabilidad],"",1)</f>
        <v/>
      </c>
      <c r="E671" s="727" t="str">
        <f>IF(C671=TRUE,_xlfn.XLOOKUP(Tabla135[[#This Row],[Id Riesgo]],Tabla13[Id Riesgo],Tabla13[Porcentaje Impacto],"",1),"")</f>
        <v/>
      </c>
      <c r="F671" s="290" t="str">
        <f t="shared" si="65"/>
        <v>RC66</v>
      </c>
      <c r="G671" s="415" t="b">
        <f>_xlfn.XLOOKUP(F671,Tabla13[Id Riesgo],Tabla13[Registro diligenciado],FALSE,1)</f>
        <v>0</v>
      </c>
      <c r="H671" s="290" t="str">
        <f>IF(G671,_xlfn.XLOOKUP(F671,Tabla6[Id Riesgo],Tabla6[DESCRIPCIÓN DEL RIESGO],FALSE,1),"")</f>
        <v/>
      </c>
      <c r="I671" s="327" t="str">
        <f>_xlfn.XLOOKUP(Tabla135[[#This Row],[Id Riesgo]],Tabla13[Id Riesgo],Tabla13[Probabilidad])</f>
        <v/>
      </c>
      <c r="J671" s="327" t="str">
        <f>_xlfn.XLOOKUP(Tabla135[[#This Row],[Id Riesgo]],Tabla13[Id Riesgo],Tabla13[Porcentaje Impacto],"",1)</f>
        <v/>
      </c>
      <c r="K671" s="311">
        <v>10</v>
      </c>
      <c r="L671" s="314"/>
      <c r="M671" s="314"/>
      <c r="N671" s="314"/>
      <c r="O671" s="295"/>
      <c r="P671" s="314"/>
      <c r="Q671" s="328" t="str">
        <f>_xlfn.TEXTJOIN(" ",TRUE,Tabla135[[#This Row],[Actividad - Acción ¿Qué?
Inicia con verbo]],Tabla135[[#This Row],[Complemento
(Observaciones o desviaciones)]])</f>
        <v/>
      </c>
      <c r="R671" s="295"/>
      <c r="S671" s="327" t="str">
        <f>_xlfn.XLOOKUP(Tabla135[[#This Row],[Tipo de control]],Tabla7[Tipo de control],Tabla7[Peso],"",1)</f>
        <v/>
      </c>
      <c r="T671" s="290" t="str">
        <f>_xlfn.XLOOKUP(Tabla135[[#This Row],[Tipo de control]],Tabla7[Tipo de control],Tabla7[Afectación matriz],"",1)</f>
        <v/>
      </c>
      <c r="U671" s="295"/>
      <c r="V671" s="327" t="str">
        <f>_xlfn.XLOOKUP(Tabla135[[#This Row],[Implementación]],Tabla11[Implementación],Tabla11[Peso],"",1)</f>
        <v/>
      </c>
      <c r="W671" s="295"/>
      <c r="X671" s="295"/>
      <c r="Y671" s="295"/>
      <c r="Z671" s="295"/>
      <c r="AA671" s="310" t="str">
        <f>IFERROR(Tabla135[[#This Row],[Peso del control]]+Tabla135[[#This Row],[Peso de la implementación]],"")</f>
        <v/>
      </c>
      <c r="AB671" s="310" t="str" cm="1">
        <f t="array" ref="AB671">IFERROR(IF(Tabla135[[#This Row],[Registro diligenciado]]=TRUE,_xlfn.IFS(AND(Tabla135[[#This Row],[No. de Control]]=1,Tabla135[[#This Row],[Desplazamiento en la Matriz]]="Probabilidad"),D671-(D671*Tabla135[[#This Row],[Valor del control]]),AND(Tabla135[[#This Row],[No. de Control]]&gt;1,Tabla135[[#This Row],[Desplazamiento en la Matriz]]="Probabilidad"),AB670-(AB670*Tabla135[[#This Row],[Valor del control]]),AND(Tabla135[[#This Row],[No. de Control]]=1,Tabla135[[#This Row],[Desplazamiento en la Matriz]]="Impacto"),D671,AND(Tabla135[[#This Row],[No. de Control]]&gt;1,Tabla135[[#This Row],[Desplazamiento en la Matriz]]="Impacto"),AB670),""),"")</f>
        <v/>
      </c>
      <c r="AC671" s="310" t="str" cm="1">
        <f t="array" ref="AC671">IFERROR(IF(Tabla135[[#This Row],[Registro diligenciado]]=TRUE,_xlfn.IFS(AND(Tabla135[[#This Row],[No. de Control]]=1,Tabla135[[#This Row],[Desplazamiento en la Matriz]]="Impacto"),E671-(E671*Tabla135[[#This Row],[Valor del control]]),AND(Tabla135[[#This Row],[No. de Control]]&gt;1,Tabla135[[#This Row],[Desplazamiento en la Matriz]]="Impacto"),AC670-(AC670*Tabla135[[#This Row],[Valor del control]]),AND(Tabla135[[#This Row],[No. de Control]]=1,Tabla135[[#This Row],[Desplazamiento en la Matriz]]="Probabilidad"),E671,AND(Tabla135[[#This Row],[No. de Control]]&gt;1,Tabla135[[#This Row],[Desplazamiento en la Matriz]]="Probabilidad"),AC670),""),"")</f>
        <v/>
      </c>
      <c r="AD671" s="310">
        <f>IFERROR(_xlfn.MINIFS(Tabla135[Probabilidad residual],Tabla135[Id Riesgo],Tabla135[[#This Row],[Id Riesgo]]),"")</f>
        <v>0</v>
      </c>
      <c r="AE671" s="310">
        <f>IFERROR(_xlfn.MINIFS(Tabla135[Impacto residual],Tabla135[Id Riesgo],Tabla135[[#This Row],[Id Riesgo]]),"")</f>
        <v>0</v>
      </c>
      <c r="AF671" s="310" t="str" cm="1">
        <f t="array" ref="AF67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71" s="310" t="str" cm="1">
        <f t="array" ref="AG67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7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71" s="213"/>
      <c r="AJ671" s="727">
        <f>_xlfn.MINIFS(Tabla135[Probabilidad residual],Tabla135[Id Riesgo],Tabla135[[#This Row],[Id Riesgo]])</f>
        <v>0</v>
      </c>
      <c r="AK671" s="727">
        <f>_xlfn.MINIFS(Tabla135[Impacto residual],Tabla135[Id Riesgo],Tabla135[[#This Row],[Id Riesgo]])</f>
        <v>0</v>
      </c>
      <c r="AL671" s="727"/>
      <c r="AM671" s="727"/>
      <c r="AN671" s="213"/>
      <c r="AO671" s="213"/>
      <c r="AP671" s="213"/>
      <c r="AQ671" s="213"/>
      <c r="AR671" s="213"/>
      <c r="AS671" s="213"/>
      <c r="AT671" s="213"/>
      <c r="AU671" s="213"/>
      <c r="AV671" s="213"/>
      <c r="AW671" s="213"/>
      <c r="AX671" s="213"/>
      <c r="AY671" s="213"/>
    </row>
    <row r="672" spans="1:51" ht="14.6" x14ac:dyDescent="0.4">
      <c r="A672" s="735" t="str">
        <f>Tabla135[[#This Row],[Id Riesgo]]</f>
        <v>RC67</v>
      </c>
      <c r="B672" s="736" t="str">
        <f>Tabla135[[#This Row],[Riesgo]]</f>
        <v/>
      </c>
      <c r="C672" s="742" t="b">
        <f>Tabla135[[#This Row],[Identificado en paso 1 y 2?]]</f>
        <v>0</v>
      </c>
      <c r="D672" s="727" t="str">
        <f>_xlfn.XLOOKUP(Tabla135[[#This Row],[Id Riesgo]],Tabla13[Id Riesgo],Tabla13[Probabilidad],"",1)</f>
        <v/>
      </c>
      <c r="E672" s="727" t="str">
        <f>IF(C672=TRUE,_xlfn.XLOOKUP(Tabla135[[#This Row],[Id Riesgo]],Tabla13[Id Riesgo],Tabla13[Porcentaje Impacto],"",1),"")</f>
        <v/>
      </c>
      <c r="F672" s="290" t="s">
        <v>198</v>
      </c>
      <c r="G672" s="415" t="b">
        <f>_xlfn.XLOOKUP(F672,Tabla13[Id Riesgo],Tabla13[Registro diligenciado],FALSE,1)</f>
        <v>0</v>
      </c>
      <c r="H672" s="290" t="str">
        <f>IF(G672,_xlfn.XLOOKUP(F672,Tabla6[Id Riesgo],Tabla6[DESCRIPCIÓN DEL RIESGO],FALSE,1),"")</f>
        <v/>
      </c>
      <c r="I672" s="327" t="str">
        <f>_xlfn.XLOOKUP(Tabla135[[#This Row],[Id Riesgo]],Tabla13[Id Riesgo],Tabla13[Probabilidad])</f>
        <v/>
      </c>
      <c r="J672" s="327" t="str">
        <f>_xlfn.XLOOKUP(Tabla135[[#This Row],[Id Riesgo]],Tabla13[Id Riesgo],Tabla13[Porcentaje Impacto],"",1)</f>
        <v/>
      </c>
      <c r="K672" s="311">
        <v>1</v>
      </c>
      <c r="L672" s="314"/>
      <c r="M672" s="314"/>
      <c r="N672" s="314"/>
      <c r="O672" s="295"/>
      <c r="P672" s="314"/>
      <c r="Q672" s="328" t="str">
        <f>_xlfn.TEXTJOIN(" ",TRUE,Tabla135[[#This Row],[Actividad - Acción ¿Qué?
Inicia con verbo]],Tabla135[[#This Row],[Complemento
(Observaciones o desviaciones)]])</f>
        <v/>
      </c>
      <c r="R672" s="295"/>
      <c r="S672" s="327" t="str">
        <f>_xlfn.XLOOKUP(Tabla135[[#This Row],[Tipo de control]],Tabla7[Tipo de control],Tabla7[Peso],"",1)</f>
        <v/>
      </c>
      <c r="T672" s="290" t="str">
        <f>_xlfn.XLOOKUP(Tabla135[[#This Row],[Tipo de control]],Tabla7[Tipo de control],Tabla7[Afectación matriz],"",1)</f>
        <v/>
      </c>
      <c r="U672" s="295"/>
      <c r="V672" s="327" t="str">
        <f>_xlfn.XLOOKUP(Tabla135[[#This Row],[Implementación]],Tabla11[Implementación],Tabla11[Peso],"",1)</f>
        <v/>
      </c>
      <c r="W672" s="295"/>
      <c r="X672" s="295"/>
      <c r="Y672" s="295"/>
      <c r="Z672" s="295"/>
      <c r="AA672" s="310" t="str">
        <f>IFERROR(Tabla135[[#This Row],[Peso del control]]+Tabla135[[#This Row],[Peso de la implementación]],"")</f>
        <v/>
      </c>
      <c r="AB672" s="310" t="str" cm="1">
        <f t="array" ref="AB672">IFERROR(IF(Tabla135[[#This Row],[Registro diligenciado]]=TRUE,_xlfn.IFS(AND(Tabla135[[#This Row],[No. de Control]]=1,Tabla135[[#This Row],[Desplazamiento en la Matriz]]="Probabilidad"),D672-(D672*Tabla135[[#This Row],[Valor del control]]),AND(Tabla135[[#This Row],[No. de Control]]&gt;1,Tabla135[[#This Row],[Desplazamiento en la Matriz]]="Probabilidad"),AB671-(AB671*Tabla135[[#This Row],[Valor del control]]),AND(Tabla135[[#This Row],[No. de Control]]=1,Tabla135[[#This Row],[Desplazamiento en la Matriz]]="Impacto"),D672,AND(Tabla135[[#This Row],[No. de Control]]&gt;1,Tabla135[[#This Row],[Desplazamiento en la Matriz]]="Impacto"),AB671),""),"")</f>
        <v/>
      </c>
      <c r="AC672" s="310" t="str" cm="1">
        <f t="array" ref="AC672">IFERROR(IF(Tabla135[[#This Row],[Registro diligenciado]]=TRUE,_xlfn.IFS(AND(Tabla135[[#This Row],[No. de Control]]=1,Tabla135[[#This Row],[Desplazamiento en la Matriz]]="Impacto"),E672-(E672*Tabla135[[#This Row],[Valor del control]]),AND(Tabla135[[#This Row],[No. de Control]]&gt;1,Tabla135[[#This Row],[Desplazamiento en la Matriz]]="Impacto"),AC671-(AC671*Tabla135[[#This Row],[Valor del control]]),AND(Tabla135[[#This Row],[No. de Control]]=1,Tabla135[[#This Row],[Desplazamiento en la Matriz]]="Probabilidad"),E672,AND(Tabla135[[#This Row],[No. de Control]]&gt;1,Tabla135[[#This Row],[Desplazamiento en la Matriz]]="Probabilidad"),AC671),""),"")</f>
        <v/>
      </c>
      <c r="AD672" s="310">
        <f>IFERROR(_xlfn.MINIFS(Tabla135[Probabilidad residual],Tabla135[Id Riesgo],Tabla135[[#This Row],[Id Riesgo]]),"")</f>
        <v>0</v>
      </c>
      <c r="AE672" s="310">
        <f>IFERROR(_xlfn.MINIFS(Tabla135[Impacto residual],Tabla135[Id Riesgo],Tabla135[[#This Row],[Id Riesgo]]),"")</f>
        <v>0</v>
      </c>
      <c r="AF672" s="310" t="str" cm="1">
        <f t="array" ref="AF67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72" s="310" t="str" cm="1">
        <f t="array" ref="AG67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7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72" s="213"/>
      <c r="AJ672" s="727">
        <f>_xlfn.MINIFS(Tabla135[Probabilidad residual],Tabla135[Id Riesgo],Tabla135[[#This Row],[Id Riesgo]])</f>
        <v>0</v>
      </c>
      <c r="AK672" s="727">
        <f>_xlfn.MINIFS(Tabla135[Impacto residual],Tabla135[Id Riesgo],Tabla135[[#This Row],[Id Riesgo]])</f>
        <v>0</v>
      </c>
      <c r="AL672" s="727" t="str" cm="1">
        <f t="array" ref="AL672">IFERROR(_xlfn.IFS(AND(AJ672&gt;=CONFIGURACIÓN!$BF$6,AJ672&lt;=CONFIGURACIÓN!$BG$6),CONFIGURACIÓN!$BE$6,AND(AJ672&gt;=CONFIGURACIÓN!$BF$7,AJ672&lt;=CONFIGURACIÓN!$BG$7),CONFIGURACIÓN!$BE$7,AND(AJ672&gt;=CONFIGURACIÓN!$BF$8,AJ672&lt;=CONFIGURACIÓN!$BG$8),CONFIGURACIÓN!$BE$8,AND(AJ672&gt;=CONFIGURACIÓN!$BF$9,AJ672&lt;=CONFIGURACIÓN!$BG$9),CONFIGURACIÓN!$BE$9,AND(AJ672&gt;=CONFIGURACIÓN!$BF$10,AJ672&lt;=CONFIGURACIÓN!$BG$10),CONFIGURACIÓN!$BE$10),"")</f>
        <v/>
      </c>
      <c r="AM672" s="727" t="str" cm="1">
        <f t="array" ref="AM672">IFERROR(_xlfn.IFS(AND(AK672&gt;=CONFIGURACIÓN!$BJ$6,AK672&lt;=CONFIGURACIÓN!$BK$6),CONFIGURACIÓN!$BI$6,AND(AK672&gt;=CONFIGURACIÓN!$BJ$7,AK672&lt;=CONFIGURACIÓN!$BK$7),CONFIGURACIÓN!$BI$7,AND(AK672&gt;=CONFIGURACIÓN!$BJ$8,AK672&lt;=CONFIGURACIÓN!$BK$8),CONFIGURACIÓN!$BI$8,AND(AK672&gt;=CONFIGURACIÓN!$BJ$9,AK672&lt;=CONFIGURACIÓN!$BK$9),CONFIGURACIÓN!$BI$9,AND(AK672&gt;=CONFIGURACIÓN!$BJ$10,AK672&lt;=CONFIGURACIÓN!$BK$10),CONFIGURACIÓN!$BI$10),"")</f>
        <v/>
      </c>
      <c r="AN672" s="213"/>
      <c r="AO672" s="213"/>
      <c r="AP672" s="213"/>
      <c r="AQ672" s="213"/>
      <c r="AR672" s="213"/>
      <c r="AS672" s="213"/>
      <c r="AT672" s="213"/>
      <c r="AU672" s="213"/>
      <c r="AV672" s="213"/>
      <c r="AW672" s="213"/>
      <c r="AX672" s="213"/>
      <c r="AY672" s="213"/>
    </row>
    <row r="673" spans="1:51" ht="14.6" x14ac:dyDescent="0.4">
      <c r="A673" s="735" t="str">
        <f>Tabla135[[#This Row],[Id Riesgo]]</f>
        <v>RC67</v>
      </c>
      <c r="B673" s="736" t="str">
        <f>Tabla135[[#This Row],[Riesgo]]</f>
        <v/>
      </c>
      <c r="C673" s="742" t="b">
        <f>Tabla135[[#This Row],[Identificado en paso 1 y 2?]]</f>
        <v>0</v>
      </c>
      <c r="D673" s="727" t="str">
        <f>_xlfn.XLOOKUP(Tabla135[[#This Row],[Id Riesgo]],Tabla13[Id Riesgo],Tabla13[Probabilidad],"",1)</f>
        <v/>
      </c>
      <c r="E673" s="727" t="str">
        <f>IF(C673=TRUE,_xlfn.XLOOKUP(Tabla135[[#This Row],[Id Riesgo]],Tabla13[Id Riesgo],Tabla13[Porcentaje Impacto],"",1),"")</f>
        <v/>
      </c>
      <c r="F673" s="290" t="str">
        <f t="shared" ref="F673:F681" si="66">F672</f>
        <v>RC67</v>
      </c>
      <c r="G673" s="415" t="b">
        <f>_xlfn.XLOOKUP(F673,Tabla13[Id Riesgo],Tabla13[Registro diligenciado],FALSE,1)</f>
        <v>0</v>
      </c>
      <c r="H673" s="290" t="str">
        <f>IF(G673,_xlfn.XLOOKUP(F673,Tabla6[Id Riesgo],Tabla6[DESCRIPCIÓN DEL RIESGO],FALSE,1),"")</f>
        <v/>
      </c>
      <c r="I673" s="327" t="str">
        <f>_xlfn.XLOOKUP(Tabla135[[#This Row],[Id Riesgo]],Tabla13[Id Riesgo],Tabla13[Probabilidad])</f>
        <v/>
      </c>
      <c r="J673" s="327" t="str">
        <f>_xlfn.XLOOKUP(Tabla135[[#This Row],[Id Riesgo]],Tabla13[Id Riesgo],Tabla13[Porcentaje Impacto],"",1)</f>
        <v/>
      </c>
      <c r="K673" s="311">
        <v>2</v>
      </c>
      <c r="L673" s="314"/>
      <c r="M673" s="314"/>
      <c r="N673" s="314"/>
      <c r="O673" s="295"/>
      <c r="P673" s="314"/>
      <c r="Q673" s="328" t="str">
        <f>_xlfn.TEXTJOIN(" ",TRUE,Tabla135[[#This Row],[Actividad - Acción ¿Qué?
Inicia con verbo]],Tabla135[[#This Row],[Complemento
(Observaciones o desviaciones)]])</f>
        <v/>
      </c>
      <c r="R673" s="295"/>
      <c r="S673" s="327" t="str">
        <f>_xlfn.XLOOKUP(Tabla135[[#This Row],[Tipo de control]],Tabla7[Tipo de control],Tabla7[Peso],"",1)</f>
        <v/>
      </c>
      <c r="T673" s="290" t="str">
        <f>_xlfn.XLOOKUP(Tabla135[[#This Row],[Tipo de control]],Tabla7[Tipo de control],Tabla7[Afectación matriz],"",1)</f>
        <v/>
      </c>
      <c r="U673" s="295"/>
      <c r="V673" s="327" t="str">
        <f>_xlfn.XLOOKUP(Tabla135[[#This Row],[Implementación]],Tabla11[Implementación],Tabla11[Peso],"",1)</f>
        <v/>
      </c>
      <c r="W673" s="295"/>
      <c r="X673" s="295"/>
      <c r="Y673" s="295"/>
      <c r="Z673" s="295"/>
      <c r="AA673" s="310" t="str">
        <f>IFERROR(Tabla135[[#This Row],[Peso del control]]+Tabla135[[#This Row],[Peso de la implementación]],"")</f>
        <v/>
      </c>
      <c r="AB673" s="310" t="str" cm="1">
        <f t="array" ref="AB673">IFERROR(IF(Tabla135[[#This Row],[Registro diligenciado]]=TRUE,_xlfn.IFS(AND(Tabla135[[#This Row],[No. de Control]]=1,Tabla135[[#This Row],[Desplazamiento en la Matriz]]="Probabilidad"),D673-(D673*Tabla135[[#This Row],[Valor del control]]),AND(Tabla135[[#This Row],[No. de Control]]&gt;1,Tabla135[[#This Row],[Desplazamiento en la Matriz]]="Probabilidad"),AB672-(AB672*Tabla135[[#This Row],[Valor del control]]),AND(Tabla135[[#This Row],[No. de Control]]=1,Tabla135[[#This Row],[Desplazamiento en la Matriz]]="Impacto"),D673,AND(Tabla135[[#This Row],[No. de Control]]&gt;1,Tabla135[[#This Row],[Desplazamiento en la Matriz]]="Impacto"),AB672),""),"")</f>
        <v/>
      </c>
      <c r="AC673" s="310" t="str" cm="1">
        <f t="array" ref="AC673">IFERROR(IF(Tabla135[[#This Row],[Registro diligenciado]]=TRUE,_xlfn.IFS(AND(Tabla135[[#This Row],[No. de Control]]=1,Tabla135[[#This Row],[Desplazamiento en la Matriz]]="Impacto"),E673-(E673*Tabla135[[#This Row],[Valor del control]]),AND(Tabla135[[#This Row],[No. de Control]]&gt;1,Tabla135[[#This Row],[Desplazamiento en la Matriz]]="Impacto"),AC672-(AC672*Tabla135[[#This Row],[Valor del control]]),AND(Tabla135[[#This Row],[No. de Control]]=1,Tabla135[[#This Row],[Desplazamiento en la Matriz]]="Probabilidad"),E673,AND(Tabla135[[#This Row],[No. de Control]]&gt;1,Tabla135[[#This Row],[Desplazamiento en la Matriz]]="Probabilidad"),AC672),""),"")</f>
        <v/>
      </c>
      <c r="AD673" s="310">
        <f>IFERROR(_xlfn.MINIFS(Tabla135[Probabilidad residual],Tabla135[Id Riesgo],Tabla135[[#This Row],[Id Riesgo]]),"")</f>
        <v>0</v>
      </c>
      <c r="AE673" s="310">
        <f>IFERROR(_xlfn.MINIFS(Tabla135[Impacto residual],Tabla135[Id Riesgo],Tabla135[[#This Row],[Id Riesgo]]),"")</f>
        <v>0</v>
      </c>
      <c r="AF673" s="310" t="str" cm="1">
        <f t="array" ref="AF67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73" s="310" t="str" cm="1">
        <f t="array" ref="AG67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7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73" s="213"/>
      <c r="AJ673" s="727">
        <f>_xlfn.MINIFS(Tabla135[Probabilidad residual],Tabla135[Id Riesgo],Tabla135[[#This Row],[Id Riesgo]])</f>
        <v>0</v>
      </c>
      <c r="AK673" s="727">
        <f>_xlfn.MINIFS(Tabla135[Impacto residual],Tabla135[Id Riesgo],Tabla135[[#This Row],[Id Riesgo]])</f>
        <v>0</v>
      </c>
      <c r="AL673" s="727"/>
      <c r="AM673" s="727"/>
      <c r="AN673" s="213"/>
      <c r="AO673" s="213"/>
      <c r="AP673" s="213"/>
      <c r="AQ673" s="213"/>
      <c r="AR673" s="213"/>
      <c r="AS673" s="213"/>
      <c r="AT673" s="213"/>
      <c r="AU673" s="213"/>
      <c r="AV673" s="213"/>
      <c r="AW673" s="213"/>
      <c r="AX673" s="213"/>
      <c r="AY673" s="213"/>
    </row>
    <row r="674" spans="1:51" ht="14.6" x14ac:dyDescent="0.4">
      <c r="A674" s="735" t="str">
        <f>Tabla135[[#This Row],[Id Riesgo]]</f>
        <v>RC67</v>
      </c>
      <c r="B674" s="736" t="str">
        <f>Tabla135[[#This Row],[Riesgo]]</f>
        <v/>
      </c>
      <c r="C674" s="742" t="b">
        <f>Tabla135[[#This Row],[Identificado en paso 1 y 2?]]</f>
        <v>0</v>
      </c>
      <c r="D674" s="727" t="str">
        <f>_xlfn.XLOOKUP(Tabla135[[#This Row],[Id Riesgo]],Tabla13[Id Riesgo],Tabla13[Probabilidad],"",1)</f>
        <v/>
      </c>
      <c r="E674" s="727" t="str">
        <f>IF(C674=TRUE,_xlfn.XLOOKUP(Tabla135[[#This Row],[Id Riesgo]],Tabla13[Id Riesgo],Tabla13[Porcentaje Impacto],"",1),"")</f>
        <v/>
      </c>
      <c r="F674" s="290" t="str">
        <f t="shared" si="66"/>
        <v>RC67</v>
      </c>
      <c r="G674" s="415" t="b">
        <f>_xlfn.XLOOKUP(F674,Tabla13[Id Riesgo],Tabla13[Registro diligenciado],FALSE,1)</f>
        <v>0</v>
      </c>
      <c r="H674" s="290" t="str">
        <f>IF(G674,_xlfn.XLOOKUP(F674,Tabla6[Id Riesgo],Tabla6[DESCRIPCIÓN DEL RIESGO],FALSE,1),"")</f>
        <v/>
      </c>
      <c r="I674" s="327" t="str">
        <f>_xlfn.XLOOKUP(Tabla135[[#This Row],[Id Riesgo]],Tabla13[Id Riesgo],Tabla13[Probabilidad])</f>
        <v/>
      </c>
      <c r="J674" s="327" t="str">
        <f>_xlfn.XLOOKUP(Tabla135[[#This Row],[Id Riesgo]],Tabla13[Id Riesgo],Tabla13[Porcentaje Impacto],"",1)</f>
        <v/>
      </c>
      <c r="K674" s="311">
        <v>3</v>
      </c>
      <c r="L674" s="314"/>
      <c r="M674" s="314"/>
      <c r="N674" s="314"/>
      <c r="O674" s="295"/>
      <c r="P674" s="314"/>
      <c r="Q674" s="328" t="str">
        <f>_xlfn.TEXTJOIN(" ",TRUE,Tabla135[[#This Row],[Actividad - Acción ¿Qué?
Inicia con verbo]],Tabla135[[#This Row],[Complemento
(Observaciones o desviaciones)]])</f>
        <v/>
      </c>
      <c r="R674" s="295"/>
      <c r="S674" s="327" t="str">
        <f>_xlfn.XLOOKUP(Tabla135[[#This Row],[Tipo de control]],Tabla7[Tipo de control],Tabla7[Peso],"",1)</f>
        <v/>
      </c>
      <c r="T674" s="290" t="str">
        <f>_xlfn.XLOOKUP(Tabla135[[#This Row],[Tipo de control]],Tabla7[Tipo de control],Tabla7[Afectación matriz],"",1)</f>
        <v/>
      </c>
      <c r="U674" s="295"/>
      <c r="V674" s="327" t="str">
        <f>_xlfn.XLOOKUP(Tabla135[[#This Row],[Implementación]],Tabla11[Implementación],Tabla11[Peso],"",1)</f>
        <v/>
      </c>
      <c r="W674" s="295"/>
      <c r="X674" s="295"/>
      <c r="Y674" s="295"/>
      <c r="Z674" s="295"/>
      <c r="AA674" s="310" t="str">
        <f>IFERROR(Tabla135[[#This Row],[Peso del control]]+Tabla135[[#This Row],[Peso de la implementación]],"")</f>
        <v/>
      </c>
      <c r="AB674" s="310" t="str" cm="1">
        <f t="array" ref="AB674">IFERROR(IF(Tabla135[[#This Row],[Registro diligenciado]]=TRUE,_xlfn.IFS(AND(Tabla135[[#This Row],[No. de Control]]=1,Tabla135[[#This Row],[Desplazamiento en la Matriz]]="Probabilidad"),D674-(D674*Tabla135[[#This Row],[Valor del control]]),AND(Tabla135[[#This Row],[No. de Control]]&gt;1,Tabla135[[#This Row],[Desplazamiento en la Matriz]]="Probabilidad"),AB673-(AB673*Tabla135[[#This Row],[Valor del control]]),AND(Tabla135[[#This Row],[No. de Control]]=1,Tabla135[[#This Row],[Desplazamiento en la Matriz]]="Impacto"),D674,AND(Tabla135[[#This Row],[No. de Control]]&gt;1,Tabla135[[#This Row],[Desplazamiento en la Matriz]]="Impacto"),AB673),""),"")</f>
        <v/>
      </c>
      <c r="AC674" s="310" t="str" cm="1">
        <f t="array" ref="AC674">IFERROR(IF(Tabla135[[#This Row],[Registro diligenciado]]=TRUE,_xlfn.IFS(AND(Tabla135[[#This Row],[No. de Control]]=1,Tabla135[[#This Row],[Desplazamiento en la Matriz]]="Impacto"),E674-(E674*Tabla135[[#This Row],[Valor del control]]),AND(Tabla135[[#This Row],[No. de Control]]&gt;1,Tabla135[[#This Row],[Desplazamiento en la Matriz]]="Impacto"),AC673-(AC673*Tabla135[[#This Row],[Valor del control]]),AND(Tabla135[[#This Row],[No. de Control]]=1,Tabla135[[#This Row],[Desplazamiento en la Matriz]]="Probabilidad"),E674,AND(Tabla135[[#This Row],[No. de Control]]&gt;1,Tabla135[[#This Row],[Desplazamiento en la Matriz]]="Probabilidad"),AC673),""),"")</f>
        <v/>
      </c>
      <c r="AD674" s="310">
        <f>IFERROR(_xlfn.MINIFS(Tabla135[Probabilidad residual],Tabla135[Id Riesgo],Tabla135[[#This Row],[Id Riesgo]]),"")</f>
        <v>0</v>
      </c>
      <c r="AE674" s="310">
        <f>IFERROR(_xlfn.MINIFS(Tabla135[Impacto residual],Tabla135[Id Riesgo],Tabla135[[#This Row],[Id Riesgo]]),"")</f>
        <v>0</v>
      </c>
      <c r="AF674" s="310" t="str" cm="1">
        <f t="array" ref="AF67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74" s="310" t="str" cm="1">
        <f t="array" ref="AG67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7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74" s="213"/>
      <c r="AJ674" s="727">
        <f>_xlfn.MINIFS(Tabla135[Probabilidad residual],Tabla135[Id Riesgo],Tabla135[[#This Row],[Id Riesgo]])</f>
        <v>0</v>
      </c>
      <c r="AK674" s="727">
        <f>_xlfn.MINIFS(Tabla135[Impacto residual],Tabla135[Id Riesgo],Tabla135[[#This Row],[Id Riesgo]])</f>
        <v>0</v>
      </c>
      <c r="AL674" s="727"/>
      <c r="AM674" s="727"/>
      <c r="AN674" s="213"/>
      <c r="AO674" s="213"/>
      <c r="AP674" s="213"/>
      <c r="AQ674" s="213"/>
      <c r="AR674" s="213"/>
      <c r="AS674" s="213"/>
      <c r="AT674" s="213"/>
      <c r="AU674" s="213"/>
      <c r="AV674" s="213"/>
      <c r="AW674" s="213"/>
      <c r="AX674" s="213"/>
      <c r="AY674" s="213"/>
    </row>
    <row r="675" spans="1:51" ht="14.6" x14ac:dyDescent="0.4">
      <c r="A675" s="735" t="str">
        <f>Tabla135[[#This Row],[Id Riesgo]]</f>
        <v>RC67</v>
      </c>
      <c r="B675" s="736" t="str">
        <f>Tabla135[[#This Row],[Riesgo]]</f>
        <v/>
      </c>
      <c r="C675" s="742" t="b">
        <f>Tabla135[[#This Row],[Identificado en paso 1 y 2?]]</f>
        <v>0</v>
      </c>
      <c r="D675" s="727" t="str">
        <f>_xlfn.XLOOKUP(Tabla135[[#This Row],[Id Riesgo]],Tabla13[Id Riesgo],Tabla13[Probabilidad],"",1)</f>
        <v/>
      </c>
      <c r="E675" s="727" t="str">
        <f>IF(C675=TRUE,_xlfn.XLOOKUP(Tabla135[[#This Row],[Id Riesgo]],Tabla13[Id Riesgo],Tabla13[Porcentaje Impacto],"",1),"")</f>
        <v/>
      </c>
      <c r="F675" s="290" t="str">
        <f t="shared" si="66"/>
        <v>RC67</v>
      </c>
      <c r="G675" s="415" t="b">
        <f>_xlfn.XLOOKUP(F675,Tabla13[Id Riesgo],Tabla13[Registro diligenciado],FALSE,1)</f>
        <v>0</v>
      </c>
      <c r="H675" s="290" t="str">
        <f>IF(G675,_xlfn.XLOOKUP(F675,Tabla6[Id Riesgo],Tabla6[DESCRIPCIÓN DEL RIESGO],FALSE,1),"")</f>
        <v/>
      </c>
      <c r="I675" s="327" t="str">
        <f>_xlfn.XLOOKUP(Tabla135[[#This Row],[Id Riesgo]],Tabla13[Id Riesgo],Tabla13[Probabilidad])</f>
        <v/>
      </c>
      <c r="J675" s="327" t="str">
        <f>_xlfn.XLOOKUP(Tabla135[[#This Row],[Id Riesgo]],Tabla13[Id Riesgo],Tabla13[Porcentaje Impacto],"",1)</f>
        <v/>
      </c>
      <c r="K675" s="311">
        <v>4</v>
      </c>
      <c r="L675" s="314"/>
      <c r="M675" s="314"/>
      <c r="N675" s="314"/>
      <c r="O675" s="295"/>
      <c r="P675" s="314"/>
      <c r="Q675" s="328" t="str">
        <f>_xlfn.TEXTJOIN(" ",TRUE,Tabla135[[#This Row],[Actividad - Acción ¿Qué?
Inicia con verbo]],Tabla135[[#This Row],[Complemento
(Observaciones o desviaciones)]])</f>
        <v/>
      </c>
      <c r="R675" s="295"/>
      <c r="S675" s="327" t="str">
        <f>_xlfn.XLOOKUP(Tabla135[[#This Row],[Tipo de control]],Tabla7[Tipo de control],Tabla7[Peso],"",1)</f>
        <v/>
      </c>
      <c r="T675" s="290" t="str">
        <f>_xlfn.XLOOKUP(Tabla135[[#This Row],[Tipo de control]],Tabla7[Tipo de control],Tabla7[Afectación matriz],"",1)</f>
        <v/>
      </c>
      <c r="U675" s="295"/>
      <c r="V675" s="327" t="str">
        <f>_xlfn.XLOOKUP(Tabla135[[#This Row],[Implementación]],Tabla11[Implementación],Tabla11[Peso],"",1)</f>
        <v/>
      </c>
      <c r="W675" s="295"/>
      <c r="X675" s="295"/>
      <c r="Y675" s="295"/>
      <c r="Z675" s="295"/>
      <c r="AA675" s="310" t="str">
        <f>IFERROR(Tabla135[[#This Row],[Peso del control]]+Tabla135[[#This Row],[Peso de la implementación]],"")</f>
        <v/>
      </c>
      <c r="AB675" s="310" t="str" cm="1">
        <f t="array" ref="AB675">IFERROR(IF(Tabla135[[#This Row],[Registro diligenciado]]=TRUE,_xlfn.IFS(AND(Tabla135[[#This Row],[No. de Control]]=1,Tabla135[[#This Row],[Desplazamiento en la Matriz]]="Probabilidad"),D675-(D675*Tabla135[[#This Row],[Valor del control]]),AND(Tabla135[[#This Row],[No. de Control]]&gt;1,Tabla135[[#This Row],[Desplazamiento en la Matriz]]="Probabilidad"),AB674-(AB674*Tabla135[[#This Row],[Valor del control]]),AND(Tabla135[[#This Row],[No. de Control]]=1,Tabla135[[#This Row],[Desplazamiento en la Matriz]]="Impacto"),D675,AND(Tabla135[[#This Row],[No. de Control]]&gt;1,Tabla135[[#This Row],[Desplazamiento en la Matriz]]="Impacto"),AB674),""),"")</f>
        <v/>
      </c>
      <c r="AC675" s="310" t="str" cm="1">
        <f t="array" ref="AC675">IFERROR(IF(Tabla135[[#This Row],[Registro diligenciado]]=TRUE,_xlfn.IFS(AND(Tabla135[[#This Row],[No. de Control]]=1,Tabla135[[#This Row],[Desplazamiento en la Matriz]]="Impacto"),E675-(E675*Tabla135[[#This Row],[Valor del control]]),AND(Tabla135[[#This Row],[No. de Control]]&gt;1,Tabla135[[#This Row],[Desplazamiento en la Matriz]]="Impacto"),AC674-(AC674*Tabla135[[#This Row],[Valor del control]]),AND(Tabla135[[#This Row],[No. de Control]]=1,Tabla135[[#This Row],[Desplazamiento en la Matriz]]="Probabilidad"),E675,AND(Tabla135[[#This Row],[No. de Control]]&gt;1,Tabla135[[#This Row],[Desplazamiento en la Matriz]]="Probabilidad"),AC674),""),"")</f>
        <v/>
      </c>
      <c r="AD675" s="310">
        <f>IFERROR(_xlfn.MINIFS(Tabla135[Probabilidad residual],Tabla135[Id Riesgo],Tabla135[[#This Row],[Id Riesgo]]),"")</f>
        <v>0</v>
      </c>
      <c r="AE675" s="310">
        <f>IFERROR(_xlfn.MINIFS(Tabla135[Impacto residual],Tabla135[Id Riesgo],Tabla135[[#This Row],[Id Riesgo]]),"")</f>
        <v>0</v>
      </c>
      <c r="AF675" s="310" t="str" cm="1">
        <f t="array" ref="AF67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75" s="310" t="str" cm="1">
        <f t="array" ref="AG67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7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75" s="213"/>
      <c r="AJ675" s="727">
        <f>_xlfn.MINIFS(Tabla135[Probabilidad residual],Tabla135[Id Riesgo],Tabla135[[#This Row],[Id Riesgo]])</f>
        <v>0</v>
      </c>
      <c r="AK675" s="727">
        <f>_xlfn.MINIFS(Tabla135[Impacto residual],Tabla135[Id Riesgo],Tabla135[[#This Row],[Id Riesgo]])</f>
        <v>0</v>
      </c>
      <c r="AL675" s="727"/>
      <c r="AM675" s="727"/>
      <c r="AN675" s="213"/>
      <c r="AO675" s="213"/>
      <c r="AP675" s="213"/>
      <c r="AQ675" s="213"/>
      <c r="AR675" s="213"/>
      <c r="AS675" s="213"/>
      <c r="AT675" s="213"/>
      <c r="AU675" s="213"/>
      <c r="AV675" s="213"/>
      <c r="AW675" s="213"/>
      <c r="AX675" s="213"/>
      <c r="AY675" s="213"/>
    </row>
    <row r="676" spans="1:51" ht="14.6" x14ac:dyDescent="0.4">
      <c r="A676" s="735" t="str">
        <f>Tabla135[[#This Row],[Id Riesgo]]</f>
        <v>RC67</v>
      </c>
      <c r="B676" s="736" t="str">
        <f>Tabla135[[#This Row],[Riesgo]]</f>
        <v/>
      </c>
      <c r="C676" s="742" t="b">
        <f>Tabla135[[#This Row],[Identificado en paso 1 y 2?]]</f>
        <v>0</v>
      </c>
      <c r="D676" s="727" t="str">
        <f>_xlfn.XLOOKUP(Tabla135[[#This Row],[Id Riesgo]],Tabla13[Id Riesgo],Tabla13[Probabilidad],"",1)</f>
        <v/>
      </c>
      <c r="E676" s="727" t="str">
        <f>IF(C676=TRUE,_xlfn.XLOOKUP(Tabla135[[#This Row],[Id Riesgo]],Tabla13[Id Riesgo],Tabla13[Porcentaje Impacto],"",1),"")</f>
        <v/>
      </c>
      <c r="F676" s="290" t="str">
        <f t="shared" si="66"/>
        <v>RC67</v>
      </c>
      <c r="G676" s="415" t="b">
        <f>_xlfn.XLOOKUP(F676,Tabla13[Id Riesgo],Tabla13[Registro diligenciado],FALSE,1)</f>
        <v>0</v>
      </c>
      <c r="H676" s="290" t="str">
        <f>IF(G676,_xlfn.XLOOKUP(F676,Tabla6[Id Riesgo],Tabla6[DESCRIPCIÓN DEL RIESGO],FALSE,1),"")</f>
        <v/>
      </c>
      <c r="I676" s="327" t="str">
        <f>_xlfn.XLOOKUP(Tabla135[[#This Row],[Id Riesgo]],Tabla13[Id Riesgo],Tabla13[Probabilidad])</f>
        <v/>
      </c>
      <c r="J676" s="327" t="str">
        <f>_xlfn.XLOOKUP(Tabla135[[#This Row],[Id Riesgo]],Tabla13[Id Riesgo],Tabla13[Porcentaje Impacto],"",1)</f>
        <v/>
      </c>
      <c r="K676" s="311">
        <v>5</v>
      </c>
      <c r="L676" s="314"/>
      <c r="M676" s="314"/>
      <c r="N676" s="314"/>
      <c r="O676" s="295"/>
      <c r="P676" s="314"/>
      <c r="Q676" s="328" t="str">
        <f>_xlfn.TEXTJOIN(" ",TRUE,Tabla135[[#This Row],[Actividad - Acción ¿Qué?
Inicia con verbo]],Tabla135[[#This Row],[Complemento
(Observaciones o desviaciones)]])</f>
        <v/>
      </c>
      <c r="R676" s="295"/>
      <c r="S676" s="327" t="str">
        <f>_xlfn.XLOOKUP(Tabla135[[#This Row],[Tipo de control]],Tabla7[Tipo de control],Tabla7[Peso],"",1)</f>
        <v/>
      </c>
      <c r="T676" s="290" t="str">
        <f>_xlfn.XLOOKUP(Tabla135[[#This Row],[Tipo de control]],Tabla7[Tipo de control],Tabla7[Afectación matriz],"",1)</f>
        <v/>
      </c>
      <c r="U676" s="295"/>
      <c r="V676" s="327" t="str">
        <f>_xlfn.XLOOKUP(Tabla135[[#This Row],[Implementación]],Tabla11[Implementación],Tabla11[Peso],"",1)</f>
        <v/>
      </c>
      <c r="W676" s="295"/>
      <c r="X676" s="295"/>
      <c r="Y676" s="295"/>
      <c r="Z676" s="295"/>
      <c r="AA676" s="310" t="str">
        <f>IFERROR(Tabla135[[#This Row],[Peso del control]]+Tabla135[[#This Row],[Peso de la implementación]],"")</f>
        <v/>
      </c>
      <c r="AB676" s="310" t="str" cm="1">
        <f t="array" ref="AB676">IFERROR(IF(Tabla135[[#This Row],[Registro diligenciado]]=TRUE,_xlfn.IFS(AND(Tabla135[[#This Row],[No. de Control]]=1,Tabla135[[#This Row],[Desplazamiento en la Matriz]]="Probabilidad"),D676-(D676*Tabla135[[#This Row],[Valor del control]]),AND(Tabla135[[#This Row],[No. de Control]]&gt;1,Tabla135[[#This Row],[Desplazamiento en la Matriz]]="Probabilidad"),AB675-(AB675*Tabla135[[#This Row],[Valor del control]]),AND(Tabla135[[#This Row],[No. de Control]]=1,Tabla135[[#This Row],[Desplazamiento en la Matriz]]="Impacto"),D676,AND(Tabla135[[#This Row],[No. de Control]]&gt;1,Tabla135[[#This Row],[Desplazamiento en la Matriz]]="Impacto"),AB675),""),"")</f>
        <v/>
      </c>
      <c r="AC676" s="310" t="str" cm="1">
        <f t="array" ref="AC676">IFERROR(IF(Tabla135[[#This Row],[Registro diligenciado]]=TRUE,_xlfn.IFS(AND(Tabla135[[#This Row],[No. de Control]]=1,Tabla135[[#This Row],[Desplazamiento en la Matriz]]="Impacto"),E676-(E676*Tabla135[[#This Row],[Valor del control]]),AND(Tabla135[[#This Row],[No. de Control]]&gt;1,Tabla135[[#This Row],[Desplazamiento en la Matriz]]="Impacto"),AC675-(AC675*Tabla135[[#This Row],[Valor del control]]),AND(Tabla135[[#This Row],[No. de Control]]=1,Tabla135[[#This Row],[Desplazamiento en la Matriz]]="Probabilidad"),E676,AND(Tabla135[[#This Row],[No. de Control]]&gt;1,Tabla135[[#This Row],[Desplazamiento en la Matriz]]="Probabilidad"),AC675),""),"")</f>
        <v/>
      </c>
      <c r="AD676" s="310">
        <f>IFERROR(_xlfn.MINIFS(Tabla135[Probabilidad residual],Tabla135[Id Riesgo],Tabla135[[#This Row],[Id Riesgo]]),"")</f>
        <v>0</v>
      </c>
      <c r="AE676" s="310">
        <f>IFERROR(_xlfn.MINIFS(Tabla135[Impacto residual],Tabla135[Id Riesgo],Tabla135[[#This Row],[Id Riesgo]]),"")</f>
        <v>0</v>
      </c>
      <c r="AF676" s="310" t="str" cm="1">
        <f t="array" ref="AF67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76" s="310" t="str" cm="1">
        <f t="array" ref="AG67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7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76" s="213"/>
      <c r="AJ676" s="727">
        <f>_xlfn.MINIFS(Tabla135[Probabilidad residual],Tabla135[Id Riesgo],Tabla135[[#This Row],[Id Riesgo]])</f>
        <v>0</v>
      </c>
      <c r="AK676" s="727">
        <f>_xlfn.MINIFS(Tabla135[Impacto residual],Tabla135[Id Riesgo],Tabla135[[#This Row],[Id Riesgo]])</f>
        <v>0</v>
      </c>
      <c r="AL676" s="727"/>
      <c r="AM676" s="727"/>
      <c r="AN676" s="213"/>
      <c r="AO676" s="213"/>
      <c r="AP676" s="213"/>
      <c r="AQ676" s="213"/>
      <c r="AR676" s="213"/>
      <c r="AS676" s="213"/>
      <c r="AT676" s="213"/>
      <c r="AU676" s="213"/>
      <c r="AV676" s="213"/>
      <c r="AW676" s="213"/>
      <c r="AX676" s="213"/>
      <c r="AY676" s="213"/>
    </row>
    <row r="677" spans="1:51" ht="14.6" x14ac:dyDescent="0.4">
      <c r="A677" s="735" t="str">
        <f>Tabla135[[#This Row],[Id Riesgo]]</f>
        <v>RC67</v>
      </c>
      <c r="B677" s="736" t="str">
        <f>Tabla135[[#This Row],[Riesgo]]</f>
        <v/>
      </c>
      <c r="C677" s="742" t="b">
        <f>Tabla135[[#This Row],[Identificado en paso 1 y 2?]]</f>
        <v>0</v>
      </c>
      <c r="D677" s="727" t="str">
        <f>_xlfn.XLOOKUP(Tabla135[[#This Row],[Id Riesgo]],Tabla13[Id Riesgo],Tabla13[Probabilidad],"",1)</f>
        <v/>
      </c>
      <c r="E677" s="727" t="str">
        <f>IF(C677=TRUE,_xlfn.XLOOKUP(Tabla135[[#This Row],[Id Riesgo]],Tabla13[Id Riesgo],Tabla13[Porcentaje Impacto],"",1),"")</f>
        <v/>
      </c>
      <c r="F677" s="290" t="str">
        <f t="shared" si="66"/>
        <v>RC67</v>
      </c>
      <c r="G677" s="415" t="b">
        <f>_xlfn.XLOOKUP(F677,Tabla13[Id Riesgo],Tabla13[Registro diligenciado],FALSE,1)</f>
        <v>0</v>
      </c>
      <c r="H677" s="290" t="str">
        <f>IF(G677,_xlfn.XLOOKUP(F677,Tabla6[Id Riesgo],Tabla6[DESCRIPCIÓN DEL RIESGO],FALSE,1),"")</f>
        <v/>
      </c>
      <c r="I677" s="327" t="str">
        <f>_xlfn.XLOOKUP(Tabla135[[#This Row],[Id Riesgo]],Tabla13[Id Riesgo],Tabla13[Probabilidad])</f>
        <v/>
      </c>
      <c r="J677" s="327" t="str">
        <f>_xlfn.XLOOKUP(Tabla135[[#This Row],[Id Riesgo]],Tabla13[Id Riesgo],Tabla13[Porcentaje Impacto],"",1)</f>
        <v/>
      </c>
      <c r="K677" s="311">
        <v>6</v>
      </c>
      <c r="L677" s="314"/>
      <c r="M677" s="314"/>
      <c r="N677" s="314"/>
      <c r="O677" s="295"/>
      <c r="P677" s="314"/>
      <c r="Q677" s="328" t="str">
        <f>_xlfn.TEXTJOIN(" ",TRUE,Tabla135[[#This Row],[Actividad - Acción ¿Qué?
Inicia con verbo]],Tabla135[[#This Row],[Complemento
(Observaciones o desviaciones)]])</f>
        <v/>
      </c>
      <c r="R677" s="295"/>
      <c r="S677" s="327" t="str">
        <f>_xlfn.XLOOKUP(Tabla135[[#This Row],[Tipo de control]],Tabla7[Tipo de control],Tabla7[Peso],"",1)</f>
        <v/>
      </c>
      <c r="T677" s="290" t="str">
        <f>_xlfn.XLOOKUP(Tabla135[[#This Row],[Tipo de control]],Tabla7[Tipo de control],Tabla7[Afectación matriz],"",1)</f>
        <v/>
      </c>
      <c r="U677" s="295"/>
      <c r="V677" s="327" t="str">
        <f>_xlfn.XLOOKUP(Tabla135[[#This Row],[Implementación]],Tabla11[Implementación],Tabla11[Peso],"",1)</f>
        <v/>
      </c>
      <c r="W677" s="295"/>
      <c r="X677" s="295"/>
      <c r="Y677" s="295"/>
      <c r="Z677" s="295"/>
      <c r="AA677" s="310" t="str">
        <f>IFERROR(Tabla135[[#This Row],[Peso del control]]+Tabla135[[#This Row],[Peso de la implementación]],"")</f>
        <v/>
      </c>
      <c r="AB677" s="310" t="str" cm="1">
        <f t="array" ref="AB677">IFERROR(IF(Tabla135[[#This Row],[Registro diligenciado]]=TRUE,_xlfn.IFS(AND(Tabla135[[#This Row],[No. de Control]]=1,Tabla135[[#This Row],[Desplazamiento en la Matriz]]="Probabilidad"),D677-(D677*Tabla135[[#This Row],[Valor del control]]),AND(Tabla135[[#This Row],[No. de Control]]&gt;1,Tabla135[[#This Row],[Desplazamiento en la Matriz]]="Probabilidad"),AB676-(AB676*Tabla135[[#This Row],[Valor del control]]),AND(Tabla135[[#This Row],[No. de Control]]=1,Tabla135[[#This Row],[Desplazamiento en la Matriz]]="Impacto"),D677,AND(Tabla135[[#This Row],[No. de Control]]&gt;1,Tabla135[[#This Row],[Desplazamiento en la Matriz]]="Impacto"),AB676),""),"")</f>
        <v/>
      </c>
      <c r="AC677" s="310" t="str" cm="1">
        <f t="array" ref="AC677">IFERROR(IF(Tabla135[[#This Row],[Registro diligenciado]]=TRUE,_xlfn.IFS(AND(Tabla135[[#This Row],[No. de Control]]=1,Tabla135[[#This Row],[Desplazamiento en la Matriz]]="Impacto"),E677-(E677*Tabla135[[#This Row],[Valor del control]]),AND(Tabla135[[#This Row],[No. de Control]]&gt;1,Tabla135[[#This Row],[Desplazamiento en la Matriz]]="Impacto"),AC676-(AC676*Tabla135[[#This Row],[Valor del control]]),AND(Tabla135[[#This Row],[No. de Control]]=1,Tabla135[[#This Row],[Desplazamiento en la Matriz]]="Probabilidad"),E677,AND(Tabla135[[#This Row],[No. de Control]]&gt;1,Tabla135[[#This Row],[Desplazamiento en la Matriz]]="Probabilidad"),AC676),""),"")</f>
        <v/>
      </c>
      <c r="AD677" s="310">
        <f>IFERROR(_xlfn.MINIFS(Tabla135[Probabilidad residual],Tabla135[Id Riesgo],Tabla135[[#This Row],[Id Riesgo]]),"")</f>
        <v>0</v>
      </c>
      <c r="AE677" s="310">
        <f>IFERROR(_xlfn.MINIFS(Tabla135[Impacto residual],Tabla135[Id Riesgo],Tabla135[[#This Row],[Id Riesgo]]),"")</f>
        <v>0</v>
      </c>
      <c r="AF677" s="310" t="str" cm="1">
        <f t="array" ref="AF67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77" s="310" t="str" cm="1">
        <f t="array" ref="AG67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7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77" s="213"/>
      <c r="AJ677" s="727">
        <f>_xlfn.MINIFS(Tabla135[Probabilidad residual],Tabla135[Id Riesgo],Tabla135[[#This Row],[Id Riesgo]])</f>
        <v>0</v>
      </c>
      <c r="AK677" s="727">
        <f>_xlfn.MINIFS(Tabla135[Impacto residual],Tabla135[Id Riesgo],Tabla135[[#This Row],[Id Riesgo]])</f>
        <v>0</v>
      </c>
      <c r="AL677" s="727"/>
      <c r="AM677" s="727"/>
      <c r="AN677" s="213"/>
      <c r="AO677" s="213"/>
      <c r="AP677" s="213"/>
      <c r="AQ677" s="213"/>
      <c r="AR677" s="213"/>
      <c r="AS677" s="213"/>
      <c r="AT677" s="213"/>
      <c r="AU677" s="213"/>
      <c r="AV677" s="213"/>
      <c r="AW677" s="213"/>
      <c r="AX677" s="213"/>
      <c r="AY677" s="213"/>
    </row>
    <row r="678" spans="1:51" ht="14.6" x14ac:dyDescent="0.4">
      <c r="A678" s="735" t="str">
        <f>Tabla135[[#This Row],[Id Riesgo]]</f>
        <v>RC67</v>
      </c>
      <c r="B678" s="736" t="str">
        <f>Tabla135[[#This Row],[Riesgo]]</f>
        <v/>
      </c>
      <c r="C678" s="742" t="b">
        <f>Tabla135[[#This Row],[Identificado en paso 1 y 2?]]</f>
        <v>0</v>
      </c>
      <c r="D678" s="727" t="str">
        <f>_xlfn.XLOOKUP(Tabla135[[#This Row],[Id Riesgo]],Tabla13[Id Riesgo],Tabla13[Probabilidad],"",1)</f>
        <v/>
      </c>
      <c r="E678" s="727" t="str">
        <f>IF(C678=TRUE,_xlfn.XLOOKUP(Tabla135[[#This Row],[Id Riesgo]],Tabla13[Id Riesgo],Tabla13[Porcentaje Impacto],"",1),"")</f>
        <v/>
      </c>
      <c r="F678" s="290" t="str">
        <f t="shared" si="66"/>
        <v>RC67</v>
      </c>
      <c r="G678" s="415" t="b">
        <f>_xlfn.XLOOKUP(F678,Tabla13[Id Riesgo],Tabla13[Registro diligenciado],FALSE,1)</f>
        <v>0</v>
      </c>
      <c r="H678" s="290" t="str">
        <f>IF(G678,_xlfn.XLOOKUP(F678,Tabla6[Id Riesgo],Tabla6[DESCRIPCIÓN DEL RIESGO],FALSE,1),"")</f>
        <v/>
      </c>
      <c r="I678" s="327" t="str">
        <f>_xlfn.XLOOKUP(Tabla135[[#This Row],[Id Riesgo]],Tabla13[Id Riesgo],Tabla13[Probabilidad])</f>
        <v/>
      </c>
      <c r="J678" s="327" t="str">
        <f>_xlfn.XLOOKUP(Tabla135[[#This Row],[Id Riesgo]],Tabla13[Id Riesgo],Tabla13[Porcentaje Impacto],"",1)</f>
        <v/>
      </c>
      <c r="K678" s="311">
        <v>7</v>
      </c>
      <c r="L678" s="314"/>
      <c r="M678" s="314"/>
      <c r="N678" s="314"/>
      <c r="O678" s="295"/>
      <c r="P678" s="314"/>
      <c r="Q678" s="328" t="str">
        <f>_xlfn.TEXTJOIN(" ",TRUE,Tabla135[[#This Row],[Actividad - Acción ¿Qué?
Inicia con verbo]],Tabla135[[#This Row],[Complemento
(Observaciones o desviaciones)]])</f>
        <v/>
      </c>
      <c r="R678" s="295"/>
      <c r="S678" s="327" t="str">
        <f>_xlfn.XLOOKUP(Tabla135[[#This Row],[Tipo de control]],Tabla7[Tipo de control],Tabla7[Peso],"",1)</f>
        <v/>
      </c>
      <c r="T678" s="290" t="str">
        <f>_xlfn.XLOOKUP(Tabla135[[#This Row],[Tipo de control]],Tabla7[Tipo de control],Tabla7[Afectación matriz],"",1)</f>
        <v/>
      </c>
      <c r="U678" s="295"/>
      <c r="V678" s="327" t="str">
        <f>_xlfn.XLOOKUP(Tabla135[[#This Row],[Implementación]],Tabla11[Implementación],Tabla11[Peso],"",1)</f>
        <v/>
      </c>
      <c r="W678" s="295"/>
      <c r="X678" s="295"/>
      <c r="Y678" s="295"/>
      <c r="Z678" s="295"/>
      <c r="AA678" s="310" t="str">
        <f>IFERROR(Tabla135[[#This Row],[Peso del control]]+Tabla135[[#This Row],[Peso de la implementación]],"")</f>
        <v/>
      </c>
      <c r="AB678" s="310" t="str" cm="1">
        <f t="array" ref="AB678">IFERROR(IF(Tabla135[[#This Row],[Registro diligenciado]]=TRUE,_xlfn.IFS(AND(Tabla135[[#This Row],[No. de Control]]=1,Tabla135[[#This Row],[Desplazamiento en la Matriz]]="Probabilidad"),D678-(D678*Tabla135[[#This Row],[Valor del control]]),AND(Tabla135[[#This Row],[No. de Control]]&gt;1,Tabla135[[#This Row],[Desplazamiento en la Matriz]]="Probabilidad"),AB677-(AB677*Tabla135[[#This Row],[Valor del control]]),AND(Tabla135[[#This Row],[No. de Control]]=1,Tabla135[[#This Row],[Desplazamiento en la Matriz]]="Impacto"),D678,AND(Tabla135[[#This Row],[No. de Control]]&gt;1,Tabla135[[#This Row],[Desplazamiento en la Matriz]]="Impacto"),AB677),""),"")</f>
        <v/>
      </c>
      <c r="AC678" s="310" t="str" cm="1">
        <f t="array" ref="AC678">IFERROR(IF(Tabla135[[#This Row],[Registro diligenciado]]=TRUE,_xlfn.IFS(AND(Tabla135[[#This Row],[No. de Control]]=1,Tabla135[[#This Row],[Desplazamiento en la Matriz]]="Impacto"),E678-(E678*Tabla135[[#This Row],[Valor del control]]),AND(Tabla135[[#This Row],[No. de Control]]&gt;1,Tabla135[[#This Row],[Desplazamiento en la Matriz]]="Impacto"),AC677-(AC677*Tabla135[[#This Row],[Valor del control]]),AND(Tabla135[[#This Row],[No. de Control]]=1,Tabla135[[#This Row],[Desplazamiento en la Matriz]]="Probabilidad"),E678,AND(Tabla135[[#This Row],[No. de Control]]&gt;1,Tabla135[[#This Row],[Desplazamiento en la Matriz]]="Probabilidad"),AC677),""),"")</f>
        <v/>
      </c>
      <c r="AD678" s="310">
        <f>IFERROR(_xlfn.MINIFS(Tabla135[Probabilidad residual],Tabla135[Id Riesgo],Tabla135[[#This Row],[Id Riesgo]]),"")</f>
        <v>0</v>
      </c>
      <c r="AE678" s="310">
        <f>IFERROR(_xlfn.MINIFS(Tabla135[Impacto residual],Tabla135[Id Riesgo],Tabla135[[#This Row],[Id Riesgo]]),"")</f>
        <v>0</v>
      </c>
      <c r="AF678" s="310" t="str" cm="1">
        <f t="array" ref="AF67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78" s="310" t="str" cm="1">
        <f t="array" ref="AG67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7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78" s="213"/>
      <c r="AJ678" s="727">
        <f>_xlfn.MINIFS(Tabla135[Probabilidad residual],Tabla135[Id Riesgo],Tabla135[[#This Row],[Id Riesgo]])</f>
        <v>0</v>
      </c>
      <c r="AK678" s="727">
        <f>_xlfn.MINIFS(Tabla135[Impacto residual],Tabla135[Id Riesgo],Tabla135[[#This Row],[Id Riesgo]])</f>
        <v>0</v>
      </c>
      <c r="AL678" s="727"/>
      <c r="AM678" s="727"/>
      <c r="AN678" s="213"/>
      <c r="AO678" s="213"/>
      <c r="AP678" s="213"/>
      <c r="AQ678" s="213"/>
      <c r="AR678" s="213"/>
      <c r="AS678" s="213"/>
      <c r="AT678" s="213"/>
      <c r="AU678" s="213"/>
      <c r="AV678" s="213"/>
      <c r="AW678" s="213"/>
      <c r="AX678" s="213"/>
      <c r="AY678" s="213"/>
    </row>
    <row r="679" spans="1:51" ht="14.6" x14ac:dyDescent="0.4">
      <c r="A679" s="735" t="str">
        <f>Tabla135[[#This Row],[Id Riesgo]]</f>
        <v>RC67</v>
      </c>
      <c r="B679" s="736" t="str">
        <f>Tabla135[[#This Row],[Riesgo]]</f>
        <v/>
      </c>
      <c r="C679" s="742" t="b">
        <f>Tabla135[[#This Row],[Identificado en paso 1 y 2?]]</f>
        <v>0</v>
      </c>
      <c r="D679" s="727" t="str">
        <f>_xlfn.XLOOKUP(Tabla135[[#This Row],[Id Riesgo]],Tabla13[Id Riesgo],Tabla13[Probabilidad],"",1)</f>
        <v/>
      </c>
      <c r="E679" s="727" t="str">
        <f>IF(C679=TRUE,_xlfn.XLOOKUP(Tabla135[[#This Row],[Id Riesgo]],Tabla13[Id Riesgo],Tabla13[Porcentaje Impacto],"",1),"")</f>
        <v/>
      </c>
      <c r="F679" s="290" t="str">
        <f t="shared" si="66"/>
        <v>RC67</v>
      </c>
      <c r="G679" s="415" t="b">
        <f>_xlfn.XLOOKUP(F679,Tabla13[Id Riesgo],Tabla13[Registro diligenciado],FALSE,1)</f>
        <v>0</v>
      </c>
      <c r="H679" s="290" t="str">
        <f>IF(G679,_xlfn.XLOOKUP(F679,Tabla6[Id Riesgo],Tabla6[DESCRIPCIÓN DEL RIESGO],FALSE,1),"")</f>
        <v/>
      </c>
      <c r="I679" s="327" t="str">
        <f>_xlfn.XLOOKUP(Tabla135[[#This Row],[Id Riesgo]],Tabla13[Id Riesgo],Tabla13[Probabilidad])</f>
        <v/>
      </c>
      <c r="J679" s="327" t="str">
        <f>_xlfn.XLOOKUP(Tabla135[[#This Row],[Id Riesgo]],Tabla13[Id Riesgo],Tabla13[Porcentaje Impacto],"",1)</f>
        <v/>
      </c>
      <c r="K679" s="311">
        <v>8</v>
      </c>
      <c r="L679" s="314"/>
      <c r="M679" s="314"/>
      <c r="N679" s="314"/>
      <c r="O679" s="295"/>
      <c r="P679" s="314"/>
      <c r="Q679" s="328" t="str">
        <f>_xlfn.TEXTJOIN(" ",TRUE,Tabla135[[#This Row],[Actividad - Acción ¿Qué?
Inicia con verbo]],Tabla135[[#This Row],[Complemento
(Observaciones o desviaciones)]])</f>
        <v/>
      </c>
      <c r="R679" s="295"/>
      <c r="S679" s="327" t="str">
        <f>_xlfn.XLOOKUP(Tabla135[[#This Row],[Tipo de control]],Tabla7[Tipo de control],Tabla7[Peso],"",1)</f>
        <v/>
      </c>
      <c r="T679" s="290" t="str">
        <f>_xlfn.XLOOKUP(Tabla135[[#This Row],[Tipo de control]],Tabla7[Tipo de control],Tabla7[Afectación matriz],"",1)</f>
        <v/>
      </c>
      <c r="U679" s="295"/>
      <c r="V679" s="327" t="str">
        <f>_xlfn.XLOOKUP(Tabla135[[#This Row],[Implementación]],Tabla11[Implementación],Tabla11[Peso],"",1)</f>
        <v/>
      </c>
      <c r="W679" s="295"/>
      <c r="X679" s="295"/>
      <c r="Y679" s="295"/>
      <c r="Z679" s="295"/>
      <c r="AA679" s="310" t="str">
        <f>IFERROR(Tabla135[[#This Row],[Peso del control]]+Tabla135[[#This Row],[Peso de la implementación]],"")</f>
        <v/>
      </c>
      <c r="AB679" s="310" t="str" cm="1">
        <f t="array" ref="AB679">IFERROR(IF(Tabla135[[#This Row],[Registro diligenciado]]=TRUE,_xlfn.IFS(AND(Tabla135[[#This Row],[No. de Control]]=1,Tabla135[[#This Row],[Desplazamiento en la Matriz]]="Probabilidad"),D679-(D679*Tabla135[[#This Row],[Valor del control]]),AND(Tabla135[[#This Row],[No. de Control]]&gt;1,Tabla135[[#This Row],[Desplazamiento en la Matriz]]="Probabilidad"),AB678-(AB678*Tabla135[[#This Row],[Valor del control]]),AND(Tabla135[[#This Row],[No. de Control]]=1,Tabla135[[#This Row],[Desplazamiento en la Matriz]]="Impacto"),D679,AND(Tabla135[[#This Row],[No. de Control]]&gt;1,Tabla135[[#This Row],[Desplazamiento en la Matriz]]="Impacto"),AB678),""),"")</f>
        <v/>
      </c>
      <c r="AC679" s="310" t="str" cm="1">
        <f t="array" ref="AC679">IFERROR(IF(Tabla135[[#This Row],[Registro diligenciado]]=TRUE,_xlfn.IFS(AND(Tabla135[[#This Row],[No. de Control]]=1,Tabla135[[#This Row],[Desplazamiento en la Matriz]]="Impacto"),E679-(E679*Tabla135[[#This Row],[Valor del control]]),AND(Tabla135[[#This Row],[No. de Control]]&gt;1,Tabla135[[#This Row],[Desplazamiento en la Matriz]]="Impacto"),AC678-(AC678*Tabla135[[#This Row],[Valor del control]]),AND(Tabla135[[#This Row],[No. de Control]]=1,Tabla135[[#This Row],[Desplazamiento en la Matriz]]="Probabilidad"),E679,AND(Tabla135[[#This Row],[No. de Control]]&gt;1,Tabla135[[#This Row],[Desplazamiento en la Matriz]]="Probabilidad"),AC678),""),"")</f>
        <v/>
      </c>
      <c r="AD679" s="310">
        <f>IFERROR(_xlfn.MINIFS(Tabla135[Probabilidad residual],Tabla135[Id Riesgo],Tabla135[[#This Row],[Id Riesgo]]),"")</f>
        <v>0</v>
      </c>
      <c r="AE679" s="310">
        <f>IFERROR(_xlfn.MINIFS(Tabla135[Impacto residual],Tabla135[Id Riesgo],Tabla135[[#This Row],[Id Riesgo]]),"")</f>
        <v>0</v>
      </c>
      <c r="AF679" s="310" t="str" cm="1">
        <f t="array" ref="AF67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79" s="310" t="str" cm="1">
        <f t="array" ref="AG67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7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79" s="213"/>
      <c r="AJ679" s="727">
        <f>_xlfn.MINIFS(Tabla135[Probabilidad residual],Tabla135[Id Riesgo],Tabla135[[#This Row],[Id Riesgo]])</f>
        <v>0</v>
      </c>
      <c r="AK679" s="727">
        <f>_xlfn.MINIFS(Tabla135[Impacto residual],Tabla135[Id Riesgo],Tabla135[[#This Row],[Id Riesgo]])</f>
        <v>0</v>
      </c>
      <c r="AL679" s="727"/>
      <c r="AM679" s="727"/>
      <c r="AN679" s="213"/>
      <c r="AO679" s="213"/>
      <c r="AP679" s="213"/>
      <c r="AQ679" s="213"/>
      <c r="AR679" s="213"/>
      <c r="AS679" s="213"/>
      <c r="AT679" s="213"/>
      <c r="AU679" s="213"/>
      <c r="AV679" s="213"/>
      <c r="AW679" s="213"/>
      <c r="AX679" s="213"/>
      <c r="AY679" s="213"/>
    </row>
    <row r="680" spans="1:51" ht="14.6" x14ac:dyDescent="0.4">
      <c r="A680" s="735" t="str">
        <f>Tabla135[[#This Row],[Id Riesgo]]</f>
        <v>RC67</v>
      </c>
      <c r="B680" s="736" t="str">
        <f>Tabla135[[#This Row],[Riesgo]]</f>
        <v/>
      </c>
      <c r="C680" s="742" t="b">
        <f>Tabla135[[#This Row],[Identificado en paso 1 y 2?]]</f>
        <v>0</v>
      </c>
      <c r="D680" s="727" t="str">
        <f>_xlfn.XLOOKUP(Tabla135[[#This Row],[Id Riesgo]],Tabla13[Id Riesgo],Tabla13[Probabilidad],"",1)</f>
        <v/>
      </c>
      <c r="E680" s="727" t="str">
        <f>IF(C680=TRUE,_xlfn.XLOOKUP(Tabla135[[#This Row],[Id Riesgo]],Tabla13[Id Riesgo],Tabla13[Porcentaje Impacto],"",1),"")</f>
        <v/>
      </c>
      <c r="F680" s="290" t="str">
        <f t="shared" si="66"/>
        <v>RC67</v>
      </c>
      <c r="G680" s="415" t="b">
        <f>_xlfn.XLOOKUP(F680,Tabla13[Id Riesgo],Tabla13[Registro diligenciado],FALSE,1)</f>
        <v>0</v>
      </c>
      <c r="H680" s="290" t="str">
        <f>IF(G680,_xlfn.XLOOKUP(F680,Tabla6[Id Riesgo],Tabla6[DESCRIPCIÓN DEL RIESGO],FALSE,1),"")</f>
        <v/>
      </c>
      <c r="I680" s="327" t="str">
        <f>_xlfn.XLOOKUP(Tabla135[[#This Row],[Id Riesgo]],Tabla13[Id Riesgo],Tabla13[Probabilidad])</f>
        <v/>
      </c>
      <c r="J680" s="327" t="str">
        <f>_xlfn.XLOOKUP(Tabla135[[#This Row],[Id Riesgo]],Tabla13[Id Riesgo],Tabla13[Porcentaje Impacto],"",1)</f>
        <v/>
      </c>
      <c r="K680" s="311">
        <v>9</v>
      </c>
      <c r="L680" s="314"/>
      <c r="M680" s="314"/>
      <c r="N680" s="314"/>
      <c r="O680" s="295"/>
      <c r="P680" s="314"/>
      <c r="Q680" s="328" t="str">
        <f>_xlfn.TEXTJOIN(" ",TRUE,Tabla135[[#This Row],[Actividad - Acción ¿Qué?
Inicia con verbo]],Tabla135[[#This Row],[Complemento
(Observaciones o desviaciones)]])</f>
        <v/>
      </c>
      <c r="R680" s="295"/>
      <c r="S680" s="327" t="str">
        <f>_xlfn.XLOOKUP(Tabla135[[#This Row],[Tipo de control]],Tabla7[Tipo de control],Tabla7[Peso],"",1)</f>
        <v/>
      </c>
      <c r="T680" s="290" t="str">
        <f>_xlfn.XLOOKUP(Tabla135[[#This Row],[Tipo de control]],Tabla7[Tipo de control],Tabla7[Afectación matriz],"",1)</f>
        <v/>
      </c>
      <c r="U680" s="295"/>
      <c r="V680" s="327" t="str">
        <f>_xlfn.XLOOKUP(Tabla135[[#This Row],[Implementación]],Tabla11[Implementación],Tabla11[Peso],"",1)</f>
        <v/>
      </c>
      <c r="W680" s="295"/>
      <c r="X680" s="295"/>
      <c r="Y680" s="295"/>
      <c r="Z680" s="295"/>
      <c r="AA680" s="310" t="str">
        <f>IFERROR(Tabla135[[#This Row],[Peso del control]]+Tabla135[[#This Row],[Peso de la implementación]],"")</f>
        <v/>
      </c>
      <c r="AB680" s="310" t="str" cm="1">
        <f t="array" ref="AB680">IFERROR(IF(Tabla135[[#This Row],[Registro diligenciado]]=TRUE,_xlfn.IFS(AND(Tabla135[[#This Row],[No. de Control]]=1,Tabla135[[#This Row],[Desplazamiento en la Matriz]]="Probabilidad"),D680-(D680*Tabla135[[#This Row],[Valor del control]]),AND(Tabla135[[#This Row],[No. de Control]]&gt;1,Tabla135[[#This Row],[Desplazamiento en la Matriz]]="Probabilidad"),AB679-(AB679*Tabla135[[#This Row],[Valor del control]]),AND(Tabla135[[#This Row],[No. de Control]]=1,Tabla135[[#This Row],[Desplazamiento en la Matriz]]="Impacto"),D680,AND(Tabla135[[#This Row],[No. de Control]]&gt;1,Tabla135[[#This Row],[Desplazamiento en la Matriz]]="Impacto"),AB679),""),"")</f>
        <v/>
      </c>
      <c r="AC680" s="310" t="str" cm="1">
        <f t="array" ref="AC680">IFERROR(IF(Tabla135[[#This Row],[Registro diligenciado]]=TRUE,_xlfn.IFS(AND(Tabla135[[#This Row],[No. de Control]]=1,Tabla135[[#This Row],[Desplazamiento en la Matriz]]="Impacto"),E680-(E680*Tabla135[[#This Row],[Valor del control]]),AND(Tabla135[[#This Row],[No. de Control]]&gt;1,Tabla135[[#This Row],[Desplazamiento en la Matriz]]="Impacto"),AC679-(AC679*Tabla135[[#This Row],[Valor del control]]),AND(Tabla135[[#This Row],[No. de Control]]=1,Tabla135[[#This Row],[Desplazamiento en la Matriz]]="Probabilidad"),E680,AND(Tabla135[[#This Row],[No. de Control]]&gt;1,Tabla135[[#This Row],[Desplazamiento en la Matriz]]="Probabilidad"),AC679),""),"")</f>
        <v/>
      </c>
      <c r="AD680" s="310">
        <f>IFERROR(_xlfn.MINIFS(Tabla135[Probabilidad residual],Tabla135[Id Riesgo],Tabla135[[#This Row],[Id Riesgo]]),"")</f>
        <v>0</v>
      </c>
      <c r="AE680" s="310">
        <f>IFERROR(_xlfn.MINIFS(Tabla135[Impacto residual],Tabla135[Id Riesgo],Tabla135[[#This Row],[Id Riesgo]]),"")</f>
        <v>0</v>
      </c>
      <c r="AF680" s="310" t="str" cm="1">
        <f t="array" ref="AF68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80" s="310" t="str" cm="1">
        <f t="array" ref="AG68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8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80" s="213"/>
      <c r="AJ680" s="727">
        <f>_xlfn.MINIFS(Tabla135[Probabilidad residual],Tabla135[Id Riesgo],Tabla135[[#This Row],[Id Riesgo]])</f>
        <v>0</v>
      </c>
      <c r="AK680" s="727">
        <f>_xlfn.MINIFS(Tabla135[Impacto residual],Tabla135[Id Riesgo],Tabla135[[#This Row],[Id Riesgo]])</f>
        <v>0</v>
      </c>
      <c r="AL680" s="727"/>
      <c r="AM680" s="727"/>
      <c r="AN680" s="213"/>
      <c r="AO680" s="213"/>
      <c r="AP680" s="213"/>
      <c r="AQ680" s="213"/>
      <c r="AR680" s="213"/>
      <c r="AS680" s="213"/>
      <c r="AT680" s="213"/>
      <c r="AU680" s="213"/>
      <c r="AV680" s="213"/>
      <c r="AW680" s="213"/>
      <c r="AX680" s="213"/>
      <c r="AY680" s="213"/>
    </row>
    <row r="681" spans="1:51" ht="14.6" x14ac:dyDescent="0.4">
      <c r="A681" s="735" t="str">
        <f>Tabla135[[#This Row],[Id Riesgo]]</f>
        <v>RC67</v>
      </c>
      <c r="B681" s="736" t="str">
        <f>Tabla135[[#This Row],[Riesgo]]</f>
        <v/>
      </c>
      <c r="C681" s="742" t="b">
        <f>Tabla135[[#This Row],[Identificado en paso 1 y 2?]]</f>
        <v>0</v>
      </c>
      <c r="D681" s="727" t="str">
        <f>_xlfn.XLOOKUP(Tabla135[[#This Row],[Id Riesgo]],Tabla13[Id Riesgo],Tabla13[Probabilidad],"",1)</f>
        <v/>
      </c>
      <c r="E681" s="727" t="str">
        <f>IF(C681=TRUE,_xlfn.XLOOKUP(Tabla135[[#This Row],[Id Riesgo]],Tabla13[Id Riesgo],Tabla13[Porcentaje Impacto],"",1),"")</f>
        <v/>
      </c>
      <c r="F681" s="290" t="str">
        <f t="shared" si="66"/>
        <v>RC67</v>
      </c>
      <c r="G681" s="415" t="b">
        <f>_xlfn.XLOOKUP(F681,Tabla13[Id Riesgo],Tabla13[Registro diligenciado],FALSE,1)</f>
        <v>0</v>
      </c>
      <c r="H681" s="290" t="str">
        <f>IF(G681,_xlfn.XLOOKUP(F681,Tabla6[Id Riesgo],Tabla6[DESCRIPCIÓN DEL RIESGO],FALSE,1),"")</f>
        <v/>
      </c>
      <c r="I681" s="327" t="str">
        <f>_xlfn.XLOOKUP(Tabla135[[#This Row],[Id Riesgo]],Tabla13[Id Riesgo],Tabla13[Probabilidad])</f>
        <v/>
      </c>
      <c r="J681" s="327" t="str">
        <f>_xlfn.XLOOKUP(Tabla135[[#This Row],[Id Riesgo]],Tabla13[Id Riesgo],Tabla13[Porcentaje Impacto],"",1)</f>
        <v/>
      </c>
      <c r="K681" s="311">
        <v>10</v>
      </c>
      <c r="L681" s="314"/>
      <c r="M681" s="314"/>
      <c r="N681" s="314"/>
      <c r="O681" s="295"/>
      <c r="P681" s="314"/>
      <c r="Q681" s="328" t="str">
        <f>_xlfn.TEXTJOIN(" ",TRUE,Tabla135[[#This Row],[Actividad - Acción ¿Qué?
Inicia con verbo]],Tabla135[[#This Row],[Complemento
(Observaciones o desviaciones)]])</f>
        <v/>
      </c>
      <c r="R681" s="295"/>
      <c r="S681" s="327" t="str">
        <f>_xlfn.XLOOKUP(Tabla135[[#This Row],[Tipo de control]],Tabla7[Tipo de control],Tabla7[Peso],"",1)</f>
        <v/>
      </c>
      <c r="T681" s="290" t="str">
        <f>_xlfn.XLOOKUP(Tabla135[[#This Row],[Tipo de control]],Tabla7[Tipo de control],Tabla7[Afectación matriz],"",1)</f>
        <v/>
      </c>
      <c r="U681" s="295"/>
      <c r="V681" s="327" t="str">
        <f>_xlfn.XLOOKUP(Tabla135[[#This Row],[Implementación]],Tabla11[Implementación],Tabla11[Peso],"",1)</f>
        <v/>
      </c>
      <c r="W681" s="295"/>
      <c r="X681" s="295"/>
      <c r="Y681" s="295"/>
      <c r="Z681" s="295"/>
      <c r="AA681" s="310" t="str">
        <f>IFERROR(Tabla135[[#This Row],[Peso del control]]+Tabla135[[#This Row],[Peso de la implementación]],"")</f>
        <v/>
      </c>
      <c r="AB681" s="310" t="str" cm="1">
        <f t="array" ref="AB681">IFERROR(IF(Tabla135[[#This Row],[Registro diligenciado]]=TRUE,_xlfn.IFS(AND(Tabla135[[#This Row],[No. de Control]]=1,Tabla135[[#This Row],[Desplazamiento en la Matriz]]="Probabilidad"),D681-(D681*Tabla135[[#This Row],[Valor del control]]),AND(Tabla135[[#This Row],[No. de Control]]&gt;1,Tabla135[[#This Row],[Desplazamiento en la Matriz]]="Probabilidad"),AB680-(AB680*Tabla135[[#This Row],[Valor del control]]),AND(Tabla135[[#This Row],[No. de Control]]=1,Tabla135[[#This Row],[Desplazamiento en la Matriz]]="Impacto"),D681,AND(Tabla135[[#This Row],[No. de Control]]&gt;1,Tabla135[[#This Row],[Desplazamiento en la Matriz]]="Impacto"),AB680),""),"")</f>
        <v/>
      </c>
      <c r="AC681" s="310" t="str" cm="1">
        <f t="array" ref="AC681">IFERROR(IF(Tabla135[[#This Row],[Registro diligenciado]]=TRUE,_xlfn.IFS(AND(Tabla135[[#This Row],[No. de Control]]=1,Tabla135[[#This Row],[Desplazamiento en la Matriz]]="Impacto"),E681-(E681*Tabla135[[#This Row],[Valor del control]]),AND(Tabla135[[#This Row],[No. de Control]]&gt;1,Tabla135[[#This Row],[Desplazamiento en la Matriz]]="Impacto"),AC680-(AC680*Tabla135[[#This Row],[Valor del control]]),AND(Tabla135[[#This Row],[No. de Control]]=1,Tabla135[[#This Row],[Desplazamiento en la Matriz]]="Probabilidad"),E681,AND(Tabla135[[#This Row],[No. de Control]]&gt;1,Tabla135[[#This Row],[Desplazamiento en la Matriz]]="Probabilidad"),AC680),""),"")</f>
        <v/>
      </c>
      <c r="AD681" s="310">
        <f>IFERROR(_xlfn.MINIFS(Tabla135[Probabilidad residual],Tabla135[Id Riesgo],Tabla135[[#This Row],[Id Riesgo]]),"")</f>
        <v>0</v>
      </c>
      <c r="AE681" s="310">
        <f>IFERROR(_xlfn.MINIFS(Tabla135[Impacto residual],Tabla135[Id Riesgo],Tabla135[[#This Row],[Id Riesgo]]),"")</f>
        <v>0</v>
      </c>
      <c r="AF681" s="310" t="str" cm="1">
        <f t="array" ref="AF68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81" s="310" t="str" cm="1">
        <f t="array" ref="AG68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8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81" s="213"/>
      <c r="AJ681" s="727">
        <f>_xlfn.MINIFS(Tabla135[Probabilidad residual],Tabla135[Id Riesgo],Tabla135[[#This Row],[Id Riesgo]])</f>
        <v>0</v>
      </c>
      <c r="AK681" s="727">
        <f>_xlfn.MINIFS(Tabla135[Impacto residual],Tabla135[Id Riesgo],Tabla135[[#This Row],[Id Riesgo]])</f>
        <v>0</v>
      </c>
      <c r="AL681" s="727"/>
      <c r="AM681" s="727"/>
      <c r="AN681" s="213"/>
      <c r="AO681" s="213"/>
      <c r="AP681" s="213"/>
      <c r="AQ681" s="213"/>
      <c r="AR681" s="213"/>
      <c r="AS681" s="213"/>
      <c r="AT681" s="213"/>
      <c r="AU681" s="213"/>
      <c r="AV681" s="213"/>
      <c r="AW681" s="213"/>
      <c r="AX681" s="213"/>
      <c r="AY681" s="213"/>
    </row>
    <row r="682" spans="1:51" ht="14.6" x14ac:dyDescent="0.4">
      <c r="A682" s="735" t="str">
        <f>Tabla135[[#This Row],[Id Riesgo]]</f>
        <v>RC68</v>
      </c>
      <c r="B682" s="736" t="str">
        <f>Tabla135[[#This Row],[Riesgo]]</f>
        <v/>
      </c>
      <c r="C682" s="742" t="b">
        <f>Tabla135[[#This Row],[Identificado en paso 1 y 2?]]</f>
        <v>0</v>
      </c>
      <c r="D682" s="727" t="str">
        <f>_xlfn.XLOOKUP(Tabla135[[#This Row],[Id Riesgo]],Tabla13[Id Riesgo],Tabla13[Probabilidad],"",1)</f>
        <v/>
      </c>
      <c r="E682" s="727" t="str">
        <f>IF(C682=TRUE,_xlfn.XLOOKUP(Tabla135[[#This Row],[Id Riesgo]],Tabla13[Id Riesgo],Tabla13[Porcentaje Impacto],"",1),"")</f>
        <v/>
      </c>
      <c r="F682" s="290" t="s">
        <v>199</v>
      </c>
      <c r="G682" s="415" t="b">
        <f>_xlfn.XLOOKUP(F682,Tabla13[Id Riesgo],Tabla13[Registro diligenciado],FALSE,1)</f>
        <v>0</v>
      </c>
      <c r="H682" s="290" t="str">
        <f>IF(G682,_xlfn.XLOOKUP(F682,Tabla6[Id Riesgo],Tabla6[DESCRIPCIÓN DEL RIESGO],FALSE,1),"")</f>
        <v/>
      </c>
      <c r="I682" s="327" t="str">
        <f>_xlfn.XLOOKUP(Tabla135[[#This Row],[Id Riesgo]],Tabla13[Id Riesgo],Tabla13[Probabilidad])</f>
        <v/>
      </c>
      <c r="J682" s="327" t="str">
        <f>_xlfn.XLOOKUP(Tabla135[[#This Row],[Id Riesgo]],Tabla13[Id Riesgo],Tabla13[Porcentaje Impacto],"",1)</f>
        <v/>
      </c>
      <c r="K682" s="311">
        <v>1</v>
      </c>
      <c r="L682" s="314"/>
      <c r="M682" s="314"/>
      <c r="N682" s="314"/>
      <c r="O682" s="295"/>
      <c r="P682" s="314"/>
      <c r="Q682" s="328" t="str">
        <f>_xlfn.TEXTJOIN(" ",TRUE,Tabla135[[#This Row],[Actividad - Acción ¿Qué?
Inicia con verbo]],Tabla135[[#This Row],[Complemento
(Observaciones o desviaciones)]])</f>
        <v/>
      </c>
      <c r="R682" s="295"/>
      <c r="S682" s="327" t="str">
        <f>_xlfn.XLOOKUP(Tabla135[[#This Row],[Tipo de control]],Tabla7[Tipo de control],Tabla7[Peso],"",1)</f>
        <v/>
      </c>
      <c r="T682" s="290" t="str">
        <f>_xlfn.XLOOKUP(Tabla135[[#This Row],[Tipo de control]],Tabla7[Tipo de control],Tabla7[Afectación matriz],"",1)</f>
        <v/>
      </c>
      <c r="U682" s="295"/>
      <c r="V682" s="327" t="str">
        <f>_xlfn.XLOOKUP(Tabla135[[#This Row],[Implementación]],Tabla11[Implementación],Tabla11[Peso],"",1)</f>
        <v/>
      </c>
      <c r="W682" s="295"/>
      <c r="X682" s="295"/>
      <c r="Y682" s="295"/>
      <c r="Z682" s="295"/>
      <c r="AA682" s="310" t="str">
        <f>IFERROR(Tabla135[[#This Row],[Peso del control]]+Tabla135[[#This Row],[Peso de la implementación]],"")</f>
        <v/>
      </c>
      <c r="AB682" s="310" t="str" cm="1">
        <f t="array" ref="AB682">IFERROR(IF(Tabla135[[#This Row],[Registro diligenciado]]=TRUE,_xlfn.IFS(AND(Tabla135[[#This Row],[No. de Control]]=1,Tabla135[[#This Row],[Desplazamiento en la Matriz]]="Probabilidad"),D682-(D682*Tabla135[[#This Row],[Valor del control]]),AND(Tabla135[[#This Row],[No. de Control]]&gt;1,Tabla135[[#This Row],[Desplazamiento en la Matriz]]="Probabilidad"),AB681-(AB681*Tabla135[[#This Row],[Valor del control]]),AND(Tabla135[[#This Row],[No. de Control]]=1,Tabla135[[#This Row],[Desplazamiento en la Matriz]]="Impacto"),D682,AND(Tabla135[[#This Row],[No. de Control]]&gt;1,Tabla135[[#This Row],[Desplazamiento en la Matriz]]="Impacto"),AB681),""),"")</f>
        <v/>
      </c>
      <c r="AC682" s="310" t="str" cm="1">
        <f t="array" ref="AC682">IFERROR(IF(Tabla135[[#This Row],[Registro diligenciado]]=TRUE,_xlfn.IFS(AND(Tabla135[[#This Row],[No. de Control]]=1,Tabla135[[#This Row],[Desplazamiento en la Matriz]]="Impacto"),E682-(E682*Tabla135[[#This Row],[Valor del control]]),AND(Tabla135[[#This Row],[No. de Control]]&gt;1,Tabla135[[#This Row],[Desplazamiento en la Matriz]]="Impacto"),AC681-(AC681*Tabla135[[#This Row],[Valor del control]]),AND(Tabla135[[#This Row],[No. de Control]]=1,Tabla135[[#This Row],[Desplazamiento en la Matriz]]="Probabilidad"),E682,AND(Tabla135[[#This Row],[No. de Control]]&gt;1,Tabla135[[#This Row],[Desplazamiento en la Matriz]]="Probabilidad"),AC681),""),"")</f>
        <v/>
      </c>
      <c r="AD682" s="310">
        <f>IFERROR(_xlfn.MINIFS(Tabla135[Probabilidad residual],Tabla135[Id Riesgo],Tabla135[[#This Row],[Id Riesgo]]),"")</f>
        <v>0</v>
      </c>
      <c r="AE682" s="310">
        <f>IFERROR(_xlfn.MINIFS(Tabla135[Impacto residual],Tabla135[Id Riesgo],Tabla135[[#This Row],[Id Riesgo]]),"")</f>
        <v>0</v>
      </c>
      <c r="AF682" s="310" t="str" cm="1">
        <f t="array" ref="AF68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82" s="310" t="str" cm="1">
        <f t="array" ref="AG68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8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82" s="213"/>
      <c r="AJ682" s="727">
        <f>_xlfn.MINIFS(Tabla135[Probabilidad residual],Tabla135[Id Riesgo],Tabla135[[#This Row],[Id Riesgo]])</f>
        <v>0</v>
      </c>
      <c r="AK682" s="727">
        <f>_xlfn.MINIFS(Tabla135[Impacto residual],Tabla135[Id Riesgo],Tabla135[[#This Row],[Id Riesgo]])</f>
        <v>0</v>
      </c>
      <c r="AL682" s="727" t="str" cm="1">
        <f t="array" ref="AL682">IFERROR(_xlfn.IFS(AND(AJ682&gt;=CONFIGURACIÓN!$BF$6,AJ682&lt;=CONFIGURACIÓN!$BG$6),CONFIGURACIÓN!$BE$6,AND(AJ682&gt;=CONFIGURACIÓN!$BF$7,AJ682&lt;=CONFIGURACIÓN!$BG$7),CONFIGURACIÓN!$BE$7,AND(AJ682&gt;=CONFIGURACIÓN!$BF$8,AJ682&lt;=CONFIGURACIÓN!$BG$8),CONFIGURACIÓN!$BE$8,AND(AJ682&gt;=CONFIGURACIÓN!$BF$9,AJ682&lt;=CONFIGURACIÓN!$BG$9),CONFIGURACIÓN!$BE$9,AND(AJ682&gt;=CONFIGURACIÓN!$BF$10,AJ682&lt;=CONFIGURACIÓN!$BG$10),CONFIGURACIÓN!$BE$10),"")</f>
        <v/>
      </c>
      <c r="AM682" s="727" t="str" cm="1">
        <f t="array" ref="AM682">IFERROR(_xlfn.IFS(AND(AK682&gt;=CONFIGURACIÓN!$BJ$6,AK682&lt;=CONFIGURACIÓN!$BK$6),CONFIGURACIÓN!$BI$6,AND(AK682&gt;=CONFIGURACIÓN!$BJ$7,AK682&lt;=CONFIGURACIÓN!$BK$7),CONFIGURACIÓN!$BI$7,AND(AK682&gt;=CONFIGURACIÓN!$BJ$8,AK682&lt;=CONFIGURACIÓN!$BK$8),CONFIGURACIÓN!$BI$8,AND(AK682&gt;=CONFIGURACIÓN!$BJ$9,AK682&lt;=CONFIGURACIÓN!$BK$9),CONFIGURACIÓN!$BI$9,AND(AK682&gt;=CONFIGURACIÓN!$BJ$10,AK682&lt;=CONFIGURACIÓN!$BK$10),CONFIGURACIÓN!$BI$10),"")</f>
        <v/>
      </c>
      <c r="AN682" s="213"/>
      <c r="AO682" s="213"/>
      <c r="AP682" s="213"/>
      <c r="AQ682" s="213"/>
      <c r="AR682" s="213"/>
      <c r="AS682" s="213"/>
      <c r="AT682" s="213"/>
      <c r="AU682" s="213"/>
      <c r="AV682" s="213"/>
      <c r="AW682" s="213"/>
      <c r="AX682" s="213"/>
      <c r="AY682" s="213"/>
    </row>
    <row r="683" spans="1:51" ht="14.6" x14ac:dyDescent="0.4">
      <c r="A683" s="735" t="str">
        <f>Tabla135[[#This Row],[Id Riesgo]]</f>
        <v>RC68</v>
      </c>
      <c r="B683" s="736" t="str">
        <f>Tabla135[[#This Row],[Riesgo]]</f>
        <v/>
      </c>
      <c r="C683" s="742" t="b">
        <f>Tabla135[[#This Row],[Identificado en paso 1 y 2?]]</f>
        <v>0</v>
      </c>
      <c r="D683" s="727" t="str">
        <f>_xlfn.XLOOKUP(Tabla135[[#This Row],[Id Riesgo]],Tabla13[Id Riesgo],Tabla13[Probabilidad],"",1)</f>
        <v/>
      </c>
      <c r="E683" s="727" t="str">
        <f>IF(C683=TRUE,_xlfn.XLOOKUP(Tabla135[[#This Row],[Id Riesgo]],Tabla13[Id Riesgo],Tabla13[Porcentaje Impacto],"",1),"")</f>
        <v/>
      </c>
      <c r="F683" s="290" t="str">
        <f t="shared" ref="F683:F691" si="67">F682</f>
        <v>RC68</v>
      </c>
      <c r="G683" s="415" t="b">
        <f>_xlfn.XLOOKUP(F683,Tabla13[Id Riesgo],Tabla13[Registro diligenciado],FALSE,1)</f>
        <v>0</v>
      </c>
      <c r="H683" s="290" t="str">
        <f>IF(G683,_xlfn.XLOOKUP(F683,Tabla6[Id Riesgo],Tabla6[DESCRIPCIÓN DEL RIESGO],FALSE,1),"")</f>
        <v/>
      </c>
      <c r="I683" s="327" t="str">
        <f>_xlfn.XLOOKUP(Tabla135[[#This Row],[Id Riesgo]],Tabla13[Id Riesgo],Tabla13[Probabilidad])</f>
        <v/>
      </c>
      <c r="J683" s="327" t="str">
        <f>_xlfn.XLOOKUP(Tabla135[[#This Row],[Id Riesgo]],Tabla13[Id Riesgo],Tabla13[Porcentaje Impacto],"",1)</f>
        <v/>
      </c>
      <c r="K683" s="311">
        <v>2</v>
      </c>
      <c r="L683" s="314"/>
      <c r="M683" s="314"/>
      <c r="N683" s="314"/>
      <c r="O683" s="295"/>
      <c r="P683" s="314"/>
      <c r="Q683" s="328" t="str">
        <f>_xlfn.TEXTJOIN(" ",TRUE,Tabla135[[#This Row],[Actividad - Acción ¿Qué?
Inicia con verbo]],Tabla135[[#This Row],[Complemento
(Observaciones o desviaciones)]])</f>
        <v/>
      </c>
      <c r="R683" s="295"/>
      <c r="S683" s="327" t="str">
        <f>_xlfn.XLOOKUP(Tabla135[[#This Row],[Tipo de control]],Tabla7[Tipo de control],Tabla7[Peso],"",1)</f>
        <v/>
      </c>
      <c r="T683" s="290" t="str">
        <f>_xlfn.XLOOKUP(Tabla135[[#This Row],[Tipo de control]],Tabla7[Tipo de control],Tabla7[Afectación matriz],"",1)</f>
        <v/>
      </c>
      <c r="U683" s="295"/>
      <c r="V683" s="327" t="str">
        <f>_xlfn.XLOOKUP(Tabla135[[#This Row],[Implementación]],Tabla11[Implementación],Tabla11[Peso],"",1)</f>
        <v/>
      </c>
      <c r="W683" s="295"/>
      <c r="X683" s="295"/>
      <c r="Y683" s="295"/>
      <c r="Z683" s="295"/>
      <c r="AA683" s="310" t="str">
        <f>IFERROR(Tabla135[[#This Row],[Peso del control]]+Tabla135[[#This Row],[Peso de la implementación]],"")</f>
        <v/>
      </c>
      <c r="AB683" s="310" t="str" cm="1">
        <f t="array" ref="AB683">IFERROR(IF(Tabla135[[#This Row],[Registro diligenciado]]=TRUE,_xlfn.IFS(AND(Tabla135[[#This Row],[No. de Control]]=1,Tabla135[[#This Row],[Desplazamiento en la Matriz]]="Probabilidad"),D683-(D683*Tabla135[[#This Row],[Valor del control]]),AND(Tabla135[[#This Row],[No. de Control]]&gt;1,Tabla135[[#This Row],[Desplazamiento en la Matriz]]="Probabilidad"),AB682-(AB682*Tabla135[[#This Row],[Valor del control]]),AND(Tabla135[[#This Row],[No. de Control]]=1,Tabla135[[#This Row],[Desplazamiento en la Matriz]]="Impacto"),D683,AND(Tabla135[[#This Row],[No. de Control]]&gt;1,Tabla135[[#This Row],[Desplazamiento en la Matriz]]="Impacto"),AB682),""),"")</f>
        <v/>
      </c>
      <c r="AC683" s="310" t="str" cm="1">
        <f t="array" ref="AC683">IFERROR(IF(Tabla135[[#This Row],[Registro diligenciado]]=TRUE,_xlfn.IFS(AND(Tabla135[[#This Row],[No. de Control]]=1,Tabla135[[#This Row],[Desplazamiento en la Matriz]]="Impacto"),E683-(E683*Tabla135[[#This Row],[Valor del control]]),AND(Tabla135[[#This Row],[No. de Control]]&gt;1,Tabla135[[#This Row],[Desplazamiento en la Matriz]]="Impacto"),AC682-(AC682*Tabla135[[#This Row],[Valor del control]]),AND(Tabla135[[#This Row],[No. de Control]]=1,Tabla135[[#This Row],[Desplazamiento en la Matriz]]="Probabilidad"),E683,AND(Tabla135[[#This Row],[No. de Control]]&gt;1,Tabla135[[#This Row],[Desplazamiento en la Matriz]]="Probabilidad"),AC682),""),"")</f>
        <v/>
      </c>
      <c r="AD683" s="310">
        <f>IFERROR(_xlfn.MINIFS(Tabla135[Probabilidad residual],Tabla135[Id Riesgo],Tabla135[[#This Row],[Id Riesgo]]),"")</f>
        <v>0</v>
      </c>
      <c r="AE683" s="310">
        <f>IFERROR(_xlfn.MINIFS(Tabla135[Impacto residual],Tabla135[Id Riesgo],Tabla135[[#This Row],[Id Riesgo]]),"")</f>
        <v>0</v>
      </c>
      <c r="AF683" s="310" t="str" cm="1">
        <f t="array" ref="AF68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83" s="310" t="str" cm="1">
        <f t="array" ref="AG68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8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83" s="213"/>
      <c r="AJ683" s="727">
        <f>_xlfn.MINIFS(Tabla135[Probabilidad residual],Tabla135[Id Riesgo],Tabla135[[#This Row],[Id Riesgo]])</f>
        <v>0</v>
      </c>
      <c r="AK683" s="727">
        <f>_xlfn.MINIFS(Tabla135[Impacto residual],Tabla135[Id Riesgo],Tabla135[[#This Row],[Id Riesgo]])</f>
        <v>0</v>
      </c>
      <c r="AL683" s="727"/>
      <c r="AM683" s="727"/>
      <c r="AN683" s="213"/>
      <c r="AO683" s="213"/>
      <c r="AP683" s="213"/>
      <c r="AQ683" s="213"/>
      <c r="AR683" s="213"/>
      <c r="AS683" s="213"/>
      <c r="AT683" s="213"/>
      <c r="AU683" s="213"/>
      <c r="AV683" s="213"/>
      <c r="AW683" s="213"/>
      <c r="AX683" s="213"/>
      <c r="AY683" s="213"/>
    </row>
    <row r="684" spans="1:51" ht="14.6" x14ac:dyDescent="0.4">
      <c r="A684" s="735" t="str">
        <f>Tabla135[[#This Row],[Id Riesgo]]</f>
        <v>RC68</v>
      </c>
      <c r="B684" s="736" t="str">
        <f>Tabla135[[#This Row],[Riesgo]]</f>
        <v/>
      </c>
      <c r="C684" s="742" t="b">
        <f>Tabla135[[#This Row],[Identificado en paso 1 y 2?]]</f>
        <v>0</v>
      </c>
      <c r="D684" s="727" t="str">
        <f>_xlfn.XLOOKUP(Tabla135[[#This Row],[Id Riesgo]],Tabla13[Id Riesgo],Tabla13[Probabilidad],"",1)</f>
        <v/>
      </c>
      <c r="E684" s="727" t="str">
        <f>IF(C684=TRUE,_xlfn.XLOOKUP(Tabla135[[#This Row],[Id Riesgo]],Tabla13[Id Riesgo],Tabla13[Porcentaje Impacto],"",1),"")</f>
        <v/>
      </c>
      <c r="F684" s="290" t="str">
        <f t="shared" si="67"/>
        <v>RC68</v>
      </c>
      <c r="G684" s="415" t="b">
        <f>_xlfn.XLOOKUP(F684,Tabla13[Id Riesgo],Tabla13[Registro diligenciado],FALSE,1)</f>
        <v>0</v>
      </c>
      <c r="H684" s="290" t="str">
        <f>IF(G684,_xlfn.XLOOKUP(F684,Tabla6[Id Riesgo],Tabla6[DESCRIPCIÓN DEL RIESGO],FALSE,1),"")</f>
        <v/>
      </c>
      <c r="I684" s="327" t="str">
        <f>_xlfn.XLOOKUP(Tabla135[[#This Row],[Id Riesgo]],Tabla13[Id Riesgo],Tabla13[Probabilidad])</f>
        <v/>
      </c>
      <c r="J684" s="327" t="str">
        <f>_xlfn.XLOOKUP(Tabla135[[#This Row],[Id Riesgo]],Tabla13[Id Riesgo],Tabla13[Porcentaje Impacto],"",1)</f>
        <v/>
      </c>
      <c r="K684" s="311">
        <v>3</v>
      </c>
      <c r="L684" s="314"/>
      <c r="M684" s="314"/>
      <c r="N684" s="314"/>
      <c r="O684" s="295"/>
      <c r="P684" s="314"/>
      <c r="Q684" s="328" t="str">
        <f>_xlfn.TEXTJOIN(" ",TRUE,Tabla135[[#This Row],[Actividad - Acción ¿Qué?
Inicia con verbo]],Tabla135[[#This Row],[Complemento
(Observaciones o desviaciones)]])</f>
        <v/>
      </c>
      <c r="R684" s="295"/>
      <c r="S684" s="327" t="str">
        <f>_xlfn.XLOOKUP(Tabla135[[#This Row],[Tipo de control]],Tabla7[Tipo de control],Tabla7[Peso],"",1)</f>
        <v/>
      </c>
      <c r="T684" s="290" t="str">
        <f>_xlfn.XLOOKUP(Tabla135[[#This Row],[Tipo de control]],Tabla7[Tipo de control],Tabla7[Afectación matriz],"",1)</f>
        <v/>
      </c>
      <c r="U684" s="295"/>
      <c r="V684" s="327" t="str">
        <f>_xlfn.XLOOKUP(Tabla135[[#This Row],[Implementación]],Tabla11[Implementación],Tabla11[Peso],"",1)</f>
        <v/>
      </c>
      <c r="W684" s="295"/>
      <c r="X684" s="295"/>
      <c r="Y684" s="295"/>
      <c r="Z684" s="295"/>
      <c r="AA684" s="310" t="str">
        <f>IFERROR(Tabla135[[#This Row],[Peso del control]]+Tabla135[[#This Row],[Peso de la implementación]],"")</f>
        <v/>
      </c>
      <c r="AB684" s="310" t="str" cm="1">
        <f t="array" ref="AB684">IFERROR(IF(Tabla135[[#This Row],[Registro diligenciado]]=TRUE,_xlfn.IFS(AND(Tabla135[[#This Row],[No. de Control]]=1,Tabla135[[#This Row],[Desplazamiento en la Matriz]]="Probabilidad"),D684-(D684*Tabla135[[#This Row],[Valor del control]]),AND(Tabla135[[#This Row],[No. de Control]]&gt;1,Tabla135[[#This Row],[Desplazamiento en la Matriz]]="Probabilidad"),AB683-(AB683*Tabla135[[#This Row],[Valor del control]]),AND(Tabla135[[#This Row],[No. de Control]]=1,Tabla135[[#This Row],[Desplazamiento en la Matriz]]="Impacto"),D684,AND(Tabla135[[#This Row],[No. de Control]]&gt;1,Tabla135[[#This Row],[Desplazamiento en la Matriz]]="Impacto"),AB683),""),"")</f>
        <v/>
      </c>
      <c r="AC684" s="310" t="str" cm="1">
        <f t="array" ref="AC684">IFERROR(IF(Tabla135[[#This Row],[Registro diligenciado]]=TRUE,_xlfn.IFS(AND(Tabla135[[#This Row],[No. de Control]]=1,Tabla135[[#This Row],[Desplazamiento en la Matriz]]="Impacto"),E684-(E684*Tabla135[[#This Row],[Valor del control]]),AND(Tabla135[[#This Row],[No. de Control]]&gt;1,Tabla135[[#This Row],[Desplazamiento en la Matriz]]="Impacto"),AC683-(AC683*Tabla135[[#This Row],[Valor del control]]),AND(Tabla135[[#This Row],[No. de Control]]=1,Tabla135[[#This Row],[Desplazamiento en la Matriz]]="Probabilidad"),E684,AND(Tabla135[[#This Row],[No. de Control]]&gt;1,Tabla135[[#This Row],[Desplazamiento en la Matriz]]="Probabilidad"),AC683),""),"")</f>
        <v/>
      </c>
      <c r="AD684" s="310">
        <f>IFERROR(_xlfn.MINIFS(Tabla135[Probabilidad residual],Tabla135[Id Riesgo],Tabla135[[#This Row],[Id Riesgo]]),"")</f>
        <v>0</v>
      </c>
      <c r="AE684" s="310">
        <f>IFERROR(_xlfn.MINIFS(Tabla135[Impacto residual],Tabla135[Id Riesgo],Tabla135[[#This Row],[Id Riesgo]]),"")</f>
        <v>0</v>
      </c>
      <c r="AF684" s="310" t="str" cm="1">
        <f t="array" ref="AF68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84" s="310" t="str" cm="1">
        <f t="array" ref="AG68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8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84" s="213"/>
      <c r="AJ684" s="727">
        <f>_xlfn.MINIFS(Tabla135[Probabilidad residual],Tabla135[Id Riesgo],Tabla135[[#This Row],[Id Riesgo]])</f>
        <v>0</v>
      </c>
      <c r="AK684" s="727">
        <f>_xlfn.MINIFS(Tabla135[Impacto residual],Tabla135[Id Riesgo],Tabla135[[#This Row],[Id Riesgo]])</f>
        <v>0</v>
      </c>
      <c r="AL684" s="727"/>
      <c r="AM684" s="727"/>
      <c r="AN684" s="213"/>
      <c r="AO684" s="213"/>
      <c r="AP684" s="213"/>
      <c r="AQ684" s="213"/>
      <c r="AR684" s="213"/>
      <c r="AS684" s="213"/>
      <c r="AT684" s="213"/>
      <c r="AU684" s="213"/>
      <c r="AV684" s="213"/>
      <c r="AW684" s="213"/>
      <c r="AX684" s="213"/>
      <c r="AY684" s="213"/>
    </row>
    <row r="685" spans="1:51" ht="14.6" x14ac:dyDescent="0.4">
      <c r="A685" s="735" t="str">
        <f>Tabla135[[#This Row],[Id Riesgo]]</f>
        <v>RC68</v>
      </c>
      <c r="B685" s="736" t="str">
        <f>Tabla135[[#This Row],[Riesgo]]</f>
        <v/>
      </c>
      <c r="C685" s="742" t="b">
        <f>Tabla135[[#This Row],[Identificado en paso 1 y 2?]]</f>
        <v>0</v>
      </c>
      <c r="D685" s="727" t="str">
        <f>_xlfn.XLOOKUP(Tabla135[[#This Row],[Id Riesgo]],Tabla13[Id Riesgo],Tabla13[Probabilidad],"",1)</f>
        <v/>
      </c>
      <c r="E685" s="727" t="str">
        <f>IF(C685=TRUE,_xlfn.XLOOKUP(Tabla135[[#This Row],[Id Riesgo]],Tabla13[Id Riesgo],Tabla13[Porcentaje Impacto],"",1),"")</f>
        <v/>
      </c>
      <c r="F685" s="290" t="str">
        <f t="shared" si="67"/>
        <v>RC68</v>
      </c>
      <c r="G685" s="415" t="b">
        <f>_xlfn.XLOOKUP(F685,Tabla13[Id Riesgo],Tabla13[Registro diligenciado],FALSE,1)</f>
        <v>0</v>
      </c>
      <c r="H685" s="290" t="str">
        <f>IF(G685,_xlfn.XLOOKUP(F685,Tabla6[Id Riesgo],Tabla6[DESCRIPCIÓN DEL RIESGO],FALSE,1),"")</f>
        <v/>
      </c>
      <c r="I685" s="327" t="str">
        <f>_xlfn.XLOOKUP(Tabla135[[#This Row],[Id Riesgo]],Tabla13[Id Riesgo],Tabla13[Probabilidad])</f>
        <v/>
      </c>
      <c r="J685" s="327" t="str">
        <f>_xlfn.XLOOKUP(Tabla135[[#This Row],[Id Riesgo]],Tabla13[Id Riesgo],Tabla13[Porcentaje Impacto],"",1)</f>
        <v/>
      </c>
      <c r="K685" s="311">
        <v>4</v>
      </c>
      <c r="L685" s="314"/>
      <c r="M685" s="314"/>
      <c r="N685" s="314"/>
      <c r="O685" s="295"/>
      <c r="P685" s="314"/>
      <c r="Q685" s="328" t="str">
        <f>_xlfn.TEXTJOIN(" ",TRUE,Tabla135[[#This Row],[Actividad - Acción ¿Qué?
Inicia con verbo]],Tabla135[[#This Row],[Complemento
(Observaciones o desviaciones)]])</f>
        <v/>
      </c>
      <c r="R685" s="295"/>
      <c r="S685" s="327" t="str">
        <f>_xlfn.XLOOKUP(Tabla135[[#This Row],[Tipo de control]],Tabla7[Tipo de control],Tabla7[Peso],"",1)</f>
        <v/>
      </c>
      <c r="T685" s="290" t="str">
        <f>_xlfn.XLOOKUP(Tabla135[[#This Row],[Tipo de control]],Tabla7[Tipo de control],Tabla7[Afectación matriz],"",1)</f>
        <v/>
      </c>
      <c r="U685" s="295"/>
      <c r="V685" s="327" t="str">
        <f>_xlfn.XLOOKUP(Tabla135[[#This Row],[Implementación]],Tabla11[Implementación],Tabla11[Peso],"",1)</f>
        <v/>
      </c>
      <c r="W685" s="295"/>
      <c r="X685" s="295"/>
      <c r="Y685" s="295"/>
      <c r="Z685" s="295"/>
      <c r="AA685" s="310" t="str">
        <f>IFERROR(Tabla135[[#This Row],[Peso del control]]+Tabla135[[#This Row],[Peso de la implementación]],"")</f>
        <v/>
      </c>
      <c r="AB685" s="310" t="str" cm="1">
        <f t="array" ref="AB685">IFERROR(IF(Tabla135[[#This Row],[Registro diligenciado]]=TRUE,_xlfn.IFS(AND(Tabla135[[#This Row],[No. de Control]]=1,Tabla135[[#This Row],[Desplazamiento en la Matriz]]="Probabilidad"),D685-(D685*Tabla135[[#This Row],[Valor del control]]),AND(Tabla135[[#This Row],[No. de Control]]&gt;1,Tabla135[[#This Row],[Desplazamiento en la Matriz]]="Probabilidad"),AB684-(AB684*Tabla135[[#This Row],[Valor del control]]),AND(Tabla135[[#This Row],[No. de Control]]=1,Tabla135[[#This Row],[Desplazamiento en la Matriz]]="Impacto"),D685,AND(Tabla135[[#This Row],[No. de Control]]&gt;1,Tabla135[[#This Row],[Desplazamiento en la Matriz]]="Impacto"),AB684),""),"")</f>
        <v/>
      </c>
      <c r="AC685" s="310" t="str" cm="1">
        <f t="array" ref="AC685">IFERROR(IF(Tabla135[[#This Row],[Registro diligenciado]]=TRUE,_xlfn.IFS(AND(Tabla135[[#This Row],[No. de Control]]=1,Tabla135[[#This Row],[Desplazamiento en la Matriz]]="Impacto"),E685-(E685*Tabla135[[#This Row],[Valor del control]]),AND(Tabla135[[#This Row],[No. de Control]]&gt;1,Tabla135[[#This Row],[Desplazamiento en la Matriz]]="Impacto"),AC684-(AC684*Tabla135[[#This Row],[Valor del control]]),AND(Tabla135[[#This Row],[No. de Control]]=1,Tabla135[[#This Row],[Desplazamiento en la Matriz]]="Probabilidad"),E685,AND(Tabla135[[#This Row],[No. de Control]]&gt;1,Tabla135[[#This Row],[Desplazamiento en la Matriz]]="Probabilidad"),AC684),""),"")</f>
        <v/>
      </c>
      <c r="AD685" s="310">
        <f>IFERROR(_xlfn.MINIFS(Tabla135[Probabilidad residual],Tabla135[Id Riesgo],Tabla135[[#This Row],[Id Riesgo]]),"")</f>
        <v>0</v>
      </c>
      <c r="AE685" s="310">
        <f>IFERROR(_xlfn.MINIFS(Tabla135[Impacto residual],Tabla135[Id Riesgo],Tabla135[[#This Row],[Id Riesgo]]),"")</f>
        <v>0</v>
      </c>
      <c r="AF685" s="310" t="str" cm="1">
        <f t="array" ref="AF68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85" s="310" t="str" cm="1">
        <f t="array" ref="AG68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8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85" s="213"/>
      <c r="AJ685" s="727">
        <f>_xlfn.MINIFS(Tabla135[Probabilidad residual],Tabla135[Id Riesgo],Tabla135[[#This Row],[Id Riesgo]])</f>
        <v>0</v>
      </c>
      <c r="AK685" s="727">
        <f>_xlfn.MINIFS(Tabla135[Impacto residual],Tabla135[Id Riesgo],Tabla135[[#This Row],[Id Riesgo]])</f>
        <v>0</v>
      </c>
      <c r="AL685" s="727"/>
      <c r="AM685" s="727"/>
      <c r="AN685" s="213"/>
      <c r="AO685" s="213"/>
      <c r="AP685" s="213"/>
      <c r="AQ685" s="213"/>
      <c r="AR685" s="213"/>
      <c r="AS685" s="213"/>
      <c r="AT685" s="213"/>
      <c r="AU685" s="213"/>
      <c r="AV685" s="213"/>
      <c r="AW685" s="213"/>
      <c r="AX685" s="213"/>
      <c r="AY685" s="213"/>
    </row>
    <row r="686" spans="1:51" ht="14.6" x14ac:dyDescent="0.4">
      <c r="A686" s="735" t="str">
        <f>Tabla135[[#This Row],[Id Riesgo]]</f>
        <v>RC68</v>
      </c>
      <c r="B686" s="736" t="str">
        <f>Tabla135[[#This Row],[Riesgo]]</f>
        <v/>
      </c>
      <c r="C686" s="742" t="b">
        <f>Tabla135[[#This Row],[Identificado en paso 1 y 2?]]</f>
        <v>0</v>
      </c>
      <c r="D686" s="727" t="str">
        <f>_xlfn.XLOOKUP(Tabla135[[#This Row],[Id Riesgo]],Tabla13[Id Riesgo],Tabla13[Probabilidad],"",1)</f>
        <v/>
      </c>
      <c r="E686" s="727" t="str">
        <f>IF(C686=TRUE,_xlfn.XLOOKUP(Tabla135[[#This Row],[Id Riesgo]],Tabla13[Id Riesgo],Tabla13[Porcentaje Impacto],"",1),"")</f>
        <v/>
      </c>
      <c r="F686" s="290" t="str">
        <f t="shared" si="67"/>
        <v>RC68</v>
      </c>
      <c r="G686" s="415" t="b">
        <f>_xlfn.XLOOKUP(F686,Tabla13[Id Riesgo],Tabla13[Registro diligenciado],FALSE,1)</f>
        <v>0</v>
      </c>
      <c r="H686" s="290" t="str">
        <f>IF(G686,_xlfn.XLOOKUP(F686,Tabla6[Id Riesgo],Tabla6[DESCRIPCIÓN DEL RIESGO],FALSE,1),"")</f>
        <v/>
      </c>
      <c r="I686" s="327" t="str">
        <f>_xlfn.XLOOKUP(Tabla135[[#This Row],[Id Riesgo]],Tabla13[Id Riesgo],Tabla13[Probabilidad])</f>
        <v/>
      </c>
      <c r="J686" s="327" t="str">
        <f>_xlfn.XLOOKUP(Tabla135[[#This Row],[Id Riesgo]],Tabla13[Id Riesgo],Tabla13[Porcentaje Impacto],"",1)</f>
        <v/>
      </c>
      <c r="K686" s="311">
        <v>5</v>
      </c>
      <c r="L686" s="314"/>
      <c r="M686" s="314"/>
      <c r="N686" s="314"/>
      <c r="O686" s="295"/>
      <c r="P686" s="314"/>
      <c r="Q686" s="328" t="str">
        <f>_xlfn.TEXTJOIN(" ",TRUE,Tabla135[[#This Row],[Actividad - Acción ¿Qué?
Inicia con verbo]],Tabla135[[#This Row],[Complemento
(Observaciones o desviaciones)]])</f>
        <v/>
      </c>
      <c r="R686" s="295"/>
      <c r="S686" s="327" t="str">
        <f>_xlfn.XLOOKUP(Tabla135[[#This Row],[Tipo de control]],Tabla7[Tipo de control],Tabla7[Peso],"",1)</f>
        <v/>
      </c>
      <c r="T686" s="290" t="str">
        <f>_xlfn.XLOOKUP(Tabla135[[#This Row],[Tipo de control]],Tabla7[Tipo de control],Tabla7[Afectación matriz],"",1)</f>
        <v/>
      </c>
      <c r="U686" s="295"/>
      <c r="V686" s="327" t="str">
        <f>_xlfn.XLOOKUP(Tabla135[[#This Row],[Implementación]],Tabla11[Implementación],Tabla11[Peso],"",1)</f>
        <v/>
      </c>
      <c r="W686" s="295"/>
      <c r="X686" s="295"/>
      <c r="Y686" s="295"/>
      <c r="Z686" s="295"/>
      <c r="AA686" s="310" t="str">
        <f>IFERROR(Tabla135[[#This Row],[Peso del control]]+Tabla135[[#This Row],[Peso de la implementación]],"")</f>
        <v/>
      </c>
      <c r="AB686" s="310" t="str" cm="1">
        <f t="array" ref="AB686">IFERROR(IF(Tabla135[[#This Row],[Registro diligenciado]]=TRUE,_xlfn.IFS(AND(Tabla135[[#This Row],[No. de Control]]=1,Tabla135[[#This Row],[Desplazamiento en la Matriz]]="Probabilidad"),D686-(D686*Tabla135[[#This Row],[Valor del control]]),AND(Tabla135[[#This Row],[No. de Control]]&gt;1,Tabla135[[#This Row],[Desplazamiento en la Matriz]]="Probabilidad"),AB685-(AB685*Tabla135[[#This Row],[Valor del control]]),AND(Tabla135[[#This Row],[No. de Control]]=1,Tabla135[[#This Row],[Desplazamiento en la Matriz]]="Impacto"),D686,AND(Tabla135[[#This Row],[No. de Control]]&gt;1,Tabla135[[#This Row],[Desplazamiento en la Matriz]]="Impacto"),AB685),""),"")</f>
        <v/>
      </c>
      <c r="AC686" s="310" t="str" cm="1">
        <f t="array" ref="AC686">IFERROR(IF(Tabla135[[#This Row],[Registro diligenciado]]=TRUE,_xlfn.IFS(AND(Tabla135[[#This Row],[No. de Control]]=1,Tabla135[[#This Row],[Desplazamiento en la Matriz]]="Impacto"),E686-(E686*Tabla135[[#This Row],[Valor del control]]),AND(Tabla135[[#This Row],[No. de Control]]&gt;1,Tabla135[[#This Row],[Desplazamiento en la Matriz]]="Impacto"),AC685-(AC685*Tabla135[[#This Row],[Valor del control]]),AND(Tabla135[[#This Row],[No. de Control]]=1,Tabla135[[#This Row],[Desplazamiento en la Matriz]]="Probabilidad"),E686,AND(Tabla135[[#This Row],[No. de Control]]&gt;1,Tabla135[[#This Row],[Desplazamiento en la Matriz]]="Probabilidad"),AC685),""),"")</f>
        <v/>
      </c>
      <c r="AD686" s="310">
        <f>IFERROR(_xlfn.MINIFS(Tabla135[Probabilidad residual],Tabla135[Id Riesgo],Tabla135[[#This Row],[Id Riesgo]]),"")</f>
        <v>0</v>
      </c>
      <c r="AE686" s="310">
        <f>IFERROR(_xlfn.MINIFS(Tabla135[Impacto residual],Tabla135[Id Riesgo],Tabla135[[#This Row],[Id Riesgo]]),"")</f>
        <v>0</v>
      </c>
      <c r="AF686" s="310" t="str" cm="1">
        <f t="array" ref="AF68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86" s="310" t="str" cm="1">
        <f t="array" ref="AG68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8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86" s="213"/>
      <c r="AJ686" s="727">
        <f>_xlfn.MINIFS(Tabla135[Probabilidad residual],Tabla135[Id Riesgo],Tabla135[[#This Row],[Id Riesgo]])</f>
        <v>0</v>
      </c>
      <c r="AK686" s="727">
        <f>_xlfn.MINIFS(Tabla135[Impacto residual],Tabla135[Id Riesgo],Tabla135[[#This Row],[Id Riesgo]])</f>
        <v>0</v>
      </c>
      <c r="AL686" s="727"/>
      <c r="AM686" s="727"/>
      <c r="AN686" s="213"/>
      <c r="AO686" s="213"/>
      <c r="AP686" s="213"/>
      <c r="AQ686" s="213"/>
      <c r="AR686" s="213"/>
      <c r="AS686" s="213"/>
      <c r="AT686" s="213"/>
      <c r="AU686" s="213"/>
      <c r="AV686" s="213"/>
      <c r="AW686" s="213"/>
      <c r="AX686" s="213"/>
      <c r="AY686" s="213"/>
    </row>
    <row r="687" spans="1:51" ht="14.6" x14ac:dyDescent="0.4">
      <c r="A687" s="735" t="str">
        <f>Tabla135[[#This Row],[Id Riesgo]]</f>
        <v>RC68</v>
      </c>
      <c r="B687" s="736" t="str">
        <f>Tabla135[[#This Row],[Riesgo]]</f>
        <v/>
      </c>
      <c r="C687" s="742" t="b">
        <f>Tabla135[[#This Row],[Identificado en paso 1 y 2?]]</f>
        <v>0</v>
      </c>
      <c r="D687" s="727" t="str">
        <f>_xlfn.XLOOKUP(Tabla135[[#This Row],[Id Riesgo]],Tabla13[Id Riesgo],Tabla13[Probabilidad],"",1)</f>
        <v/>
      </c>
      <c r="E687" s="727" t="str">
        <f>IF(C687=TRUE,_xlfn.XLOOKUP(Tabla135[[#This Row],[Id Riesgo]],Tabla13[Id Riesgo],Tabla13[Porcentaje Impacto],"",1),"")</f>
        <v/>
      </c>
      <c r="F687" s="290" t="str">
        <f t="shared" si="67"/>
        <v>RC68</v>
      </c>
      <c r="G687" s="415" t="b">
        <f>_xlfn.XLOOKUP(F687,Tabla13[Id Riesgo],Tabla13[Registro diligenciado],FALSE,1)</f>
        <v>0</v>
      </c>
      <c r="H687" s="290" t="str">
        <f>IF(G687,_xlfn.XLOOKUP(F687,Tabla6[Id Riesgo],Tabla6[DESCRIPCIÓN DEL RIESGO],FALSE,1),"")</f>
        <v/>
      </c>
      <c r="I687" s="327" t="str">
        <f>_xlfn.XLOOKUP(Tabla135[[#This Row],[Id Riesgo]],Tabla13[Id Riesgo],Tabla13[Probabilidad])</f>
        <v/>
      </c>
      <c r="J687" s="327" t="str">
        <f>_xlfn.XLOOKUP(Tabla135[[#This Row],[Id Riesgo]],Tabla13[Id Riesgo],Tabla13[Porcentaje Impacto],"",1)</f>
        <v/>
      </c>
      <c r="K687" s="311">
        <v>6</v>
      </c>
      <c r="L687" s="314"/>
      <c r="M687" s="314"/>
      <c r="N687" s="314"/>
      <c r="O687" s="295"/>
      <c r="P687" s="314"/>
      <c r="Q687" s="328" t="str">
        <f>_xlfn.TEXTJOIN(" ",TRUE,Tabla135[[#This Row],[Actividad - Acción ¿Qué?
Inicia con verbo]],Tabla135[[#This Row],[Complemento
(Observaciones o desviaciones)]])</f>
        <v/>
      </c>
      <c r="R687" s="295"/>
      <c r="S687" s="327" t="str">
        <f>_xlfn.XLOOKUP(Tabla135[[#This Row],[Tipo de control]],Tabla7[Tipo de control],Tabla7[Peso],"",1)</f>
        <v/>
      </c>
      <c r="T687" s="290" t="str">
        <f>_xlfn.XLOOKUP(Tabla135[[#This Row],[Tipo de control]],Tabla7[Tipo de control],Tabla7[Afectación matriz],"",1)</f>
        <v/>
      </c>
      <c r="U687" s="295"/>
      <c r="V687" s="327" t="str">
        <f>_xlfn.XLOOKUP(Tabla135[[#This Row],[Implementación]],Tabla11[Implementación],Tabla11[Peso],"",1)</f>
        <v/>
      </c>
      <c r="W687" s="295"/>
      <c r="X687" s="295"/>
      <c r="Y687" s="295"/>
      <c r="Z687" s="295"/>
      <c r="AA687" s="310" t="str">
        <f>IFERROR(Tabla135[[#This Row],[Peso del control]]+Tabla135[[#This Row],[Peso de la implementación]],"")</f>
        <v/>
      </c>
      <c r="AB687" s="310" t="str" cm="1">
        <f t="array" ref="AB687">IFERROR(IF(Tabla135[[#This Row],[Registro diligenciado]]=TRUE,_xlfn.IFS(AND(Tabla135[[#This Row],[No. de Control]]=1,Tabla135[[#This Row],[Desplazamiento en la Matriz]]="Probabilidad"),D687-(D687*Tabla135[[#This Row],[Valor del control]]),AND(Tabla135[[#This Row],[No. de Control]]&gt;1,Tabla135[[#This Row],[Desplazamiento en la Matriz]]="Probabilidad"),AB686-(AB686*Tabla135[[#This Row],[Valor del control]]),AND(Tabla135[[#This Row],[No. de Control]]=1,Tabla135[[#This Row],[Desplazamiento en la Matriz]]="Impacto"),D687,AND(Tabla135[[#This Row],[No. de Control]]&gt;1,Tabla135[[#This Row],[Desplazamiento en la Matriz]]="Impacto"),AB686),""),"")</f>
        <v/>
      </c>
      <c r="AC687" s="310" t="str" cm="1">
        <f t="array" ref="AC687">IFERROR(IF(Tabla135[[#This Row],[Registro diligenciado]]=TRUE,_xlfn.IFS(AND(Tabla135[[#This Row],[No. de Control]]=1,Tabla135[[#This Row],[Desplazamiento en la Matriz]]="Impacto"),E687-(E687*Tabla135[[#This Row],[Valor del control]]),AND(Tabla135[[#This Row],[No. de Control]]&gt;1,Tabla135[[#This Row],[Desplazamiento en la Matriz]]="Impacto"),AC686-(AC686*Tabla135[[#This Row],[Valor del control]]),AND(Tabla135[[#This Row],[No. de Control]]=1,Tabla135[[#This Row],[Desplazamiento en la Matriz]]="Probabilidad"),E687,AND(Tabla135[[#This Row],[No. de Control]]&gt;1,Tabla135[[#This Row],[Desplazamiento en la Matriz]]="Probabilidad"),AC686),""),"")</f>
        <v/>
      </c>
      <c r="AD687" s="310">
        <f>IFERROR(_xlfn.MINIFS(Tabla135[Probabilidad residual],Tabla135[Id Riesgo],Tabla135[[#This Row],[Id Riesgo]]),"")</f>
        <v>0</v>
      </c>
      <c r="AE687" s="310">
        <f>IFERROR(_xlfn.MINIFS(Tabla135[Impacto residual],Tabla135[Id Riesgo],Tabla135[[#This Row],[Id Riesgo]]),"")</f>
        <v>0</v>
      </c>
      <c r="AF687" s="310" t="str" cm="1">
        <f t="array" ref="AF68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87" s="310" t="str" cm="1">
        <f t="array" ref="AG68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8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87" s="213"/>
      <c r="AJ687" s="727">
        <f>_xlfn.MINIFS(Tabla135[Probabilidad residual],Tabla135[Id Riesgo],Tabla135[[#This Row],[Id Riesgo]])</f>
        <v>0</v>
      </c>
      <c r="AK687" s="727">
        <f>_xlfn.MINIFS(Tabla135[Impacto residual],Tabla135[Id Riesgo],Tabla135[[#This Row],[Id Riesgo]])</f>
        <v>0</v>
      </c>
      <c r="AL687" s="727"/>
      <c r="AM687" s="727"/>
      <c r="AN687" s="213"/>
      <c r="AO687" s="213"/>
      <c r="AP687" s="213"/>
      <c r="AQ687" s="213"/>
      <c r="AR687" s="213"/>
      <c r="AS687" s="213"/>
      <c r="AT687" s="213"/>
      <c r="AU687" s="213"/>
      <c r="AV687" s="213"/>
      <c r="AW687" s="213"/>
      <c r="AX687" s="213"/>
      <c r="AY687" s="213"/>
    </row>
    <row r="688" spans="1:51" ht="14.6" x14ac:dyDescent="0.4">
      <c r="A688" s="735" t="str">
        <f>Tabla135[[#This Row],[Id Riesgo]]</f>
        <v>RC68</v>
      </c>
      <c r="B688" s="736" t="str">
        <f>Tabla135[[#This Row],[Riesgo]]</f>
        <v/>
      </c>
      <c r="C688" s="742" t="b">
        <f>Tabla135[[#This Row],[Identificado en paso 1 y 2?]]</f>
        <v>0</v>
      </c>
      <c r="D688" s="727" t="str">
        <f>_xlfn.XLOOKUP(Tabla135[[#This Row],[Id Riesgo]],Tabla13[Id Riesgo],Tabla13[Probabilidad],"",1)</f>
        <v/>
      </c>
      <c r="E688" s="727" t="str">
        <f>IF(C688=TRUE,_xlfn.XLOOKUP(Tabla135[[#This Row],[Id Riesgo]],Tabla13[Id Riesgo],Tabla13[Porcentaje Impacto],"",1),"")</f>
        <v/>
      </c>
      <c r="F688" s="290" t="str">
        <f t="shared" si="67"/>
        <v>RC68</v>
      </c>
      <c r="G688" s="415" t="b">
        <f>_xlfn.XLOOKUP(F688,Tabla13[Id Riesgo],Tabla13[Registro diligenciado],FALSE,1)</f>
        <v>0</v>
      </c>
      <c r="H688" s="290" t="str">
        <f>IF(G688,_xlfn.XLOOKUP(F688,Tabla6[Id Riesgo],Tabla6[DESCRIPCIÓN DEL RIESGO],FALSE,1),"")</f>
        <v/>
      </c>
      <c r="I688" s="327" t="str">
        <f>_xlfn.XLOOKUP(Tabla135[[#This Row],[Id Riesgo]],Tabla13[Id Riesgo],Tabla13[Probabilidad])</f>
        <v/>
      </c>
      <c r="J688" s="327" t="str">
        <f>_xlfn.XLOOKUP(Tabla135[[#This Row],[Id Riesgo]],Tabla13[Id Riesgo],Tabla13[Porcentaje Impacto],"",1)</f>
        <v/>
      </c>
      <c r="K688" s="311">
        <v>7</v>
      </c>
      <c r="L688" s="314"/>
      <c r="M688" s="314"/>
      <c r="N688" s="314"/>
      <c r="O688" s="295"/>
      <c r="P688" s="314"/>
      <c r="Q688" s="328" t="str">
        <f>_xlfn.TEXTJOIN(" ",TRUE,Tabla135[[#This Row],[Actividad - Acción ¿Qué?
Inicia con verbo]],Tabla135[[#This Row],[Complemento
(Observaciones o desviaciones)]])</f>
        <v/>
      </c>
      <c r="R688" s="295"/>
      <c r="S688" s="327" t="str">
        <f>_xlfn.XLOOKUP(Tabla135[[#This Row],[Tipo de control]],Tabla7[Tipo de control],Tabla7[Peso],"",1)</f>
        <v/>
      </c>
      <c r="T688" s="290" t="str">
        <f>_xlfn.XLOOKUP(Tabla135[[#This Row],[Tipo de control]],Tabla7[Tipo de control],Tabla7[Afectación matriz],"",1)</f>
        <v/>
      </c>
      <c r="U688" s="295"/>
      <c r="V688" s="327" t="str">
        <f>_xlfn.XLOOKUP(Tabla135[[#This Row],[Implementación]],Tabla11[Implementación],Tabla11[Peso],"",1)</f>
        <v/>
      </c>
      <c r="W688" s="295"/>
      <c r="X688" s="295"/>
      <c r="Y688" s="295"/>
      <c r="Z688" s="295"/>
      <c r="AA688" s="310" t="str">
        <f>IFERROR(Tabla135[[#This Row],[Peso del control]]+Tabla135[[#This Row],[Peso de la implementación]],"")</f>
        <v/>
      </c>
      <c r="AB688" s="310" t="str" cm="1">
        <f t="array" ref="AB688">IFERROR(IF(Tabla135[[#This Row],[Registro diligenciado]]=TRUE,_xlfn.IFS(AND(Tabla135[[#This Row],[No. de Control]]=1,Tabla135[[#This Row],[Desplazamiento en la Matriz]]="Probabilidad"),D688-(D688*Tabla135[[#This Row],[Valor del control]]),AND(Tabla135[[#This Row],[No. de Control]]&gt;1,Tabla135[[#This Row],[Desplazamiento en la Matriz]]="Probabilidad"),AB687-(AB687*Tabla135[[#This Row],[Valor del control]]),AND(Tabla135[[#This Row],[No. de Control]]=1,Tabla135[[#This Row],[Desplazamiento en la Matriz]]="Impacto"),D688,AND(Tabla135[[#This Row],[No. de Control]]&gt;1,Tabla135[[#This Row],[Desplazamiento en la Matriz]]="Impacto"),AB687),""),"")</f>
        <v/>
      </c>
      <c r="AC688" s="310" t="str" cm="1">
        <f t="array" ref="AC688">IFERROR(IF(Tabla135[[#This Row],[Registro diligenciado]]=TRUE,_xlfn.IFS(AND(Tabla135[[#This Row],[No. de Control]]=1,Tabla135[[#This Row],[Desplazamiento en la Matriz]]="Impacto"),E688-(E688*Tabla135[[#This Row],[Valor del control]]),AND(Tabla135[[#This Row],[No. de Control]]&gt;1,Tabla135[[#This Row],[Desplazamiento en la Matriz]]="Impacto"),AC687-(AC687*Tabla135[[#This Row],[Valor del control]]),AND(Tabla135[[#This Row],[No. de Control]]=1,Tabla135[[#This Row],[Desplazamiento en la Matriz]]="Probabilidad"),E688,AND(Tabla135[[#This Row],[No. de Control]]&gt;1,Tabla135[[#This Row],[Desplazamiento en la Matriz]]="Probabilidad"),AC687),""),"")</f>
        <v/>
      </c>
      <c r="AD688" s="310">
        <f>IFERROR(_xlfn.MINIFS(Tabla135[Probabilidad residual],Tabla135[Id Riesgo],Tabla135[[#This Row],[Id Riesgo]]),"")</f>
        <v>0</v>
      </c>
      <c r="AE688" s="310">
        <f>IFERROR(_xlfn.MINIFS(Tabla135[Impacto residual],Tabla135[Id Riesgo],Tabla135[[#This Row],[Id Riesgo]]),"")</f>
        <v>0</v>
      </c>
      <c r="AF688" s="310" t="str" cm="1">
        <f t="array" ref="AF68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88" s="310" t="str" cm="1">
        <f t="array" ref="AG68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8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88" s="213"/>
      <c r="AJ688" s="727">
        <f>_xlfn.MINIFS(Tabla135[Probabilidad residual],Tabla135[Id Riesgo],Tabla135[[#This Row],[Id Riesgo]])</f>
        <v>0</v>
      </c>
      <c r="AK688" s="727">
        <f>_xlfn.MINIFS(Tabla135[Impacto residual],Tabla135[Id Riesgo],Tabla135[[#This Row],[Id Riesgo]])</f>
        <v>0</v>
      </c>
      <c r="AL688" s="727"/>
      <c r="AM688" s="727"/>
      <c r="AN688" s="213"/>
      <c r="AO688" s="213"/>
      <c r="AP688" s="213"/>
      <c r="AQ688" s="213"/>
      <c r="AR688" s="213"/>
      <c r="AS688" s="213"/>
      <c r="AT688" s="213"/>
      <c r="AU688" s="213"/>
      <c r="AV688" s="213"/>
      <c r="AW688" s="213"/>
      <c r="AX688" s="213"/>
      <c r="AY688" s="213"/>
    </row>
    <row r="689" spans="1:51" ht="14.6" x14ac:dyDescent="0.4">
      <c r="A689" s="735" t="str">
        <f>Tabla135[[#This Row],[Id Riesgo]]</f>
        <v>RC68</v>
      </c>
      <c r="B689" s="736" t="str">
        <f>Tabla135[[#This Row],[Riesgo]]</f>
        <v/>
      </c>
      <c r="C689" s="742" t="b">
        <f>Tabla135[[#This Row],[Identificado en paso 1 y 2?]]</f>
        <v>0</v>
      </c>
      <c r="D689" s="727" t="str">
        <f>_xlfn.XLOOKUP(Tabla135[[#This Row],[Id Riesgo]],Tabla13[Id Riesgo],Tabla13[Probabilidad],"",1)</f>
        <v/>
      </c>
      <c r="E689" s="727" t="str">
        <f>IF(C689=TRUE,_xlfn.XLOOKUP(Tabla135[[#This Row],[Id Riesgo]],Tabla13[Id Riesgo],Tabla13[Porcentaje Impacto],"",1),"")</f>
        <v/>
      </c>
      <c r="F689" s="290" t="str">
        <f t="shared" si="67"/>
        <v>RC68</v>
      </c>
      <c r="G689" s="415" t="b">
        <f>_xlfn.XLOOKUP(F689,Tabla13[Id Riesgo],Tabla13[Registro diligenciado],FALSE,1)</f>
        <v>0</v>
      </c>
      <c r="H689" s="290" t="str">
        <f>IF(G689,_xlfn.XLOOKUP(F689,Tabla6[Id Riesgo],Tabla6[DESCRIPCIÓN DEL RIESGO],FALSE,1),"")</f>
        <v/>
      </c>
      <c r="I689" s="327" t="str">
        <f>_xlfn.XLOOKUP(Tabla135[[#This Row],[Id Riesgo]],Tabla13[Id Riesgo],Tabla13[Probabilidad])</f>
        <v/>
      </c>
      <c r="J689" s="327" t="str">
        <f>_xlfn.XLOOKUP(Tabla135[[#This Row],[Id Riesgo]],Tabla13[Id Riesgo],Tabla13[Porcentaje Impacto],"",1)</f>
        <v/>
      </c>
      <c r="K689" s="311">
        <v>8</v>
      </c>
      <c r="L689" s="314"/>
      <c r="M689" s="314"/>
      <c r="N689" s="314"/>
      <c r="O689" s="295"/>
      <c r="P689" s="314"/>
      <c r="Q689" s="328" t="str">
        <f>_xlfn.TEXTJOIN(" ",TRUE,Tabla135[[#This Row],[Actividad - Acción ¿Qué?
Inicia con verbo]],Tabla135[[#This Row],[Complemento
(Observaciones o desviaciones)]])</f>
        <v/>
      </c>
      <c r="R689" s="295"/>
      <c r="S689" s="327" t="str">
        <f>_xlfn.XLOOKUP(Tabla135[[#This Row],[Tipo de control]],Tabla7[Tipo de control],Tabla7[Peso],"",1)</f>
        <v/>
      </c>
      <c r="T689" s="290" t="str">
        <f>_xlfn.XLOOKUP(Tabla135[[#This Row],[Tipo de control]],Tabla7[Tipo de control],Tabla7[Afectación matriz],"",1)</f>
        <v/>
      </c>
      <c r="U689" s="295"/>
      <c r="V689" s="327" t="str">
        <f>_xlfn.XLOOKUP(Tabla135[[#This Row],[Implementación]],Tabla11[Implementación],Tabla11[Peso],"",1)</f>
        <v/>
      </c>
      <c r="W689" s="295"/>
      <c r="X689" s="295"/>
      <c r="Y689" s="295"/>
      <c r="Z689" s="295"/>
      <c r="AA689" s="310" t="str">
        <f>IFERROR(Tabla135[[#This Row],[Peso del control]]+Tabla135[[#This Row],[Peso de la implementación]],"")</f>
        <v/>
      </c>
      <c r="AB689" s="310" t="str" cm="1">
        <f t="array" ref="AB689">IFERROR(IF(Tabla135[[#This Row],[Registro diligenciado]]=TRUE,_xlfn.IFS(AND(Tabla135[[#This Row],[No. de Control]]=1,Tabla135[[#This Row],[Desplazamiento en la Matriz]]="Probabilidad"),D689-(D689*Tabla135[[#This Row],[Valor del control]]),AND(Tabla135[[#This Row],[No. de Control]]&gt;1,Tabla135[[#This Row],[Desplazamiento en la Matriz]]="Probabilidad"),AB688-(AB688*Tabla135[[#This Row],[Valor del control]]),AND(Tabla135[[#This Row],[No. de Control]]=1,Tabla135[[#This Row],[Desplazamiento en la Matriz]]="Impacto"),D689,AND(Tabla135[[#This Row],[No. de Control]]&gt;1,Tabla135[[#This Row],[Desplazamiento en la Matriz]]="Impacto"),AB688),""),"")</f>
        <v/>
      </c>
      <c r="AC689" s="310" t="str" cm="1">
        <f t="array" ref="AC689">IFERROR(IF(Tabla135[[#This Row],[Registro diligenciado]]=TRUE,_xlfn.IFS(AND(Tabla135[[#This Row],[No. de Control]]=1,Tabla135[[#This Row],[Desplazamiento en la Matriz]]="Impacto"),E689-(E689*Tabla135[[#This Row],[Valor del control]]),AND(Tabla135[[#This Row],[No. de Control]]&gt;1,Tabla135[[#This Row],[Desplazamiento en la Matriz]]="Impacto"),AC688-(AC688*Tabla135[[#This Row],[Valor del control]]),AND(Tabla135[[#This Row],[No. de Control]]=1,Tabla135[[#This Row],[Desplazamiento en la Matriz]]="Probabilidad"),E689,AND(Tabla135[[#This Row],[No. de Control]]&gt;1,Tabla135[[#This Row],[Desplazamiento en la Matriz]]="Probabilidad"),AC688),""),"")</f>
        <v/>
      </c>
      <c r="AD689" s="310">
        <f>IFERROR(_xlfn.MINIFS(Tabla135[Probabilidad residual],Tabla135[Id Riesgo],Tabla135[[#This Row],[Id Riesgo]]),"")</f>
        <v>0</v>
      </c>
      <c r="AE689" s="310">
        <f>IFERROR(_xlfn.MINIFS(Tabla135[Impacto residual],Tabla135[Id Riesgo],Tabla135[[#This Row],[Id Riesgo]]),"")</f>
        <v>0</v>
      </c>
      <c r="AF689" s="310" t="str" cm="1">
        <f t="array" ref="AF68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89" s="310" t="str" cm="1">
        <f t="array" ref="AG68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8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89" s="213"/>
      <c r="AJ689" s="727">
        <f>_xlfn.MINIFS(Tabla135[Probabilidad residual],Tabla135[Id Riesgo],Tabla135[[#This Row],[Id Riesgo]])</f>
        <v>0</v>
      </c>
      <c r="AK689" s="727">
        <f>_xlfn.MINIFS(Tabla135[Impacto residual],Tabla135[Id Riesgo],Tabla135[[#This Row],[Id Riesgo]])</f>
        <v>0</v>
      </c>
      <c r="AL689" s="727"/>
      <c r="AM689" s="727"/>
      <c r="AN689" s="213"/>
      <c r="AO689" s="213"/>
      <c r="AP689" s="213"/>
      <c r="AQ689" s="213"/>
      <c r="AR689" s="213"/>
      <c r="AS689" s="213"/>
      <c r="AT689" s="213"/>
      <c r="AU689" s="213"/>
      <c r="AV689" s="213"/>
      <c r="AW689" s="213"/>
      <c r="AX689" s="213"/>
      <c r="AY689" s="213"/>
    </row>
    <row r="690" spans="1:51" ht="14.6" x14ac:dyDescent="0.4">
      <c r="A690" s="735" t="str">
        <f>Tabla135[[#This Row],[Id Riesgo]]</f>
        <v>RC68</v>
      </c>
      <c r="B690" s="736" t="str">
        <f>Tabla135[[#This Row],[Riesgo]]</f>
        <v/>
      </c>
      <c r="C690" s="742" t="b">
        <f>Tabla135[[#This Row],[Identificado en paso 1 y 2?]]</f>
        <v>0</v>
      </c>
      <c r="D690" s="727" t="str">
        <f>_xlfn.XLOOKUP(Tabla135[[#This Row],[Id Riesgo]],Tabla13[Id Riesgo],Tabla13[Probabilidad],"",1)</f>
        <v/>
      </c>
      <c r="E690" s="727" t="str">
        <f>IF(C690=TRUE,_xlfn.XLOOKUP(Tabla135[[#This Row],[Id Riesgo]],Tabla13[Id Riesgo],Tabla13[Porcentaje Impacto],"",1),"")</f>
        <v/>
      </c>
      <c r="F690" s="290" t="str">
        <f t="shared" si="67"/>
        <v>RC68</v>
      </c>
      <c r="G690" s="415" t="b">
        <f>_xlfn.XLOOKUP(F690,Tabla13[Id Riesgo],Tabla13[Registro diligenciado],FALSE,1)</f>
        <v>0</v>
      </c>
      <c r="H690" s="290" t="str">
        <f>IF(G690,_xlfn.XLOOKUP(F690,Tabla6[Id Riesgo],Tabla6[DESCRIPCIÓN DEL RIESGO],FALSE,1),"")</f>
        <v/>
      </c>
      <c r="I690" s="327" t="str">
        <f>_xlfn.XLOOKUP(Tabla135[[#This Row],[Id Riesgo]],Tabla13[Id Riesgo],Tabla13[Probabilidad])</f>
        <v/>
      </c>
      <c r="J690" s="327" t="str">
        <f>_xlfn.XLOOKUP(Tabla135[[#This Row],[Id Riesgo]],Tabla13[Id Riesgo],Tabla13[Porcentaje Impacto],"",1)</f>
        <v/>
      </c>
      <c r="K690" s="311">
        <v>9</v>
      </c>
      <c r="L690" s="314"/>
      <c r="M690" s="314"/>
      <c r="N690" s="314"/>
      <c r="O690" s="295"/>
      <c r="P690" s="314"/>
      <c r="Q690" s="328" t="str">
        <f>_xlfn.TEXTJOIN(" ",TRUE,Tabla135[[#This Row],[Actividad - Acción ¿Qué?
Inicia con verbo]],Tabla135[[#This Row],[Complemento
(Observaciones o desviaciones)]])</f>
        <v/>
      </c>
      <c r="R690" s="295"/>
      <c r="S690" s="327" t="str">
        <f>_xlfn.XLOOKUP(Tabla135[[#This Row],[Tipo de control]],Tabla7[Tipo de control],Tabla7[Peso],"",1)</f>
        <v/>
      </c>
      <c r="T690" s="290" t="str">
        <f>_xlfn.XLOOKUP(Tabla135[[#This Row],[Tipo de control]],Tabla7[Tipo de control],Tabla7[Afectación matriz],"",1)</f>
        <v/>
      </c>
      <c r="U690" s="295"/>
      <c r="V690" s="327" t="str">
        <f>_xlfn.XLOOKUP(Tabla135[[#This Row],[Implementación]],Tabla11[Implementación],Tabla11[Peso],"",1)</f>
        <v/>
      </c>
      <c r="W690" s="295"/>
      <c r="X690" s="295"/>
      <c r="Y690" s="295"/>
      <c r="Z690" s="295"/>
      <c r="AA690" s="310" t="str">
        <f>IFERROR(Tabla135[[#This Row],[Peso del control]]+Tabla135[[#This Row],[Peso de la implementación]],"")</f>
        <v/>
      </c>
      <c r="AB690" s="310" t="str" cm="1">
        <f t="array" ref="AB690">IFERROR(IF(Tabla135[[#This Row],[Registro diligenciado]]=TRUE,_xlfn.IFS(AND(Tabla135[[#This Row],[No. de Control]]=1,Tabla135[[#This Row],[Desplazamiento en la Matriz]]="Probabilidad"),D690-(D690*Tabla135[[#This Row],[Valor del control]]),AND(Tabla135[[#This Row],[No. de Control]]&gt;1,Tabla135[[#This Row],[Desplazamiento en la Matriz]]="Probabilidad"),AB689-(AB689*Tabla135[[#This Row],[Valor del control]]),AND(Tabla135[[#This Row],[No. de Control]]=1,Tabla135[[#This Row],[Desplazamiento en la Matriz]]="Impacto"),D690,AND(Tabla135[[#This Row],[No. de Control]]&gt;1,Tabla135[[#This Row],[Desplazamiento en la Matriz]]="Impacto"),AB689),""),"")</f>
        <v/>
      </c>
      <c r="AC690" s="310" t="str" cm="1">
        <f t="array" ref="AC690">IFERROR(IF(Tabla135[[#This Row],[Registro diligenciado]]=TRUE,_xlfn.IFS(AND(Tabla135[[#This Row],[No. de Control]]=1,Tabla135[[#This Row],[Desplazamiento en la Matriz]]="Impacto"),E690-(E690*Tabla135[[#This Row],[Valor del control]]),AND(Tabla135[[#This Row],[No. de Control]]&gt;1,Tabla135[[#This Row],[Desplazamiento en la Matriz]]="Impacto"),AC689-(AC689*Tabla135[[#This Row],[Valor del control]]),AND(Tabla135[[#This Row],[No. de Control]]=1,Tabla135[[#This Row],[Desplazamiento en la Matriz]]="Probabilidad"),E690,AND(Tabla135[[#This Row],[No. de Control]]&gt;1,Tabla135[[#This Row],[Desplazamiento en la Matriz]]="Probabilidad"),AC689),""),"")</f>
        <v/>
      </c>
      <c r="AD690" s="310">
        <f>IFERROR(_xlfn.MINIFS(Tabla135[Probabilidad residual],Tabla135[Id Riesgo],Tabla135[[#This Row],[Id Riesgo]]),"")</f>
        <v>0</v>
      </c>
      <c r="AE690" s="310">
        <f>IFERROR(_xlfn.MINIFS(Tabla135[Impacto residual],Tabla135[Id Riesgo],Tabla135[[#This Row],[Id Riesgo]]),"")</f>
        <v>0</v>
      </c>
      <c r="AF690" s="310" t="str" cm="1">
        <f t="array" ref="AF69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90" s="310" t="str" cm="1">
        <f t="array" ref="AG69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9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90" s="213"/>
      <c r="AJ690" s="727">
        <f>_xlfn.MINIFS(Tabla135[Probabilidad residual],Tabla135[Id Riesgo],Tabla135[[#This Row],[Id Riesgo]])</f>
        <v>0</v>
      </c>
      <c r="AK690" s="727">
        <f>_xlfn.MINIFS(Tabla135[Impacto residual],Tabla135[Id Riesgo],Tabla135[[#This Row],[Id Riesgo]])</f>
        <v>0</v>
      </c>
      <c r="AL690" s="727"/>
      <c r="AM690" s="727"/>
      <c r="AN690" s="213"/>
      <c r="AO690" s="213"/>
      <c r="AP690" s="213"/>
      <c r="AQ690" s="213"/>
      <c r="AR690" s="213"/>
      <c r="AS690" s="213"/>
      <c r="AT690" s="213"/>
      <c r="AU690" s="213"/>
      <c r="AV690" s="213"/>
      <c r="AW690" s="213"/>
      <c r="AX690" s="213"/>
      <c r="AY690" s="213"/>
    </row>
    <row r="691" spans="1:51" ht="14.6" x14ac:dyDescent="0.4">
      <c r="A691" s="735" t="str">
        <f>Tabla135[[#This Row],[Id Riesgo]]</f>
        <v>RC68</v>
      </c>
      <c r="B691" s="736" t="str">
        <f>Tabla135[[#This Row],[Riesgo]]</f>
        <v/>
      </c>
      <c r="C691" s="742" t="b">
        <f>Tabla135[[#This Row],[Identificado en paso 1 y 2?]]</f>
        <v>0</v>
      </c>
      <c r="D691" s="727" t="str">
        <f>_xlfn.XLOOKUP(Tabla135[[#This Row],[Id Riesgo]],Tabla13[Id Riesgo],Tabla13[Probabilidad],"",1)</f>
        <v/>
      </c>
      <c r="E691" s="727" t="str">
        <f>IF(C691=TRUE,_xlfn.XLOOKUP(Tabla135[[#This Row],[Id Riesgo]],Tabla13[Id Riesgo],Tabla13[Porcentaje Impacto],"",1),"")</f>
        <v/>
      </c>
      <c r="F691" s="290" t="str">
        <f t="shared" si="67"/>
        <v>RC68</v>
      </c>
      <c r="G691" s="415" t="b">
        <f>_xlfn.XLOOKUP(F691,Tabla13[Id Riesgo],Tabla13[Registro diligenciado],FALSE,1)</f>
        <v>0</v>
      </c>
      <c r="H691" s="290" t="str">
        <f>IF(G691,_xlfn.XLOOKUP(F691,Tabla6[Id Riesgo],Tabla6[DESCRIPCIÓN DEL RIESGO],FALSE,1),"")</f>
        <v/>
      </c>
      <c r="I691" s="327" t="str">
        <f>_xlfn.XLOOKUP(Tabla135[[#This Row],[Id Riesgo]],Tabla13[Id Riesgo],Tabla13[Probabilidad])</f>
        <v/>
      </c>
      <c r="J691" s="327" t="str">
        <f>_xlfn.XLOOKUP(Tabla135[[#This Row],[Id Riesgo]],Tabla13[Id Riesgo],Tabla13[Porcentaje Impacto],"",1)</f>
        <v/>
      </c>
      <c r="K691" s="311">
        <v>10</v>
      </c>
      <c r="L691" s="314"/>
      <c r="M691" s="314"/>
      <c r="N691" s="314"/>
      <c r="O691" s="295"/>
      <c r="P691" s="314"/>
      <c r="Q691" s="328" t="str">
        <f>_xlfn.TEXTJOIN(" ",TRUE,Tabla135[[#This Row],[Actividad - Acción ¿Qué?
Inicia con verbo]],Tabla135[[#This Row],[Complemento
(Observaciones o desviaciones)]])</f>
        <v/>
      </c>
      <c r="R691" s="295"/>
      <c r="S691" s="327" t="str">
        <f>_xlfn.XLOOKUP(Tabla135[[#This Row],[Tipo de control]],Tabla7[Tipo de control],Tabla7[Peso],"",1)</f>
        <v/>
      </c>
      <c r="T691" s="290" t="str">
        <f>_xlfn.XLOOKUP(Tabla135[[#This Row],[Tipo de control]],Tabla7[Tipo de control],Tabla7[Afectación matriz],"",1)</f>
        <v/>
      </c>
      <c r="U691" s="295"/>
      <c r="V691" s="327" t="str">
        <f>_xlfn.XLOOKUP(Tabla135[[#This Row],[Implementación]],Tabla11[Implementación],Tabla11[Peso],"",1)</f>
        <v/>
      </c>
      <c r="W691" s="295"/>
      <c r="X691" s="295"/>
      <c r="Y691" s="295"/>
      <c r="Z691" s="295"/>
      <c r="AA691" s="310" t="str">
        <f>IFERROR(Tabla135[[#This Row],[Peso del control]]+Tabla135[[#This Row],[Peso de la implementación]],"")</f>
        <v/>
      </c>
      <c r="AB691" s="310" t="str" cm="1">
        <f t="array" ref="AB691">IFERROR(IF(Tabla135[[#This Row],[Registro diligenciado]]=TRUE,_xlfn.IFS(AND(Tabla135[[#This Row],[No. de Control]]=1,Tabla135[[#This Row],[Desplazamiento en la Matriz]]="Probabilidad"),D691-(D691*Tabla135[[#This Row],[Valor del control]]),AND(Tabla135[[#This Row],[No. de Control]]&gt;1,Tabla135[[#This Row],[Desplazamiento en la Matriz]]="Probabilidad"),AB690-(AB690*Tabla135[[#This Row],[Valor del control]]),AND(Tabla135[[#This Row],[No. de Control]]=1,Tabla135[[#This Row],[Desplazamiento en la Matriz]]="Impacto"),D691,AND(Tabla135[[#This Row],[No. de Control]]&gt;1,Tabla135[[#This Row],[Desplazamiento en la Matriz]]="Impacto"),AB690),""),"")</f>
        <v/>
      </c>
      <c r="AC691" s="310" t="str" cm="1">
        <f t="array" ref="AC691">IFERROR(IF(Tabla135[[#This Row],[Registro diligenciado]]=TRUE,_xlfn.IFS(AND(Tabla135[[#This Row],[No. de Control]]=1,Tabla135[[#This Row],[Desplazamiento en la Matriz]]="Impacto"),E691-(E691*Tabla135[[#This Row],[Valor del control]]),AND(Tabla135[[#This Row],[No. de Control]]&gt;1,Tabla135[[#This Row],[Desplazamiento en la Matriz]]="Impacto"),AC690-(AC690*Tabla135[[#This Row],[Valor del control]]),AND(Tabla135[[#This Row],[No. de Control]]=1,Tabla135[[#This Row],[Desplazamiento en la Matriz]]="Probabilidad"),E691,AND(Tabla135[[#This Row],[No. de Control]]&gt;1,Tabla135[[#This Row],[Desplazamiento en la Matriz]]="Probabilidad"),AC690),""),"")</f>
        <v/>
      </c>
      <c r="AD691" s="310">
        <f>IFERROR(_xlfn.MINIFS(Tabla135[Probabilidad residual],Tabla135[Id Riesgo],Tabla135[[#This Row],[Id Riesgo]]),"")</f>
        <v>0</v>
      </c>
      <c r="AE691" s="310">
        <f>IFERROR(_xlfn.MINIFS(Tabla135[Impacto residual],Tabla135[Id Riesgo],Tabla135[[#This Row],[Id Riesgo]]),"")</f>
        <v>0</v>
      </c>
      <c r="AF691" s="310" t="str" cm="1">
        <f t="array" ref="AF69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91" s="310" t="str" cm="1">
        <f t="array" ref="AG69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9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91" s="213"/>
      <c r="AJ691" s="727">
        <f>_xlfn.MINIFS(Tabla135[Probabilidad residual],Tabla135[Id Riesgo],Tabla135[[#This Row],[Id Riesgo]])</f>
        <v>0</v>
      </c>
      <c r="AK691" s="727">
        <f>_xlfn.MINIFS(Tabla135[Impacto residual],Tabla135[Id Riesgo],Tabla135[[#This Row],[Id Riesgo]])</f>
        <v>0</v>
      </c>
      <c r="AL691" s="727"/>
      <c r="AM691" s="727"/>
      <c r="AN691" s="213"/>
      <c r="AO691" s="213"/>
      <c r="AP691" s="213"/>
      <c r="AQ691" s="213"/>
      <c r="AR691" s="213"/>
      <c r="AS691" s="213"/>
      <c r="AT691" s="213"/>
      <c r="AU691" s="213"/>
      <c r="AV691" s="213"/>
      <c r="AW691" s="213"/>
      <c r="AX691" s="213"/>
      <c r="AY691" s="213"/>
    </row>
    <row r="692" spans="1:51" ht="14.6" x14ac:dyDescent="0.4">
      <c r="A692" s="735" t="str">
        <f>Tabla135[[#This Row],[Id Riesgo]]</f>
        <v>RC69</v>
      </c>
      <c r="B692" s="736" t="str">
        <f>Tabla135[[#This Row],[Riesgo]]</f>
        <v/>
      </c>
      <c r="C692" s="742" t="b">
        <f>Tabla135[[#This Row],[Identificado en paso 1 y 2?]]</f>
        <v>0</v>
      </c>
      <c r="D692" s="727" t="str">
        <f>_xlfn.XLOOKUP(Tabla135[[#This Row],[Id Riesgo]],Tabla13[Id Riesgo],Tabla13[Probabilidad],"",1)</f>
        <v/>
      </c>
      <c r="E692" s="727" t="str">
        <f>IF(C692=TRUE,_xlfn.XLOOKUP(Tabla135[[#This Row],[Id Riesgo]],Tabla13[Id Riesgo],Tabla13[Porcentaje Impacto],"",1),"")</f>
        <v/>
      </c>
      <c r="F692" s="290" t="s">
        <v>200</v>
      </c>
      <c r="G692" s="415" t="b">
        <f>_xlfn.XLOOKUP(F692,Tabla13[Id Riesgo],Tabla13[Registro diligenciado],FALSE,1)</f>
        <v>0</v>
      </c>
      <c r="H692" s="290" t="str">
        <f>IF(G692,_xlfn.XLOOKUP(F692,Tabla6[Id Riesgo],Tabla6[DESCRIPCIÓN DEL RIESGO],FALSE,1),"")</f>
        <v/>
      </c>
      <c r="I692" s="327" t="str">
        <f>_xlfn.XLOOKUP(Tabla135[[#This Row],[Id Riesgo]],Tabla13[Id Riesgo],Tabla13[Probabilidad])</f>
        <v/>
      </c>
      <c r="J692" s="327" t="str">
        <f>_xlfn.XLOOKUP(Tabla135[[#This Row],[Id Riesgo]],Tabla13[Id Riesgo],Tabla13[Porcentaje Impacto],"",1)</f>
        <v/>
      </c>
      <c r="K692" s="311">
        <v>1</v>
      </c>
      <c r="L692" s="314"/>
      <c r="M692" s="314"/>
      <c r="N692" s="314"/>
      <c r="O692" s="295"/>
      <c r="P692" s="314"/>
      <c r="Q692" s="328" t="str">
        <f>_xlfn.TEXTJOIN(" ",TRUE,Tabla135[[#This Row],[Actividad - Acción ¿Qué?
Inicia con verbo]],Tabla135[[#This Row],[Complemento
(Observaciones o desviaciones)]])</f>
        <v/>
      </c>
      <c r="R692" s="295"/>
      <c r="S692" s="327" t="str">
        <f>_xlfn.XLOOKUP(Tabla135[[#This Row],[Tipo de control]],Tabla7[Tipo de control],Tabla7[Peso],"",1)</f>
        <v/>
      </c>
      <c r="T692" s="290" t="str">
        <f>_xlfn.XLOOKUP(Tabla135[[#This Row],[Tipo de control]],Tabla7[Tipo de control],Tabla7[Afectación matriz],"",1)</f>
        <v/>
      </c>
      <c r="U692" s="295"/>
      <c r="V692" s="327" t="str">
        <f>_xlfn.XLOOKUP(Tabla135[[#This Row],[Implementación]],Tabla11[Implementación],Tabla11[Peso],"",1)</f>
        <v/>
      </c>
      <c r="W692" s="295"/>
      <c r="X692" s="295"/>
      <c r="Y692" s="295"/>
      <c r="Z692" s="295"/>
      <c r="AA692" s="310" t="str">
        <f>IFERROR(Tabla135[[#This Row],[Peso del control]]+Tabla135[[#This Row],[Peso de la implementación]],"")</f>
        <v/>
      </c>
      <c r="AB692" s="310" t="str" cm="1">
        <f t="array" ref="AB692">IFERROR(IF(Tabla135[[#This Row],[Registro diligenciado]]=TRUE,_xlfn.IFS(AND(Tabla135[[#This Row],[No. de Control]]=1,Tabla135[[#This Row],[Desplazamiento en la Matriz]]="Probabilidad"),D692-(D692*Tabla135[[#This Row],[Valor del control]]),AND(Tabla135[[#This Row],[No. de Control]]&gt;1,Tabla135[[#This Row],[Desplazamiento en la Matriz]]="Probabilidad"),AB691-(AB691*Tabla135[[#This Row],[Valor del control]]),AND(Tabla135[[#This Row],[No. de Control]]=1,Tabla135[[#This Row],[Desplazamiento en la Matriz]]="Impacto"),D692,AND(Tabla135[[#This Row],[No. de Control]]&gt;1,Tabla135[[#This Row],[Desplazamiento en la Matriz]]="Impacto"),AB691),""),"")</f>
        <v/>
      </c>
      <c r="AC692" s="310" t="str" cm="1">
        <f t="array" ref="AC692">IFERROR(IF(Tabla135[[#This Row],[Registro diligenciado]]=TRUE,_xlfn.IFS(AND(Tabla135[[#This Row],[No. de Control]]=1,Tabla135[[#This Row],[Desplazamiento en la Matriz]]="Impacto"),E692-(E692*Tabla135[[#This Row],[Valor del control]]),AND(Tabla135[[#This Row],[No. de Control]]&gt;1,Tabla135[[#This Row],[Desplazamiento en la Matriz]]="Impacto"),AC691-(AC691*Tabla135[[#This Row],[Valor del control]]),AND(Tabla135[[#This Row],[No. de Control]]=1,Tabla135[[#This Row],[Desplazamiento en la Matriz]]="Probabilidad"),E692,AND(Tabla135[[#This Row],[No. de Control]]&gt;1,Tabla135[[#This Row],[Desplazamiento en la Matriz]]="Probabilidad"),AC691),""),"")</f>
        <v/>
      </c>
      <c r="AD692" s="310">
        <f>IFERROR(_xlfn.MINIFS(Tabla135[Probabilidad residual],Tabla135[Id Riesgo],Tabla135[[#This Row],[Id Riesgo]]),"")</f>
        <v>0</v>
      </c>
      <c r="AE692" s="310">
        <f>IFERROR(_xlfn.MINIFS(Tabla135[Impacto residual],Tabla135[Id Riesgo],Tabla135[[#This Row],[Id Riesgo]]),"")</f>
        <v>0</v>
      </c>
      <c r="AF692" s="310" t="str" cm="1">
        <f t="array" ref="AF69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92" s="310" t="str" cm="1">
        <f t="array" ref="AG69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9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92" s="213"/>
      <c r="AJ692" s="727">
        <f>_xlfn.MINIFS(Tabla135[Probabilidad residual],Tabla135[Id Riesgo],Tabla135[[#This Row],[Id Riesgo]])</f>
        <v>0</v>
      </c>
      <c r="AK692" s="727">
        <f>_xlfn.MINIFS(Tabla135[Impacto residual],Tabla135[Id Riesgo],Tabla135[[#This Row],[Id Riesgo]])</f>
        <v>0</v>
      </c>
      <c r="AL692" s="727" t="str" cm="1">
        <f t="array" ref="AL692">IFERROR(_xlfn.IFS(AND(AJ692&gt;=CONFIGURACIÓN!$BF$6,AJ692&lt;=CONFIGURACIÓN!$BG$6),CONFIGURACIÓN!$BE$6,AND(AJ692&gt;=CONFIGURACIÓN!$BF$7,AJ692&lt;=CONFIGURACIÓN!$BG$7),CONFIGURACIÓN!$BE$7,AND(AJ692&gt;=CONFIGURACIÓN!$BF$8,AJ692&lt;=CONFIGURACIÓN!$BG$8),CONFIGURACIÓN!$BE$8,AND(AJ692&gt;=CONFIGURACIÓN!$BF$9,AJ692&lt;=CONFIGURACIÓN!$BG$9),CONFIGURACIÓN!$BE$9,AND(AJ692&gt;=CONFIGURACIÓN!$BF$10,AJ692&lt;=CONFIGURACIÓN!$BG$10),CONFIGURACIÓN!$BE$10),"")</f>
        <v/>
      </c>
      <c r="AM692" s="727" t="str" cm="1">
        <f t="array" ref="AM692">IFERROR(_xlfn.IFS(AND(AK692&gt;=CONFIGURACIÓN!$BJ$6,AK692&lt;=CONFIGURACIÓN!$BK$6),CONFIGURACIÓN!$BI$6,AND(AK692&gt;=CONFIGURACIÓN!$BJ$7,AK692&lt;=CONFIGURACIÓN!$BK$7),CONFIGURACIÓN!$BI$7,AND(AK692&gt;=CONFIGURACIÓN!$BJ$8,AK692&lt;=CONFIGURACIÓN!$BK$8),CONFIGURACIÓN!$BI$8,AND(AK692&gt;=CONFIGURACIÓN!$BJ$9,AK692&lt;=CONFIGURACIÓN!$BK$9),CONFIGURACIÓN!$BI$9,AND(AK692&gt;=CONFIGURACIÓN!$BJ$10,AK692&lt;=CONFIGURACIÓN!$BK$10),CONFIGURACIÓN!$BI$10),"")</f>
        <v/>
      </c>
      <c r="AN692" s="213"/>
      <c r="AO692" s="213"/>
      <c r="AP692" s="213"/>
      <c r="AQ692" s="213"/>
      <c r="AR692" s="213"/>
      <c r="AS692" s="213"/>
      <c r="AT692" s="213"/>
      <c r="AU692" s="213"/>
      <c r="AV692" s="213"/>
      <c r="AW692" s="213"/>
      <c r="AX692" s="213"/>
      <c r="AY692" s="213"/>
    </row>
    <row r="693" spans="1:51" ht="14.6" x14ac:dyDescent="0.4">
      <c r="A693" s="735" t="str">
        <f>Tabla135[[#This Row],[Id Riesgo]]</f>
        <v>RC69</v>
      </c>
      <c r="B693" s="736" t="str">
        <f>Tabla135[[#This Row],[Riesgo]]</f>
        <v/>
      </c>
      <c r="C693" s="742" t="b">
        <f>Tabla135[[#This Row],[Identificado en paso 1 y 2?]]</f>
        <v>0</v>
      </c>
      <c r="D693" s="727" t="str">
        <f>_xlfn.XLOOKUP(Tabla135[[#This Row],[Id Riesgo]],Tabla13[Id Riesgo],Tabla13[Probabilidad],"",1)</f>
        <v/>
      </c>
      <c r="E693" s="727" t="str">
        <f>IF(C693=TRUE,_xlfn.XLOOKUP(Tabla135[[#This Row],[Id Riesgo]],Tabla13[Id Riesgo],Tabla13[Porcentaje Impacto],"",1),"")</f>
        <v/>
      </c>
      <c r="F693" s="290" t="str">
        <f t="shared" ref="F693:F701" si="68">F692</f>
        <v>RC69</v>
      </c>
      <c r="G693" s="415" t="b">
        <f>_xlfn.XLOOKUP(F693,Tabla13[Id Riesgo],Tabla13[Registro diligenciado],FALSE,1)</f>
        <v>0</v>
      </c>
      <c r="H693" s="290" t="str">
        <f>IF(G693,_xlfn.XLOOKUP(F693,Tabla6[Id Riesgo],Tabla6[DESCRIPCIÓN DEL RIESGO],FALSE,1),"")</f>
        <v/>
      </c>
      <c r="I693" s="327" t="str">
        <f>_xlfn.XLOOKUP(Tabla135[[#This Row],[Id Riesgo]],Tabla13[Id Riesgo],Tabla13[Probabilidad])</f>
        <v/>
      </c>
      <c r="J693" s="327" t="str">
        <f>_xlfn.XLOOKUP(Tabla135[[#This Row],[Id Riesgo]],Tabla13[Id Riesgo],Tabla13[Porcentaje Impacto],"",1)</f>
        <v/>
      </c>
      <c r="K693" s="311">
        <v>2</v>
      </c>
      <c r="L693" s="314"/>
      <c r="M693" s="314"/>
      <c r="N693" s="314"/>
      <c r="O693" s="295"/>
      <c r="P693" s="314"/>
      <c r="Q693" s="328" t="str">
        <f>_xlfn.TEXTJOIN(" ",TRUE,Tabla135[[#This Row],[Actividad - Acción ¿Qué?
Inicia con verbo]],Tabla135[[#This Row],[Complemento
(Observaciones o desviaciones)]])</f>
        <v/>
      </c>
      <c r="R693" s="295"/>
      <c r="S693" s="327" t="str">
        <f>_xlfn.XLOOKUP(Tabla135[[#This Row],[Tipo de control]],Tabla7[Tipo de control],Tabla7[Peso],"",1)</f>
        <v/>
      </c>
      <c r="T693" s="290" t="str">
        <f>_xlfn.XLOOKUP(Tabla135[[#This Row],[Tipo de control]],Tabla7[Tipo de control],Tabla7[Afectación matriz],"",1)</f>
        <v/>
      </c>
      <c r="U693" s="295"/>
      <c r="V693" s="327" t="str">
        <f>_xlfn.XLOOKUP(Tabla135[[#This Row],[Implementación]],Tabla11[Implementación],Tabla11[Peso],"",1)</f>
        <v/>
      </c>
      <c r="W693" s="295"/>
      <c r="X693" s="295"/>
      <c r="Y693" s="295"/>
      <c r="Z693" s="295"/>
      <c r="AA693" s="310" t="str">
        <f>IFERROR(Tabla135[[#This Row],[Peso del control]]+Tabla135[[#This Row],[Peso de la implementación]],"")</f>
        <v/>
      </c>
      <c r="AB693" s="310" t="str" cm="1">
        <f t="array" ref="AB693">IFERROR(IF(Tabla135[[#This Row],[Registro diligenciado]]=TRUE,_xlfn.IFS(AND(Tabla135[[#This Row],[No. de Control]]=1,Tabla135[[#This Row],[Desplazamiento en la Matriz]]="Probabilidad"),D693-(D693*Tabla135[[#This Row],[Valor del control]]),AND(Tabla135[[#This Row],[No. de Control]]&gt;1,Tabla135[[#This Row],[Desplazamiento en la Matriz]]="Probabilidad"),AB692-(AB692*Tabla135[[#This Row],[Valor del control]]),AND(Tabla135[[#This Row],[No. de Control]]=1,Tabla135[[#This Row],[Desplazamiento en la Matriz]]="Impacto"),D693,AND(Tabla135[[#This Row],[No. de Control]]&gt;1,Tabla135[[#This Row],[Desplazamiento en la Matriz]]="Impacto"),AB692),""),"")</f>
        <v/>
      </c>
      <c r="AC693" s="310" t="str" cm="1">
        <f t="array" ref="AC693">IFERROR(IF(Tabla135[[#This Row],[Registro diligenciado]]=TRUE,_xlfn.IFS(AND(Tabla135[[#This Row],[No. de Control]]=1,Tabla135[[#This Row],[Desplazamiento en la Matriz]]="Impacto"),E693-(E693*Tabla135[[#This Row],[Valor del control]]),AND(Tabla135[[#This Row],[No. de Control]]&gt;1,Tabla135[[#This Row],[Desplazamiento en la Matriz]]="Impacto"),AC692-(AC692*Tabla135[[#This Row],[Valor del control]]),AND(Tabla135[[#This Row],[No. de Control]]=1,Tabla135[[#This Row],[Desplazamiento en la Matriz]]="Probabilidad"),E693,AND(Tabla135[[#This Row],[No. de Control]]&gt;1,Tabla135[[#This Row],[Desplazamiento en la Matriz]]="Probabilidad"),AC692),""),"")</f>
        <v/>
      </c>
      <c r="AD693" s="310">
        <f>IFERROR(_xlfn.MINIFS(Tabla135[Probabilidad residual],Tabla135[Id Riesgo],Tabla135[[#This Row],[Id Riesgo]]),"")</f>
        <v>0</v>
      </c>
      <c r="AE693" s="310">
        <f>IFERROR(_xlfn.MINIFS(Tabla135[Impacto residual],Tabla135[Id Riesgo],Tabla135[[#This Row],[Id Riesgo]]),"")</f>
        <v>0</v>
      </c>
      <c r="AF693" s="310" t="str" cm="1">
        <f t="array" ref="AF69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93" s="310" t="str" cm="1">
        <f t="array" ref="AG69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9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93" s="213"/>
      <c r="AJ693" s="727">
        <f>_xlfn.MINIFS(Tabla135[Probabilidad residual],Tabla135[Id Riesgo],Tabla135[[#This Row],[Id Riesgo]])</f>
        <v>0</v>
      </c>
      <c r="AK693" s="727">
        <f>_xlfn.MINIFS(Tabla135[Impacto residual],Tabla135[Id Riesgo],Tabla135[[#This Row],[Id Riesgo]])</f>
        <v>0</v>
      </c>
      <c r="AL693" s="727"/>
      <c r="AM693" s="727"/>
      <c r="AN693" s="213"/>
      <c r="AO693" s="213"/>
      <c r="AP693" s="213"/>
      <c r="AQ693" s="213"/>
      <c r="AR693" s="213"/>
      <c r="AS693" s="213"/>
      <c r="AT693" s="213"/>
      <c r="AU693" s="213"/>
      <c r="AV693" s="213"/>
      <c r="AW693" s="213"/>
      <c r="AX693" s="213"/>
      <c r="AY693" s="213"/>
    </row>
    <row r="694" spans="1:51" ht="14.6" x14ac:dyDescent="0.4">
      <c r="A694" s="735" t="str">
        <f>Tabla135[[#This Row],[Id Riesgo]]</f>
        <v>RC69</v>
      </c>
      <c r="B694" s="736" t="str">
        <f>Tabla135[[#This Row],[Riesgo]]</f>
        <v/>
      </c>
      <c r="C694" s="742" t="b">
        <f>Tabla135[[#This Row],[Identificado en paso 1 y 2?]]</f>
        <v>0</v>
      </c>
      <c r="D694" s="727" t="str">
        <f>_xlfn.XLOOKUP(Tabla135[[#This Row],[Id Riesgo]],Tabla13[Id Riesgo],Tabla13[Probabilidad],"",1)</f>
        <v/>
      </c>
      <c r="E694" s="727" t="str">
        <f>IF(C694=TRUE,_xlfn.XLOOKUP(Tabla135[[#This Row],[Id Riesgo]],Tabla13[Id Riesgo],Tabla13[Porcentaje Impacto],"",1),"")</f>
        <v/>
      </c>
      <c r="F694" s="290" t="str">
        <f t="shared" si="68"/>
        <v>RC69</v>
      </c>
      <c r="G694" s="415" t="b">
        <f>_xlfn.XLOOKUP(F694,Tabla13[Id Riesgo],Tabla13[Registro diligenciado],FALSE,1)</f>
        <v>0</v>
      </c>
      <c r="H694" s="290" t="str">
        <f>IF(G694,_xlfn.XLOOKUP(F694,Tabla6[Id Riesgo],Tabla6[DESCRIPCIÓN DEL RIESGO],FALSE,1),"")</f>
        <v/>
      </c>
      <c r="I694" s="327" t="str">
        <f>_xlfn.XLOOKUP(Tabla135[[#This Row],[Id Riesgo]],Tabla13[Id Riesgo],Tabla13[Probabilidad])</f>
        <v/>
      </c>
      <c r="J694" s="327" t="str">
        <f>_xlfn.XLOOKUP(Tabla135[[#This Row],[Id Riesgo]],Tabla13[Id Riesgo],Tabla13[Porcentaje Impacto],"",1)</f>
        <v/>
      </c>
      <c r="K694" s="311">
        <v>3</v>
      </c>
      <c r="L694" s="314"/>
      <c r="M694" s="314"/>
      <c r="N694" s="314"/>
      <c r="O694" s="295"/>
      <c r="P694" s="314"/>
      <c r="Q694" s="328" t="str">
        <f>_xlfn.TEXTJOIN(" ",TRUE,Tabla135[[#This Row],[Actividad - Acción ¿Qué?
Inicia con verbo]],Tabla135[[#This Row],[Complemento
(Observaciones o desviaciones)]])</f>
        <v/>
      </c>
      <c r="R694" s="295"/>
      <c r="S694" s="327" t="str">
        <f>_xlfn.XLOOKUP(Tabla135[[#This Row],[Tipo de control]],Tabla7[Tipo de control],Tabla7[Peso],"",1)</f>
        <v/>
      </c>
      <c r="T694" s="290" t="str">
        <f>_xlfn.XLOOKUP(Tabla135[[#This Row],[Tipo de control]],Tabla7[Tipo de control],Tabla7[Afectación matriz],"",1)</f>
        <v/>
      </c>
      <c r="U694" s="295"/>
      <c r="V694" s="327" t="str">
        <f>_xlfn.XLOOKUP(Tabla135[[#This Row],[Implementación]],Tabla11[Implementación],Tabla11[Peso],"",1)</f>
        <v/>
      </c>
      <c r="W694" s="295"/>
      <c r="X694" s="295"/>
      <c r="Y694" s="295"/>
      <c r="Z694" s="295"/>
      <c r="AA694" s="310" t="str">
        <f>IFERROR(Tabla135[[#This Row],[Peso del control]]+Tabla135[[#This Row],[Peso de la implementación]],"")</f>
        <v/>
      </c>
      <c r="AB694" s="310" t="str" cm="1">
        <f t="array" ref="AB694">IFERROR(IF(Tabla135[[#This Row],[Registro diligenciado]]=TRUE,_xlfn.IFS(AND(Tabla135[[#This Row],[No. de Control]]=1,Tabla135[[#This Row],[Desplazamiento en la Matriz]]="Probabilidad"),D694-(D694*Tabla135[[#This Row],[Valor del control]]),AND(Tabla135[[#This Row],[No. de Control]]&gt;1,Tabla135[[#This Row],[Desplazamiento en la Matriz]]="Probabilidad"),AB693-(AB693*Tabla135[[#This Row],[Valor del control]]),AND(Tabla135[[#This Row],[No. de Control]]=1,Tabla135[[#This Row],[Desplazamiento en la Matriz]]="Impacto"),D694,AND(Tabla135[[#This Row],[No. de Control]]&gt;1,Tabla135[[#This Row],[Desplazamiento en la Matriz]]="Impacto"),AB693),""),"")</f>
        <v/>
      </c>
      <c r="AC694" s="310" t="str" cm="1">
        <f t="array" ref="AC694">IFERROR(IF(Tabla135[[#This Row],[Registro diligenciado]]=TRUE,_xlfn.IFS(AND(Tabla135[[#This Row],[No. de Control]]=1,Tabla135[[#This Row],[Desplazamiento en la Matriz]]="Impacto"),E694-(E694*Tabla135[[#This Row],[Valor del control]]),AND(Tabla135[[#This Row],[No. de Control]]&gt;1,Tabla135[[#This Row],[Desplazamiento en la Matriz]]="Impacto"),AC693-(AC693*Tabla135[[#This Row],[Valor del control]]),AND(Tabla135[[#This Row],[No. de Control]]=1,Tabla135[[#This Row],[Desplazamiento en la Matriz]]="Probabilidad"),E694,AND(Tabla135[[#This Row],[No. de Control]]&gt;1,Tabla135[[#This Row],[Desplazamiento en la Matriz]]="Probabilidad"),AC693),""),"")</f>
        <v/>
      </c>
      <c r="AD694" s="310">
        <f>IFERROR(_xlfn.MINIFS(Tabla135[Probabilidad residual],Tabla135[Id Riesgo],Tabla135[[#This Row],[Id Riesgo]]),"")</f>
        <v>0</v>
      </c>
      <c r="AE694" s="310">
        <f>IFERROR(_xlfn.MINIFS(Tabla135[Impacto residual],Tabla135[Id Riesgo],Tabla135[[#This Row],[Id Riesgo]]),"")</f>
        <v>0</v>
      </c>
      <c r="AF694" s="310" t="str" cm="1">
        <f t="array" ref="AF69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94" s="310" t="str" cm="1">
        <f t="array" ref="AG69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9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94" s="213"/>
      <c r="AJ694" s="727">
        <f>_xlfn.MINIFS(Tabla135[Probabilidad residual],Tabla135[Id Riesgo],Tabla135[[#This Row],[Id Riesgo]])</f>
        <v>0</v>
      </c>
      <c r="AK694" s="727">
        <f>_xlfn.MINIFS(Tabla135[Impacto residual],Tabla135[Id Riesgo],Tabla135[[#This Row],[Id Riesgo]])</f>
        <v>0</v>
      </c>
      <c r="AL694" s="727"/>
      <c r="AM694" s="727"/>
      <c r="AN694" s="213"/>
      <c r="AO694" s="213"/>
      <c r="AP694" s="213"/>
      <c r="AQ694" s="213"/>
      <c r="AR694" s="213"/>
      <c r="AS694" s="213"/>
      <c r="AT694" s="213"/>
      <c r="AU694" s="213"/>
      <c r="AV694" s="213"/>
      <c r="AW694" s="213"/>
      <c r="AX694" s="213"/>
      <c r="AY694" s="213"/>
    </row>
    <row r="695" spans="1:51" ht="14.6" x14ac:dyDescent="0.4">
      <c r="A695" s="735" t="str">
        <f>Tabla135[[#This Row],[Id Riesgo]]</f>
        <v>RC69</v>
      </c>
      <c r="B695" s="736" t="str">
        <f>Tabla135[[#This Row],[Riesgo]]</f>
        <v/>
      </c>
      <c r="C695" s="742" t="b">
        <f>Tabla135[[#This Row],[Identificado en paso 1 y 2?]]</f>
        <v>0</v>
      </c>
      <c r="D695" s="727" t="str">
        <f>_xlfn.XLOOKUP(Tabla135[[#This Row],[Id Riesgo]],Tabla13[Id Riesgo],Tabla13[Probabilidad],"",1)</f>
        <v/>
      </c>
      <c r="E695" s="727" t="str">
        <f>IF(C695=TRUE,_xlfn.XLOOKUP(Tabla135[[#This Row],[Id Riesgo]],Tabla13[Id Riesgo],Tabla13[Porcentaje Impacto],"",1),"")</f>
        <v/>
      </c>
      <c r="F695" s="290" t="str">
        <f t="shared" si="68"/>
        <v>RC69</v>
      </c>
      <c r="G695" s="415" t="b">
        <f>_xlfn.XLOOKUP(F695,Tabla13[Id Riesgo],Tabla13[Registro diligenciado],FALSE,1)</f>
        <v>0</v>
      </c>
      <c r="H695" s="290" t="str">
        <f>IF(G695,_xlfn.XLOOKUP(F695,Tabla6[Id Riesgo],Tabla6[DESCRIPCIÓN DEL RIESGO],FALSE,1),"")</f>
        <v/>
      </c>
      <c r="I695" s="327" t="str">
        <f>_xlfn.XLOOKUP(Tabla135[[#This Row],[Id Riesgo]],Tabla13[Id Riesgo],Tabla13[Probabilidad])</f>
        <v/>
      </c>
      <c r="J695" s="327" t="str">
        <f>_xlfn.XLOOKUP(Tabla135[[#This Row],[Id Riesgo]],Tabla13[Id Riesgo],Tabla13[Porcentaje Impacto],"",1)</f>
        <v/>
      </c>
      <c r="K695" s="311">
        <v>4</v>
      </c>
      <c r="L695" s="314"/>
      <c r="M695" s="314"/>
      <c r="N695" s="314"/>
      <c r="O695" s="295"/>
      <c r="P695" s="314"/>
      <c r="Q695" s="328" t="str">
        <f>_xlfn.TEXTJOIN(" ",TRUE,Tabla135[[#This Row],[Actividad - Acción ¿Qué?
Inicia con verbo]],Tabla135[[#This Row],[Complemento
(Observaciones o desviaciones)]])</f>
        <v/>
      </c>
      <c r="R695" s="295"/>
      <c r="S695" s="327" t="str">
        <f>_xlfn.XLOOKUP(Tabla135[[#This Row],[Tipo de control]],Tabla7[Tipo de control],Tabla7[Peso],"",1)</f>
        <v/>
      </c>
      <c r="T695" s="290" t="str">
        <f>_xlfn.XLOOKUP(Tabla135[[#This Row],[Tipo de control]],Tabla7[Tipo de control],Tabla7[Afectación matriz],"",1)</f>
        <v/>
      </c>
      <c r="U695" s="295"/>
      <c r="V695" s="327" t="str">
        <f>_xlfn.XLOOKUP(Tabla135[[#This Row],[Implementación]],Tabla11[Implementación],Tabla11[Peso],"",1)</f>
        <v/>
      </c>
      <c r="W695" s="295"/>
      <c r="X695" s="295"/>
      <c r="Y695" s="295"/>
      <c r="Z695" s="295"/>
      <c r="AA695" s="310" t="str">
        <f>IFERROR(Tabla135[[#This Row],[Peso del control]]+Tabla135[[#This Row],[Peso de la implementación]],"")</f>
        <v/>
      </c>
      <c r="AB695" s="310" t="str" cm="1">
        <f t="array" ref="AB695">IFERROR(IF(Tabla135[[#This Row],[Registro diligenciado]]=TRUE,_xlfn.IFS(AND(Tabla135[[#This Row],[No. de Control]]=1,Tabla135[[#This Row],[Desplazamiento en la Matriz]]="Probabilidad"),D695-(D695*Tabla135[[#This Row],[Valor del control]]),AND(Tabla135[[#This Row],[No. de Control]]&gt;1,Tabla135[[#This Row],[Desplazamiento en la Matriz]]="Probabilidad"),AB694-(AB694*Tabla135[[#This Row],[Valor del control]]),AND(Tabla135[[#This Row],[No. de Control]]=1,Tabla135[[#This Row],[Desplazamiento en la Matriz]]="Impacto"),D695,AND(Tabla135[[#This Row],[No. de Control]]&gt;1,Tabla135[[#This Row],[Desplazamiento en la Matriz]]="Impacto"),AB694),""),"")</f>
        <v/>
      </c>
      <c r="AC695" s="310" t="str" cm="1">
        <f t="array" ref="AC695">IFERROR(IF(Tabla135[[#This Row],[Registro diligenciado]]=TRUE,_xlfn.IFS(AND(Tabla135[[#This Row],[No. de Control]]=1,Tabla135[[#This Row],[Desplazamiento en la Matriz]]="Impacto"),E695-(E695*Tabla135[[#This Row],[Valor del control]]),AND(Tabla135[[#This Row],[No. de Control]]&gt;1,Tabla135[[#This Row],[Desplazamiento en la Matriz]]="Impacto"),AC694-(AC694*Tabla135[[#This Row],[Valor del control]]),AND(Tabla135[[#This Row],[No. de Control]]=1,Tabla135[[#This Row],[Desplazamiento en la Matriz]]="Probabilidad"),E695,AND(Tabla135[[#This Row],[No. de Control]]&gt;1,Tabla135[[#This Row],[Desplazamiento en la Matriz]]="Probabilidad"),AC694),""),"")</f>
        <v/>
      </c>
      <c r="AD695" s="310">
        <f>IFERROR(_xlfn.MINIFS(Tabla135[Probabilidad residual],Tabla135[Id Riesgo],Tabla135[[#This Row],[Id Riesgo]]),"")</f>
        <v>0</v>
      </c>
      <c r="AE695" s="310">
        <f>IFERROR(_xlfn.MINIFS(Tabla135[Impacto residual],Tabla135[Id Riesgo],Tabla135[[#This Row],[Id Riesgo]]),"")</f>
        <v>0</v>
      </c>
      <c r="AF695" s="310" t="str" cm="1">
        <f t="array" ref="AF69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95" s="310" t="str" cm="1">
        <f t="array" ref="AG69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9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95" s="213"/>
      <c r="AJ695" s="727">
        <f>_xlfn.MINIFS(Tabla135[Probabilidad residual],Tabla135[Id Riesgo],Tabla135[[#This Row],[Id Riesgo]])</f>
        <v>0</v>
      </c>
      <c r="AK695" s="727">
        <f>_xlfn.MINIFS(Tabla135[Impacto residual],Tabla135[Id Riesgo],Tabla135[[#This Row],[Id Riesgo]])</f>
        <v>0</v>
      </c>
      <c r="AL695" s="727"/>
      <c r="AM695" s="727"/>
      <c r="AN695" s="213"/>
      <c r="AO695" s="213"/>
      <c r="AP695" s="213"/>
      <c r="AQ695" s="213"/>
      <c r="AR695" s="213"/>
      <c r="AS695" s="213"/>
      <c r="AT695" s="213"/>
      <c r="AU695" s="213"/>
      <c r="AV695" s="213"/>
      <c r="AW695" s="213"/>
      <c r="AX695" s="213"/>
      <c r="AY695" s="213"/>
    </row>
    <row r="696" spans="1:51" ht="14.6" x14ac:dyDescent="0.4">
      <c r="A696" s="735" t="str">
        <f>Tabla135[[#This Row],[Id Riesgo]]</f>
        <v>RC69</v>
      </c>
      <c r="B696" s="736" t="str">
        <f>Tabla135[[#This Row],[Riesgo]]</f>
        <v/>
      </c>
      <c r="C696" s="742" t="b">
        <f>Tabla135[[#This Row],[Identificado en paso 1 y 2?]]</f>
        <v>0</v>
      </c>
      <c r="D696" s="727" t="str">
        <f>_xlfn.XLOOKUP(Tabla135[[#This Row],[Id Riesgo]],Tabla13[Id Riesgo],Tabla13[Probabilidad],"",1)</f>
        <v/>
      </c>
      <c r="E696" s="727" t="str">
        <f>IF(C696=TRUE,_xlfn.XLOOKUP(Tabla135[[#This Row],[Id Riesgo]],Tabla13[Id Riesgo],Tabla13[Porcentaje Impacto],"",1),"")</f>
        <v/>
      </c>
      <c r="F696" s="290" t="str">
        <f t="shared" si="68"/>
        <v>RC69</v>
      </c>
      <c r="G696" s="415" t="b">
        <f>_xlfn.XLOOKUP(F696,Tabla13[Id Riesgo],Tabla13[Registro diligenciado],FALSE,1)</f>
        <v>0</v>
      </c>
      <c r="H696" s="290" t="str">
        <f>IF(G696,_xlfn.XLOOKUP(F696,Tabla6[Id Riesgo],Tabla6[DESCRIPCIÓN DEL RIESGO],FALSE,1),"")</f>
        <v/>
      </c>
      <c r="I696" s="327" t="str">
        <f>_xlfn.XLOOKUP(Tabla135[[#This Row],[Id Riesgo]],Tabla13[Id Riesgo],Tabla13[Probabilidad])</f>
        <v/>
      </c>
      <c r="J696" s="327" t="str">
        <f>_xlfn.XLOOKUP(Tabla135[[#This Row],[Id Riesgo]],Tabla13[Id Riesgo],Tabla13[Porcentaje Impacto],"",1)</f>
        <v/>
      </c>
      <c r="K696" s="311">
        <v>5</v>
      </c>
      <c r="L696" s="314"/>
      <c r="M696" s="314"/>
      <c r="N696" s="314"/>
      <c r="O696" s="295"/>
      <c r="P696" s="314"/>
      <c r="Q696" s="328" t="str">
        <f>_xlfn.TEXTJOIN(" ",TRUE,Tabla135[[#This Row],[Actividad - Acción ¿Qué?
Inicia con verbo]],Tabla135[[#This Row],[Complemento
(Observaciones o desviaciones)]])</f>
        <v/>
      </c>
      <c r="R696" s="295"/>
      <c r="S696" s="327" t="str">
        <f>_xlfn.XLOOKUP(Tabla135[[#This Row],[Tipo de control]],Tabla7[Tipo de control],Tabla7[Peso],"",1)</f>
        <v/>
      </c>
      <c r="T696" s="290" t="str">
        <f>_xlfn.XLOOKUP(Tabla135[[#This Row],[Tipo de control]],Tabla7[Tipo de control],Tabla7[Afectación matriz],"",1)</f>
        <v/>
      </c>
      <c r="U696" s="295"/>
      <c r="V696" s="327" t="str">
        <f>_xlfn.XLOOKUP(Tabla135[[#This Row],[Implementación]],Tabla11[Implementación],Tabla11[Peso],"",1)</f>
        <v/>
      </c>
      <c r="W696" s="295"/>
      <c r="X696" s="295"/>
      <c r="Y696" s="295"/>
      <c r="Z696" s="295"/>
      <c r="AA696" s="310" t="str">
        <f>IFERROR(Tabla135[[#This Row],[Peso del control]]+Tabla135[[#This Row],[Peso de la implementación]],"")</f>
        <v/>
      </c>
      <c r="AB696" s="310" t="str" cm="1">
        <f t="array" ref="AB696">IFERROR(IF(Tabla135[[#This Row],[Registro diligenciado]]=TRUE,_xlfn.IFS(AND(Tabla135[[#This Row],[No. de Control]]=1,Tabla135[[#This Row],[Desplazamiento en la Matriz]]="Probabilidad"),D696-(D696*Tabla135[[#This Row],[Valor del control]]),AND(Tabla135[[#This Row],[No. de Control]]&gt;1,Tabla135[[#This Row],[Desplazamiento en la Matriz]]="Probabilidad"),AB695-(AB695*Tabla135[[#This Row],[Valor del control]]),AND(Tabla135[[#This Row],[No. de Control]]=1,Tabla135[[#This Row],[Desplazamiento en la Matriz]]="Impacto"),D696,AND(Tabla135[[#This Row],[No. de Control]]&gt;1,Tabla135[[#This Row],[Desplazamiento en la Matriz]]="Impacto"),AB695),""),"")</f>
        <v/>
      </c>
      <c r="AC696" s="310" t="str" cm="1">
        <f t="array" ref="AC696">IFERROR(IF(Tabla135[[#This Row],[Registro diligenciado]]=TRUE,_xlfn.IFS(AND(Tabla135[[#This Row],[No. de Control]]=1,Tabla135[[#This Row],[Desplazamiento en la Matriz]]="Impacto"),E696-(E696*Tabla135[[#This Row],[Valor del control]]),AND(Tabla135[[#This Row],[No. de Control]]&gt;1,Tabla135[[#This Row],[Desplazamiento en la Matriz]]="Impacto"),AC695-(AC695*Tabla135[[#This Row],[Valor del control]]),AND(Tabla135[[#This Row],[No. de Control]]=1,Tabla135[[#This Row],[Desplazamiento en la Matriz]]="Probabilidad"),E696,AND(Tabla135[[#This Row],[No. de Control]]&gt;1,Tabla135[[#This Row],[Desplazamiento en la Matriz]]="Probabilidad"),AC695),""),"")</f>
        <v/>
      </c>
      <c r="AD696" s="310">
        <f>IFERROR(_xlfn.MINIFS(Tabla135[Probabilidad residual],Tabla135[Id Riesgo],Tabla135[[#This Row],[Id Riesgo]]),"")</f>
        <v>0</v>
      </c>
      <c r="AE696" s="310">
        <f>IFERROR(_xlfn.MINIFS(Tabla135[Impacto residual],Tabla135[Id Riesgo],Tabla135[[#This Row],[Id Riesgo]]),"")</f>
        <v>0</v>
      </c>
      <c r="AF696" s="310" t="str" cm="1">
        <f t="array" ref="AF69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96" s="310" t="str" cm="1">
        <f t="array" ref="AG69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9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96" s="213"/>
      <c r="AJ696" s="727">
        <f>_xlfn.MINIFS(Tabla135[Probabilidad residual],Tabla135[Id Riesgo],Tabla135[[#This Row],[Id Riesgo]])</f>
        <v>0</v>
      </c>
      <c r="AK696" s="727">
        <f>_xlfn.MINIFS(Tabla135[Impacto residual],Tabla135[Id Riesgo],Tabla135[[#This Row],[Id Riesgo]])</f>
        <v>0</v>
      </c>
      <c r="AL696" s="727"/>
      <c r="AM696" s="727"/>
      <c r="AN696" s="213"/>
      <c r="AO696" s="213"/>
      <c r="AP696" s="213"/>
      <c r="AQ696" s="213"/>
      <c r="AR696" s="213"/>
      <c r="AS696" s="213"/>
      <c r="AT696" s="213"/>
      <c r="AU696" s="213"/>
      <c r="AV696" s="213"/>
      <c r="AW696" s="213"/>
      <c r="AX696" s="213"/>
      <c r="AY696" s="213"/>
    </row>
    <row r="697" spans="1:51" ht="14.6" x14ac:dyDescent="0.4">
      <c r="A697" s="735" t="str">
        <f>Tabla135[[#This Row],[Id Riesgo]]</f>
        <v>RC69</v>
      </c>
      <c r="B697" s="736" t="str">
        <f>Tabla135[[#This Row],[Riesgo]]</f>
        <v/>
      </c>
      <c r="C697" s="742" t="b">
        <f>Tabla135[[#This Row],[Identificado en paso 1 y 2?]]</f>
        <v>0</v>
      </c>
      <c r="D697" s="727" t="str">
        <f>_xlfn.XLOOKUP(Tabla135[[#This Row],[Id Riesgo]],Tabla13[Id Riesgo],Tabla13[Probabilidad],"",1)</f>
        <v/>
      </c>
      <c r="E697" s="727" t="str">
        <f>IF(C697=TRUE,_xlfn.XLOOKUP(Tabla135[[#This Row],[Id Riesgo]],Tabla13[Id Riesgo],Tabla13[Porcentaje Impacto],"",1),"")</f>
        <v/>
      </c>
      <c r="F697" s="290" t="str">
        <f t="shared" si="68"/>
        <v>RC69</v>
      </c>
      <c r="G697" s="415" t="b">
        <f>_xlfn.XLOOKUP(F697,Tabla13[Id Riesgo],Tabla13[Registro diligenciado],FALSE,1)</f>
        <v>0</v>
      </c>
      <c r="H697" s="290" t="str">
        <f>IF(G697,_xlfn.XLOOKUP(F697,Tabla6[Id Riesgo],Tabla6[DESCRIPCIÓN DEL RIESGO],FALSE,1),"")</f>
        <v/>
      </c>
      <c r="I697" s="327" t="str">
        <f>_xlfn.XLOOKUP(Tabla135[[#This Row],[Id Riesgo]],Tabla13[Id Riesgo],Tabla13[Probabilidad])</f>
        <v/>
      </c>
      <c r="J697" s="327" t="str">
        <f>_xlfn.XLOOKUP(Tabla135[[#This Row],[Id Riesgo]],Tabla13[Id Riesgo],Tabla13[Porcentaje Impacto],"",1)</f>
        <v/>
      </c>
      <c r="K697" s="311">
        <v>6</v>
      </c>
      <c r="L697" s="314"/>
      <c r="M697" s="314"/>
      <c r="N697" s="314"/>
      <c r="O697" s="295"/>
      <c r="P697" s="314"/>
      <c r="Q697" s="328" t="str">
        <f>_xlfn.TEXTJOIN(" ",TRUE,Tabla135[[#This Row],[Actividad - Acción ¿Qué?
Inicia con verbo]],Tabla135[[#This Row],[Complemento
(Observaciones o desviaciones)]])</f>
        <v/>
      </c>
      <c r="R697" s="295"/>
      <c r="S697" s="327" t="str">
        <f>_xlfn.XLOOKUP(Tabla135[[#This Row],[Tipo de control]],Tabla7[Tipo de control],Tabla7[Peso],"",1)</f>
        <v/>
      </c>
      <c r="T697" s="290" t="str">
        <f>_xlfn.XLOOKUP(Tabla135[[#This Row],[Tipo de control]],Tabla7[Tipo de control],Tabla7[Afectación matriz],"",1)</f>
        <v/>
      </c>
      <c r="U697" s="295"/>
      <c r="V697" s="327" t="str">
        <f>_xlfn.XLOOKUP(Tabla135[[#This Row],[Implementación]],Tabla11[Implementación],Tabla11[Peso],"",1)</f>
        <v/>
      </c>
      <c r="W697" s="295"/>
      <c r="X697" s="295"/>
      <c r="Y697" s="295"/>
      <c r="Z697" s="295"/>
      <c r="AA697" s="310" t="str">
        <f>IFERROR(Tabla135[[#This Row],[Peso del control]]+Tabla135[[#This Row],[Peso de la implementación]],"")</f>
        <v/>
      </c>
      <c r="AB697" s="310" t="str" cm="1">
        <f t="array" ref="AB697">IFERROR(IF(Tabla135[[#This Row],[Registro diligenciado]]=TRUE,_xlfn.IFS(AND(Tabla135[[#This Row],[No. de Control]]=1,Tabla135[[#This Row],[Desplazamiento en la Matriz]]="Probabilidad"),D697-(D697*Tabla135[[#This Row],[Valor del control]]),AND(Tabla135[[#This Row],[No. de Control]]&gt;1,Tabla135[[#This Row],[Desplazamiento en la Matriz]]="Probabilidad"),AB696-(AB696*Tabla135[[#This Row],[Valor del control]]),AND(Tabla135[[#This Row],[No. de Control]]=1,Tabla135[[#This Row],[Desplazamiento en la Matriz]]="Impacto"),D697,AND(Tabla135[[#This Row],[No. de Control]]&gt;1,Tabla135[[#This Row],[Desplazamiento en la Matriz]]="Impacto"),AB696),""),"")</f>
        <v/>
      </c>
      <c r="AC697" s="310" t="str" cm="1">
        <f t="array" ref="AC697">IFERROR(IF(Tabla135[[#This Row],[Registro diligenciado]]=TRUE,_xlfn.IFS(AND(Tabla135[[#This Row],[No. de Control]]=1,Tabla135[[#This Row],[Desplazamiento en la Matriz]]="Impacto"),E697-(E697*Tabla135[[#This Row],[Valor del control]]),AND(Tabla135[[#This Row],[No. de Control]]&gt;1,Tabla135[[#This Row],[Desplazamiento en la Matriz]]="Impacto"),AC696-(AC696*Tabla135[[#This Row],[Valor del control]]),AND(Tabla135[[#This Row],[No. de Control]]=1,Tabla135[[#This Row],[Desplazamiento en la Matriz]]="Probabilidad"),E697,AND(Tabla135[[#This Row],[No. de Control]]&gt;1,Tabla135[[#This Row],[Desplazamiento en la Matriz]]="Probabilidad"),AC696),""),"")</f>
        <v/>
      </c>
      <c r="AD697" s="310">
        <f>IFERROR(_xlfn.MINIFS(Tabla135[Probabilidad residual],Tabla135[Id Riesgo],Tabla135[[#This Row],[Id Riesgo]]),"")</f>
        <v>0</v>
      </c>
      <c r="AE697" s="310">
        <f>IFERROR(_xlfn.MINIFS(Tabla135[Impacto residual],Tabla135[Id Riesgo],Tabla135[[#This Row],[Id Riesgo]]),"")</f>
        <v>0</v>
      </c>
      <c r="AF697" s="310" t="str" cm="1">
        <f t="array" ref="AF69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97" s="310" t="str" cm="1">
        <f t="array" ref="AG69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9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97" s="213"/>
      <c r="AJ697" s="727">
        <f>_xlfn.MINIFS(Tabla135[Probabilidad residual],Tabla135[Id Riesgo],Tabla135[[#This Row],[Id Riesgo]])</f>
        <v>0</v>
      </c>
      <c r="AK697" s="727">
        <f>_xlfn.MINIFS(Tabla135[Impacto residual],Tabla135[Id Riesgo],Tabla135[[#This Row],[Id Riesgo]])</f>
        <v>0</v>
      </c>
      <c r="AL697" s="727"/>
      <c r="AM697" s="727"/>
      <c r="AN697" s="213"/>
      <c r="AO697" s="213"/>
      <c r="AP697" s="213"/>
      <c r="AQ697" s="213"/>
      <c r="AR697" s="213"/>
      <c r="AS697" s="213"/>
      <c r="AT697" s="213"/>
      <c r="AU697" s="213"/>
      <c r="AV697" s="213"/>
      <c r="AW697" s="213"/>
      <c r="AX697" s="213"/>
      <c r="AY697" s="213"/>
    </row>
    <row r="698" spans="1:51" ht="14.6" x14ac:dyDescent="0.4">
      <c r="A698" s="735" t="str">
        <f>Tabla135[[#This Row],[Id Riesgo]]</f>
        <v>RC69</v>
      </c>
      <c r="B698" s="736" t="str">
        <f>Tabla135[[#This Row],[Riesgo]]</f>
        <v/>
      </c>
      <c r="C698" s="742" t="b">
        <f>Tabla135[[#This Row],[Identificado en paso 1 y 2?]]</f>
        <v>0</v>
      </c>
      <c r="D698" s="727" t="str">
        <f>_xlfn.XLOOKUP(Tabla135[[#This Row],[Id Riesgo]],Tabla13[Id Riesgo],Tabla13[Probabilidad],"",1)</f>
        <v/>
      </c>
      <c r="E698" s="727" t="str">
        <f>IF(C698=TRUE,_xlfn.XLOOKUP(Tabla135[[#This Row],[Id Riesgo]],Tabla13[Id Riesgo],Tabla13[Porcentaje Impacto],"",1),"")</f>
        <v/>
      </c>
      <c r="F698" s="290" t="str">
        <f t="shared" si="68"/>
        <v>RC69</v>
      </c>
      <c r="G698" s="415" t="b">
        <f>_xlfn.XLOOKUP(F698,Tabla13[Id Riesgo],Tabla13[Registro diligenciado],FALSE,1)</f>
        <v>0</v>
      </c>
      <c r="H698" s="290" t="str">
        <f>IF(G698,_xlfn.XLOOKUP(F698,Tabla6[Id Riesgo],Tabla6[DESCRIPCIÓN DEL RIESGO],FALSE,1),"")</f>
        <v/>
      </c>
      <c r="I698" s="327" t="str">
        <f>_xlfn.XLOOKUP(Tabla135[[#This Row],[Id Riesgo]],Tabla13[Id Riesgo],Tabla13[Probabilidad])</f>
        <v/>
      </c>
      <c r="J698" s="327" t="str">
        <f>_xlfn.XLOOKUP(Tabla135[[#This Row],[Id Riesgo]],Tabla13[Id Riesgo],Tabla13[Porcentaje Impacto],"",1)</f>
        <v/>
      </c>
      <c r="K698" s="311">
        <v>7</v>
      </c>
      <c r="L698" s="314"/>
      <c r="M698" s="314"/>
      <c r="N698" s="314"/>
      <c r="O698" s="295"/>
      <c r="P698" s="314"/>
      <c r="Q698" s="328" t="str">
        <f>_xlfn.TEXTJOIN(" ",TRUE,Tabla135[[#This Row],[Actividad - Acción ¿Qué?
Inicia con verbo]],Tabla135[[#This Row],[Complemento
(Observaciones o desviaciones)]])</f>
        <v/>
      </c>
      <c r="R698" s="295"/>
      <c r="S698" s="327" t="str">
        <f>_xlfn.XLOOKUP(Tabla135[[#This Row],[Tipo de control]],Tabla7[Tipo de control],Tabla7[Peso],"",1)</f>
        <v/>
      </c>
      <c r="T698" s="290" t="str">
        <f>_xlfn.XLOOKUP(Tabla135[[#This Row],[Tipo de control]],Tabla7[Tipo de control],Tabla7[Afectación matriz],"",1)</f>
        <v/>
      </c>
      <c r="U698" s="295"/>
      <c r="V698" s="327" t="str">
        <f>_xlfn.XLOOKUP(Tabla135[[#This Row],[Implementación]],Tabla11[Implementación],Tabla11[Peso],"",1)</f>
        <v/>
      </c>
      <c r="W698" s="295"/>
      <c r="X698" s="295"/>
      <c r="Y698" s="295"/>
      <c r="Z698" s="295"/>
      <c r="AA698" s="310" t="str">
        <f>IFERROR(Tabla135[[#This Row],[Peso del control]]+Tabla135[[#This Row],[Peso de la implementación]],"")</f>
        <v/>
      </c>
      <c r="AB698" s="310" t="str" cm="1">
        <f t="array" ref="AB698">IFERROR(IF(Tabla135[[#This Row],[Registro diligenciado]]=TRUE,_xlfn.IFS(AND(Tabla135[[#This Row],[No. de Control]]=1,Tabla135[[#This Row],[Desplazamiento en la Matriz]]="Probabilidad"),D698-(D698*Tabla135[[#This Row],[Valor del control]]),AND(Tabla135[[#This Row],[No. de Control]]&gt;1,Tabla135[[#This Row],[Desplazamiento en la Matriz]]="Probabilidad"),AB697-(AB697*Tabla135[[#This Row],[Valor del control]]),AND(Tabla135[[#This Row],[No. de Control]]=1,Tabla135[[#This Row],[Desplazamiento en la Matriz]]="Impacto"),D698,AND(Tabla135[[#This Row],[No. de Control]]&gt;1,Tabla135[[#This Row],[Desplazamiento en la Matriz]]="Impacto"),AB697),""),"")</f>
        <v/>
      </c>
      <c r="AC698" s="310" t="str" cm="1">
        <f t="array" ref="AC698">IFERROR(IF(Tabla135[[#This Row],[Registro diligenciado]]=TRUE,_xlfn.IFS(AND(Tabla135[[#This Row],[No. de Control]]=1,Tabla135[[#This Row],[Desplazamiento en la Matriz]]="Impacto"),E698-(E698*Tabla135[[#This Row],[Valor del control]]),AND(Tabla135[[#This Row],[No. de Control]]&gt;1,Tabla135[[#This Row],[Desplazamiento en la Matriz]]="Impacto"),AC697-(AC697*Tabla135[[#This Row],[Valor del control]]),AND(Tabla135[[#This Row],[No. de Control]]=1,Tabla135[[#This Row],[Desplazamiento en la Matriz]]="Probabilidad"),E698,AND(Tabla135[[#This Row],[No. de Control]]&gt;1,Tabla135[[#This Row],[Desplazamiento en la Matriz]]="Probabilidad"),AC697),""),"")</f>
        <v/>
      </c>
      <c r="AD698" s="310">
        <f>IFERROR(_xlfn.MINIFS(Tabla135[Probabilidad residual],Tabla135[Id Riesgo],Tabla135[[#This Row],[Id Riesgo]]),"")</f>
        <v>0</v>
      </c>
      <c r="AE698" s="310">
        <f>IFERROR(_xlfn.MINIFS(Tabla135[Impacto residual],Tabla135[Id Riesgo],Tabla135[[#This Row],[Id Riesgo]]),"")</f>
        <v>0</v>
      </c>
      <c r="AF698" s="310" t="str" cm="1">
        <f t="array" ref="AF69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98" s="310" t="str" cm="1">
        <f t="array" ref="AG69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9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98" s="213"/>
      <c r="AJ698" s="727">
        <f>_xlfn.MINIFS(Tabla135[Probabilidad residual],Tabla135[Id Riesgo],Tabla135[[#This Row],[Id Riesgo]])</f>
        <v>0</v>
      </c>
      <c r="AK698" s="727">
        <f>_xlfn.MINIFS(Tabla135[Impacto residual],Tabla135[Id Riesgo],Tabla135[[#This Row],[Id Riesgo]])</f>
        <v>0</v>
      </c>
      <c r="AL698" s="727"/>
      <c r="AM698" s="727"/>
      <c r="AN698" s="213"/>
      <c r="AO698" s="213"/>
      <c r="AP698" s="213"/>
      <c r="AQ698" s="213"/>
      <c r="AR698" s="213"/>
      <c r="AS698" s="213"/>
      <c r="AT698" s="213"/>
      <c r="AU698" s="213"/>
      <c r="AV698" s="213"/>
      <c r="AW698" s="213"/>
      <c r="AX698" s="213"/>
      <c r="AY698" s="213"/>
    </row>
    <row r="699" spans="1:51" ht="14.6" x14ac:dyDescent="0.4">
      <c r="A699" s="735" t="str">
        <f>Tabla135[[#This Row],[Id Riesgo]]</f>
        <v>RC69</v>
      </c>
      <c r="B699" s="736" t="str">
        <f>Tabla135[[#This Row],[Riesgo]]</f>
        <v/>
      </c>
      <c r="C699" s="742" t="b">
        <f>Tabla135[[#This Row],[Identificado en paso 1 y 2?]]</f>
        <v>0</v>
      </c>
      <c r="D699" s="727" t="str">
        <f>_xlfn.XLOOKUP(Tabla135[[#This Row],[Id Riesgo]],Tabla13[Id Riesgo],Tabla13[Probabilidad],"",1)</f>
        <v/>
      </c>
      <c r="E699" s="727" t="str">
        <f>IF(C699=TRUE,_xlfn.XLOOKUP(Tabla135[[#This Row],[Id Riesgo]],Tabla13[Id Riesgo],Tabla13[Porcentaje Impacto],"",1),"")</f>
        <v/>
      </c>
      <c r="F699" s="290" t="str">
        <f t="shared" si="68"/>
        <v>RC69</v>
      </c>
      <c r="G699" s="415" t="b">
        <f>_xlfn.XLOOKUP(F699,Tabla13[Id Riesgo],Tabla13[Registro diligenciado],FALSE,1)</f>
        <v>0</v>
      </c>
      <c r="H699" s="290" t="str">
        <f>IF(G699,_xlfn.XLOOKUP(F699,Tabla6[Id Riesgo],Tabla6[DESCRIPCIÓN DEL RIESGO],FALSE,1),"")</f>
        <v/>
      </c>
      <c r="I699" s="327" t="str">
        <f>_xlfn.XLOOKUP(Tabla135[[#This Row],[Id Riesgo]],Tabla13[Id Riesgo],Tabla13[Probabilidad])</f>
        <v/>
      </c>
      <c r="J699" s="327" t="str">
        <f>_xlfn.XLOOKUP(Tabla135[[#This Row],[Id Riesgo]],Tabla13[Id Riesgo],Tabla13[Porcentaje Impacto],"",1)</f>
        <v/>
      </c>
      <c r="K699" s="311">
        <v>8</v>
      </c>
      <c r="L699" s="314"/>
      <c r="M699" s="314"/>
      <c r="N699" s="314"/>
      <c r="O699" s="295"/>
      <c r="P699" s="314"/>
      <c r="Q699" s="328" t="str">
        <f>_xlfn.TEXTJOIN(" ",TRUE,Tabla135[[#This Row],[Actividad - Acción ¿Qué?
Inicia con verbo]],Tabla135[[#This Row],[Complemento
(Observaciones o desviaciones)]])</f>
        <v/>
      </c>
      <c r="R699" s="295"/>
      <c r="S699" s="327" t="str">
        <f>_xlfn.XLOOKUP(Tabla135[[#This Row],[Tipo de control]],Tabla7[Tipo de control],Tabla7[Peso],"",1)</f>
        <v/>
      </c>
      <c r="T699" s="290" t="str">
        <f>_xlfn.XLOOKUP(Tabla135[[#This Row],[Tipo de control]],Tabla7[Tipo de control],Tabla7[Afectación matriz],"",1)</f>
        <v/>
      </c>
      <c r="U699" s="295"/>
      <c r="V699" s="327" t="str">
        <f>_xlfn.XLOOKUP(Tabla135[[#This Row],[Implementación]],Tabla11[Implementación],Tabla11[Peso],"",1)</f>
        <v/>
      </c>
      <c r="W699" s="295"/>
      <c r="X699" s="295"/>
      <c r="Y699" s="295"/>
      <c r="Z699" s="295"/>
      <c r="AA699" s="310" t="str">
        <f>IFERROR(Tabla135[[#This Row],[Peso del control]]+Tabla135[[#This Row],[Peso de la implementación]],"")</f>
        <v/>
      </c>
      <c r="AB699" s="310" t="str" cm="1">
        <f t="array" ref="AB699">IFERROR(IF(Tabla135[[#This Row],[Registro diligenciado]]=TRUE,_xlfn.IFS(AND(Tabla135[[#This Row],[No. de Control]]=1,Tabla135[[#This Row],[Desplazamiento en la Matriz]]="Probabilidad"),D699-(D699*Tabla135[[#This Row],[Valor del control]]),AND(Tabla135[[#This Row],[No. de Control]]&gt;1,Tabla135[[#This Row],[Desplazamiento en la Matriz]]="Probabilidad"),AB698-(AB698*Tabla135[[#This Row],[Valor del control]]),AND(Tabla135[[#This Row],[No. de Control]]=1,Tabla135[[#This Row],[Desplazamiento en la Matriz]]="Impacto"),D699,AND(Tabla135[[#This Row],[No. de Control]]&gt;1,Tabla135[[#This Row],[Desplazamiento en la Matriz]]="Impacto"),AB698),""),"")</f>
        <v/>
      </c>
      <c r="AC699" s="310" t="str" cm="1">
        <f t="array" ref="AC699">IFERROR(IF(Tabla135[[#This Row],[Registro diligenciado]]=TRUE,_xlfn.IFS(AND(Tabla135[[#This Row],[No. de Control]]=1,Tabla135[[#This Row],[Desplazamiento en la Matriz]]="Impacto"),E699-(E699*Tabla135[[#This Row],[Valor del control]]),AND(Tabla135[[#This Row],[No. de Control]]&gt;1,Tabla135[[#This Row],[Desplazamiento en la Matriz]]="Impacto"),AC698-(AC698*Tabla135[[#This Row],[Valor del control]]),AND(Tabla135[[#This Row],[No. de Control]]=1,Tabla135[[#This Row],[Desplazamiento en la Matriz]]="Probabilidad"),E699,AND(Tabla135[[#This Row],[No. de Control]]&gt;1,Tabla135[[#This Row],[Desplazamiento en la Matriz]]="Probabilidad"),AC698),""),"")</f>
        <v/>
      </c>
      <c r="AD699" s="310">
        <f>IFERROR(_xlfn.MINIFS(Tabla135[Probabilidad residual],Tabla135[Id Riesgo],Tabla135[[#This Row],[Id Riesgo]]),"")</f>
        <v>0</v>
      </c>
      <c r="AE699" s="310">
        <f>IFERROR(_xlfn.MINIFS(Tabla135[Impacto residual],Tabla135[Id Riesgo],Tabla135[[#This Row],[Id Riesgo]]),"")</f>
        <v>0</v>
      </c>
      <c r="AF699" s="310" t="str" cm="1">
        <f t="array" ref="AF69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99" s="310" t="str" cm="1">
        <f t="array" ref="AG69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9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99" s="213"/>
      <c r="AJ699" s="727">
        <f>_xlfn.MINIFS(Tabla135[Probabilidad residual],Tabla135[Id Riesgo],Tabla135[[#This Row],[Id Riesgo]])</f>
        <v>0</v>
      </c>
      <c r="AK699" s="727">
        <f>_xlfn.MINIFS(Tabla135[Impacto residual],Tabla135[Id Riesgo],Tabla135[[#This Row],[Id Riesgo]])</f>
        <v>0</v>
      </c>
      <c r="AL699" s="727"/>
      <c r="AM699" s="727"/>
      <c r="AN699" s="213"/>
      <c r="AO699" s="213"/>
      <c r="AP699" s="213"/>
      <c r="AQ699" s="213"/>
      <c r="AR699" s="213"/>
      <c r="AS699" s="213"/>
      <c r="AT699" s="213"/>
      <c r="AU699" s="213"/>
      <c r="AV699" s="213"/>
      <c r="AW699" s="213"/>
      <c r="AX699" s="213"/>
      <c r="AY699" s="213"/>
    </row>
    <row r="700" spans="1:51" ht="14.6" x14ac:dyDescent="0.4">
      <c r="A700" s="735" t="str">
        <f>Tabla135[[#This Row],[Id Riesgo]]</f>
        <v>RC69</v>
      </c>
      <c r="B700" s="736" t="str">
        <f>Tabla135[[#This Row],[Riesgo]]</f>
        <v/>
      </c>
      <c r="C700" s="742" t="b">
        <f>Tabla135[[#This Row],[Identificado en paso 1 y 2?]]</f>
        <v>0</v>
      </c>
      <c r="D700" s="727" t="str">
        <f>_xlfn.XLOOKUP(Tabla135[[#This Row],[Id Riesgo]],Tabla13[Id Riesgo],Tabla13[Probabilidad],"",1)</f>
        <v/>
      </c>
      <c r="E700" s="727" t="str">
        <f>IF(C700=TRUE,_xlfn.XLOOKUP(Tabla135[[#This Row],[Id Riesgo]],Tabla13[Id Riesgo],Tabla13[Porcentaje Impacto],"",1),"")</f>
        <v/>
      </c>
      <c r="F700" s="290" t="str">
        <f t="shared" si="68"/>
        <v>RC69</v>
      </c>
      <c r="G700" s="415" t="b">
        <f>_xlfn.XLOOKUP(F700,Tabla13[Id Riesgo],Tabla13[Registro diligenciado],FALSE,1)</f>
        <v>0</v>
      </c>
      <c r="H700" s="290" t="str">
        <f>IF(G700,_xlfn.XLOOKUP(F700,Tabla6[Id Riesgo],Tabla6[DESCRIPCIÓN DEL RIESGO],FALSE,1),"")</f>
        <v/>
      </c>
      <c r="I700" s="327" t="str">
        <f>_xlfn.XLOOKUP(Tabla135[[#This Row],[Id Riesgo]],Tabla13[Id Riesgo],Tabla13[Probabilidad])</f>
        <v/>
      </c>
      <c r="J700" s="327" t="str">
        <f>_xlfn.XLOOKUP(Tabla135[[#This Row],[Id Riesgo]],Tabla13[Id Riesgo],Tabla13[Porcentaje Impacto],"",1)</f>
        <v/>
      </c>
      <c r="K700" s="311">
        <v>9</v>
      </c>
      <c r="L700" s="314"/>
      <c r="M700" s="314"/>
      <c r="N700" s="314"/>
      <c r="O700" s="295"/>
      <c r="P700" s="314"/>
      <c r="Q700" s="328" t="str">
        <f>_xlfn.TEXTJOIN(" ",TRUE,Tabla135[[#This Row],[Actividad - Acción ¿Qué?
Inicia con verbo]],Tabla135[[#This Row],[Complemento
(Observaciones o desviaciones)]])</f>
        <v/>
      </c>
      <c r="R700" s="295"/>
      <c r="S700" s="327" t="str">
        <f>_xlfn.XLOOKUP(Tabla135[[#This Row],[Tipo de control]],Tabla7[Tipo de control],Tabla7[Peso],"",1)</f>
        <v/>
      </c>
      <c r="T700" s="290" t="str">
        <f>_xlfn.XLOOKUP(Tabla135[[#This Row],[Tipo de control]],Tabla7[Tipo de control],Tabla7[Afectación matriz],"",1)</f>
        <v/>
      </c>
      <c r="U700" s="295"/>
      <c r="V700" s="327" t="str">
        <f>_xlfn.XLOOKUP(Tabla135[[#This Row],[Implementación]],Tabla11[Implementación],Tabla11[Peso],"",1)</f>
        <v/>
      </c>
      <c r="W700" s="295"/>
      <c r="X700" s="295"/>
      <c r="Y700" s="295"/>
      <c r="Z700" s="295"/>
      <c r="AA700" s="310" t="str">
        <f>IFERROR(Tabla135[[#This Row],[Peso del control]]+Tabla135[[#This Row],[Peso de la implementación]],"")</f>
        <v/>
      </c>
      <c r="AB700" s="310" t="str" cm="1">
        <f t="array" ref="AB700">IFERROR(IF(Tabla135[[#This Row],[Registro diligenciado]]=TRUE,_xlfn.IFS(AND(Tabla135[[#This Row],[No. de Control]]=1,Tabla135[[#This Row],[Desplazamiento en la Matriz]]="Probabilidad"),D700-(D700*Tabla135[[#This Row],[Valor del control]]),AND(Tabla135[[#This Row],[No. de Control]]&gt;1,Tabla135[[#This Row],[Desplazamiento en la Matriz]]="Probabilidad"),AB699-(AB699*Tabla135[[#This Row],[Valor del control]]),AND(Tabla135[[#This Row],[No. de Control]]=1,Tabla135[[#This Row],[Desplazamiento en la Matriz]]="Impacto"),D700,AND(Tabla135[[#This Row],[No. de Control]]&gt;1,Tabla135[[#This Row],[Desplazamiento en la Matriz]]="Impacto"),AB699),""),"")</f>
        <v/>
      </c>
      <c r="AC700" s="310" t="str" cm="1">
        <f t="array" ref="AC700">IFERROR(IF(Tabla135[[#This Row],[Registro diligenciado]]=TRUE,_xlfn.IFS(AND(Tabla135[[#This Row],[No. de Control]]=1,Tabla135[[#This Row],[Desplazamiento en la Matriz]]="Impacto"),E700-(E700*Tabla135[[#This Row],[Valor del control]]),AND(Tabla135[[#This Row],[No. de Control]]&gt;1,Tabla135[[#This Row],[Desplazamiento en la Matriz]]="Impacto"),AC699-(AC699*Tabla135[[#This Row],[Valor del control]]),AND(Tabla135[[#This Row],[No. de Control]]=1,Tabla135[[#This Row],[Desplazamiento en la Matriz]]="Probabilidad"),E700,AND(Tabla135[[#This Row],[No. de Control]]&gt;1,Tabla135[[#This Row],[Desplazamiento en la Matriz]]="Probabilidad"),AC699),""),"")</f>
        <v/>
      </c>
      <c r="AD700" s="310">
        <f>IFERROR(_xlfn.MINIFS(Tabla135[Probabilidad residual],Tabla135[Id Riesgo],Tabla135[[#This Row],[Id Riesgo]]),"")</f>
        <v>0</v>
      </c>
      <c r="AE700" s="310">
        <f>IFERROR(_xlfn.MINIFS(Tabla135[Impacto residual],Tabla135[Id Riesgo],Tabla135[[#This Row],[Id Riesgo]]),"")</f>
        <v>0</v>
      </c>
      <c r="AF700" s="310" t="str" cm="1">
        <f t="array" ref="AF70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00" s="310" t="str" cm="1">
        <f t="array" ref="AG70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0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00" s="213"/>
      <c r="AJ700" s="727">
        <f>_xlfn.MINIFS(Tabla135[Probabilidad residual],Tabla135[Id Riesgo],Tabla135[[#This Row],[Id Riesgo]])</f>
        <v>0</v>
      </c>
      <c r="AK700" s="727">
        <f>_xlfn.MINIFS(Tabla135[Impacto residual],Tabla135[Id Riesgo],Tabla135[[#This Row],[Id Riesgo]])</f>
        <v>0</v>
      </c>
      <c r="AL700" s="727"/>
      <c r="AM700" s="727"/>
      <c r="AN700" s="213"/>
      <c r="AO700" s="213"/>
      <c r="AP700" s="213"/>
      <c r="AQ700" s="213"/>
      <c r="AR700" s="213"/>
      <c r="AS700" s="213"/>
      <c r="AT700" s="213"/>
      <c r="AU700" s="213"/>
      <c r="AV700" s="213"/>
      <c r="AW700" s="213"/>
      <c r="AX700" s="213"/>
      <c r="AY700" s="213"/>
    </row>
    <row r="701" spans="1:51" ht="14.6" x14ac:dyDescent="0.4">
      <c r="A701" s="735" t="str">
        <f>Tabla135[[#This Row],[Id Riesgo]]</f>
        <v>RC69</v>
      </c>
      <c r="B701" s="736" t="str">
        <f>Tabla135[[#This Row],[Riesgo]]</f>
        <v/>
      </c>
      <c r="C701" s="742" t="b">
        <f>Tabla135[[#This Row],[Identificado en paso 1 y 2?]]</f>
        <v>0</v>
      </c>
      <c r="D701" s="727" t="str">
        <f>_xlfn.XLOOKUP(Tabla135[[#This Row],[Id Riesgo]],Tabla13[Id Riesgo],Tabla13[Probabilidad],"",1)</f>
        <v/>
      </c>
      <c r="E701" s="727" t="str">
        <f>IF(C701=TRUE,_xlfn.XLOOKUP(Tabla135[[#This Row],[Id Riesgo]],Tabla13[Id Riesgo],Tabla13[Porcentaje Impacto],"",1),"")</f>
        <v/>
      </c>
      <c r="F701" s="290" t="str">
        <f t="shared" si="68"/>
        <v>RC69</v>
      </c>
      <c r="G701" s="415" t="b">
        <f>_xlfn.XLOOKUP(F701,Tabla13[Id Riesgo],Tabla13[Registro diligenciado],FALSE,1)</f>
        <v>0</v>
      </c>
      <c r="H701" s="290" t="str">
        <f>IF(G701,_xlfn.XLOOKUP(F701,Tabla6[Id Riesgo],Tabla6[DESCRIPCIÓN DEL RIESGO],FALSE,1),"")</f>
        <v/>
      </c>
      <c r="I701" s="327" t="str">
        <f>_xlfn.XLOOKUP(Tabla135[[#This Row],[Id Riesgo]],Tabla13[Id Riesgo],Tabla13[Probabilidad])</f>
        <v/>
      </c>
      <c r="J701" s="327" t="str">
        <f>_xlfn.XLOOKUP(Tabla135[[#This Row],[Id Riesgo]],Tabla13[Id Riesgo],Tabla13[Porcentaje Impacto],"",1)</f>
        <v/>
      </c>
      <c r="K701" s="311">
        <v>10</v>
      </c>
      <c r="L701" s="314"/>
      <c r="M701" s="314"/>
      <c r="N701" s="314"/>
      <c r="O701" s="295"/>
      <c r="P701" s="314"/>
      <c r="Q701" s="328" t="str">
        <f>_xlfn.TEXTJOIN(" ",TRUE,Tabla135[[#This Row],[Actividad - Acción ¿Qué?
Inicia con verbo]],Tabla135[[#This Row],[Complemento
(Observaciones o desviaciones)]])</f>
        <v/>
      </c>
      <c r="R701" s="295"/>
      <c r="S701" s="327" t="str">
        <f>_xlfn.XLOOKUP(Tabla135[[#This Row],[Tipo de control]],Tabla7[Tipo de control],Tabla7[Peso],"",1)</f>
        <v/>
      </c>
      <c r="T701" s="290" t="str">
        <f>_xlfn.XLOOKUP(Tabla135[[#This Row],[Tipo de control]],Tabla7[Tipo de control],Tabla7[Afectación matriz],"",1)</f>
        <v/>
      </c>
      <c r="U701" s="295"/>
      <c r="V701" s="327" t="str">
        <f>_xlfn.XLOOKUP(Tabla135[[#This Row],[Implementación]],Tabla11[Implementación],Tabla11[Peso],"",1)</f>
        <v/>
      </c>
      <c r="W701" s="295"/>
      <c r="X701" s="295"/>
      <c r="Y701" s="295"/>
      <c r="Z701" s="295"/>
      <c r="AA701" s="310" t="str">
        <f>IFERROR(Tabla135[[#This Row],[Peso del control]]+Tabla135[[#This Row],[Peso de la implementación]],"")</f>
        <v/>
      </c>
      <c r="AB701" s="310" t="str" cm="1">
        <f t="array" ref="AB701">IFERROR(IF(Tabla135[[#This Row],[Registro diligenciado]]=TRUE,_xlfn.IFS(AND(Tabla135[[#This Row],[No. de Control]]=1,Tabla135[[#This Row],[Desplazamiento en la Matriz]]="Probabilidad"),D701-(D701*Tabla135[[#This Row],[Valor del control]]),AND(Tabla135[[#This Row],[No. de Control]]&gt;1,Tabla135[[#This Row],[Desplazamiento en la Matriz]]="Probabilidad"),AB700-(AB700*Tabla135[[#This Row],[Valor del control]]),AND(Tabla135[[#This Row],[No. de Control]]=1,Tabla135[[#This Row],[Desplazamiento en la Matriz]]="Impacto"),D701,AND(Tabla135[[#This Row],[No. de Control]]&gt;1,Tabla135[[#This Row],[Desplazamiento en la Matriz]]="Impacto"),AB700),""),"")</f>
        <v/>
      </c>
      <c r="AC701" s="310" t="str" cm="1">
        <f t="array" ref="AC701">IFERROR(IF(Tabla135[[#This Row],[Registro diligenciado]]=TRUE,_xlfn.IFS(AND(Tabla135[[#This Row],[No. de Control]]=1,Tabla135[[#This Row],[Desplazamiento en la Matriz]]="Impacto"),E701-(E701*Tabla135[[#This Row],[Valor del control]]),AND(Tabla135[[#This Row],[No. de Control]]&gt;1,Tabla135[[#This Row],[Desplazamiento en la Matriz]]="Impacto"),AC700-(AC700*Tabla135[[#This Row],[Valor del control]]),AND(Tabla135[[#This Row],[No. de Control]]=1,Tabla135[[#This Row],[Desplazamiento en la Matriz]]="Probabilidad"),E701,AND(Tabla135[[#This Row],[No. de Control]]&gt;1,Tabla135[[#This Row],[Desplazamiento en la Matriz]]="Probabilidad"),AC700),""),"")</f>
        <v/>
      </c>
      <c r="AD701" s="310">
        <f>IFERROR(_xlfn.MINIFS(Tabla135[Probabilidad residual],Tabla135[Id Riesgo],Tabla135[[#This Row],[Id Riesgo]]),"")</f>
        <v>0</v>
      </c>
      <c r="AE701" s="310">
        <f>IFERROR(_xlfn.MINIFS(Tabla135[Impacto residual],Tabla135[Id Riesgo],Tabla135[[#This Row],[Id Riesgo]]),"")</f>
        <v>0</v>
      </c>
      <c r="AF701" s="310" t="str" cm="1">
        <f t="array" ref="AF70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01" s="310" t="str" cm="1">
        <f t="array" ref="AG70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0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01" s="213"/>
      <c r="AJ701" s="727">
        <f>_xlfn.MINIFS(Tabla135[Probabilidad residual],Tabla135[Id Riesgo],Tabla135[[#This Row],[Id Riesgo]])</f>
        <v>0</v>
      </c>
      <c r="AK701" s="727">
        <f>_xlfn.MINIFS(Tabla135[Impacto residual],Tabla135[Id Riesgo],Tabla135[[#This Row],[Id Riesgo]])</f>
        <v>0</v>
      </c>
      <c r="AL701" s="727"/>
      <c r="AM701" s="727"/>
      <c r="AN701" s="213"/>
      <c r="AO701" s="213"/>
      <c r="AP701" s="213"/>
      <c r="AQ701" s="213"/>
      <c r="AR701" s="213"/>
      <c r="AS701" s="213"/>
      <c r="AT701" s="213"/>
      <c r="AU701" s="213"/>
      <c r="AV701" s="213"/>
      <c r="AW701" s="213"/>
      <c r="AX701" s="213"/>
      <c r="AY701" s="213"/>
    </row>
    <row r="702" spans="1:51" ht="14.6" x14ac:dyDescent="0.4">
      <c r="A702" s="735" t="str">
        <f>Tabla135[[#This Row],[Id Riesgo]]</f>
        <v>RC70</v>
      </c>
      <c r="B702" s="736" t="str">
        <f>Tabla135[[#This Row],[Riesgo]]</f>
        <v/>
      </c>
      <c r="C702" s="742" t="b">
        <f>Tabla135[[#This Row],[Identificado en paso 1 y 2?]]</f>
        <v>0</v>
      </c>
      <c r="D702" s="727" t="str">
        <f>_xlfn.XLOOKUP(Tabla135[[#This Row],[Id Riesgo]],Tabla13[Id Riesgo],Tabla13[Probabilidad],"",1)</f>
        <v/>
      </c>
      <c r="E702" s="727" t="str">
        <f>IF(C702=TRUE,_xlfn.XLOOKUP(Tabla135[[#This Row],[Id Riesgo]],Tabla13[Id Riesgo],Tabla13[Porcentaje Impacto],"",1),"")</f>
        <v/>
      </c>
      <c r="F702" s="290" t="s">
        <v>201</v>
      </c>
      <c r="G702" s="415" t="b">
        <f>_xlfn.XLOOKUP(F702,Tabla13[Id Riesgo],Tabla13[Registro diligenciado],FALSE,1)</f>
        <v>0</v>
      </c>
      <c r="H702" s="290" t="str">
        <f>IF(G702,_xlfn.XLOOKUP(F702,Tabla6[Id Riesgo],Tabla6[DESCRIPCIÓN DEL RIESGO],FALSE,1),"")</f>
        <v/>
      </c>
      <c r="I702" s="327" t="str">
        <f>_xlfn.XLOOKUP(Tabla135[[#This Row],[Id Riesgo]],Tabla13[Id Riesgo],Tabla13[Probabilidad])</f>
        <v/>
      </c>
      <c r="J702" s="327" t="str">
        <f>_xlfn.XLOOKUP(Tabla135[[#This Row],[Id Riesgo]],Tabla13[Id Riesgo],Tabla13[Porcentaje Impacto],"",1)</f>
        <v/>
      </c>
      <c r="K702" s="311">
        <v>1</v>
      </c>
      <c r="L702" s="314"/>
      <c r="M702" s="314"/>
      <c r="N702" s="314"/>
      <c r="O702" s="295"/>
      <c r="P702" s="314"/>
      <c r="Q702" s="328" t="str">
        <f>_xlfn.TEXTJOIN(" ",TRUE,Tabla135[[#This Row],[Actividad - Acción ¿Qué?
Inicia con verbo]],Tabla135[[#This Row],[Complemento
(Observaciones o desviaciones)]])</f>
        <v/>
      </c>
      <c r="R702" s="295"/>
      <c r="S702" s="327" t="str">
        <f>_xlfn.XLOOKUP(Tabla135[[#This Row],[Tipo de control]],Tabla7[Tipo de control],Tabla7[Peso],"",1)</f>
        <v/>
      </c>
      <c r="T702" s="290" t="str">
        <f>_xlfn.XLOOKUP(Tabla135[[#This Row],[Tipo de control]],Tabla7[Tipo de control],Tabla7[Afectación matriz],"",1)</f>
        <v/>
      </c>
      <c r="U702" s="295"/>
      <c r="V702" s="327" t="str">
        <f>_xlfn.XLOOKUP(Tabla135[[#This Row],[Implementación]],Tabla11[Implementación],Tabla11[Peso],"",1)</f>
        <v/>
      </c>
      <c r="W702" s="295"/>
      <c r="X702" s="295"/>
      <c r="Y702" s="295"/>
      <c r="Z702" s="295"/>
      <c r="AA702" s="310" t="str">
        <f>IFERROR(Tabla135[[#This Row],[Peso del control]]+Tabla135[[#This Row],[Peso de la implementación]],"")</f>
        <v/>
      </c>
      <c r="AB702" s="310" t="str" cm="1">
        <f t="array" ref="AB702">IFERROR(IF(Tabla135[[#This Row],[Registro diligenciado]]=TRUE,_xlfn.IFS(AND(Tabla135[[#This Row],[No. de Control]]=1,Tabla135[[#This Row],[Desplazamiento en la Matriz]]="Probabilidad"),D702-(D702*Tabla135[[#This Row],[Valor del control]]),AND(Tabla135[[#This Row],[No. de Control]]&gt;1,Tabla135[[#This Row],[Desplazamiento en la Matriz]]="Probabilidad"),AB701-(AB701*Tabla135[[#This Row],[Valor del control]]),AND(Tabla135[[#This Row],[No. de Control]]=1,Tabla135[[#This Row],[Desplazamiento en la Matriz]]="Impacto"),D702,AND(Tabla135[[#This Row],[No. de Control]]&gt;1,Tabla135[[#This Row],[Desplazamiento en la Matriz]]="Impacto"),AB701),""),"")</f>
        <v/>
      </c>
      <c r="AC702" s="310" t="str" cm="1">
        <f t="array" ref="AC702">IFERROR(IF(Tabla135[[#This Row],[Registro diligenciado]]=TRUE,_xlfn.IFS(AND(Tabla135[[#This Row],[No. de Control]]=1,Tabla135[[#This Row],[Desplazamiento en la Matriz]]="Impacto"),E702-(E702*Tabla135[[#This Row],[Valor del control]]),AND(Tabla135[[#This Row],[No. de Control]]&gt;1,Tabla135[[#This Row],[Desplazamiento en la Matriz]]="Impacto"),AC701-(AC701*Tabla135[[#This Row],[Valor del control]]),AND(Tabla135[[#This Row],[No. de Control]]=1,Tabla135[[#This Row],[Desplazamiento en la Matriz]]="Probabilidad"),E702,AND(Tabla135[[#This Row],[No. de Control]]&gt;1,Tabla135[[#This Row],[Desplazamiento en la Matriz]]="Probabilidad"),AC701),""),"")</f>
        <v/>
      </c>
      <c r="AD702" s="310">
        <f>IFERROR(_xlfn.MINIFS(Tabla135[Probabilidad residual],Tabla135[Id Riesgo],Tabla135[[#This Row],[Id Riesgo]]),"")</f>
        <v>0</v>
      </c>
      <c r="AE702" s="310">
        <f>IFERROR(_xlfn.MINIFS(Tabla135[Impacto residual],Tabla135[Id Riesgo],Tabla135[[#This Row],[Id Riesgo]]),"")</f>
        <v>0</v>
      </c>
      <c r="AF702" s="310" t="str" cm="1">
        <f t="array" ref="AF70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02" s="310" t="str" cm="1">
        <f t="array" ref="AG70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0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02" s="213"/>
      <c r="AJ702" s="727">
        <f>_xlfn.MINIFS(Tabla135[Probabilidad residual],Tabla135[Id Riesgo],Tabla135[[#This Row],[Id Riesgo]])</f>
        <v>0</v>
      </c>
      <c r="AK702" s="727">
        <f>_xlfn.MINIFS(Tabla135[Impacto residual],Tabla135[Id Riesgo],Tabla135[[#This Row],[Id Riesgo]])</f>
        <v>0</v>
      </c>
      <c r="AL702" s="727" t="str" cm="1">
        <f t="array" ref="AL702">IFERROR(_xlfn.IFS(AND(AJ702&gt;=CONFIGURACIÓN!$BF$6,AJ702&lt;=CONFIGURACIÓN!$BG$6),CONFIGURACIÓN!$BE$6,AND(AJ702&gt;=CONFIGURACIÓN!$BF$7,AJ702&lt;=CONFIGURACIÓN!$BG$7),CONFIGURACIÓN!$BE$7,AND(AJ702&gt;=CONFIGURACIÓN!$BF$8,AJ702&lt;=CONFIGURACIÓN!$BG$8),CONFIGURACIÓN!$BE$8,AND(AJ702&gt;=CONFIGURACIÓN!$BF$9,AJ702&lt;=CONFIGURACIÓN!$BG$9),CONFIGURACIÓN!$BE$9,AND(AJ702&gt;=CONFIGURACIÓN!$BF$10,AJ702&lt;=CONFIGURACIÓN!$BG$10),CONFIGURACIÓN!$BE$10),"")</f>
        <v/>
      </c>
      <c r="AM702" s="727" t="str" cm="1">
        <f t="array" ref="AM702">IFERROR(_xlfn.IFS(AND(AK702&gt;=CONFIGURACIÓN!$BJ$6,AK702&lt;=CONFIGURACIÓN!$BK$6),CONFIGURACIÓN!$BI$6,AND(AK702&gt;=CONFIGURACIÓN!$BJ$7,AK702&lt;=CONFIGURACIÓN!$BK$7),CONFIGURACIÓN!$BI$7,AND(AK702&gt;=CONFIGURACIÓN!$BJ$8,AK702&lt;=CONFIGURACIÓN!$BK$8),CONFIGURACIÓN!$BI$8,AND(AK702&gt;=CONFIGURACIÓN!$BJ$9,AK702&lt;=CONFIGURACIÓN!$BK$9),CONFIGURACIÓN!$BI$9,AND(AK702&gt;=CONFIGURACIÓN!$BJ$10,AK702&lt;=CONFIGURACIÓN!$BK$10),CONFIGURACIÓN!$BI$10),"")</f>
        <v/>
      </c>
      <c r="AN702" s="213"/>
      <c r="AO702" s="213"/>
      <c r="AP702" s="213"/>
      <c r="AQ702" s="213"/>
      <c r="AR702" s="213"/>
      <c r="AS702" s="213"/>
      <c r="AT702" s="213"/>
      <c r="AU702" s="213"/>
      <c r="AV702" s="213"/>
      <c r="AW702" s="213"/>
      <c r="AX702" s="213"/>
      <c r="AY702" s="213"/>
    </row>
    <row r="703" spans="1:51" ht="14.6" x14ac:dyDescent="0.4">
      <c r="A703" s="735" t="str">
        <f>Tabla135[[#This Row],[Id Riesgo]]</f>
        <v>RC70</v>
      </c>
      <c r="B703" s="736" t="str">
        <f>Tabla135[[#This Row],[Riesgo]]</f>
        <v/>
      </c>
      <c r="C703" s="742" t="b">
        <f>Tabla135[[#This Row],[Identificado en paso 1 y 2?]]</f>
        <v>0</v>
      </c>
      <c r="D703" s="727" t="str">
        <f>_xlfn.XLOOKUP(Tabla135[[#This Row],[Id Riesgo]],Tabla13[Id Riesgo],Tabla13[Probabilidad],"",1)</f>
        <v/>
      </c>
      <c r="E703" s="727" t="str">
        <f>IF(C703=TRUE,_xlfn.XLOOKUP(Tabla135[[#This Row],[Id Riesgo]],Tabla13[Id Riesgo],Tabla13[Porcentaje Impacto],"",1),"")</f>
        <v/>
      </c>
      <c r="F703" s="290" t="str">
        <f t="shared" ref="F703:F711" si="69">F702</f>
        <v>RC70</v>
      </c>
      <c r="G703" s="415" t="b">
        <f>_xlfn.XLOOKUP(F703,Tabla13[Id Riesgo],Tabla13[Registro diligenciado],FALSE,1)</f>
        <v>0</v>
      </c>
      <c r="H703" s="290" t="str">
        <f>IF(G703,_xlfn.XLOOKUP(F703,Tabla6[Id Riesgo],Tabla6[DESCRIPCIÓN DEL RIESGO],FALSE,1),"")</f>
        <v/>
      </c>
      <c r="I703" s="327" t="str">
        <f>_xlfn.XLOOKUP(Tabla135[[#This Row],[Id Riesgo]],Tabla13[Id Riesgo],Tabla13[Probabilidad])</f>
        <v/>
      </c>
      <c r="J703" s="327" t="str">
        <f>_xlfn.XLOOKUP(Tabla135[[#This Row],[Id Riesgo]],Tabla13[Id Riesgo],Tabla13[Porcentaje Impacto],"",1)</f>
        <v/>
      </c>
      <c r="K703" s="311">
        <v>2</v>
      </c>
      <c r="L703" s="314"/>
      <c r="M703" s="314"/>
      <c r="N703" s="314"/>
      <c r="O703" s="295"/>
      <c r="P703" s="314"/>
      <c r="Q703" s="328" t="str">
        <f>_xlfn.TEXTJOIN(" ",TRUE,Tabla135[[#This Row],[Actividad - Acción ¿Qué?
Inicia con verbo]],Tabla135[[#This Row],[Complemento
(Observaciones o desviaciones)]])</f>
        <v/>
      </c>
      <c r="R703" s="295"/>
      <c r="S703" s="327" t="str">
        <f>_xlfn.XLOOKUP(Tabla135[[#This Row],[Tipo de control]],Tabla7[Tipo de control],Tabla7[Peso],"",1)</f>
        <v/>
      </c>
      <c r="T703" s="290" t="str">
        <f>_xlfn.XLOOKUP(Tabla135[[#This Row],[Tipo de control]],Tabla7[Tipo de control],Tabla7[Afectación matriz],"",1)</f>
        <v/>
      </c>
      <c r="U703" s="295"/>
      <c r="V703" s="327" t="str">
        <f>_xlfn.XLOOKUP(Tabla135[[#This Row],[Implementación]],Tabla11[Implementación],Tabla11[Peso],"",1)</f>
        <v/>
      </c>
      <c r="W703" s="295"/>
      <c r="X703" s="295"/>
      <c r="Y703" s="295"/>
      <c r="Z703" s="295"/>
      <c r="AA703" s="310" t="str">
        <f>IFERROR(Tabla135[[#This Row],[Peso del control]]+Tabla135[[#This Row],[Peso de la implementación]],"")</f>
        <v/>
      </c>
      <c r="AB703" s="310" t="str" cm="1">
        <f t="array" ref="AB703">IFERROR(IF(Tabla135[[#This Row],[Registro diligenciado]]=TRUE,_xlfn.IFS(AND(Tabla135[[#This Row],[No. de Control]]=1,Tabla135[[#This Row],[Desplazamiento en la Matriz]]="Probabilidad"),D703-(D703*Tabla135[[#This Row],[Valor del control]]),AND(Tabla135[[#This Row],[No. de Control]]&gt;1,Tabla135[[#This Row],[Desplazamiento en la Matriz]]="Probabilidad"),AB702-(AB702*Tabla135[[#This Row],[Valor del control]]),AND(Tabla135[[#This Row],[No. de Control]]=1,Tabla135[[#This Row],[Desplazamiento en la Matriz]]="Impacto"),D703,AND(Tabla135[[#This Row],[No. de Control]]&gt;1,Tabla135[[#This Row],[Desplazamiento en la Matriz]]="Impacto"),AB702),""),"")</f>
        <v/>
      </c>
      <c r="AC703" s="310" t="str" cm="1">
        <f t="array" ref="AC703">IFERROR(IF(Tabla135[[#This Row],[Registro diligenciado]]=TRUE,_xlfn.IFS(AND(Tabla135[[#This Row],[No. de Control]]=1,Tabla135[[#This Row],[Desplazamiento en la Matriz]]="Impacto"),E703-(E703*Tabla135[[#This Row],[Valor del control]]),AND(Tabla135[[#This Row],[No. de Control]]&gt;1,Tabla135[[#This Row],[Desplazamiento en la Matriz]]="Impacto"),AC702-(AC702*Tabla135[[#This Row],[Valor del control]]),AND(Tabla135[[#This Row],[No. de Control]]=1,Tabla135[[#This Row],[Desplazamiento en la Matriz]]="Probabilidad"),E703,AND(Tabla135[[#This Row],[No. de Control]]&gt;1,Tabla135[[#This Row],[Desplazamiento en la Matriz]]="Probabilidad"),AC702),""),"")</f>
        <v/>
      </c>
      <c r="AD703" s="310">
        <f>IFERROR(_xlfn.MINIFS(Tabla135[Probabilidad residual],Tabla135[Id Riesgo],Tabla135[[#This Row],[Id Riesgo]]),"")</f>
        <v>0</v>
      </c>
      <c r="AE703" s="310">
        <f>IFERROR(_xlfn.MINIFS(Tabla135[Impacto residual],Tabla135[Id Riesgo],Tabla135[[#This Row],[Id Riesgo]]),"")</f>
        <v>0</v>
      </c>
      <c r="AF703" s="310" t="str" cm="1">
        <f t="array" ref="AF70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03" s="310" t="str" cm="1">
        <f t="array" ref="AG70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0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03" s="213"/>
      <c r="AJ703" s="727">
        <f>_xlfn.MINIFS(Tabla135[Probabilidad residual],Tabla135[Id Riesgo],Tabla135[[#This Row],[Id Riesgo]])</f>
        <v>0</v>
      </c>
      <c r="AK703" s="727">
        <f>_xlfn.MINIFS(Tabla135[Impacto residual],Tabla135[Id Riesgo],Tabla135[[#This Row],[Id Riesgo]])</f>
        <v>0</v>
      </c>
      <c r="AL703" s="727"/>
      <c r="AM703" s="727"/>
      <c r="AN703" s="213"/>
      <c r="AO703" s="213"/>
      <c r="AP703" s="213"/>
      <c r="AQ703" s="213"/>
      <c r="AR703" s="213"/>
      <c r="AS703" s="213"/>
      <c r="AT703" s="213"/>
      <c r="AU703" s="213"/>
      <c r="AV703" s="213"/>
      <c r="AW703" s="213"/>
      <c r="AX703" s="213"/>
      <c r="AY703" s="213"/>
    </row>
    <row r="704" spans="1:51" ht="14.6" x14ac:dyDescent="0.4">
      <c r="A704" s="735" t="str">
        <f>Tabla135[[#This Row],[Id Riesgo]]</f>
        <v>RC70</v>
      </c>
      <c r="B704" s="736" t="str">
        <f>Tabla135[[#This Row],[Riesgo]]</f>
        <v/>
      </c>
      <c r="C704" s="742" t="b">
        <f>Tabla135[[#This Row],[Identificado en paso 1 y 2?]]</f>
        <v>0</v>
      </c>
      <c r="D704" s="727" t="str">
        <f>_xlfn.XLOOKUP(Tabla135[[#This Row],[Id Riesgo]],Tabla13[Id Riesgo],Tabla13[Probabilidad],"",1)</f>
        <v/>
      </c>
      <c r="E704" s="727" t="str">
        <f>IF(C704=TRUE,_xlfn.XLOOKUP(Tabla135[[#This Row],[Id Riesgo]],Tabla13[Id Riesgo],Tabla13[Porcentaje Impacto],"",1),"")</f>
        <v/>
      </c>
      <c r="F704" s="290" t="str">
        <f t="shared" si="69"/>
        <v>RC70</v>
      </c>
      <c r="G704" s="415" t="b">
        <f>_xlfn.XLOOKUP(F704,Tabla13[Id Riesgo],Tabla13[Registro diligenciado],FALSE,1)</f>
        <v>0</v>
      </c>
      <c r="H704" s="290" t="str">
        <f>IF(G704,_xlfn.XLOOKUP(F704,Tabla6[Id Riesgo],Tabla6[DESCRIPCIÓN DEL RIESGO],FALSE,1),"")</f>
        <v/>
      </c>
      <c r="I704" s="327" t="str">
        <f>_xlfn.XLOOKUP(Tabla135[[#This Row],[Id Riesgo]],Tabla13[Id Riesgo],Tabla13[Probabilidad])</f>
        <v/>
      </c>
      <c r="J704" s="327" t="str">
        <f>_xlfn.XLOOKUP(Tabla135[[#This Row],[Id Riesgo]],Tabla13[Id Riesgo],Tabla13[Porcentaje Impacto],"",1)</f>
        <v/>
      </c>
      <c r="K704" s="311">
        <v>3</v>
      </c>
      <c r="L704" s="314"/>
      <c r="M704" s="314"/>
      <c r="N704" s="314"/>
      <c r="O704" s="295"/>
      <c r="P704" s="314"/>
      <c r="Q704" s="328" t="str">
        <f>_xlfn.TEXTJOIN(" ",TRUE,Tabla135[[#This Row],[Actividad - Acción ¿Qué?
Inicia con verbo]],Tabla135[[#This Row],[Complemento
(Observaciones o desviaciones)]])</f>
        <v/>
      </c>
      <c r="R704" s="295"/>
      <c r="S704" s="327" t="str">
        <f>_xlfn.XLOOKUP(Tabla135[[#This Row],[Tipo de control]],Tabla7[Tipo de control],Tabla7[Peso],"",1)</f>
        <v/>
      </c>
      <c r="T704" s="290" t="str">
        <f>_xlfn.XLOOKUP(Tabla135[[#This Row],[Tipo de control]],Tabla7[Tipo de control],Tabla7[Afectación matriz],"",1)</f>
        <v/>
      </c>
      <c r="U704" s="295"/>
      <c r="V704" s="327" t="str">
        <f>_xlfn.XLOOKUP(Tabla135[[#This Row],[Implementación]],Tabla11[Implementación],Tabla11[Peso],"",1)</f>
        <v/>
      </c>
      <c r="W704" s="295"/>
      <c r="X704" s="295"/>
      <c r="Y704" s="295"/>
      <c r="Z704" s="295"/>
      <c r="AA704" s="310" t="str">
        <f>IFERROR(Tabla135[[#This Row],[Peso del control]]+Tabla135[[#This Row],[Peso de la implementación]],"")</f>
        <v/>
      </c>
      <c r="AB704" s="310" t="str" cm="1">
        <f t="array" ref="AB704">IFERROR(IF(Tabla135[[#This Row],[Registro diligenciado]]=TRUE,_xlfn.IFS(AND(Tabla135[[#This Row],[No. de Control]]=1,Tabla135[[#This Row],[Desplazamiento en la Matriz]]="Probabilidad"),D704-(D704*Tabla135[[#This Row],[Valor del control]]),AND(Tabla135[[#This Row],[No. de Control]]&gt;1,Tabla135[[#This Row],[Desplazamiento en la Matriz]]="Probabilidad"),AB703-(AB703*Tabla135[[#This Row],[Valor del control]]),AND(Tabla135[[#This Row],[No. de Control]]=1,Tabla135[[#This Row],[Desplazamiento en la Matriz]]="Impacto"),D704,AND(Tabla135[[#This Row],[No. de Control]]&gt;1,Tabla135[[#This Row],[Desplazamiento en la Matriz]]="Impacto"),AB703),""),"")</f>
        <v/>
      </c>
      <c r="AC704" s="310" t="str" cm="1">
        <f t="array" ref="AC704">IFERROR(IF(Tabla135[[#This Row],[Registro diligenciado]]=TRUE,_xlfn.IFS(AND(Tabla135[[#This Row],[No. de Control]]=1,Tabla135[[#This Row],[Desplazamiento en la Matriz]]="Impacto"),E704-(E704*Tabla135[[#This Row],[Valor del control]]),AND(Tabla135[[#This Row],[No. de Control]]&gt;1,Tabla135[[#This Row],[Desplazamiento en la Matriz]]="Impacto"),AC703-(AC703*Tabla135[[#This Row],[Valor del control]]),AND(Tabla135[[#This Row],[No. de Control]]=1,Tabla135[[#This Row],[Desplazamiento en la Matriz]]="Probabilidad"),E704,AND(Tabla135[[#This Row],[No. de Control]]&gt;1,Tabla135[[#This Row],[Desplazamiento en la Matriz]]="Probabilidad"),AC703),""),"")</f>
        <v/>
      </c>
      <c r="AD704" s="310">
        <f>IFERROR(_xlfn.MINIFS(Tabla135[Probabilidad residual],Tabla135[Id Riesgo],Tabla135[[#This Row],[Id Riesgo]]),"")</f>
        <v>0</v>
      </c>
      <c r="AE704" s="310">
        <f>IFERROR(_xlfn.MINIFS(Tabla135[Impacto residual],Tabla135[Id Riesgo],Tabla135[[#This Row],[Id Riesgo]]),"")</f>
        <v>0</v>
      </c>
      <c r="AF704" s="310" t="str" cm="1">
        <f t="array" ref="AF70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04" s="310" t="str" cm="1">
        <f t="array" ref="AG70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0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04" s="213"/>
      <c r="AJ704" s="727">
        <f>_xlfn.MINIFS(Tabla135[Probabilidad residual],Tabla135[Id Riesgo],Tabla135[[#This Row],[Id Riesgo]])</f>
        <v>0</v>
      </c>
      <c r="AK704" s="727">
        <f>_xlfn.MINIFS(Tabla135[Impacto residual],Tabla135[Id Riesgo],Tabla135[[#This Row],[Id Riesgo]])</f>
        <v>0</v>
      </c>
      <c r="AL704" s="727"/>
      <c r="AM704" s="727"/>
      <c r="AN704" s="213"/>
      <c r="AO704" s="213"/>
      <c r="AP704" s="213"/>
      <c r="AQ704" s="213"/>
      <c r="AR704" s="213"/>
      <c r="AS704" s="213"/>
      <c r="AT704" s="213"/>
      <c r="AU704" s="213"/>
      <c r="AV704" s="213"/>
      <c r="AW704" s="213"/>
      <c r="AX704" s="213"/>
      <c r="AY704" s="213"/>
    </row>
    <row r="705" spans="1:51" ht="14.6" x14ac:dyDescent="0.4">
      <c r="A705" s="735" t="str">
        <f>Tabla135[[#This Row],[Id Riesgo]]</f>
        <v>RC70</v>
      </c>
      <c r="B705" s="736" t="str">
        <f>Tabla135[[#This Row],[Riesgo]]</f>
        <v/>
      </c>
      <c r="C705" s="742" t="b">
        <f>Tabla135[[#This Row],[Identificado en paso 1 y 2?]]</f>
        <v>0</v>
      </c>
      <c r="D705" s="727" t="str">
        <f>_xlfn.XLOOKUP(Tabla135[[#This Row],[Id Riesgo]],Tabla13[Id Riesgo],Tabla13[Probabilidad],"",1)</f>
        <v/>
      </c>
      <c r="E705" s="727" t="str">
        <f>IF(C705=TRUE,_xlfn.XLOOKUP(Tabla135[[#This Row],[Id Riesgo]],Tabla13[Id Riesgo],Tabla13[Porcentaje Impacto],"",1),"")</f>
        <v/>
      </c>
      <c r="F705" s="290" t="str">
        <f t="shared" si="69"/>
        <v>RC70</v>
      </c>
      <c r="G705" s="415" t="b">
        <f>_xlfn.XLOOKUP(F705,Tabla13[Id Riesgo],Tabla13[Registro diligenciado],FALSE,1)</f>
        <v>0</v>
      </c>
      <c r="H705" s="290" t="str">
        <f>IF(G705,_xlfn.XLOOKUP(F705,Tabla6[Id Riesgo],Tabla6[DESCRIPCIÓN DEL RIESGO],FALSE,1),"")</f>
        <v/>
      </c>
      <c r="I705" s="327" t="str">
        <f>_xlfn.XLOOKUP(Tabla135[[#This Row],[Id Riesgo]],Tabla13[Id Riesgo],Tabla13[Probabilidad])</f>
        <v/>
      </c>
      <c r="J705" s="327" t="str">
        <f>_xlfn.XLOOKUP(Tabla135[[#This Row],[Id Riesgo]],Tabla13[Id Riesgo],Tabla13[Porcentaje Impacto],"",1)</f>
        <v/>
      </c>
      <c r="K705" s="311">
        <v>4</v>
      </c>
      <c r="L705" s="314"/>
      <c r="M705" s="314"/>
      <c r="N705" s="314"/>
      <c r="O705" s="295"/>
      <c r="P705" s="314"/>
      <c r="Q705" s="328" t="str">
        <f>_xlfn.TEXTJOIN(" ",TRUE,Tabla135[[#This Row],[Actividad - Acción ¿Qué?
Inicia con verbo]],Tabla135[[#This Row],[Complemento
(Observaciones o desviaciones)]])</f>
        <v/>
      </c>
      <c r="R705" s="295"/>
      <c r="S705" s="327" t="str">
        <f>_xlfn.XLOOKUP(Tabla135[[#This Row],[Tipo de control]],Tabla7[Tipo de control],Tabla7[Peso],"",1)</f>
        <v/>
      </c>
      <c r="T705" s="290" t="str">
        <f>_xlfn.XLOOKUP(Tabla135[[#This Row],[Tipo de control]],Tabla7[Tipo de control],Tabla7[Afectación matriz],"",1)</f>
        <v/>
      </c>
      <c r="U705" s="295"/>
      <c r="V705" s="327" t="str">
        <f>_xlfn.XLOOKUP(Tabla135[[#This Row],[Implementación]],Tabla11[Implementación],Tabla11[Peso],"",1)</f>
        <v/>
      </c>
      <c r="W705" s="295"/>
      <c r="X705" s="295"/>
      <c r="Y705" s="295"/>
      <c r="Z705" s="295"/>
      <c r="AA705" s="310" t="str">
        <f>IFERROR(Tabla135[[#This Row],[Peso del control]]+Tabla135[[#This Row],[Peso de la implementación]],"")</f>
        <v/>
      </c>
      <c r="AB705" s="310" t="str" cm="1">
        <f t="array" ref="AB705">IFERROR(IF(Tabla135[[#This Row],[Registro diligenciado]]=TRUE,_xlfn.IFS(AND(Tabla135[[#This Row],[No. de Control]]=1,Tabla135[[#This Row],[Desplazamiento en la Matriz]]="Probabilidad"),D705-(D705*Tabla135[[#This Row],[Valor del control]]),AND(Tabla135[[#This Row],[No. de Control]]&gt;1,Tabla135[[#This Row],[Desplazamiento en la Matriz]]="Probabilidad"),AB704-(AB704*Tabla135[[#This Row],[Valor del control]]),AND(Tabla135[[#This Row],[No. de Control]]=1,Tabla135[[#This Row],[Desplazamiento en la Matriz]]="Impacto"),D705,AND(Tabla135[[#This Row],[No. de Control]]&gt;1,Tabla135[[#This Row],[Desplazamiento en la Matriz]]="Impacto"),AB704),""),"")</f>
        <v/>
      </c>
      <c r="AC705" s="310" t="str" cm="1">
        <f t="array" ref="AC705">IFERROR(IF(Tabla135[[#This Row],[Registro diligenciado]]=TRUE,_xlfn.IFS(AND(Tabla135[[#This Row],[No. de Control]]=1,Tabla135[[#This Row],[Desplazamiento en la Matriz]]="Impacto"),E705-(E705*Tabla135[[#This Row],[Valor del control]]),AND(Tabla135[[#This Row],[No. de Control]]&gt;1,Tabla135[[#This Row],[Desplazamiento en la Matriz]]="Impacto"),AC704-(AC704*Tabla135[[#This Row],[Valor del control]]),AND(Tabla135[[#This Row],[No. de Control]]=1,Tabla135[[#This Row],[Desplazamiento en la Matriz]]="Probabilidad"),E705,AND(Tabla135[[#This Row],[No. de Control]]&gt;1,Tabla135[[#This Row],[Desplazamiento en la Matriz]]="Probabilidad"),AC704),""),"")</f>
        <v/>
      </c>
      <c r="AD705" s="310">
        <f>IFERROR(_xlfn.MINIFS(Tabla135[Probabilidad residual],Tabla135[Id Riesgo],Tabla135[[#This Row],[Id Riesgo]]),"")</f>
        <v>0</v>
      </c>
      <c r="AE705" s="310">
        <f>IFERROR(_xlfn.MINIFS(Tabla135[Impacto residual],Tabla135[Id Riesgo],Tabla135[[#This Row],[Id Riesgo]]),"")</f>
        <v>0</v>
      </c>
      <c r="AF705" s="310" t="str" cm="1">
        <f t="array" ref="AF70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05" s="310" t="str" cm="1">
        <f t="array" ref="AG70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0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05" s="213"/>
      <c r="AJ705" s="727">
        <f>_xlfn.MINIFS(Tabla135[Probabilidad residual],Tabla135[Id Riesgo],Tabla135[[#This Row],[Id Riesgo]])</f>
        <v>0</v>
      </c>
      <c r="AK705" s="727">
        <f>_xlfn.MINIFS(Tabla135[Impacto residual],Tabla135[Id Riesgo],Tabla135[[#This Row],[Id Riesgo]])</f>
        <v>0</v>
      </c>
      <c r="AL705" s="727"/>
      <c r="AM705" s="727"/>
      <c r="AN705" s="213"/>
      <c r="AO705" s="213"/>
      <c r="AP705" s="213"/>
      <c r="AQ705" s="213"/>
      <c r="AR705" s="213"/>
      <c r="AS705" s="213"/>
      <c r="AT705" s="213"/>
      <c r="AU705" s="213"/>
      <c r="AV705" s="213"/>
      <c r="AW705" s="213"/>
      <c r="AX705" s="213"/>
      <c r="AY705" s="213"/>
    </row>
    <row r="706" spans="1:51" ht="14.6" x14ac:dyDescent="0.4">
      <c r="A706" s="735" t="str">
        <f>Tabla135[[#This Row],[Id Riesgo]]</f>
        <v>RC70</v>
      </c>
      <c r="B706" s="736" t="str">
        <f>Tabla135[[#This Row],[Riesgo]]</f>
        <v/>
      </c>
      <c r="C706" s="742" t="b">
        <f>Tabla135[[#This Row],[Identificado en paso 1 y 2?]]</f>
        <v>0</v>
      </c>
      <c r="D706" s="727" t="str">
        <f>_xlfn.XLOOKUP(Tabla135[[#This Row],[Id Riesgo]],Tabla13[Id Riesgo],Tabla13[Probabilidad],"",1)</f>
        <v/>
      </c>
      <c r="E706" s="727" t="str">
        <f>IF(C706=TRUE,_xlfn.XLOOKUP(Tabla135[[#This Row],[Id Riesgo]],Tabla13[Id Riesgo],Tabla13[Porcentaje Impacto],"",1),"")</f>
        <v/>
      </c>
      <c r="F706" s="290" t="str">
        <f t="shared" si="69"/>
        <v>RC70</v>
      </c>
      <c r="G706" s="415" t="b">
        <f>_xlfn.XLOOKUP(F706,Tabla13[Id Riesgo],Tabla13[Registro diligenciado],FALSE,1)</f>
        <v>0</v>
      </c>
      <c r="H706" s="290" t="str">
        <f>IF(G706,_xlfn.XLOOKUP(F706,Tabla6[Id Riesgo],Tabla6[DESCRIPCIÓN DEL RIESGO],FALSE,1),"")</f>
        <v/>
      </c>
      <c r="I706" s="327" t="str">
        <f>_xlfn.XLOOKUP(Tabla135[[#This Row],[Id Riesgo]],Tabla13[Id Riesgo],Tabla13[Probabilidad])</f>
        <v/>
      </c>
      <c r="J706" s="327" t="str">
        <f>_xlfn.XLOOKUP(Tabla135[[#This Row],[Id Riesgo]],Tabla13[Id Riesgo],Tabla13[Porcentaje Impacto],"",1)</f>
        <v/>
      </c>
      <c r="K706" s="311">
        <v>5</v>
      </c>
      <c r="L706" s="314"/>
      <c r="M706" s="314"/>
      <c r="N706" s="314"/>
      <c r="O706" s="295"/>
      <c r="P706" s="314"/>
      <c r="Q706" s="328" t="str">
        <f>_xlfn.TEXTJOIN(" ",TRUE,Tabla135[[#This Row],[Actividad - Acción ¿Qué?
Inicia con verbo]],Tabla135[[#This Row],[Complemento
(Observaciones o desviaciones)]])</f>
        <v/>
      </c>
      <c r="R706" s="295"/>
      <c r="S706" s="327" t="str">
        <f>_xlfn.XLOOKUP(Tabla135[[#This Row],[Tipo de control]],Tabla7[Tipo de control],Tabla7[Peso],"",1)</f>
        <v/>
      </c>
      <c r="T706" s="290" t="str">
        <f>_xlfn.XLOOKUP(Tabla135[[#This Row],[Tipo de control]],Tabla7[Tipo de control],Tabla7[Afectación matriz],"",1)</f>
        <v/>
      </c>
      <c r="U706" s="295"/>
      <c r="V706" s="327" t="str">
        <f>_xlfn.XLOOKUP(Tabla135[[#This Row],[Implementación]],Tabla11[Implementación],Tabla11[Peso],"",1)</f>
        <v/>
      </c>
      <c r="W706" s="295"/>
      <c r="X706" s="295"/>
      <c r="Y706" s="295"/>
      <c r="Z706" s="295"/>
      <c r="AA706" s="310" t="str">
        <f>IFERROR(Tabla135[[#This Row],[Peso del control]]+Tabla135[[#This Row],[Peso de la implementación]],"")</f>
        <v/>
      </c>
      <c r="AB706" s="310" t="str" cm="1">
        <f t="array" ref="AB706">IFERROR(IF(Tabla135[[#This Row],[Registro diligenciado]]=TRUE,_xlfn.IFS(AND(Tabla135[[#This Row],[No. de Control]]=1,Tabla135[[#This Row],[Desplazamiento en la Matriz]]="Probabilidad"),D706-(D706*Tabla135[[#This Row],[Valor del control]]),AND(Tabla135[[#This Row],[No. de Control]]&gt;1,Tabla135[[#This Row],[Desplazamiento en la Matriz]]="Probabilidad"),AB705-(AB705*Tabla135[[#This Row],[Valor del control]]),AND(Tabla135[[#This Row],[No. de Control]]=1,Tabla135[[#This Row],[Desplazamiento en la Matriz]]="Impacto"),D706,AND(Tabla135[[#This Row],[No. de Control]]&gt;1,Tabla135[[#This Row],[Desplazamiento en la Matriz]]="Impacto"),AB705),""),"")</f>
        <v/>
      </c>
      <c r="AC706" s="310" t="str" cm="1">
        <f t="array" ref="AC706">IFERROR(IF(Tabla135[[#This Row],[Registro diligenciado]]=TRUE,_xlfn.IFS(AND(Tabla135[[#This Row],[No. de Control]]=1,Tabla135[[#This Row],[Desplazamiento en la Matriz]]="Impacto"),E706-(E706*Tabla135[[#This Row],[Valor del control]]),AND(Tabla135[[#This Row],[No. de Control]]&gt;1,Tabla135[[#This Row],[Desplazamiento en la Matriz]]="Impacto"),AC705-(AC705*Tabla135[[#This Row],[Valor del control]]),AND(Tabla135[[#This Row],[No. de Control]]=1,Tabla135[[#This Row],[Desplazamiento en la Matriz]]="Probabilidad"),E706,AND(Tabla135[[#This Row],[No. de Control]]&gt;1,Tabla135[[#This Row],[Desplazamiento en la Matriz]]="Probabilidad"),AC705),""),"")</f>
        <v/>
      </c>
      <c r="AD706" s="310">
        <f>IFERROR(_xlfn.MINIFS(Tabla135[Probabilidad residual],Tabla135[Id Riesgo],Tabla135[[#This Row],[Id Riesgo]]),"")</f>
        <v>0</v>
      </c>
      <c r="AE706" s="310">
        <f>IFERROR(_xlfn.MINIFS(Tabla135[Impacto residual],Tabla135[Id Riesgo],Tabla135[[#This Row],[Id Riesgo]]),"")</f>
        <v>0</v>
      </c>
      <c r="AF706" s="310" t="str" cm="1">
        <f t="array" ref="AF70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06" s="310" t="str" cm="1">
        <f t="array" ref="AG70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0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06" s="213"/>
      <c r="AJ706" s="727">
        <f>_xlfn.MINIFS(Tabla135[Probabilidad residual],Tabla135[Id Riesgo],Tabla135[[#This Row],[Id Riesgo]])</f>
        <v>0</v>
      </c>
      <c r="AK706" s="727">
        <f>_xlfn.MINIFS(Tabla135[Impacto residual],Tabla135[Id Riesgo],Tabla135[[#This Row],[Id Riesgo]])</f>
        <v>0</v>
      </c>
      <c r="AL706" s="727"/>
      <c r="AM706" s="727"/>
      <c r="AN706" s="213"/>
      <c r="AO706" s="213"/>
      <c r="AP706" s="213"/>
      <c r="AQ706" s="213"/>
      <c r="AR706" s="213"/>
      <c r="AS706" s="213"/>
      <c r="AT706" s="213"/>
      <c r="AU706" s="213"/>
      <c r="AV706" s="213"/>
      <c r="AW706" s="213"/>
      <c r="AX706" s="213"/>
      <c r="AY706" s="213"/>
    </row>
    <row r="707" spans="1:51" ht="14.6" x14ac:dyDescent="0.4">
      <c r="A707" s="735" t="str">
        <f>Tabla135[[#This Row],[Id Riesgo]]</f>
        <v>RC70</v>
      </c>
      <c r="B707" s="736" t="str">
        <f>Tabla135[[#This Row],[Riesgo]]</f>
        <v/>
      </c>
      <c r="C707" s="742" t="b">
        <f>Tabla135[[#This Row],[Identificado en paso 1 y 2?]]</f>
        <v>0</v>
      </c>
      <c r="D707" s="727" t="str">
        <f>_xlfn.XLOOKUP(Tabla135[[#This Row],[Id Riesgo]],Tabla13[Id Riesgo],Tabla13[Probabilidad],"",1)</f>
        <v/>
      </c>
      <c r="E707" s="727" t="str">
        <f>IF(C707=TRUE,_xlfn.XLOOKUP(Tabla135[[#This Row],[Id Riesgo]],Tabla13[Id Riesgo],Tabla13[Porcentaje Impacto],"",1),"")</f>
        <v/>
      </c>
      <c r="F707" s="290" t="str">
        <f t="shared" si="69"/>
        <v>RC70</v>
      </c>
      <c r="G707" s="415" t="b">
        <f>_xlfn.XLOOKUP(F707,Tabla13[Id Riesgo],Tabla13[Registro diligenciado],FALSE,1)</f>
        <v>0</v>
      </c>
      <c r="H707" s="290" t="str">
        <f>IF(G707,_xlfn.XLOOKUP(F707,Tabla6[Id Riesgo],Tabla6[DESCRIPCIÓN DEL RIESGO],FALSE,1),"")</f>
        <v/>
      </c>
      <c r="I707" s="327" t="str">
        <f>_xlfn.XLOOKUP(Tabla135[[#This Row],[Id Riesgo]],Tabla13[Id Riesgo],Tabla13[Probabilidad])</f>
        <v/>
      </c>
      <c r="J707" s="327" t="str">
        <f>_xlfn.XLOOKUP(Tabla135[[#This Row],[Id Riesgo]],Tabla13[Id Riesgo],Tabla13[Porcentaje Impacto],"",1)</f>
        <v/>
      </c>
      <c r="K707" s="311">
        <v>6</v>
      </c>
      <c r="L707" s="314"/>
      <c r="M707" s="314"/>
      <c r="N707" s="314"/>
      <c r="O707" s="295"/>
      <c r="P707" s="314"/>
      <c r="Q707" s="328" t="str">
        <f>_xlfn.TEXTJOIN(" ",TRUE,Tabla135[[#This Row],[Actividad - Acción ¿Qué?
Inicia con verbo]],Tabla135[[#This Row],[Complemento
(Observaciones o desviaciones)]])</f>
        <v/>
      </c>
      <c r="R707" s="295"/>
      <c r="S707" s="327" t="str">
        <f>_xlfn.XLOOKUP(Tabla135[[#This Row],[Tipo de control]],Tabla7[Tipo de control],Tabla7[Peso],"",1)</f>
        <v/>
      </c>
      <c r="T707" s="290" t="str">
        <f>_xlfn.XLOOKUP(Tabla135[[#This Row],[Tipo de control]],Tabla7[Tipo de control],Tabla7[Afectación matriz],"",1)</f>
        <v/>
      </c>
      <c r="U707" s="295"/>
      <c r="V707" s="327" t="str">
        <f>_xlfn.XLOOKUP(Tabla135[[#This Row],[Implementación]],Tabla11[Implementación],Tabla11[Peso],"",1)</f>
        <v/>
      </c>
      <c r="W707" s="295"/>
      <c r="X707" s="295"/>
      <c r="Y707" s="295"/>
      <c r="Z707" s="295"/>
      <c r="AA707" s="310" t="str">
        <f>IFERROR(Tabla135[[#This Row],[Peso del control]]+Tabla135[[#This Row],[Peso de la implementación]],"")</f>
        <v/>
      </c>
      <c r="AB707" s="310" t="str" cm="1">
        <f t="array" ref="AB707">IFERROR(IF(Tabla135[[#This Row],[Registro diligenciado]]=TRUE,_xlfn.IFS(AND(Tabla135[[#This Row],[No. de Control]]=1,Tabla135[[#This Row],[Desplazamiento en la Matriz]]="Probabilidad"),D707-(D707*Tabla135[[#This Row],[Valor del control]]),AND(Tabla135[[#This Row],[No. de Control]]&gt;1,Tabla135[[#This Row],[Desplazamiento en la Matriz]]="Probabilidad"),AB706-(AB706*Tabla135[[#This Row],[Valor del control]]),AND(Tabla135[[#This Row],[No. de Control]]=1,Tabla135[[#This Row],[Desplazamiento en la Matriz]]="Impacto"),D707,AND(Tabla135[[#This Row],[No. de Control]]&gt;1,Tabla135[[#This Row],[Desplazamiento en la Matriz]]="Impacto"),AB706),""),"")</f>
        <v/>
      </c>
      <c r="AC707" s="310" t="str" cm="1">
        <f t="array" ref="AC707">IFERROR(IF(Tabla135[[#This Row],[Registro diligenciado]]=TRUE,_xlfn.IFS(AND(Tabla135[[#This Row],[No. de Control]]=1,Tabla135[[#This Row],[Desplazamiento en la Matriz]]="Impacto"),E707-(E707*Tabla135[[#This Row],[Valor del control]]),AND(Tabla135[[#This Row],[No. de Control]]&gt;1,Tabla135[[#This Row],[Desplazamiento en la Matriz]]="Impacto"),AC706-(AC706*Tabla135[[#This Row],[Valor del control]]),AND(Tabla135[[#This Row],[No. de Control]]=1,Tabla135[[#This Row],[Desplazamiento en la Matriz]]="Probabilidad"),E707,AND(Tabla135[[#This Row],[No. de Control]]&gt;1,Tabla135[[#This Row],[Desplazamiento en la Matriz]]="Probabilidad"),AC706),""),"")</f>
        <v/>
      </c>
      <c r="AD707" s="310">
        <f>IFERROR(_xlfn.MINIFS(Tabla135[Probabilidad residual],Tabla135[Id Riesgo],Tabla135[[#This Row],[Id Riesgo]]),"")</f>
        <v>0</v>
      </c>
      <c r="AE707" s="310">
        <f>IFERROR(_xlfn.MINIFS(Tabla135[Impacto residual],Tabla135[Id Riesgo],Tabla135[[#This Row],[Id Riesgo]]),"")</f>
        <v>0</v>
      </c>
      <c r="AF707" s="310" t="str" cm="1">
        <f t="array" ref="AF70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07" s="310" t="str" cm="1">
        <f t="array" ref="AG70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0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07" s="213"/>
      <c r="AJ707" s="727">
        <f>_xlfn.MINIFS(Tabla135[Probabilidad residual],Tabla135[Id Riesgo],Tabla135[[#This Row],[Id Riesgo]])</f>
        <v>0</v>
      </c>
      <c r="AK707" s="727">
        <f>_xlfn.MINIFS(Tabla135[Impacto residual],Tabla135[Id Riesgo],Tabla135[[#This Row],[Id Riesgo]])</f>
        <v>0</v>
      </c>
      <c r="AL707" s="727"/>
      <c r="AM707" s="727"/>
      <c r="AN707" s="213"/>
      <c r="AO707" s="213"/>
      <c r="AP707" s="213"/>
      <c r="AQ707" s="213"/>
      <c r="AR707" s="213"/>
      <c r="AS707" s="213"/>
      <c r="AT707" s="213"/>
      <c r="AU707" s="213"/>
      <c r="AV707" s="213"/>
      <c r="AW707" s="213"/>
      <c r="AX707" s="213"/>
      <c r="AY707" s="213"/>
    </row>
    <row r="708" spans="1:51" ht="14.6" x14ac:dyDescent="0.4">
      <c r="A708" s="735" t="str">
        <f>Tabla135[[#This Row],[Id Riesgo]]</f>
        <v>RC70</v>
      </c>
      <c r="B708" s="736" t="str">
        <f>Tabla135[[#This Row],[Riesgo]]</f>
        <v/>
      </c>
      <c r="C708" s="742" t="b">
        <f>Tabla135[[#This Row],[Identificado en paso 1 y 2?]]</f>
        <v>0</v>
      </c>
      <c r="D708" s="727" t="str">
        <f>_xlfn.XLOOKUP(Tabla135[[#This Row],[Id Riesgo]],Tabla13[Id Riesgo],Tabla13[Probabilidad],"",1)</f>
        <v/>
      </c>
      <c r="E708" s="727" t="str">
        <f>IF(C708=TRUE,_xlfn.XLOOKUP(Tabla135[[#This Row],[Id Riesgo]],Tabla13[Id Riesgo],Tabla13[Porcentaje Impacto],"",1),"")</f>
        <v/>
      </c>
      <c r="F708" s="290" t="str">
        <f t="shared" si="69"/>
        <v>RC70</v>
      </c>
      <c r="G708" s="415" t="b">
        <f>_xlfn.XLOOKUP(F708,Tabla13[Id Riesgo],Tabla13[Registro diligenciado],FALSE,1)</f>
        <v>0</v>
      </c>
      <c r="H708" s="290" t="str">
        <f>IF(G708,_xlfn.XLOOKUP(F708,Tabla6[Id Riesgo],Tabla6[DESCRIPCIÓN DEL RIESGO],FALSE,1),"")</f>
        <v/>
      </c>
      <c r="I708" s="327" t="str">
        <f>_xlfn.XLOOKUP(Tabla135[[#This Row],[Id Riesgo]],Tabla13[Id Riesgo],Tabla13[Probabilidad])</f>
        <v/>
      </c>
      <c r="J708" s="327" t="str">
        <f>_xlfn.XLOOKUP(Tabla135[[#This Row],[Id Riesgo]],Tabla13[Id Riesgo],Tabla13[Porcentaje Impacto],"",1)</f>
        <v/>
      </c>
      <c r="K708" s="311">
        <v>7</v>
      </c>
      <c r="L708" s="314"/>
      <c r="M708" s="314"/>
      <c r="N708" s="314"/>
      <c r="O708" s="295"/>
      <c r="P708" s="314"/>
      <c r="Q708" s="328" t="str">
        <f>_xlfn.TEXTJOIN(" ",TRUE,Tabla135[[#This Row],[Actividad - Acción ¿Qué?
Inicia con verbo]],Tabla135[[#This Row],[Complemento
(Observaciones o desviaciones)]])</f>
        <v/>
      </c>
      <c r="R708" s="295"/>
      <c r="S708" s="327" t="str">
        <f>_xlfn.XLOOKUP(Tabla135[[#This Row],[Tipo de control]],Tabla7[Tipo de control],Tabla7[Peso],"",1)</f>
        <v/>
      </c>
      <c r="T708" s="290" t="str">
        <f>_xlfn.XLOOKUP(Tabla135[[#This Row],[Tipo de control]],Tabla7[Tipo de control],Tabla7[Afectación matriz],"",1)</f>
        <v/>
      </c>
      <c r="U708" s="295"/>
      <c r="V708" s="327" t="str">
        <f>_xlfn.XLOOKUP(Tabla135[[#This Row],[Implementación]],Tabla11[Implementación],Tabla11[Peso],"",1)</f>
        <v/>
      </c>
      <c r="W708" s="295"/>
      <c r="X708" s="295"/>
      <c r="Y708" s="295"/>
      <c r="Z708" s="295"/>
      <c r="AA708" s="310" t="str">
        <f>IFERROR(Tabla135[[#This Row],[Peso del control]]+Tabla135[[#This Row],[Peso de la implementación]],"")</f>
        <v/>
      </c>
      <c r="AB708" s="310" t="str" cm="1">
        <f t="array" ref="AB708">IFERROR(IF(Tabla135[[#This Row],[Registro diligenciado]]=TRUE,_xlfn.IFS(AND(Tabla135[[#This Row],[No. de Control]]=1,Tabla135[[#This Row],[Desplazamiento en la Matriz]]="Probabilidad"),D708-(D708*Tabla135[[#This Row],[Valor del control]]),AND(Tabla135[[#This Row],[No. de Control]]&gt;1,Tabla135[[#This Row],[Desplazamiento en la Matriz]]="Probabilidad"),AB707-(AB707*Tabla135[[#This Row],[Valor del control]]),AND(Tabla135[[#This Row],[No. de Control]]=1,Tabla135[[#This Row],[Desplazamiento en la Matriz]]="Impacto"),D708,AND(Tabla135[[#This Row],[No. de Control]]&gt;1,Tabla135[[#This Row],[Desplazamiento en la Matriz]]="Impacto"),AB707),""),"")</f>
        <v/>
      </c>
      <c r="AC708" s="310" t="str" cm="1">
        <f t="array" ref="AC708">IFERROR(IF(Tabla135[[#This Row],[Registro diligenciado]]=TRUE,_xlfn.IFS(AND(Tabla135[[#This Row],[No. de Control]]=1,Tabla135[[#This Row],[Desplazamiento en la Matriz]]="Impacto"),E708-(E708*Tabla135[[#This Row],[Valor del control]]),AND(Tabla135[[#This Row],[No. de Control]]&gt;1,Tabla135[[#This Row],[Desplazamiento en la Matriz]]="Impacto"),AC707-(AC707*Tabla135[[#This Row],[Valor del control]]),AND(Tabla135[[#This Row],[No. de Control]]=1,Tabla135[[#This Row],[Desplazamiento en la Matriz]]="Probabilidad"),E708,AND(Tabla135[[#This Row],[No. de Control]]&gt;1,Tabla135[[#This Row],[Desplazamiento en la Matriz]]="Probabilidad"),AC707),""),"")</f>
        <v/>
      </c>
      <c r="AD708" s="310">
        <f>IFERROR(_xlfn.MINIFS(Tabla135[Probabilidad residual],Tabla135[Id Riesgo],Tabla135[[#This Row],[Id Riesgo]]),"")</f>
        <v>0</v>
      </c>
      <c r="AE708" s="310">
        <f>IFERROR(_xlfn.MINIFS(Tabla135[Impacto residual],Tabla135[Id Riesgo],Tabla135[[#This Row],[Id Riesgo]]),"")</f>
        <v>0</v>
      </c>
      <c r="AF708" s="310" t="str" cm="1">
        <f t="array" ref="AF70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08" s="310" t="str" cm="1">
        <f t="array" ref="AG70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0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08" s="213"/>
      <c r="AJ708" s="727">
        <f>_xlfn.MINIFS(Tabla135[Probabilidad residual],Tabla135[Id Riesgo],Tabla135[[#This Row],[Id Riesgo]])</f>
        <v>0</v>
      </c>
      <c r="AK708" s="727">
        <f>_xlfn.MINIFS(Tabla135[Impacto residual],Tabla135[Id Riesgo],Tabla135[[#This Row],[Id Riesgo]])</f>
        <v>0</v>
      </c>
      <c r="AL708" s="727"/>
      <c r="AM708" s="727"/>
      <c r="AN708" s="213"/>
      <c r="AO708" s="213"/>
      <c r="AP708" s="213"/>
      <c r="AQ708" s="213"/>
      <c r="AR708" s="213"/>
      <c r="AS708" s="213"/>
      <c r="AT708" s="213"/>
      <c r="AU708" s="213"/>
      <c r="AV708" s="213"/>
      <c r="AW708" s="213"/>
      <c r="AX708" s="213"/>
      <c r="AY708" s="213"/>
    </row>
    <row r="709" spans="1:51" ht="14.6" x14ac:dyDescent="0.4">
      <c r="A709" s="735" t="str">
        <f>Tabla135[[#This Row],[Id Riesgo]]</f>
        <v>RC70</v>
      </c>
      <c r="B709" s="736" t="str">
        <f>Tabla135[[#This Row],[Riesgo]]</f>
        <v/>
      </c>
      <c r="C709" s="742" t="b">
        <f>Tabla135[[#This Row],[Identificado en paso 1 y 2?]]</f>
        <v>0</v>
      </c>
      <c r="D709" s="727" t="str">
        <f>_xlfn.XLOOKUP(Tabla135[[#This Row],[Id Riesgo]],Tabla13[Id Riesgo],Tabla13[Probabilidad],"",1)</f>
        <v/>
      </c>
      <c r="E709" s="727" t="str">
        <f>IF(C709=TRUE,_xlfn.XLOOKUP(Tabla135[[#This Row],[Id Riesgo]],Tabla13[Id Riesgo],Tabla13[Porcentaje Impacto],"",1),"")</f>
        <v/>
      </c>
      <c r="F709" s="290" t="str">
        <f t="shared" si="69"/>
        <v>RC70</v>
      </c>
      <c r="G709" s="415" t="b">
        <f>_xlfn.XLOOKUP(F709,Tabla13[Id Riesgo],Tabla13[Registro diligenciado],FALSE,1)</f>
        <v>0</v>
      </c>
      <c r="H709" s="290" t="str">
        <f>IF(G709,_xlfn.XLOOKUP(F709,Tabla6[Id Riesgo],Tabla6[DESCRIPCIÓN DEL RIESGO],FALSE,1),"")</f>
        <v/>
      </c>
      <c r="I709" s="327" t="str">
        <f>_xlfn.XLOOKUP(Tabla135[[#This Row],[Id Riesgo]],Tabla13[Id Riesgo],Tabla13[Probabilidad])</f>
        <v/>
      </c>
      <c r="J709" s="327" t="str">
        <f>_xlfn.XLOOKUP(Tabla135[[#This Row],[Id Riesgo]],Tabla13[Id Riesgo],Tabla13[Porcentaje Impacto],"",1)</f>
        <v/>
      </c>
      <c r="K709" s="311">
        <v>8</v>
      </c>
      <c r="L709" s="314"/>
      <c r="M709" s="314"/>
      <c r="N709" s="314"/>
      <c r="O709" s="295"/>
      <c r="P709" s="314"/>
      <c r="Q709" s="328" t="str">
        <f>_xlfn.TEXTJOIN(" ",TRUE,Tabla135[[#This Row],[Actividad - Acción ¿Qué?
Inicia con verbo]],Tabla135[[#This Row],[Complemento
(Observaciones o desviaciones)]])</f>
        <v/>
      </c>
      <c r="R709" s="295"/>
      <c r="S709" s="327" t="str">
        <f>_xlfn.XLOOKUP(Tabla135[[#This Row],[Tipo de control]],Tabla7[Tipo de control],Tabla7[Peso],"",1)</f>
        <v/>
      </c>
      <c r="T709" s="290" t="str">
        <f>_xlfn.XLOOKUP(Tabla135[[#This Row],[Tipo de control]],Tabla7[Tipo de control],Tabla7[Afectación matriz],"",1)</f>
        <v/>
      </c>
      <c r="U709" s="295"/>
      <c r="V709" s="327" t="str">
        <f>_xlfn.XLOOKUP(Tabla135[[#This Row],[Implementación]],Tabla11[Implementación],Tabla11[Peso],"",1)</f>
        <v/>
      </c>
      <c r="W709" s="295"/>
      <c r="X709" s="295"/>
      <c r="Y709" s="295"/>
      <c r="Z709" s="295"/>
      <c r="AA709" s="310" t="str">
        <f>IFERROR(Tabla135[[#This Row],[Peso del control]]+Tabla135[[#This Row],[Peso de la implementación]],"")</f>
        <v/>
      </c>
      <c r="AB709" s="310" t="str" cm="1">
        <f t="array" ref="AB709">IFERROR(IF(Tabla135[[#This Row],[Registro diligenciado]]=TRUE,_xlfn.IFS(AND(Tabla135[[#This Row],[No. de Control]]=1,Tabla135[[#This Row],[Desplazamiento en la Matriz]]="Probabilidad"),D709-(D709*Tabla135[[#This Row],[Valor del control]]),AND(Tabla135[[#This Row],[No. de Control]]&gt;1,Tabla135[[#This Row],[Desplazamiento en la Matriz]]="Probabilidad"),AB708-(AB708*Tabla135[[#This Row],[Valor del control]]),AND(Tabla135[[#This Row],[No. de Control]]=1,Tabla135[[#This Row],[Desplazamiento en la Matriz]]="Impacto"),D709,AND(Tabla135[[#This Row],[No. de Control]]&gt;1,Tabla135[[#This Row],[Desplazamiento en la Matriz]]="Impacto"),AB708),""),"")</f>
        <v/>
      </c>
      <c r="AC709" s="310" t="str" cm="1">
        <f t="array" ref="AC709">IFERROR(IF(Tabla135[[#This Row],[Registro diligenciado]]=TRUE,_xlfn.IFS(AND(Tabla135[[#This Row],[No. de Control]]=1,Tabla135[[#This Row],[Desplazamiento en la Matriz]]="Impacto"),E709-(E709*Tabla135[[#This Row],[Valor del control]]),AND(Tabla135[[#This Row],[No. de Control]]&gt;1,Tabla135[[#This Row],[Desplazamiento en la Matriz]]="Impacto"),AC708-(AC708*Tabla135[[#This Row],[Valor del control]]),AND(Tabla135[[#This Row],[No. de Control]]=1,Tabla135[[#This Row],[Desplazamiento en la Matriz]]="Probabilidad"),E709,AND(Tabla135[[#This Row],[No. de Control]]&gt;1,Tabla135[[#This Row],[Desplazamiento en la Matriz]]="Probabilidad"),AC708),""),"")</f>
        <v/>
      </c>
      <c r="AD709" s="310">
        <f>IFERROR(_xlfn.MINIFS(Tabla135[Probabilidad residual],Tabla135[Id Riesgo],Tabla135[[#This Row],[Id Riesgo]]),"")</f>
        <v>0</v>
      </c>
      <c r="AE709" s="310">
        <f>IFERROR(_xlfn.MINIFS(Tabla135[Impacto residual],Tabla135[Id Riesgo],Tabla135[[#This Row],[Id Riesgo]]),"")</f>
        <v>0</v>
      </c>
      <c r="AF709" s="310" t="str" cm="1">
        <f t="array" ref="AF70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09" s="310" t="str" cm="1">
        <f t="array" ref="AG70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0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09" s="213"/>
      <c r="AJ709" s="727">
        <f>_xlfn.MINIFS(Tabla135[Probabilidad residual],Tabla135[Id Riesgo],Tabla135[[#This Row],[Id Riesgo]])</f>
        <v>0</v>
      </c>
      <c r="AK709" s="727">
        <f>_xlfn.MINIFS(Tabla135[Impacto residual],Tabla135[Id Riesgo],Tabla135[[#This Row],[Id Riesgo]])</f>
        <v>0</v>
      </c>
      <c r="AL709" s="727"/>
      <c r="AM709" s="727"/>
      <c r="AN709" s="213"/>
      <c r="AO709" s="213"/>
      <c r="AP709" s="213"/>
      <c r="AQ709" s="213"/>
      <c r="AR709" s="213"/>
      <c r="AS709" s="213"/>
      <c r="AT709" s="213"/>
      <c r="AU709" s="213"/>
      <c r="AV709" s="213"/>
      <c r="AW709" s="213"/>
      <c r="AX709" s="213"/>
      <c r="AY709" s="213"/>
    </row>
    <row r="710" spans="1:51" ht="14.6" x14ac:dyDescent="0.4">
      <c r="A710" s="735" t="str">
        <f>Tabla135[[#This Row],[Id Riesgo]]</f>
        <v>RC70</v>
      </c>
      <c r="B710" s="736" t="str">
        <f>Tabla135[[#This Row],[Riesgo]]</f>
        <v/>
      </c>
      <c r="C710" s="742" t="b">
        <f>Tabla135[[#This Row],[Identificado en paso 1 y 2?]]</f>
        <v>0</v>
      </c>
      <c r="D710" s="727" t="str">
        <f>_xlfn.XLOOKUP(Tabla135[[#This Row],[Id Riesgo]],Tabla13[Id Riesgo],Tabla13[Probabilidad],"",1)</f>
        <v/>
      </c>
      <c r="E710" s="727" t="str">
        <f>IF(C710=TRUE,_xlfn.XLOOKUP(Tabla135[[#This Row],[Id Riesgo]],Tabla13[Id Riesgo],Tabla13[Porcentaje Impacto],"",1),"")</f>
        <v/>
      </c>
      <c r="F710" s="290" t="str">
        <f t="shared" si="69"/>
        <v>RC70</v>
      </c>
      <c r="G710" s="415" t="b">
        <f>_xlfn.XLOOKUP(F710,Tabla13[Id Riesgo],Tabla13[Registro diligenciado],FALSE,1)</f>
        <v>0</v>
      </c>
      <c r="H710" s="290" t="str">
        <f>IF(G710,_xlfn.XLOOKUP(F710,Tabla6[Id Riesgo],Tabla6[DESCRIPCIÓN DEL RIESGO],FALSE,1),"")</f>
        <v/>
      </c>
      <c r="I710" s="327" t="str">
        <f>_xlfn.XLOOKUP(Tabla135[[#This Row],[Id Riesgo]],Tabla13[Id Riesgo],Tabla13[Probabilidad])</f>
        <v/>
      </c>
      <c r="J710" s="327" t="str">
        <f>_xlfn.XLOOKUP(Tabla135[[#This Row],[Id Riesgo]],Tabla13[Id Riesgo],Tabla13[Porcentaje Impacto],"",1)</f>
        <v/>
      </c>
      <c r="K710" s="311">
        <v>9</v>
      </c>
      <c r="L710" s="314"/>
      <c r="M710" s="314"/>
      <c r="N710" s="314"/>
      <c r="O710" s="295"/>
      <c r="P710" s="314"/>
      <c r="Q710" s="328" t="str">
        <f>_xlfn.TEXTJOIN(" ",TRUE,Tabla135[[#This Row],[Actividad - Acción ¿Qué?
Inicia con verbo]],Tabla135[[#This Row],[Complemento
(Observaciones o desviaciones)]])</f>
        <v/>
      </c>
      <c r="R710" s="295"/>
      <c r="S710" s="327" t="str">
        <f>_xlfn.XLOOKUP(Tabla135[[#This Row],[Tipo de control]],Tabla7[Tipo de control],Tabla7[Peso],"",1)</f>
        <v/>
      </c>
      <c r="T710" s="290" t="str">
        <f>_xlfn.XLOOKUP(Tabla135[[#This Row],[Tipo de control]],Tabla7[Tipo de control],Tabla7[Afectación matriz],"",1)</f>
        <v/>
      </c>
      <c r="U710" s="295"/>
      <c r="V710" s="327" t="str">
        <f>_xlfn.XLOOKUP(Tabla135[[#This Row],[Implementación]],Tabla11[Implementación],Tabla11[Peso],"",1)</f>
        <v/>
      </c>
      <c r="W710" s="295"/>
      <c r="X710" s="295"/>
      <c r="Y710" s="295"/>
      <c r="Z710" s="295"/>
      <c r="AA710" s="310" t="str">
        <f>IFERROR(Tabla135[[#This Row],[Peso del control]]+Tabla135[[#This Row],[Peso de la implementación]],"")</f>
        <v/>
      </c>
      <c r="AB710" s="310" t="str" cm="1">
        <f t="array" ref="AB710">IFERROR(IF(Tabla135[[#This Row],[Registro diligenciado]]=TRUE,_xlfn.IFS(AND(Tabla135[[#This Row],[No. de Control]]=1,Tabla135[[#This Row],[Desplazamiento en la Matriz]]="Probabilidad"),D710-(D710*Tabla135[[#This Row],[Valor del control]]),AND(Tabla135[[#This Row],[No. de Control]]&gt;1,Tabla135[[#This Row],[Desplazamiento en la Matriz]]="Probabilidad"),AB709-(AB709*Tabla135[[#This Row],[Valor del control]]),AND(Tabla135[[#This Row],[No. de Control]]=1,Tabla135[[#This Row],[Desplazamiento en la Matriz]]="Impacto"),D710,AND(Tabla135[[#This Row],[No. de Control]]&gt;1,Tabla135[[#This Row],[Desplazamiento en la Matriz]]="Impacto"),AB709),""),"")</f>
        <v/>
      </c>
      <c r="AC710" s="310" t="str" cm="1">
        <f t="array" ref="AC710">IFERROR(IF(Tabla135[[#This Row],[Registro diligenciado]]=TRUE,_xlfn.IFS(AND(Tabla135[[#This Row],[No. de Control]]=1,Tabla135[[#This Row],[Desplazamiento en la Matriz]]="Impacto"),E710-(E710*Tabla135[[#This Row],[Valor del control]]),AND(Tabla135[[#This Row],[No. de Control]]&gt;1,Tabla135[[#This Row],[Desplazamiento en la Matriz]]="Impacto"),AC709-(AC709*Tabla135[[#This Row],[Valor del control]]),AND(Tabla135[[#This Row],[No. de Control]]=1,Tabla135[[#This Row],[Desplazamiento en la Matriz]]="Probabilidad"),E710,AND(Tabla135[[#This Row],[No. de Control]]&gt;1,Tabla135[[#This Row],[Desplazamiento en la Matriz]]="Probabilidad"),AC709),""),"")</f>
        <v/>
      </c>
      <c r="AD710" s="310">
        <f>IFERROR(_xlfn.MINIFS(Tabla135[Probabilidad residual],Tabla135[Id Riesgo],Tabla135[[#This Row],[Id Riesgo]]),"")</f>
        <v>0</v>
      </c>
      <c r="AE710" s="310">
        <f>IFERROR(_xlfn.MINIFS(Tabla135[Impacto residual],Tabla135[Id Riesgo],Tabla135[[#This Row],[Id Riesgo]]),"")</f>
        <v>0</v>
      </c>
      <c r="AF710" s="310" t="str" cm="1">
        <f t="array" ref="AF71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10" s="310" t="str" cm="1">
        <f t="array" ref="AG71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1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10" s="213"/>
      <c r="AJ710" s="727">
        <f>_xlfn.MINIFS(Tabla135[Probabilidad residual],Tabla135[Id Riesgo],Tabla135[[#This Row],[Id Riesgo]])</f>
        <v>0</v>
      </c>
      <c r="AK710" s="727">
        <f>_xlfn.MINIFS(Tabla135[Impacto residual],Tabla135[Id Riesgo],Tabla135[[#This Row],[Id Riesgo]])</f>
        <v>0</v>
      </c>
      <c r="AL710" s="727"/>
      <c r="AM710" s="727"/>
      <c r="AN710" s="213"/>
      <c r="AO710" s="213"/>
      <c r="AP710" s="213"/>
      <c r="AQ710" s="213"/>
      <c r="AR710" s="213"/>
      <c r="AS710" s="213"/>
      <c r="AT710" s="213"/>
      <c r="AU710" s="213"/>
      <c r="AV710" s="213"/>
      <c r="AW710" s="213"/>
      <c r="AX710" s="213"/>
      <c r="AY710" s="213"/>
    </row>
    <row r="711" spans="1:51" ht="14.6" x14ac:dyDescent="0.4">
      <c r="A711" s="735" t="str">
        <f>Tabla135[[#This Row],[Id Riesgo]]</f>
        <v>RC70</v>
      </c>
      <c r="B711" s="736" t="str">
        <f>Tabla135[[#This Row],[Riesgo]]</f>
        <v/>
      </c>
      <c r="C711" s="742" t="b">
        <f>Tabla135[[#This Row],[Identificado en paso 1 y 2?]]</f>
        <v>0</v>
      </c>
      <c r="D711" s="727" t="str">
        <f>_xlfn.XLOOKUP(Tabla135[[#This Row],[Id Riesgo]],Tabla13[Id Riesgo],Tabla13[Probabilidad],"",1)</f>
        <v/>
      </c>
      <c r="E711" s="727" t="str">
        <f>IF(C711=TRUE,_xlfn.XLOOKUP(Tabla135[[#This Row],[Id Riesgo]],Tabla13[Id Riesgo],Tabla13[Porcentaje Impacto],"",1),"")</f>
        <v/>
      </c>
      <c r="F711" s="290" t="str">
        <f t="shared" si="69"/>
        <v>RC70</v>
      </c>
      <c r="G711" s="415" t="b">
        <f>_xlfn.XLOOKUP(F711,Tabla13[Id Riesgo],Tabla13[Registro diligenciado],FALSE,1)</f>
        <v>0</v>
      </c>
      <c r="H711" s="290" t="str">
        <f>IF(G711,_xlfn.XLOOKUP(F711,Tabla6[Id Riesgo],Tabla6[DESCRIPCIÓN DEL RIESGO],FALSE,1),"")</f>
        <v/>
      </c>
      <c r="I711" s="327" t="str">
        <f>_xlfn.XLOOKUP(Tabla135[[#This Row],[Id Riesgo]],Tabla13[Id Riesgo],Tabla13[Probabilidad])</f>
        <v/>
      </c>
      <c r="J711" s="327" t="str">
        <f>_xlfn.XLOOKUP(Tabla135[[#This Row],[Id Riesgo]],Tabla13[Id Riesgo],Tabla13[Porcentaje Impacto],"",1)</f>
        <v/>
      </c>
      <c r="K711" s="311">
        <v>10</v>
      </c>
      <c r="L711" s="314"/>
      <c r="M711" s="314"/>
      <c r="N711" s="314"/>
      <c r="O711" s="295"/>
      <c r="P711" s="314"/>
      <c r="Q711" s="328" t="str">
        <f>_xlfn.TEXTJOIN(" ",TRUE,Tabla135[[#This Row],[Actividad - Acción ¿Qué?
Inicia con verbo]],Tabla135[[#This Row],[Complemento
(Observaciones o desviaciones)]])</f>
        <v/>
      </c>
      <c r="R711" s="295"/>
      <c r="S711" s="327" t="str">
        <f>_xlfn.XLOOKUP(Tabla135[[#This Row],[Tipo de control]],Tabla7[Tipo de control],Tabla7[Peso],"",1)</f>
        <v/>
      </c>
      <c r="T711" s="290" t="str">
        <f>_xlfn.XLOOKUP(Tabla135[[#This Row],[Tipo de control]],Tabla7[Tipo de control],Tabla7[Afectación matriz],"",1)</f>
        <v/>
      </c>
      <c r="U711" s="295"/>
      <c r="V711" s="327" t="str">
        <f>_xlfn.XLOOKUP(Tabla135[[#This Row],[Implementación]],Tabla11[Implementación],Tabla11[Peso],"",1)</f>
        <v/>
      </c>
      <c r="W711" s="295"/>
      <c r="X711" s="295"/>
      <c r="Y711" s="295"/>
      <c r="Z711" s="295"/>
      <c r="AA711" s="310" t="str">
        <f>IFERROR(Tabla135[[#This Row],[Peso del control]]+Tabla135[[#This Row],[Peso de la implementación]],"")</f>
        <v/>
      </c>
      <c r="AB711" s="310" t="str" cm="1">
        <f t="array" ref="AB711">IFERROR(IF(Tabla135[[#This Row],[Registro diligenciado]]=TRUE,_xlfn.IFS(AND(Tabla135[[#This Row],[No. de Control]]=1,Tabla135[[#This Row],[Desplazamiento en la Matriz]]="Probabilidad"),D711-(D711*Tabla135[[#This Row],[Valor del control]]),AND(Tabla135[[#This Row],[No. de Control]]&gt;1,Tabla135[[#This Row],[Desplazamiento en la Matriz]]="Probabilidad"),AB710-(AB710*Tabla135[[#This Row],[Valor del control]]),AND(Tabla135[[#This Row],[No. de Control]]=1,Tabla135[[#This Row],[Desplazamiento en la Matriz]]="Impacto"),D711,AND(Tabla135[[#This Row],[No. de Control]]&gt;1,Tabla135[[#This Row],[Desplazamiento en la Matriz]]="Impacto"),AB710),""),"")</f>
        <v/>
      </c>
      <c r="AC711" s="310" t="str" cm="1">
        <f t="array" ref="AC711">IFERROR(IF(Tabla135[[#This Row],[Registro diligenciado]]=TRUE,_xlfn.IFS(AND(Tabla135[[#This Row],[No. de Control]]=1,Tabla135[[#This Row],[Desplazamiento en la Matriz]]="Impacto"),E711-(E711*Tabla135[[#This Row],[Valor del control]]),AND(Tabla135[[#This Row],[No. de Control]]&gt;1,Tabla135[[#This Row],[Desplazamiento en la Matriz]]="Impacto"),AC710-(AC710*Tabla135[[#This Row],[Valor del control]]),AND(Tabla135[[#This Row],[No. de Control]]=1,Tabla135[[#This Row],[Desplazamiento en la Matriz]]="Probabilidad"),E711,AND(Tabla135[[#This Row],[No. de Control]]&gt;1,Tabla135[[#This Row],[Desplazamiento en la Matriz]]="Probabilidad"),AC710),""),"")</f>
        <v/>
      </c>
      <c r="AD711" s="310">
        <f>IFERROR(_xlfn.MINIFS(Tabla135[Probabilidad residual],Tabla135[Id Riesgo],Tabla135[[#This Row],[Id Riesgo]]),"")</f>
        <v>0</v>
      </c>
      <c r="AE711" s="310">
        <f>IFERROR(_xlfn.MINIFS(Tabla135[Impacto residual],Tabla135[Id Riesgo],Tabla135[[#This Row],[Id Riesgo]]),"")</f>
        <v>0</v>
      </c>
      <c r="AF711" s="310" t="str" cm="1">
        <f t="array" ref="AF71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11" s="310" t="str" cm="1">
        <f t="array" ref="AG71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1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11" s="213"/>
      <c r="AJ711" s="727">
        <f>_xlfn.MINIFS(Tabla135[Probabilidad residual],Tabla135[Id Riesgo],Tabla135[[#This Row],[Id Riesgo]])</f>
        <v>0</v>
      </c>
      <c r="AK711" s="727">
        <f>_xlfn.MINIFS(Tabla135[Impacto residual],Tabla135[Id Riesgo],Tabla135[[#This Row],[Id Riesgo]])</f>
        <v>0</v>
      </c>
      <c r="AL711" s="727"/>
      <c r="AM711" s="727"/>
      <c r="AN711" s="213"/>
      <c r="AO711" s="213"/>
      <c r="AP711" s="213"/>
      <c r="AQ711" s="213"/>
      <c r="AR711" s="213"/>
      <c r="AS711" s="213"/>
      <c r="AT711" s="213"/>
      <c r="AU711" s="213"/>
      <c r="AV711" s="213"/>
      <c r="AW711" s="213"/>
      <c r="AX711" s="213"/>
      <c r="AY711" s="213"/>
    </row>
    <row r="712" spans="1:51" ht="14.6" x14ac:dyDescent="0.4">
      <c r="A712" s="735" t="str">
        <f>Tabla135[[#This Row],[Id Riesgo]]</f>
        <v>RC71</v>
      </c>
      <c r="B712" s="736" t="str">
        <f>Tabla135[[#This Row],[Riesgo]]</f>
        <v/>
      </c>
      <c r="C712" s="742" t="b">
        <f>Tabla135[[#This Row],[Identificado en paso 1 y 2?]]</f>
        <v>0</v>
      </c>
      <c r="D712" s="727" t="str">
        <f>_xlfn.XLOOKUP(Tabla135[[#This Row],[Id Riesgo]],Tabla13[Id Riesgo],Tabla13[Probabilidad],"",1)</f>
        <v/>
      </c>
      <c r="E712" s="727" t="str">
        <f>IF(C712=TRUE,_xlfn.XLOOKUP(Tabla135[[#This Row],[Id Riesgo]],Tabla13[Id Riesgo],Tabla13[Porcentaje Impacto],"",1),"")</f>
        <v/>
      </c>
      <c r="F712" s="290" t="s">
        <v>202</v>
      </c>
      <c r="G712" s="415" t="b">
        <f>_xlfn.XLOOKUP(F712,Tabla13[Id Riesgo],Tabla13[Registro diligenciado],FALSE,1)</f>
        <v>0</v>
      </c>
      <c r="H712" s="290" t="str">
        <f>IF(G712,_xlfn.XLOOKUP(F712,Tabla6[Id Riesgo],Tabla6[DESCRIPCIÓN DEL RIESGO],FALSE,1),"")</f>
        <v/>
      </c>
      <c r="I712" s="327" t="str">
        <f>_xlfn.XLOOKUP(Tabla135[[#This Row],[Id Riesgo]],Tabla13[Id Riesgo],Tabla13[Probabilidad])</f>
        <v/>
      </c>
      <c r="J712" s="327" t="str">
        <f>_xlfn.XLOOKUP(Tabla135[[#This Row],[Id Riesgo]],Tabla13[Id Riesgo],Tabla13[Porcentaje Impacto],"",1)</f>
        <v/>
      </c>
      <c r="K712" s="311">
        <v>1</v>
      </c>
      <c r="L712" s="314"/>
      <c r="M712" s="314"/>
      <c r="N712" s="314"/>
      <c r="O712" s="295"/>
      <c r="P712" s="314"/>
      <c r="Q712" s="328" t="str">
        <f>_xlfn.TEXTJOIN(" ",TRUE,Tabla135[[#This Row],[Actividad - Acción ¿Qué?
Inicia con verbo]],Tabla135[[#This Row],[Complemento
(Observaciones o desviaciones)]])</f>
        <v/>
      </c>
      <c r="R712" s="295"/>
      <c r="S712" s="327" t="str">
        <f>_xlfn.XLOOKUP(Tabla135[[#This Row],[Tipo de control]],Tabla7[Tipo de control],Tabla7[Peso],"",1)</f>
        <v/>
      </c>
      <c r="T712" s="290" t="str">
        <f>_xlfn.XLOOKUP(Tabla135[[#This Row],[Tipo de control]],Tabla7[Tipo de control],Tabla7[Afectación matriz],"",1)</f>
        <v/>
      </c>
      <c r="U712" s="295"/>
      <c r="V712" s="327" t="str">
        <f>_xlfn.XLOOKUP(Tabla135[[#This Row],[Implementación]],Tabla11[Implementación],Tabla11[Peso],"",1)</f>
        <v/>
      </c>
      <c r="W712" s="295"/>
      <c r="X712" s="295"/>
      <c r="Y712" s="295"/>
      <c r="Z712" s="295"/>
      <c r="AA712" s="310" t="str">
        <f>IFERROR(Tabla135[[#This Row],[Peso del control]]+Tabla135[[#This Row],[Peso de la implementación]],"")</f>
        <v/>
      </c>
      <c r="AB712" s="310" t="str" cm="1">
        <f t="array" ref="AB712">IFERROR(IF(Tabla135[[#This Row],[Registro diligenciado]]=TRUE,_xlfn.IFS(AND(Tabla135[[#This Row],[No. de Control]]=1,Tabla135[[#This Row],[Desplazamiento en la Matriz]]="Probabilidad"),D712-(D712*Tabla135[[#This Row],[Valor del control]]),AND(Tabla135[[#This Row],[No. de Control]]&gt;1,Tabla135[[#This Row],[Desplazamiento en la Matriz]]="Probabilidad"),AB711-(AB711*Tabla135[[#This Row],[Valor del control]]),AND(Tabla135[[#This Row],[No. de Control]]=1,Tabla135[[#This Row],[Desplazamiento en la Matriz]]="Impacto"),D712,AND(Tabla135[[#This Row],[No. de Control]]&gt;1,Tabla135[[#This Row],[Desplazamiento en la Matriz]]="Impacto"),AB711),""),"")</f>
        <v/>
      </c>
      <c r="AC712" s="310" t="str" cm="1">
        <f t="array" ref="AC712">IFERROR(IF(Tabla135[[#This Row],[Registro diligenciado]]=TRUE,_xlfn.IFS(AND(Tabla135[[#This Row],[No. de Control]]=1,Tabla135[[#This Row],[Desplazamiento en la Matriz]]="Impacto"),E712-(E712*Tabla135[[#This Row],[Valor del control]]),AND(Tabla135[[#This Row],[No. de Control]]&gt;1,Tabla135[[#This Row],[Desplazamiento en la Matriz]]="Impacto"),AC711-(AC711*Tabla135[[#This Row],[Valor del control]]),AND(Tabla135[[#This Row],[No. de Control]]=1,Tabla135[[#This Row],[Desplazamiento en la Matriz]]="Probabilidad"),E712,AND(Tabla135[[#This Row],[No. de Control]]&gt;1,Tabla135[[#This Row],[Desplazamiento en la Matriz]]="Probabilidad"),AC711),""),"")</f>
        <v/>
      </c>
      <c r="AD712" s="310">
        <f>IFERROR(_xlfn.MINIFS(Tabla135[Probabilidad residual],Tabla135[Id Riesgo],Tabla135[[#This Row],[Id Riesgo]]),"")</f>
        <v>0</v>
      </c>
      <c r="AE712" s="310">
        <f>IFERROR(_xlfn.MINIFS(Tabla135[Impacto residual],Tabla135[Id Riesgo],Tabla135[[#This Row],[Id Riesgo]]),"")</f>
        <v>0</v>
      </c>
      <c r="AF712" s="310" t="str" cm="1">
        <f t="array" ref="AF71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12" s="310" t="str" cm="1">
        <f t="array" ref="AG71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1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12" s="213"/>
      <c r="AJ712" s="727">
        <f>_xlfn.MINIFS(Tabla135[Probabilidad residual],Tabla135[Id Riesgo],Tabla135[[#This Row],[Id Riesgo]])</f>
        <v>0</v>
      </c>
      <c r="AK712" s="727">
        <f>_xlfn.MINIFS(Tabla135[Impacto residual],Tabla135[Id Riesgo],Tabla135[[#This Row],[Id Riesgo]])</f>
        <v>0</v>
      </c>
      <c r="AL712" s="727" t="str" cm="1">
        <f t="array" ref="AL712">IFERROR(_xlfn.IFS(AND(AJ712&gt;=CONFIGURACIÓN!$BF$6,AJ712&lt;=CONFIGURACIÓN!$BG$6),CONFIGURACIÓN!$BE$6,AND(AJ712&gt;=CONFIGURACIÓN!$BF$7,AJ712&lt;=CONFIGURACIÓN!$BG$7),CONFIGURACIÓN!$BE$7,AND(AJ712&gt;=CONFIGURACIÓN!$BF$8,AJ712&lt;=CONFIGURACIÓN!$BG$8),CONFIGURACIÓN!$BE$8,AND(AJ712&gt;=CONFIGURACIÓN!$BF$9,AJ712&lt;=CONFIGURACIÓN!$BG$9),CONFIGURACIÓN!$BE$9,AND(AJ712&gt;=CONFIGURACIÓN!$BF$10,AJ712&lt;=CONFIGURACIÓN!$BG$10),CONFIGURACIÓN!$BE$10),"")</f>
        <v/>
      </c>
      <c r="AM712" s="727" t="str" cm="1">
        <f t="array" ref="AM712">IFERROR(_xlfn.IFS(AND(AK712&gt;=CONFIGURACIÓN!$BJ$6,AK712&lt;=CONFIGURACIÓN!$BK$6),CONFIGURACIÓN!$BI$6,AND(AK712&gt;=CONFIGURACIÓN!$BJ$7,AK712&lt;=CONFIGURACIÓN!$BK$7),CONFIGURACIÓN!$BI$7,AND(AK712&gt;=CONFIGURACIÓN!$BJ$8,AK712&lt;=CONFIGURACIÓN!$BK$8),CONFIGURACIÓN!$BI$8,AND(AK712&gt;=CONFIGURACIÓN!$BJ$9,AK712&lt;=CONFIGURACIÓN!$BK$9),CONFIGURACIÓN!$BI$9,AND(AK712&gt;=CONFIGURACIÓN!$BJ$10,AK712&lt;=CONFIGURACIÓN!$BK$10),CONFIGURACIÓN!$BI$10),"")</f>
        <v/>
      </c>
      <c r="AN712" s="213"/>
      <c r="AO712" s="213"/>
      <c r="AP712" s="213"/>
      <c r="AQ712" s="213"/>
      <c r="AR712" s="213"/>
      <c r="AS712" s="213"/>
      <c r="AT712" s="213"/>
      <c r="AU712" s="213"/>
      <c r="AV712" s="213"/>
      <c r="AW712" s="213"/>
      <c r="AX712" s="213"/>
      <c r="AY712" s="213"/>
    </row>
    <row r="713" spans="1:51" ht="14.6" x14ac:dyDescent="0.4">
      <c r="A713" s="735" t="str">
        <f>Tabla135[[#This Row],[Id Riesgo]]</f>
        <v>RC71</v>
      </c>
      <c r="B713" s="736" t="str">
        <f>Tabla135[[#This Row],[Riesgo]]</f>
        <v/>
      </c>
      <c r="C713" s="742" t="b">
        <f>Tabla135[[#This Row],[Identificado en paso 1 y 2?]]</f>
        <v>0</v>
      </c>
      <c r="D713" s="727" t="str">
        <f>_xlfn.XLOOKUP(Tabla135[[#This Row],[Id Riesgo]],Tabla13[Id Riesgo],Tabla13[Probabilidad],"",1)</f>
        <v/>
      </c>
      <c r="E713" s="727" t="str">
        <f>IF(C713=TRUE,_xlfn.XLOOKUP(Tabla135[[#This Row],[Id Riesgo]],Tabla13[Id Riesgo],Tabla13[Porcentaje Impacto],"",1),"")</f>
        <v/>
      </c>
      <c r="F713" s="290" t="str">
        <f t="shared" ref="F713:F721" si="70">F712</f>
        <v>RC71</v>
      </c>
      <c r="G713" s="415" t="b">
        <f>_xlfn.XLOOKUP(F713,Tabla13[Id Riesgo],Tabla13[Registro diligenciado],FALSE,1)</f>
        <v>0</v>
      </c>
      <c r="H713" s="290" t="str">
        <f>IF(G713,_xlfn.XLOOKUP(F713,Tabla6[Id Riesgo],Tabla6[DESCRIPCIÓN DEL RIESGO],FALSE,1),"")</f>
        <v/>
      </c>
      <c r="I713" s="327" t="str">
        <f>_xlfn.XLOOKUP(Tabla135[[#This Row],[Id Riesgo]],Tabla13[Id Riesgo],Tabla13[Probabilidad])</f>
        <v/>
      </c>
      <c r="J713" s="327" t="str">
        <f>_xlfn.XLOOKUP(Tabla135[[#This Row],[Id Riesgo]],Tabla13[Id Riesgo],Tabla13[Porcentaje Impacto],"",1)</f>
        <v/>
      </c>
      <c r="K713" s="311">
        <v>2</v>
      </c>
      <c r="L713" s="314"/>
      <c r="M713" s="314"/>
      <c r="N713" s="314"/>
      <c r="O713" s="295"/>
      <c r="P713" s="314"/>
      <c r="Q713" s="328" t="str">
        <f>_xlfn.TEXTJOIN(" ",TRUE,Tabla135[[#This Row],[Actividad - Acción ¿Qué?
Inicia con verbo]],Tabla135[[#This Row],[Complemento
(Observaciones o desviaciones)]])</f>
        <v/>
      </c>
      <c r="R713" s="295"/>
      <c r="S713" s="327" t="str">
        <f>_xlfn.XLOOKUP(Tabla135[[#This Row],[Tipo de control]],Tabla7[Tipo de control],Tabla7[Peso],"",1)</f>
        <v/>
      </c>
      <c r="T713" s="290" t="str">
        <f>_xlfn.XLOOKUP(Tabla135[[#This Row],[Tipo de control]],Tabla7[Tipo de control],Tabla7[Afectación matriz],"",1)</f>
        <v/>
      </c>
      <c r="U713" s="295"/>
      <c r="V713" s="327" t="str">
        <f>_xlfn.XLOOKUP(Tabla135[[#This Row],[Implementación]],Tabla11[Implementación],Tabla11[Peso],"",1)</f>
        <v/>
      </c>
      <c r="W713" s="295"/>
      <c r="X713" s="295"/>
      <c r="Y713" s="295"/>
      <c r="Z713" s="295"/>
      <c r="AA713" s="310" t="str">
        <f>IFERROR(Tabla135[[#This Row],[Peso del control]]+Tabla135[[#This Row],[Peso de la implementación]],"")</f>
        <v/>
      </c>
      <c r="AB713" s="310" t="str" cm="1">
        <f t="array" ref="AB713">IFERROR(IF(Tabla135[[#This Row],[Registro diligenciado]]=TRUE,_xlfn.IFS(AND(Tabla135[[#This Row],[No. de Control]]=1,Tabla135[[#This Row],[Desplazamiento en la Matriz]]="Probabilidad"),D713-(D713*Tabla135[[#This Row],[Valor del control]]),AND(Tabla135[[#This Row],[No. de Control]]&gt;1,Tabla135[[#This Row],[Desplazamiento en la Matriz]]="Probabilidad"),AB712-(AB712*Tabla135[[#This Row],[Valor del control]]),AND(Tabla135[[#This Row],[No. de Control]]=1,Tabla135[[#This Row],[Desplazamiento en la Matriz]]="Impacto"),D713,AND(Tabla135[[#This Row],[No. de Control]]&gt;1,Tabla135[[#This Row],[Desplazamiento en la Matriz]]="Impacto"),AB712),""),"")</f>
        <v/>
      </c>
      <c r="AC713" s="310" t="str" cm="1">
        <f t="array" ref="AC713">IFERROR(IF(Tabla135[[#This Row],[Registro diligenciado]]=TRUE,_xlfn.IFS(AND(Tabla135[[#This Row],[No. de Control]]=1,Tabla135[[#This Row],[Desplazamiento en la Matriz]]="Impacto"),E713-(E713*Tabla135[[#This Row],[Valor del control]]),AND(Tabla135[[#This Row],[No. de Control]]&gt;1,Tabla135[[#This Row],[Desplazamiento en la Matriz]]="Impacto"),AC712-(AC712*Tabla135[[#This Row],[Valor del control]]),AND(Tabla135[[#This Row],[No. de Control]]=1,Tabla135[[#This Row],[Desplazamiento en la Matriz]]="Probabilidad"),E713,AND(Tabla135[[#This Row],[No. de Control]]&gt;1,Tabla135[[#This Row],[Desplazamiento en la Matriz]]="Probabilidad"),AC712),""),"")</f>
        <v/>
      </c>
      <c r="AD713" s="310">
        <f>IFERROR(_xlfn.MINIFS(Tabla135[Probabilidad residual],Tabla135[Id Riesgo],Tabla135[[#This Row],[Id Riesgo]]),"")</f>
        <v>0</v>
      </c>
      <c r="AE713" s="310">
        <f>IFERROR(_xlfn.MINIFS(Tabla135[Impacto residual],Tabla135[Id Riesgo],Tabla135[[#This Row],[Id Riesgo]]),"")</f>
        <v>0</v>
      </c>
      <c r="AF713" s="310" t="str" cm="1">
        <f t="array" ref="AF71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13" s="310" t="str" cm="1">
        <f t="array" ref="AG71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1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13" s="213"/>
      <c r="AJ713" s="727">
        <f>_xlfn.MINIFS(Tabla135[Probabilidad residual],Tabla135[Id Riesgo],Tabla135[[#This Row],[Id Riesgo]])</f>
        <v>0</v>
      </c>
      <c r="AK713" s="727">
        <f>_xlfn.MINIFS(Tabla135[Impacto residual],Tabla135[Id Riesgo],Tabla135[[#This Row],[Id Riesgo]])</f>
        <v>0</v>
      </c>
      <c r="AL713" s="727"/>
      <c r="AM713" s="727"/>
      <c r="AN713" s="213"/>
      <c r="AO713" s="213"/>
      <c r="AP713" s="213"/>
      <c r="AQ713" s="213"/>
      <c r="AR713" s="213"/>
      <c r="AS713" s="213"/>
      <c r="AT713" s="213"/>
      <c r="AU713" s="213"/>
      <c r="AV713" s="213"/>
      <c r="AW713" s="213"/>
      <c r="AX713" s="213"/>
      <c r="AY713" s="213"/>
    </row>
    <row r="714" spans="1:51" ht="14.6" x14ac:dyDescent="0.4">
      <c r="A714" s="735" t="str">
        <f>Tabla135[[#This Row],[Id Riesgo]]</f>
        <v>RC71</v>
      </c>
      <c r="B714" s="736" t="str">
        <f>Tabla135[[#This Row],[Riesgo]]</f>
        <v/>
      </c>
      <c r="C714" s="742" t="b">
        <f>Tabla135[[#This Row],[Identificado en paso 1 y 2?]]</f>
        <v>0</v>
      </c>
      <c r="D714" s="727" t="str">
        <f>_xlfn.XLOOKUP(Tabla135[[#This Row],[Id Riesgo]],Tabla13[Id Riesgo],Tabla13[Probabilidad],"",1)</f>
        <v/>
      </c>
      <c r="E714" s="727" t="str">
        <f>IF(C714=TRUE,_xlfn.XLOOKUP(Tabla135[[#This Row],[Id Riesgo]],Tabla13[Id Riesgo],Tabla13[Porcentaje Impacto],"",1),"")</f>
        <v/>
      </c>
      <c r="F714" s="290" t="str">
        <f t="shared" si="70"/>
        <v>RC71</v>
      </c>
      <c r="G714" s="415" t="b">
        <f>_xlfn.XLOOKUP(F714,Tabla13[Id Riesgo],Tabla13[Registro diligenciado],FALSE,1)</f>
        <v>0</v>
      </c>
      <c r="H714" s="290" t="str">
        <f>IF(G714,_xlfn.XLOOKUP(F714,Tabla6[Id Riesgo],Tabla6[DESCRIPCIÓN DEL RIESGO],FALSE,1),"")</f>
        <v/>
      </c>
      <c r="I714" s="327" t="str">
        <f>_xlfn.XLOOKUP(Tabla135[[#This Row],[Id Riesgo]],Tabla13[Id Riesgo],Tabla13[Probabilidad])</f>
        <v/>
      </c>
      <c r="J714" s="327" t="str">
        <f>_xlfn.XLOOKUP(Tabla135[[#This Row],[Id Riesgo]],Tabla13[Id Riesgo],Tabla13[Porcentaje Impacto],"",1)</f>
        <v/>
      </c>
      <c r="K714" s="311">
        <v>3</v>
      </c>
      <c r="L714" s="314"/>
      <c r="M714" s="314"/>
      <c r="N714" s="314"/>
      <c r="O714" s="295"/>
      <c r="P714" s="314"/>
      <c r="Q714" s="328" t="str">
        <f>_xlfn.TEXTJOIN(" ",TRUE,Tabla135[[#This Row],[Actividad - Acción ¿Qué?
Inicia con verbo]],Tabla135[[#This Row],[Complemento
(Observaciones o desviaciones)]])</f>
        <v/>
      </c>
      <c r="R714" s="295"/>
      <c r="S714" s="327" t="str">
        <f>_xlfn.XLOOKUP(Tabla135[[#This Row],[Tipo de control]],Tabla7[Tipo de control],Tabla7[Peso],"",1)</f>
        <v/>
      </c>
      <c r="T714" s="290" t="str">
        <f>_xlfn.XLOOKUP(Tabla135[[#This Row],[Tipo de control]],Tabla7[Tipo de control],Tabla7[Afectación matriz],"",1)</f>
        <v/>
      </c>
      <c r="U714" s="295"/>
      <c r="V714" s="327" t="str">
        <f>_xlfn.XLOOKUP(Tabla135[[#This Row],[Implementación]],Tabla11[Implementación],Tabla11[Peso],"",1)</f>
        <v/>
      </c>
      <c r="W714" s="295"/>
      <c r="X714" s="295"/>
      <c r="Y714" s="295"/>
      <c r="Z714" s="295"/>
      <c r="AA714" s="310" t="str">
        <f>IFERROR(Tabla135[[#This Row],[Peso del control]]+Tabla135[[#This Row],[Peso de la implementación]],"")</f>
        <v/>
      </c>
      <c r="AB714" s="310" t="str" cm="1">
        <f t="array" ref="AB714">IFERROR(IF(Tabla135[[#This Row],[Registro diligenciado]]=TRUE,_xlfn.IFS(AND(Tabla135[[#This Row],[No. de Control]]=1,Tabla135[[#This Row],[Desplazamiento en la Matriz]]="Probabilidad"),D714-(D714*Tabla135[[#This Row],[Valor del control]]),AND(Tabla135[[#This Row],[No. de Control]]&gt;1,Tabla135[[#This Row],[Desplazamiento en la Matriz]]="Probabilidad"),AB713-(AB713*Tabla135[[#This Row],[Valor del control]]),AND(Tabla135[[#This Row],[No. de Control]]=1,Tabla135[[#This Row],[Desplazamiento en la Matriz]]="Impacto"),D714,AND(Tabla135[[#This Row],[No. de Control]]&gt;1,Tabla135[[#This Row],[Desplazamiento en la Matriz]]="Impacto"),AB713),""),"")</f>
        <v/>
      </c>
      <c r="AC714" s="310" t="str" cm="1">
        <f t="array" ref="AC714">IFERROR(IF(Tabla135[[#This Row],[Registro diligenciado]]=TRUE,_xlfn.IFS(AND(Tabla135[[#This Row],[No. de Control]]=1,Tabla135[[#This Row],[Desplazamiento en la Matriz]]="Impacto"),E714-(E714*Tabla135[[#This Row],[Valor del control]]),AND(Tabla135[[#This Row],[No. de Control]]&gt;1,Tabla135[[#This Row],[Desplazamiento en la Matriz]]="Impacto"),AC713-(AC713*Tabla135[[#This Row],[Valor del control]]),AND(Tabla135[[#This Row],[No. de Control]]=1,Tabla135[[#This Row],[Desplazamiento en la Matriz]]="Probabilidad"),E714,AND(Tabla135[[#This Row],[No. de Control]]&gt;1,Tabla135[[#This Row],[Desplazamiento en la Matriz]]="Probabilidad"),AC713),""),"")</f>
        <v/>
      </c>
      <c r="AD714" s="310">
        <f>IFERROR(_xlfn.MINIFS(Tabla135[Probabilidad residual],Tabla135[Id Riesgo],Tabla135[[#This Row],[Id Riesgo]]),"")</f>
        <v>0</v>
      </c>
      <c r="AE714" s="310">
        <f>IFERROR(_xlfn.MINIFS(Tabla135[Impacto residual],Tabla135[Id Riesgo],Tabla135[[#This Row],[Id Riesgo]]),"")</f>
        <v>0</v>
      </c>
      <c r="AF714" s="310" t="str" cm="1">
        <f t="array" ref="AF71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14" s="310" t="str" cm="1">
        <f t="array" ref="AG71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1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14" s="213"/>
      <c r="AJ714" s="727">
        <f>_xlfn.MINIFS(Tabla135[Probabilidad residual],Tabla135[Id Riesgo],Tabla135[[#This Row],[Id Riesgo]])</f>
        <v>0</v>
      </c>
      <c r="AK714" s="727">
        <f>_xlfn.MINIFS(Tabla135[Impacto residual],Tabla135[Id Riesgo],Tabla135[[#This Row],[Id Riesgo]])</f>
        <v>0</v>
      </c>
      <c r="AL714" s="727"/>
      <c r="AM714" s="727"/>
      <c r="AN714" s="213"/>
      <c r="AO714" s="213"/>
      <c r="AP714" s="213"/>
      <c r="AQ714" s="213"/>
      <c r="AR714" s="213"/>
      <c r="AS714" s="213"/>
      <c r="AT714" s="213"/>
      <c r="AU714" s="213"/>
      <c r="AV714" s="213"/>
      <c r="AW714" s="213"/>
      <c r="AX714" s="213"/>
      <c r="AY714" s="213"/>
    </row>
    <row r="715" spans="1:51" ht="14.6" x14ac:dyDescent="0.4">
      <c r="A715" s="735" t="str">
        <f>Tabla135[[#This Row],[Id Riesgo]]</f>
        <v>RC71</v>
      </c>
      <c r="B715" s="736" t="str">
        <f>Tabla135[[#This Row],[Riesgo]]</f>
        <v/>
      </c>
      <c r="C715" s="742" t="b">
        <f>Tabla135[[#This Row],[Identificado en paso 1 y 2?]]</f>
        <v>0</v>
      </c>
      <c r="D715" s="727" t="str">
        <f>_xlfn.XLOOKUP(Tabla135[[#This Row],[Id Riesgo]],Tabla13[Id Riesgo],Tabla13[Probabilidad],"",1)</f>
        <v/>
      </c>
      <c r="E715" s="727" t="str">
        <f>IF(C715=TRUE,_xlfn.XLOOKUP(Tabla135[[#This Row],[Id Riesgo]],Tabla13[Id Riesgo],Tabla13[Porcentaje Impacto],"",1),"")</f>
        <v/>
      </c>
      <c r="F715" s="290" t="str">
        <f t="shared" si="70"/>
        <v>RC71</v>
      </c>
      <c r="G715" s="415" t="b">
        <f>_xlfn.XLOOKUP(F715,Tabla13[Id Riesgo],Tabla13[Registro diligenciado],FALSE,1)</f>
        <v>0</v>
      </c>
      <c r="H715" s="290" t="str">
        <f>IF(G715,_xlfn.XLOOKUP(F715,Tabla6[Id Riesgo],Tabla6[DESCRIPCIÓN DEL RIESGO],FALSE,1),"")</f>
        <v/>
      </c>
      <c r="I715" s="327" t="str">
        <f>_xlfn.XLOOKUP(Tabla135[[#This Row],[Id Riesgo]],Tabla13[Id Riesgo],Tabla13[Probabilidad])</f>
        <v/>
      </c>
      <c r="J715" s="327" t="str">
        <f>_xlfn.XLOOKUP(Tabla135[[#This Row],[Id Riesgo]],Tabla13[Id Riesgo],Tabla13[Porcentaje Impacto],"",1)</f>
        <v/>
      </c>
      <c r="K715" s="311">
        <v>4</v>
      </c>
      <c r="L715" s="314"/>
      <c r="M715" s="314"/>
      <c r="N715" s="314"/>
      <c r="O715" s="295"/>
      <c r="P715" s="314"/>
      <c r="Q715" s="328" t="str">
        <f>_xlfn.TEXTJOIN(" ",TRUE,Tabla135[[#This Row],[Actividad - Acción ¿Qué?
Inicia con verbo]],Tabla135[[#This Row],[Complemento
(Observaciones o desviaciones)]])</f>
        <v/>
      </c>
      <c r="R715" s="295"/>
      <c r="S715" s="327" t="str">
        <f>_xlfn.XLOOKUP(Tabla135[[#This Row],[Tipo de control]],Tabla7[Tipo de control],Tabla7[Peso],"",1)</f>
        <v/>
      </c>
      <c r="T715" s="290" t="str">
        <f>_xlfn.XLOOKUP(Tabla135[[#This Row],[Tipo de control]],Tabla7[Tipo de control],Tabla7[Afectación matriz],"",1)</f>
        <v/>
      </c>
      <c r="U715" s="295"/>
      <c r="V715" s="327" t="str">
        <f>_xlfn.XLOOKUP(Tabla135[[#This Row],[Implementación]],Tabla11[Implementación],Tabla11[Peso],"",1)</f>
        <v/>
      </c>
      <c r="W715" s="295"/>
      <c r="X715" s="295"/>
      <c r="Y715" s="295"/>
      <c r="Z715" s="295"/>
      <c r="AA715" s="310" t="str">
        <f>IFERROR(Tabla135[[#This Row],[Peso del control]]+Tabla135[[#This Row],[Peso de la implementación]],"")</f>
        <v/>
      </c>
      <c r="AB715" s="310" t="str" cm="1">
        <f t="array" ref="AB715">IFERROR(IF(Tabla135[[#This Row],[Registro diligenciado]]=TRUE,_xlfn.IFS(AND(Tabla135[[#This Row],[No. de Control]]=1,Tabla135[[#This Row],[Desplazamiento en la Matriz]]="Probabilidad"),D715-(D715*Tabla135[[#This Row],[Valor del control]]),AND(Tabla135[[#This Row],[No. de Control]]&gt;1,Tabla135[[#This Row],[Desplazamiento en la Matriz]]="Probabilidad"),AB714-(AB714*Tabla135[[#This Row],[Valor del control]]),AND(Tabla135[[#This Row],[No. de Control]]=1,Tabla135[[#This Row],[Desplazamiento en la Matriz]]="Impacto"),D715,AND(Tabla135[[#This Row],[No. de Control]]&gt;1,Tabla135[[#This Row],[Desplazamiento en la Matriz]]="Impacto"),AB714),""),"")</f>
        <v/>
      </c>
      <c r="AC715" s="310" t="str" cm="1">
        <f t="array" ref="AC715">IFERROR(IF(Tabla135[[#This Row],[Registro diligenciado]]=TRUE,_xlfn.IFS(AND(Tabla135[[#This Row],[No. de Control]]=1,Tabla135[[#This Row],[Desplazamiento en la Matriz]]="Impacto"),E715-(E715*Tabla135[[#This Row],[Valor del control]]),AND(Tabla135[[#This Row],[No. de Control]]&gt;1,Tabla135[[#This Row],[Desplazamiento en la Matriz]]="Impacto"),AC714-(AC714*Tabla135[[#This Row],[Valor del control]]),AND(Tabla135[[#This Row],[No. de Control]]=1,Tabla135[[#This Row],[Desplazamiento en la Matriz]]="Probabilidad"),E715,AND(Tabla135[[#This Row],[No. de Control]]&gt;1,Tabla135[[#This Row],[Desplazamiento en la Matriz]]="Probabilidad"),AC714),""),"")</f>
        <v/>
      </c>
      <c r="AD715" s="310">
        <f>IFERROR(_xlfn.MINIFS(Tabla135[Probabilidad residual],Tabla135[Id Riesgo],Tabla135[[#This Row],[Id Riesgo]]),"")</f>
        <v>0</v>
      </c>
      <c r="AE715" s="310">
        <f>IFERROR(_xlfn.MINIFS(Tabla135[Impacto residual],Tabla135[Id Riesgo],Tabla135[[#This Row],[Id Riesgo]]),"")</f>
        <v>0</v>
      </c>
      <c r="AF715" s="310" t="str" cm="1">
        <f t="array" ref="AF71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15" s="310" t="str" cm="1">
        <f t="array" ref="AG71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1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15" s="213"/>
      <c r="AJ715" s="727">
        <f>_xlfn.MINIFS(Tabla135[Probabilidad residual],Tabla135[Id Riesgo],Tabla135[[#This Row],[Id Riesgo]])</f>
        <v>0</v>
      </c>
      <c r="AK715" s="727">
        <f>_xlfn.MINIFS(Tabla135[Impacto residual],Tabla135[Id Riesgo],Tabla135[[#This Row],[Id Riesgo]])</f>
        <v>0</v>
      </c>
      <c r="AL715" s="727"/>
      <c r="AM715" s="727"/>
      <c r="AN715" s="213"/>
      <c r="AO715" s="213"/>
      <c r="AP715" s="213"/>
      <c r="AQ715" s="213"/>
      <c r="AR715" s="213"/>
      <c r="AS715" s="213"/>
      <c r="AT715" s="213"/>
      <c r="AU715" s="213"/>
      <c r="AV715" s="213"/>
      <c r="AW715" s="213"/>
      <c r="AX715" s="213"/>
      <c r="AY715" s="213"/>
    </row>
    <row r="716" spans="1:51" ht="14.6" x14ac:dyDescent="0.4">
      <c r="A716" s="735" t="str">
        <f>Tabla135[[#This Row],[Id Riesgo]]</f>
        <v>RC71</v>
      </c>
      <c r="B716" s="736" t="str">
        <f>Tabla135[[#This Row],[Riesgo]]</f>
        <v/>
      </c>
      <c r="C716" s="742" t="b">
        <f>Tabla135[[#This Row],[Identificado en paso 1 y 2?]]</f>
        <v>0</v>
      </c>
      <c r="D716" s="727" t="str">
        <f>_xlfn.XLOOKUP(Tabla135[[#This Row],[Id Riesgo]],Tabla13[Id Riesgo],Tabla13[Probabilidad],"",1)</f>
        <v/>
      </c>
      <c r="E716" s="727" t="str">
        <f>IF(C716=TRUE,_xlfn.XLOOKUP(Tabla135[[#This Row],[Id Riesgo]],Tabla13[Id Riesgo],Tabla13[Porcentaje Impacto],"",1),"")</f>
        <v/>
      </c>
      <c r="F716" s="290" t="str">
        <f t="shared" si="70"/>
        <v>RC71</v>
      </c>
      <c r="G716" s="415" t="b">
        <f>_xlfn.XLOOKUP(F716,Tabla13[Id Riesgo],Tabla13[Registro diligenciado],FALSE,1)</f>
        <v>0</v>
      </c>
      <c r="H716" s="290" t="str">
        <f>IF(G716,_xlfn.XLOOKUP(F716,Tabla6[Id Riesgo],Tabla6[DESCRIPCIÓN DEL RIESGO],FALSE,1),"")</f>
        <v/>
      </c>
      <c r="I716" s="327" t="str">
        <f>_xlfn.XLOOKUP(Tabla135[[#This Row],[Id Riesgo]],Tabla13[Id Riesgo],Tabla13[Probabilidad])</f>
        <v/>
      </c>
      <c r="J716" s="327" t="str">
        <f>_xlfn.XLOOKUP(Tabla135[[#This Row],[Id Riesgo]],Tabla13[Id Riesgo],Tabla13[Porcentaje Impacto],"",1)</f>
        <v/>
      </c>
      <c r="K716" s="311">
        <v>5</v>
      </c>
      <c r="L716" s="314"/>
      <c r="M716" s="314"/>
      <c r="N716" s="314"/>
      <c r="O716" s="295"/>
      <c r="P716" s="314"/>
      <c r="Q716" s="328" t="str">
        <f>_xlfn.TEXTJOIN(" ",TRUE,Tabla135[[#This Row],[Actividad - Acción ¿Qué?
Inicia con verbo]],Tabla135[[#This Row],[Complemento
(Observaciones o desviaciones)]])</f>
        <v/>
      </c>
      <c r="R716" s="295"/>
      <c r="S716" s="327" t="str">
        <f>_xlfn.XLOOKUP(Tabla135[[#This Row],[Tipo de control]],Tabla7[Tipo de control],Tabla7[Peso],"",1)</f>
        <v/>
      </c>
      <c r="T716" s="290" t="str">
        <f>_xlfn.XLOOKUP(Tabla135[[#This Row],[Tipo de control]],Tabla7[Tipo de control],Tabla7[Afectación matriz],"",1)</f>
        <v/>
      </c>
      <c r="U716" s="295"/>
      <c r="V716" s="327" t="str">
        <f>_xlfn.XLOOKUP(Tabla135[[#This Row],[Implementación]],Tabla11[Implementación],Tabla11[Peso],"",1)</f>
        <v/>
      </c>
      <c r="W716" s="295"/>
      <c r="X716" s="295"/>
      <c r="Y716" s="295"/>
      <c r="Z716" s="295"/>
      <c r="AA716" s="310" t="str">
        <f>IFERROR(Tabla135[[#This Row],[Peso del control]]+Tabla135[[#This Row],[Peso de la implementación]],"")</f>
        <v/>
      </c>
      <c r="AB716" s="310" t="str" cm="1">
        <f t="array" ref="AB716">IFERROR(IF(Tabla135[[#This Row],[Registro diligenciado]]=TRUE,_xlfn.IFS(AND(Tabla135[[#This Row],[No. de Control]]=1,Tabla135[[#This Row],[Desplazamiento en la Matriz]]="Probabilidad"),D716-(D716*Tabla135[[#This Row],[Valor del control]]),AND(Tabla135[[#This Row],[No. de Control]]&gt;1,Tabla135[[#This Row],[Desplazamiento en la Matriz]]="Probabilidad"),AB715-(AB715*Tabla135[[#This Row],[Valor del control]]),AND(Tabla135[[#This Row],[No. de Control]]=1,Tabla135[[#This Row],[Desplazamiento en la Matriz]]="Impacto"),D716,AND(Tabla135[[#This Row],[No. de Control]]&gt;1,Tabla135[[#This Row],[Desplazamiento en la Matriz]]="Impacto"),AB715),""),"")</f>
        <v/>
      </c>
      <c r="AC716" s="310" t="str" cm="1">
        <f t="array" ref="AC716">IFERROR(IF(Tabla135[[#This Row],[Registro diligenciado]]=TRUE,_xlfn.IFS(AND(Tabla135[[#This Row],[No. de Control]]=1,Tabla135[[#This Row],[Desplazamiento en la Matriz]]="Impacto"),E716-(E716*Tabla135[[#This Row],[Valor del control]]),AND(Tabla135[[#This Row],[No. de Control]]&gt;1,Tabla135[[#This Row],[Desplazamiento en la Matriz]]="Impacto"),AC715-(AC715*Tabla135[[#This Row],[Valor del control]]),AND(Tabla135[[#This Row],[No. de Control]]=1,Tabla135[[#This Row],[Desplazamiento en la Matriz]]="Probabilidad"),E716,AND(Tabla135[[#This Row],[No. de Control]]&gt;1,Tabla135[[#This Row],[Desplazamiento en la Matriz]]="Probabilidad"),AC715),""),"")</f>
        <v/>
      </c>
      <c r="AD716" s="310">
        <f>IFERROR(_xlfn.MINIFS(Tabla135[Probabilidad residual],Tabla135[Id Riesgo],Tabla135[[#This Row],[Id Riesgo]]),"")</f>
        <v>0</v>
      </c>
      <c r="AE716" s="310">
        <f>IFERROR(_xlfn.MINIFS(Tabla135[Impacto residual],Tabla135[Id Riesgo],Tabla135[[#This Row],[Id Riesgo]]),"")</f>
        <v>0</v>
      </c>
      <c r="AF716" s="310" t="str" cm="1">
        <f t="array" ref="AF71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16" s="310" t="str" cm="1">
        <f t="array" ref="AG71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1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16" s="213"/>
      <c r="AJ716" s="727">
        <f>_xlfn.MINIFS(Tabla135[Probabilidad residual],Tabla135[Id Riesgo],Tabla135[[#This Row],[Id Riesgo]])</f>
        <v>0</v>
      </c>
      <c r="AK716" s="727">
        <f>_xlfn.MINIFS(Tabla135[Impacto residual],Tabla135[Id Riesgo],Tabla135[[#This Row],[Id Riesgo]])</f>
        <v>0</v>
      </c>
      <c r="AL716" s="727"/>
      <c r="AM716" s="727"/>
      <c r="AN716" s="213"/>
      <c r="AO716" s="213"/>
      <c r="AP716" s="213"/>
      <c r="AQ716" s="213"/>
      <c r="AR716" s="213"/>
      <c r="AS716" s="213"/>
      <c r="AT716" s="213"/>
      <c r="AU716" s="213"/>
      <c r="AV716" s="213"/>
      <c r="AW716" s="213"/>
      <c r="AX716" s="213"/>
      <c r="AY716" s="213"/>
    </row>
    <row r="717" spans="1:51" ht="14.6" x14ac:dyDescent="0.4">
      <c r="A717" s="735" t="str">
        <f>Tabla135[[#This Row],[Id Riesgo]]</f>
        <v>RC71</v>
      </c>
      <c r="B717" s="736" t="str">
        <f>Tabla135[[#This Row],[Riesgo]]</f>
        <v/>
      </c>
      <c r="C717" s="742" t="b">
        <f>Tabla135[[#This Row],[Identificado en paso 1 y 2?]]</f>
        <v>0</v>
      </c>
      <c r="D717" s="727" t="str">
        <f>_xlfn.XLOOKUP(Tabla135[[#This Row],[Id Riesgo]],Tabla13[Id Riesgo],Tabla13[Probabilidad],"",1)</f>
        <v/>
      </c>
      <c r="E717" s="727" t="str">
        <f>IF(C717=TRUE,_xlfn.XLOOKUP(Tabla135[[#This Row],[Id Riesgo]],Tabla13[Id Riesgo],Tabla13[Porcentaje Impacto],"",1),"")</f>
        <v/>
      </c>
      <c r="F717" s="290" t="str">
        <f t="shared" si="70"/>
        <v>RC71</v>
      </c>
      <c r="G717" s="415" t="b">
        <f>_xlfn.XLOOKUP(F717,Tabla13[Id Riesgo],Tabla13[Registro diligenciado],FALSE,1)</f>
        <v>0</v>
      </c>
      <c r="H717" s="290" t="str">
        <f>IF(G717,_xlfn.XLOOKUP(F717,Tabla6[Id Riesgo],Tabla6[DESCRIPCIÓN DEL RIESGO],FALSE,1),"")</f>
        <v/>
      </c>
      <c r="I717" s="327" t="str">
        <f>_xlfn.XLOOKUP(Tabla135[[#This Row],[Id Riesgo]],Tabla13[Id Riesgo],Tabla13[Probabilidad])</f>
        <v/>
      </c>
      <c r="J717" s="327" t="str">
        <f>_xlfn.XLOOKUP(Tabla135[[#This Row],[Id Riesgo]],Tabla13[Id Riesgo],Tabla13[Porcentaje Impacto],"",1)</f>
        <v/>
      </c>
      <c r="K717" s="311">
        <v>6</v>
      </c>
      <c r="L717" s="314"/>
      <c r="M717" s="314"/>
      <c r="N717" s="314"/>
      <c r="O717" s="295"/>
      <c r="P717" s="314"/>
      <c r="Q717" s="328" t="str">
        <f>_xlfn.TEXTJOIN(" ",TRUE,Tabla135[[#This Row],[Actividad - Acción ¿Qué?
Inicia con verbo]],Tabla135[[#This Row],[Complemento
(Observaciones o desviaciones)]])</f>
        <v/>
      </c>
      <c r="R717" s="295"/>
      <c r="S717" s="327" t="str">
        <f>_xlfn.XLOOKUP(Tabla135[[#This Row],[Tipo de control]],Tabla7[Tipo de control],Tabla7[Peso],"",1)</f>
        <v/>
      </c>
      <c r="T717" s="290" t="str">
        <f>_xlfn.XLOOKUP(Tabla135[[#This Row],[Tipo de control]],Tabla7[Tipo de control],Tabla7[Afectación matriz],"",1)</f>
        <v/>
      </c>
      <c r="U717" s="295"/>
      <c r="V717" s="327" t="str">
        <f>_xlfn.XLOOKUP(Tabla135[[#This Row],[Implementación]],Tabla11[Implementación],Tabla11[Peso],"",1)</f>
        <v/>
      </c>
      <c r="W717" s="295"/>
      <c r="X717" s="295"/>
      <c r="Y717" s="295"/>
      <c r="Z717" s="295"/>
      <c r="AA717" s="310" t="str">
        <f>IFERROR(Tabla135[[#This Row],[Peso del control]]+Tabla135[[#This Row],[Peso de la implementación]],"")</f>
        <v/>
      </c>
      <c r="AB717" s="310" t="str" cm="1">
        <f t="array" ref="AB717">IFERROR(IF(Tabla135[[#This Row],[Registro diligenciado]]=TRUE,_xlfn.IFS(AND(Tabla135[[#This Row],[No. de Control]]=1,Tabla135[[#This Row],[Desplazamiento en la Matriz]]="Probabilidad"),D717-(D717*Tabla135[[#This Row],[Valor del control]]),AND(Tabla135[[#This Row],[No. de Control]]&gt;1,Tabla135[[#This Row],[Desplazamiento en la Matriz]]="Probabilidad"),AB716-(AB716*Tabla135[[#This Row],[Valor del control]]),AND(Tabla135[[#This Row],[No. de Control]]=1,Tabla135[[#This Row],[Desplazamiento en la Matriz]]="Impacto"),D717,AND(Tabla135[[#This Row],[No. de Control]]&gt;1,Tabla135[[#This Row],[Desplazamiento en la Matriz]]="Impacto"),AB716),""),"")</f>
        <v/>
      </c>
      <c r="AC717" s="310" t="str" cm="1">
        <f t="array" ref="AC717">IFERROR(IF(Tabla135[[#This Row],[Registro diligenciado]]=TRUE,_xlfn.IFS(AND(Tabla135[[#This Row],[No. de Control]]=1,Tabla135[[#This Row],[Desplazamiento en la Matriz]]="Impacto"),E717-(E717*Tabla135[[#This Row],[Valor del control]]),AND(Tabla135[[#This Row],[No. de Control]]&gt;1,Tabla135[[#This Row],[Desplazamiento en la Matriz]]="Impacto"),AC716-(AC716*Tabla135[[#This Row],[Valor del control]]),AND(Tabla135[[#This Row],[No. de Control]]=1,Tabla135[[#This Row],[Desplazamiento en la Matriz]]="Probabilidad"),E717,AND(Tabla135[[#This Row],[No. de Control]]&gt;1,Tabla135[[#This Row],[Desplazamiento en la Matriz]]="Probabilidad"),AC716),""),"")</f>
        <v/>
      </c>
      <c r="AD717" s="310">
        <f>IFERROR(_xlfn.MINIFS(Tabla135[Probabilidad residual],Tabla135[Id Riesgo],Tabla135[[#This Row],[Id Riesgo]]),"")</f>
        <v>0</v>
      </c>
      <c r="AE717" s="310">
        <f>IFERROR(_xlfn.MINIFS(Tabla135[Impacto residual],Tabla135[Id Riesgo],Tabla135[[#This Row],[Id Riesgo]]),"")</f>
        <v>0</v>
      </c>
      <c r="AF717" s="310" t="str" cm="1">
        <f t="array" ref="AF71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17" s="310" t="str" cm="1">
        <f t="array" ref="AG71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1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17" s="213"/>
      <c r="AJ717" s="727">
        <f>_xlfn.MINIFS(Tabla135[Probabilidad residual],Tabla135[Id Riesgo],Tabla135[[#This Row],[Id Riesgo]])</f>
        <v>0</v>
      </c>
      <c r="AK717" s="727">
        <f>_xlfn.MINIFS(Tabla135[Impacto residual],Tabla135[Id Riesgo],Tabla135[[#This Row],[Id Riesgo]])</f>
        <v>0</v>
      </c>
      <c r="AL717" s="727"/>
      <c r="AM717" s="727"/>
      <c r="AN717" s="213"/>
      <c r="AO717" s="213"/>
      <c r="AP717" s="213"/>
      <c r="AQ717" s="213"/>
      <c r="AR717" s="213"/>
      <c r="AS717" s="213"/>
      <c r="AT717" s="213"/>
      <c r="AU717" s="213"/>
      <c r="AV717" s="213"/>
      <c r="AW717" s="213"/>
      <c r="AX717" s="213"/>
      <c r="AY717" s="213"/>
    </row>
    <row r="718" spans="1:51" ht="14.6" x14ac:dyDescent="0.4">
      <c r="A718" s="735" t="str">
        <f>Tabla135[[#This Row],[Id Riesgo]]</f>
        <v>RC71</v>
      </c>
      <c r="B718" s="736" t="str">
        <f>Tabla135[[#This Row],[Riesgo]]</f>
        <v/>
      </c>
      <c r="C718" s="742" t="b">
        <f>Tabla135[[#This Row],[Identificado en paso 1 y 2?]]</f>
        <v>0</v>
      </c>
      <c r="D718" s="727" t="str">
        <f>_xlfn.XLOOKUP(Tabla135[[#This Row],[Id Riesgo]],Tabla13[Id Riesgo],Tabla13[Probabilidad],"",1)</f>
        <v/>
      </c>
      <c r="E718" s="727" t="str">
        <f>IF(C718=TRUE,_xlfn.XLOOKUP(Tabla135[[#This Row],[Id Riesgo]],Tabla13[Id Riesgo],Tabla13[Porcentaje Impacto],"",1),"")</f>
        <v/>
      </c>
      <c r="F718" s="290" t="str">
        <f t="shared" si="70"/>
        <v>RC71</v>
      </c>
      <c r="G718" s="415" t="b">
        <f>_xlfn.XLOOKUP(F718,Tabla13[Id Riesgo],Tabla13[Registro diligenciado],FALSE,1)</f>
        <v>0</v>
      </c>
      <c r="H718" s="290" t="str">
        <f>IF(G718,_xlfn.XLOOKUP(F718,Tabla6[Id Riesgo],Tabla6[DESCRIPCIÓN DEL RIESGO],FALSE,1),"")</f>
        <v/>
      </c>
      <c r="I718" s="327" t="str">
        <f>_xlfn.XLOOKUP(Tabla135[[#This Row],[Id Riesgo]],Tabla13[Id Riesgo],Tabla13[Probabilidad])</f>
        <v/>
      </c>
      <c r="J718" s="327" t="str">
        <f>_xlfn.XLOOKUP(Tabla135[[#This Row],[Id Riesgo]],Tabla13[Id Riesgo],Tabla13[Porcentaje Impacto],"",1)</f>
        <v/>
      </c>
      <c r="K718" s="311">
        <v>7</v>
      </c>
      <c r="L718" s="314"/>
      <c r="M718" s="314"/>
      <c r="N718" s="314"/>
      <c r="O718" s="295"/>
      <c r="P718" s="314"/>
      <c r="Q718" s="328" t="str">
        <f>_xlfn.TEXTJOIN(" ",TRUE,Tabla135[[#This Row],[Actividad - Acción ¿Qué?
Inicia con verbo]],Tabla135[[#This Row],[Complemento
(Observaciones o desviaciones)]])</f>
        <v/>
      </c>
      <c r="R718" s="295"/>
      <c r="S718" s="327" t="str">
        <f>_xlfn.XLOOKUP(Tabla135[[#This Row],[Tipo de control]],Tabla7[Tipo de control],Tabla7[Peso],"",1)</f>
        <v/>
      </c>
      <c r="T718" s="290" t="str">
        <f>_xlfn.XLOOKUP(Tabla135[[#This Row],[Tipo de control]],Tabla7[Tipo de control],Tabla7[Afectación matriz],"",1)</f>
        <v/>
      </c>
      <c r="U718" s="295"/>
      <c r="V718" s="327" t="str">
        <f>_xlfn.XLOOKUP(Tabla135[[#This Row],[Implementación]],Tabla11[Implementación],Tabla11[Peso],"",1)</f>
        <v/>
      </c>
      <c r="W718" s="295"/>
      <c r="X718" s="295"/>
      <c r="Y718" s="295"/>
      <c r="Z718" s="295"/>
      <c r="AA718" s="310" t="str">
        <f>IFERROR(Tabla135[[#This Row],[Peso del control]]+Tabla135[[#This Row],[Peso de la implementación]],"")</f>
        <v/>
      </c>
      <c r="AB718" s="310" t="str" cm="1">
        <f t="array" ref="AB718">IFERROR(IF(Tabla135[[#This Row],[Registro diligenciado]]=TRUE,_xlfn.IFS(AND(Tabla135[[#This Row],[No. de Control]]=1,Tabla135[[#This Row],[Desplazamiento en la Matriz]]="Probabilidad"),D718-(D718*Tabla135[[#This Row],[Valor del control]]),AND(Tabla135[[#This Row],[No. de Control]]&gt;1,Tabla135[[#This Row],[Desplazamiento en la Matriz]]="Probabilidad"),AB717-(AB717*Tabla135[[#This Row],[Valor del control]]),AND(Tabla135[[#This Row],[No. de Control]]=1,Tabla135[[#This Row],[Desplazamiento en la Matriz]]="Impacto"),D718,AND(Tabla135[[#This Row],[No. de Control]]&gt;1,Tabla135[[#This Row],[Desplazamiento en la Matriz]]="Impacto"),AB717),""),"")</f>
        <v/>
      </c>
      <c r="AC718" s="310" t="str" cm="1">
        <f t="array" ref="AC718">IFERROR(IF(Tabla135[[#This Row],[Registro diligenciado]]=TRUE,_xlfn.IFS(AND(Tabla135[[#This Row],[No. de Control]]=1,Tabla135[[#This Row],[Desplazamiento en la Matriz]]="Impacto"),E718-(E718*Tabla135[[#This Row],[Valor del control]]),AND(Tabla135[[#This Row],[No. de Control]]&gt;1,Tabla135[[#This Row],[Desplazamiento en la Matriz]]="Impacto"),AC717-(AC717*Tabla135[[#This Row],[Valor del control]]),AND(Tabla135[[#This Row],[No. de Control]]=1,Tabla135[[#This Row],[Desplazamiento en la Matriz]]="Probabilidad"),E718,AND(Tabla135[[#This Row],[No. de Control]]&gt;1,Tabla135[[#This Row],[Desplazamiento en la Matriz]]="Probabilidad"),AC717),""),"")</f>
        <v/>
      </c>
      <c r="AD718" s="310">
        <f>IFERROR(_xlfn.MINIFS(Tabla135[Probabilidad residual],Tabla135[Id Riesgo],Tabla135[[#This Row],[Id Riesgo]]),"")</f>
        <v>0</v>
      </c>
      <c r="AE718" s="310">
        <f>IFERROR(_xlfn.MINIFS(Tabla135[Impacto residual],Tabla135[Id Riesgo],Tabla135[[#This Row],[Id Riesgo]]),"")</f>
        <v>0</v>
      </c>
      <c r="AF718" s="310" t="str" cm="1">
        <f t="array" ref="AF71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18" s="310" t="str" cm="1">
        <f t="array" ref="AG71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1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18" s="213"/>
      <c r="AJ718" s="727">
        <f>_xlfn.MINIFS(Tabla135[Probabilidad residual],Tabla135[Id Riesgo],Tabla135[[#This Row],[Id Riesgo]])</f>
        <v>0</v>
      </c>
      <c r="AK718" s="727">
        <f>_xlfn.MINIFS(Tabla135[Impacto residual],Tabla135[Id Riesgo],Tabla135[[#This Row],[Id Riesgo]])</f>
        <v>0</v>
      </c>
      <c r="AL718" s="727"/>
      <c r="AM718" s="727"/>
      <c r="AN718" s="213"/>
      <c r="AO718" s="213"/>
      <c r="AP718" s="213"/>
      <c r="AQ718" s="213"/>
      <c r="AR718" s="213"/>
      <c r="AS718" s="213"/>
      <c r="AT718" s="213"/>
      <c r="AU718" s="213"/>
      <c r="AV718" s="213"/>
      <c r="AW718" s="213"/>
      <c r="AX718" s="213"/>
      <c r="AY718" s="213"/>
    </row>
    <row r="719" spans="1:51" ht="14.6" x14ac:dyDescent="0.4">
      <c r="A719" s="735" t="str">
        <f>Tabla135[[#This Row],[Id Riesgo]]</f>
        <v>RC71</v>
      </c>
      <c r="B719" s="736" t="str">
        <f>Tabla135[[#This Row],[Riesgo]]</f>
        <v/>
      </c>
      <c r="C719" s="742" t="b">
        <f>Tabla135[[#This Row],[Identificado en paso 1 y 2?]]</f>
        <v>0</v>
      </c>
      <c r="D719" s="727" t="str">
        <f>_xlfn.XLOOKUP(Tabla135[[#This Row],[Id Riesgo]],Tabla13[Id Riesgo],Tabla13[Probabilidad],"",1)</f>
        <v/>
      </c>
      <c r="E719" s="727" t="str">
        <f>IF(C719=TRUE,_xlfn.XLOOKUP(Tabla135[[#This Row],[Id Riesgo]],Tabla13[Id Riesgo],Tabla13[Porcentaje Impacto],"",1),"")</f>
        <v/>
      </c>
      <c r="F719" s="290" t="str">
        <f t="shared" si="70"/>
        <v>RC71</v>
      </c>
      <c r="G719" s="415" t="b">
        <f>_xlfn.XLOOKUP(F719,Tabla13[Id Riesgo],Tabla13[Registro diligenciado],FALSE,1)</f>
        <v>0</v>
      </c>
      <c r="H719" s="290" t="str">
        <f>IF(G719,_xlfn.XLOOKUP(F719,Tabla6[Id Riesgo],Tabla6[DESCRIPCIÓN DEL RIESGO],FALSE,1),"")</f>
        <v/>
      </c>
      <c r="I719" s="327" t="str">
        <f>_xlfn.XLOOKUP(Tabla135[[#This Row],[Id Riesgo]],Tabla13[Id Riesgo],Tabla13[Probabilidad])</f>
        <v/>
      </c>
      <c r="J719" s="327" t="str">
        <f>_xlfn.XLOOKUP(Tabla135[[#This Row],[Id Riesgo]],Tabla13[Id Riesgo],Tabla13[Porcentaje Impacto],"",1)</f>
        <v/>
      </c>
      <c r="K719" s="311">
        <v>8</v>
      </c>
      <c r="L719" s="314"/>
      <c r="M719" s="314"/>
      <c r="N719" s="314"/>
      <c r="O719" s="295"/>
      <c r="P719" s="314"/>
      <c r="Q719" s="328" t="str">
        <f>_xlfn.TEXTJOIN(" ",TRUE,Tabla135[[#This Row],[Actividad - Acción ¿Qué?
Inicia con verbo]],Tabla135[[#This Row],[Complemento
(Observaciones o desviaciones)]])</f>
        <v/>
      </c>
      <c r="R719" s="295"/>
      <c r="S719" s="327" t="str">
        <f>_xlfn.XLOOKUP(Tabla135[[#This Row],[Tipo de control]],Tabla7[Tipo de control],Tabla7[Peso],"",1)</f>
        <v/>
      </c>
      <c r="T719" s="290" t="str">
        <f>_xlfn.XLOOKUP(Tabla135[[#This Row],[Tipo de control]],Tabla7[Tipo de control],Tabla7[Afectación matriz],"",1)</f>
        <v/>
      </c>
      <c r="U719" s="295"/>
      <c r="V719" s="327" t="str">
        <f>_xlfn.XLOOKUP(Tabla135[[#This Row],[Implementación]],Tabla11[Implementación],Tabla11[Peso],"",1)</f>
        <v/>
      </c>
      <c r="W719" s="295"/>
      <c r="X719" s="295"/>
      <c r="Y719" s="295"/>
      <c r="Z719" s="295"/>
      <c r="AA719" s="310" t="str">
        <f>IFERROR(Tabla135[[#This Row],[Peso del control]]+Tabla135[[#This Row],[Peso de la implementación]],"")</f>
        <v/>
      </c>
      <c r="AB719" s="310" t="str" cm="1">
        <f t="array" ref="AB719">IFERROR(IF(Tabla135[[#This Row],[Registro diligenciado]]=TRUE,_xlfn.IFS(AND(Tabla135[[#This Row],[No. de Control]]=1,Tabla135[[#This Row],[Desplazamiento en la Matriz]]="Probabilidad"),D719-(D719*Tabla135[[#This Row],[Valor del control]]),AND(Tabla135[[#This Row],[No. de Control]]&gt;1,Tabla135[[#This Row],[Desplazamiento en la Matriz]]="Probabilidad"),AB718-(AB718*Tabla135[[#This Row],[Valor del control]]),AND(Tabla135[[#This Row],[No. de Control]]=1,Tabla135[[#This Row],[Desplazamiento en la Matriz]]="Impacto"),D719,AND(Tabla135[[#This Row],[No. de Control]]&gt;1,Tabla135[[#This Row],[Desplazamiento en la Matriz]]="Impacto"),AB718),""),"")</f>
        <v/>
      </c>
      <c r="AC719" s="310" t="str" cm="1">
        <f t="array" ref="AC719">IFERROR(IF(Tabla135[[#This Row],[Registro diligenciado]]=TRUE,_xlfn.IFS(AND(Tabla135[[#This Row],[No. de Control]]=1,Tabla135[[#This Row],[Desplazamiento en la Matriz]]="Impacto"),E719-(E719*Tabla135[[#This Row],[Valor del control]]),AND(Tabla135[[#This Row],[No. de Control]]&gt;1,Tabla135[[#This Row],[Desplazamiento en la Matriz]]="Impacto"),AC718-(AC718*Tabla135[[#This Row],[Valor del control]]),AND(Tabla135[[#This Row],[No. de Control]]=1,Tabla135[[#This Row],[Desplazamiento en la Matriz]]="Probabilidad"),E719,AND(Tabla135[[#This Row],[No. de Control]]&gt;1,Tabla135[[#This Row],[Desplazamiento en la Matriz]]="Probabilidad"),AC718),""),"")</f>
        <v/>
      </c>
      <c r="AD719" s="310">
        <f>IFERROR(_xlfn.MINIFS(Tabla135[Probabilidad residual],Tabla135[Id Riesgo],Tabla135[[#This Row],[Id Riesgo]]),"")</f>
        <v>0</v>
      </c>
      <c r="AE719" s="310">
        <f>IFERROR(_xlfn.MINIFS(Tabla135[Impacto residual],Tabla135[Id Riesgo],Tabla135[[#This Row],[Id Riesgo]]),"")</f>
        <v>0</v>
      </c>
      <c r="AF719" s="310" t="str" cm="1">
        <f t="array" ref="AF71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19" s="310" t="str" cm="1">
        <f t="array" ref="AG71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1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19" s="213"/>
      <c r="AJ719" s="727">
        <f>_xlfn.MINIFS(Tabla135[Probabilidad residual],Tabla135[Id Riesgo],Tabla135[[#This Row],[Id Riesgo]])</f>
        <v>0</v>
      </c>
      <c r="AK719" s="727">
        <f>_xlfn.MINIFS(Tabla135[Impacto residual],Tabla135[Id Riesgo],Tabla135[[#This Row],[Id Riesgo]])</f>
        <v>0</v>
      </c>
      <c r="AL719" s="727"/>
      <c r="AM719" s="727"/>
      <c r="AN719" s="213"/>
      <c r="AO719" s="213"/>
      <c r="AP719" s="213"/>
      <c r="AQ719" s="213"/>
      <c r="AR719" s="213"/>
      <c r="AS719" s="213"/>
      <c r="AT719" s="213"/>
      <c r="AU719" s="213"/>
      <c r="AV719" s="213"/>
      <c r="AW719" s="213"/>
      <c r="AX719" s="213"/>
      <c r="AY719" s="213"/>
    </row>
    <row r="720" spans="1:51" ht="14.6" x14ac:dyDescent="0.4">
      <c r="A720" s="735" t="str">
        <f>Tabla135[[#This Row],[Id Riesgo]]</f>
        <v>RC71</v>
      </c>
      <c r="B720" s="736" t="str">
        <f>Tabla135[[#This Row],[Riesgo]]</f>
        <v/>
      </c>
      <c r="C720" s="742" t="b">
        <f>Tabla135[[#This Row],[Identificado en paso 1 y 2?]]</f>
        <v>0</v>
      </c>
      <c r="D720" s="727" t="str">
        <f>_xlfn.XLOOKUP(Tabla135[[#This Row],[Id Riesgo]],Tabla13[Id Riesgo],Tabla13[Probabilidad],"",1)</f>
        <v/>
      </c>
      <c r="E720" s="727" t="str">
        <f>IF(C720=TRUE,_xlfn.XLOOKUP(Tabla135[[#This Row],[Id Riesgo]],Tabla13[Id Riesgo],Tabla13[Porcentaje Impacto],"",1),"")</f>
        <v/>
      </c>
      <c r="F720" s="290" t="str">
        <f t="shared" si="70"/>
        <v>RC71</v>
      </c>
      <c r="G720" s="415" t="b">
        <f>_xlfn.XLOOKUP(F720,Tabla13[Id Riesgo],Tabla13[Registro diligenciado],FALSE,1)</f>
        <v>0</v>
      </c>
      <c r="H720" s="290" t="str">
        <f>IF(G720,_xlfn.XLOOKUP(F720,Tabla6[Id Riesgo],Tabla6[DESCRIPCIÓN DEL RIESGO],FALSE,1),"")</f>
        <v/>
      </c>
      <c r="I720" s="327" t="str">
        <f>_xlfn.XLOOKUP(Tabla135[[#This Row],[Id Riesgo]],Tabla13[Id Riesgo],Tabla13[Probabilidad])</f>
        <v/>
      </c>
      <c r="J720" s="327" t="str">
        <f>_xlfn.XLOOKUP(Tabla135[[#This Row],[Id Riesgo]],Tabla13[Id Riesgo],Tabla13[Porcentaje Impacto],"",1)</f>
        <v/>
      </c>
      <c r="K720" s="311">
        <v>9</v>
      </c>
      <c r="L720" s="314"/>
      <c r="M720" s="314"/>
      <c r="N720" s="314"/>
      <c r="O720" s="295"/>
      <c r="P720" s="314"/>
      <c r="Q720" s="328" t="str">
        <f>_xlfn.TEXTJOIN(" ",TRUE,Tabla135[[#This Row],[Actividad - Acción ¿Qué?
Inicia con verbo]],Tabla135[[#This Row],[Complemento
(Observaciones o desviaciones)]])</f>
        <v/>
      </c>
      <c r="R720" s="295"/>
      <c r="S720" s="327" t="str">
        <f>_xlfn.XLOOKUP(Tabla135[[#This Row],[Tipo de control]],Tabla7[Tipo de control],Tabla7[Peso],"",1)</f>
        <v/>
      </c>
      <c r="T720" s="290" t="str">
        <f>_xlfn.XLOOKUP(Tabla135[[#This Row],[Tipo de control]],Tabla7[Tipo de control],Tabla7[Afectación matriz],"",1)</f>
        <v/>
      </c>
      <c r="U720" s="295"/>
      <c r="V720" s="327" t="str">
        <f>_xlfn.XLOOKUP(Tabla135[[#This Row],[Implementación]],Tabla11[Implementación],Tabla11[Peso],"",1)</f>
        <v/>
      </c>
      <c r="W720" s="295"/>
      <c r="X720" s="295"/>
      <c r="Y720" s="295"/>
      <c r="Z720" s="295"/>
      <c r="AA720" s="310" t="str">
        <f>IFERROR(Tabla135[[#This Row],[Peso del control]]+Tabla135[[#This Row],[Peso de la implementación]],"")</f>
        <v/>
      </c>
      <c r="AB720" s="310" t="str" cm="1">
        <f t="array" ref="AB720">IFERROR(IF(Tabla135[[#This Row],[Registro diligenciado]]=TRUE,_xlfn.IFS(AND(Tabla135[[#This Row],[No. de Control]]=1,Tabla135[[#This Row],[Desplazamiento en la Matriz]]="Probabilidad"),D720-(D720*Tabla135[[#This Row],[Valor del control]]),AND(Tabla135[[#This Row],[No. de Control]]&gt;1,Tabla135[[#This Row],[Desplazamiento en la Matriz]]="Probabilidad"),AB719-(AB719*Tabla135[[#This Row],[Valor del control]]),AND(Tabla135[[#This Row],[No. de Control]]=1,Tabla135[[#This Row],[Desplazamiento en la Matriz]]="Impacto"),D720,AND(Tabla135[[#This Row],[No. de Control]]&gt;1,Tabla135[[#This Row],[Desplazamiento en la Matriz]]="Impacto"),AB719),""),"")</f>
        <v/>
      </c>
      <c r="AC720" s="310" t="str" cm="1">
        <f t="array" ref="AC720">IFERROR(IF(Tabla135[[#This Row],[Registro diligenciado]]=TRUE,_xlfn.IFS(AND(Tabla135[[#This Row],[No. de Control]]=1,Tabla135[[#This Row],[Desplazamiento en la Matriz]]="Impacto"),E720-(E720*Tabla135[[#This Row],[Valor del control]]),AND(Tabla135[[#This Row],[No. de Control]]&gt;1,Tabla135[[#This Row],[Desplazamiento en la Matriz]]="Impacto"),AC719-(AC719*Tabla135[[#This Row],[Valor del control]]),AND(Tabla135[[#This Row],[No. de Control]]=1,Tabla135[[#This Row],[Desplazamiento en la Matriz]]="Probabilidad"),E720,AND(Tabla135[[#This Row],[No. de Control]]&gt;1,Tabla135[[#This Row],[Desplazamiento en la Matriz]]="Probabilidad"),AC719),""),"")</f>
        <v/>
      </c>
      <c r="AD720" s="310">
        <f>IFERROR(_xlfn.MINIFS(Tabla135[Probabilidad residual],Tabla135[Id Riesgo],Tabla135[[#This Row],[Id Riesgo]]),"")</f>
        <v>0</v>
      </c>
      <c r="AE720" s="310">
        <f>IFERROR(_xlfn.MINIFS(Tabla135[Impacto residual],Tabla135[Id Riesgo],Tabla135[[#This Row],[Id Riesgo]]),"")</f>
        <v>0</v>
      </c>
      <c r="AF720" s="310" t="str" cm="1">
        <f t="array" ref="AF72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20" s="310" t="str" cm="1">
        <f t="array" ref="AG72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2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20" s="213"/>
      <c r="AJ720" s="727">
        <f>_xlfn.MINIFS(Tabla135[Probabilidad residual],Tabla135[Id Riesgo],Tabla135[[#This Row],[Id Riesgo]])</f>
        <v>0</v>
      </c>
      <c r="AK720" s="727">
        <f>_xlfn.MINIFS(Tabla135[Impacto residual],Tabla135[Id Riesgo],Tabla135[[#This Row],[Id Riesgo]])</f>
        <v>0</v>
      </c>
      <c r="AL720" s="727"/>
      <c r="AM720" s="727"/>
      <c r="AN720" s="213"/>
      <c r="AO720" s="213"/>
      <c r="AP720" s="213"/>
      <c r="AQ720" s="213"/>
      <c r="AR720" s="213"/>
      <c r="AS720" s="213"/>
      <c r="AT720" s="213"/>
      <c r="AU720" s="213"/>
      <c r="AV720" s="213"/>
      <c r="AW720" s="213"/>
      <c r="AX720" s="213"/>
      <c r="AY720" s="213"/>
    </row>
    <row r="721" spans="1:51" ht="14.6" x14ac:dyDescent="0.4">
      <c r="A721" s="735" t="str">
        <f>Tabla135[[#This Row],[Id Riesgo]]</f>
        <v>RC71</v>
      </c>
      <c r="B721" s="736" t="str">
        <f>Tabla135[[#This Row],[Riesgo]]</f>
        <v/>
      </c>
      <c r="C721" s="742" t="b">
        <f>Tabla135[[#This Row],[Identificado en paso 1 y 2?]]</f>
        <v>0</v>
      </c>
      <c r="D721" s="727" t="str">
        <f>_xlfn.XLOOKUP(Tabla135[[#This Row],[Id Riesgo]],Tabla13[Id Riesgo],Tabla13[Probabilidad],"",1)</f>
        <v/>
      </c>
      <c r="E721" s="727" t="str">
        <f>IF(C721=TRUE,_xlfn.XLOOKUP(Tabla135[[#This Row],[Id Riesgo]],Tabla13[Id Riesgo],Tabla13[Porcentaje Impacto],"",1),"")</f>
        <v/>
      </c>
      <c r="F721" s="290" t="str">
        <f t="shared" si="70"/>
        <v>RC71</v>
      </c>
      <c r="G721" s="415" t="b">
        <f>_xlfn.XLOOKUP(F721,Tabla13[Id Riesgo],Tabla13[Registro diligenciado],FALSE,1)</f>
        <v>0</v>
      </c>
      <c r="H721" s="290" t="str">
        <f>IF(G721,_xlfn.XLOOKUP(F721,Tabla6[Id Riesgo],Tabla6[DESCRIPCIÓN DEL RIESGO],FALSE,1),"")</f>
        <v/>
      </c>
      <c r="I721" s="327" t="str">
        <f>_xlfn.XLOOKUP(Tabla135[[#This Row],[Id Riesgo]],Tabla13[Id Riesgo],Tabla13[Probabilidad])</f>
        <v/>
      </c>
      <c r="J721" s="327" t="str">
        <f>_xlfn.XLOOKUP(Tabla135[[#This Row],[Id Riesgo]],Tabla13[Id Riesgo],Tabla13[Porcentaje Impacto],"",1)</f>
        <v/>
      </c>
      <c r="K721" s="311">
        <v>10</v>
      </c>
      <c r="L721" s="314"/>
      <c r="M721" s="314"/>
      <c r="N721" s="314"/>
      <c r="O721" s="295"/>
      <c r="P721" s="314"/>
      <c r="Q721" s="328" t="str">
        <f>_xlfn.TEXTJOIN(" ",TRUE,Tabla135[[#This Row],[Actividad - Acción ¿Qué?
Inicia con verbo]],Tabla135[[#This Row],[Complemento
(Observaciones o desviaciones)]])</f>
        <v/>
      </c>
      <c r="R721" s="295"/>
      <c r="S721" s="327" t="str">
        <f>_xlfn.XLOOKUP(Tabla135[[#This Row],[Tipo de control]],Tabla7[Tipo de control],Tabla7[Peso],"",1)</f>
        <v/>
      </c>
      <c r="T721" s="290" t="str">
        <f>_xlfn.XLOOKUP(Tabla135[[#This Row],[Tipo de control]],Tabla7[Tipo de control],Tabla7[Afectación matriz],"",1)</f>
        <v/>
      </c>
      <c r="U721" s="295"/>
      <c r="V721" s="327" t="str">
        <f>_xlfn.XLOOKUP(Tabla135[[#This Row],[Implementación]],Tabla11[Implementación],Tabla11[Peso],"",1)</f>
        <v/>
      </c>
      <c r="W721" s="295"/>
      <c r="X721" s="295"/>
      <c r="Y721" s="295"/>
      <c r="Z721" s="295"/>
      <c r="AA721" s="310" t="str">
        <f>IFERROR(Tabla135[[#This Row],[Peso del control]]+Tabla135[[#This Row],[Peso de la implementación]],"")</f>
        <v/>
      </c>
      <c r="AB721" s="310" t="str" cm="1">
        <f t="array" ref="AB721">IFERROR(IF(Tabla135[[#This Row],[Registro diligenciado]]=TRUE,_xlfn.IFS(AND(Tabla135[[#This Row],[No. de Control]]=1,Tabla135[[#This Row],[Desplazamiento en la Matriz]]="Probabilidad"),D721-(D721*Tabla135[[#This Row],[Valor del control]]),AND(Tabla135[[#This Row],[No. de Control]]&gt;1,Tabla135[[#This Row],[Desplazamiento en la Matriz]]="Probabilidad"),AB720-(AB720*Tabla135[[#This Row],[Valor del control]]),AND(Tabla135[[#This Row],[No. de Control]]=1,Tabla135[[#This Row],[Desplazamiento en la Matriz]]="Impacto"),D721,AND(Tabla135[[#This Row],[No. de Control]]&gt;1,Tabla135[[#This Row],[Desplazamiento en la Matriz]]="Impacto"),AB720),""),"")</f>
        <v/>
      </c>
      <c r="AC721" s="310" t="str" cm="1">
        <f t="array" ref="AC721">IFERROR(IF(Tabla135[[#This Row],[Registro diligenciado]]=TRUE,_xlfn.IFS(AND(Tabla135[[#This Row],[No. de Control]]=1,Tabla135[[#This Row],[Desplazamiento en la Matriz]]="Impacto"),E721-(E721*Tabla135[[#This Row],[Valor del control]]),AND(Tabla135[[#This Row],[No. de Control]]&gt;1,Tabla135[[#This Row],[Desplazamiento en la Matriz]]="Impacto"),AC720-(AC720*Tabla135[[#This Row],[Valor del control]]),AND(Tabla135[[#This Row],[No. de Control]]=1,Tabla135[[#This Row],[Desplazamiento en la Matriz]]="Probabilidad"),E721,AND(Tabla135[[#This Row],[No. de Control]]&gt;1,Tabla135[[#This Row],[Desplazamiento en la Matriz]]="Probabilidad"),AC720),""),"")</f>
        <v/>
      </c>
      <c r="AD721" s="310">
        <f>IFERROR(_xlfn.MINIFS(Tabla135[Probabilidad residual],Tabla135[Id Riesgo],Tabla135[[#This Row],[Id Riesgo]]),"")</f>
        <v>0</v>
      </c>
      <c r="AE721" s="310">
        <f>IFERROR(_xlfn.MINIFS(Tabla135[Impacto residual],Tabla135[Id Riesgo],Tabla135[[#This Row],[Id Riesgo]]),"")</f>
        <v>0</v>
      </c>
      <c r="AF721" s="310" t="str" cm="1">
        <f t="array" ref="AF72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21" s="310" t="str" cm="1">
        <f t="array" ref="AG72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2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21" s="213"/>
      <c r="AJ721" s="727">
        <f>_xlfn.MINIFS(Tabla135[Probabilidad residual],Tabla135[Id Riesgo],Tabla135[[#This Row],[Id Riesgo]])</f>
        <v>0</v>
      </c>
      <c r="AK721" s="727">
        <f>_xlfn.MINIFS(Tabla135[Impacto residual],Tabla135[Id Riesgo],Tabla135[[#This Row],[Id Riesgo]])</f>
        <v>0</v>
      </c>
      <c r="AL721" s="727"/>
      <c r="AM721" s="727"/>
      <c r="AN721" s="213"/>
      <c r="AO721" s="213"/>
      <c r="AP721" s="213"/>
      <c r="AQ721" s="213"/>
      <c r="AR721" s="213"/>
      <c r="AS721" s="213"/>
      <c r="AT721" s="213"/>
      <c r="AU721" s="213"/>
      <c r="AV721" s="213"/>
      <c r="AW721" s="213"/>
      <c r="AX721" s="213"/>
      <c r="AY721" s="213"/>
    </row>
    <row r="722" spans="1:51" ht="14.6" x14ac:dyDescent="0.4">
      <c r="A722" s="735" t="str">
        <f>Tabla135[[#This Row],[Id Riesgo]]</f>
        <v>RC72</v>
      </c>
      <c r="B722" s="736" t="str">
        <f>Tabla135[[#This Row],[Riesgo]]</f>
        <v/>
      </c>
      <c r="C722" s="742" t="b">
        <f>Tabla135[[#This Row],[Identificado en paso 1 y 2?]]</f>
        <v>0</v>
      </c>
      <c r="D722" s="727" t="str">
        <f>_xlfn.XLOOKUP(Tabla135[[#This Row],[Id Riesgo]],Tabla13[Id Riesgo],Tabla13[Probabilidad],"",1)</f>
        <v/>
      </c>
      <c r="E722" s="727" t="str">
        <f>IF(C722=TRUE,_xlfn.XLOOKUP(Tabla135[[#This Row],[Id Riesgo]],Tabla13[Id Riesgo],Tabla13[Porcentaje Impacto],"",1),"")</f>
        <v/>
      </c>
      <c r="F722" s="290" t="s">
        <v>203</v>
      </c>
      <c r="G722" s="415" t="b">
        <f>_xlfn.XLOOKUP(F722,Tabla13[Id Riesgo],Tabla13[Registro diligenciado],FALSE,1)</f>
        <v>0</v>
      </c>
      <c r="H722" s="290" t="str">
        <f>IF(G722,_xlfn.XLOOKUP(F722,Tabla6[Id Riesgo],Tabla6[DESCRIPCIÓN DEL RIESGO],FALSE,1),"")</f>
        <v/>
      </c>
      <c r="I722" s="327" t="str">
        <f>_xlfn.XLOOKUP(Tabla135[[#This Row],[Id Riesgo]],Tabla13[Id Riesgo],Tabla13[Probabilidad])</f>
        <v/>
      </c>
      <c r="J722" s="327" t="str">
        <f>_xlfn.XLOOKUP(Tabla135[[#This Row],[Id Riesgo]],Tabla13[Id Riesgo],Tabla13[Porcentaje Impacto],"",1)</f>
        <v/>
      </c>
      <c r="K722" s="311">
        <v>1</v>
      </c>
      <c r="L722" s="314"/>
      <c r="M722" s="314"/>
      <c r="N722" s="314"/>
      <c r="O722" s="295"/>
      <c r="P722" s="314"/>
      <c r="Q722" s="328" t="str">
        <f>_xlfn.TEXTJOIN(" ",TRUE,Tabla135[[#This Row],[Actividad - Acción ¿Qué?
Inicia con verbo]],Tabla135[[#This Row],[Complemento
(Observaciones o desviaciones)]])</f>
        <v/>
      </c>
      <c r="R722" s="295"/>
      <c r="S722" s="327" t="str">
        <f>_xlfn.XLOOKUP(Tabla135[[#This Row],[Tipo de control]],Tabla7[Tipo de control],Tabla7[Peso],"",1)</f>
        <v/>
      </c>
      <c r="T722" s="290" t="str">
        <f>_xlfn.XLOOKUP(Tabla135[[#This Row],[Tipo de control]],Tabla7[Tipo de control],Tabla7[Afectación matriz],"",1)</f>
        <v/>
      </c>
      <c r="U722" s="295"/>
      <c r="V722" s="327" t="str">
        <f>_xlfn.XLOOKUP(Tabla135[[#This Row],[Implementación]],Tabla11[Implementación],Tabla11[Peso],"",1)</f>
        <v/>
      </c>
      <c r="W722" s="295"/>
      <c r="X722" s="295"/>
      <c r="Y722" s="295"/>
      <c r="Z722" s="295"/>
      <c r="AA722" s="310" t="str">
        <f>IFERROR(Tabla135[[#This Row],[Peso del control]]+Tabla135[[#This Row],[Peso de la implementación]],"")</f>
        <v/>
      </c>
      <c r="AB722" s="310" t="str" cm="1">
        <f t="array" ref="AB722">IFERROR(IF(Tabla135[[#This Row],[Registro diligenciado]]=TRUE,_xlfn.IFS(AND(Tabla135[[#This Row],[No. de Control]]=1,Tabla135[[#This Row],[Desplazamiento en la Matriz]]="Probabilidad"),D722-(D722*Tabla135[[#This Row],[Valor del control]]),AND(Tabla135[[#This Row],[No. de Control]]&gt;1,Tabla135[[#This Row],[Desplazamiento en la Matriz]]="Probabilidad"),AB721-(AB721*Tabla135[[#This Row],[Valor del control]]),AND(Tabla135[[#This Row],[No. de Control]]=1,Tabla135[[#This Row],[Desplazamiento en la Matriz]]="Impacto"),D722,AND(Tabla135[[#This Row],[No. de Control]]&gt;1,Tabla135[[#This Row],[Desplazamiento en la Matriz]]="Impacto"),AB721),""),"")</f>
        <v/>
      </c>
      <c r="AC722" s="310" t="str" cm="1">
        <f t="array" ref="AC722">IFERROR(IF(Tabla135[[#This Row],[Registro diligenciado]]=TRUE,_xlfn.IFS(AND(Tabla135[[#This Row],[No. de Control]]=1,Tabla135[[#This Row],[Desplazamiento en la Matriz]]="Impacto"),E722-(E722*Tabla135[[#This Row],[Valor del control]]),AND(Tabla135[[#This Row],[No. de Control]]&gt;1,Tabla135[[#This Row],[Desplazamiento en la Matriz]]="Impacto"),AC721-(AC721*Tabla135[[#This Row],[Valor del control]]),AND(Tabla135[[#This Row],[No. de Control]]=1,Tabla135[[#This Row],[Desplazamiento en la Matriz]]="Probabilidad"),E722,AND(Tabla135[[#This Row],[No. de Control]]&gt;1,Tabla135[[#This Row],[Desplazamiento en la Matriz]]="Probabilidad"),AC721),""),"")</f>
        <v/>
      </c>
      <c r="AD722" s="310">
        <f>IFERROR(_xlfn.MINIFS(Tabla135[Probabilidad residual],Tabla135[Id Riesgo],Tabla135[[#This Row],[Id Riesgo]]),"")</f>
        <v>0</v>
      </c>
      <c r="AE722" s="310">
        <f>IFERROR(_xlfn.MINIFS(Tabla135[Impacto residual],Tabla135[Id Riesgo],Tabla135[[#This Row],[Id Riesgo]]),"")</f>
        <v>0</v>
      </c>
      <c r="AF722" s="310" t="str" cm="1">
        <f t="array" ref="AF72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22" s="310" t="str" cm="1">
        <f t="array" ref="AG72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2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22" s="213"/>
      <c r="AJ722" s="727">
        <f>_xlfn.MINIFS(Tabla135[Probabilidad residual],Tabla135[Id Riesgo],Tabla135[[#This Row],[Id Riesgo]])</f>
        <v>0</v>
      </c>
      <c r="AK722" s="727">
        <f>_xlfn.MINIFS(Tabla135[Impacto residual],Tabla135[Id Riesgo],Tabla135[[#This Row],[Id Riesgo]])</f>
        <v>0</v>
      </c>
      <c r="AL722" s="727" t="str" cm="1">
        <f t="array" ref="AL722">IFERROR(_xlfn.IFS(AND(AJ722&gt;=CONFIGURACIÓN!$BF$6,AJ722&lt;=CONFIGURACIÓN!$BG$6),CONFIGURACIÓN!$BE$6,AND(AJ722&gt;=CONFIGURACIÓN!$BF$7,AJ722&lt;=CONFIGURACIÓN!$BG$7),CONFIGURACIÓN!$BE$7,AND(AJ722&gt;=CONFIGURACIÓN!$BF$8,AJ722&lt;=CONFIGURACIÓN!$BG$8),CONFIGURACIÓN!$BE$8,AND(AJ722&gt;=CONFIGURACIÓN!$BF$9,AJ722&lt;=CONFIGURACIÓN!$BG$9),CONFIGURACIÓN!$BE$9,AND(AJ722&gt;=CONFIGURACIÓN!$BF$10,AJ722&lt;=CONFIGURACIÓN!$BG$10),CONFIGURACIÓN!$BE$10),"")</f>
        <v/>
      </c>
      <c r="AM722" s="727" t="str" cm="1">
        <f t="array" ref="AM722">IFERROR(_xlfn.IFS(AND(AK722&gt;=CONFIGURACIÓN!$BJ$6,AK722&lt;=CONFIGURACIÓN!$BK$6),CONFIGURACIÓN!$BI$6,AND(AK722&gt;=CONFIGURACIÓN!$BJ$7,AK722&lt;=CONFIGURACIÓN!$BK$7),CONFIGURACIÓN!$BI$7,AND(AK722&gt;=CONFIGURACIÓN!$BJ$8,AK722&lt;=CONFIGURACIÓN!$BK$8),CONFIGURACIÓN!$BI$8,AND(AK722&gt;=CONFIGURACIÓN!$BJ$9,AK722&lt;=CONFIGURACIÓN!$BK$9),CONFIGURACIÓN!$BI$9,AND(AK722&gt;=CONFIGURACIÓN!$BJ$10,AK722&lt;=CONFIGURACIÓN!$BK$10),CONFIGURACIÓN!$BI$10),"")</f>
        <v/>
      </c>
      <c r="AN722" s="213"/>
      <c r="AO722" s="213"/>
      <c r="AP722" s="213"/>
      <c r="AQ722" s="213"/>
      <c r="AR722" s="213"/>
      <c r="AS722" s="213"/>
      <c r="AT722" s="213"/>
      <c r="AU722" s="213"/>
      <c r="AV722" s="213"/>
      <c r="AW722" s="213"/>
      <c r="AX722" s="213"/>
      <c r="AY722" s="213"/>
    </row>
    <row r="723" spans="1:51" ht="14.6" x14ac:dyDescent="0.4">
      <c r="A723" s="735" t="str">
        <f>Tabla135[[#This Row],[Id Riesgo]]</f>
        <v>RC72</v>
      </c>
      <c r="B723" s="736" t="str">
        <f>Tabla135[[#This Row],[Riesgo]]</f>
        <v/>
      </c>
      <c r="C723" s="742" t="b">
        <f>Tabla135[[#This Row],[Identificado en paso 1 y 2?]]</f>
        <v>0</v>
      </c>
      <c r="D723" s="727" t="str">
        <f>_xlfn.XLOOKUP(Tabla135[[#This Row],[Id Riesgo]],Tabla13[Id Riesgo],Tabla13[Probabilidad],"",1)</f>
        <v/>
      </c>
      <c r="E723" s="727" t="str">
        <f>IF(C723=TRUE,_xlfn.XLOOKUP(Tabla135[[#This Row],[Id Riesgo]],Tabla13[Id Riesgo],Tabla13[Porcentaje Impacto],"",1),"")</f>
        <v/>
      </c>
      <c r="F723" s="290" t="str">
        <f t="shared" ref="F723:F731" si="71">F722</f>
        <v>RC72</v>
      </c>
      <c r="G723" s="415" t="b">
        <f>_xlfn.XLOOKUP(F723,Tabla13[Id Riesgo],Tabla13[Registro diligenciado],FALSE,1)</f>
        <v>0</v>
      </c>
      <c r="H723" s="290" t="str">
        <f>IF(G723,_xlfn.XLOOKUP(F723,Tabla6[Id Riesgo],Tabla6[DESCRIPCIÓN DEL RIESGO],FALSE,1),"")</f>
        <v/>
      </c>
      <c r="I723" s="327" t="str">
        <f>_xlfn.XLOOKUP(Tabla135[[#This Row],[Id Riesgo]],Tabla13[Id Riesgo],Tabla13[Probabilidad])</f>
        <v/>
      </c>
      <c r="J723" s="327" t="str">
        <f>_xlfn.XLOOKUP(Tabla135[[#This Row],[Id Riesgo]],Tabla13[Id Riesgo],Tabla13[Porcentaje Impacto],"",1)</f>
        <v/>
      </c>
      <c r="K723" s="311">
        <v>2</v>
      </c>
      <c r="L723" s="314"/>
      <c r="M723" s="314"/>
      <c r="N723" s="314"/>
      <c r="O723" s="295"/>
      <c r="P723" s="314"/>
      <c r="Q723" s="328" t="str">
        <f>_xlfn.TEXTJOIN(" ",TRUE,Tabla135[[#This Row],[Actividad - Acción ¿Qué?
Inicia con verbo]],Tabla135[[#This Row],[Complemento
(Observaciones o desviaciones)]])</f>
        <v/>
      </c>
      <c r="R723" s="295"/>
      <c r="S723" s="327" t="str">
        <f>_xlfn.XLOOKUP(Tabla135[[#This Row],[Tipo de control]],Tabla7[Tipo de control],Tabla7[Peso],"",1)</f>
        <v/>
      </c>
      <c r="T723" s="290" t="str">
        <f>_xlfn.XLOOKUP(Tabla135[[#This Row],[Tipo de control]],Tabla7[Tipo de control],Tabla7[Afectación matriz],"",1)</f>
        <v/>
      </c>
      <c r="U723" s="295"/>
      <c r="V723" s="327" t="str">
        <f>_xlfn.XLOOKUP(Tabla135[[#This Row],[Implementación]],Tabla11[Implementación],Tabla11[Peso],"",1)</f>
        <v/>
      </c>
      <c r="W723" s="295"/>
      <c r="X723" s="295"/>
      <c r="Y723" s="295"/>
      <c r="Z723" s="295"/>
      <c r="AA723" s="310" t="str">
        <f>IFERROR(Tabla135[[#This Row],[Peso del control]]+Tabla135[[#This Row],[Peso de la implementación]],"")</f>
        <v/>
      </c>
      <c r="AB723" s="310" t="str" cm="1">
        <f t="array" ref="AB723">IFERROR(IF(Tabla135[[#This Row],[Registro diligenciado]]=TRUE,_xlfn.IFS(AND(Tabla135[[#This Row],[No. de Control]]=1,Tabla135[[#This Row],[Desplazamiento en la Matriz]]="Probabilidad"),D723-(D723*Tabla135[[#This Row],[Valor del control]]),AND(Tabla135[[#This Row],[No. de Control]]&gt;1,Tabla135[[#This Row],[Desplazamiento en la Matriz]]="Probabilidad"),AB722-(AB722*Tabla135[[#This Row],[Valor del control]]),AND(Tabla135[[#This Row],[No. de Control]]=1,Tabla135[[#This Row],[Desplazamiento en la Matriz]]="Impacto"),D723,AND(Tabla135[[#This Row],[No. de Control]]&gt;1,Tabla135[[#This Row],[Desplazamiento en la Matriz]]="Impacto"),AB722),""),"")</f>
        <v/>
      </c>
      <c r="AC723" s="310" t="str" cm="1">
        <f t="array" ref="AC723">IFERROR(IF(Tabla135[[#This Row],[Registro diligenciado]]=TRUE,_xlfn.IFS(AND(Tabla135[[#This Row],[No. de Control]]=1,Tabla135[[#This Row],[Desplazamiento en la Matriz]]="Impacto"),E723-(E723*Tabla135[[#This Row],[Valor del control]]),AND(Tabla135[[#This Row],[No. de Control]]&gt;1,Tabla135[[#This Row],[Desplazamiento en la Matriz]]="Impacto"),AC722-(AC722*Tabla135[[#This Row],[Valor del control]]),AND(Tabla135[[#This Row],[No. de Control]]=1,Tabla135[[#This Row],[Desplazamiento en la Matriz]]="Probabilidad"),E723,AND(Tabla135[[#This Row],[No. de Control]]&gt;1,Tabla135[[#This Row],[Desplazamiento en la Matriz]]="Probabilidad"),AC722),""),"")</f>
        <v/>
      </c>
      <c r="AD723" s="310">
        <f>IFERROR(_xlfn.MINIFS(Tabla135[Probabilidad residual],Tabla135[Id Riesgo],Tabla135[[#This Row],[Id Riesgo]]),"")</f>
        <v>0</v>
      </c>
      <c r="AE723" s="310">
        <f>IFERROR(_xlfn.MINIFS(Tabla135[Impacto residual],Tabla135[Id Riesgo],Tabla135[[#This Row],[Id Riesgo]]),"")</f>
        <v>0</v>
      </c>
      <c r="AF723" s="310" t="str" cm="1">
        <f t="array" ref="AF72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23" s="310" t="str" cm="1">
        <f t="array" ref="AG72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2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23" s="213"/>
      <c r="AJ723" s="727">
        <f>_xlfn.MINIFS(Tabla135[Probabilidad residual],Tabla135[Id Riesgo],Tabla135[[#This Row],[Id Riesgo]])</f>
        <v>0</v>
      </c>
      <c r="AK723" s="727">
        <f>_xlfn.MINIFS(Tabla135[Impacto residual],Tabla135[Id Riesgo],Tabla135[[#This Row],[Id Riesgo]])</f>
        <v>0</v>
      </c>
      <c r="AL723" s="727"/>
      <c r="AM723" s="727"/>
      <c r="AN723" s="213"/>
      <c r="AO723" s="213"/>
      <c r="AP723" s="213"/>
      <c r="AQ723" s="213"/>
      <c r="AR723" s="213"/>
      <c r="AS723" s="213"/>
      <c r="AT723" s="213"/>
      <c r="AU723" s="213"/>
      <c r="AV723" s="213"/>
      <c r="AW723" s="213"/>
      <c r="AX723" s="213"/>
      <c r="AY723" s="213"/>
    </row>
    <row r="724" spans="1:51" ht="14.6" x14ac:dyDescent="0.4">
      <c r="A724" s="735" t="str">
        <f>Tabla135[[#This Row],[Id Riesgo]]</f>
        <v>RC72</v>
      </c>
      <c r="B724" s="736" t="str">
        <f>Tabla135[[#This Row],[Riesgo]]</f>
        <v/>
      </c>
      <c r="C724" s="742" t="b">
        <f>Tabla135[[#This Row],[Identificado en paso 1 y 2?]]</f>
        <v>0</v>
      </c>
      <c r="D724" s="727" t="str">
        <f>_xlfn.XLOOKUP(Tabla135[[#This Row],[Id Riesgo]],Tabla13[Id Riesgo],Tabla13[Probabilidad],"",1)</f>
        <v/>
      </c>
      <c r="E724" s="727" t="str">
        <f>IF(C724=TRUE,_xlfn.XLOOKUP(Tabla135[[#This Row],[Id Riesgo]],Tabla13[Id Riesgo],Tabla13[Porcentaje Impacto],"",1),"")</f>
        <v/>
      </c>
      <c r="F724" s="290" t="str">
        <f t="shared" si="71"/>
        <v>RC72</v>
      </c>
      <c r="G724" s="415" t="b">
        <f>_xlfn.XLOOKUP(F724,Tabla13[Id Riesgo],Tabla13[Registro diligenciado],FALSE,1)</f>
        <v>0</v>
      </c>
      <c r="H724" s="290" t="str">
        <f>IF(G724,_xlfn.XLOOKUP(F724,Tabla6[Id Riesgo],Tabla6[DESCRIPCIÓN DEL RIESGO],FALSE,1),"")</f>
        <v/>
      </c>
      <c r="I724" s="327" t="str">
        <f>_xlfn.XLOOKUP(Tabla135[[#This Row],[Id Riesgo]],Tabla13[Id Riesgo],Tabla13[Probabilidad])</f>
        <v/>
      </c>
      <c r="J724" s="327" t="str">
        <f>_xlfn.XLOOKUP(Tabla135[[#This Row],[Id Riesgo]],Tabla13[Id Riesgo],Tabla13[Porcentaje Impacto],"",1)</f>
        <v/>
      </c>
      <c r="K724" s="311">
        <v>3</v>
      </c>
      <c r="L724" s="314"/>
      <c r="M724" s="314"/>
      <c r="N724" s="314"/>
      <c r="O724" s="295"/>
      <c r="P724" s="314"/>
      <c r="Q724" s="328" t="str">
        <f>_xlfn.TEXTJOIN(" ",TRUE,Tabla135[[#This Row],[Actividad - Acción ¿Qué?
Inicia con verbo]],Tabla135[[#This Row],[Complemento
(Observaciones o desviaciones)]])</f>
        <v/>
      </c>
      <c r="R724" s="295"/>
      <c r="S724" s="327" t="str">
        <f>_xlfn.XLOOKUP(Tabla135[[#This Row],[Tipo de control]],Tabla7[Tipo de control],Tabla7[Peso],"",1)</f>
        <v/>
      </c>
      <c r="T724" s="290" t="str">
        <f>_xlfn.XLOOKUP(Tabla135[[#This Row],[Tipo de control]],Tabla7[Tipo de control],Tabla7[Afectación matriz],"",1)</f>
        <v/>
      </c>
      <c r="U724" s="295"/>
      <c r="V724" s="327" t="str">
        <f>_xlfn.XLOOKUP(Tabla135[[#This Row],[Implementación]],Tabla11[Implementación],Tabla11[Peso],"",1)</f>
        <v/>
      </c>
      <c r="W724" s="295"/>
      <c r="X724" s="295"/>
      <c r="Y724" s="295"/>
      <c r="Z724" s="295"/>
      <c r="AA724" s="310" t="str">
        <f>IFERROR(Tabla135[[#This Row],[Peso del control]]+Tabla135[[#This Row],[Peso de la implementación]],"")</f>
        <v/>
      </c>
      <c r="AB724" s="310" t="str" cm="1">
        <f t="array" ref="AB724">IFERROR(IF(Tabla135[[#This Row],[Registro diligenciado]]=TRUE,_xlfn.IFS(AND(Tabla135[[#This Row],[No. de Control]]=1,Tabla135[[#This Row],[Desplazamiento en la Matriz]]="Probabilidad"),D724-(D724*Tabla135[[#This Row],[Valor del control]]),AND(Tabla135[[#This Row],[No. de Control]]&gt;1,Tabla135[[#This Row],[Desplazamiento en la Matriz]]="Probabilidad"),AB723-(AB723*Tabla135[[#This Row],[Valor del control]]),AND(Tabla135[[#This Row],[No. de Control]]=1,Tabla135[[#This Row],[Desplazamiento en la Matriz]]="Impacto"),D724,AND(Tabla135[[#This Row],[No. de Control]]&gt;1,Tabla135[[#This Row],[Desplazamiento en la Matriz]]="Impacto"),AB723),""),"")</f>
        <v/>
      </c>
      <c r="AC724" s="310" t="str" cm="1">
        <f t="array" ref="AC724">IFERROR(IF(Tabla135[[#This Row],[Registro diligenciado]]=TRUE,_xlfn.IFS(AND(Tabla135[[#This Row],[No. de Control]]=1,Tabla135[[#This Row],[Desplazamiento en la Matriz]]="Impacto"),E724-(E724*Tabla135[[#This Row],[Valor del control]]),AND(Tabla135[[#This Row],[No. de Control]]&gt;1,Tabla135[[#This Row],[Desplazamiento en la Matriz]]="Impacto"),AC723-(AC723*Tabla135[[#This Row],[Valor del control]]),AND(Tabla135[[#This Row],[No. de Control]]=1,Tabla135[[#This Row],[Desplazamiento en la Matriz]]="Probabilidad"),E724,AND(Tabla135[[#This Row],[No. de Control]]&gt;1,Tabla135[[#This Row],[Desplazamiento en la Matriz]]="Probabilidad"),AC723),""),"")</f>
        <v/>
      </c>
      <c r="AD724" s="310">
        <f>IFERROR(_xlfn.MINIFS(Tabla135[Probabilidad residual],Tabla135[Id Riesgo],Tabla135[[#This Row],[Id Riesgo]]),"")</f>
        <v>0</v>
      </c>
      <c r="AE724" s="310">
        <f>IFERROR(_xlfn.MINIFS(Tabla135[Impacto residual],Tabla135[Id Riesgo],Tabla135[[#This Row],[Id Riesgo]]),"")</f>
        <v>0</v>
      </c>
      <c r="AF724" s="310" t="str" cm="1">
        <f t="array" ref="AF72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24" s="310" t="str" cm="1">
        <f t="array" ref="AG72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2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24" s="213"/>
      <c r="AJ724" s="727">
        <f>_xlfn.MINIFS(Tabla135[Probabilidad residual],Tabla135[Id Riesgo],Tabla135[[#This Row],[Id Riesgo]])</f>
        <v>0</v>
      </c>
      <c r="AK724" s="727">
        <f>_xlfn.MINIFS(Tabla135[Impacto residual],Tabla135[Id Riesgo],Tabla135[[#This Row],[Id Riesgo]])</f>
        <v>0</v>
      </c>
      <c r="AL724" s="727"/>
      <c r="AM724" s="727"/>
      <c r="AN724" s="213"/>
      <c r="AO724" s="213"/>
      <c r="AP724" s="213"/>
      <c r="AQ724" s="213"/>
      <c r="AR724" s="213"/>
      <c r="AS724" s="213"/>
      <c r="AT724" s="213"/>
      <c r="AU724" s="213"/>
      <c r="AV724" s="213"/>
      <c r="AW724" s="213"/>
      <c r="AX724" s="213"/>
      <c r="AY724" s="213"/>
    </row>
    <row r="725" spans="1:51" ht="14.6" x14ac:dyDescent="0.4">
      <c r="A725" s="735" t="str">
        <f>Tabla135[[#This Row],[Id Riesgo]]</f>
        <v>RC72</v>
      </c>
      <c r="B725" s="736" t="str">
        <f>Tabla135[[#This Row],[Riesgo]]</f>
        <v/>
      </c>
      <c r="C725" s="742" t="b">
        <f>Tabla135[[#This Row],[Identificado en paso 1 y 2?]]</f>
        <v>0</v>
      </c>
      <c r="D725" s="727" t="str">
        <f>_xlfn.XLOOKUP(Tabla135[[#This Row],[Id Riesgo]],Tabla13[Id Riesgo],Tabla13[Probabilidad],"",1)</f>
        <v/>
      </c>
      <c r="E725" s="727" t="str">
        <f>IF(C725=TRUE,_xlfn.XLOOKUP(Tabla135[[#This Row],[Id Riesgo]],Tabla13[Id Riesgo],Tabla13[Porcentaje Impacto],"",1),"")</f>
        <v/>
      </c>
      <c r="F725" s="290" t="str">
        <f t="shared" si="71"/>
        <v>RC72</v>
      </c>
      <c r="G725" s="415" t="b">
        <f>_xlfn.XLOOKUP(F725,Tabla13[Id Riesgo],Tabla13[Registro diligenciado],FALSE,1)</f>
        <v>0</v>
      </c>
      <c r="H725" s="290" t="str">
        <f>IF(G725,_xlfn.XLOOKUP(F725,Tabla6[Id Riesgo],Tabla6[DESCRIPCIÓN DEL RIESGO],FALSE,1),"")</f>
        <v/>
      </c>
      <c r="I725" s="327" t="str">
        <f>_xlfn.XLOOKUP(Tabla135[[#This Row],[Id Riesgo]],Tabla13[Id Riesgo],Tabla13[Probabilidad])</f>
        <v/>
      </c>
      <c r="J725" s="327" t="str">
        <f>_xlfn.XLOOKUP(Tabla135[[#This Row],[Id Riesgo]],Tabla13[Id Riesgo],Tabla13[Porcentaje Impacto],"",1)</f>
        <v/>
      </c>
      <c r="K725" s="311">
        <v>4</v>
      </c>
      <c r="L725" s="314"/>
      <c r="M725" s="314"/>
      <c r="N725" s="314"/>
      <c r="O725" s="295"/>
      <c r="P725" s="314"/>
      <c r="Q725" s="328" t="str">
        <f>_xlfn.TEXTJOIN(" ",TRUE,Tabla135[[#This Row],[Actividad - Acción ¿Qué?
Inicia con verbo]],Tabla135[[#This Row],[Complemento
(Observaciones o desviaciones)]])</f>
        <v/>
      </c>
      <c r="R725" s="295"/>
      <c r="S725" s="327" t="str">
        <f>_xlfn.XLOOKUP(Tabla135[[#This Row],[Tipo de control]],Tabla7[Tipo de control],Tabla7[Peso],"",1)</f>
        <v/>
      </c>
      <c r="T725" s="290" t="str">
        <f>_xlfn.XLOOKUP(Tabla135[[#This Row],[Tipo de control]],Tabla7[Tipo de control],Tabla7[Afectación matriz],"",1)</f>
        <v/>
      </c>
      <c r="U725" s="295"/>
      <c r="V725" s="327" t="str">
        <f>_xlfn.XLOOKUP(Tabla135[[#This Row],[Implementación]],Tabla11[Implementación],Tabla11[Peso],"",1)</f>
        <v/>
      </c>
      <c r="W725" s="295"/>
      <c r="X725" s="295"/>
      <c r="Y725" s="295"/>
      <c r="Z725" s="295"/>
      <c r="AA725" s="310" t="str">
        <f>IFERROR(Tabla135[[#This Row],[Peso del control]]+Tabla135[[#This Row],[Peso de la implementación]],"")</f>
        <v/>
      </c>
      <c r="AB725" s="310" t="str" cm="1">
        <f t="array" ref="AB725">IFERROR(IF(Tabla135[[#This Row],[Registro diligenciado]]=TRUE,_xlfn.IFS(AND(Tabla135[[#This Row],[No. de Control]]=1,Tabla135[[#This Row],[Desplazamiento en la Matriz]]="Probabilidad"),D725-(D725*Tabla135[[#This Row],[Valor del control]]),AND(Tabla135[[#This Row],[No. de Control]]&gt;1,Tabla135[[#This Row],[Desplazamiento en la Matriz]]="Probabilidad"),AB724-(AB724*Tabla135[[#This Row],[Valor del control]]),AND(Tabla135[[#This Row],[No. de Control]]=1,Tabla135[[#This Row],[Desplazamiento en la Matriz]]="Impacto"),D725,AND(Tabla135[[#This Row],[No. de Control]]&gt;1,Tabla135[[#This Row],[Desplazamiento en la Matriz]]="Impacto"),AB724),""),"")</f>
        <v/>
      </c>
      <c r="AC725" s="310" t="str" cm="1">
        <f t="array" ref="AC725">IFERROR(IF(Tabla135[[#This Row],[Registro diligenciado]]=TRUE,_xlfn.IFS(AND(Tabla135[[#This Row],[No. de Control]]=1,Tabla135[[#This Row],[Desplazamiento en la Matriz]]="Impacto"),E725-(E725*Tabla135[[#This Row],[Valor del control]]),AND(Tabla135[[#This Row],[No. de Control]]&gt;1,Tabla135[[#This Row],[Desplazamiento en la Matriz]]="Impacto"),AC724-(AC724*Tabla135[[#This Row],[Valor del control]]),AND(Tabla135[[#This Row],[No. de Control]]=1,Tabla135[[#This Row],[Desplazamiento en la Matriz]]="Probabilidad"),E725,AND(Tabla135[[#This Row],[No. de Control]]&gt;1,Tabla135[[#This Row],[Desplazamiento en la Matriz]]="Probabilidad"),AC724),""),"")</f>
        <v/>
      </c>
      <c r="AD725" s="310">
        <f>IFERROR(_xlfn.MINIFS(Tabla135[Probabilidad residual],Tabla135[Id Riesgo],Tabla135[[#This Row],[Id Riesgo]]),"")</f>
        <v>0</v>
      </c>
      <c r="AE725" s="310">
        <f>IFERROR(_xlfn.MINIFS(Tabla135[Impacto residual],Tabla135[Id Riesgo],Tabla135[[#This Row],[Id Riesgo]]),"")</f>
        <v>0</v>
      </c>
      <c r="AF725" s="310" t="str" cm="1">
        <f t="array" ref="AF72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25" s="310" t="str" cm="1">
        <f t="array" ref="AG72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2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25" s="213"/>
      <c r="AJ725" s="727">
        <f>_xlfn.MINIFS(Tabla135[Probabilidad residual],Tabla135[Id Riesgo],Tabla135[[#This Row],[Id Riesgo]])</f>
        <v>0</v>
      </c>
      <c r="AK725" s="727">
        <f>_xlfn.MINIFS(Tabla135[Impacto residual],Tabla135[Id Riesgo],Tabla135[[#This Row],[Id Riesgo]])</f>
        <v>0</v>
      </c>
      <c r="AL725" s="727"/>
      <c r="AM725" s="727"/>
      <c r="AN725" s="213"/>
      <c r="AO725" s="213"/>
      <c r="AP725" s="213"/>
      <c r="AQ725" s="213"/>
      <c r="AR725" s="213"/>
      <c r="AS725" s="213"/>
      <c r="AT725" s="213"/>
      <c r="AU725" s="213"/>
      <c r="AV725" s="213"/>
      <c r="AW725" s="213"/>
      <c r="AX725" s="213"/>
      <c r="AY725" s="213"/>
    </row>
    <row r="726" spans="1:51" ht="14.6" x14ac:dyDescent="0.4">
      <c r="A726" s="735" t="str">
        <f>Tabla135[[#This Row],[Id Riesgo]]</f>
        <v>RC72</v>
      </c>
      <c r="B726" s="736" t="str">
        <f>Tabla135[[#This Row],[Riesgo]]</f>
        <v/>
      </c>
      <c r="C726" s="742" t="b">
        <f>Tabla135[[#This Row],[Identificado en paso 1 y 2?]]</f>
        <v>0</v>
      </c>
      <c r="D726" s="727" t="str">
        <f>_xlfn.XLOOKUP(Tabla135[[#This Row],[Id Riesgo]],Tabla13[Id Riesgo],Tabla13[Probabilidad],"",1)</f>
        <v/>
      </c>
      <c r="E726" s="727" t="str">
        <f>IF(C726=TRUE,_xlfn.XLOOKUP(Tabla135[[#This Row],[Id Riesgo]],Tabla13[Id Riesgo],Tabla13[Porcentaje Impacto],"",1),"")</f>
        <v/>
      </c>
      <c r="F726" s="290" t="str">
        <f t="shared" si="71"/>
        <v>RC72</v>
      </c>
      <c r="G726" s="415" t="b">
        <f>_xlfn.XLOOKUP(F726,Tabla13[Id Riesgo],Tabla13[Registro diligenciado],FALSE,1)</f>
        <v>0</v>
      </c>
      <c r="H726" s="290" t="str">
        <f>IF(G726,_xlfn.XLOOKUP(F726,Tabla6[Id Riesgo],Tabla6[DESCRIPCIÓN DEL RIESGO],FALSE,1),"")</f>
        <v/>
      </c>
      <c r="I726" s="327" t="str">
        <f>_xlfn.XLOOKUP(Tabla135[[#This Row],[Id Riesgo]],Tabla13[Id Riesgo],Tabla13[Probabilidad])</f>
        <v/>
      </c>
      <c r="J726" s="327" t="str">
        <f>_xlfn.XLOOKUP(Tabla135[[#This Row],[Id Riesgo]],Tabla13[Id Riesgo],Tabla13[Porcentaje Impacto],"",1)</f>
        <v/>
      </c>
      <c r="K726" s="311">
        <v>5</v>
      </c>
      <c r="L726" s="314"/>
      <c r="M726" s="314"/>
      <c r="N726" s="314"/>
      <c r="O726" s="295"/>
      <c r="P726" s="314"/>
      <c r="Q726" s="328" t="str">
        <f>_xlfn.TEXTJOIN(" ",TRUE,Tabla135[[#This Row],[Actividad - Acción ¿Qué?
Inicia con verbo]],Tabla135[[#This Row],[Complemento
(Observaciones o desviaciones)]])</f>
        <v/>
      </c>
      <c r="R726" s="295"/>
      <c r="S726" s="327" t="str">
        <f>_xlfn.XLOOKUP(Tabla135[[#This Row],[Tipo de control]],Tabla7[Tipo de control],Tabla7[Peso],"",1)</f>
        <v/>
      </c>
      <c r="T726" s="290" t="str">
        <f>_xlfn.XLOOKUP(Tabla135[[#This Row],[Tipo de control]],Tabla7[Tipo de control],Tabla7[Afectación matriz],"",1)</f>
        <v/>
      </c>
      <c r="U726" s="295"/>
      <c r="V726" s="327" t="str">
        <f>_xlfn.XLOOKUP(Tabla135[[#This Row],[Implementación]],Tabla11[Implementación],Tabla11[Peso],"",1)</f>
        <v/>
      </c>
      <c r="W726" s="295"/>
      <c r="X726" s="295"/>
      <c r="Y726" s="295"/>
      <c r="Z726" s="295"/>
      <c r="AA726" s="310" t="str">
        <f>IFERROR(Tabla135[[#This Row],[Peso del control]]+Tabla135[[#This Row],[Peso de la implementación]],"")</f>
        <v/>
      </c>
      <c r="AB726" s="310" t="str" cm="1">
        <f t="array" ref="AB726">IFERROR(IF(Tabla135[[#This Row],[Registro diligenciado]]=TRUE,_xlfn.IFS(AND(Tabla135[[#This Row],[No. de Control]]=1,Tabla135[[#This Row],[Desplazamiento en la Matriz]]="Probabilidad"),D726-(D726*Tabla135[[#This Row],[Valor del control]]),AND(Tabla135[[#This Row],[No. de Control]]&gt;1,Tabla135[[#This Row],[Desplazamiento en la Matriz]]="Probabilidad"),AB725-(AB725*Tabla135[[#This Row],[Valor del control]]),AND(Tabla135[[#This Row],[No. de Control]]=1,Tabla135[[#This Row],[Desplazamiento en la Matriz]]="Impacto"),D726,AND(Tabla135[[#This Row],[No. de Control]]&gt;1,Tabla135[[#This Row],[Desplazamiento en la Matriz]]="Impacto"),AB725),""),"")</f>
        <v/>
      </c>
      <c r="AC726" s="310" t="str" cm="1">
        <f t="array" ref="AC726">IFERROR(IF(Tabla135[[#This Row],[Registro diligenciado]]=TRUE,_xlfn.IFS(AND(Tabla135[[#This Row],[No. de Control]]=1,Tabla135[[#This Row],[Desplazamiento en la Matriz]]="Impacto"),E726-(E726*Tabla135[[#This Row],[Valor del control]]),AND(Tabla135[[#This Row],[No. de Control]]&gt;1,Tabla135[[#This Row],[Desplazamiento en la Matriz]]="Impacto"),AC725-(AC725*Tabla135[[#This Row],[Valor del control]]),AND(Tabla135[[#This Row],[No. de Control]]=1,Tabla135[[#This Row],[Desplazamiento en la Matriz]]="Probabilidad"),E726,AND(Tabla135[[#This Row],[No. de Control]]&gt;1,Tabla135[[#This Row],[Desplazamiento en la Matriz]]="Probabilidad"),AC725),""),"")</f>
        <v/>
      </c>
      <c r="AD726" s="310">
        <f>IFERROR(_xlfn.MINIFS(Tabla135[Probabilidad residual],Tabla135[Id Riesgo],Tabla135[[#This Row],[Id Riesgo]]),"")</f>
        <v>0</v>
      </c>
      <c r="AE726" s="310">
        <f>IFERROR(_xlfn.MINIFS(Tabla135[Impacto residual],Tabla135[Id Riesgo],Tabla135[[#This Row],[Id Riesgo]]),"")</f>
        <v>0</v>
      </c>
      <c r="AF726" s="310" t="str" cm="1">
        <f t="array" ref="AF72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26" s="310" t="str" cm="1">
        <f t="array" ref="AG72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2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26" s="213"/>
      <c r="AJ726" s="727">
        <f>_xlfn.MINIFS(Tabla135[Probabilidad residual],Tabla135[Id Riesgo],Tabla135[[#This Row],[Id Riesgo]])</f>
        <v>0</v>
      </c>
      <c r="AK726" s="727">
        <f>_xlfn.MINIFS(Tabla135[Impacto residual],Tabla135[Id Riesgo],Tabla135[[#This Row],[Id Riesgo]])</f>
        <v>0</v>
      </c>
      <c r="AL726" s="727"/>
      <c r="AM726" s="727"/>
      <c r="AN726" s="213"/>
      <c r="AO726" s="213"/>
      <c r="AP726" s="213"/>
      <c r="AQ726" s="213"/>
      <c r="AR726" s="213"/>
      <c r="AS726" s="213"/>
      <c r="AT726" s="213"/>
      <c r="AU726" s="213"/>
      <c r="AV726" s="213"/>
      <c r="AW726" s="213"/>
      <c r="AX726" s="213"/>
      <c r="AY726" s="213"/>
    </row>
    <row r="727" spans="1:51" ht="14.6" x14ac:dyDescent="0.4">
      <c r="A727" s="735" t="str">
        <f>Tabla135[[#This Row],[Id Riesgo]]</f>
        <v>RC72</v>
      </c>
      <c r="B727" s="736" t="str">
        <f>Tabla135[[#This Row],[Riesgo]]</f>
        <v/>
      </c>
      <c r="C727" s="742" t="b">
        <f>Tabla135[[#This Row],[Identificado en paso 1 y 2?]]</f>
        <v>0</v>
      </c>
      <c r="D727" s="727" t="str">
        <f>_xlfn.XLOOKUP(Tabla135[[#This Row],[Id Riesgo]],Tabla13[Id Riesgo],Tabla13[Probabilidad],"",1)</f>
        <v/>
      </c>
      <c r="E727" s="727" t="str">
        <f>IF(C727=TRUE,_xlfn.XLOOKUP(Tabla135[[#This Row],[Id Riesgo]],Tabla13[Id Riesgo],Tabla13[Porcentaje Impacto],"",1),"")</f>
        <v/>
      </c>
      <c r="F727" s="290" t="str">
        <f t="shared" si="71"/>
        <v>RC72</v>
      </c>
      <c r="G727" s="415" t="b">
        <f>_xlfn.XLOOKUP(F727,Tabla13[Id Riesgo],Tabla13[Registro diligenciado],FALSE,1)</f>
        <v>0</v>
      </c>
      <c r="H727" s="290" t="str">
        <f>IF(G727,_xlfn.XLOOKUP(F727,Tabla6[Id Riesgo],Tabla6[DESCRIPCIÓN DEL RIESGO],FALSE,1),"")</f>
        <v/>
      </c>
      <c r="I727" s="327" t="str">
        <f>_xlfn.XLOOKUP(Tabla135[[#This Row],[Id Riesgo]],Tabla13[Id Riesgo],Tabla13[Probabilidad])</f>
        <v/>
      </c>
      <c r="J727" s="327" t="str">
        <f>_xlfn.XLOOKUP(Tabla135[[#This Row],[Id Riesgo]],Tabla13[Id Riesgo],Tabla13[Porcentaje Impacto],"",1)</f>
        <v/>
      </c>
      <c r="K727" s="311">
        <v>6</v>
      </c>
      <c r="L727" s="314"/>
      <c r="M727" s="314"/>
      <c r="N727" s="314"/>
      <c r="O727" s="295"/>
      <c r="P727" s="314"/>
      <c r="Q727" s="328" t="str">
        <f>_xlfn.TEXTJOIN(" ",TRUE,Tabla135[[#This Row],[Actividad - Acción ¿Qué?
Inicia con verbo]],Tabla135[[#This Row],[Complemento
(Observaciones o desviaciones)]])</f>
        <v/>
      </c>
      <c r="R727" s="295"/>
      <c r="S727" s="327" t="str">
        <f>_xlfn.XLOOKUP(Tabla135[[#This Row],[Tipo de control]],Tabla7[Tipo de control],Tabla7[Peso],"",1)</f>
        <v/>
      </c>
      <c r="T727" s="290" t="str">
        <f>_xlfn.XLOOKUP(Tabla135[[#This Row],[Tipo de control]],Tabla7[Tipo de control],Tabla7[Afectación matriz],"",1)</f>
        <v/>
      </c>
      <c r="U727" s="295"/>
      <c r="V727" s="327" t="str">
        <f>_xlfn.XLOOKUP(Tabla135[[#This Row],[Implementación]],Tabla11[Implementación],Tabla11[Peso],"",1)</f>
        <v/>
      </c>
      <c r="W727" s="295"/>
      <c r="X727" s="295"/>
      <c r="Y727" s="295"/>
      <c r="Z727" s="295"/>
      <c r="AA727" s="310" t="str">
        <f>IFERROR(Tabla135[[#This Row],[Peso del control]]+Tabla135[[#This Row],[Peso de la implementación]],"")</f>
        <v/>
      </c>
      <c r="AB727" s="310" t="str" cm="1">
        <f t="array" ref="AB727">IFERROR(IF(Tabla135[[#This Row],[Registro diligenciado]]=TRUE,_xlfn.IFS(AND(Tabla135[[#This Row],[No. de Control]]=1,Tabla135[[#This Row],[Desplazamiento en la Matriz]]="Probabilidad"),D727-(D727*Tabla135[[#This Row],[Valor del control]]),AND(Tabla135[[#This Row],[No. de Control]]&gt;1,Tabla135[[#This Row],[Desplazamiento en la Matriz]]="Probabilidad"),AB726-(AB726*Tabla135[[#This Row],[Valor del control]]),AND(Tabla135[[#This Row],[No. de Control]]=1,Tabla135[[#This Row],[Desplazamiento en la Matriz]]="Impacto"),D727,AND(Tabla135[[#This Row],[No. de Control]]&gt;1,Tabla135[[#This Row],[Desplazamiento en la Matriz]]="Impacto"),AB726),""),"")</f>
        <v/>
      </c>
      <c r="AC727" s="310" t="str" cm="1">
        <f t="array" ref="AC727">IFERROR(IF(Tabla135[[#This Row],[Registro diligenciado]]=TRUE,_xlfn.IFS(AND(Tabla135[[#This Row],[No. de Control]]=1,Tabla135[[#This Row],[Desplazamiento en la Matriz]]="Impacto"),E727-(E727*Tabla135[[#This Row],[Valor del control]]),AND(Tabla135[[#This Row],[No. de Control]]&gt;1,Tabla135[[#This Row],[Desplazamiento en la Matriz]]="Impacto"),AC726-(AC726*Tabla135[[#This Row],[Valor del control]]),AND(Tabla135[[#This Row],[No. de Control]]=1,Tabla135[[#This Row],[Desplazamiento en la Matriz]]="Probabilidad"),E727,AND(Tabla135[[#This Row],[No. de Control]]&gt;1,Tabla135[[#This Row],[Desplazamiento en la Matriz]]="Probabilidad"),AC726),""),"")</f>
        <v/>
      </c>
      <c r="AD727" s="310">
        <f>IFERROR(_xlfn.MINIFS(Tabla135[Probabilidad residual],Tabla135[Id Riesgo],Tabla135[[#This Row],[Id Riesgo]]),"")</f>
        <v>0</v>
      </c>
      <c r="AE727" s="310">
        <f>IFERROR(_xlfn.MINIFS(Tabla135[Impacto residual],Tabla135[Id Riesgo],Tabla135[[#This Row],[Id Riesgo]]),"")</f>
        <v>0</v>
      </c>
      <c r="AF727" s="310" t="str" cm="1">
        <f t="array" ref="AF72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27" s="310" t="str" cm="1">
        <f t="array" ref="AG72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2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27" s="213"/>
      <c r="AJ727" s="727">
        <f>_xlfn.MINIFS(Tabla135[Probabilidad residual],Tabla135[Id Riesgo],Tabla135[[#This Row],[Id Riesgo]])</f>
        <v>0</v>
      </c>
      <c r="AK727" s="727">
        <f>_xlfn.MINIFS(Tabla135[Impacto residual],Tabla135[Id Riesgo],Tabla135[[#This Row],[Id Riesgo]])</f>
        <v>0</v>
      </c>
      <c r="AL727" s="727"/>
      <c r="AM727" s="727"/>
      <c r="AN727" s="213"/>
      <c r="AO727" s="213"/>
      <c r="AP727" s="213"/>
      <c r="AQ727" s="213"/>
      <c r="AR727" s="213"/>
      <c r="AS727" s="213"/>
      <c r="AT727" s="213"/>
      <c r="AU727" s="213"/>
      <c r="AV727" s="213"/>
      <c r="AW727" s="213"/>
      <c r="AX727" s="213"/>
      <c r="AY727" s="213"/>
    </row>
    <row r="728" spans="1:51" ht="14.6" x14ac:dyDescent="0.4">
      <c r="A728" s="735" t="str">
        <f>Tabla135[[#This Row],[Id Riesgo]]</f>
        <v>RC72</v>
      </c>
      <c r="B728" s="736" t="str">
        <f>Tabla135[[#This Row],[Riesgo]]</f>
        <v/>
      </c>
      <c r="C728" s="742" t="b">
        <f>Tabla135[[#This Row],[Identificado en paso 1 y 2?]]</f>
        <v>0</v>
      </c>
      <c r="D728" s="727" t="str">
        <f>_xlfn.XLOOKUP(Tabla135[[#This Row],[Id Riesgo]],Tabla13[Id Riesgo],Tabla13[Probabilidad],"",1)</f>
        <v/>
      </c>
      <c r="E728" s="727" t="str">
        <f>IF(C728=TRUE,_xlfn.XLOOKUP(Tabla135[[#This Row],[Id Riesgo]],Tabla13[Id Riesgo],Tabla13[Porcentaje Impacto],"",1),"")</f>
        <v/>
      </c>
      <c r="F728" s="290" t="str">
        <f t="shared" si="71"/>
        <v>RC72</v>
      </c>
      <c r="G728" s="415" t="b">
        <f>_xlfn.XLOOKUP(F728,Tabla13[Id Riesgo],Tabla13[Registro diligenciado],FALSE,1)</f>
        <v>0</v>
      </c>
      <c r="H728" s="290" t="str">
        <f>IF(G728,_xlfn.XLOOKUP(F728,Tabla6[Id Riesgo],Tabla6[DESCRIPCIÓN DEL RIESGO],FALSE,1),"")</f>
        <v/>
      </c>
      <c r="I728" s="327" t="str">
        <f>_xlfn.XLOOKUP(Tabla135[[#This Row],[Id Riesgo]],Tabla13[Id Riesgo],Tabla13[Probabilidad])</f>
        <v/>
      </c>
      <c r="J728" s="327" t="str">
        <f>_xlfn.XLOOKUP(Tabla135[[#This Row],[Id Riesgo]],Tabla13[Id Riesgo],Tabla13[Porcentaje Impacto],"",1)</f>
        <v/>
      </c>
      <c r="K728" s="311">
        <v>7</v>
      </c>
      <c r="L728" s="314"/>
      <c r="M728" s="314"/>
      <c r="N728" s="314"/>
      <c r="O728" s="295"/>
      <c r="P728" s="314"/>
      <c r="Q728" s="328" t="str">
        <f>_xlfn.TEXTJOIN(" ",TRUE,Tabla135[[#This Row],[Actividad - Acción ¿Qué?
Inicia con verbo]],Tabla135[[#This Row],[Complemento
(Observaciones o desviaciones)]])</f>
        <v/>
      </c>
      <c r="R728" s="295"/>
      <c r="S728" s="327" t="str">
        <f>_xlfn.XLOOKUP(Tabla135[[#This Row],[Tipo de control]],Tabla7[Tipo de control],Tabla7[Peso],"",1)</f>
        <v/>
      </c>
      <c r="T728" s="290" t="str">
        <f>_xlfn.XLOOKUP(Tabla135[[#This Row],[Tipo de control]],Tabla7[Tipo de control],Tabla7[Afectación matriz],"",1)</f>
        <v/>
      </c>
      <c r="U728" s="295"/>
      <c r="V728" s="327" t="str">
        <f>_xlfn.XLOOKUP(Tabla135[[#This Row],[Implementación]],Tabla11[Implementación],Tabla11[Peso],"",1)</f>
        <v/>
      </c>
      <c r="W728" s="295"/>
      <c r="X728" s="295"/>
      <c r="Y728" s="295"/>
      <c r="Z728" s="295"/>
      <c r="AA728" s="310" t="str">
        <f>IFERROR(Tabla135[[#This Row],[Peso del control]]+Tabla135[[#This Row],[Peso de la implementación]],"")</f>
        <v/>
      </c>
      <c r="AB728" s="310" t="str" cm="1">
        <f t="array" ref="AB728">IFERROR(IF(Tabla135[[#This Row],[Registro diligenciado]]=TRUE,_xlfn.IFS(AND(Tabla135[[#This Row],[No. de Control]]=1,Tabla135[[#This Row],[Desplazamiento en la Matriz]]="Probabilidad"),D728-(D728*Tabla135[[#This Row],[Valor del control]]),AND(Tabla135[[#This Row],[No. de Control]]&gt;1,Tabla135[[#This Row],[Desplazamiento en la Matriz]]="Probabilidad"),AB727-(AB727*Tabla135[[#This Row],[Valor del control]]),AND(Tabla135[[#This Row],[No. de Control]]=1,Tabla135[[#This Row],[Desplazamiento en la Matriz]]="Impacto"),D728,AND(Tabla135[[#This Row],[No. de Control]]&gt;1,Tabla135[[#This Row],[Desplazamiento en la Matriz]]="Impacto"),AB727),""),"")</f>
        <v/>
      </c>
      <c r="AC728" s="310" t="str" cm="1">
        <f t="array" ref="AC728">IFERROR(IF(Tabla135[[#This Row],[Registro diligenciado]]=TRUE,_xlfn.IFS(AND(Tabla135[[#This Row],[No. de Control]]=1,Tabla135[[#This Row],[Desplazamiento en la Matriz]]="Impacto"),E728-(E728*Tabla135[[#This Row],[Valor del control]]),AND(Tabla135[[#This Row],[No. de Control]]&gt;1,Tabla135[[#This Row],[Desplazamiento en la Matriz]]="Impacto"),AC727-(AC727*Tabla135[[#This Row],[Valor del control]]),AND(Tabla135[[#This Row],[No. de Control]]=1,Tabla135[[#This Row],[Desplazamiento en la Matriz]]="Probabilidad"),E728,AND(Tabla135[[#This Row],[No. de Control]]&gt;1,Tabla135[[#This Row],[Desplazamiento en la Matriz]]="Probabilidad"),AC727),""),"")</f>
        <v/>
      </c>
      <c r="AD728" s="310">
        <f>IFERROR(_xlfn.MINIFS(Tabla135[Probabilidad residual],Tabla135[Id Riesgo],Tabla135[[#This Row],[Id Riesgo]]),"")</f>
        <v>0</v>
      </c>
      <c r="AE728" s="310">
        <f>IFERROR(_xlfn.MINIFS(Tabla135[Impacto residual],Tabla135[Id Riesgo],Tabla135[[#This Row],[Id Riesgo]]),"")</f>
        <v>0</v>
      </c>
      <c r="AF728" s="310" t="str" cm="1">
        <f t="array" ref="AF72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28" s="310" t="str" cm="1">
        <f t="array" ref="AG72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2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28" s="213"/>
      <c r="AJ728" s="727">
        <f>_xlfn.MINIFS(Tabla135[Probabilidad residual],Tabla135[Id Riesgo],Tabla135[[#This Row],[Id Riesgo]])</f>
        <v>0</v>
      </c>
      <c r="AK728" s="727">
        <f>_xlfn.MINIFS(Tabla135[Impacto residual],Tabla135[Id Riesgo],Tabla135[[#This Row],[Id Riesgo]])</f>
        <v>0</v>
      </c>
      <c r="AL728" s="727"/>
      <c r="AM728" s="727"/>
      <c r="AN728" s="213"/>
      <c r="AO728" s="213"/>
      <c r="AP728" s="213"/>
      <c r="AQ728" s="213"/>
      <c r="AR728" s="213"/>
      <c r="AS728" s="213"/>
      <c r="AT728" s="213"/>
      <c r="AU728" s="213"/>
      <c r="AV728" s="213"/>
      <c r="AW728" s="213"/>
      <c r="AX728" s="213"/>
      <c r="AY728" s="213"/>
    </row>
    <row r="729" spans="1:51" ht="14.6" x14ac:dyDescent="0.4">
      <c r="A729" s="735" t="str">
        <f>Tabla135[[#This Row],[Id Riesgo]]</f>
        <v>RC72</v>
      </c>
      <c r="B729" s="736" t="str">
        <f>Tabla135[[#This Row],[Riesgo]]</f>
        <v/>
      </c>
      <c r="C729" s="742" t="b">
        <f>Tabla135[[#This Row],[Identificado en paso 1 y 2?]]</f>
        <v>0</v>
      </c>
      <c r="D729" s="727" t="str">
        <f>_xlfn.XLOOKUP(Tabla135[[#This Row],[Id Riesgo]],Tabla13[Id Riesgo],Tabla13[Probabilidad],"",1)</f>
        <v/>
      </c>
      <c r="E729" s="727" t="str">
        <f>IF(C729=TRUE,_xlfn.XLOOKUP(Tabla135[[#This Row],[Id Riesgo]],Tabla13[Id Riesgo],Tabla13[Porcentaje Impacto],"",1),"")</f>
        <v/>
      </c>
      <c r="F729" s="290" t="str">
        <f t="shared" si="71"/>
        <v>RC72</v>
      </c>
      <c r="G729" s="415" t="b">
        <f>_xlfn.XLOOKUP(F729,Tabla13[Id Riesgo],Tabla13[Registro diligenciado],FALSE,1)</f>
        <v>0</v>
      </c>
      <c r="H729" s="290" t="str">
        <f>IF(G729,_xlfn.XLOOKUP(F729,Tabla6[Id Riesgo],Tabla6[DESCRIPCIÓN DEL RIESGO],FALSE,1),"")</f>
        <v/>
      </c>
      <c r="I729" s="327" t="str">
        <f>_xlfn.XLOOKUP(Tabla135[[#This Row],[Id Riesgo]],Tabla13[Id Riesgo],Tabla13[Probabilidad])</f>
        <v/>
      </c>
      <c r="J729" s="327" t="str">
        <f>_xlfn.XLOOKUP(Tabla135[[#This Row],[Id Riesgo]],Tabla13[Id Riesgo],Tabla13[Porcentaje Impacto],"",1)</f>
        <v/>
      </c>
      <c r="K729" s="311">
        <v>8</v>
      </c>
      <c r="L729" s="314"/>
      <c r="M729" s="314"/>
      <c r="N729" s="314"/>
      <c r="O729" s="295"/>
      <c r="P729" s="314"/>
      <c r="Q729" s="328" t="str">
        <f>_xlfn.TEXTJOIN(" ",TRUE,Tabla135[[#This Row],[Actividad - Acción ¿Qué?
Inicia con verbo]],Tabla135[[#This Row],[Complemento
(Observaciones o desviaciones)]])</f>
        <v/>
      </c>
      <c r="R729" s="295"/>
      <c r="S729" s="327" t="str">
        <f>_xlfn.XLOOKUP(Tabla135[[#This Row],[Tipo de control]],Tabla7[Tipo de control],Tabla7[Peso],"",1)</f>
        <v/>
      </c>
      <c r="T729" s="290" t="str">
        <f>_xlfn.XLOOKUP(Tabla135[[#This Row],[Tipo de control]],Tabla7[Tipo de control],Tabla7[Afectación matriz],"",1)</f>
        <v/>
      </c>
      <c r="U729" s="295"/>
      <c r="V729" s="327" t="str">
        <f>_xlfn.XLOOKUP(Tabla135[[#This Row],[Implementación]],Tabla11[Implementación],Tabla11[Peso],"",1)</f>
        <v/>
      </c>
      <c r="W729" s="295"/>
      <c r="X729" s="295"/>
      <c r="Y729" s="295"/>
      <c r="Z729" s="295"/>
      <c r="AA729" s="310" t="str">
        <f>IFERROR(Tabla135[[#This Row],[Peso del control]]+Tabla135[[#This Row],[Peso de la implementación]],"")</f>
        <v/>
      </c>
      <c r="AB729" s="310" t="str" cm="1">
        <f t="array" ref="AB729">IFERROR(IF(Tabla135[[#This Row],[Registro diligenciado]]=TRUE,_xlfn.IFS(AND(Tabla135[[#This Row],[No. de Control]]=1,Tabla135[[#This Row],[Desplazamiento en la Matriz]]="Probabilidad"),D729-(D729*Tabla135[[#This Row],[Valor del control]]),AND(Tabla135[[#This Row],[No. de Control]]&gt;1,Tabla135[[#This Row],[Desplazamiento en la Matriz]]="Probabilidad"),AB728-(AB728*Tabla135[[#This Row],[Valor del control]]),AND(Tabla135[[#This Row],[No. de Control]]=1,Tabla135[[#This Row],[Desplazamiento en la Matriz]]="Impacto"),D729,AND(Tabla135[[#This Row],[No. de Control]]&gt;1,Tabla135[[#This Row],[Desplazamiento en la Matriz]]="Impacto"),AB728),""),"")</f>
        <v/>
      </c>
      <c r="AC729" s="310" t="str" cm="1">
        <f t="array" ref="AC729">IFERROR(IF(Tabla135[[#This Row],[Registro diligenciado]]=TRUE,_xlfn.IFS(AND(Tabla135[[#This Row],[No. de Control]]=1,Tabla135[[#This Row],[Desplazamiento en la Matriz]]="Impacto"),E729-(E729*Tabla135[[#This Row],[Valor del control]]),AND(Tabla135[[#This Row],[No. de Control]]&gt;1,Tabla135[[#This Row],[Desplazamiento en la Matriz]]="Impacto"),AC728-(AC728*Tabla135[[#This Row],[Valor del control]]),AND(Tabla135[[#This Row],[No. de Control]]=1,Tabla135[[#This Row],[Desplazamiento en la Matriz]]="Probabilidad"),E729,AND(Tabla135[[#This Row],[No. de Control]]&gt;1,Tabla135[[#This Row],[Desplazamiento en la Matriz]]="Probabilidad"),AC728),""),"")</f>
        <v/>
      </c>
      <c r="AD729" s="310">
        <f>IFERROR(_xlfn.MINIFS(Tabla135[Probabilidad residual],Tabla135[Id Riesgo],Tabla135[[#This Row],[Id Riesgo]]),"")</f>
        <v>0</v>
      </c>
      <c r="AE729" s="310">
        <f>IFERROR(_xlfn.MINIFS(Tabla135[Impacto residual],Tabla135[Id Riesgo],Tabla135[[#This Row],[Id Riesgo]]),"")</f>
        <v>0</v>
      </c>
      <c r="AF729" s="310" t="str" cm="1">
        <f t="array" ref="AF72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29" s="310" t="str" cm="1">
        <f t="array" ref="AG72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2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29" s="213"/>
      <c r="AJ729" s="727">
        <f>_xlfn.MINIFS(Tabla135[Probabilidad residual],Tabla135[Id Riesgo],Tabla135[[#This Row],[Id Riesgo]])</f>
        <v>0</v>
      </c>
      <c r="AK729" s="727">
        <f>_xlfn.MINIFS(Tabla135[Impacto residual],Tabla135[Id Riesgo],Tabla135[[#This Row],[Id Riesgo]])</f>
        <v>0</v>
      </c>
      <c r="AL729" s="727"/>
      <c r="AM729" s="727"/>
      <c r="AN729" s="213"/>
      <c r="AO729" s="213"/>
      <c r="AP729" s="213"/>
      <c r="AQ729" s="213"/>
      <c r="AR729" s="213"/>
      <c r="AS729" s="213"/>
      <c r="AT729" s="213"/>
      <c r="AU729" s="213"/>
      <c r="AV729" s="213"/>
      <c r="AW729" s="213"/>
      <c r="AX729" s="213"/>
      <c r="AY729" s="213"/>
    </row>
    <row r="730" spans="1:51" ht="14.6" x14ac:dyDescent="0.4">
      <c r="A730" s="735" t="str">
        <f>Tabla135[[#This Row],[Id Riesgo]]</f>
        <v>RC72</v>
      </c>
      <c r="B730" s="736" t="str">
        <f>Tabla135[[#This Row],[Riesgo]]</f>
        <v/>
      </c>
      <c r="C730" s="742" t="b">
        <f>Tabla135[[#This Row],[Identificado en paso 1 y 2?]]</f>
        <v>0</v>
      </c>
      <c r="D730" s="727" t="str">
        <f>_xlfn.XLOOKUP(Tabla135[[#This Row],[Id Riesgo]],Tabla13[Id Riesgo],Tabla13[Probabilidad],"",1)</f>
        <v/>
      </c>
      <c r="E730" s="727" t="str">
        <f>IF(C730=TRUE,_xlfn.XLOOKUP(Tabla135[[#This Row],[Id Riesgo]],Tabla13[Id Riesgo],Tabla13[Porcentaje Impacto],"",1),"")</f>
        <v/>
      </c>
      <c r="F730" s="290" t="str">
        <f t="shared" si="71"/>
        <v>RC72</v>
      </c>
      <c r="G730" s="415" t="b">
        <f>_xlfn.XLOOKUP(F730,Tabla13[Id Riesgo],Tabla13[Registro diligenciado],FALSE,1)</f>
        <v>0</v>
      </c>
      <c r="H730" s="290" t="str">
        <f>IF(G730,_xlfn.XLOOKUP(F730,Tabla6[Id Riesgo],Tabla6[DESCRIPCIÓN DEL RIESGO],FALSE,1),"")</f>
        <v/>
      </c>
      <c r="I730" s="327" t="str">
        <f>_xlfn.XLOOKUP(Tabla135[[#This Row],[Id Riesgo]],Tabla13[Id Riesgo],Tabla13[Probabilidad])</f>
        <v/>
      </c>
      <c r="J730" s="327" t="str">
        <f>_xlfn.XLOOKUP(Tabla135[[#This Row],[Id Riesgo]],Tabla13[Id Riesgo],Tabla13[Porcentaje Impacto],"",1)</f>
        <v/>
      </c>
      <c r="K730" s="311">
        <v>9</v>
      </c>
      <c r="L730" s="314"/>
      <c r="M730" s="314"/>
      <c r="N730" s="314"/>
      <c r="O730" s="295"/>
      <c r="P730" s="314"/>
      <c r="Q730" s="328" t="str">
        <f>_xlfn.TEXTJOIN(" ",TRUE,Tabla135[[#This Row],[Actividad - Acción ¿Qué?
Inicia con verbo]],Tabla135[[#This Row],[Complemento
(Observaciones o desviaciones)]])</f>
        <v/>
      </c>
      <c r="R730" s="295"/>
      <c r="S730" s="327" t="str">
        <f>_xlfn.XLOOKUP(Tabla135[[#This Row],[Tipo de control]],Tabla7[Tipo de control],Tabla7[Peso],"",1)</f>
        <v/>
      </c>
      <c r="T730" s="290" t="str">
        <f>_xlfn.XLOOKUP(Tabla135[[#This Row],[Tipo de control]],Tabla7[Tipo de control],Tabla7[Afectación matriz],"",1)</f>
        <v/>
      </c>
      <c r="U730" s="295"/>
      <c r="V730" s="327" t="str">
        <f>_xlfn.XLOOKUP(Tabla135[[#This Row],[Implementación]],Tabla11[Implementación],Tabla11[Peso],"",1)</f>
        <v/>
      </c>
      <c r="W730" s="295"/>
      <c r="X730" s="295"/>
      <c r="Y730" s="295"/>
      <c r="Z730" s="295"/>
      <c r="AA730" s="310" t="str">
        <f>IFERROR(Tabla135[[#This Row],[Peso del control]]+Tabla135[[#This Row],[Peso de la implementación]],"")</f>
        <v/>
      </c>
      <c r="AB730" s="310" t="str" cm="1">
        <f t="array" ref="AB730">IFERROR(IF(Tabla135[[#This Row],[Registro diligenciado]]=TRUE,_xlfn.IFS(AND(Tabla135[[#This Row],[No. de Control]]=1,Tabla135[[#This Row],[Desplazamiento en la Matriz]]="Probabilidad"),D730-(D730*Tabla135[[#This Row],[Valor del control]]),AND(Tabla135[[#This Row],[No. de Control]]&gt;1,Tabla135[[#This Row],[Desplazamiento en la Matriz]]="Probabilidad"),AB729-(AB729*Tabla135[[#This Row],[Valor del control]]),AND(Tabla135[[#This Row],[No. de Control]]=1,Tabla135[[#This Row],[Desplazamiento en la Matriz]]="Impacto"),D730,AND(Tabla135[[#This Row],[No. de Control]]&gt;1,Tabla135[[#This Row],[Desplazamiento en la Matriz]]="Impacto"),AB729),""),"")</f>
        <v/>
      </c>
      <c r="AC730" s="310" t="str" cm="1">
        <f t="array" ref="AC730">IFERROR(IF(Tabla135[[#This Row],[Registro diligenciado]]=TRUE,_xlfn.IFS(AND(Tabla135[[#This Row],[No. de Control]]=1,Tabla135[[#This Row],[Desplazamiento en la Matriz]]="Impacto"),E730-(E730*Tabla135[[#This Row],[Valor del control]]),AND(Tabla135[[#This Row],[No. de Control]]&gt;1,Tabla135[[#This Row],[Desplazamiento en la Matriz]]="Impacto"),AC729-(AC729*Tabla135[[#This Row],[Valor del control]]),AND(Tabla135[[#This Row],[No. de Control]]=1,Tabla135[[#This Row],[Desplazamiento en la Matriz]]="Probabilidad"),E730,AND(Tabla135[[#This Row],[No. de Control]]&gt;1,Tabla135[[#This Row],[Desplazamiento en la Matriz]]="Probabilidad"),AC729),""),"")</f>
        <v/>
      </c>
      <c r="AD730" s="310">
        <f>IFERROR(_xlfn.MINIFS(Tabla135[Probabilidad residual],Tabla135[Id Riesgo],Tabla135[[#This Row],[Id Riesgo]]),"")</f>
        <v>0</v>
      </c>
      <c r="AE730" s="310">
        <f>IFERROR(_xlfn.MINIFS(Tabla135[Impacto residual],Tabla135[Id Riesgo],Tabla135[[#This Row],[Id Riesgo]]),"")</f>
        <v>0</v>
      </c>
      <c r="AF730" s="310" t="str" cm="1">
        <f t="array" ref="AF73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30" s="310" t="str" cm="1">
        <f t="array" ref="AG73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3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30" s="213"/>
      <c r="AJ730" s="727">
        <f>_xlfn.MINIFS(Tabla135[Probabilidad residual],Tabla135[Id Riesgo],Tabla135[[#This Row],[Id Riesgo]])</f>
        <v>0</v>
      </c>
      <c r="AK730" s="727">
        <f>_xlfn.MINIFS(Tabla135[Impacto residual],Tabla135[Id Riesgo],Tabla135[[#This Row],[Id Riesgo]])</f>
        <v>0</v>
      </c>
      <c r="AL730" s="727"/>
      <c r="AM730" s="727"/>
      <c r="AN730" s="213"/>
      <c r="AO730" s="213"/>
      <c r="AP730" s="213"/>
      <c r="AQ730" s="213"/>
      <c r="AR730" s="213"/>
      <c r="AS730" s="213"/>
      <c r="AT730" s="213"/>
      <c r="AU730" s="213"/>
      <c r="AV730" s="213"/>
      <c r="AW730" s="213"/>
      <c r="AX730" s="213"/>
      <c r="AY730" s="213"/>
    </row>
    <row r="731" spans="1:51" ht="14.6" x14ac:dyDescent="0.4">
      <c r="A731" s="735" t="str">
        <f>Tabla135[[#This Row],[Id Riesgo]]</f>
        <v>RC72</v>
      </c>
      <c r="B731" s="736" t="str">
        <f>Tabla135[[#This Row],[Riesgo]]</f>
        <v/>
      </c>
      <c r="C731" s="742" t="b">
        <f>Tabla135[[#This Row],[Identificado en paso 1 y 2?]]</f>
        <v>0</v>
      </c>
      <c r="D731" s="727" t="str">
        <f>_xlfn.XLOOKUP(Tabla135[[#This Row],[Id Riesgo]],Tabla13[Id Riesgo],Tabla13[Probabilidad],"",1)</f>
        <v/>
      </c>
      <c r="E731" s="727" t="str">
        <f>IF(C731=TRUE,_xlfn.XLOOKUP(Tabla135[[#This Row],[Id Riesgo]],Tabla13[Id Riesgo],Tabla13[Porcentaje Impacto],"",1),"")</f>
        <v/>
      </c>
      <c r="F731" s="290" t="str">
        <f t="shared" si="71"/>
        <v>RC72</v>
      </c>
      <c r="G731" s="415" t="b">
        <f>_xlfn.XLOOKUP(F731,Tabla13[Id Riesgo],Tabla13[Registro diligenciado],FALSE,1)</f>
        <v>0</v>
      </c>
      <c r="H731" s="290" t="str">
        <f>IF(G731,_xlfn.XLOOKUP(F731,Tabla6[Id Riesgo],Tabla6[DESCRIPCIÓN DEL RIESGO],FALSE,1),"")</f>
        <v/>
      </c>
      <c r="I731" s="327" t="str">
        <f>_xlfn.XLOOKUP(Tabla135[[#This Row],[Id Riesgo]],Tabla13[Id Riesgo],Tabla13[Probabilidad])</f>
        <v/>
      </c>
      <c r="J731" s="327" t="str">
        <f>_xlfn.XLOOKUP(Tabla135[[#This Row],[Id Riesgo]],Tabla13[Id Riesgo],Tabla13[Porcentaje Impacto],"",1)</f>
        <v/>
      </c>
      <c r="K731" s="311">
        <v>10</v>
      </c>
      <c r="L731" s="314"/>
      <c r="M731" s="314"/>
      <c r="N731" s="314"/>
      <c r="O731" s="295"/>
      <c r="P731" s="314"/>
      <c r="Q731" s="328" t="str">
        <f>_xlfn.TEXTJOIN(" ",TRUE,Tabla135[[#This Row],[Actividad - Acción ¿Qué?
Inicia con verbo]],Tabla135[[#This Row],[Complemento
(Observaciones o desviaciones)]])</f>
        <v/>
      </c>
      <c r="R731" s="295"/>
      <c r="S731" s="327" t="str">
        <f>_xlfn.XLOOKUP(Tabla135[[#This Row],[Tipo de control]],Tabla7[Tipo de control],Tabla7[Peso],"",1)</f>
        <v/>
      </c>
      <c r="T731" s="290" t="str">
        <f>_xlfn.XLOOKUP(Tabla135[[#This Row],[Tipo de control]],Tabla7[Tipo de control],Tabla7[Afectación matriz],"",1)</f>
        <v/>
      </c>
      <c r="U731" s="295"/>
      <c r="V731" s="327" t="str">
        <f>_xlfn.XLOOKUP(Tabla135[[#This Row],[Implementación]],Tabla11[Implementación],Tabla11[Peso],"",1)</f>
        <v/>
      </c>
      <c r="W731" s="295"/>
      <c r="X731" s="295"/>
      <c r="Y731" s="295"/>
      <c r="Z731" s="295"/>
      <c r="AA731" s="310" t="str">
        <f>IFERROR(Tabla135[[#This Row],[Peso del control]]+Tabla135[[#This Row],[Peso de la implementación]],"")</f>
        <v/>
      </c>
      <c r="AB731" s="310" t="str" cm="1">
        <f t="array" ref="AB731">IFERROR(IF(Tabla135[[#This Row],[Registro diligenciado]]=TRUE,_xlfn.IFS(AND(Tabla135[[#This Row],[No. de Control]]=1,Tabla135[[#This Row],[Desplazamiento en la Matriz]]="Probabilidad"),D731-(D731*Tabla135[[#This Row],[Valor del control]]),AND(Tabla135[[#This Row],[No. de Control]]&gt;1,Tabla135[[#This Row],[Desplazamiento en la Matriz]]="Probabilidad"),AB730-(AB730*Tabla135[[#This Row],[Valor del control]]),AND(Tabla135[[#This Row],[No. de Control]]=1,Tabla135[[#This Row],[Desplazamiento en la Matriz]]="Impacto"),D731,AND(Tabla135[[#This Row],[No. de Control]]&gt;1,Tabla135[[#This Row],[Desplazamiento en la Matriz]]="Impacto"),AB730),""),"")</f>
        <v/>
      </c>
      <c r="AC731" s="310" t="str" cm="1">
        <f t="array" ref="AC731">IFERROR(IF(Tabla135[[#This Row],[Registro diligenciado]]=TRUE,_xlfn.IFS(AND(Tabla135[[#This Row],[No. de Control]]=1,Tabla135[[#This Row],[Desplazamiento en la Matriz]]="Impacto"),E731-(E731*Tabla135[[#This Row],[Valor del control]]),AND(Tabla135[[#This Row],[No. de Control]]&gt;1,Tabla135[[#This Row],[Desplazamiento en la Matriz]]="Impacto"),AC730-(AC730*Tabla135[[#This Row],[Valor del control]]),AND(Tabla135[[#This Row],[No. de Control]]=1,Tabla135[[#This Row],[Desplazamiento en la Matriz]]="Probabilidad"),E731,AND(Tabla135[[#This Row],[No. de Control]]&gt;1,Tabla135[[#This Row],[Desplazamiento en la Matriz]]="Probabilidad"),AC730),""),"")</f>
        <v/>
      </c>
      <c r="AD731" s="310">
        <f>IFERROR(_xlfn.MINIFS(Tabla135[Probabilidad residual],Tabla135[Id Riesgo],Tabla135[[#This Row],[Id Riesgo]]),"")</f>
        <v>0</v>
      </c>
      <c r="AE731" s="310">
        <f>IFERROR(_xlfn.MINIFS(Tabla135[Impacto residual],Tabla135[Id Riesgo],Tabla135[[#This Row],[Id Riesgo]]),"")</f>
        <v>0</v>
      </c>
      <c r="AF731" s="310" t="str" cm="1">
        <f t="array" ref="AF73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31" s="310" t="str" cm="1">
        <f t="array" ref="AG73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3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31" s="213"/>
      <c r="AJ731" s="727">
        <f>_xlfn.MINIFS(Tabla135[Probabilidad residual],Tabla135[Id Riesgo],Tabla135[[#This Row],[Id Riesgo]])</f>
        <v>0</v>
      </c>
      <c r="AK731" s="727">
        <f>_xlfn.MINIFS(Tabla135[Impacto residual],Tabla135[Id Riesgo],Tabla135[[#This Row],[Id Riesgo]])</f>
        <v>0</v>
      </c>
      <c r="AL731" s="727"/>
      <c r="AM731" s="727"/>
      <c r="AN731" s="213"/>
      <c r="AO731" s="213"/>
      <c r="AP731" s="213"/>
      <c r="AQ731" s="213"/>
      <c r="AR731" s="213"/>
      <c r="AS731" s="213"/>
      <c r="AT731" s="213"/>
      <c r="AU731" s="213"/>
      <c r="AV731" s="213"/>
      <c r="AW731" s="213"/>
      <c r="AX731" s="213"/>
      <c r="AY731" s="213"/>
    </row>
    <row r="732" spans="1:51" ht="14.6" x14ac:dyDescent="0.4">
      <c r="A732" s="735" t="str">
        <f>Tabla135[[#This Row],[Id Riesgo]]</f>
        <v>RC73</v>
      </c>
      <c r="B732" s="736" t="str">
        <f>Tabla135[[#This Row],[Riesgo]]</f>
        <v/>
      </c>
      <c r="C732" s="742" t="b">
        <f>Tabla135[[#This Row],[Identificado en paso 1 y 2?]]</f>
        <v>0</v>
      </c>
      <c r="D732" s="727" t="str">
        <f>_xlfn.XLOOKUP(Tabla135[[#This Row],[Id Riesgo]],Tabla13[Id Riesgo],Tabla13[Probabilidad],"",1)</f>
        <v/>
      </c>
      <c r="E732" s="727" t="str">
        <f>IF(C732=TRUE,_xlfn.XLOOKUP(Tabla135[[#This Row],[Id Riesgo]],Tabla13[Id Riesgo],Tabla13[Porcentaje Impacto],"",1),"")</f>
        <v/>
      </c>
      <c r="F732" s="290" t="s">
        <v>204</v>
      </c>
      <c r="G732" s="415" t="b">
        <f>_xlfn.XLOOKUP(F732,Tabla13[Id Riesgo],Tabla13[Registro diligenciado],FALSE,1)</f>
        <v>0</v>
      </c>
      <c r="H732" s="290" t="str">
        <f>IF(G732,_xlfn.XLOOKUP(F732,Tabla6[Id Riesgo],Tabla6[DESCRIPCIÓN DEL RIESGO],FALSE,1),"")</f>
        <v/>
      </c>
      <c r="I732" s="327" t="str">
        <f>_xlfn.XLOOKUP(Tabla135[[#This Row],[Id Riesgo]],Tabla13[Id Riesgo],Tabla13[Probabilidad])</f>
        <v/>
      </c>
      <c r="J732" s="327" t="str">
        <f>_xlfn.XLOOKUP(Tabla135[[#This Row],[Id Riesgo]],Tabla13[Id Riesgo],Tabla13[Porcentaje Impacto],"",1)</f>
        <v/>
      </c>
      <c r="K732" s="311">
        <v>1</v>
      </c>
      <c r="L732" s="314"/>
      <c r="M732" s="314"/>
      <c r="N732" s="314"/>
      <c r="O732" s="295"/>
      <c r="P732" s="314"/>
      <c r="Q732" s="328" t="str">
        <f>_xlfn.TEXTJOIN(" ",TRUE,Tabla135[[#This Row],[Actividad - Acción ¿Qué?
Inicia con verbo]],Tabla135[[#This Row],[Complemento
(Observaciones o desviaciones)]])</f>
        <v/>
      </c>
      <c r="R732" s="295"/>
      <c r="S732" s="327" t="str">
        <f>_xlfn.XLOOKUP(Tabla135[[#This Row],[Tipo de control]],Tabla7[Tipo de control],Tabla7[Peso],"",1)</f>
        <v/>
      </c>
      <c r="T732" s="290" t="str">
        <f>_xlfn.XLOOKUP(Tabla135[[#This Row],[Tipo de control]],Tabla7[Tipo de control],Tabla7[Afectación matriz],"",1)</f>
        <v/>
      </c>
      <c r="U732" s="295"/>
      <c r="V732" s="327" t="str">
        <f>_xlfn.XLOOKUP(Tabla135[[#This Row],[Implementación]],Tabla11[Implementación],Tabla11[Peso],"",1)</f>
        <v/>
      </c>
      <c r="W732" s="295"/>
      <c r="X732" s="295"/>
      <c r="Y732" s="295"/>
      <c r="Z732" s="295"/>
      <c r="AA732" s="310" t="str">
        <f>IFERROR(Tabla135[[#This Row],[Peso del control]]+Tabla135[[#This Row],[Peso de la implementación]],"")</f>
        <v/>
      </c>
      <c r="AB732" s="310" t="str" cm="1">
        <f t="array" ref="AB732">IFERROR(IF(Tabla135[[#This Row],[Registro diligenciado]]=TRUE,_xlfn.IFS(AND(Tabla135[[#This Row],[No. de Control]]=1,Tabla135[[#This Row],[Desplazamiento en la Matriz]]="Probabilidad"),D732-(D732*Tabla135[[#This Row],[Valor del control]]),AND(Tabla135[[#This Row],[No. de Control]]&gt;1,Tabla135[[#This Row],[Desplazamiento en la Matriz]]="Probabilidad"),AB731-(AB731*Tabla135[[#This Row],[Valor del control]]),AND(Tabla135[[#This Row],[No. de Control]]=1,Tabla135[[#This Row],[Desplazamiento en la Matriz]]="Impacto"),D732,AND(Tabla135[[#This Row],[No. de Control]]&gt;1,Tabla135[[#This Row],[Desplazamiento en la Matriz]]="Impacto"),AB731),""),"")</f>
        <v/>
      </c>
      <c r="AC732" s="310" t="str" cm="1">
        <f t="array" ref="AC732">IFERROR(IF(Tabla135[[#This Row],[Registro diligenciado]]=TRUE,_xlfn.IFS(AND(Tabla135[[#This Row],[No. de Control]]=1,Tabla135[[#This Row],[Desplazamiento en la Matriz]]="Impacto"),E732-(E732*Tabla135[[#This Row],[Valor del control]]),AND(Tabla135[[#This Row],[No. de Control]]&gt;1,Tabla135[[#This Row],[Desplazamiento en la Matriz]]="Impacto"),AC731-(AC731*Tabla135[[#This Row],[Valor del control]]),AND(Tabla135[[#This Row],[No. de Control]]=1,Tabla135[[#This Row],[Desplazamiento en la Matriz]]="Probabilidad"),E732,AND(Tabla135[[#This Row],[No. de Control]]&gt;1,Tabla135[[#This Row],[Desplazamiento en la Matriz]]="Probabilidad"),AC731),""),"")</f>
        <v/>
      </c>
      <c r="AD732" s="310">
        <f>IFERROR(_xlfn.MINIFS(Tabla135[Probabilidad residual],Tabla135[Id Riesgo],Tabla135[[#This Row],[Id Riesgo]]),"")</f>
        <v>0</v>
      </c>
      <c r="AE732" s="310">
        <f>IFERROR(_xlfn.MINIFS(Tabla135[Impacto residual],Tabla135[Id Riesgo],Tabla135[[#This Row],[Id Riesgo]]),"")</f>
        <v>0</v>
      </c>
      <c r="AF732" s="310" t="str" cm="1">
        <f t="array" ref="AF73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32" s="310" t="str" cm="1">
        <f t="array" ref="AG73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3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32" s="213"/>
      <c r="AJ732" s="727">
        <f>_xlfn.MINIFS(Tabla135[Probabilidad residual],Tabla135[Id Riesgo],Tabla135[[#This Row],[Id Riesgo]])</f>
        <v>0</v>
      </c>
      <c r="AK732" s="727">
        <f>_xlfn.MINIFS(Tabla135[Impacto residual],Tabla135[Id Riesgo],Tabla135[[#This Row],[Id Riesgo]])</f>
        <v>0</v>
      </c>
      <c r="AL732" s="727" t="str" cm="1">
        <f t="array" ref="AL732">IFERROR(_xlfn.IFS(AND(AJ732&gt;=CONFIGURACIÓN!$BF$6,AJ732&lt;=CONFIGURACIÓN!$BG$6),CONFIGURACIÓN!$BE$6,AND(AJ732&gt;=CONFIGURACIÓN!$BF$7,AJ732&lt;=CONFIGURACIÓN!$BG$7),CONFIGURACIÓN!$BE$7,AND(AJ732&gt;=CONFIGURACIÓN!$BF$8,AJ732&lt;=CONFIGURACIÓN!$BG$8),CONFIGURACIÓN!$BE$8,AND(AJ732&gt;=CONFIGURACIÓN!$BF$9,AJ732&lt;=CONFIGURACIÓN!$BG$9),CONFIGURACIÓN!$BE$9,AND(AJ732&gt;=CONFIGURACIÓN!$BF$10,AJ732&lt;=CONFIGURACIÓN!$BG$10),CONFIGURACIÓN!$BE$10),"")</f>
        <v/>
      </c>
      <c r="AM732" s="727" t="str" cm="1">
        <f t="array" ref="AM732">IFERROR(_xlfn.IFS(AND(AK732&gt;=CONFIGURACIÓN!$BJ$6,AK732&lt;=CONFIGURACIÓN!$BK$6),CONFIGURACIÓN!$BI$6,AND(AK732&gt;=CONFIGURACIÓN!$BJ$7,AK732&lt;=CONFIGURACIÓN!$BK$7),CONFIGURACIÓN!$BI$7,AND(AK732&gt;=CONFIGURACIÓN!$BJ$8,AK732&lt;=CONFIGURACIÓN!$BK$8),CONFIGURACIÓN!$BI$8,AND(AK732&gt;=CONFIGURACIÓN!$BJ$9,AK732&lt;=CONFIGURACIÓN!$BK$9),CONFIGURACIÓN!$BI$9,AND(AK732&gt;=CONFIGURACIÓN!$BJ$10,AK732&lt;=CONFIGURACIÓN!$BK$10),CONFIGURACIÓN!$BI$10),"")</f>
        <v/>
      </c>
      <c r="AN732" s="213"/>
      <c r="AO732" s="213"/>
      <c r="AP732" s="213"/>
      <c r="AQ732" s="213"/>
      <c r="AR732" s="213"/>
      <c r="AS732" s="213"/>
      <c r="AT732" s="213"/>
      <c r="AU732" s="213"/>
      <c r="AV732" s="213"/>
      <c r="AW732" s="213"/>
      <c r="AX732" s="213"/>
      <c r="AY732" s="213"/>
    </row>
    <row r="733" spans="1:51" ht="14.6" x14ac:dyDescent="0.4">
      <c r="A733" s="735" t="str">
        <f>Tabla135[[#This Row],[Id Riesgo]]</f>
        <v>RC73</v>
      </c>
      <c r="B733" s="736" t="str">
        <f>Tabla135[[#This Row],[Riesgo]]</f>
        <v/>
      </c>
      <c r="C733" s="742" t="b">
        <f>Tabla135[[#This Row],[Identificado en paso 1 y 2?]]</f>
        <v>0</v>
      </c>
      <c r="D733" s="727" t="str">
        <f>_xlfn.XLOOKUP(Tabla135[[#This Row],[Id Riesgo]],Tabla13[Id Riesgo],Tabla13[Probabilidad],"",1)</f>
        <v/>
      </c>
      <c r="E733" s="727" t="str">
        <f>IF(C733=TRUE,_xlfn.XLOOKUP(Tabla135[[#This Row],[Id Riesgo]],Tabla13[Id Riesgo],Tabla13[Porcentaje Impacto],"",1),"")</f>
        <v/>
      </c>
      <c r="F733" s="290" t="str">
        <f t="shared" ref="F733:F741" si="72">F732</f>
        <v>RC73</v>
      </c>
      <c r="G733" s="415" t="b">
        <f>_xlfn.XLOOKUP(F733,Tabla13[Id Riesgo],Tabla13[Registro diligenciado],FALSE,1)</f>
        <v>0</v>
      </c>
      <c r="H733" s="290" t="str">
        <f>IF(G733,_xlfn.XLOOKUP(F733,Tabla6[Id Riesgo],Tabla6[DESCRIPCIÓN DEL RIESGO],FALSE,1),"")</f>
        <v/>
      </c>
      <c r="I733" s="327" t="str">
        <f>_xlfn.XLOOKUP(Tabla135[[#This Row],[Id Riesgo]],Tabla13[Id Riesgo],Tabla13[Probabilidad])</f>
        <v/>
      </c>
      <c r="J733" s="327" t="str">
        <f>_xlfn.XLOOKUP(Tabla135[[#This Row],[Id Riesgo]],Tabla13[Id Riesgo],Tabla13[Porcentaje Impacto],"",1)</f>
        <v/>
      </c>
      <c r="K733" s="311">
        <v>2</v>
      </c>
      <c r="L733" s="314"/>
      <c r="M733" s="314"/>
      <c r="N733" s="314"/>
      <c r="O733" s="295"/>
      <c r="P733" s="314"/>
      <c r="Q733" s="328" t="str">
        <f>_xlfn.TEXTJOIN(" ",TRUE,Tabla135[[#This Row],[Actividad - Acción ¿Qué?
Inicia con verbo]],Tabla135[[#This Row],[Complemento
(Observaciones o desviaciones)]])</f>
        <v/>
      </c>
      <c r="R733" s="295"/>
      <c r="S733" s="327" t="str">
        <f>_xlfn.XLOOKUP(Tabla135[[#This Row],[Tipo de control]],Tabla7[Tipo de control],Tabla7[Peso],"",1)</f>
        <v/>
      </c>
      <c r="T733" s="290" t="str">
        <f>_xlfn.XLOOKUP(Tabla135[[#This Row],[Tipo de control]],Tabla7[Tipo de control],Tabla7[Afectación matriz],"",1)</f>
        <v/>
      </c>
      <c r="U733" s="295"/>
      <c r="V733" s="327" t="str">
        <f>_xlfn.XLOOKUP(Tabla135[[#This Row],[Implementación]],Tabla11[Implementación],Tabla11[Peso],"",1)</f>
        <v/>
      </c>
      <c r="W733" s="295"/>
      <c r="X733" s="295"/>
      <c r="Y733" s="295"/>
      <c r="Z733" s="295"/>
      <c r="AA733" s="310" t="str">
        <f>IFERROR(Tabla135[[#This Row],[Peso del control]]+Tabla135[[#This Row],[Peso de la implementación]],"")</f>
        <v/>
      </c>
      <c r="AB733" s="310" t="str" cm="1">
        <f t="array" ref="AB733">IFERROR(IF(Tabla135[[#This Row],[Registro diligenciado]]=TRUE,_xlfn.IFS(AND(Tabla135[[#This Row],[No. de Control]]=1,Tabla135[[#This Row],[Desplazamiento en la Matriz]]="Probabilidad"),D733-(D733*Tabla135[[#This Row],[Valor del control]]),AND(Tabla135[[#This Row],[No. de Control]]&gt;1,Tabla135[[#This Row],[Desplazamiento en la Matriz]]="Probabilidad"),AB732-(AB732*Tabla135[[#This Row],[Valor del control]]),AND(Tabla135[[#This Row],[No. de Control]]=1,Tabla135[[#This Row],[Desplazamiento en la Matriz]]="Impacto"),D733,AND(Tabla135[[#This Row],[No. de Control]]&gt;1,Tabla135[[#This Row],[Desplazamiento en la Matriz]]="Impacto"),AB732),""),"")</f>
        <v/>
      </c>
      <c r="AC733" s="310" t="str" cm="1">
        <f t="array" ref="AC733">IFERROR(IF(Tabla135[[#This Row],[Registro diligenciado]]=TRUE,_xlfn.IFS(AND(Tabla135[[#This Row],[No. de Control]]=1,Tabla135[[#This Row],[Desplazamiento en la Matriz]]="Impacto"),E733-(E733*Tabla135[[#This Row],[Valor del control]]),AND(Tabla135[[#This Row],[No. de Control]]&gt;1,Tabla135[[#This Row],[Desplazamiento en la Matriz]]="Impacto"),AC732-(AC732*Tabla135[[#This Row],[Valor del control]]),AND(Tabla135[[#This Row],[No. de Control]]=1,Tabla135[[#This Row],[Desplazamiento en la Matriz]]="Probabilidad"),E733,AND(Tabla135[[#This Row],[No. de Control]]&gt;1,Tabla135[[#This Row],[Desplazamiento en la Matriz]]="Probabilidad"),AC732),""),"")</f>
        <v/>
      </c>
      <c r="AD733" s="310">
        <f>IFERROR(_xlfn.MINIFS(Tabla135[Probabilidad residual],Tabla135[Id Riesgo],Tabla135[[#This Row],[Id Riesgo]]),"")</f>
        <v>0</v>
      </c>
      <c r="AE733" s="310">
        <f>IFERROR(_xlfn.MINIFS(Tabla135[Impacto residual],Tabla135[Id Riesgo],Tabla135[[#This Row],[Id Riesgo]]),"")</f>
        <v>0</v>
      </c>
      <c r="AF733" s="310" t="str" cm="1">
        <f t="array" ref="AF73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33" s="310" t="str" cm="1">
        <f t="array" ref="AG73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3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33" s="213"/>
      <c r="AJ733" s="727">
        <f>_xlfn.MINIFS(Tabla135[Probabilidad residual],Tabla135[Id Riesgo],Tabla135[[#This Row],[Id Riesgo]])</f>
        <v>0</v>
      </c>
      <c r="AK733" s="727">
        <f>_xlfn.MINIFS(Tabla135[Impacto residual],Tabla135[Id Riesgo],Tabla135[[#This Row],[Id Riesgo]])</f>
        <v>0</v>
      </c>
      <c r="AL733" s="727"/>
      <c r="AM733" s="727"/>
      <c r="AN733" s="213"/>
      <c r="AO733" s="213"/>
      <c r="AP733" s="213"/>
      <c r="AQ733" s="213"/>
      <c r="AR733" s="213"/>
      <c r="AS733" s="213"/>
      <c r="AT733" s="213"/>
      <c r="AU733" s="213"/>
      <c r="AV733" s="213"/>
      <c r="AW733" s="213"/>
      <c r="AX733" s="213"/>
      <c r="AY733" s="213"/>
    </row>
    <row r="734" spans="1:51" ht="14.6" x14ac:dyDescent="0.4">
      <c r="A734" s="735" t="str">
        <f>Tabla135[[#This Row],[Id Riesgo]]</f>
        <v>RC73</v>
      </c>
      <c r="B734" s="736" t="str">
        <f>Tabla135[[#This Row],[Riesgo]]</f>
        <v/>
      </c>
      <c r="C734" s="742" t="b">
        <f>Tabla135[[#This Row],[Identificado en paso 1 y 2?]]</f>
        <v>0</v>
      </c>
      <c r="D734" s="727" t="str">
        <f>_xlfn.XLOOKUP(Tabla135[[#This Row],[Id Riesgo]],Tabla13[Id Riesgo],Tabla13[Probabilidad],"",1)</f>
        <v/>
      </c>
      <c r="E734" s="727" t="str">
        <f>IF(C734=TRUE,_xlfn.XLOOKUP(Tabla135[[#This Row],[Id Riesgo]],Tabla13[Id Riesgo],Tabla13[Porcentaje Impacto],"",1),"")</f>
        <v/>
      </c>
      <c r="F734" s="290" t="str">
        <f t="shared" si="72"/>
        <v>RC73</v>
      </c>
      <c r="G734" s="415" t="b">
        <f>_xlfn.XLOOKUP(F734,Tabla13[Id Riesgo],Tabla13[Registro diligenciado],FALSE,1)</f>
        <v>0</v>
      </c>
      <c r="H734" s="290" t="str">
        <f>IF(G734,_xlfn.XLOOKUP(F734,Tabla6[Id Riesgo],Tabla6[DESCRIPCIÓN DEL RIESGO],FALSE,1),"")</f>
        <v/>
      </c>
      <c r="I734" s="327" t="str">
        <f>_xlfn.XLOOKUP(Tabla135[[#This Row],[Id Riesgo]],Tabla13[Id Riesgo],Tabla13[Probabilidad])</f>
        <v/>
      </c>
      <c r="J734" s="327" t="str">
        <f>_xlfn.XLOOKUP(Tabla135[[#This Row],[Id Riesgo]],Tabla13[Id Riesgo],Tabla13[Porcentaje Impacto],"",1)</f>
        <v/>
      </c>
      <c r="K734" s="311">
        <v>3</v>
      </c>
      <c r="L734" s="314"/>
      <c r="M734" s="314"/>
      <c r="N734" s="314"/>
      <c r="O734" s="295"/>
      <c r="P734" s="314"/>
      <c r="Q734" s="328" t="str">
        <f>_xlfn.TEXTJOIN(" ",TRUE,Tabla135[[#This Row],[Actividad - Acción ¿Qué?
Inicia con verbo]],Tabla135[[#This Row],[Complemento
(Observaciones o desviaciones)]])</f>
        <v/>
      </c>
      <c r="R734" s="295"/>
      <c r="S734" s="327" t="str">
        <f>_xlfn.XLOOKUP(Tabla135[[#This Row],[Tipo de control]],Tabla7[Tipo de control],Tabla7[Peso],"",1)</f>
        <v/>
      </c>
      <c r="T734" s="290" t="str">
        <f>_xlfn.XLOOKUP(Tabla135[[#This Row],[Tipo de control]],Tabla7[Tipo de control],Tabla7[Afectación matriz],"",1)</f>
        <v/>
      </c>
      <c r="U734" s="295"/>
      <c r="V734" s="327" t="str">
        <f>_xlfn.XLOOKUP(Tabla135[[#This Row],[Implementación]],Tabla11[Implementación],Tabla11[Peso],"",1)</f>
        <v/>
      </c>
      <c r="W734" s="295"/>
      <c r="X734" s="295"/>
      <c r="Y734" s="295"/>
      <c r="Z734" s="295"/>
      <c r="AA734" s="310" t="str">
        <f>IFERROR(Tabla135[[#This Row],[Peso del control]]+Tabla135[[#This Row],[Peso de la implementación]],"")</f>
        <v/>
      </c>
      <c r="AB734" s="310" t="str" cm="1">
        <f t="array" ref="AB734">IFERROR(IF(Tabla135[[#This Row],[Registro diligenciado]]=TRUE,_xlfn.IFS(AND(Tabla135[[#This Row],[No. de Control]]=1,Tabla135[[#This Row],[Desplazamiento en la Matriz]]="Probabilidad"),D734-(D734*Tabla135[[#This Row],[Valor del control]]),AND(Tabla135[[#This Row],[No. de Control]]&gt;1,Tabla135[[#This Row],[Desplazamiento en la Matriz]]="Probabilidad"),AB733-(AB733*Tabla135[[#This Row],[Valor del control]]),AND(Tabla135[[#This Row],[No. de Control]]=1,Tabla135[[#This Row],[Desplazamiento en la Matriz]]="Impacto"),D734,AND(Tabla135[[#This Row],[No. de Control]]&gt;1,Tabla135[[#This Row],[Desplazamiento en la Matriz]]="Impacto"),AB733),""),"")</f>
        <v/>
      </c>
      <c r="AC734" s="310" t="str" cm="1">
        <f t="array" ref="AC734">IFERROR(IF(Tabla135[[#This Row],[Registro diligenciado]]=TRUE,_xlfn.IFS(AND(Tabla135[[#This Row],[No. de Control]]=1,Tabla135[[#This Row],[Desplazamiento en la Matriz]]="Impacto"),E734-(E734*Tabla135[[#This Row],[Valor del control]]),AND(Tabla135[[#This Row],[No. de Control]]&gt;1,Tabla135[[#This Row],[Desplazamiento en la Matriz]]="Impacto"),AC733-(AC733*Tabla135[[#This Row],[Valor del control]]),AND(Tabla135[[#This Row],[No. de Control]]=1,Tabla135[[#This Row],[Desplazamiento en la Matriz]]="Probabilidad"),E734,AND(Tabla135[[#This Row],[No. de Control]]&gt;1,Tabla135[[#This Row],[Desplazamiento en la Matriz]]="Probabilidad"),AC733),""),"")</f>
        <v/>
      </c>
      <c r="AD734" s="310">
        <f>IFERROR(_xlfn.MINIFS(Tabla135[Probabilidad residual],Tabla135[Id Riesgo],Tabla135[[#This Row],[Id Riesgo]]),"")</f>
        <v>0</v>
      </c>
      <c r="AE734" s="310">
        <f>IFERROR(_xlfn.MINIFS(Tabla135[Impacto residual],Tabla135[Id Riesgo],Tabla135[[#This Row],[Id Riesgo]]),"")</f>
        <v>0</v>
      </c>
      <c r="AF734" s="310" t="str" cm="1">
        <f t="array" ref="AF73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34" s="310" t="str" cm="1">
        <f t="array" ref="AG73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3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34" s="213"/>
      <c r="AJ734" s="727">
        <f>_xlfn.MINIFS(Tabla135[Probabilidad residual],Tabla135[Id Riesgo],Tabla135[[#This Row],[Id Riesgo]])</f>
        <v>0</v>
      </c>
      <c r="AK734" s="727">
        <f>_xlfn.MINIFS(Tabla135[Impacto residual],Tabla135[Id Riesgo],Tabla135[[#This Row],[Id Riesgo]])</f>
        <v>0</v>
      </c>
      <c r="AL734" s="727"/>
      <c r="AM734" s="727"/>
      <c r="AN734" s="213"/>
      <c r="AO734" s="213"/>
      <c r="AP734" s="213"/>
      <c r="AQ734" s="213"/>
      <c r="AR734" s="213"/>
      <c r="AS734" s="213"/>
      <c r="AT734" s="213"/>
      <c r="AU734" s="213"/>
      <c r="AV734" s="213"/>
      <c r="AW734" s="213"/>
      <c r="AX734" s="213"/>
      <c r="AY734" s="213"/>
    </row>
    <row r="735" spans="1:51" ht="14.6" x14ac:dyDescent="0.4">
      <c r="A735" s="735" t="str">
        <f>Tabla135[[#This Row],[Id Riesgo]]</f>
        <v>RC73</v>
      </c>
      <c r="B735" s="736" t="str">
        <f>Tabla135[[#This Row],[Riesgo]]</f>
        <v/>
      </c>
      <c r="C735" s="742" t="b">
        <f>Tabla135[[#This Row],[Identificado en paso 1 y 2?]]</f>
        <v>0</v>
      </c>
      <c r="D735" s="727" t="str">
        <f>_xlfn.XLOOKUP(Tabla135[[#This Row],[Id Riesgo]],Tabla13[Id Riesgo],Tabla13[Probabilidad],"",1)</f>
        <v/>
      </c>
      <c r="E735" s="727" t="str">
        <f>IF(C735=TRUE,_xlfn.XLOOKUP(Tabla135[[#This Row],[Id Riesgo]],Tabla13[Id Riesgo],Tabla13[Porcentaje Impacto],"",1),"")</f>
        <v/>
      </c>
      <c r="F735" s="290" t="str">
        <f t="shared" si="72"/>
        <v>RC73</v>
      </c>
      <c r="G735" s="415" t="b">
        <f>_xlfn.XLOOKUP(F735,Tabla13[Id Riesgo],Tabla13[Registro diligenciado],FALSE,1)</f>
        <v>0</v>
      </c>
      <c r="H735" s="290" t="str">
        <f>IF(G735,_xlfn.XLOOKUP(F735,Tabla6[Id Riesgo],Tabla6[DESCRIPCIÓN DEL RIESGO],FALSE,1),"")</f>
        <v/>
      </c>
      <c r="I735" s="327" t="str">
        <f>_xlfn.XLOOKUP(Tabla135[[#This Row],[Id Riesgo]],Tabla13[Id Riesgo],Tabla13[Probabilidad])</f>
        <v/>
      </c>
      <c r="J735" s="327" t="str">
        <f>_xlfn.XLOOKUP(Tabla135[[#This Row],[Id Riesgo]],Tabla13[Id Riesgo],Tabla13[Porcentaje Impacto],"",1)</f>
        <v/>
      </c>
      <c r="K735" s="311">
        <v>4</v>
      </c>
      <c r="L735" s="314"/>
      <c r="M735" s="314"/>
      <c r="N735" s="314"/>
      <c r="O735" s="295"/>
      <c r="P735" s="314"/>
      <c r="Q735" s="328" t="str">
        <f>_xlfn.TEXTJOIN(" ",TRUE,Tabla135[[#This Row],[Actividad - Acción ¿Qué?
Inicia con verbo]],Tabla135[[#This Row],[Complemento
(Observaciones o desviaciones)]])</f>
        <v/>
      </c>
      <c r="R735" s="295"/>
      <c r="S735" s="327" t="str">
        <f>_xlfn.XLOOKUP(Tabla135[[#This Row],[Tipo de control]],Tabla7[Tipo de control],Tabla7[Peso],"",1)</f>
        <v/>
      </c>
      <c r="T735" s="290" t="str">
        <f>_xlfn.XLOOKUP(Tabla135[[#This Row],[Tipo de control]],Tabla7[Tipo de control],Tabla7[Afectación matriz],"",1)</f>
        <v/>
      </c>
      <c r="U735" s="295"/>
      <c r="V735" s="327" t="str">
        <f>_xlfn.XLOOKUP(Tabla135[[#This Row],[Implementación]],Tabla11[Implementación],Tabla11[Peso],"",1)</f>
        <v/>
      </c>
      <c r="W735" s="295"/>
      <c r="X735" s="295"/>
      <c r="Y735" s="295"/>
      <c r="Z735" s="295"/>
      <c r="AA735" s="310" t="str">
        <f>IFERROR(Tabla135[[#This Row],[Peso del control]]+Tabla135[[#This Row],[Peso de la implementación]],"")</f>
        <v/>
      </c>
      <c r="AB735" s="310" t="str" cm="1">
        <f t="array" ref="AB735">IFERROR(IF(Tabla135[[#This Row],[Registro diligenciado]]=TRUE,_xlfn.IFS(AND(Tabla135[[#This Row],[No. de Control]]=1,Tabla135[[#This Row],[Desplazamiento en la Matriz]]="Probabilidad"),D735-(D735*Tabla135[[#This Row],[Valor del control]]),AND(Tabla135[[#This Row],[No. de Control]]&gt;1,Tabla135[[#This Row],[Desplazamiento en la Matriz]]="Probabilidad"),AB734-(AB734*Tabla135[[#This Row],[Valor del control]]),AND(Tabla135[[#This Row],[No. de Control]]=1,Tabla135[[#This Row],[Desplazamiento en la Matriz]]="Impacto"),D735,AND(Tabla135[[#This Row],[No. de Control]]&gt;1,Tabla135[[#This Row],[Desplazamiento en la Matriz]]="Impacto"),AB734),""),"")</f>
        <v/>
      </c>
      <c r="AC735" s="310" t="str" cm="1">
        <f t="array" ref="AC735">IFERROR(IF(Tabla135[[#This Row],[Registro diligenciado]]=TRUE,_xlfn.IFS(AND(Tabla135[[#This Row],[No. de Control]]=1,Tabla135[[#This Row],[Desplazamiento en la Matriz]]="Impacto"),E735-(E735*Tabla135[[#This Row],[Valor del control]]),AND(Tabla135[[#This Row],[No. de Control]]&gt;1,Tabla135[[#This Row],[Desplazamiento en la Matriz]]="Impacto"),AC734-(AC734*Tabla135[[#This Row],[Valor del control]]),AND(Tabla135[[#This Row],[No. de Control]]=1,Tabla135[[#This Row],[Desplazamiento en la Matriz]]="Probabilidad"),E735,AND(Tabla135[[#This Row],[No. de Control]]&gt;1,Tabla135[[#This Row],[Desplazamiento en la Matriz]]="Probabilidad"),AC734),""),"")</f>
        <v/>
      </c>
      <c r="AD735" s="310">
        <f>IFERROR(_xlfn.MINIFS(Tabla135[Probabilidad residual],Tabla135[Id Riesgo],Tabla135[[#This Row],[Id Riesgo]]),"")</f>
        <v>0</v>
      </c>
      <c r="AE735" s="310">
        <f>IFERROR(_xlfn.MINIFS(Tabla135[Impacto residual],Tabla135[Id Riesgo],Tabla135[[#This Row],[Id Riesgo]]),"")</f>
        <v>0</v>
      </c>
      <c r="AF735" s="310" t="str" cm="1">
        <f t="array" ref="AF73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35" s="310" t="str" cm="1">
        <f t="array" ref="AG73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3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35" s="213"/>
      <c r="AJ735" s="727">
        <f>_xlfn.MINIFS(Tabla135[Probabilidad residual],Tabla135[Id Riesgo],Tabla135[[#This Row],[Id Riesgo]])</f>
        <v>0</v>
      </c>
      <c r="AK735" s="727">
        <f>_xlfn.MINIFS(Tabla135[Impacto residual],Tabla135[Id Riesgo],Tabla135[[#This Row],[Id Riesgo]])</f>
        <v>0</v>
      </c>
      <c r="AL735" s="727"/>
      <c r="AM735" s="727"/>
      <c r="AN735" s="213"/>
      <c r="AO735" s="213"/>
      <c r="AP735" s="213"/>
      <c r="AQ735" s="213"/>
      <c r="AR735" s="213"/>
      <c r="AS735" s="213"/>
      <c r="AT735" s="213"/>
      <c r="AU735" s="213"/>
      <c r="AV735" s="213"/>
      <c r="AW735" s="213"/>
      <c r="AX735" s="213"/>
      <c r="AY735" s="213"/>
    </row>
    <row r="736" spans="1:51" ht="14.6" x14ac:dyDescent="0.4">
      <c r="A736" s="735" t="str">
        <f>Tabla135[[#This Row],[Id Riesgo]]</f>
        <v>RC73</v>
      </c>
      <c r="B736" s="736" t="str">
        <f>Tabla135[[#This Row],[Riesgo]]</f>
        <v/>
      </c>
      <c r="C736" s="742" t="b">
        <f>Tabla135[[#This Row],[Identificado en paso 1 y 2?]]</f>
        <v>0</v>
      </c>
      <c r="D736" s="727" t="str">
        <f>_xlfn.XLOOKUP(Tabla135[[#This Row],[Id Riesgo]],Tabla13[Id Riesgo],Tabla13[Probabilidad],"",1)</f>
        <v/>
      </c>
      <c r="E736" s="727" t="str">
        <f>IF(C736=TRUE,_xlfn.XLOOKUP(Tabla135[[#This Row],[Id Riesgo]],Tabla13[Id Riesgo],Tabla13[Porcentaje Impacto],"",1),"")</f>
        <v/>
      </c>
      <c r="F736" s="290" t="str">
        <f t="shared" si="72"/>
        <v>RC73</v>
      </c>
      <c r="G736" s="415" t="b">
        <f>_xlfn.XLOOKUP(F736,Tabla13[Id Riesgo],Tabla13[Registro diligenciado],FALSE,1)</f>
        <v>0</v>
      </c>
      <c r="H736" s="290" t="str">
        <f>IF(G736,_xlfn.XLOOKUP(F736,Tabla6[Id Riesgo],Tabla6[DESCRIPCIÓN DEL RIESGO],FALSE,1),"")</f>
        <v/>
      </c>
      <c r="I736" s="327" t="str">
        <f>_xlfn.XLOOKUP(Tabla135[[#This Row],[Id Riesgo]],Tabla13[Id Riesgo],Tabla13[Probabilidad])</f>
        <v/>
      </c>
      <c r="J736" s="327" t="str">
        <f>_xlfn.XLOOKUP(Tabla135[[#This Row],[Id Riesgo]],Tabla13[Id Riesgo],Tabla13[Porcentaje Impacto],"",1)</f>
        <v/>
      </c>
      <c r="K736" s="311">
        <v>5</v>
      </c>
      <c r="L736" s="314"/>
      <c r="M736" s="314"/>
      <c r="N736" s="314"/>
      <c r="O736" s="295"/>
      <c r="P736" s="314"/>
      <c r="Q736" s="328" t="str">
        <f>_xlfn.TEXTJOIN(" ",TRUE,Tabla135[[#This Row],[Actividad - Acción ¿Qué?
Inicia con verbo]],Tabla135[[#This Row],[Complemento
(Observaciones o desviaciones)]])</f>
        <v/>
      </c>
      <c r="R736" s="295"/>
      <c r="S736" s="327" t="str">
        <f>_xlfn.XLOOKUP(Tabla135[[#This Row],[Tipo de control]],Tabla7[Tipo de control],Tabla7[Peso],"",1)</f>
        <v/>
      </c>
      <c r="T736" s="290" t="str">
        <f>_xlfn.XLOOKUP(Tabla135[[#This Row],[Tipo de control]],Tabla7[Tipo de control],Tabla7[Afectación matriz],"",1)</f>
        <v/>
      </c>
      <c r="U736" s="295"/>
      <c r="V736" s="327" t="str">
        <f>_xlfn.XLOOKUP(Tabla135[[#This Row],[Implementación]],Tabla11[Implementación],Tabla11[Peso],"",1)</f>
        <v/>
      </c>
      <c r="W736" s="295"/>
      <c r="X736" s="295"/>
      <c r="Y736" s="295"/>
      <c r="Z736" s="295"/>
      <c r="AA736" s="310" t="str">
        <f>IFERROR(Tabla135[[#This Row],[Peso del control]]+Tabla135[[#This Row],[Peso de la implementación]],"")</f>
        <v/>
      </c>
      <c r="AB736" s="310" t="str" cm="1">
        <f t="array" ref="AB736">IFERROR(IF(Tabla135[[#This Row],[Registro diligenciado]]=TRUE,_xlfn.IFS(AND(Tabla135[[#This Row],[No. de Control]]=1,Tabla135[[#This Row],[Desplazamiento en la Matriz]]="Probabilidad"),D736-(D736*Tabla135[[#This Row],[Valor del control]]),AND(Tabla135[[#This Row],[No. de Control]]&gt;1,Tabla135[[#This Row],[Desplazamiento en la Matriz]]="Probabilidad"),AB735-(AB735*Tabla135[[#This Row],[Valor del control]]),AND(Tabla135[[#This Row],[No. de Control]]=1,Tabla135[[#This Row],[Desplazamiento en la Matriz]]="Impacto"),D736,AND(Tabla135[[#This Row],[No. de Control]]&gt;1,Tabla135[[#This Row],[Desplazamiento en la Matriz]]="Impacto"),AB735),""),"")</f>
        <v/>
      </c>
      <c r="AC736" s="310" t="str" cm="1">
        <f t="array" ref="AC736">IFERROR(IF(Tabla135[[#This Row],[Registro diligenciado]]=TRUE,_xlfn.IFS(AND(Tabla135[[#This Row],[No. de Control]]=1,Tabla135[[#This Row],[Desplazamiento en la Matriz]]="Impacto"),E736-(E736*Tabla135[[#This Row],[Valor del control]]),AND(Tabla135[[#This Row],[No. de Control]]&gt;1,Tabla135[[#This Row],[Desplazamiento en la Matriz]]="Impacto"),AC735-(AC735*Tabla135[[#This Row],[Valor del control]]),AND(Tabla135[[#This Row],[No. de Control]]=1,Tabla135[[#This Row],[Desplazamiento en la Matriz]]="Probabilidad"),E736,AND(Tabla135[[#This Row],[No. de Control]]&gt;1,Tabla135[[#This Row],[Desplazamiento en la Matriz]]="Probabilidad"),AC735),""),"")</f>
        <v/>
      </c>
      <c r="AD736" s="310">
        <f>IFERROR(_xlfn.MINIFS(Tabla135[Probabilidad residual],Tabla135[Id Riesgo],Tabla135[[#This Row],[Id Riesgo]]),"")</f>
        <v>0</v>
      </c>
      <c r="AE736" s="310">
        <f>IFERROR(_xlfn.MINIFS(Tabla135[Impacto residual],Tabla135[Id Riesgo],Tabla135[[#This Row],[Id Riesgo]]),"")</f>
        <v>0</v>
      </c>
      <c r="AF736" s="310" t="str" cm="1">
        <f t="array" ref="AF73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36" s="310" t="str" cm="1">
        <f t="array" ref="AG73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3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36" s="213"/>
      <c r="AJ736" s="727">
        <f>_xlfn.MINIFS(Tabla135[Probabilidad residual],Tabla135[Id Riesgo],Tabla135[[#This Row],[Id Riesgo]])</f>
        <v>0</v>
      </c>
      <c r="AK736" s="727">
        <f>_xlfn.MINIFS(Tabla135[Impacto residual],Tabla135[Id Riesgo],Tabla135[[#This Row],[Id Riesgo]])</f>
        <v>0</v>
      </c>
      <c r="AL736" s="727"/>
      <c r="AM736" s="727"/>
      <c r="AN736" s="213"/>
      <c r="AO736" s="213"/>
      <c r="AP736" s="213"/>
      <c r="AQ736" s="213"/>
      <c r="AR736" s="213"/>
      <c r="AS736" s="213"/>
      <c r="AT736" s="213"/>
      <c r="AU736" s="213"/>
      <c r="AV736" s="213"/>
      <c r="AW736" s="213"/>
      <c r="AX736" s="213"/>
      <c r="AY736" s="213"/>
    </row>
    <row r="737" spans="1:51" ht="14.6" x14ac:dyDescent="0.4">
      <c r="A737" s="735" t="str">
        <f>Tabla135[[#This Row],[Id Riesgo]]</f>
        <v>RC73</v>
      </c>
      <c r="B737" s="736" t="str">
        <f>Tabla135[[#This Row],[Riesgo]]</f>
        <v/>
      </c>
      <c r="C737" s="742" t="b">
        <f>Tabla135[[#This Row],[Identificado en paso 1 y 2?]]</f>
        <v>0</v>
      </c>
      <c r="D737" s="727" t="str">
        <f>_xlfn.XLOOKUP(Tabla135[[#This Row],[Id Riesgo]],Tabla13[Id Riesgo],Tabla13[Probabilidad],"",1)</f>
        <v/>
      </c>
      <c r="E737" s="727" t="str">
        <f>IF(C737=TRUE,_xlfn.XLOOKUP(Tabla135[[#This Row],[Id Riesgo]],Tabla13[Id Riesgo],Tabla13[Porcentaje Impacto],"",1),"")</f>
        <v/>
      </c>
      <c r="F737" s="290" t="str">
        <f t="shared" si="72"/>
        <v>RC73</v>
      </c>
      <c r="G737" s="415" t="b">
        <f>_xlfn.XLOOKUP(F737,Tabla13[Id Riesgo],Tabla13[Registro diligenciado],FALSE,1)</f>
        <v>0</v>
      </c>
      <c r="H737" s="290" t="str">
        <f>IF(G737,_xlfn.XLOOKUP(F737,Tabla6[Id Riesgo],Tabla6[DESCRIPCIÓN DEL RIESGO],FALSE,1),"")</f>
        <v/>
      </c>
      <c r="I737" s="327" t="str">
        <f>_xlfn.XLOOKUP(Tabla135[[#This Row],[Id Riesgo]],Tabla13[Id Riesgo],Tabla13[Probabilidad])</f>
        <v/>
      </c>
      <c r="J737" s="327" t="str">
        <f>_xlfn.XLOOKUP(Tabla135[[#This Row],[Id Riesgo]],Tabla13[Id Riesgo],Tabla13[Porcentaje Impacto],"",1)</f>
        <v/>
      </c>
      <c r="K737" s="311">
        <v>6</v>
      </c>
      <c r="L737" s="314"/>
      <c r="M737" s="314"/>
      <c r="N737" s="314"/>
      <c r="O737" s="295"/>
      <c r="P737" s="314"/>
      <c r="Q737" s="328" t="str">
        <f>_xlfn.TEXTJOIN(" ",TRUE,Tabla135[[#This Row],[Actividad - Acción ¿Qué?
Inicia con verbo]],Tabla135[[#This Row],[Complemento
(Observaciones o desviaciones)]])</f>
        <v/>
      </c>
      <c r="R737" s="295"/>
      <c r="S737" s="327" t="str">
        <f>_xlfn.XLOOKUP(Tabla135[[#This Row],[Tipo de control]],Tabla7[Tipo de control],Tabla7[Peso],"",1)</f>
        <v/>
      </c>
      <c r="T737" s="290" t="str">
        <f>_xlfn.XLOOKUP(Tabla135[[#This Row],[Tipo de control]],Tabla7[Tipo de control],Tabla7[Afectación matriz],"",1)</f>
        <v/>
      </c>
      <c r="U737" s="295"/>
      <c r="V737" s="327" t="str">
        <f>_xlfn.XLOOKUP(Tabla135[[#This Row],[Implementación]],Tabla11[Implementación],Tabla11[Peso],"",1)</f>
        <v/>
      </c>
      <c r="W737" s="295"/>
      <c r="X737" s="295"/>
      <c r="Y737" s="295"/>
      <c r="Z737" s="295"/>
      <c r="AA737" s="310" t="str">
        <f>IFERROR(Tabla135[[#This Row],[Peso del control]]+Tabla135[[#This Row],[Peso de la implementación]],"")</f>
        <v/>
      </c>
      <c r="AB737" s="310" t="str" cm="1">
        <f t="array" ref="AB737">IFERROR(IF(Tabla135[[#This Row],[Registro diligenciado]]=TRUE,_xlfn.IFS(AND(Tabla135[[#This Row],[No. de Control]]=1,Tabla135[[#This Row],[Desplazamiento en la Matriz]]="Probabilidad"),D737-(D737*Tabla135[[#This Row],[Valor del control]]),AND(Tabla135[[#This Row],[No. de Control]]&gt;1,Tabla135[[#This Row],[Desplazamiento en la Matriz]]="Probabilidad"),AB736-(AB736*Tabla135[[#This Row],[Valor del control]]),AND(Tabla135[[#This Row],[No. de Control]]=1,Tabla135[[#This Row],[Desplazamiento en la Matriz]]="Impacto"),D737,AND(Tabla135[[#This Row],[No. de Control]]&gt;1,Tabla135[[#This Row],[Desplazamiento en la Matriz]]="Impacto"),AB736),""),"")</f>
        <v/>
      </c>
      <c r="AC737" s="310" t="str" cm="1">
        <f t="array" ref="AC737">IFERROR(IF(Tabla135[[#This Row],[Registro diligenciado]]=TRUE,_xlfn.IFS(AND(Tabla135[[#This Row],[No. de Control]]=1,Tabla135[[#This Row],[Desplazamiento en la Matriz]]="Impacto"),E737-(E737*Tabla135[[#This Row],[Valor del control]]),AND(Tabla135[[#This Row],[No. de Control]]&gt;1,Tabla135[[#This Row],[Desplazamiento en la Matriz]]="Impacto"),AC736-(AC736*Tabla135[[#This Row],[Valor del control]]),AND(Tabla135[[#This Row],[No. de Control]]=1,Tabla135[[#This Row],[Desplazamiento en la Matriz]]="Probabilidad"),E737,AND(Tabla135[[#This Row],[No. de Control]]&gt;1,Tabla135[[#This Row],[Desplazamiento en la Matriz]]="Probabilidad"),AC736),""),"")</f>
        <v/>
      </c>
      <c r="AD737" s="310">
        <f>IFERROR(_xlfn.MINIFS(Tabla135[Probabilidad residual],Tabla135[Id Riesgo],Tabla135[[#This Row],[Id Riesgo]]),"")</f>
        <v>0</v>
      </c>
      <c r="AE737" s="310">
        <f>IFERROR(_xlfn.MINIFS(Tabla135[Impacto residual],Tabla135[Id Riesgo],Tabla135[[#This Row],[Id Riesgo]]),"")</f>
        <v>0</v>
      </c>
      <c r="AF737" s="310" t="str" cm="1">
        <f t="array" ref="AF73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37" s="310" t="str" cm="1">
        <f t="array" ref="AG73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3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37" s="213"/>
      <c r="AJ737" s="727">
        <f>_xlfn.MINIFS(Tabla135[Probabilidad residual],Tabla135[Id Riesgo],Tabla135[[#This Row],[Id Riesgo]])</f>
        <v>0</v>
      </c>
      <c r="AK737" s="727">
        <f>_xlfn.MINIFS(Tabla135[Impacto residual],Tabla135[Id Riesgo],Tabla135[[#This Row],[Id Riesgo]])</f>
        <v>0</v>
      </c>
      <c r="AL737" s="727"/>
      <c r="AM737" s="727"/>
      <c r="AN737" s="213"/>
      <c r="AO737" s="213"/>
      <c r="AP737" s="213"/>
      <c r="AQ737" s="213"/>
      <c r="AR737" s="213"/>
      <c r="AS737" s="213"/>
      <c r="AT737" s="213"/>
      <c r="AU737" s="213"/>
      <c r="AV737" s="213"/>
      <c r="AW737" s="213"/>
      <c r="AX737" s="213"/>
      <c r="AY737" s="213"/>
    </row>
    <row r="738" spans="1:51" ht="14.6" x14ac:dyDescent="0.4">
      <c r="A738" s="735" t="str">
        <f>Tabla135[[#This Row],[Id Riesgo]]</f>
        <v>RC73</v>
      </c>
      <c r="B738" s="736" t="str">
        <f>Tabla135[[#This Row],[Riesgo]]</f>
        <v/>
      </c>
      <c r="C738" s="742" t="b">
        <f>Tabla135[[#This Row],[Identificado en paso 1 y 2?]]</f>
        <v>0</v>
      </c>
      <c r="D738" s="727" t="str">
        <f>_xlfn.XLOOKUP(Tabla135[[#This Row],[Id Riesgo]],Tabla13[Id Riesgo],Tabla13[Probabilidad],"",1)</f>
        <v/>
      </c>
      <c r="E738" s="727" t="str">
        <f>IF(C738=TRUE,_xlfn.XLOOKUP(Tabla135[[#This Row],[Id Riesgo]],Tabla13[Id Riesgo],Tabla13[Porcentaje Impacto],"",1),"")</f>
        <v/>
      </c>
      <c r="F738" s="290" t="str">
        <f t="shared" si="72"/>
        <v>RC73</v>
      </c>
      <c r="G738" s="415" t="b">
        <f>_xlfn.XLOOKUP(F738,Tabla13[Id Riesgo],Tabla13[Registro diligenciado],FALSE,1)</f>
        <v>0</v>
      </c>
      <c r="H738" s="290" t="str">
        <f>IF(G738,_xlfn.XLOOKUP(F738,Tabla6[Id Riesgo],Tabla6[DESCRIPCIÓN DEL RIESGO],FALSE,1),"")</f>
        <v/>
      </c>
      <c r="I738" s="327" t="str">
        <f>_xlfn.XLOOKUP(Tabla135[[#This Row],[Id Riesgo]],Tabla13[Id Riesgo],Tabla13[Probabilidad])</f>
        <v/>
      </c>
      <c r="J738" s="327" t="str">
        <f>_xlfn.XLOOKUP(Tabla135[[#This Row],[Id Riesgo]],Tabla13[Id Riesgo],Tabla13[Porcentaje Impacto],"",1)</f>
        <v/>
      </c>
      <c r="K738" s="311">
        <v>7</v>
      </c>
      <c r="L738" s="314"/>
      <c r="M738" s="314"/>
      <c r="N738" s="314"/>
      <c r="O738" s="295"/>
      <c r="P738" s="314"/>
      <c r="Q738" s="328" t="str">
        <f>_xlfn.TEXTJOIN(" ",TRUE,Tabla135[[#This Row],[Actividad - Acción ¿Qué?
Inicia con verbo]],Tabla135[[#This Row],[Complemento
(Observaciones o desviaciones)]])</f>
        <v/>
      </c>
      <c r="R738" s="295"/>
      <c r="S738" s="327" t="str">
        <f>_xlfn.XLOOKUP(Tabla135[[#This Row],[Tipo de control]],Tabla7[Tipo de control],Tabla7[Peso],"",1)</f>
        <v/>
      </c>
      <c r="T738" s="290" t="str">
        <f>_xlfn.XLOOKUP(Tabla135[[#This Row],[Tipo de control]],Tabla7[Tipo de control],Tabla7[Afectación matriz],"",1)</f>
        <v/>
      </c>
      <c r="U738" s="295"/>
      <c r="V738" s="327" t="str">
        <f>_xlfn.XLOOKUP(Tabla135[[#This Row],[Implementación]],Tabla11[Implementación],Tabla11[Peso],"",1)</f>
        <v/>
      </c>
      <c r="W738" s="295"/>
      <c r="X738" s="295"/>
      <c r="Y738" s="295"/>
      <c r="Z738" s="295"/>
      <c r="AA738" s="310" t="str">
        <f>IFERROR(Tabla135[[#This Row],[Peso del control]]+Tabla135[[#This Row],[Peso de la implementación]],"")</f>
        <v/>
      </c>
      <c r="AB738" s="310" t="str" cm="1">
        <f t="array" ref="AB738">IFERROR(IF(Tabla135[[#This Row],[Registro diligenciado]]=TRUE,_xlfn.IFS(AND(Tabla135[[#This Row],[No. de Control]]=1,Tabla135[[#This Row],[Desplazamiento en la Matriz]]="Probabilidad"),D738-(D738*Tabla135[[#This Row],[Valor del control]]),AND(Tabla135[[#This Row],[No. de Control]]&gt;1,Tabla135[[#This Row],[Desplazamiento en la Matriz]]="Probabilidad"),AB737-(AB737*Tabla135[[#This Row],[Valor del control]]),AND(Tabla135[[#This Row],[No. de Control]]=1,Tabla135[[#This Row],[Desplazamiento en la Matriz]]="Impacto"),D738,AND(Tabla135[[#This Row],[No. de Control]]&gt;1,Tabla135[[#This Row],[Desplazamiento en la Matriz]]="Impacto"),AB737),""),"")</f>
        <v/>
      </c>
      <c r="AC738" s="310" t="str" cm="1">
        <f t="array" ref="AC738">IFERROR(IF(Tabla135[[#This Row],[Registro diligenciado]]=TRUE,_xlfn.IFS(AND(Tabla135[[#This Row],[No. de Control]]=1,Tabla135[[#This Row],[Desplazamiento en la Matriz]]="Impacto"),E738-(E738*Tabla135[[#This Row],[Valor del control]]),AND(Tabla135[[#This Row],[No. de Control]]&gt;1,Tabla135[[#This Row],[Desplazamiento en la Matriz]]="Impacto"),AC737-(AC737*Tabla135[[#This Row],[Valor del control]]),AND(Tabla135[[#This Row],[No. de Control]]=1,Tabla135[[#This Row],[Desplazamiento en la Matriz]]="Probabilidad"),E738,AND(Tabla135[[#This Row],[No. de Control]]&gt;1,Tabla135[[#This Row],[Desplazamiento en la Matriz]]="Probabilidad"),AC737),""),"")</f>
        <v/>
      </c>
      <c r="AD738" s="310">
        <f>IFERROR(_xlfn.MINIFS(Tabla135[Probabilidad residual],Tabla135[Id Riesgo],Tabla135[[#This Row],[Id Riesgo]]),"")</f>
        <v>0</v>
      </c>
      <c r="AE738" s="310">
        <f>IFERROR(_xlfn.MINIFS(Tabla135[Impacto residual],Tabla135[Id Riesgo],Tabla135[[#This Row],[Id Riesgo]]),"")</f>
        <v>0</v>
      </c>
      <c r="AF738" s="310" t="str" cm="1">
        <f t="array" ref="AF73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38" s="310" t="str" cm="1">
        <f t="array" ref="AG73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3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38" s="213"/>
      <c r="AJ738" s="727">
        <f>_xlfn.MINIFS(Tabla135[Probabilidad residual],Tabla135[Id Riesgo],Tabla135[[#This Row],[Id Riesgo]])</f>
        <v>0</v>
      </c>
      <c r="AK738" s="727">
        <f>_xlfn.MINIFS(Tabla135[Impacto residual],Tabla135[Id Riesgo],Tabla135[[#This Row],[Id Riesgo]])</f>
        <v>0</v>
      </c>
      <c r="AL738" s="727"/>
      <c r="AM738" s="727"/>
      <c r="AN738" s="213"/>
      <c r="AO738" s="213"/>
      <c r="AP738" s="213"/>
      <c r="AQ738" s="213"/>
      <c r="AR738" s="213"/>
      <c r="AS738" s="213"/>
      <c r="AT738" s="213"/>
      <c r="AU738" s="213"/>
      <c r="AV738" s="213"/>
      <c r="AW738" s="213"/>
      <c r="AX738" s="213"/>
      <c r="AY738" s="213"/>
    </row>
    <row r="739" spans="1:51" ht="14.6" x14ac:dyDescent="0.4">
      <c r="A739" s="735" t="str">
        <f>Tabla135[[#This Row],[Id Riesgo]]</f>
        <v>RC73</v>
      </c>
      <c r="B739" s="736" t="str">
        <f>Tabla135[[#This Row],[Riesgo]]</f>
        <v/>
      </c>
      <c r="C739" s="742" t="b">
        <f>Tabla135[[#This Row],[Identificado en paso 1 y 2?]]</f>
        <v>0</v>
      </c>
      <c r="D739" s="727" t="str">
        <f>_xlfn.XLOOKUP(Tabla135[[#This Row],[Id Riesgo]],Tabla13[Id Riesgo],Tabla13[Probabilidad],"",1)</f>
        <v/>
      </c>
      <c r="E739" s="727" t="str">
        <f>IF(C739=TRUE,_xlfn.XLOOKUP(Tabla135[[#This Row],[Id Riesgo]],Tabla13[Id Riesgo],Tabla13[Porcentaje Impacto],"",1),"")</f>
        <v/>
      </c>
      <c r="F739" s="290" t="str">
        <f t="shared" si="72"/>
        <v>RC73</v>
      </c>
      <c r="G739" s="415" t="b">
        <f>_xlfn.XLOOKUP(F739,Tabla13[Id Riesgo],Tabla13[Registro diligenciado],FALSE,1)</f>
        <v>0</v>
      </c>
      <c r="H739" s="290" t="str">
        <f>IF(G739,_xlfn.XLOOKUP(F739,Tabla6[Id Riesgo],Tabla6[DESCRIPCIÓN DEL RIESGO],FALSE,1),"")</f>
        <v/>
      </c>
      <c r="I739" s="327" t="str">
        <f>_xlfn.XLOOKUP(Tabla135[[#This Row],[Id Riesgo]],Tabla13[Id Riesgo],Tabla13[Probabilidad])</f>
        <v/>
      </c>
      <c r="J739" s="327" t="str">
        <f>_xlfn.XLOOKUP(Tabla135[[#This Row],[Id Riesgo]],Tabla13[Id Riesgo],Tabla13[Porcentaje Impacto],"",1)</f>
        <v/>
      </c>
      <c r="K739" s="311">
        <v>8</v>
      </c>
      <c r="L739" s="314"/>
      <c r="M739" s="314"/>
      <c r="N739" s="314"/>
      <c r="O739" s="295"/>
      <c r="P739" s="314"/>
      <c r="Q739" s="328" t="str">
        <f>_xlfn.TEXTJOIN(" ",TRUE,Tabla135[[#This Row],[Actividad - Acción ¿Qué?
Inicia con verbo]],Tabla135[[#This Row],[Complemento
(Observaciones o desviaciones)]])</f>
        <v/>
      </c>
      <c r="R739" s="295"/>
      <c r="S739" s="327" t="str">
        <f>_xlfn.XLOOKUP(Tabla135[[#This Row],[Tipo de control]],Tabla7[Tipo de control],Tabla7[Peso],"",1)</f>
        <v/>
      </c>
      <c r="T739" s="290" t="str">
        <f>_xlfn.XLOOKUP(Tabla135[[#This Row],[Tipo de control]],Tabla7[Tipo de control],Tabla7[Afectación matriz],"",1)</f>
        <v/>
      </c>
      <c r="U739" s="295"/>
      <c r="V739" s="327" t="str">
        <f>_xlfn.XLOOKUP(Tabla135[[#This Row],[Implementación]],Tabla11[Implementación],Tabla11[Peso],"",1)</f>
        <v/>
      </c>
      <c r="W739" s="295"/>
      <c r="X739" s="295"/>
      <c r="Y739" s="295"/>
      <c r="Z739" s="295"/>
      <c r="AA739" s="310" t="str">
        <f>IFERROR(Tabla135[[#This Row],[Peso del control]]+Tabla135[[#This Row],[Peso de la implementación]],"")</f>
        <v/>
      </c>
      <c r="AB739" s="310" t="str" cm="1">
        <f t="array" ref="AB739">IFERROR(IF(Tabla135[[#This Row],[Registro diligenciado]]=TRUE,_xlfn.IFS(AND(Tabla135[[#This Row],[No. de Control]]=1,Tabla135[[#This Row],[Desplazamiento en la Matriz]]="Probabilidad"),D739-(D739*Tabla135[[#This Row],[Valor del control]]),AND(Tabla135[[#This Row],[No. de Control]]&gt;1,Tabla135[[#This Row],[Desplazamiento en la Matriz]]="Probabilidad"),AB738-(AB738*Tabla135[[#This Row],[Valor del control]]),AND(Tabla135[[#This Row],[No. de Control]]=1,Tabla135[[#This Row],[Desplazamiento en la Matriz]]="Impacto"),D739,AND(Tabla135[[#This Row],[No. de Control]]&gt;1,Tabla135[[#This Row],[Desplazamiento en la Matriz]]="Impacto"),AB738),""),"")</f>
        <v/>
      </c>
      <c r="AC739" s="310" t="str" cm="1">
        <f t="array" ref="AC739">IFERROR(IF(Tabla135[[#This Row],[Registro diligenciado]]=TRUE,_xlfn.IFS(AND(Tabla135[[#This Row],[No. de Control]]=1,Tabla135[[#This Row],[Desplazamiento en la Matriz]]="Impacto"),E739-(E739*Tabla135[[#This Row],[Valor del control]]),AND(Tabla135[[#This Row],[No. de Control]]&gt;1,Tabla135[[#This Row],[Desplazamiento en la Matriz]]="Impacto"),AC738-(AC738*Tabla135[[#This Row],[Valor del control]]),AND(Tabla135[[#This Row],[No. de Control]]=1,Tabla135[[#This Row],[Desplazamiento en la Matriz]]="Probabilidad"),E739,AND(Tabla135[[#This Row],[No. de Control]]&gt;1,Tabla135[[#This Row],[Desplazamiento en la Matriz]]="Probabilidad"),AC738),""),"")</f>
        <v/>
      </c>
      <c r="AD739" s="310">
        <f>IFERROR(_xlfn.MINIFS(Tabla135[Probabilidad residual],Tabla135[Id Riesgo],Tabla135[[#This Row],[Id Riesgo]]),"")</f>
        <v>0</v>
      </c>
      <c r="AE739" s="310">
        <f>IFERROR(_xlfn.MINIFS(Tabla135[Impacto residual],Tabla135[Id Riesgo],Tabla135[[#This Row],[Id Riesgo]]),"")</f>
        <v>0</v>
      </c>
      <c r="AF739" s="310" t="str" cm="1">
        <f t="array" ref="AF73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39" s="310" t="str" cm="1">
        <f t="array" ref="AG73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3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39" s="213"/>
      <c r="AJ739" s="727">
        <f>_xlfn.MINIFS(Tabla135[Probabilidad residual],Tabla135[Id Riesgo],Tabla135[[#This Row],[Id Riesgo]])</f>
        <v>0</v>
      </c>
      <c r="AK739" s="727">
        <f>_xlfn.MINIFS(Tabla135[Impacto residual],Tabla135[Id Riesgo],Tabla135[[#This Row],[Id Riesgo]])</f>
        <v>0</v>
      </c>
      <c r="AL739" s="727"/>
      <c r="AM739" s="727"/>
      <c r="AN739" s="213"/>
      <c r="AO739" s="213"/>
      <c r="AP739" s="213"/>
      <c r="AQ739" s="213"/>
      <c r="AR739" s="213"/>
      <c r="AS739" s="213"/>
      <c r="AT739" s="213"/>
      <c r="AU739" s="213"/>
      <c r="AV739" s="213"/>
      <c r="AW739" s="213"/>
      <c r="AX739" s="213"/>
      <c r="AY739" s="213"/>
    </row>
    <row r="740" spans="1:51" ht="14.6" x14ac:dyDescent="0.4">
      <c r="A740" s="735" t="str">
        <f>Tabla135[[#This Row],[Id Riesgo]]</f>
        <v>RC73</v>
      </c>
      <c r="B740" s="736" t="str">
        <f>Tabla135[[#This Row],[Riesgo]]</f>
        <v/>
      </c>
      <c r="C740" s="742" t="b">
        <f>Tabla135[[#This Row],[Identificado en paso 1 y 2?]]</f>
        <v>0</v>
      </c>
      <c r="D740" s="727" t="str">
        <f>_xlfn.XLOOKUP(Tabla135[[#This Row],[Id Riesgo]],Tabla13[Id Riesgo],Tabla13[Probabilidad],"",1)</f>
        <v/>
      </c>
      <c r="E740" s="727" t="str">
        <f>IF(C740=TRUE,_xlfn.XLOOKUP(Tabla135[[#This Row],[Id Riesgo]],Tabla13[Id Riesgo],Tabla13[Porcentaje Impacto],"",1),"")</f>
        <v/>
      </c>
      <c r="F740" s="290" t="str">
        <f t="shared" si="72"/>
        <v>RC73</v>
      </c>
      <c r="G740" s="415" t="b">
        <f>_xlfn.XLOOKUP(F740,Tabla13[Id Riesgo],Tabla13[Registro diligenciado],FALSE,1)</f>
        <v>0</v>
      </c>
      <c r="H740" s="290" t="str">
        <f>IF(G740,_xlfn.XLOOKUP(F740,Tabla6[Id Riesgo],Tabla6[DESCRIPCIÓN DEL RIESGO],FALSE,1),"")</f>
        <v/>
      </c>
      <c r="I740" s="327" t="str">
        <f>_xlfn.XLOOKUP(Tabla135[[#This Row],[Id Riesgo]],Tabla13[Id Riesgo],Tabla13[Probabilidad])</f>
        <v/>
      </c>
      <c r="J740" s="327" t="str">
        <f>_xlfn.XLOOKUP(Tabla135[[#This Row],[Id Riesgo]],Tabla13[Id Riesgo],Tabla13[Porcentaje Impacto],"",1)</f>
        <v/>
      </c>
      <c r="K740" s="311">
        <v>9</v>
      </c>
      <c r="L740" s="314"/>
      <c r="M740" s="314"/>
      <c r="N740" s="314"/>
      <c r="O740" s="295"/>
      <c r="P740" s="314"/>
      <c r="Q740" s="328" t="str">
        <f>_xlfn.TEXTJOIN(" ",TRUE,Tabla135[[#This Row],[Actividad - Acción ¿Qué?
Inicia con verbo]],Tabla135[[#This Row],[Complemento
(Observaciones o desviaciones)]])</f>
        <v/>
      </c>
      <c r="R740" s="295"/>
      <c r="S740" s="327" t="str">
        <f>_xlfn.XLOOKUP(Tabla135[[#This Row],[Tipo de control]],Tabla7[Tipo de control],Tabla7[Peso],"",1)</f>
        <v/>
      </c>
      <c r="T740" s="290" t="str">
        <f>_xlfn.XLOOKUP(Tabla135[[#This Row],[Tipo de control]],Tabla7[Tipo de control],Tabla7[Afectación matriz],"",1)</f>
        <v/>
      </c>
      <c r="U740" s="295"/>
      <c r="V740" s="327" t="str">
        <f>_xlfn.XLOOKUP(Tabla135[[#This Row],[Implementación]],Tabla11[Implementación],Tabla11[Peso],"",1)</f>
        <v/>
      </c>
      <c r="W740" s="295"/>
      <c r="X740" s="295"/>
      <c r="Y740" s="295"/>
      <c r="Z740" s="295"/>
      <c r="AA740" s="310" t="str">
        <f>IFERROR(Tabla135[[#This Row],[Peso del control]]+Tabla135[[#This Row],[Peso de la implementación]],"")</f>
        <v/>
      </c>
      <c r="AB740" s="310" t="str" cm="1">
        <f t="array" ref="AB740">IFERROR(IF(Tabla135[[#This Row],[Registro diligenciado]]=TRUE,_xlfn.IFS(AND(Tabla135[[#This Row],[No. de Control]]=1,Tabla135[[#This Row],[Desplazamiento en la Matriz]]="Probabilidad"),D740-(D740*Tabla135[[#This Row],[Valor del control]]),AND(Tabla135[[#This Row],[No. de Control]]&gt;1,Tabla135[[#This Row],[Desplazamiento en la Matriz]]="Probabilidad"),AB739-(AB739*Tabla135[[#This Row],[Valor del control]]),AND(Tabla135[[#This Row],[No. de Control]]=1,Tabla135[[#This Row],[Desplazamiento en la Matriz]]="Impacto"),D740,AND(Tabla135[[#This Row],[No. de Control]]&gt;1,Tabla135[[#This Row],[Desplazamiento en la Matriz]]="Impacto"),AB739),""),"")</f>
        <v/>
      </c>
      <c r="AC740" s="310" t="str" cm="1">
        <f t="array" ref="AC740">IFERROR(IF(Tabla135[[#This Row],[Registro diligenciado]]=TRUE,_xlfn.IFS(AND(Tabla135[[#This Row],[No. de Control]]=1,Tabla135[[#This Row],[Desplazamiento en la Matriz]]="Impacto"),E740-(E740*Tabla135[[#This Row],[Valor del control]]),AND(Tabla135[[#This Row],[No. de Control]]&gt;1,Tabla135[[#This Row],[Desplazamiento en la Matriz]]="Impacto"),AC739-(AC739*Tabla135[[#This Row],[Valor del control]]),AND(Tabla135[[#This Row],[No. de Control]]=1,Tabla135[[#This Row],[Desplazamiento en la Matriz]]="Probabilidad"),E740,AND(Tabla135[[#This Row],[No. de Control]]&gt;1,Tabla135[[#This Row],[Desplazamiento en la Matriz]]="Probabilidad"),AC739),""),"")</f>
        <v/>
      </c>
      <c r="AD740" s="310">
        <f>IFERROR(_xlfn.MINIFS(Tabla135[Probabilidad residual],Tabla135[Id Riesgo],Tabla135[[#This Row],[Id Riesgo]]),"")</f>
        <v>0</v>
      </c>
      <c r="AE740" s="310">
        <f>IFERROR(_xlfn.MINIFS(Tabla135[Impacto residual],Tabla135[Id Riesgo],Tabla135[[#This Row],[Id Riesgo]]),"")</f>
        <v>0</v>
      </c>
      <c r="AF740" s="310" t="str" cm="1">
        <f t="array" ref="AF74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40" s="310" t="str" cm="1">
        <f t="array" ref="AG74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4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40" s="213"/>
      <c r="AJ740" s="727">
        <f>_xlfn.MINIFS(Tabla135[Probabilidad residual],Tabla135[Id Riesgo],Tabla135[[#This Row],[Id Riesgo]])</f>
        <v>0</v>
      </c>
      <c r="AK740" s="727">
        <f>_xlfn.MINIFS(Tabla135[Impacto residual],Tabla135[Id Riesgo],Tabla135[[#This Row],[Id Riesgo]])</f>
        <v>0</v>
      </c>
      <c r="AL740" s="727"/>
      <c r="AM740" s="727"/>
      <c r="AN740" s="213"/>
      <c r="AO740" s="213"/>
      <c r="AP740" s="213"/>
      <c r="AQ740" s="213"/>
      <c r="AR740" s="213"/>
      <c r="AS740" s="213"/>
      <c r="AT740" s="213"/>
      <c r="AU740" s="213"/>
      <c r="AV740" s="213"/>
      <c r="AW740" s="213"/>
      <c r="AX740" s="213"/>
      <c r="AY740" s="213"/>
    </row>
    <row r="741" spans="1:51" ht="14.6" x14ac:dyDescent="0.4">
      <c r="A741" s="735" t="str">
        <f>Tabla135[[#This Row],[Id Riesgo]]</f>
        <v>RC73</v>
      </c>
      <c r="B741" s="736" t="str">
        <f>Tabla135[[#This Row],[Riesgo]]</f>
        <v/>
      </c>
      <c r="C741" s="742" t="b">
        <f>Tabla135[[#This Row],[Identificado en paso 1 y 2?]]</f>
        <v>0</v>
      </c>
      <c r="D741" s="727" t="str">
        <f>_xlfn.XLOOKUP(Tabla135[[#This Row],[Id Riesgo]],Tabla13[Id Riesgo],Tabla13[Probabilidad],"",1)</f>
        <v/>
      </c>
      <c r="E741" s="727" t="str">
        <f>IF(C741=TRUE,_xlfn.XLOOKUP(Tabla135[[#This Row],[Id Riesgo]],Tabla13[Id Riesgo],Tabla13[Porcentaje Impacto],"",1),"")</f>
        <v/>
      </c>
      <c r="F741" s="290" t="str">
        <f t="shared" si="72"/>
        <v>RC73</v>
      </c>
      <c r="G741" s="415" t="b">
        <f>_xlfn.XLOOKUP(F741,Tabla13[Id Riesgo],Tabla13[Registro diligenciado],FALSE,1)</f>
        <v>0</v>
      </c>
      <c r="H741" s="290" t="str">
        <f>IF(G741,_xlfn.XLOOKUP(F741,Tabla6[Id Riesgo],Tabla6[DESCRIPCIÓN DEL RIESGO],FALSE,1),"")</f>
        <v/>
      </c>
      <c r="I741" s="327" t="str">
        <f>_xlfn.XLOOKUP(Tabla135[[#This Row],[Id Riesgo]],Tabla13[Id Riesgo],Tabla13[Probabilidad])</f>
        <v/>
      </c>
      <c r="J741" s="327" t="str">
        <f>_xlfn.XLOOKUP(Tabla135[[#This Row],[Id Riesgo]],Tabla13[Id Riesgo],Tabla13[Porcentaje Impacto],"",1)</f>
        <v/>
      </c>
      <c r="K741" s="311">
        <v>10</v>
      </c>
      <c r="L741" s="314"/>
      <c r="M741" s="314"/>
      <c r="N741" s="314"/>
      <c r="O741" s="295"/>
      <c r="P741" s="314"/>
      <c r="Q741" s="328" t="str">
        <f>_xlfn.TEXTJOIN(" ",TRUE,Tabla135[[#This Row],[Actividad - Acción ¿Qué?
Inicia con verbo]],Tabla135[[#This Row],[Complemento
(Observaciones o desviaciones)]])</f>
        <v/>
      </c>
      <c r="R741" s="295"/>
      <c r="S741" s="327" t="str">
        <f>_xlfn.XLOOKUP(Tabla135[[#This Row],[Tipo de control]],Tabla7[Tipo de control],Tabla7[Peso],"",1)</f>
        <v/>
      </c>
      <c r="T741" s="290" t="str">
        <f>_xlfn.XLOOKUP(Tabla135[[#This Row],[Tipo de control]],Tabla7[Tipo de control],Tabla7[Afectación matriz],"",1)</f>
        <v/>
      </c>
      <c r="U741" s="295"/>
      <c r="V741" s="327" t="str">
        <f>_xlfn.XLOOKUP(Tabla135[[#This Row],[Implementación]],Tabla11[Implementación],Tabla11[Peso],"",1)</f>
        <v/>
      </c>
      <c r="W741" s="295"/>
      <c r="X741" s="295"/>
      <c r="Y741" s="295"/>
      <c r="Z741" s="295"/>
      <c r="AA741" s="310" t="str">
        <f>IFERROR(Tabla135[[#This Row],[Peso del control]]+Tabla135[[#This Row],[Peso de la implementación]],"")</f>
        <v/>
      </c>
      <c r="AB741" s="310" t="str" cm="1">
        <f t="array" ref="AB741">IFERROR(IF(Tabla135[[#This Row],[Registro diligenciado]]=TRUE,_xlfn.IFS(AND(Tabla135[[#This Row],[No. de Control]]=1,Tabla135[[#This Row],[Desplazamiento en la Matriz]]="Probabilidad"),D741-(D741*Tabla135[[#This Row],[Valor del control]]),AND(Tabla135[[#This Row],[No. de Control]]&gt;1,Tabla135[[#This Row],[Desplazamiento en la Matriz]]="Probabilidad"),AB740-(AB740*Tabla135[[#This Row],[Valor del control]]),AND(Tabla135[[#This Row],[No. de Control]]=1,Tabla135[[#This Row],[Desplazamiento en la Matriz]]="Impacto"),D741,AND(Tabla135[[#This Row],[No. de Control]]&gt;1,Tabla135[[#This Row],[Desplazamiento en la Matriz]]="Impacto"),AB740),""),"")</f>
        <v/>
      </c>
      <c r="AC741" s="310" t="str" cm="1">
        <f t="array" ref="AC741">IFERROR(IF(Tabla135[[#This Row],[Registro diligenciado]]=TRUE,_xlfn.IFS(AND(Tabla135[[#This Row],[No. de Control]]=1,Tabla135[[#This Row],[Desplazamiento en la Matriz]]="Impacto"),E741-(E741*Tabla135[[#This Row],[Valor del control]]),AND(Tabla135[[#This Row],[No. de Control]]&gt;1,Tabla135[[#This Row],[Desplazamiento en la Matriz]]="Impacto"),AC740-(AC740*Tabla135[[#This Row],[Valor del control]]),AND(Tabla135[[#This Row],[No. de Control]]=1,Tabla135[[#This Row],[Desplazamiento en la Matriz]]="Probabilidad"),E741,AND(Tabla135[[#This Row],[No. de Control]]&gt;1,Tabla135[[#This Row],[Desplazamiento en la Matriz]]="Probabilidad"),AC740),""),"")</f>
        <v/>
      </c>
      <c r="AD741" s="310">
        <f>IFERROR(_xlfn.MINIFS(Tabla135[Probabilidad residual],Tabla135[Id Riesgo],Tabla135[[#This Row],[Id Riesgo]]),"")</f>
        <v>0</v>
      </c>
      <c r="AE741" s="310">
        <f>IFERROR(_xlfn.MINIFS(Tabla135[Impacto residual],Tabla135[Id Riesgo],Tabla135[[#This Row],[Id Riesgo]]),"")</f>
        <v>0</v>
      </c>
      <c r="AF741" s="310" t="str" cm="1">
        <f t="array" ref="AF74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41" s="310" t="str" cm="1">
        <f t="array" ref="AG74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4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41" s="213"/>
      <c r="AJ741" s="727">
        <f>_xlfn.MINIFS(Tabla135[Probabilidad residual],Tabla135[Id Riesgo],Tabla135[[#This Row],[Id Riesgo]])</f>
        <v>0</v>
      </c>
      <c r="AK741" s="727">
        <f>_xlfn.MINIFS(Tabla135[Impacto residual],Tabla135[Id Riesgo],Tabla135[[#This Row],[Id Riesgo]])</f>
        <v>0</v>
      </c>
      <c r="AL741" s="727"/>
      <c r="AM741" s="727"/>
      <c r="AN741" s="213"/>
      <c r="AO741" s="213"/>
      <c r="AP741" s="213"/>
      <c r="AQ741" s="213"/>
      <c r="AR741" s="213"/>
      <c r="AS741" s="213"/>
      <c r="AT741" s="213"/>
      <c r="AU741" s="213"/>
      <c r="AV741" s="213"/>
      <c r="AW741" s="213"/>
      <c r="AX741" s="213"/>
      <c r="AY741" s="213"/>
    </row>
    <row r="742" spans="1:51" ht="14.6" x14ac:dyDescent="0.4">
      <c r="A742" s="735" t="str">
        <f>Tabla135[[#This Row],[Id Riesgo]]</f>
        <v>RC74</v>
      </c>
      <c r="B742" s="736" t="str">
        <f>Tabla135[[#This Row],[Riesgo]]</f>
        <v/>
      </c>
      <c r="C742" s="742" t="b">
        <f>Tabla135[[#This Row],[Identificado en paso 1 y 2?]]</f>
        <v>0</v>
      </c>
      <c r="D742" s="727" t="str">
        <f>_xlfn.XLOOKUP(Tabla135[[#This Row],[Id Riesgo]],Tabla13[Id Riesgo],Tabla13[Probabilidad],"",1)</f>
        <v/>
      </c>
      <c r="E742" s="727" t="str">
        <f>IF(C742=TRUE,_xlfn.XLOOKUP(Tabla135[[#This Row],[Id Riesgo]],Tabla13[Id Riesgo],Tabla13[Porcentaje Impacto],"",1),"")</f>
        <v/>
      </c>
      <c r="F742" s="290" t="s">
        <v>205</v>
      </c>
      <c r="G742" s="415" t="b">
        <f>_xlfn.XLOOKUP(F742,Tabla13[Id Riesgo],Tabla13[Registro diligenciado],FALSE,1)</f>
        <v>0</v>
      </c>
      <c r="H742" s="290" t="str">
        <f>IF(G742,_xlfn.XLOOKUP(F742,Tabla6[Id Riesgo],Tabla6[DESCRIPCIÓN DEL RIESGO],FALSE,1),"")</f>
        <v/>
      </c>
      <c r="I742" s="327" t="str">
        <f>_xlfn.XLOOKUP(Tabla135[[#This Row],[Id Riesgo]],Tabla13[Id Riesgo],Tabla13[Probabilidad])</f>
        <v/>
      </c>
      <c r="J742" s="327" t="str">
        <f>_xlfn.XLOOKUP(Tabla135[[#This Row],[Id Riesgo]],Tabla13[Id Riesgo],Tabla13[Porcentaje Impacto],"",1)</f>
        <v/>
      </c>
      <c r="K742" s="311">
        <v>1</v>
      </c>
      <c r="L742" s="314"/>
      <c r="M742" s="314"/>
      <c r="N742" s="314"/>
      <c r="O742" s="295"/>
      <c r="P742" s="314"/>
      <c r="Q742" s="328" t="str">
        <f>_xlfn.TEXTJOIN(" ",TRUE,Tabla135[[#This Row],[Actividad - Acción ¿Qué?
Inicia con verbo]],Tabla135[[#This Row],[Complemento
(Observaciones o desviaciones)]])</f>
        <v/>
      </c>
      <c r="R742" s="295"/>
      <c r="S742" s="327" t="str">
        <f>_xlfn.XLOOKUP(Tabla135[[#This Row],[Tipo de control]],Tabla7[Tipo de control],Tabla7[Peso],"",1)</f>
        <v/>
      </c>
      <c r="T742" s="290" t="str">
        <f>_xlfn.XLOOKUP(Tabla135[[#This Row],[Tipo de control]],Tabla7[Tipo de control],Tabla7[Afectación matriz],"",1)</f>
        <v/>
      </c>
      <c r="U742" s="295"/>
      <c r="V742" s="327" t="str">
        <f>_xlfn.XLOOKUP(Tabla135[[#This Row],[Implementación]],Tabla11[Implementación],Tabla11[Peso],"",1)</f>
        <v/>
      </c>
      <c r="W742" s="295"/>
      <c r="X742" s="295"/>
      <c r="Y742" s="295"/>
      <c r="Z742" s="295"/>
      <c r="AA742" s="310" t="str">
        <f>IFERROR(Tabla135[[#This Row],[Peso del control]]+Tabla135[[#This Row],[Peso de la implementación]],"")</f>
        <v/>
      </c>
      <c r="AB742" s="310" t="str" cm="1">
        <f t="array" ref="AB742">IFERROR(IF(Tabla135[[#This Row],[Registro diligenciado]]=TRUE,_xlfn.IFS(AND(Tabla135[[#This Row],[No. de Control]]=1,Tabla135[[#This Row],[Desplazamiento en la Matriz]]="Probabilidad"),D742-(D742*Tabla135[[#This Row],[Valor del control]]),AND(Tabla135[[#This Row],[No. de Control]]&gt;1,Tabla135[[#This Row],[Desplazamiento en la Matriz]]="Probabilidad"),AB741-(AB741*Tabla135[[#This Row],[Valor del control]]),AND(Tabla135[[#This Row],[No. de Control]]=1,Tabla135[[#This Row],[Desplazamiento en la Matriz]]="Impacto"),D742,AND(Tabla135[[#This Row],[No. de Control]]&gt;1,Tabla135[[#This Row],[Desplazamiento en la Matriz]]="Impacto"),AB741),""),"")</f>
        <v/>
      </c>
      <c r="AC742" s="310" t="str" cm="1">
        <f t="array" ref="AC742">IFERROR(IF(Tabla135[[#This Row],[Registro diligenciado]]=TRUE,_xlfn.IFS(AND(Tabla135[[#This Row],[No. de Control]]=1,Tabla135[[#This Row],[Desplazamiento en la Matriz]]="Impacto"),E742-(E742*Tabla135[[#This Row],[Valor del control]]),AND(Tabla135[[#This Row],[No. de Control]]&gt;1,Tabla135[[#This Row],[Desplazamiento en la Matriz]]="Impacto"),AC741-(AC741*Tabla135[[#This Row],[Valor del control]]),AND(Tabla135[[#This Row],[No. de Control]]=1,Tabla135[[#This Row],[Desplazamiento en la Matriz]]="Probabilidad"),E742,AND(Tabla135[[#This Row],[No. de Control]]&gt;1,Tabla135[[#This Row],[Desplazamiento en la Matriz]]="Probabilidad"),AC741),""),"")</f>
        <v/>
      </c>
      <c r="AD742" s="310">
        <f>IFERROR(_xlfn.MINIFS(Tabla135[Probabilidad residual],Tabla135[Id Riesgo],Tabla135[[#This Row],[Id Riesgo]]),"")</f>
        <v>0</v>
      </c>
      <c r="AE742" s="310">
        <f>IFERROR(_xlfn.MINIFS(Tabla135[Impacto residual],Tabla135[Id Riesgo],Tabla135[[#This Row],[Id Riesgo]]),"")</f>
        <v>0</v>
      </c>
      <c r="AF742" s="310" t="str" cm="1">
        <f t="array" ref="AF74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42" s="310" t="str" cm="1">
        <f t="array" ref="AG74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4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42" s="213"/>
      <c r="AJ742" s="727">
        <f>_xlfn.MINIFS(Tabla135[Probabilidad residual],Tabla135[Id Riesgo],Tabla135[[#This Row],[Id Riesgo]])</f>
        <v>0</v>
      </c>
      <c r="AK742" s="727">
        <f>_xlfn.MINIFS(Tabla135[Impacto residual],Tabla135[Id Riesgo],Tabla135[[#This Row],[Id Riesgo]])</f>
        <v>0</v>
      </c>
      <c r="AL742" s="727" t="str" cm="1">
        <f t="array" ref="AL742">IFERROR(_xlfn.IFS(AND(AJ742&gt;=CONFIGURACIÓN!$BF$6,AJ742&lt;=CONFIGURACIÓN!$BG$6),CONFIGURACIÓN!$BE$6,AND(AJ742&gt;=CONFIGURACIÓN!$BF$7,AJ742&lt;=CONFIGURACIÓN!$BG$7),CONFIGURACIÓN!$BE$7,AND(AJ742&gt;=CONFIGURACIÓN!$BF$8,AJ742&lt;=CONFIGURACIÓN!$BG$8),CONFIGURACIÓN!$BE$8,AND(AJ742&gt;=CONFIGURACIÓN!$BF$9,AJ742&lt;=CONFIGURACIÓN!$BG$9),CONFIGURACIÓN!$BE$9,AND(AJ742&gt;=CONFIGURACIÓN!$BF$10,AJ742&lt;=CONFIGURACIÓN!$BG$10),CONFIGURACIÓN!$BE$10),"")</f>
        <v/>
      </c>
      <c r="AM742" s="727" t="str" cm="1">
        <f t="array" ref="AM742">IFERROR(_xlfn.IFS(AND(AK742&gt;=CONFIGURACIÓN!$BJ$6,AK742&lt;=CONFIGURACIÓN!$BK$6),CONFIGURACIÓN!$BI$6,AND(AK742&gt;=CONFIGURACIÓN!$BJ$7,AK742&lt;=CONFIGURACIÓN!$BK$7),CONFIGURACIÓN!$BI$7,AND(AK742&gt;=CONFIGURACIÓN!$BJ$8,AK742&lt;=CONFIGURACIÓN!$BK$8),CONFIGURACIÓN!$BI$8,AND(AK742&gt;=CONFIGURACIÓN!$BJ$9,AK742&lt;=CONFIGURACIÓN!$BK$9),CONFIGURACIÓN!$BI$9,AND(AK742&gt;=CONFIGURACIÓN!$BJ$10,AK742&lt;=CONFIGURACIÓN!$BK$10),CONFIGURACIÓN!$BI$10),"")</f>
        <v/>
      </c>
      <c r="AN742" s="213"/>
      <c r="AO742" s="213"/>
      <c r="AP742" s="213"/>
      <c r="AQ742" s="213"/>
      <c r="AR742" s="213"/>
      <c r="AS742" s="213"/>
      <c r="AT742" s="213"/>
      <c r="AU742" s="213"/>
      <c r="AV742" s="213"/>
      <c r="AW742" s="213"/>
      <c r="AX742" s="213"/>
      <c r="AY742" s="213"/>
    </row>
    <row r="743" spans="1:51" ht="14.6" x14ac:dyDescent="0.4">
      <c r="A743" s="735" t="str">
        <f>Tabla135[[#This Row],[Id Riesgo]]</f>
        <v>RC74</v>
      </c>
      <c r="B743" s="736" t="str">
        <f>Tabla135[[#This Row],[Riesgo]]</f>
        <v/>
      </c>
      <c r="C743" s="742" t="b">
        <f>Tabla135[[#This Row],[Identificado en paso 1 y 2?]]</f>
        <v>0</v>
      </c>
      <c r="D743" s="727" t="str">
        <f>_xlfn.XLOOKUP(Tabla135[[#This Row],[Id Riesgo]],Tabla13[Id Riesgo],Tabla13[Probabilidad],"",1)</f>
        <v/>
      </c>
      <c r="E743" s="727" t="str">
        <f>IF(C743=TRUE,_xlfn.XLOOKUP(Tabla135[[#This Row],[Id Riesgo]],Tabla13[Id Riesgo],Tabla13[Porcentaje Impacto],"",1),"")</f>
        <v/>
      </c>
      <c r="F743" s="290" t="str">
        <f t="shared" ref="F743:F751" si="73">F742</f>
        <v>RC74</v>
      </c>
      <c r="G743" s="415" t="b">
        <f>_xlfn.XLOOKUP(F743,Tabla13[Id Riesgo],Tabla13[Registro diligenciado],FALSE,1)</f>
        <v>0</v>
      </c>
      <c r="H743" s="290" t="str">
        <f>IF(G743,_xlfn.XLOOKUP(F743,Tabla6[Id Riesgo],Tabla6[DESCRIPCIÓN DEL RIESGO],FALSE,1),"")</f>
        <v/>
      </c>
      <c r="I743" s="327" t="str">
        <f>_xlfn.XLOOKUP(Tabla135[[#This Row],[Id Riesgo]],Tabla13[Id Riesgo],Tabla13[Probabilidad])</f>
        <v/>
      </c>
      <c r="J743" s="327" t="str">
        <f>_xlfn.XLOOKUP(Tabla135[[#This Row],[Id Riesgo]],Tabla13[Id Riesgo],Tabla13[Porcentaje Impacto],"",1)</f>
        <v/>
      </c>
      <c r="K743" s="311">
        <v>2</v>
      </c>
      <c r="L743" s="314"/>
      <c r="M743" s="314"/>
      <c r="N743" s="314"/>
      <c r="O743" s="295"/>
      <c r="P743" s="314"/>
      <c r="Q743" s="328" t="str">
        <f>_xlfn.TEXTJOIN(" ",TRUE,Tabla135[[#This Row],[Actividad - Acción ¿Qué?
Inicia con verbo]],Tabla135[[#This Row],[Complemento
(Observaciones o desviaciones)]])</f>
        <v/>
      </c>
      <c r="R743" s="295"/>
      <c r="S743" s="327" t="str">
        <f>_xlfn.XLOOKUP(Tabla135[[#This Row],[Tipo de control]],Tabla7[Tipo de control],Tabla7[Peso],"",1)</f>
        <v/>
      </c>
      <c r="T743" s="290" t="str">
        <f>_xlfn.XLOOKUP(Tabla135[[#This Row],[Tipo de control]],Tabla7[Tipo de control],Tabla7[Afectación matriz],"",1)</f>
        <v/>
      </c>
      <c r="U743" s="295"/>
      <c r="V743" s="327" t="str">
        <f>_xlfn.XLOOKUP(Tabla135[[#This Row],[Implementación]],Tabla11[Implementación],Tabla11[Peso],"",1)</f>
        <v/>
      </c>
      <c r="W743" s="295"/>
      <c r="X743" s="295"/>
      <c r="Y743" s="295"/>
      <c r="Z743" s="295"/>
      <c r="AA743" s="310" t="str">
        <f>IFERROR(Tabla135[[#This Row],[Peso del control]]+Tabla135[[#This Row],[Peso de la implementación]],"")</f>
        <v/>
      </c>
      <c r="AB743" s="310" t="str" cm="1">
        <f t="array" ref="AB743">IFERROR(IF(Tabla135[[#This Row],[Registro diligenciado]]=TRUE,_xlfn.IFS(AND(Tabla135[[#This Row],[No. de Control]]=1,Tabla135[[#This Row],[Desplazamiento en la Matriz]]="Probabilidad"),D743-(D743*Tabla135[[#This Row],[Valor del control]]),AND(Tabla135[[#This Row],[No. de Control]]&gt;1,Tabla135[[#This Row],[Desplazamiento en la Matriz]]="Probabilidad"),AB742-(AB742*Tabla135[[#This Row],[Valor del control]]),AND(Tabla135[[#This Row],[No. de Control]]=1,Tabla135[[#This Row],[Desplazamiento en la Matriz]]="Impacto"),D743,AND(Tabla135[[#This Row],[No. de Control]]&gt;1,Tabla135[[#This Row],[Desplazamiento en la Matriz]]="Impacto"),AB742),""),"")</f>
        <v/>
      </c>
      <c r="AC743" s="310" t="str" cm="1">
        <f t="array" ref="AC743">IFERROR(IF(Tabla135[[#This Row],[Registro diligenciado]]=TRUE,_xlfn.IFS(AND(Tabla135[[#This Row],[No. de Control]]=1,Tabla135[[#This Row],[Desplazamiento en la Matriz]]="Impacto"),E743-(E743*Tabla135[[#This Row],[Valor del control]]),AND(Tabla135[[#This Row],[No. de Control]]&gt;1,Tabla135[[#This Row],[Desplazamiento en la Matriz]]="Impacto"),AC742-(AC742*Tabla135[[#This Row],[Valor del control]]),AND(Tabla135[[#This Row],[No. de Control]]=1,Tabla135[[#This Row],[Desplazamiento en la Matriz]]="Probabilidad"),E743,AND(Tabla135[[#This Row],[No. de Control]]&gt;1,Tabla135[[#This Row],[Desplazamiento en la Matriz]]="Probabilidad"),AC742),""),"")</f>
        <v/>
      </c>
      <c r="AD743" s="310">
        <f>IFERROR(_xlfn.MINIFS(Tabla135[Probabilidad residual],Tabla135[Id Riesgo],Tabla135[[#This Row],[Id Riesgo]]),"")</f>
        <v>0</v>
      </c>
      <c r="AE743" s="310">
        <f>IFERROR(_xlfn.MINIFS(Tabla135[Impacto residual],Tabla135[Id Riesgo],Tabla135[[#This Row],[Id Riesgo]]),"")</f>
        <v>0</v>
      </c>
      <c r="AF743" s="310" t="str" cm="1">
        <f t="array" ref="AF74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43" s="310" t="str" cm="1">
        <f t="array" ref="AG74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4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43" s="213"/>
      <c r="AJ743" s="727">
        <f>_xlfn.MINIFS(Tabla135[Probabilidad residual],Tabla135[Id Riesgo],Tabla135[[#This Row],[Id Riesgo]])</f>
        <v>0</v>
      </c>
      <c r="AK743" s="727">
        <f>_xlfn.MINIFS(Tabla135[Impacto residual],Tabla135[Id Riesgo],Tabla135[[#This Row],[Id Riesgo]])</f>
        <v>0</v>
      </c>
      <c r="AL743" s="727"/>
      <c r="AM743" s="727"/>
      <c r="AN743" s="213"/>
      <c r="AO743" s="213"/>
      <c r="AP743" s="213"/>
      <c r="AQ743" s="213"/>
      <c r="AR743" s="213"/>
      <c r="AS743" s="213"/>
      <c r="AT743" s="213"/>
      <c r="AU743" s="213"/>
      <c r="AV743" s="213"/>
      <c r="AW743" s="213"/>
      <c r="AX743" s="213"/>
      <c r="AY743" s="213"/>
    </row>
    <row r="744" spans="1:51" ht="14.6" x14ac:dyDescent="0.4">
      <c r="A744" s="735" t="str">
        <f>Tabla135[[#This Row],[Id Riesgo]]</f>
        <v>RC74</v>
      </c>
      <c r="B744" s="736" t="str">
        <f>Tabla135[[#This Row],[Riesgo]]</f>
        <v/>
      </c>
      <c r="C744" s="742" t="b">
        <f>Tabla135[[#This Row],[Identificado en paso 1 y 2?]]</f>
        <v>0</v>
      </c>
      <c r="D744" s="727" t="str">
        <f>_xlfn.XLOOKUP(Tabla135[[#This Row],[Id Riesgo]],Tabla13[Id Riesgo],Tabla13[Probabilidad],"",1)</f>
        <v/>
      </c>
      <c r="E744" s="727" t="str">
        <f>IF(C744=TRUE,_xlfn.XLOOKUP(Tabla135[[#This Row],[Id Riesgo]],Tabla13[Id Riesgo],Tabla13[Porcentaje Impacto],"",1),"")</f>
        <v/>
      </c>
      <c r="F744" s="290" t="str">
        <f t="shared" si="73"/>
        <v>RC74</v>
      </c>
      <c r="G744" s="415" t="b">
        <f>_xlfn.XLOOKUP(F744,Tabla13[Id Riesgo],Tabla13[Registro diligenciado],FALSE,1)</f>
        <v>0</v>
      </c>
      <c r="H744" s="290" t="str">
        <f>IF(G744,_xlfn.XLOOKUP(F744,Tabla6[Id Riesgo],Tabla6[DESCRIPCIÓN DEL RIESGO],FALSE,1),"")</f>
        <v/>
      </c>
      <c r="I744" s="327" t="str">
        <f>_xlfn.XLOOKUP(Tabla135[[#This Row],[Id Riesgo]],Tabla13[Id Riesgo],Tabla13[Probabilidad])</f>
        <v/>
      </c>
      <c r="J744" s="327" t="str">
        <f>_xlfn.XLOOKUP(Tabla135[[#This Row],[Id Riesgo]],Tabla13[Id Riesgo],Tabla13[Porcentaje Impacto],"",1)</f>
        <v/>
      </c>
      <c r="K744" s="311">
        <v>3</v>
      </c>
      <c r="L744" s="314"/>
      <c r="M744" s="314"/>
      <c r="N744" s="314"/>
      <c r="O744" s="295"/>
      <c r="P744" s="314"/>
      <c r="Q744" s="328" t="str">
        <f>_xlfn.TEXTJOIN(" ",TRUE,Tabla135[[#This Row],[Actividad - Acción ¿Qué?
Inicia con verbo]],Tabla135[[#This Row],[Complemento
(Observaciones o desviaciones)]])</f>
        <v/>
      </c>
      <c r="R744" s="295"/>
      <c r="S744" s="327" t="str">
        <f>_xlfn.XLOOKUP(Tabla135[[#This Row],[Tipo de control]],Tabla7[Tipo de control],Tabla7[Peso],"",1)</f>
        <v/>
      </c>
      <c r="T744" s="290" t="str">
        <f>_xlfn.XLOOKUP(Tabla135[[#This Row],[Tipo de control]],Tabla7[Tipo de control],Tabla7[Afectación matriz],"",1)</f>
        <v/>
      </c>
      <c r="U744" s="295"/>
      <c r="V744" s="327" t="str">
        <f>_xlfn.XLOOKUP(Tabla135[[#This Row],[Implementación]],Tabla11[Implementación],Tabla11[Peso],"",1)</f>
        <v/>
      </c>
      <c r="W744" s="295"/>
      <c r="X744" s="295"/>
      <c r="Y744" s="295"/>
      <c r="Z744" s="295"/>
      <c r="AA744" s="310" t="str">
        <f>IFERROR(Tabla135[[#This Row],[Peso del control]]+Tabla135[[#This Row],[Peso de la implementación]],"")</f>
        <v/>
      </c>
      <c r="AB744" s="310" t="str" cm="1">
        <f t="array" ref="AB744">IFERROR(IF(Tabla135[[#This Row],[Registro diligenciado]]=TRUE,_xlfn.IFS(AND(Tabla135[[#This Row],[No. de Control]]=1,Tabla135[[#This Row],[Desplazamiento en la Matriz]]="Probabilidad"),D744-(D744*Tabla135[[#This Row],[Valor del control]]),AND(Tabla135[[#This Row],[No. de Control]]&gt;1,Tabla135[[#This Row],[Desplazamiento en la Matriz]]="Probabilidad"),AB743-(AB743*Tabla135[[#This Row],[Valor del control]]),AND(Tabla135[[#This Row],[No. de Control]]=1,Tabla135[[#This Row],[Desplazamiento en la Matriz]]="Impacto"),D744,AND(Tabla135[[#This Row],[No. de Control]]&gt;1,Tabla135[[#This Row],[Desplazamiento en la Matriz]]="Impacto"),AB743),""),"")</f>
        <v/>
      </c>
      <c r="AC744" s="310" t="str" cm="1">
        <f t="array" ref="AC744">IFERROR(IF(Tabla135[[#This Row],[Registro diligenciado]]=TRUE,_xlfn.IFS(AND(Tabla135[[#This Row],[No. de Control]]=1,Tabla135[[#This Row],[Desplazamiento en la Matriz]]="Impacto"),E744-(E744*Tabla135[[#This Row],[Valor del control]]),AND(Tabla135[[#This Row],[No. de Control]]&gt;1,Tabla135[[#This Row],[Desplazamiento en la Matriz]]="Impacto"),AC743-(AC743*Tabla135[[#This Row],[Valor del control]]),AND(Tabla135[[#This Row],[No. de Control]]=1,Tabla135[[#This Row],[Desplazamiento en la Matriz]]="Probabilidad"),E744,AND(Tabla135[[#This Row],[No. de Control]]&gt;1,Tabla135[[#This Row],[Desplazamiento en la Matriz]]="Probabilidad"),AC743),""),"")</f>
        <v/>
      </c>
      <c r="AD744" s="310">
        <f>IFERROR(_xlfn.MINIFS(Tabla135[Probabilidad residual],Tabla135[Id Riesgo],Tabla135[[#This Row],[Id Riesgo]]),"")</f>
        <v>0</v>
      </c>
      <c r="AE744" s="310">
        <f>IFERROR(_xlfn.MINIFS(Tabla135[Impacto residual],Tabla135[Id Riesgo],Tabla135[[#This Row],[Id Riesgo]]),"")</f>
        <v>0</v>
      </c>
      <c r="AF744" s="310" t="str" cm="1">
        <f t="array" ref="AF74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44" s="310" t="str" cm="1">
        <f t="array" ref="AG74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4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44" s="213"/>
      <c r="AJ744" s="727">
        <f>_xlfn.MINIFS(Tabla135[Probabilidad residual],Tabla135[Id Riesgo],Tabla135[[#This Row],[Id Riesgo]])</f>
        <v>0</v>
      </c>
      <c r="AK744" s="727">
        <f>_xlfn.MINIFS(Tabla135[Impacto residual],Tabla135[Id Riesgo],Tabla135[[#This Row],[Id Riesgo]])</f>
        <v>0</v>
      </c>
      <c r="AL744" s="727"/>
      <c r="AM744" s="727"/>
      <c r="AN744" s="213"/>
      <c r="AO744" s="213"/>
      <c r="AP744" s="213"/>
      <c r="AQ744" s="213"/>
      <c r="AR744" s="213"/>
      <c r="AS744" s="213"/>
      <c r="AT744" s="213"/>
      <c r="AU744" s="213"/>
      <c r="AV744" s="213"/>
      <c r="AW744" s="213"/>
      <c r="AX744" s="213"/>
      <c r="AY744" s="213"/>
    </row>
    <row r="745" spans="1:51" ht="14.6" x14ac:dyDescent="0.4">
      <c r="A745" s="735" t="str">
        <f>Tabla135[[#This Row],[Id Riesgo]]</f>
        <v>RC74</v>
      </c>
      <c r="B745" s="736" t="str">
        <f>Tabla135[[#This Row],[Riesgo]]</f>
        <v/>
      </c>
      <c r="C745" s="742" t="b">
        <f>Tabla135[[#This Row],[Identificado en paso 1 y 2?]]</f>
        <v>0</v>
      </c>
      <c r="D745" s="727" t="str">
        <f>_xlfn.XLOOKUP(Tabla135[[#This Row],[Id Riesgo]],Tabla13[Id Riesgo],Tabla13[Probabilidad],"",1)</f>
        <v/>
      </c>
      <c r="E745" s="727" t="str">
        <f>IF(C745=TRUE,_xlfn.XLOOKUP(Tabla135[[#This Row],[Id Riesgo]],Tabla13[Id Riesgo],Tabla13[Porcentaje Impacto],"",1),"")</f>
        <v/>
      </c>
      <c r="F745" s="290" t="str">
        <f t="shared" si="73"/>
        <v>RC74</v>
      </c>
      <c r="G745" s="415" t="b">
        <f>_xlfn.XLOOKUP(F745,Tabla13[Id Riesgo],Tabla13[Registro diligenciado],FALSE,1)</f>
        <v>0</v>
      </c>
      <c r="H745" s="290" t="str">
        <f>IF(G745,_xlfn.XLOOKUP(F745,Tabla6[Id Riesgo],Tabla6[DESCRIPCIÓN DEL RIESGO],FALSE,1),"")</f>
        <v/>
      </c>
      <c r="I745" s="327" t="str">
        <f>_xlfn.XLOOKUP(Tabla135[[#This Row],[Id Riesgo]],Tabla13[Id Riesgo],Tabla13[Probabilidad])</f>
        <v/>
      </c>
      <c r="J745" s="327" t="str">
        <f>_xlfn.XLOOKUP(Tabla135[[#This Row],[Id Riesgo]],Tabla13[Id Riesgo],Tabla13[Porcentaje Impacto],"",1)</f>
        <v/>
      </c>
      <c r="K745" s="311">
        <v>4</v>
      </c>
      <c r="L745" s="314"/>
      <c r="M745" s="314"/>
      <c r="N745" s="314"/>
      <c r="O745" s="295"/>
      <c r="P745" s="314"/>
      <c r="Q745" s="328" t="str">
        <f>_xlfn.TEXTJOIN(" ",TRUE,Tabla135[[#This Row],[Actividad - Acción ¿Qué?
Inicia con verbo]],Tabla135[[#This Row],[Complemento
(Observaciones o desviaciones)]])</f>
        <v/>
      </c>
      <c r="R745" s="295"/>
      <c r="S745" s="327" t="str">
        <f>_xlfn.XLOOKUP(Tabla135[[#This Row],[Tipo de control]],Tabla7[Tipo de control],Tabla7[Peso],"",1)</f>
        <v/>
      </c>
      <c r="T745" s="290" t="str">
        <f>_xlfn.XLOOKUP(Tabla135[[#This Row],[Tipo de control]],Tabla7[Tipo de control],Tabla7[Afectación matriz],"",1)</f>
        <v/>
      </c>
      <c r="U745" s="295"/>
      <c r="V745" s="327" t="str">
        <f>_xlfn.XLOOKUP(Tabla135[[#This Row],[Implementación]],Tabla11[Implementación],Tabla11[Peso],"",1)</f>
        <v/>
      </c>
      <c r="W745" s="295"/>
      <c r="X745" s="295"/>
      <c r="Y745" s="295"/>
      <c r="Z745" s="295"/>
      <c r="AA745" s="310" t="str">
        <f>IFERROR(Tabla135[[#This Row],[Peso del control]]+Tabla135[[#This Row],[Peso de la implementación]],"")</f>
        <v/>
      </c>
      <c r="AB745" s="310" t="str" cm="1">
        <f t="array" ref="AB745">IFERROR(IF(Tabla135[[#This Row],[Registro diligenciado]]=TRUE,_xlfn.IFS(AND(Tabla135[[#This Row],[No. de Control]]=1,Tabla135[[#This Row],[Desplazamiento en la Matriz]]="Probabilidad"),D745-(D745*Tabla135[[#This Row],[Valor del control]]),AND(Tabla135[[#This Row],[No. de Control]]&gt;1,Tabla135[[#This Row],[Desplazamiento en la Matriz]]="Probabilidad"),AB744-(AB744*Tabla135[[#This Row],[Valor del control]]),AND(Tabla135[[#This Row],[No. de Control]]=1,Tabla135[[#This Row],[Desplazamiento en la Matriz]]="Impacto"),D745,AND(Tabla135[[#This Row],[No. de Control]]&gt;1,Tabla135[[#This Row],[Desplazamiento en la Matriz]]="Impacto"),AB744),""),"")</f>
        <v/>
      </c>
      <c r="AC745" s="310" t="str" cm="1">
        <f t="array" ref="AC745">IFERROR(IF(Tabla135[[#This Row],[Registro diligenciado]]=TRUE,_xlfn.IFS(AND(Tabla135[[#This Row],[No. de Control]]=1,Tabla135[[#This Row],[Desplazamiento en la Matriz]]="Impacto"),E745-(E745*Tabla135[[#This Row],[Valor del control]]),AND(Tabla135[[#This Row],[No. de Control]]&gt;1,Tabla135[[#This Row],[Desplazamiento en la Matriz]]="Impacto"),AC744-(AC744*Tabla135[[#This Row],[Valor del control]]),AND(Tabla135[[#This Row],[No. de Control]]=1,Tabla135[[#This Row],[Desplazamiento en la Matriz]]="Probabilidad"),E745,AND(Tabla135[[#This Row],[No. de Control]]&gt;1,Tabla135[[#This Row],[Desplazamiento en la Matriz]]="Probabilidad"),AC744),""),"")</f>
        <v/>
      </c>
      <c r="AD745" s="310">
        <f>IFERROR(_xlfn.MINIFS(Tabla135[Probabilidad residual],Tabla135[Id Riesgo],Tabla135[[#This Row],[Id Riesgo]]),"")</f>
        <v>0</v>
      </c>
      <c r="AE745" s="310">
        <f>IFERROR(_xlfn.MINIFS(Tabla135[Impacto residual],Tabla135[Id Riesgo],Tabla135[[#This Row],[Id Riesgo]]),"")</f>
        <v>0</v>
      </c>
      <c r="AF745" s="310" t="str" cm="1">
        <f t="array" ref="AF74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45" s="310" t="str" cm="1">
        <f t="array" ref="AG74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4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45" s="213"/>
      <c r="AJ745" s="727">
        <f>_xlfn.MINIFS(Tabla135[Probabilidad residual],Tabla135[Id Riesgo],Tabla135[[#This Row],[Id Riesgo]])</f>
        <v>0</v>
      </c>
      <c r="AK745" s="727">
        <f>_xlfn.MINIFS(Tabla135[Impacto residual],Tabla135[Id Riesgo],Tabla135[[#This Row],[Id Riesgo]])</f>
        <v>0</v>
      </c>
      <c r="AL745" s="727"/>
      <c r="AM745" s="727"/>
      <c r="AN745" s="213"/>
      <c r="AO745" s="213"/>
      <c r="AP745" s="213"/>
      <c r="AQ745" s="213"/>
      <c r="AR745" s="213"/>
      <c r="AS745" s="213"/>
      <c r="AT745" s="213"/>
      <c r="AU745" s="213"/>
      <c r="AV745" s="213"/>
      <c r="AW745" s="213"/>
      <c r="AX745" s="213"/>
      <c r="AY745" s="213"/>
    </row>
    <row r="746" spans="1:51" ht="14.6" x14ac:dyDescent="0.4">
      <c r="A746" s="735" t="str">
        <f>Tabla135[[#This Row],[Id Riesgo]]</f>
        <v>RC74</v>
      </c>
      <c r="B746" s="736" t="str">
        <f>Tabla135[[#This Row],[Riesgo]]</f>
        <v/>
      </c>
      <c r="C746" s="742" t="b">
        <f>Tabla135[[#This Row],[Identificado en paso 1 y 2?]]</f>
        <v>0</v>
      </c>
      <c r="D746" s="727" t="str">
        <f>_xlfn.XLOOKUP(Tabla135[[#This Row],[Id Riesgo]],Tabla13[Id Riesgo],Tabla13[Probabilidad],"",1)</f>
        <v/>
      </c>
      <c r="E746" s="727" t="str">
        <f>IF(C746=TRUE,_xlfn.XLOOKUP(Tabla135[[#This Row],[Id Riesgo]],Tabla13[Id Riesgo],Tabla13[Porcentaje Impacto],"",1),"")</f>
        <v/>
      </c>
      <c r="F746" s="290" t="str">
        <f t="shared" si="73"/>
        <v>RC74</v>
      </c>
      <c r="G746" s="415" t="b">
        <f>_xlfn.XLOOKUP(F746,Tabla13[Id Riesgo],Tabla13[Registro diligenciado],FALSE,1)</f>
        <v>0</v>
      </c>
      <c r="H746" s="290" t="str">
        <f>IF(G746,_xlfn.XLOOKUP(F746,Tabla6[Id Riesgo],Tabla6[DESCRIPCIÓN DEL RIESGO],FALSE,1),"")</f>
        <v/>
      </c>
      <c r="I746" s="327" t="str">
        <f>_xlfn.XLOOKUP(Tabla135[[#This Row],[Id Riesgo]],Tabla13[Id Riesgo],Tabla13[Probabilidad])</f>
        <v/>
      </c>
      <c r="J746" s="327" t="str">
        <f>_xlfn.XLOOKUP(Tabla135[[#This Row],[Id Riesgo]],Tabla13[Id Riesgo],Tabla13[Porcentaje Impacto],"",1)</f>
        <v/>
      </c>
      <c r="K746" s="311">
        <v>5</v>
      </c>
      <c r="L746" s="314"/>
      <c r="M746" s="314"/>
      <c r="N746" s="314"/>
      <c r="O746" s="295"/>
      <c r="P746" s="314"/>
      <c r="Q746" s="328" t="str">
        <f>_xlfn.TEXTJOIN(" ",TRUE,Tabla135[[#This Row],[Actividad - Acción ¿Qué?
Inicia con verbo]],Tabla135[[#This Row],[Complemento
(Observaciones o desviaciones)]])</f>
        <v/>
      </c>
      <c r="R746" s="295"/>
      <c r="S746" s="327" t="str">
        <f>_xlfn.XLOOKUP(Tabla135[[#This Row],[Tipo de control]],Tabla7[Tipo de control],Tabla7[Peso],"",1)</f>
        <v/>
      </c>
      <c r="T746" s="290" t="str">
        <f>_xlfn.XLOOKUP(Tabla135[[#This Row],[Tipo de control]],Tabla7[Tipo de control],Tabla7[Afectación matriz],"",1)</f>
        <v/>
      </c>
      <c r="U746" s="295"/>
      <c r="V746" s="327" t="str">
        <f>_xlfn.XLOOKUP(Tabla135[[#This Row],[Implementación]],Tabla11[Implementación],Tabla11[Peso],"",1)</f>
        <v/>
      </c>
      <c r="W746" s="295"/>
      <c r="X746" s="295"/>
      <c r="Y746" s="295"/>
      <c r="Z746" s="295"/>
      <c r="AA746" s="310" t="str">
        <f>IFERROR(Tabla135[[#This Row],[Peso del control]]+Tabla135[[#This Row],[Peso de la implementación]],"")</f>
        <v/>
      </c>
      <c r="AB746" s="310" t="str" cm="1">
        <f t="array" ref="AB746">IFERROR(IF(Tabla135[[#This Row],[Registro diligenciado]]=TRUE,_xlfn.IFS(AND(Tabla135[[#This Row],[No. de Control]]=1,Tabla135[[#This Row],[Desplazamiento en la Matriz]]="Probabilidad"),D746-(D746*Tabla135[[#This Row],[Valor del control]]),AND(Tabla135[[#This Row],[No. de Control]]&gt;1,Tabla135[[#This Row],[Desplazamiento en la Matriz]]="Probabilidad"),AB745-(AB745*Tabla135[[#This Row],[Valor del control]]),AND(Tabla135[[#This Row],[No. de Control]]=1,Tabla135[[#This Row],[Desplazamiento en la Matriz]]="Impacto"),D746,AND(Tabla135[[#This Row],[No. de Control]]&gt;1,Tabla135[[#This Row],[Desplazamiento en la Matriz]]="Impacto"),AB745),""),"")</f>
        <v/>
      </c>
      <c r="AC746" s="310" t="str" cm="1">
        <f t="array" ref="AC746">IFERROR(IF(Tabla135[[#This Row],[Registro diligenciado]]=TRUE,_xlfn.IFS(AND(Tabla135[[#This Row],[No. de Control]]=1,Tabla135[[#This Row],[Desplazamiento en la Matriz]]="Impacto"),E746-(E746*Tabla135[[#This Row],[Valor del control]]),AND(Tabla135[[#This Row],[No. de Control]]&gt;1,Tabla135[[#This Row],[Desplazamiento en la Matriz]]="Impacto"),AC745-(AC745*Tabla135[[#This Row],[Valor del control]]),AND(Tabla135[[#This Row],[No. de Control]]=1,Tabla135[[#This Row],[Desplazamiento en la Matriz]]="Probabilidad"),E746,AND(Tabla135[[#This Row],[No. de Control]]&gt;1,Tabla135[[#This Row],[Desplazamiento en la Matriz]]="Probabilidad"),AC745),""),"")</f>
        <v/>
      </c>
      <c r="AD746" s="310">
        <f>IFERROR(_xlfn.MINIFS(Tabla135[Probabilidad residual],Tabla135[Id Riesgo],Tabla135[[#This Row],[Id Riesgo]]),"")</f>
        <v>0</v>
      </c>
      <c r="AE746" s="310">
        <f>IFERROR(_xlfn.MINIFS(Tabla135[Impacto residual],Tabla135[Id Riesgo],Tabla135[[#This Row],[Id Riesgo]]),"")</f>
        <v>0</v>
      </c>
      <c r="AF746" s="310" t="str" cm="1">
        <f t="array" ref="AF74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46" s="310" t="str" cm="1">
        <f t="array" ref="AG74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4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46" s="213"/>
      <c r="AJ746" s="727">
        <f>_xlfn.MINIFS(Tabla135[Probabilidad residual],Tabla135[Id Riesgo],Tabla135[[#This Row],[Id Riesgo]])</f>
        <v>0</v>
      </c>
      <c r="AK746" s="727">
        <f>_xlfn.MINIFS(Tabla135[Impacto residual],Tabla135[Id Riesgo],Tabla135[[#This Row],[Id Riesgo]])</f>
        <v>0</v>
      </c>
      <c r="AL746" s="727"/>
      <c r="AM746" s="727"/>
      <c r="AN746" s="213"/>
      <c r="AO746" s="213"/>
      <c r="AP746" s="213"/>
      <c r="AQ746" s="213"/>
      <c r="AR746" s="213"/>
      <c r="AS746" s="213"/>
      <c r="AT746" s="213"/>
      <c r="AU746" s="213"/>
      <c r="AV746" s="213"/>
      <c r="AW746" s="213"/>
      <c r="AX746" s="213"/>
      <c r="AY746" s="213"/>
    </row>
    <row r="747" spans="1:51" ht="14.6" x14ac:dyDescent="0.4">
      <c r="A747" s="735" t="str">
        <f>Tabla135[[#This Row],[Id Riesgo]]</f>
        <v>RC74</v>
      </c>
      <c r="B747" s="736" t="str">
        <f>Tabla135[[#This Row],[Riesgo]]</f>
        <v/>
      </c>
      <c r="C747" s="742" t="b">
        <f>Tabla135[[#This Row],[Identificado en paso 1 y 2?]]</f>
        <v>0</v>
      </c>
      <c r="D747" s="727" t="str">
        <f>_xlfn.XLOOKUP(Tabla135[[#This Row],[Id Riesgo]],Tabla13[Id Riesgo],Tabla13[Probabilidad],"",1)</f>
        <v/>
      </c>
      <c r="E747" s="727" t="str">
        <f>IF(C747=TRUE,_xlfn.XLOOKUP(Tabla135[[#This Row],[Id Riesgo]],Tabla13[Id Riesgo],Tabla13[Porcentaje Impacto],"",1),"")</f>
        <v/>
      </c>
      <c r="F747" s="290" t="str">
        <f t="shared" si="73"/>
        <v>RC74</v>
      </c>
      <c r="G747" s="415" t="b">
        <f>_xlfn.XLOOKUP(F747,Tabla13[Id Riesgo],Tabla13[Registro diligenciado],FALSE,1)</f>
        <v>0</v>
      </c>
      <c r="H747" s="290" t="str">
        <f>IF(G747,_xlfn.XLOOKUP(F747,Tabla6[Id Riesgo],Tabla6[DESCRIPCIÓN DEL RIESGO],FALSE,1),"")</f>
        <v/>
      </c>
      <c r="I747" s="327" t="str">
        <f>_xlfn.XLOOKUP(Tabla135[[#This Row],[Id Riesgo]],Tabla13[Id Riesgo],Tabla13[Probabilidad])</f>
        <v/>
      </c>
      <c r="J747" s="327" t="str">
        <f>_xlfn.XLOOKUP(Tabla135[[#This Row],[Id Riesgo]],Tabla13[Id Riesgo],Tabla13[Porcentaje Impacto],"",1)</f>
        <v/>
      </c>
      <c r="K747" s="311">
        <v>6</v>
      </c>
      <c r="L747" s="314"/>
      <c r="M747" s="314"/>
      <c r="N747" s="314"/>
      <c r="O747" s="295"/>
      <c r="P747" s="314"/>
      <c r="Q747" s="328" t="str">
        <f>_xlfn.TEXTJOIN(" ",TRUE,Tabla135[[#This Row],[Actividad - Acción ¿Qué?
Inicia con verbo]],Tabla135[[#This Row],[Complemento
(Observaciones o desviaciones)]])</f>
        <v/>
      </c>
      <c r="R747" s="295"/>
      <c r="S747" s="327" t="str">
        <f>_xlfn.XLOOKUP(Tabla135[[#This Row],[Tipo de control]],Tabla7[Tipo de control],Tabla7[Peso],"",1)</f>
        <v/>
      </c>
      <c r="T747" s="290" t="str">
        <f>_xlfn.XLOOKUP(Tabla135[[#This Row],[Tipo de control]],Tabla7[Tipo de control],Tabla7[Afectación matriz],"",1)</f>
        <v/>
      </c>
      <c r="U747" s="295"/>
      <c r="V747" s="327" t="str">
        <f>_xlfn.XLOOKUP(Tabla135[[#This Row],[Implementación]],Tabla11[Implementación],Tabla11[Peso],"",1)</f>
        <v/>
      </c>
      <c r="W747" s="295"/>
      <c r="X747" s="295"/>
      <c r="Y747" s="295"/>
      <c r="Z747" s="295"/>
      <c r="AA747" s="310" t="str">
        <f>IFERROR(Tabla135[[#This Row],[Peso del control]]+Tabla135[[#This Row],[Peso de la implementación]],"")</f>
        <v/>
      </c>
      <c r="AB747" s="310" t="str" cm="1">
        <f t="array" ref="AB747">IFERROR(IF(Tabla135[[#This Row],[Registro diligenciado]]=TRUE,_xlfn.IFS(AND(Tabla135[[#This Row],[No. de Control]]=1,Tabla135[[#This Row],[Desplazamiento en la Matriz]]="Probabilidad"),D747-(D747*Tabla135[[#This Row],[Valor del control]]),AND(Tabla135[[#This Row],[No. de Control]]&gt;1,Tabla135[[#This Row],[Desplazamiento en la Matriz]]="Probabilidad"),AB746-(AB746*Tabla135[[#This Row],[Valor del control]]),AND(Tabla135[[#This Row],[No. de Control]]=1,Tabla135[[#This Row],[Desplazamiento en la Matriz]]="Impacto"),D747,AND(Tabla135[[#This Row],[No. de Control]]&gt;1,Tabla135[[#This Row],[Desplazamiento en la Matriz]]="Impacto"),AB746),""),"")</f>
        <v/>
      </c>
      <c r="AC747" s="310" t="str" cm="1">
        <f t="array" ref="AC747">IFERROR(IF(Tabla135[[#This Row],[Registro diligenciado]]=TRUE,_xlfn.IFS(AND(Tabla135[[#This Row],[No. de Control]]=1,Tabla135[[#This Row],[Desplazamiento en la Matriz]]="Impacto"),E747-(E747*Tabla135[[#This Row],[Valor del control]]),AND(Tabla135[[#This Row],[No. de Control]]&gt;1,Tabla135[[#This Row],[Desplazamiento en la Matriz]]="Impacto"),AC746-(AC746*Tabla135[[#This Row],[Valor del control]]),AND(Tabla135[[#This Row],[No. de Control]]=1,Tabla135[[#This Row],[Desplazamiento en la Matriz]]="Probabilidad"),E747,AND(Tabla135[[#This Row],[No. de Control]]&gt;1,Tabla135[[#This Row],[Desplazamiento en la Matriz]]="Probabilidad"),AC746),""),"")</f>
        <v/>
      </c>
      <c r="AD747" s="310">
        <f>IFERROR(_xlfn.MINIFS(Tabla135[Probabilidad residual],Tabla135[Id Riesgo],Tabla135[[#This Row],[Id Riesgo]]),"")</f>
        <v>0</v>
      </c>
      <c r="AE747" s="310">
        <f>IFERROR(_xlfn.MINIFS(Tabla135[Impacto residual],Tabla135[Id Riesgo],Tabla135[[#This Row],[Id Riesgo]]),"")</f>
        <v>0</v>
      </c>
      <c r="AF747" s="310" t="str" cm="1">
        <f t="array" ref="AF74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47" s="310" t="str" cm="1">
        <f t="array" ref="AG74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4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47" s="213"/>
      <c r="AJ747" s="727">
        <f>_xlfn.MINIFS(Tabla135[Probabilidad residual],Tabla135[Id Riesgo],Tabla135[[#This Row],[Id Riesgo]])</f>
        <v>0</v>
      </c>
      <c r="AK747" s="727">
        <f>_xlfn.MINIFS(Tabla135[Impacto residual],Tabla135[Id Riesgo],Tabla135[[#This Row],[Id Riesgo]])</f>
        <v>0</v>
      </c>
      <c r="AL747" s="727"/>
      <c r="AM747" s="727"/>
      <c r="AN747" s="213"/>
      <c r="AO747" s="213"/>
      <c r="AP747" s="213"/>
      <c r="AQ747" s="213"/>
      <c r="AR747" s="213"/>
      <c r="AS747" s="213"/>
      <c r="AT747" s="213"/>
      <c r="AU747" s="213"/>
      <c r="AV747" s="213"/>
      <c r="AW747" s="213"/>
      <c r="AX747" s="213"/>
      <c r="AY747" s="213"/>
    </row>
    <row r="748" spans="1:51" ht="14.6" x14ac:dyDescent="0.4">
      <c r="A748" s="735" t="str">
        <f>Tabla135[[#This Row],[Id Riesgo]]</f>
        <v>RC74</v>
      </c>
      <c r="B748" s="736" t="str">
        <f>Tabla135[[#This Row],[Riesgo]]</f>
        <v/>
      </c>
      <c r="C748" s="742" t="b">
        <f>Tabla135[[#This Row],[Identificado en paso 1 y 2?]]</f>
        <v>0</v>
      </c>
      <c r="D748" s="727" t="str">
        <f>_xlfn.XLOOKUP(Tabla135[[#This Row],[Id Riesgo]],Tabla13[Id Riesgo],Tabla13[Probabilidad],"",1)</f>
        <v/>
      </c>
      <c r="E748" s="727" t="str">
        <f>IF(C748=TRUE,_xlfn.XLOOKUP(Tabla135[[#This Row],[Id Riesgo]],Tabla13[Id Riesgo],Tabla13[Porcentaje Impacto],"",1),"")</f>
        <v/>
      </c>
      <c r="F748" s="290" t="str">
        <f t="shared" si="73"/>
        <v>RC74</v>
      </c>
      <c r="G748" s="415" t="b">
        <f>_xlfn.XLOOKUP(F748,Tabla13[Id Riesgo],Tabla13[Registro diligenciado],FALSE,1)</f>
        <v>0</v>
      </c>
      <c r="H748" s="290" t="str">
        <f>IF(G748,_xlfn.XLOOKUP(F748,Tabla6[Id Riesgo],Tabla6[DESCRIPCIÓN DEL RIESGO],FALSE,1),"")</f>
        <v/>
      </c>
      <c r="I748" s="327" t="str">
        <f>_xlfn.XLOOKUP(Tabla135[[#This Row],[Id Riesgo]],Tabla13[Id Riesgo],Tabla13[Probabilidad])</f>
        <v/>
      </c>
      <c r="J748" s="327" t="str">
        <f>_xlfn.XLOOKUP(Tabla135[[#This Row],[Id Riesgo]],Tabla13[Id Riesgo],Tabla13[Porcentaje Impacto],"",1)</f>
        <v/>
      </c>
      <c r="K748" s="311">
        <v>7</v>
      </c>
      <c r="L748" s="314"/>
      <c r="M748" s="314"/>
      <c r="N748" s="314"/>
      <c r="O748" s="295"/>
      <c r="P748" s="314"/>
      <c r="Q748" s="328" t="str">
        <f>_xlfn.TEXTJOIN(" ",TRUE,Tabla135[[#This Row],[Actividad - Acción ¿Qué?
Inicia con verbo]],Tabla135[[#This Row],[Complemento
(Observaciones o desviaciones)]])</f>
        <v/>
      </c>
      <c r="R748" s="295"/>
      <c r="S748" s="327" t="str">
        <f>_xlfn.XLOOKUP(Tabla135[[#This Row],[Tipo de control]],Tabla7[Tipo de control],Tabla7[Peso],"",1)</f>
        <v/>
      </c>
      <c r="T748" s="290" t="str">
        <f>_xlfn.XLOOKUP(Tabla135[[#This Row],[Tipo de control]],Tabla7[Tipo de control],Tabla7[Afectación matriz],"",1)</f>
        <v/>
      </c>
      <c r="U748" s="295"/>
      <c r="V748" s="327" t="str">
        <f>_xlfn.XLOOKUP(Tabla135[[#This Row],[Implementación]],Tabla11[Implementación],Tabla11[Peso],"",1)</f>
        <v/>
      </c>
      <c r="W748" s="295"/>
      <c r="X748" s="295"/>
      <c r="Y748" s="295"/>
      <c r="Z748" s="295"/>
      <c r="AA748" s="310" t="str">
        <f>IFERROR(Tabla135[[#This Row],[Peso del control]]+Tabla135[[#This Row],[Peso de la implementación]],"")</f>
        <v/>
      </c>
      <c r="AB748" s="310" t="str" cm="1">
        <f t="array" ref="AB748">IFERROR(IF(Tabla135[[#This Row],[Registro diligenciado]]=TRUE,_xlfn.IFS(AND(Tabla135[[#This Row],[No. de Control]]=1,Tabla135[[#This Row],[Desplazamiento en la Matriz]]="Probabilidad"),D748-(D748*Tabla135[[#This Row],[Valor del control]]),AND(Tabla135[[#This Row],[No. de Control]]&gt;1,Tabla135[[#This Row],[Desplazamiento en la Matriz]]="Probabilidad"),AB747-(AB747*Tabla135[[#This Row],[Valor del control]]),AND(Tabla135[[#This Row],[No. de Control]]=1,Tabla135[[#This Row],[Desplazamiento en la Matriz]]="Impacto"),D748,AND(Tabla135[[#This Row],[No. de Control]]&gt;1,Tabla135[[#This Row],[Desplazamiento en la Matriz]]="Impacto"),AB747),""),"")</f>
        <v/>
      </c>
      <c r="AC748" s="310" t="str" cm="1">
        <f t="array" ref="AC748">IFERROR(IF(Tabla135[[#This Row],[Registro diligenciado]]=TRUE,_xlfn.IFS(AND(Tabla135[[#This Row],[No. de Control]]=1,Tabla135[[#This Row],[Desplazamiento en la Matriz]]="Impacto"),E748-(E748*Tabla135[[#This Row],[Valor del control]]),AND(Tabla135[[#This Row],[No. de Control]]&gt;1,Tabla135[[#This Row],[Desplazamiento en la Matriz]]="Impacto"),AC747-(AC747*Tabla135[[#This Row],[Valor del control]]),AND(Tabla135[[#This Row],[No. de Control]]=1,Tabla135[[#This Row],[Desplazamiento en la Matriz]]="Probabilidad"),E748,AND(Tabla135[[#This Row],[No. de Control]]&gt;1,Tabla135[[#This Row],[Desplazamiento en la Matriz]]="Probabilidad"),AC747),""),"")</f>
        <v/>
      </c>
      <c r="AD748" s="310">
        <f>IFERROR(_xlfn.MINIFS(Tabla135[Probabilidad residual],Tabla135[Id Riesgo],Tabla135[[#This Row],[Id Riesgo]]),"")</f>
        <v>0</v>
      </c>
      <c r="AE748" s="310">
        <f>IFERROR(_xlfn.MINIFS(Tabla135[Impacto residual],Tabla135[Id Riesgo],Tabla135[[#This Row],[Id Riesgo]]),"")</f>
        <v>0</v>
      </c>
      <c r="AF748" s="310" t="str" cm="1">
        <f t="array" ref="AF74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48" s="310" t="str" cm="1">
        <f t="array" ref="AG74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4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48" s="213"/>
      <c r="AJ748" s="727">
        <f>_xlfn.MINIFS(Tabla135[Probabilidad residual],Tabla135[Id Riesgo],Tabla135[[#This Row],[Id Riesgo]])</f>
        <v>0</v>
      </c>
      <c r="AK748" s="727">
        <f>_xlfn.MINIFS(Tabla135[Impacto residual],Tabla135[Id Riesgo],Tabla135[[#This Row],[Id Riesgo]])</f>
        <v>0</v>
      </c>
      <c r="AL748" s="727"/>
      <c r="AM748" s="727"/>
      <c r="AN748" s="213"/>
      <c r="AO748" s="213"/>
      <c r="AP748" s="213"/>
      <c r="AQ748" s="213"/>
      <c r="AR748" s="213"/>
      <c r="AS748" s="213"/>
      <c r="AT748" s="213"/>
      <c r="AU748" s="213"/>
      <c r="AV748" s="213"/>
      <c r="AW748" s="213"/>
      <c r="AX748" s="213"/>
      <c r="AY748" s="213"/>
    </row>
    <row r="749" spans="1:51" ht="14.6" x14ac:dyDescent="0.4">
      <c r="A749" s="735" t="str">
        <f>Tabla135[[#This Row],[Id Riesgo]]</f>
        <v>RC74</v>
      </c>
      <c r="B749" s="736" t="str">
        <f>Tabla135[[#This Row],[Riesgo]]</f>
        <v/>
      </c>
      <c r="C749" s="742" t="b">
        <f>Tabla135[[#This Row],[Identificado en paso 1 y 2?]]</f>
        <v>0</v>
      </c>
      <c r="D749" s="727" t="str">
        <f>_xlfn.XLOOKUP(Tabla135[[#This Row],[Id Riesgo]],Tabla13[Id Riesgo],Tabla13[Probabilidad],"",1)</f>
        <v/>
      </c>
      <c r="E749" s="727" t="str">
        <f>IF(C749=TRUE,_xlfn.XLOOKUP(Tabla135[[#This Row],[Id Riesgo]],Tabla13[Id Riesgo],Tabla13[Porcentaje Impacto],"",1),"")</f>
        <v/>
      </c>
      <c r="F749" s="290" t="str">
        <f t="shared" si="73"/>
        <v>RC74</v>
      </c>
      <c r="G749" s="415" t="b">
        <f>_xlfn.XLOOKUP(F749,Tabla13[Id Riesgo],Tabla13[Registro diligenciado],FALSE,1)</f>
        <v>0</v>
      </c>
      <c r="H749" s="290" t="str">
        <f>IF(G749,_xlfn.XLOOKUP(F749,Tabla6[Id Riesgo],Tabla6[DESCRIPCIÓN DEL RIESGO],FALSE,1),"")</f>
        <v/>
      </c>
      <c r="I749" s="327" t="str">
        <f>_xlfn.XLOOKUP(Tabla135[[#This Row],[Id Riesgo]],Tabla13[Id Riesgo],Tabla13[Probabilidad])</f>
        <v/>
      </c>
      <c r="J749" s="327" t="str">
        <f>_xlfn.XLOOKUP(Tabla135[[#This Row],[Id Riesgo]],Tabla13[Id Riesgo],Tabla13[Porcentaje Impacto],"",1)</f>
        <v/>
      </c>
      <c r="K749" s="311">
        <v>8</v>
      </c>
      <c r="L749" s="314"/>
      <c r="M749" s="314"/>
      <c r="N749" s="314"/>
      <c r="O749" s="295"/>
      <c r="P749" s="314"/>
      <c r="Q749" s="328" t="str">
        <f>_xlfn.TEXTJOIN(" ",TRUE,Tabla135[[#This Row],[Actividad - Acción ¿Qué?
Inicia con verbo]],Tabla135[[#This Row],[Complemento
(Observaciones o desviaciones)]])</f>
        <v/>
      </c>
      <c r="R749" s="295"/>
      <c r="S749" s="327" t="str">
        <f>_xlfn.XLOOKUP(Tabla135[[#This Row],[Tipo de control]],Tabla7[Tipo de control],Tabla7[Peso],"",1)</f>
        <v/>
      </c>
      <c r="T749" s="290" t="str">
        <f>_xlfn.XLOOKUP(Tabla135[[#This Row],[Tipo de control]],Tabla7[Tipo de control],Tabla7[Afectación matriz],"",1)</f>
        <v/>
      </c>
      <c r="U749" s="295"/>
      <c r="V749" s="327" t="str">
        <f>_xlfn.XLOOKUP(Tabla135[[#This Row],[Implementación]],Tabla11[Implementación],Tabla11[Peso],"",1)</f>
        <v/>
      </c>
      <c r="W749" s="295"/>
      <c r="X749" s="295"/>
      <c r="Y749" s="295"/>
      <c r="Z749" s="295"/>
      <c r="AA749" s="310" t="str">
        <f>IFERROR(Tabla135[[#This Row],[Peso del control]]+Tabla135[[#This Row],[Peso de la implementación]],"")</f>
        <v/>
      </c>
      <c r="AB749" s="310" t="str" cm="1">
        <f t="array" ref="AB749">IFERROR(IF(Tabla135[[#This Row],[Registro diligenciado]]=TRUE,_xlfn.IFS(AND(Tabla135[[#This Row],[No. de Control]]=1,Tabla135[[#This Row],[Desplazamiento en la Matriz]]="Probabilidad"),D749-(D749*Tabla135[[#This Row],[Valor del control]]),AND(Tabla135[[#This Row],[No. de Control]]&gt;1,Tabla135[[#This Row],[Desplazamiento en la Matriz]]="Probabilidad"),AB748-(AB748*Tabla135[[#This Row],[Valor del control]]),AND(Tabla135[[#This Row],[No. de Control]]=1,Tabla135[[#This Row],[Desplazamiento en la Matriz]]="Impacto"),D749,AND(Tabla135[[#This Row],[No. de Control]]&gt;1,Tabla135[[#This Row],[Desplazamiento en la Matriz]]="Impacto"),AB748),""),"")</f>
        <v/>
      </c>
      <c r="AC749" s="310" t="str" cm="1">
        <f t="array" ref="AC749">IFERROR(IF(Tabla135[[#This Row],[Registro diligenciado]]=TRUE,_xlfn.IFS(AND(Tabla135[[#This Row],[No. de Control]]=1,Tabla135[[#This Row],[Desplazamiento en la Matriz]]="Impacto"),E749-(E749*Tabla135[[#This Row],[Valor del control]]),AND(Tabla135[[#This Row],[No. de Control]]&gt;1,Tabla135[[#This Row],[Desplazamiento en la Matriz]]="Impacto"),AC748-(AC748*Tabla135[[#This Row],[Valor del control]]),AND(Tabla135[[#This Row],[No. de Control]]=1,Tabla135[[#This Row],[Desplazamiento en la Matriz]]="Probabilidad"),E749,AND(Tabla135[[#This Row],[No. de Control]]&gt;1,Tabla135[[#This Row],[Desplazamiento en la Matriz]]="Probabilidad"),AC748),""),"")</f>
        <v/>
      </c>
      <c r="AD749" s="310">
        <f>IFERROR(_xlfn.MINIFS(Tabla135[Probabilidad residual],Tabla135[Id Riesgo],Tabla135[[#This Row],[Id Riesgo]]),"")</f>
        <v>0</v>
      </c>
      <c r="AE749" s="310">
        <f>IFERROR(_xlfn.MINIFS(Tabla135[Impacto residual],Tabla135[Id Riesgo],Tabla135[[#This Row],[Id Riesgo]]),"")</f>
        <v>0</v>
      </c>
      <c r="AF749" s="310" t="str" cm="1">
        <f t="array" ref="AF74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49" s="310" t="str" cm="1">
        <f t="array" ref="AG74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4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49" s="213"/>
      <c r="AJ749" s="727">
        <f>_xlfn.MINIFS(Tabla135[Probabilidad residual],Tabla135[Id Riesgo],Tabla135[[#This Row],[Id Riesgo]])</f>
        <v>0</v>
      </c>
      <c r="AK749" s="727">
        <f>_xlfn.MINIFS(Tabla135[Impacto residual],Tabla135[Id Riesgo],Tabla135[[#This Row],[Id Riesgo]])</f>
        <v>0</v>
      </c>
      <c r="AL749" s="727"/>
      <c r="AM749" s="727"/>
      <c r="AN749" s="213"/>
      <c r="AO749" s="213"/>
      <c r="AP749" s="213"/>
      <c r="AQ749" s="213"/>
      <c r="AR749" s="213"/>
      <c r="AS749" s="213"/>
      <c r="AT749" s="213"/>
      <c r="AU749" s="213"/>
      <c r="AV749" s="213"/>
      <c r="AW749" s="213"/>
      <c r="AX749" s="213"/>
      <c r="AY749" s="213"/>
    </row>
    <row r="750" spans="1:51" ht="14.6" x14ac:dyDescent="0.4">
      <c r="A750" s="735" t="str">
        <f>Tabla135[[#This Row],[Id Riesgo]]</f>
        <v>RC74</v>
      </c>
      <c r="B750" s="736" t="str">
        <f>Tabla135[[#This Row],[Riesgo]]</f>
        <v/>
      </c>
      <c r="C750" s="742" t="b">
        <f>Tabla135[[#This Row],[Identificado en paso 1 y 2?]]</f>
        <v>0</v>
      </c>
      <c r="D750" s="727" t="str">
        <f>_xlfn.XLOOKUP(Tabla135[[#This Row],[Id Riesgo]],Tabla13[Id Riesgo],Tabla13[Probabilidad],"",1)</f>
        <v/>
      </c>
      <c r="E750" s="727" t="str">
        <f>IF(C750=TRUE,_xlfn.XLOOKUP(Tabla135[[#This Row],[Id Riesgo]],Tabla13[Id Riesgo],Tabla13[Porcentaje Impacto],"",1),"")</f>
        <v/>
      </c>
      <c r="F750" s="290" t="str">
        <f t="shared" si="73"/>
        <v>RC74</v>
      </c>
      <c r="G750" s="415" t="b">
        <f>_xlfn.XLOOKUP(F750,Tabla13[Id Riesgo],Tabla13[Registro diligenciado],FALSE,1)</f>
        <v>0</v>
      </c>
      <c r="H750" s="290" t="str">
        <f>IF(G750,_xlfn.XLOOKUP(F750,Tabla6[Id Riesgo],Tabla6[DESCRIPCIÓN DEL RIESGO],FALSE,1),"")</f>
        <v/>
      </c>
      <c r="I750" s="327" t="str">
        <f>_xlfn.XLOOKUP(Tabla135[[#This Row],[Id Riesgo]],Tabla13[Id Riesgo],Tabla13[Probabilidad])</f>
        <v/>
      </c>
      <c r="J750" s="327" t="str">
        <f>_xlfn.XLOOKUP(Tabla135[[#This Row],[Id Riesgo]],Tabla13[Id Riesgo],Tabla13[Porcentaje Impacto],"",1)</f>
        <v/>
      </c>
      <c r="K750" s="311">
        <v>9</v>
      </c>
      <c r="L750" s="314"/>
      <c r="M750" s="314"/>
      <c r="N750" s="314"/>
      <c r="O750" s="295"/>
      <c r="P750" s="314"/>
      <c r="Q750" s="328" t="str">
        <f>_xlfn.TEXTJOIN(" ",TRUE,Tabla135[[#This Row],[Actividad - Acción ¿Qué?
Inicia con verbo]],Tabla135[[#This Row],[Complemento
(Observaciones o desviaciones)]])</f>
        <v/>
      </c>
      <c r="R750" s="295"/>
      <c r="S750" s="327" t="str">
        <f>_xlfn.XLOOKUP(Tabla135[[#This Row],[Tipo de control]],Tabla7[Tipo de control],Tabla7[Peso],"",1)</f>
        <v/>
      </c>
      <c r="T750" s="290" t="str">
        <f>_xlfn.XLOOKUP(Tabla135[[#This Row],[Tipo de control]],Tabla7[Tipo de control],Tabla7[Afectación matriz],"",1)</f>
        <v/>
      </c>
      <c r="U750" s="295"/>
      <c r="V750" s="327" t="str">
        <f>_xlfn.XLOOKUP(Tabla135[[#This Row],[Implementación]],Tabla11[Implementación],Tabla11[Peso],"",1)</f>
        <v/>
      </c>
      <c r="W750" s="295"/>
      <c r="X750" s="295"/>
      <c r="Y750" s="295"/>
      <c r="Z750" s="295"/>
      <c r="AA750" s="310" t="str">
        <f>IFERROR(Tabla135[[#This Row],[Peso del control]]+Tabla135[[#This Row],[Peso de la implementación]],"")</f>
        <v/>
      </c>
      <c r="AB750" s="310" t="str" cm="1">
        <f t="array" ref="AB750">IFERROR(IF(Tabla135[[#This Row],[Registro diligenciado]]=TRUE,_xlfn.IFS(AND(Tabla135[[#This Row],[No. de Control]]=1,Tabla135[[#This Row],[Desplazamiento en la Matriz]]="Probabilidad"),D750-(D750*Tabla135[[#This Row],[Valor del control]]),AND(Tabla135[[#This Row],[No. de Control]]&gt;1,Tabla135[[#This Row],[Desplazamiento en la Matriz]]="Probabilidad"),AB749-(AB749*Tabla135[[#This Row],[Valor del control]]),AND(Tabla135[[#This Row],[No. de Control]]=1,Tabla135[[#This Row],[Desplazamiento en la Matriz]]="Impacto"),D750,AND(Tabla135[[#This Row],[No. de Control]]&gt;1,Tabla135[[#This Row],[Desplazamiento en la Matriz]]="Impacto"),AB749),""),"")</f>
        <v/>
      </c>
      <c r="AC750" s="310" t="str" cm="1">
        <f t="array" ref="AC750">IFERROR(IF(Tabla135[[#This Row],[Registro diligenciado]]=TRUE,_xlfn.IFS(AND(Tabla135[[#This Row],[No. de Control]]=1,Tabla135[[#This Row],[Desplazamiento en la Matriz]]="Impacto"),E750-(E750*Tabla135[[#This Row],[Valor del control]]),AND(Tabla135[[#This Row],[No. de Control]]&gt;1,Tabla135[[#This Row],[Desplazamiento en la Matriz]]="Impacto"),AC749-(AC749*Tabla135[[#This Row],[Valor del control]]),AND(Tabla135[[#This Row],[No. de Control]]=1,Tabla135[[#This Row],[Desplazamiento en la Matriz]]="Probabilidad"),E750,AND(Tabla135[[#This Row],[No. de Control]]&gt;1,Tabla135[[#This Row],[Desplazamiento en la Matriz]]="Probabilidad"),AC749),""),"")</f>
        <v/>
      </c>
      <c r="AD750" s="310">
        <f>IFERROR(_xlfn.MINIFS(Tabla135[Probabilidad residual],Tabla135[Id Riesgo],Tabla135[[#This Row],[Id Riesgo]]),"")</f>
        <v>0</v>
      </c>
      <c r="AE750" s="310">
        <f>IFERROR(_xlfn.MINIFS(Tabla135[Impacto residual],Tabla135[Id Riesgo],Tabla135[[#This Row],[Id Riesgo]]),"")</f>
        <v>0</v>
      </c>
      <c r="AF750" s="310" t="str" cm="1">
        <f t="array" ref="AF75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50" s="310" t="str" cm="1">
        <f t="array" ref="AG75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5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50" s="213"/>
      <c r="AJ750" s="727">
        <f>_xlfn.MINIFS(Tabla135[Probabilidad residual],Tabla135[Id Riesgo],Tabla135[[#This Row],[Id Riesgo]])</f>
        <v>0</v>
      </c>
      <c r="AK750" s="727">
        <f>_xlfn.MINIFS(Tabla135[Impacto residual],Tabla135[Id Riesgo],Tabla135[[#This Row],[Id Riesgo]])</f>
        <v>0</v>
      </c>
      <c r="AL750" s="727"/>
      <c r="AM750" s="727"/>
      <c r="AN750" s="213"/>
      <c r="AO750" s="213"/>
      <c r="AP750" s="213"/>
      <c r="AQ750" s="213"/>
      <c r="AR750" s="213"/>
      <c r="AS750" s="213"/>
      <c r="AT750" s="213"/>
      <c r="AU750" s="213"/>
      <c r="AV750" s="213"/>
      <c r="AW750" s="213"/>
      <c r="AX750" s="213"/>
      <c r="AY750" s="213"/>
    </row>
    <row r="751" spans="1:51" ht="14.6" x14ac:dyDescent="0.4">
      <c r="A751" s="735" t="str">
        <f>Tabla135[[#This Row],[Id Riesgo]]</f>
        <v>RC74</v>
      </c>
      <c r="B751" s="736" t="str">
        <f>Tabla135[[#This Row],[Riesgo]]</f>
        <v/>
      </c>
      <c r="C751" s="742" t="b">
        <f>Tabla135[[#This Row],[Identificado en paso 1 y 2?]]</f>
        <v>0</v>
      </c>
      <c r="D751" s="727" t="str">
        <f>_xlfn.XLOOKUP(Tabla135[[#This Row],[Id Riesgo]],Tabla13[Id Riesgo],Tabla13[Probabilidad],"",1)</f>
        <v/>
      </c>
      <c r="E751" s="727" t="str">
        <f>IF(C751=TRUE,_xlfn.XLOOKUP(Tabla135[[#This Row],[Id Riesgo]],Tabla13[Id Riesgo],Tabla13[Porcentaje Impacto],"",1),"")</f>
        <v/>
      </c>
      <c r="F751" s="290" t="str">
        <f t="shared" si="73"/>
        <v>RC74</v>
      </c>
      <c r="G751" s="415" t="b">
        <f>_xlfn.XLOOKUP(F751,Tabla13[Id Riesgo],Tabla13[Registro diligenciado],FALSE,1)</f>
        <v>0</v>
      </c>
      <c r="H751" s="290" t="str">
        <f>IF(G751,_xlfn.XLOOKUP(F751,Tabla6[Id Riesgo],Tabla6[DESCRIPCIÓN DEL RIESGO],FALSE,1),"")</f>
        <v/>
      </c>
      <c r="I751" s="327" t="str">
        <f>_xlfn.XLOOKUP(Tabla135[[#This Row],[Id Riesgo]],Tabla13[Id Riesgo],Tabla13[Probabilidad])</f>
        <v/>
      </c>
      <c r="J751" s="327" t="str">
        <f>_xlfn.XLOOKUP(Tabla135[[#This Row],[Id Riesgo]],Tabla13[Id Riesgo],Tabla13[Porcentaje Impacto],"",1)</f>
        <v/>
      </c>
      <c r="K751" s="311">
        <v>10</v>
      </c>
      <c r="L751" s="314"/>
      <c r="M751" s="314"/>
      <c r="N751" s="314"/>
      <c r="O751" s="295"/>
      <c r="P751" s="314"/>
      <c r="Q751" s="328" t="str">
        <f>_xlfn.TEXTJOIN(" ",TRUE,Tabla135[[#This Row],[Actividad - Acción ¿Qué?
Inicia con verbo]],Tabla135[[#This Row],[Complemento
(Observaciones o desviaciones)]])</f>
        <v/>
      </c>
      <c r="R751" s="295"/>
      <c r="S751" s="327" t="str">
        <f>_xlfn.XLOOKUP(Tabla135[[#This Row],[Tipo de control]],Tabla7[Tipo de control],Tabla7[Peso],"",1)</f>
        <v/>
      </c>
      <c r="T751" s="290" t="str">
        <f>_xlfn.XLOOKUP(Tabla135[[#This Row],[Tipo de control]],Tabla7[Tipo de control],Tabla7[Afectación matriz],"",1)</f>
        <v/>
      </c>
      <c r="U751" s="295"/>
      <c r="V751" s="327" t="str">
        <f>_xlfn.XLOOKUP(Tabla135[[#This Row],[Implementación]],Tabla11[Implementación],Tabla11[Peso],"",1)</f>
        <v/>
      </c>
      <c r="W751" s="295"/>
      <c r="X751" s="295"/>
      <c r="Y751" s="295"/>
      <c r="Z751" s="295"/>
      <c r="AA751" s="310" t="str">
        <f>IFERROR(Tabla135[[#This Row],[Peso del control]]+Tabla135[[#This Row],[Peso de la implementación]],"")</f>
        <v/>
      </c>
      <c r="AB751" s="310" t="str" cm="1">
        <f t="array" ref="AB751">IFERROR(IF(Tabla135[[#This Row],[Registro diligenciado]]=TRUE,_xlfn.IFS(AND(Tabla135[[#This Row],[No. de Control]]=1,Tabla135[[#This Row],[Desplazamiento en la Matriz]]="Probabilidad"),D751-(D751*Tabla135[[#This Row],[Valor del control]]),AND(Tabla135[[#This Row],[No. de Control]]&gt;1,Tabla135[[#This Row],[Desplazamiento en la Matriz]]="Probabilidad"),AB750-(AB750*Tabla135[[#This Row],[Valor del control]]),AND(Tabla135[[#This Row],[No. de Control]]=1,Tabla135[[#This Row],[Desplazamiento en la Matriz]]="Impacto"),D751,AND(Tabla135[[#This Row],[No. de Control]]&gt;1,Tabla135[[#This Row],[Desplazamiento en la Matriz]]="Impacto"),AB750),""),"")</f>
        <v/>
      </c>
      <c r="AC751" s="310" t="str" cm="1">
        <f t="array" ref="AC751">IFERROR(IF(Tabla135[[#This Row],[Registro diligenciado]]=TRUE,_xlfn.IFS(AND(Tabla135[[#This Row],[No. de Control]]=1,Tabla135[[#This Row],[Desplazamiento en la Matriz]]="Impacto"),E751-(E751*Tabla135[[#This Row],[Valor del control]]),AND(Tabla135[[#This Row],[No. de Control]]&gt;1,Tabla135[[#This Row],[Desplazamiento en la Matriz]]="Impacto"),AC750-(AC750*Tabla135[[#This Row],[Valor del control]]),AND(Tabla135[[#This Row],[No. de Control]]=1,Tabla135[[#This Row],[Desplazamiento en la Matriz]]="Probabilidad"),E751,AND(Tabla135[[#This Row],[No. de Control]]&gt;1,Tabla135[[#This Row],[Desplazamiento en la Matriz]]="Probabilidad"),AC750),""),"")</f>
        <v/>
      </c>
      <c r="AD751" s="310">
        <f>IFERROR(_xlfn.MINIFS(Tabla135[Probabilidad residual],Tabla135[Id Riesgo],Tabla135[[#This Row],[Id Riesgo]]),"")</f>
        <v>0</v>
      </c>
      <c r="AE751" s="310">
        <f>IFERROR(_xlfn.MINIFS(Tabla135[Impacto residual],Tabla135[Id Riesgo],Tabla135[[#This Row],[Id Riesgo]]),"")</f>
        <v>0</v>
      </c>
      <c r="AF751" s="310" t="str" cm="1">
        <f t="array" ref="AF75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51" s="310" t="str" cm="1">
        <f t="array" ref="AG75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5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51" s="213"/>
      <c r="AJ751" s="727">
        <f>_xlfn.MINIFS(Tabla135[Probabilidad residual],Tabla135[Id Riesgo],Tabla135[[#This Row],[Id Riesgo]])</f>
        <v>0</v>
      </c>
      <c r="AK751" s="727">
        <f>_xlfn.MINIFS(Tabla135[Impacto residual],Tabla135[Id Riesgo],Tabla135[[#This Row],[Id Riesgo]])</f>
        <v>0</v>
      </c>
      <c r="AL751" s="727"/>
      <c r="AM751" s="727"/>
      <c r="AN751" s="213"/>
      <c r="AO751" s="213"/>
      <c r="AP751" s="213"/>
      <c r="AQ751" s="213"/>
      <c r="AR751" s="213"/>
      <c r="AS751" s="213"/>
      <c r="AT751" s="213"/>
      <c r="AU751" s="213"/>
      <c r="AV751" s="213"/>
      <c r="AW751" s="213"/>
      <c r="AX751" s="213"/>
      <c r="AY751" s="213"/>
    </row>
    <row r="752" spans="1:51" ht="14.6" x14ac:dyDescent="0.4">
      <c r="A752" s="735" t="str">
        <f>Tabla135[[#This Row],[Id Riesgo]]</f>
        <v>RC75</v>
      </c>
      <c r="B752" s="736" t="str">
        <f>Tabla135[[#This Row],[Riesgo]]</f>
        <v/>
      </c>
      <c r="C752" s="742" t="b">
        <f>Tabla135[[#This Row],[Identificado en paso 1 y 2?]]</f>
        <v>0</v>
      </c>
      <c r="D752" s="727" t="str">
        <f>_xlfn.XLOOKUP(Tabla135[[#This Row],[Id Riesgo]],Tabla13[Id Riesgo],Tabla13[Probabilidad],"",1)</f>
        <v/>
      </c>
      <c r="E752" s="727" t="str">
        <f>IF(C752=TRUE,_xlfn.XLOOKUP(Tabla135[[#This Row],[Id Riesgo]],Tabla13[Id Riesgo],Tabla13[Porcentaje Impacto],"",1),"")</f>
        <v/>
      </c>
      <c r="F752" s="290" t="s">
        <v>206</v>
      </c>
      <c r="G752" s="415" t="b">
        <f>_xlfn.XLOOKUP(F752,Tabla13[Id Riesgo],Tabla13[Registro diligenciado],FALSE,1)</f>
        <v>0</v>
      </c>
      <c r="H752" s="290" t="str">
        <f>IF(G752,_xlfn.XLOOKUP(F752,Tabla6[Id Riesgo],Tabla6[DESCRIPCIÓN DEL RIESGO],FALSE,1),"")</f>
        <v/>
      </c>
      <c r="I752" s="327" t="str">
        <f>_xlfn.XLOOKUP(Tabla135[[#This Row],[Id Riesgo]],Tabla13[Id Riesgo],Tabla13[Probabilidad])</f>
        <v/>
      </c>
      <c r="J752" s="327" t="str">
        <f>_xlfn.XLOOKUP(Tabla135[[#This Row],[Id Riesgo]],Tabla13[Id Riesgo],Tabla13[Porcentaje Impacto],"",1)</f>
        <v/>
      </c>
      <c r="K752" s="311">
        <v>1</v>
      </c>
      <c r="L752" s="314"/>
      <c r="M752" s="314"/>
      <c r="N752" s="314"/>
      <c r="O752" s="295"/>
      <c r="P752" s="314"/>
      <c r="Q752" s="328" t="str">
        <f>_xlfn.TEXTJOIN(" ",TRUE,Tabla135[[#This Row],[Actividad - Acción ¿Qué?
Inicia con verbo]],Tabla135[[#This Row],[Complemento
(Observaciones o desviaciones)]])</f>
        <v/>
      </c>
      <c r="R752" s="295"/>
      <c r="S752" s="327" t="str">
        <f>_xlfn.XLOOKUP(Tabla135[[#This Row],[Tipo de control]],Tabla7[Tipo de control],Tabla7[Peso],"",1)</f>
        <v/>
      </c>
      <c r="T752" s="290" t="str">
        <f>_xlfn.XLOOKUP(Tabla135[[#This Row],[Tipo de control]],Tabla7[Tipo de control],Tabla7[Afectación matriz],"",1)</f>
        <v/>
      </c>
      <c r="U752" s="295"/>
      <c r="V752" s="327" t="str">
        <f>_xlfn.XLOOKUP(Tabla135[[#This Row],[Implementación]],Tabla11[Implementación],Tabla11[Peso],"",1)</f>
        <v/>
      </c>
      <c r="W752" s="295"/>
      <c r="X752" s="295"/>
      <c r="Y752" s="295"/>
      <c r="Z752" s="295"/>
      <c r="AA752" s="310" t="str">
        <f>IFERROR(Tabla135[[#This Row],[Peso del control]]+Tabla135[[#This Row],[Peso de la implementación]],"")</f>
        <v/>
      </c>
      <c r="AB752" s="310" t="str" cm="1">
        <f t="array" ref="AB752">IFERROR(IF(Tabla135[[#This Row],[Registro diligenciado]]=TRUE,_xlfn.IFS(AND(Tabla135[[#This Row],[No. de Control]]=1,Tabla135[[#This Row],[Desplazamiento en la Matriz]]="Probabilidad"),D752-(D752*Tabla135[[#This Row],[Valor del control]]),AND(Tabla135[[#This Row],[No. de Control]]&gt;1,Tabla135[[#This Row],[Desplazamiento en la Matriz]]="Probabilidad"),AB751-(AB751*Tabla135[[#This Row],[Valor del control]]),AND(Tabla135[[#This Row],[No. de Control]]=1,Tabla135[[#This Row],[Desplazamiento en la Matriz]]="Impacto"),D752,AND(Tabla135[[#This Row],[No. de Control]]&gt;1,Tabla135[[#This Row],[Desplazamiento en la Matriz]]="Impacto"),AB751),""),"")</f>
        <v/>
      </c>
      <c r="AC752" s="310" t="str" cm="1">
        <f t="array" ref="AC752">IFERROR(IF(Tabla135[[#This Row],[Registro diligenciado]]=TRUE,_xlfn.IFS(AND(Tabla135[[#This Row],[No. de Control]]=1,Tabla135[[#This Row],[Desplazamiento en la Matriz]]="Impacto"),E752-(E752*Tabla135[[#This Row],[Valor del control]]),AND(Tabla135[[#This Row],[No. de Control]]&gt;1,Tabla135[[#This Row],[Desplazamiento en la Matriz]]="Impacto"),AC751-(AC751*Tabla135[[#This Row],[Valor del control]]),AND(Tabla135[[#This Row],[No. de Control]]=1,Tabla135[[#This Row],[Desplazamiento en la Matriz]]="Probabilidad"),E752,AND(Tabla135[[#This Row],[No. de Control]]&gt;1,Tabla135[[#This Row],[Desplazamiento en la Matriz]]="Probabilidad"),AC751),""),"")</f>
        <v/>
      </c>
      <c r="AD752" s="310">
        <f>IFERROR(_xlfn.MINIFS(Tabla135[Probabilidad residual],Tabla135[Id Riesgo],Tabla135[[#This Row],[Id Riesgo]]),"")</f>
        <v>0</v>
      </c>
      <c r="AE752" s="310">
        <f>IFERROR(_xlfn.MINIFS(Tabla135[Impacto residual],Tabla135[Id Riesgo],Tabla135[[#This Row],[Id Riesgo]]),"")</f>
        <v>0</v>
      </c>
      <c r="AF752" s="310" t="str" cm="1">
        <f t="array" ref="AF75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52" s="310" t="str" cm="1">
        <f t="array" ref="AG75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5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52" s="213"/>
      <c r="AJ752" s="727">
        <f>_xlfn.MINIFS(Tabla135[Probabilidad residual],Tabla135[Id Riesgo],Tabla135[[#This Row],[Id Riesgo]])</f>
        <v>0</v>
      </c>
      <c r="AK752" s="727">
        <f>_xlfn.MINIFS(Tabla135[Impacto residual],Tabla135[Id Riesgo],Tabla135[[#This Row],[Id Riesgo]])</f>
        <v>0</v>
      </c>
      <c r="AL752" s="727" t="str" cm="1">
        <f t="array" ref="AL752">IFERROR(_xlfn.IFS(AND(AJ752&gt;=CONFIGURACIÓN!$BF$6,AJ752&lt;=CONFIGURACIÓN!$BG$6),CONFIGURACIÓN!$BE$6,AND(AJ752&gt;=CONFIGURACIÓN!$BF$7,AJ752&lt;=CONFIGURACIÓN!$BG$7),CONFIGURACIÓN!$BE$7,AND(AJ752&gt;=CONFIGURACIÓN!$BF$8,AJ752&lt;=CONFIGURACIÓN!$BG$8),CONFIGURACIÓN!$BE$8,AND(AJ752&gt;=CONFIGURACIÓN!$BF$9,AJ752&lt;=CONFIGURACIÓN!$BG$9),CONFIGURACIÓN!$BE$9,AND(AJ752&gt;=CONFIGURACIÓN!$BF$10,AJ752&lt;=CONFIGURACIÓN!$BG$10),CONFIGURACIÓN!$BE$10),"")</f>
        <v/>
      </c>
      <c r="AM752" s="727" t="str" cm="1">
        <f t="array" ref="AM752">IFERROR(_xlfn.IFS(AND(AK752&gt;=CONFIGURACIÓN!$BJ$6,AK752&lt;=CONFIGURACIÓN!$BK$6),CONFIGURACIÓN!$BI$6,AND(AK752&gt;=CONFIGURACIÓN!$BJ$7,AK752&lt;=CONFIGURACIÓN!$BK$7),CONFIGURACIÓN!$BI$7,AND(AK752&gt;=CONFIGURACIÓN!$BJ$8,AK752&lt;=CONFIGURACIÓN!$BK$8),CONFIGURACIÓN!$BI$8,AND(AK752&gt;=CONFIGURACIÓN!$BJ$9,AK752&lt;=CONFIGURACIÓN!$BK$9),CONFIGURACIÓN!$BI$9,AND(AK752&gt;=CONFIGURACIÓN!$BJ$10,AK752&lt;=CONFIGURACIÓN!$BK$10),CONFIGURACIÓN!$BI$10),"")</f>
        <v/>
      </c>
      <c r="AN752" s="213"/>
      <c r="AO752" s="213"/>
      <c r="AP752" s="213"/>
      <c r="AQ752" s="213"/>
      <c r="AR752" s="213"/>
      <c r="AS752" s="213"/>
      <c r="AT752" s="213"/>
      <c r="AU752" s="213"/>
      <c r="AV752" s="213"/>
      <c r="AW752" s="213"/>
      <c r="AX752" s="213"/>
      <c r="AY752" s="213"/>
    </row>
    <row r="753" spans="1:51" ht="14.6" x14ac:dyDescent="0.4">
      <c r="A753" s="735" t="str">
        <f>Tabla135[[#This Row],[Id Riesgo]]</f>
        <v>RC75</v>
      </c>
      <c r="B753" s="736" t="str">
        <f>Tabla135[[#This Row],[Riesgo]]</f>
        <v/>
      </c>
      <c r="C753" s="742" t="b">
        <f>Tabla135[[#This Row],[Identificado en paso 1 y 2?]]</f>
        <v>0</v>
      </c>
      <c r="D753" s="727" t="str">
        <f>_xlfn.XLOOKUP(Tabla135[[#This Row],[Id Riesgo]],Tabla13[Id Riesgo],Tabla13[Probabilidad],"",1)</f>
        <v/>
      </c>
      <c r="E753" s="727" t="str">
        <f>IF(C753=TRUE,_xlfn.XLOOKUP(Tabla135[[#This Row],[Id Riesgo]],Tabla13[Id Riesgo],Tabla13[Porcentaje Impacto],"",1),"")</f>
        <v/>
      </c>
      <c r="F753" s="290" t="str">
        <f t="shared" ref="F753:F761" si="74">F752</f>
        <v>RC75</v>
      </c>
      <c r="G753" s="415" t="b">
        <f>_xlfn.XLOOKUP(F753,Tabla13[Id Riesgo],Tabla13[Registro diligenciado],FALSE,1)</f>
        <v>0</v>
      </c>
      <c r="H753" s="290" t="str">
        <f>IF(G753,_xlfn.XLOOKUP(F753,Tabla6[Id Riesgo],Tabla6[DESCRIPCIÓN DEL RIESGO],FALSE,1),"")</f>
        <v/>
      </c>
      <c r="I753" s="327" t="str">
        <f>_xlfn.XLOOKUP(Tabla135[[#This Row],[Id Riesgo]],Tabla13[Id Riesgo],Tabla13[Probabilidad])</f>
        <v/>
      </c>
      <c r="J753" s="327" t="str">
        <f>_xlfn.XLOOKUP(Tabla135[[#This Row],[Id Riesgo]],Tabla13[Id Riesgo],Tabla13[Porcentaje Impacto],"",1)</f>
        <v/>
      </c>
      <c r="K753" s="311">
        <v>2</v>
      </c>
      <c r="L753" s="314"/>
      <c r="M753" s="314"/>
      <c r="N753" s="314"/>
      <c r="O753" s="295"/>
      <c r="P753" s="314"/>
      <c r="Q753" s="328" t="str">
        <f>_xlfn.TEXTJOIN(" ",TRUE,Tabla135[[#This Row],[Actividad - Acción ¿Qué?
Inicia con verbo]],Tabla135[[#This Row],[Complemento
(Observaciones o desviaciones)]])</f>
        <v/>
      </c>
      <c r="R753" s="295"/>
      <c r="S753" s="327" t="str">
        <f>_xlfn.XLOOKUP(Tabla135[[#This Row],[Tipo de control]],Tabla7[Tipo de control],Tabla7[Peso],"",1)</f>
        <v/>
      </c>
      <c r="T753" s="290" t="str">
        <f>_xlfn.XLOOKUP(Tabla135[[#This Row],[Tipo de control]],Tabla7[Tipo de control],Tabla7[Afectación matriz],"",1)</f>
        <v/>
      </c>
      <c r="U753" s="295"/>
      <c r="V753" s="327" t="str">
        <f>_xlfn.XLOOKUP(Tabla135[[#This Row],[Implementación]],Tabla11[Implementación],Tabla11[Peso],"",1)</f>
        <v/>
      </c>
      <c r="W753" s="295"/>
      <c r="X753" s="295"/>
      <c r="Y753" s="295"/>
      <c r="Z753" s="295"/>
      <c r="AA753" s="310" t="str">
        <f>IFERROR(Tabla135[[#This Row],[Peso del control]]+Tabla135[[#This Row],[Peso de la implementación]],"")</f>
        <v/>
      </c>
      <c r="AB753" s="310" t="str" cm="1">
        <f t="array" ref="AB753">IFERROR(IF(Tabla135[[#This Row],[Registro diligenciado]]=TRUE,_xlfn.IFS(AND(Tabla135[[#This Row],[No. de Control]]=1,Tabla135[[#This Row],[Desplazamiento en la Matriz]]="Probabilidad"),D753-(D753*Tabla135[[#This Row],[Valor del control]]),AND(Tabla135[[#This Row],[No. de Control]]&gt;1,Tabla135[[#This Row],[Desplazamiento en la Matriz]]="Probabilidad"),AB752-(AB752*Tabla135[[#This Row],[Valor del control]]),AND(Tabla135[[#This Row],[No. de Control]]=1,Tabla135[[#This Row],[Desplazamiento en la Matriz]]="Impacto"),D753,AND(Tabla135[[#This Row],[No. de Control]]&gt;1,Tabla135[[#This Row],[Desplazamiento en la Matriz]]="Impacto"),AB752),""),"")</f>
        <v/>
      </c>
      <c r="AC753" s="310" t="str" cm="1">
        <f t="array" ref="AC753">IFERROR(IF(Tabla135[[#This Row],[Registro diligenciado]]=TRUE,_xlfn.IFS(AND(Tabla135[[#This Row],[No. de Control]]=1,Tabla135[[#This Row],[Desplazamiento en la Matriz]]="Impacto"),E753-(E753*Tabla135[[#This Row],[Valor del control]]),AND(Tabla135[[#This Row],[No. de Control]]&gt;1,Tabla135[[#This Row],[Desplazamiento en la Matriz]]="Impacto"),AC752-(AC752*Tabla135[[#This Row],[Valor del control]]),AND(Tabla135[[#This Row],[No. de Control]]=1,Tabla135[[#This Row],[Desplazamiento en la Matriz]]="Probabilidad"),E753,AND(Tabla135[[#This Row],[No. de Control]]&gt;1,Tabla135[[#This Row],[Desplazamiento en la Matriz]]="Probabilidad"),AC752),""),"")</f>
        <v/>
      </c>
      <c r="AD753" s="310">
        <f>IFERROR(_xlfn.MINIFS(Tabla135[Probabilidad residual],Tabla135[Id Riesgo],Tabla135[[#This Row],[Id Riesgo]]),"")</f>
        <v>0</v>
      </c>
      <c r="AE753" s="310">
        <f>IFERROR(_xlfn.MINIFS(Tabla135[Impacto residual],Tabla135[Id Riesgo],Tabla135[[#This Row],[Id Riesgo]]),"")</f>
        <v>0</v>
      </c>
      <c r="AF753" s="310" t="str" cm="1">
        <f t="array" ref="AF75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53" s="310" t="str" cm="1">
        <f t="array" ref="AG75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5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53" s="213"/>
      <c r="AJ753" s="727">
        <f>_xlfn.MINIFS(Tabla135[Probabilidad residual],Tabla135[Id Riesgo],Tabla135[[#This Row],[Id Riesgo]])</f>
        <v>0</v>
      </c>
      <c r="AK753" s="727">
        <f>_xlfn.MINIFS(Tabla135[Impacto residual],Tabla135[Id Riesgo],Tabla135[[#This Row],[Id Riesgo]])</f>
        <v>0</v>
      </c>
      <c r="AL753" s="727"/>
      <c r="AM753" s="727"/>
      <c r="AN753" s="213"/>
      <c r="AO753" s="213"/>
      <c r="AP753" s="213"/>
      <c r="AQ753" s="213"/>
      <c r="AR753" s="213"/>
      <c r="AS753" s="213"/>
      <c r="AT753" s="213"/>
      <c r="AU753" s="213"/>
      <c r="AV753" s="213"/>
      <c r="AW753" s="213"/>
      <c r="AX753" s="213"/>
      <c r="AY753" s="213"/>
    </row>
    <row r="754" spans="1:51" ht="14.6" x14ac:dyDescent="0.4">
      <c r="A754" s="735" t="str">
        <f>Tabla135[[#This Row],[Id Riesgo]]</f>
        <v>RC75</v>
      </c>
      <c r="B754" s="736" t="str">
        <f>Tabla135[[#This Row],[Riesgo]]</f>
        <v/>
      </c>
      <c r="C754" s="742" t="b">
        <f>Tabla135[[#This Row],[Identificado en paso 1 y 2?]]</f>
        <v>0</v>
      </c>
      <c r="D754" s="727" t="str">
        <f>_xlfn.XLOOKUP(Tabla135[[#This Row],[Id Riesgo]],Tabla13[Id Riesgo],Tabla13[Probabilidad],"",1)</f>
        <v/>
      </c>
      <c r="E754" s="727" t="str">
        <f>IF(C754=TRUE,_xlfn.XLOOKUP(Tabla135[[#This Row],[Id Riesgo]],Tabla13[Id Riesgo],Tabla13[Porcentaje Impacto],"",1),"")</f>
        <v/>
      </c>
      <c r="F754" s="290" t="str">
        <f t="shared" si="74"/>
        <v>RC75</v>
      </c>
      <c r="G754" s="415" t="b">
        <f>_xlfn.XLOOKUP(F754,Tabla13[Id Riesgo],Tabla13[Registro diligenciado],FALSE,1)</f>
        <v>0</v>
      </c>
      <c r="H754" s="290" t="str">
        <f>IF(G754,_xlfn.XLOOKUP(F754,Tabla6[Id Riesgo],Tabla6[DESCRIPCIÓN DEL RIESGO],FALSE,1),"")</f>
        <v/>
      </c>
      <c r="I754" s="327" t="str">
        <f>_xlfn.XLOOKUP(Tabla135[[#This Row],[Id Riesgo]],Tabla13[Id Riesgo],Tabla13[Probabilidad])</f>
        <v/>
      </c>
      <c r="J754" s="327" t="str">
        <f>_xlfn.XLOOKUP(Tabla135[[#This Row],[Id Riesgo]],Tabla13[Id Riesgo],Tabla13[Porcentaje Impacto],"",1)</f>
        <v/>
      </c>
      <c r="K754" s="311">
        <v>3</v>
      </c>
      <c r="L754" s="314"/>
      <c r="M754" s="314"/>
      <c r="N754" s="314"/>
      <c r="O754" s="295"/>
      <c r="P754" s="314"/>
      <c r="Q754" s="328" t="str">
        <f>_xlfn.TEXTJOIN(" ",TRUE,Tabla135[[#This Row],[Actividad - Acción ¿Qué?
Inicia con verbo]],Tabla135[[#This Row],[Complemento
(Observaciones o desviaciones)]])</f>
        <v/>
      </c>
      <c r="R754" s="295"/>
      <c r="S754" s="327" t="str">
        <f>_xlfn.XLOOKUP(Tabla135[[#This Row],[Tipo de control]],Tabla7[Tipo de control],Tabla7[Peso],"",1)</f>
        <v/>
      </c>
      <c r="T754" s="290" t="str">
        <f>_xlfn.XLOOKUP(Tabla135[[#This Row],[Tipo de control]],Tabla7[Tipo de control],Tabla7[Afectación matriz],"",1)</f>
        <v/>
      </c>
      <c r="U754" s="295"/>
      <c r="V754" s="327" t="str">
        <f>_xlfn.XLOOKUP(Tabla135[[#This Row],[Implementación]],Tabla11[Implementación],Tabla11[Peso],"",1)</f>
        <v/>
      </c>
      <c r="W754" s="295"/>
      <c r="X754" s="295"/>
      <c r="Y754" s="295"/>
      <c r="Z754" s="295"/>
      <c r="AA754" s="310" t="str">
        <f>IFERROR(Tabla135[[#This Row],[Peso del control]]+Tabla135[[#This Row],[Peso de la implementación]],"")</f>
        <v/>
      </c>
      <c r="AB754" s="310" t="str" cm="1">
        <f t="array" ref="AB754">IFERROR(IF(Tabla135[[#This Row],[Registro diligenciado]]=TRUE,_xlfn.IFS(AND(Tabla135[[#This Row],[No. de Control]]=1,Tabla135[[#This Row],[Desplazamiento en la Matriz]]="Probabilidad"),D754-(D754*Tabla135[[#This Row],[Valor del control]]),AND(Tabla135[[#This Row],[No. de Control]]&gt;1,Tabla135[[#This Row],[Desplazamiento en la Matriz]]="Probabilidad"),AB753-(AB753*Tabla135[[#This Row],[Valor del control]]),AND(Tabla135[[#This Row],[No. de Control]]=1,Tabla135[[#This Row],[Desplazamiento en la Matriz]]="Impacto"),D754,AND(Tabla135[[#This Row],[No. de Control]]&gt;1,Tabla135[[#This Row],[Desplazamiento en la Matriz]]="Impacto"),AB753),""),"")</f>
        <v/>
      </c>
      <c r="AC754" s="310" t="str" cm="1">
        <f t="array" ref="AC754">IFERROR(IF(Tabla135[[#This Row],[Registro diligenciado]]=TRUE,_xlfn.IFS(AND(Tabla135[[#This Row],[No. de Control]]=1,Tabla135[[#This Row],[Desplazamiento en la Matriz]]="Impacto"),E754-(E754*Tabla135[[#This Row],[Valor del control]]),AND(Tabla135[[#This Row],[No. de Control]]&gt;1,Tabla135[[#This Row],[Desplazamiento en la Matriz]]="Impacto"),AC753-(AC753*Tabla135[[#This Row],[Valor del control]]),AND(Tabla135[[#This Row],[No. de Control]]=1,Tabla135[[#This Row],[Desplazamiento en la Matriz]]="Probabilidad"),E754,AND(Tabla135[[#This Row],[No. de Control]]&gt;1,Tabla135[[#This Row],[Desplazamiento en la Matriz]]="Probabilidad"),AC753),""),"")</f>
        <v/>
      </c>
      <c r="AD754" s="310">
        <f>IFERROR(_xlfn.MINIFS(Tabla135[Probabilidad residual],Tabla135[Id Riesgo],Tabla135[[#This Row],[Id Riesgo]]),"")</f>
        <v>0</v>
      </c>
      <c r="AE754" s="310">
        <f>IFERROR(_xlfn.MINIFS(Tabla135[Impacto residual],Tabla135[Id Riesgo],Tabla135[[#This Row],[Id Riesgo]]),"")</f>
        <v>0</v>
      </c>
      <c r="AF754" s="310" t="str" cm="1">
        <f t="array" ref="AF75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54" s="310" t="str" cm="1">
        <f t="array" ref="AG75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5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54" s="213"/>
      <c r="AJ754" s="727">
        <f>_xlfn.MINIFS(Tabla135[Probabilidad residual],Tabla135[Id Riesgo],Tabla135[[#This Row],[Id Riesgo]])</f>
        <v>0</v>
      </c>
      <c r="AK754" s="727">
        <f>_xlfn.MINIFS(Tabla135[Impacto residual],Tabla135[Id Riesgo],Tabla135[[#This Row],[Id Riesgo]])</f>
        <v>0</v>
      </c>
      <c r="AL754" s="727"/>
      <c r="AM754" s="727"/>
      <c r="AN754" s="213"/>
      <c r="AO754" s="213"/>
      <c r="AP754" s="213"/>
      <c r="AQ754" s="213"/>
      <c r="AR754" s="213"/>
      <c r="AS754" s="213"/>
      <c r="AT754" s="213"/>
      <c r="AU754" s="213"/>
      <c r="AV754" s="213"/>
      <c r="AW754" s="213"/>
      <c r="AX754" s="213"/>
      <c r="AY754" s="213"/>
    </row>
    <row r="755" spans="1:51" ht="14.6" x14ac:dyDescent="0.4">
      <c r="A755" s="735" t="str">
        <f>Tabla135[[#This Row],[Id Riesgo]]</f>
        <v>RC75</v>
      </c>
      <c r="B755" s="736" t="str">
        <f>Tabla135[[#This Row],[Riesgo]]</f>
        <v/>
      </c>
      <c r="C755" s="742" t="b">
        <f>Tabla135[[#This Row],[Identificado en paso 1 y 2?]]</f>
        <v>0</v>
      </c>
      <c r="D755" s="727" t="str">
        <f>_xlfn.XLOOKUP(Tabla135[[#This Row],[Id Riesgo]],Tabla13[Id Riesgo],Tabla13[Probabilidad],"",1)</f>
        <v/>
      </c>
      <c r="E755" s="727" t="str">
        <f>IF(C755=TRUE,_xlfn.XLOOKUP(Tabla135[[#This Row],[Id Riesgo]],Tabla13[Id Riesgo],Tabla13[Porcentaje Impacto],"",1),"")</f>
        <v/>
      </c>
      <c r="F755" s="290" t="str">
        <f t="shared" si="74"/>
        <v>RC75</v>
      </c>
      <c r="G755" s="415" t="b">
        <f>_xlfn.XLOOKUP(F755,Tabla13[Id Riesgo],Tabla13[Registro diligenciado],FALSE,1)</f>
        <v>0</v>
      </c>
      <c r="H755" s="290" t="str">
        <f>IF(G755,_xlfn.XLOOKUP(F755,Tabla6[Id Riesgo],Tabla6[DESCRIPCIÓN DEL RIESGO],FALSE,1),"")</f>
        <v/>
      </c>
      <c r="I755" s="327" t="str">
        <f>_xlfn.XLOOKUP(Tabla135[[#This Row],[Id Riesgo]],Tabla13[Id Riesgo],Tabla13[Probabilidad])</f>
        <v/>
      </c>
      <c r="J755" s="327" t="str">
        <f>_xlfn.XLOOKUP(Tabla135[[#This Row],[Id Riesgo]],Tabla13[Id Riesgo],Tabla13[Porcentaje Impacto],"",1)</f>
        <v/>
      </c>
      <c r="K755" s="311">
        <v>4</v>
      </c>
      <c r="L755" s="314"/>
      <c r="M755" s="314"/>
      <c r="N755" s="314"/>
      <c r="O755" s="295"/>
      <c r="P755" s="314"/>
      <c r="Q755" s="328" t="str">
        <f>_xlfn.TEXTJOIN(" ",TRUE,Tabla135[[#This Row],[Actividad - Acción ¿Qué?
Inicia con verbo]],Tabla135[[#This Row],[Complemento
(Observaciones o desviaciones)]])</f>
        <v/>
      </c>
      <c r="R755" s="295"/>
      <c r="S755" s="327" t="str">
        <f>_xlfn.XLOOKUP(Tabla135[[#This Row],[Tipo de control]],Tabla7[Tipo de control],Tabla7[Peso],"",1)</f>
        <v/>
      </c>
      <c r="T755" s="290" t="str">
        <f>_xlfn.XLOOKUP(Tabla135[[#This Row],[Tipo de control]],Tabla7[Tipo de control],Tabla7[Afectación matriz],"",1)</f>
        <v/>
      </c>
      <c r="U755" s="295"/>
      <c r="V755" s="327" t="str">
        <f>_xlfn.XLOOKUP(Tabla135[[#This Row],[Implementación]],Tabla11[Implementación],Tabla11[Peso],"",1)</f>
        <v/>
      </c>
      <c r="W755" s="295"/>
      <c r="X755" s="295"/>
      <c r="Y755" s="295"/>
      <c r="Z755" s="295"/>
      <c r="AA755" s="310" t="str">
        <f>IFERROR(Tabla135[[#This Row],[Peso del control]]+Tabla135[[#This Row],[Peso de la implementación]],"")</f>
        <v/>
      </c>
      <c r="AB755" s="310" t="str" cm="1">
        <f t="array" ref="AB755">IFERROR(IF(Tabla135[[#This Row],[Registro diligenciado]]=TRUE,_xlfn.IFS(AND(Tabla135[[#This Row],[No. de Control]]=1,Tabla135[[#This Row],[Desplazamiento en la Matriz]]="Probabilidad"),D755-(D755*Tabla135[[#This Row],[Valor del control]]),AND(Tabla135[[#This Row],[No. de Control]]&gt;1,Tabla135[[#This Row],[Desplazamiento en la Matriz]]="Probabilidad"),AB754-(AB754*Tabla135[[#This Row],[Valor del control]]),AND(Tabla135[[#This Row],[No. de Control]]=1,Tabla135[[#This Row],[Desplazamiento en la Matriz]]="Impacto"),D755,AND(Tabla135[[#This Row],[No. de Control]]&gt;1,Tabla135[[#This Row],[Desplazamiento en la Matriz]]="Impacto"),AB754),""),"")</f>
        <v/>
      </c>
      <c r="AC755" s="310" t="str" cm="1">
        <f t="array" ref="AC755">IFERROR(IF(Tabla135[[#This Row],[Registro diligenciado]]=TRUE,_xlfn.IFS(AND(Tabla135[[#This Row],[No. de Control]]=1,Tabla135[[#This Row],[Desplazamiento en la Matriz]]="Impacto"),E755-(E755*Tabla135[[#This Row],[Valor del control]]),AND(Tabla135[[#This Row],[No. de Control]]&gt;1,Tabla135[[#This Row],[Desplazamiento en la Matriz]]="Impacto"),AC754-(AC754*Tabla135[[#This Row],[Valor del control]]),AND(Tabla135[[#This Row],[No. de Control]]=1,Tabla135[[#This Row],[Desplazamiento en la Matriz]]="Probabilidad"),E755,AND(Tabla135[[#This Row],[No. de Control]]&gt;1,Tabla135[[#This Row],[Desplazamiento en la Matriz]]="Probabilidad"),AC754),""),"")</f>
        <v/>
      </c>
      <c r="AD755" s="310">
        <f>IFERROR(_xlfn.MINIFS(Tabla135[Probabilidad residual],Tabla135[Id Riesgo],Tabla135[[#This Row],[Id Riesgo]]),"")</f>
        <v>0</v>
      </c>
      <c r="AE755" s="310">
        <f>IFERROR(_xlfn.MINIFS(Tabla135[Impacto residual],Tabla135[Id Riesgo],Tabla135[[#This Row],[Id Riesgo]]),"")</f>
        <v>0</v>
      </c>
      <c r="AF755" s="310" t="str" cm="1">
        <f t="array" ref="AF75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55" s="310" t="str" cm="1">
        <f t="array" ref="AG75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5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55" s="213"/>
      <c r="AJ755" s="727">
        <f>_xlfn.MINIFS(Tabla135[Probabilidad residual],Tabla135[Id Riesgo],Tabla135[[#This Row],[Id Riesgo]])</f>
        <v>0</v>
      </c>
      <c r="AK755" s="727">
        <f>_xlfn.MINIFS(Tabla135[Impacto residual],Tabla135[Id Riesgo],Tabla135[[#This Row],[Id Riesgo]])</f>
        <v>0</v>
      </c>
      <c r="AL755" s="727"/>
      <c r="AM755" s="727"/>
      <c r="AN755" s="213"/>
      <c r="AO755" s="213"/>
      <c r="AP755" s="213"/>
      <c r="AQ755" s="213"/>
      <c r="AR755" s="213"/>
      <c r="AS755" s="213"/>
      <c r="AT755" s="213"/>
      <c r="AU755" s="213"/>
      <c r="AV755" s="213"/>
      <c r="AW755" s="213"/>
      <c r="AX755" s="213"/>
      <c r="AY755" s="213"/>
    </row>
    <row r="756" spans="1:51" ht="14.6" x14ac:dyDescent="0.4">
      <c r="A756" s="735" t="str">
        <f>Tabla135[[#This Row],[Id Riesgo]]</f>
        <v>RC75</v>
      </c>
      <c r="B756" s="736" t="str">
        <f>Tabla135[[#This Row],[Riesgo]]</f>
        <v/>
      </c>
      <c r="C756" s="742" t="b">
        <f>Tabla135[[#This Row],[Identificado en paso 1 y 2?]]</f>
        <v>0</v>
      </c>
      <c r="D756" s="727" t="str">
        <f>_xlfn.XLOOKUP(Tabla135[[#This Row],[Id Riesgo]],Tabla13[Id Riesgo],Tabla13[Probabilidad],"",1)</f>
        <v/>
      </c>
      <c r="E756" s="727" t="str">
        <f>IF(C756=TRUE,_xlfn.XLOOKUP(Tabla135[[#This Row],[Id Riesgo]],Tabla13[Id Riesgo],Tabla13[Porcentaje Impacto],"",1),"")</f>
        <v/>
      </c>
      <c r="F756" s="290" t="str">
        <f t="shared" si="74"/>
        <v>RC75</v>
      </c>
      <c r="G756" s="415" t="b">
        <f>_xlfn.XLOOKUP(F756,Tabla13[Id Riesgo],Tabla13[Registro diligenciado],FALSE,1)</f>
        <v>0</v>
      </c>
      <c r="H756" s="290" t="str">
        <f>IF(G756,_xlfn.XLOOKUP(F756,Tabla6[Id Riesgo],Tabla6[DESCRIPCIÓN DEL RIESGO],FALSE,1),"")</f>
        <v/>
      </c>
      <c r="I756" s="327" t="str">
        <f>_xlfn.XLOOKUP(Tabla135[[#This Row],[Id Riesgo]],Tabla13[Id Riesgo],Tabla13[Probabilidad])</f>
        <v/>
      </c>
      <c r="J756" s="327" t="str">
        <f>_xlfn.XLOOKUP(Tabla135[[#This Row],[Id Riesgo]],Tabla13[Id Riesgo],Tabla13[Porcentaje Impacto],"",1)</f>
        <v/>
      </c>
      <c r="K756" s="311">
        <v>5</v>
      </c>
      <c r="L756" s="314"/>
      <c r="M756" s="314"/>
      <c r="N756" s="314"/>
      <c r="O756" s="295"/>
      <c r="P756" s="314"/>
      <c r="Q756" s="328" t="str">
        <f>_xlfn.TEXTJOIN(" ",TRUE,Tabla135[[#This Row],[Actividad - Acción ¿Qué?
Inicia con verbo]],Tabla135[[#This Row],[Complemento
(Observaciones o desviaciones)]])</f>
        <v/>
      </c>
      <c r="R756" s="295"/>
      <c r="S756" s="327" t="str">
        <f>_xlfn.XLOOKUP(Tabla135[[#This Row],[Tipo de control]],Tabla7[Tipo de control],Tabla7[Peso],"",1)</f>
        <v/>
      </c>
      <c r="T756" s="290" t="str">
        <f>_xlfn.XLOOKUP(Tabla135[[#This Row],[Tipo de control]],Tabla7[Tipo de control],Tabla7[Afectación matriz],"",1)</f>
        <v/>
      </c>
      <c r="U756" s="295"/>
      <c r="V756" s="327" t="str">
        <f>_xlfn.XLOOKUP(Tabla135[[#This Row],[Implementación]],Tabla11[Implementación],Tabla11[Peso],"",1)</f>
        <v/>
      </c>
      <c r="W756" s="295"/>
      <c r="X756" s="295"/>
      <c r="Y756" s="295"/>
      <c r="Z756" s="295"/>
      <c r="AA756" s="310" t="str">
        <f>IFERROR(Tabla135[[#This Row],[Peso del control]]+Tabla135[[#This Row],[Peso de la implementación]],"")</f>
        <v/>
      </c>
      <c r="AB756" s="310" t="str" cm="1">
        <f t="array" ref="AB756">IFERROR(IF(Tabla135[[#This Row],[Registro diligenciado]]=TRUE,_xlfn.IFS(AND(Tabla135[[#This Row],[No. de Control]]=1,Tabla135[[#This Row],[Desplazamiento en la Matriz]]="Probabilidad"),D756-(D756*Tabla135[[#This Row],[Valor del control]]),AND(Tabla135[[#This Row],[No. de Control]]&gt;1,Tabla135[[#This Row],[Desplazamiento en la Matriz]]="Probabilidad"),AB755-(AB755*Tabla135[[#This Row],[Valor del control]]),AND(Tabla135[[#This Row],[No. de Control]]=1,Tabla135[[#This Row],[Desplazamiento en la Matriz]]="Impacto"),D756,AND(Tabla135[[#This Row],[No. de Control]]&gt;1,Tabla135[[#This Row],[Desplazamiento en la Matriz]]="Impacto"),AB755),""),"")</f>
        <v/>
      </c>
      <c r="AC756" s="310" t="str" cm="1">
        <f t="array" ref="AC756">IFERROR(IF(Tabla135[[#This Row],[Registro diligenciado]]=TRUE,_xlfn.IFS(AND(Tabla135[[#This Row],[No. de Control]]=1,Tabla135[[#This Row],[Desplazamiento en la Matriz]]="Impacto"),E756-(E756*Tabla135[[#This Row],[Valor del control]]),AND(Tabla135[[#This Row],[No. de Control]]&gt;1,Tabla135[[#This Row],[Desplazamiento en la Matriz]]="Impacto"),AC755-(AC755*Tabla135[[#This Row],[Valor del control]]),AND(Tabla135[[#This Row],[No. de Control]]=1,Tabla135[[#This Row],[Desplazamiento en la Matriz]]="Probabilidad"),E756,AND(Tabla135[[#This Row],[No. de Control]]&gt;1,Tabla135[[#This Row],[Desplazamiento en la Matriz]]="Probabilidad"),AC755),""),"")</f>
        <v/>
      </c>
      <c r="AD756" s="310">
        <f>IFERROR(_xlfn.MINIFS(Tabla135[Probabilidad residual],Tabla135[Id Riesgo],Tabla135[[#This Row],[Id Riesgo]]),"")</f>
        <v>0</v>
      </c>
      <c r="AE756" s="310">
        <f>IFERROR(_xlfn.MINIFS(Tabla135[Impacto residual],Tabla135[Id Riesgo],Tabla135[[#This Row],[Id Riesgo]]),"")</f>
        <v>0</v>
      </c>
      <c r="AF756" s="310" t="str" cm="1">
        <f t="array" ref="AF75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56" s="310" t="str" cm="1">
        <f t="array" ref="AG75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5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56" s="213"/>
      <c r="AJ756" s="727">
        <f>_xlfn.MINIFS(Tabla135[Probabilidad residual],Tabla135[Id Riesgo],Tabla135[[#This Row],[Id Riesgo]])</f>
        <v>0</v>
      </c>
      <c r="AK756" s="727">
        <f>_xlfn.MINIFS(Tabla135[Impacto residual],Tabla135[Id Riesgo],Tabla135[[#This Row],[Id Riesgo]])</f>
        <v>0</v>
      </c>
      <c r="AL756" s="727"/>
      <c r="AM756" s="727"/>
      <c r="AN756" s="213"/>
      <c r="AO756" s="213"/>
      <c r="AP756" s="213"/>
      <c r="AQ756" s="213"/>
      <c r="AR756" s="213"/>
      <c r="AS756" s="213"/>
      <c r="AT756" s="213"/>
      <c r="AU756" s="213"/>
      <c r="AV756" s="213"/>
      <c r="AW756" s="213"/>
      <c r="AX756" s="213"/>
      <c r="AY756" s="213"/>
    </row>
    <row r="757" spans="1:51" ht="14.6" x14ac:dyDescent="0.4">
      <c r="A757" s="735" t="str">
        <f>Tabla135[[#This Row],[Id Riesgo]]</f>
        <v>RC75</v>
      </c>
      <c r="B757" s="736" t="str">
        <f>Tabla135[[#This Row],[Riesgo]]</f>
        <v/>
      </c>
      <c r="C757" s="742" t="b">
        <f>Tabla135[[#This Row],[Identificado en paso 1 y 2?]]</f>
        <v>0</v>
      </c>
      <c r="D757" s="727" t="str">
        <f>_xlfn.XLOOKUP(Tabla135[[#This Row],[Id Riesgo]],Tabla13[Id Riesgo],Tabla13[Probabilidad],"",1)</f>
        <v/>
      </c>
      <c r="E757" s="727" t="str">
        <f>IF(C757=TRUE,_xlfn.XLOOKUP(Tabla135[[#This Row],[Id Riesgo]],Tabla13[Id Riesgo],Tabla13[Porcentaje Impacto],"",1),"")</f>
        <v/>
      </c>
      <c r="F757" s="290" t="str">
        <f t="shared" si="74"/>
        <v>RC75</v>
      </c>
      <c r="G757" s="415" t="b">
        <f>_xlfn.XLOOKUP(F757,Tabla13[Id Riesgo],Tabla13[Registro diligenciado],FALSE,1)</f>
        <v>0</v>
      </c>
      <c r="H757" s="290" t="str">
        <f>IF(G757,_xlfn.XLOOKUP(F757,Tabla6[Id Riesgo],Tabla6[DESCRIPCIÓN DEL RIESGO],FALSE,1),"")</f>
        <v/>
      </c>
      <c r="I757" s="327" t="str">
        <f>_xlfn.XLOOKUP(Tabla135[[#This Row],[Id Riesgo]],Tabla13[Id Riesgo],Tabla13[Probabilidad])</f>
        <v/>
      </c>
      <c r="J757" s="327" t="str">
        <f>_xlfn.XLOOKUP(Tabla135[[#This Row],[Id Riesgo]],Tabla13[Id Riesgo],Tabla13[Porcentaje Impacto],"",1)</f>
        <v/>
      </c>
      <c r="K757" s="311">
        <v>6</v>
      </c>
      <c r="L757" s="314"/>
      <c r="M757" s="314"/>
      <c r="N757" s="314"/>
      <c r="O757" s="295"/>
      <c r="P757" s="314"/>
      <c r="Q757" s="328" t="str">
        <f>_xlfn.TEXTJOIN(" ",TRUE,Tabla135[[#This Row],[Actividad - Acción ¿Qué?
Inicia con verbo]],Tabla135[[#This Row],[Complemento
(Observaciones o desviaciones)]])</f>
        <v/>
      </c>
      <c r="R757" s="295"/>
      <c r="S757" s="327" t="str">
        <f>_xlfn.XLOOKUP(Tabla135[[#This Row],[Tipo de control]],Tabla7[Tipo de control],Tabla7[Peso],"",1)</f>
        <v/>
      </c>
      <c r="T757" s="290" t="str">
        <f>_xlfn.XLOOKUP(Tabla135[[#This Row],[Tipo de control]],Tabla7[Tipo de control],Tabla7[Afectación matriz],"",1)</f>
        <v/>
      </c>
      <c r="U757" s="295"/>
      <c r="V757" s="327" t="str">
        <f>_xlfn.XLOOKUP(Tabla135[[#This Row],[Implementación]],Tabla11[Implementación],Tabla11[Peso],"",1)</f>
        <v/>
      </c>
      <c r="W757" s="295"/>
      <c r="X757" s="295"/>
      <c r="Y757" s="295"/>
      <c r="Z757" s="295"/>
      <c r="AA757" s="310" t="str">
        <f>IFERROR(Tabla135[[#This Row],[Peso del control]]+Tabla135[[#This Row],[Peso de la implementación]],"")</f>
        <v/>
      </c>
      <c r="AB757" s="310" t="str" cm="1">
        <f t="array" ref="AB757">IFERROR(IF(Tabla135[[#This Row],[Registro diligenciado]]=TRUE,_xlfn.IFS(AND(Tabla135[[#This Row],[No. de Control]]=1,Tabla135[[#This Row],[Desplazamiento en la Matriz]]="Probabilidad"),D757-(D757*Tabla135[[#This Row],[Valor del control]]),AND(Tabla135[[#This Row],[No. de Control]]&gt;1,Tabla135[[#This Row],[Desplazamiento en la Matriz]]="Probabilidad"),AB756-(AB756*Tabla135[[#This Row],[Valor del control]]),AND(Tabla135[[#This Row],[No. de Control]]=1,Tabla135[[#This Row],[Desplazamiento en la Matriz]]="Impacto"),D757,AND(Tabla135[[#This Row],[No. de Control]]&gt;1,Tabla135[[#This Row],[Desplazamiento en la Matriz]]="Impacto"),AB756),""),"")</f>
        <v/>
      </c>
      <c r="AC757" s="310" t="str" cm="1">
        <f t="array" ref="AC757">IFERROR(IF(Tabla135[[#This Row],[Registro diligenciado]]=TRUE,_xlfn.IFS(AND(Tabla135[[#This Row],[No. de Control]]=1,Tabla135[[#This Row],[Desplazamiento en la Matriz]]="Impacto"),E757-(E757*Tabla135[[#This Row],[Valor del control]]),AND(Tabla135[[#This Row],[No. de Control]]&gt;1,Tabla135[[#This Row],[Desplazamiento en la Matriz]]="Impacto"),AC756-(AC756*Tabla135[[#This Row],[Valor del control]]),AND(Tabla135[[#This Row],[No. de Control]]=1,Tabla135[[#This Row],[Desplazamiento en la Matriz]]="Probabilidad"),E757,AND(Tabla135[[#This Row],[No. de Control]]&gt;1,Tabla135[[#This Row],[Desplazamiento en la Matriz]]="Probabilidad"),AC756),""),"")</f>
        <v/>
      </c>
      <c r="AD757" s="310">
        <f>IFERROR(_xlfn.MINIFS(Tabla135[Probabilidad residual],Tabla135[Id Riesgo],Tabla135[[#This Row],[Id Riesgo]]),"")</f>
        <v>0</v>
      </c>
      <c r="AE757" s="310">
        <f>IFERROR(_xlfn.MINIFS(Tabla135[Impacto residual],Tabla135[Id Riesgo],Tabla135[[#This Row],[Id Riesgo]]),"")</f>
        <v>0</v>
      </c>
      <c r="AF757" s="310" t="str" cm="1">
        <f t="array" ref="AF75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57" s="310" t="str" cm="1">
        <f t="array" ref="AG75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5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57" s="213"/>
      <c r="AJ757" s="727">
        <f>_xlfn.MINIFS(Tabla135[Probabilidad residual],Tabla135[Id Riesgo],Tabla135[[#This Row],[Id Riesgo]])</f>
        <v>0</v>
      </c>
      <c r="AK757" s="727">
        <f>_xlfn.MINIFS(Tabla135[Impacto residual],Tabla135[Id Riesgo],Tabla135[[#This Row],[Id Riesgo]])</f>
        <v>0</v>
      </c>
      <c r="AL757" s="727"/>
      <c r="AM757" s="727"/>
      <c r="AN757" s="213"/>
      <c r="AO757" s="213"/>
      <c r="AP757" s="213"/>
      <c r="AQ757" s="213"/>
      <c r="AR757" s="213"/>
      <c r="AS757" s="213"/>
      <c r="AT757" s="213"/>
      <c r="AU757" s="213"/>
      <c r="AV757" s="213"/>
      <c r="AW757" s="213"/>
      <c r="AX757" s="213"/>
      <c r="AY757" s="213"/>
    </row>
    <row r="758" spans="1:51" ht="14.6" x14ac:dyDescent="0.4">
      <c r="A758" s="735" t="str">
        <f>Tabla135[[#This Row],[Id Riesgo]]</f>
        <v>RC75</v>
      </c>
      <c r="B758" s="736" t="str">
        <f>Tabla135[[#This Row],[Riesgo]]</f>
        <v/>
      </c>
      <c r="C758" s="742" t="b">
        <f>Tabla135[[#This Row],[Identificado en paso 1 y 2?]]</f>
        <v>0</v>
      </c>
      <c r="D758" s="727" t="str">
        <f>_xlfn.XLOOKUP(Tabla135[[#This Row],[Id Riesgo]],Tabla13[Id Riesgo],Tabla13[Probabilidad],"",1)</f>
        <v/>
      </c>
      <c r="E758" s="727" t="str">
        <f>IF(C758=TRUE,_xlfn.XLOOKUP(Tabla135[[#This Row],[Id Riesgo]],Tabla13[Id Riesgo],Tabla13[Porcentaje Impacto],"",1),"")</f>
        <v/>
      </c>
      <c r="F758" s="290" t="str">
        <f t="shared" si="74"/>
        <v>RC75</v>
      </c>
      <c r="G758" s="415" t="b">
        <f>_xlfn.XLOOKUP(F758,Tabla13[Id Riesgo],Tabla13[Registro diligenciado],FALSE,1)</f>
        <v>0</v>
      </c>
      <c r="H758" s="290" t="str">
        <f>IF(G758,_xlfn.XLOOKUP(F758,Tabla6[Id Riesgo],Tabla6[DESCRIPCIÓN DEL RIESGO],FALSE,1),"")</f>
        <v/>
      </c>
      <c r="I758" s="327" t="str">
        <f>_xlfn.XLOOKUP(Tabla135[[#This Row],[Id Riesgo]],Tabla13[Id Riesgo],Tabla13[Probabilidad])</f>
        <v/>
      </c>
      <c r="J758" s="327" t="str">
        <f>_xlfn.XLOOKUP(Tabla135[[#This Row],[Id Riesgo]],Tabla13[Id Riesgo],Tabla13[Porcentaje Impacto],"",1)</f>
        <v/>
      </c>
      <c r="K758" s="311">
        <v>7</v>
      </c>
      <c r="L758" s="314"/>
      <c r="M758" s="314"/>
      <c r="N758" s="314"/>
      <c r="O758" s="295"/>
      <c r="P758" s="314"/>
      <c r="Q758" s="328" t="str">
        <f>_xlfn.TEXTJOIN(" ",TRUE,Tabla135[[#This Row],[Actividad - Acción ¿Qué?
Inicia con verbo]],Tabla135[[#This Row],[Complemento
(Observaciones o desviaciones)]])</f>
        <v/>
      </c>
      <c r="R758" s="295"/>
      <c r="S758" s="327" t="str">
        <f>_xlfn.XLOOKUP(Tabla135[[#This Row],[Tipo de control]],Tabla7[Tipo de control],Tabla7[Peso],"",1)</f>
        <v/>
      </c>
      <c r="T758" s="290" t="str">
        <f>_xlfn.XLOOKUP(Tabla135[[#This Row],[Tipo de control]],Tabla7[Tipo de control],Tabla7[Afectación matriz],"",1)</f>
        <v/>
      </c>
      <c r="U758" s="295"/>
      <c r="V758" s="327" t="str">
        <f>_xlfn.XLOOKUP(Tabla135[[#This Row],[Implementación]],Tabla11[Implementación],Tabla11[Peso],"",1)</f>
        <v/>
      </c>
      <c r="W758" s="295"/>
      <c r="X758" s="295"/>
      <c r="Y758" s="295"/>
      <c r="Z758" s="295"/>
      <c r="AA758" s="310" t="str">
        <f>IFERROR(Tabla135[[#This Row],[Peso del control]]+Tabla135[[#This Row],[Peso de la implementación]],"")</f>
        <v/>
      </c>
      <c r="AB758" s="310" t="str" cm="1">
        <f t="array" ref="AB758">IFERROR(IF(Tabla135[[#This Row],[Registro diligenciado]]=TRUE,_xlfn.IFS(AND(Tabla135[[#This Row],[No. de Control]]=1,Tabla135[[#This Row],[Desplazamiento en la Matriz]]="Probabilidad"),D758-(D758*Tabla135[[#This Row],[Valor del control]]),AND(Tabla135[[#This Row],[No. de Control]]&gt;1,Tabla135[[#This Row],[Desplazamiento en la Matriz]]="Probabilidad"),AB757-(AB757*Tabla135[[#This Row],[Valor del control]]),AND(Tabla135[[#This Row],[No. de Control]]=1,Tabla135[[#This Row],[Desplazamiento en la Matriz]]="Impacto"),D758,AND(Tabla135[[#This Row],[No. de Control]]&gt;1,Tabla135[[#This Row],[Desplazamiento en la Matriz]]="Impacto"),AB757),""),"")</f>
        <v/>
      </c>
      <c r="AC758" s="310" t="str" cm="1">
        <f t="array" ref="AC758">IFERROR(IF(Tabla135[[#This Row],[Registro diligenciado]]=TRUE,_xlfn.IFS(AND(Tabla135[[#This Row],[No. de Control]]=1,Tabla135[[#This Row],[Desplazamiento en la Matriz]]="Impacto"),E758-(E758*Tabla135[[#This Row],[Valor del control]]),AND(Tabla135[[#This Row],[No. de Control]]&gt;1,Tabla135[[#This Row],[Desplazamiento en la Matriz]]="Impacto"),AC757-(AC757*Tabla135[[#This Row],[Valor del control]]),AND(Tabla135[[#This Row],[No. de Control]]=1,Tabla135[[#This Row],[Desplazamiento en la Matriz]]="Probabilidad"),E758,AND(Tabla135[[#This Row],[No. de Control]]&gt;1,Tabla135[[#This Row],[Desplazamiento en la Matriz]]="Probabilidad"),AC757),""),"")</f>
        <v/>
      </c>
      <c r="AD758" s="310">
        <f>IFERROR(_xlfn.MINIFS(Tabla135[Probabilidad residual],Tabla135[Id Riesgo],Tabla135[[#This Row],[Id Riesgo]]),"")</f>
        <v>0</v>
      </c>
      <c r="AE758" s="310">
        <f>IFERROR(_xlfn.MINIFS(Tabla135[Impacto residual],Tabla135[Id Riesgo],Tabla135[[#This Row],[Id Riesgo]]),"")</f>
        <v>0</v>
      </c>
      <c r="AF758" s="310" t="str" cm="1">
        <f t="array" ref="AF75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58" s="310" t="str" cm="1">
        <f t="array" ref="AG75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5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58" s="213"/>
      <c r="AJ758" s="727">
        <f>_xlfn.MINIFS(Tabla135[Probabilidad residual],Tabla135[Id Riesgo],Tabla135[[#This Row],[Id Riesgo]])</f>
        <v>0</v>
      </c>
      <c r="AK758" s="727">
        <f>_xlfn.MINIFS(Tabla135[Impacto residual],Tabla135[Id Riesgo],Tabla135[[#This Row],[Id Riesgo]])</f>
        <v>0</v>
      </c>
      <c r="AL758" s="727"/>
      <c r="AM758" s="727"/>
      <c r="AN758" s="213"/>
      <c r="AO758" s="213"/>
      <c r="AP758" s="213"/>
      <c r="AQ758" s="213"/>
      <c r="AR758" s="213"/>
      <c r="AS758" s="213"/>
      <c r="AT758" s="213"/>
      <c r="AU758" s="213"/>
      <c r="AV758" s="213"/>
      <c r="AW758" s="213"/>
      <c r="AX758" s="213"/>
      <c r="AY758" s="213"/>
    </row>
    <row r="759" spans="1:51" ht="14.6" x14ac:dyDescent="0.4">
      <c r="A759" s="735" t="str">
        <f>Tabla135[[#This Row],[Id Riesgo]]</f>
        <v>RC75</v>
      </c>
      <c r="B759" s="736" t="str">
        <f>Tabla135[[#This Row],[Riesgo]]</f>
        <v/>
      </c>
      <c r="C759" s="742" t="b">
        <f>Tabla135[[#This Row],[Identificado en paso 1 y 2?]]</f>
        <v>0</v>
      </c>
      <c r="D759" s="727" t="str">
        <f>_xlfn.XLOOKUP(Tabla135[[#This Row],[Id Riesgo]],Tabla13[Id Riesgo],Tabla13[Probabilidad],"",1)</f>
        <v/>
      </c>
      <c r="E759" s="727" t="str">
        <f>IF(C759=TRUE,_xlfn.XLOOKUP(Tabla135[[#This Row],[Id Riesgo]],Tabla13[Id Riesgo],Tabla13[Porcentaje Impacto],"",1),"")</f>
        <v/>
      </c>
      <c r="F759" s="290" t="str">
        <f t="shared" si="74"/>
        <v>RC75</v>
      </c>
      <c r="G759" s="415" t="b">
        <f>_xlfn.XLOOKUP(F759,Tabla13[Id Riesgo],Tabla13[Registro diligenciado],FALSE,1)</f>
        <v>0</v>
      </c>
      <c r="H759" s="290" t="str">
        <f>IF(G759,_xlfn.XLOOKUP(F759,Tabla6[Id Riesgo],Tabla6[DESCRIPCIÓN DEL RIESGO],FALSE,1),"")</f>
        <v/>
      </c>
      <c r="I759" s="327" t="str">
        <f>_xlfn.XLOOKUP(Tabla135[[#This Row],[Id Riesgo]],Tabla13[Id Riesgo],Tabla13[Probabilidad])</f>
        <v/>
      </c>
      <c r="J759" s="327" t="str">
        <f>_xlfn.XLOOKUP(Tabla135[[#This Row],[Id Riesgo]],Tabla13[Id Riesgo],Tabla13[Porcentaje Impacto],"",1)</f>
        <v/>
      </c>
      <c r="K759" s="311">
        <v>8</v>
      </c>
      <c r="L759" s="314"/>
      <c r="M759" s="314"/>
      <c r="N759" s="314"/>
      <c r="O759" s="295"/>
      <c r="P759" s="314"/>
      <c r="Q759" s="328" t="str">
        <f>_xlfn.TEXTJOIN(" ",TRUE,Tabla135[[#This Row],[Actividad - Acción ¿Qué?
Inicia con verbo]],Tabla135[[#This Row],[Complemento
(Observaciones o desviaciones)]])</f>
        <v/>
      </c>
      <c r="R759" s="295"/>
      <c r="S759" s="327" t="str">
        <f>_xlfn.XLOOKUP(Tabla135[[#This Row],[Tipo de control]],Tabla7[Tipo de control],Tabla7[Peso],"",1)</f>
        <v/>
      </c>
      <c r="T759" s="290" t="str">
        <f>_xlfn.XLOOKUP(Tabla135[[#This Row],[Tipo de control]],Tabla7[Tipo de control],Tabla7[Afectación matriz],"",1)</f>
        <v/>
      </c>
      <c r="U759" s="295"/>
      <c r="V759" s="327" t="str">
        <f>_xlfn.XLOOKUP(Tabla135[[#This Row],[Implementación]],Tabla11[Implementación],Tabla11[Peso],"",1)</f>
        <v/>
      </c>
      <c r="W759" s="295"/>
      <c r="X759" s="295"/>
      <c r="Y759" s="295"/>
      <c r="Z759" s="295"/>
      <c r="AA759" s="310" t="str">
        <f>IFERROR(Tabla135[[#This Row],[Peso del control]]+Tabla135[[#This Row],[Peso de la implementación]],"")</f>
        <v/>
      </c>
      <c r="AB759" s="310" t="str" cm="1">
        <f t="array" ref="AB759">IFERROR(IF(Tabla135[[#This Row],[Registro diligenciado]]=TRUE,_xlfn.IFS(AND(Tabla135[[#This Row],[No. de Control]]=1,Tabla135[[#This Row],[Desplazamiento en la Matriz]]="Probabilidad"),D759-(D759*Tabla135[[#This Row],[Valor del control]]),AND(Tabla135[[#This Row],[No. de Control]]&gt;1,Tabla135[[#This Row],[Desplazamiento en la Matriz]]="Probabilidad"),AB758-(AB758*Tabla135[[#This Row],[Valor del control]]),AND(Tabla135[[#This Row],[No. de Control]]=1,Tabla135[[#This Row],[Desplazamiento en la Matriz]]="Impacto"),D759,AND(Tabla135[[#This Row],[No. de Control]]&gt;1,Tabla135[[#This Row],[Desplazamiento en la Matriz]]="Impacto"),AB758),""),"")</f>
        <v/>
      </c>
      <c r="AC759" s="310" t="str" cm="1">
        <f t="array" ref="AC759">IFERROR(IF(Tabla135[[#This Row],[Registro diligenciado]]=TRUE,_xlfn.IFS(AND(Tabla135[[#This Row],[No. de Control]]=1,Tabla135[[#This Row],[Desplazamiento en la Matriz]]="Impacto"),E759-(E759*Tabla135[[#This Row],[Valor del control]]),AND(Tabla135[[#This Row],[No. de Control]]&gt;1,Tabla135[[#This Row],[Desplazamiento en la Matriz]]="Impacto"),AC758-(AC758*Tabla135[[#This Row],[Valor del control]]),AND(Tabla135[[#This Row],[No. de Control]]=1,Tabla135[[#This Row],[Desplazamiento en la Matriz]]="Probabilidad"),E759,AND(Tabla135[[#This Row],[No. de Control]]&gt;1,Tabla135[[#This Row],[Desplazamiento en la Matriz]]="Probabilidad"),AC758),""),"")</f>
        <v/>
      </c>
      <c r="AD759" s="310">
        <f>IFERROR(_xlfn.MINIFS(Tabla135[Probabilidad residual],Tabla135[Id Riesgo],Tabla135[[#This Row],[Id Riesgo]]),"")</f>
        <v>0</v>
      </c>
      <c r="AE759" s="310">
        <f>IFERROR(_xlfn.MINIFS(Tabla135[Impacto residual],Tabla135[Id Riesgo],Tabla135[[#This Row],[Id Riesgo]]),"")</f>
        <v>0</v>
      </c>
      <c r="AF759" s="310" t="str" cm="1">
        <f t="array" ref="AF75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59" s="310" t="str" cm="1">
        <f t="array" ref="AG75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5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59" s="213"/>
      <c r="AJ759" s="727">
        <f>_xlfn.MINIFS(Tabla135[Probabilidad residual],Tabla135[Id Riesgo],Tabla135[[#This Row],[Id Riesgo]])</f>
        <v>0</v>
      </c>
      <c r="AK759" s="727">
        <f>_xlfn.MINIFS(Tabla135[Impacto residual],Tabla135[Id Riesgo],Tabla135[[#This Row],[Id Riesgo]])</f>
        <v>0</v>
      </c>
      <c r="AL759" s="727"/>
      <c r="AM759" s="727"/>
      <c r="AN759" s="213"/>
      <c r="AO759" s="213"/>
      <c r="AP759" s="213"/>
      <c r="AQ759" s="213"/>
      <c r="AR759" s="213"/>
      <c r="AS759" s="213"/>
      <c r="AT759" s="213"/>
      <c r="AU759" s="213"/>
      <c r="AV759" s="213"/>
      <c r="AW759" s="213"/>
      <c r="AX759" s="213"/>
      <c r="AY759" s="213"/>
    </row>
    <row r="760" spans="1:51" ht="14.6" x14ac:dyDescent="0.4">
      <c r="A760" s="735" t="str">
        <f>Tabla135[[#This Row],[Id Riesgo]]</f>
        <v>RC75</v>
      </c>
      <c r="B760" s="736" t="str">
        <f>Tabla135[[#This Row],[Riesgo]]</f>
        <v/>
      </c>
      <c r="C760" s="742" t="b">
        <f>Tabla135[[#This Row],[Identificado en paso 1 y 2?]]</f>
        <v>0</v>
      </c>
      <c r="D760" s="727" t="str">
        <f>_xlfn.XLOOKUP(Tabla135[[#This Row],[Id Riesgo]],Tabla13[Id Riesgo],Tabla13[Probabilidad],"",1)</f>
        <v/>
      </c>
      <c r="E760" s="727" t="str">
        <f>IF(C760=TRUE,_xlfn.XLOOKUP(Tabla135[[#This Row],[Id Riesgo]],Tabla13[Id Riesgo],Tabla13[Porcentaje Impacto],"",1),"")</f>
        <v/>
      </c>
      <c r="F760" s="290" t="str">
        <f t="shared" si="74"/>
        <v>RC75</v>
      </c>
      <c r="G760" s="415" t="b">
        <f>_xlfn.XLOOKUP(F760,Tabla13[Id Riesgo],Tabla13[Registro diligenciado],FALSE,1)</f>
        <v>0</v>
      </c>
      <c r="H760" s="290" t="str">
        <f>IF(G760,_xlfn.XLOOKUP(F760,Tabla6[Id Riesgo],Tabla6[DESCRIPCIÓN DEL RIESGO],FALSE,1),"")</f>
        <v/>
      </c>
      <c r="I760" s="327" t="str">
        <f>_xlfn.XLOOKUP(Tabla135[[#This Row],[Id Riesgo]],Tabla13[Id Riesgo],Tabla13[Probabilidad])</f>
        <v/>
      </c>
      <c r="J760" s="327" t="str">
        <f>_xlfn.XLOOKUP(Tabla135[[#This Row],[Id Riesgo]],Tabla13[Id Riesgo],Tabla13[Porcentaje Impacto],"",1)</f>
        <v/>
      </c>
      <c r="K760" s="311">
        <v>9</v>
      </c>
      <c r="L760" s="314"/>
      <c r="M760" s="314"/>
      <c r="N760" s="314"/>
      <c r="O760" s="295"/>
      <c r="P760" s="314"/>
      <c r="Q760" s="328" t="str">
        <f>_xlfn.TEXTJOIN(" ",TRUE,Tabla135[[#This Row],[Actividad - Acción ¿Qué?
Inicia con verbo]],Tabla135[[#This Row],[Complemento
(Observaciones o desviaciones)]])</f>
        <v/>
      </c>
      <c r="R760" s="295"/>
      <c r="S760" s="327" t="str">
        <f>_xlfn.XLOOKUP(Tabla135[[#This Row],[Tipo de control]],Tabla7[Tipo de control],Tabla7[Peso],"",1)</f>
        <v/>
      </c>
      <c r="T760" s="290" t="str">
        <f>_xlfn.XLOOKUP(Tabla135[[#This Row],[Tipo de control]],Tabla7[Tipo de control],Tabla7[Afectación matriz],"",1)</f>
        <v/>
      </c>
      <c r="U760" s="295"/>
      <c r="V760" s="327" t="str">
        <f>_xlfn.XLOOKUP(Tabla135[[#This Row],[Implementación]],Tabla11[Implementación],Tabla11[Peso],"",1)</f>
        <v/>
      </c>
      <c r="W760" s="295"/>
      <c r="X760" s="295"/>
      <c r="Y760" s="295"/>
      <c r="Z760" s="295"/>
      <c r="AA760" s="310" t="str">
        <f>IFERROR(Tabla135[[#This Row],[Peso del control]]+Tabla135[[#This Row],[Peso de la implementación]],"")</f>
        <v/>
      </c>
      <c r="AB760" s="310" t="str" cm="1">
        <f t="array" ref="AB760">IFERROR(IF(Tabla135[[#This Row],[Registro diligenciado]]=TRUE,_xlfn.IFS(AND(Tabla135[[#This Row],[No. de Control]]=1,Tabla135[[#This Row],[Desplazamiento en la Matriz]]="Probabilidad"),D760-(D760*Tabla135[[#This Row],[Valor del control]]),AND(Tabla135[[#This Row],[No. de Control]]&gt;1,Tabla135[[#This Row],[Desplazamiento en la Matriz]]="Probabilidad"),AB759-(AB759*Tabla135[[#This Row],[Valor del control]]),AND(Tabla135[[#This Row],[No. de Control]]=1,Tabla135[[#This Row],[Desplazamiento en la Matriz]]="Impacto"),D760,AND(Tabla135[[#This Row],[No. de Control]]&gt;1,Tabla135[[#This Row],[Desplazamiento en la Matriz]]="Impacto"),AB759),""),"")</f>
        <v/>
      </c>
      <c r="AC760" s="310" t="str" cm="1">
        <f t="array" ref="AC760">IFERROR(IF(Tabla135[[#This Row],[Registro diligenciado]]=TRUE,_xlfn.IFS(AND(Tabla135[[#This Row],[No. de Control]]=1,Tabla135[[#This Row],[Desplazamiento en la Matriz]]="Impacto"),E760-(E760*Tabla135[[#This Row],[Valor del control]]),AND(Tabla135[[#This Row],[No. de Control]]&gt;1,Tabla135[[#This Row],[Desplazamiento en la Matriz]]="Impacto"),AC759-(AC759*Tabla135[[#This Row],[Valor del control]]),AND(Tabla135[[#This Row],[No. de Control]]=1,Tabla135[[#This Row],[Desplazamiento en la Matriz]]="Probabilidad"),E760,AND(Tabla135[[#This Row],[No. de Control]]&gt;1,Tabla135[[#This Row],[Desplazamiento en la Matriz]]="Probabilidad"),AC759),""),"")</f>
        <v/>
      </c>
      <c r="AD760" s="310">
        <f>IFERROR(_xlfn.MINIFS(Tabla135[Probabilidad residual],Tabla135[Id Riesgo],Tabla135[[#This Row],[Id Riesgo]]),"")</f>
        <v>0</v>
      </c>
      <c r="AE760" s="310">
        <f>IFERROR(_xlfn.MINIFS(Tabla135[Impacto residual],Tabla135[Id Riesgo],Tabla135[[#This Row],[Id Riesgo]]),"")</f>
        <v>0</v>
      </c>
      <c r="AF760" s="310" t="str" cm="1">
        <f t="array" ref="AF76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60" s="310" t="str" cm="1">
        <f t="array" ref="AG76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6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60" s="213"/>
      <c r="AJ760" s="727">
        <f>_xlfn.MINIFS(Tabla135[Probabilidad residual],Tabla135[Id Riesgo],Tabla135[[#This Row],[Id Riesgo]])</f>
        <v>0</v>
      </c>
      <c r="AK760" s="727">
        <f>_xlfn.MINIFS(Tabla135[Impacto residual],Tabla135[Id Riesgo],Tabla135[[#This Row],[Id Riesgo]])</f>
        <v>0</v>
      </c>
      <c r="AL760" s="727"/>
      <c r="AM760" s="727"/>
      <c r="AN760" s="213"/>
      <c r="AO760" s="213"/>
      <c r="AP760" s="213"/>
      <c r="AQ760" s="213"/>
      <c r="AR760" s="213"/>
      <c r="AS760" s="213"/>
      <c r="AT760" s="213"/>
      <c r="AU760" s="213"/>
      <c r="AV760" s="213"/>
      <c r="AW760" s="213"/>
      <c r="AX760" s="213"/>
      <c r="AY760" s="213"/>
    </row>
    <row r="761" spans="1:51" ht="14.6" x14ac:dyDescent="0.4">
      <c r="A761" s="735" t="str">
        <f>Tabla135[[#This Row],[Id Riesgo]]</f>
        <v>RC75</v>
      </c>
      <c r="B761" s="736" t="str">
        <f>Tabla135[[#This Row],[Riesgo]]</f>
        <v/>
      </c>
      <c r="C761" s="742" t="b">
        <f>Tabla135[[#This Row],[Identificado en paso 1 y 2?]]</f>
        <v>0</v>
      </c>
      <c r="D761" s="727" t="str">
        <f>_xlfn.XLOOKUP(Tabla135[[#This Row],[Id Riesgo]],Tabla13[Id Riesgo],Tabla13[Probabilidad],"",1)</f>
        <v/>
      </c>
      <c r="E761" s="727" t="str">
        <f>IF(C761=TRUE,_xlfn.XLOOKUP(Tabla135[[#This Row],[Id Riesgo]],Tabla13[Id Riesgo],Tabla13[Porcentaje Impacto],"",1),"")</f>
        <v/>
      </c>
      <c r="F761" s="290" t="str">
        <f t="shared" si="74"/>
        <v>RC75</v>
      </c>
      <c r="G761" s="415" t="b">
        <f>_xlfn.XLOOKUP(F761,Tabla13[Id Riesgo],Tabla13[Registro diligenciado],FALSE,1)</f>
        <v>0</v>
      </c>
      <c r="H761" s="290" t="str">
        <f>IF(G761,_xlfn.XLOOKUP(F761,Tabla6[Id Riesgo],Tabla6[DESCRIPCIÓN DEL RIESGO],FALSE,1),"")</f>
        <v/>
      </c>
      <c r="I761" s="327" t="str">
        <f>_xlfn.XLOOKUP(Tabla135[[#This Row],[Id Riesgo]],Tabla13[Id Riesgo],Tabla13[Probabilidad])</f>
        <v/>
      </c>
      <c r="J761" s="327" t="str">
        <f>_xlfn.XLOOKUP(Tabla135[[#This Row],[Id Riesgo]],Tabla13[Id Riesgo],Tabla13[Porcentaje Impacto],"",1)</f>
        <v/>
      </c>
      <c r="K761" s="311">
        <v>10</v>
      </c>
      <c r="L761" s="314"/>
      <c r="M761" s="314"/>
      <c r="N761" s="314"/>
      <c r="O761" s="295"/>
      <c r="P761" s="314"/>
      <c r="Q761" s="328" t="str">
        <f>_xlfn.TEXTJOIN(" ",TRUE,Tabla135[[#This Row],[Actividad - Acción ¿Qué?
Inicia con verbo]],Tabla135[[#This Row],[Complemento
(Observaciones o desviaciones)]])</f>
        <v/>
      </c>
      <c r="R761" s="295"/>
      <c r="S761" s="327" t="str">
        <f>_xlfn.XLOOKUP(Tabla135[[#This Row],[Tipo de control]],Tabla7[Tipo de control],Tabla7[Peso],"",1)</f>
        <v/>
      </c>
      <c r="T761" s="290" t="str">
        <f>_xlfn.XLOOKUP(Tabla135[[#This Row],[Tipo de control]],Tabla7[Tipo de control],Tabla7[Afectación matriz],"",1)</f>
        <v/>
      </c>
      <c r="U761" s="295"/>
      <c r="V761" s="327" t="str">
        <f>_xlfn.XLOOKUP(Tabla135[[#This Row],[Implementación]],Tabla11[Implementación],Tabla11[Peso],"",1)</f>
        <v/>
      </c>
      <c r="W761" s="295"/>
      <c r="X761" s="295"/>
      <c r="Y761" s="295"/>
      <c r="Z761" s="295"/>
      <c r="AA761" s="310" t="str">
        <f>IFERROR(Tabla135[[#This Row],[Peso del control]]+Tabla135[[#This Row],[Peso de la implementación]],"")</f>
        <v/>
      </c>
      <c r="AB761" s="310" t="str" cm="1">
        <f t="array" ref="AB761">IFERROR(IF(Tabla135[[#This Row],[Registro diligenciado]]=TRUE,_xlfn.IFS(AND(Tabla135[[#This Row],[No. de Control]]=1,Tabla135[[#This Row],[Desplazamiento en la Matriz]]="Probabilidad"),D761-(D761*Tabla135[[#This Row],[Valor del control]]),AND(Tabla135[[#This Row],[No. de Control]]&gt;1,Tabla135[[#This Row],[Desplazamiento en la Matriz]]="Probabilidad"),AB760-(AB760*Tabla135[[#This Row],[Valor del control]]),AND(Tabla135[[#This Row],[No. de Control]]=1,Tabla135[[#This Row],[Desplazamiento en la Matriz]]="Impacto"),D761,AND(Tabla135[[#This Row],[No. de Control]]&gt;1,Tabla135[[#This Row],[Desplazamiento en la Matriz]]="Impacto"),AB760),""),"")</f>
        <v/>
      </c>
      <c r="AC761" s="310" t="str" cm="1">
        <f t="array" ref="AC761">IFERROR(IF(Tabla135[[#This Row],[Registro diligenciado]]=TRUE,_xlfn.IFS(AND(Tabla135[[#This Row],[No. de Control]]=1,Tabla135[[#This Row],[Desplazamiento en la Matriz]]="Impacto"),E761-(E761*Tabla135[[#This Row],[Valor del control]]),AND(Tabla135[[#This Row],[No. de Control]]&gt;1,Tabla135[[#This Row],[Desplazamiento en la Matriz]]="Impacto"),AC760-(AC760*Tabla135[[#This Row],[Valor del control]]),AND(Tabla135[[#This Row],[No. de Control]]=1,Tabla135[[#This Row],[Desplazamiento en la Matriz]]="Probabilidad"),E761,AND(Tabla135[[#This Row],[No. de Control]]&gt;1,Tabla135[[#This Row],[Desplazamiento en la Matriz]]="Probabilidad"),AC760),""),"")</f>
        <v/>
      </c>
      <c r="AD761" s="310">
        <f>IFERROR(_xlfn.MINIFS(Tabla135[Probabilidad residual],Tabla135[Id Riesgo],Tabla135[[#This Row],[Id Riesgo]]),"")</f>
        <v>0</v>
      </c>
      <c r="AE761" s="310">
        <f>IFERROR(_xlfn.MINIFS(Tabla135[Impacto residual],Tabla135[Id Riesgo],Tabla135[[#This Row],[Id Riesgo]]),"")</f>
        <v>0</v>
      </c>
      <c r="AF761" s="310" t="str" cm="1">
        <f t="array" ref="AF76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61" s="310" t="str" cm="1">
        <f t="array" ref="AG76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6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61" s="213"/>
      <c r="AJ761" s="727">
        <f>_xlfn.MINIFS(Tabla135[Probabilidad residual],Tabla135[Id Riesgo],Tabla135[[#This Row],[Id Riesgo]])</f>
        <v>0</v>
      </c>
      <c r="AK761" s="727">
        <f>_xlfn.MINIFS(Tabla135[Impacto residual],Tabla135[Id Riesgo],Tabla135[[#This Row],[Id Riesgo]])</f>
        <v>0</v>
      </c>
      <c r="AL761" s="727"/>
      <c r="AM761" s="727"/>
      <c r="AN761" s="213"/>
      <c r="AO761" s="213"/>
      <c r="AP761" s="213"/>
      <c r="AQ761" s="213"/>
      <c r="AR761" s="213"/>
      <c r="AS761" s="213"/>
      <c r="AT761" s="213"/>
      <c r="AU761" s="213"/>
      <c r="AV761" s="213"/>
      <c r="AW761" s="213"/>
      <c r="AX761" s="213"/>
      <c r="AY761" s="213"/>
    </row>
    <row r="762" spans="1:51" ht="14.6" x14ac:dyDescent="0.4">
      <c r="A762" s="735" t="str">
        <f>Tabla135[[#This Row],[Id Riesgo]]</f>
        <v>RC76</v>
      </c>
      <c r="B762" s="736" t="str">
        <f>Tabla135[[#This Row],[Riesgo]]</f>
        <v/>
      </c>
      <c r="C762" s="742" t="b">
        <f>Tabla135[[#This Row],[Identificado en paso 1 y 2?]]</f>
        <v>0</v>
      </c>
      <c r="D762" s="727" t="str">
        <f>_xlfn.XLOOKUP(Tabla135[[#This Row],[Id Riesgo]],Tabla13[Id Riesgo],Tabla13[Probabilidad],"",1)</f>
        <v/>
      </c>
      <c r="E762" s="727" t="str">
        <f>IF(C762=TRUE,_xlfn.XLOOKUP(Tabla135[[#This Row],[Id Riesgo]],Tabla13[Id Riesgo],Tabla13[Porcentaje Impacto],"",1),"")</f>
        <v/>
      </c>
      <c r="F762" s="290" t="s">
        <v>207</v>
      </c>
      <c r="G762" s="415" t="b">
        <f>_xlfn.XLOOKUP(F762,Tabla13[Id Riesgo],Tabla13[Registro diligenciado],FALSE,1)</f>
        <v>0</v>
      </c>
      <c r="H762" s="290" t="str">
        <f>IF(G762,_xlfn.XLOOKUP(F762,Tabla6[Id Riesgo],Tabla6[DESCRIPCIÓN DEL RIESGO],FALSE,1),"")</f>
        <v/>
      </c>
      <c r="I762" s="327" t="str">
        <f>_xlfn.XLOOKUP(Tabla135[[#This Row],[Id Riesgo]],Tabla13[Id Riesgo],Tabla13[Probabilidad])</f>
        <v/>
      </c>
      <c r="J762" s="327" t="str">
        <f>_xlfn.XLOOKUP(Tabla135[[#This Row],[Id Riesgo]],Tabla13[Id Riesgo],Tabla13[Porcentaje Impacto],"",1)</f>
        <v/>
      </c>
      <c r="K762" s="311">
        <v>1</v>
      </c>
      <c r="L762" s="314"/>
      <c r="M762" s="314"/>
      <c r="N762" s="314"/>
      <c r="O762" s="295"/>
      <c r="P762" s="314"/>
      <c r="Q762" s="328" t="str">
        <f>_xlfn.TEXTJOIN(" ",TRUE,Tabla135[[#This Row],[Actividad - Acción ¿Qué?
Inicia con verbo]],Tabla135[[#This Row],[Complemento
(Observaciones o desviaciones)]])</f>
        <v/>
      </c>
      <c r="R762" s="295"/>
      <c r="S762" s="327" t="str">
        <f>_xlfn.XLOOKUP(Tabla135[[#This Row],[Tipo de control]],Tabla7[Tipo de control],Tabla7[Peso],"",1)</f>
        <v/>
      </c>
      <c r="T762" s="290" t="str">
        <f>_xlfn.XLOOKUP(Tabla135[[#This Row],[Tipo de control]],Tabla7[Tipo de control],Tabla7[Afectación matriz],"",1)</f>
        <v/>
      </c>
      <c r="U762" s="295"/>
      <c r="V762" s="327" t="str">
        <f>_xlfn.XLOOKUP(Tabla135[[#This Row],[Implementación]],Tabla11[Implementación],Tabla11[Peso],"",1)</f>
        <v/>
      </c>
      <c r="W762" s="295"/>
      <c r="X762" s="295"/>
      <c r="Y762" s="295"/>
      <c r="Z762" s="295"/>
      <c r="AA762" s="310" t="str">
        <f>IFERROR(Tabla135[[#This Row],[Peso del control]]+Tabla135[[#This Row],[Peso de la implementación]],"")</f>
        <v/>
      </c>
      <c r="AB762" s="310" t="str" cm="1">
        <f t="array" ref="AB762">IFERROR(IF(Tabla135[[#This Row],[Registro diligenciado]]=TRUE,_xlfn.IFS(AND(Tabla135[[#This Row],[No. de Control]]=1,Tabla135[[#This Row],[Desplazamiento en la Matriz]]="Probabilidad"),D762-(D762*Tabla135[[#This Row],[Valor del control]]),AND(Tabla135[[#This Row],[No. de Control]]&gt;1,Tabla135[[#This Row],[Desplazamiento en la Matriz]]="Probabilidad"),AB761-(AB761*Tabla135[[#This Row],[Valor del control]]),AND(Tabla135[[#This Row],[No. de Control]]=1,Tabla135[[#This Row],[Desplazamiento en la Matriz]]="Impacto"),D762,AND(Tabla135[[#This Row],[No. de Control]]&gt;1,Tabla135[[#This Row],[Desplazamiento en la Matriz]]="Impacto"),AB761),""),"")</f>
        <v/>
      </c>
      <c r="AC762" s="310" t="str" cm="1">
        <f t="array" ref="AC762">IFERROR(IF(Tabla135[[#This Row],[Registro diligenciado]]=TRUE,_xlfn.IFS(AND(Tabla135[[#This Row],[No. de Control]]=1,Tabla135[[#This Row],[Desplazamiento en la Matriz]]="Impacto"),E762-(E762*Tabla135[[#This Row],[Valor del control]]),AND(Tabla135[[#This Row],[No. de Control]]&gt;1,Tabla135[[#This Row],[Desplazamiento en la Matriz]]="Impacto"),AC761-(AC761*Tabla135[[#This Row],[Valor del control]]),AND(Tabla135[[#This Row],[No. de Control]]=1,Tabla135[[#This Row],[Desplazamiento en la Matriz]]="Probabilidad"),E762,AND(Tabla135[[#This Row],[No. de Control]]&gt;1,Tabla135[[#This Row],[Desplazamiento en la Matriz]]="Probabilidad"),AC761),""),"")</f>
        <v/>
      </c>
      <c r="AD762" s="310">
        <f>IFERROR(_xlfn.MINIFS(Tabla135[Probabilidad residual],Tabla135[Id Riesgo],Tabla135[[#This Row],[Id Riesgo]]),"")</f>
        <v>0</v>
      </c>
      <c r="AE762" s="310">
        <f>IFERROR(_xlfn.MINIFS(Tabla135[Impacto residual],Tabla135[Id Riesgo],Tabla135[[#This Row],[Id Riesgo]]),"")</f>
        <v>0</v>
      </c>
      <c r="AF762" s="310" t="str" cm="1">
        <f t="array" ref="AF76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62" s="310" t="str" cm="1">
        <f t="array" ref="AG76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6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62" s="213"/>
      <c r="AJ762" s="727">
        <f>_xlfn.MINIFS(Tabla135[Probabilidad residual],Tabla135[Id Riesgo],Tabla135[[#This Row],[Id Riesgo]])</f>
        <v>0</v>
      </c>
      <c r="AK762" s="727">
        <f>_xlfn.MINIFS(Tabla135[Impacto residual],Tabla135[Id Riesgo],Tabla135[[#This Row],[Id Riesgo]])</f>
        <v>0</v>
      </c>
      <c r="AL762" s="727" t="str" cm="1">
        <f t="array" ref="AL762">IFERROR(_xlfn.IFS(AND(AJ762&gt;=CONFIGURACIÓN!$BF$6,AJ762&lt;=CONFIGURACIÓN!$BG$6),CONFIGURACIÓN!$BE$6,AND(AJ762&gt;=CONFIGURACIÓN!$BF$7,AJ762&lt;=CONFIGURACIÓN!$BG$7),CONFIGURACIÓN!$BE$7,AND(AJ762&gt;=CONFIGURACIÓN!$BF$8,AJ762&lt;=CONFIGURACIÓN!$BG$8),CONFIGURACIÓN!$BE$8,AND(AJ762&gt;=CONFIGURACIÓN!$BF$9,AJ762&lt;=CONFIGURACIÓN!$BG$9),CONFIGURACIÓN!$BE$9,AND(AJ762&gt;=CONFIGURACIÓN!$BF$10,AJ762&lt;=CONFIGURACIÓN!$BG$10),CONFIGURACIÓN!$BE$10),"")</f>
        <v/>
      </c>
      <c r="AM762" s="727" t="str" cm="1">
        <f t="array" ref="AM762">IFERROR(_xlfn.IFS(AND(AK762&gt;=CONFIGURACIÓN!$BJ$6,AK762&lt;=CONFIGURACIÓN!$BK$6),CONFIGURACIÓN!$BI$6,AND(AK762&gt;=CONFIGURACIÓN!$BJ$7,AK762&lt;=CONFIGURACIÓN!$BK$7),CONFIGURACIÓN!$BI$7,AND(AK762&gt;=CONFIGURACIÓN!$BJ$8,AK762&lt;=CONFIGURACIÓN!$BK$8),CONFIGURACIÓN!$BI$8,AND(AK762&gt;=CONFIGURACIÓN!$BJ$9,AK762&lt;=CONFIGURACIÓN!$BK$9),CONFIGURACIÓN!$BI$9,AND(AK762&gt;=CONFIGURACIÓN!$BJ$10,AK762&lt;=CONFIGURACIÓN!$BK$10),CONFIGURACIÓN!$BI$10),"")</f>
        <v/>
      </c>
      <c r="AN762" s="213"/>
      <c r="AO762" s="213"/>
      <c r="AP762" s="213"/>
      <c r="AQ762" s="213"/>
      <c r="AR762" s="213"/>
      <c r="AS762" s="213"/>
      <c r="AT762" s="213"/>
      <c r="AU762" s="213"/>
      <c r="AV762" s="213"/>
      <c r="AW762" s="213"/>
      <c r="AX762" s="213"/>
      <c r="AY762" s="213"/>
    </row>
    <row r="763" spans="1:51" ht="14.6" x14ac:dyDescent="0.4">
      <c r="A763" s="735" t="str">
        <f>Tabla135[[#This Row],[Id Riesgo]]</f>
        <v>RC76</v>
      </c>
      <c r="B763" s="736" t="str">
        <f>Tabla135[[#This Row],[Riesgo]]</f>
        <v/>
      </c>
      <c r="C763" s="742" t="b">
        <f>Tabla135[[#This Row],[Identificado en paso 1 y 2?]]</f>
        <v>0</v>
      </c>
      <c r="D763" s="727" t="str">
        <f>_xlfn.XLOOKUP(Tabla135[[#This Row],[Id Riesgo]],Tabla13[Id Riesgo],Tabla13[Probabilidad],"",1)</f>
        <v/>
      </c>
      <c r="E763" s="727" t="str">
        <f>IF(C763=TRUE,_xlfn.XLOOKUP(Tabla135[[#This Row],[Id Riesgo]],Tabla13[Id Riesgo],Tabla13[Porcentaje Impacto],"",1),"")</f>
        <v/>
      </c>
      <c r="F763" s="290" t="str">
        <f t="shared" ref="F763:F771" si="75">F762</f>
        <v>RC76</v>
      </c>
      <c r="G763" s="415" t="b">
        <f>_xlfn.XLOOKUP(F763,Tabla13[Id Riesgo],Tabla13[Registro diligenciado],FALSE,1)</f>
        <v>0</v>
      </c>
      <c r="H763" s="290" t="str">
        <f>IF(G763,_xlfn.XLOOKUP(F763,Tabla6[Id Riesgo],Tabla6[DESCRIPCIÓN DEL RIESGO],FALSE,1),"")</f>
        <v/>
      </c>
      <c r="I763" s="327" t="str">
        <f>_xlfn.XLOOKUP(Tabla135[[#This Row],[Id Riesgo]],Tabla13[Id Riesgo],Tabla13[Probabilidad])</f>
        <v/>
      </c>
      <c r="J763" s="327" t="str">
        <f>_xlfn.XLOOKUP(Tabla135[[#This Row],[Id Riesgo]],Tabla13[Id Riesgo],Tabla13[Porcentaje Impacto],"",1)</f>
        <v/>
      </c>
      <c r="K763" s="311">
        <v>2</v>
      </c>
      <c r="L763" s="314"/>
      <c r="M763" s="314"/>
      <c r="N763" s="314"/>
      <c r="O763" s="295"/>
      <c r="P763" s="314"/>
      <c r="Q763" s="328" t="str">
        <f>_xlfn.TEXTJOIN(" ",TRUE,Tabla135[[#This Row],[Actividad - Acción ¿Qué?
Inicia con verbo]],Tabla135[[#This Row],[Complemento
(Observaciones o desviaciones)]])</f>
        <v/>
      </c>
      <c r="R763" s="295"/>
      <c r="S763" s="327" t="str">
        <f>_xlfn.XLOOKUP(Tabla135[[#This Row],[Tipo de control]],Tabla7[Tipo de control],Tabla7[Peso],"",1)</f>
        <v/>
      </c>
      <c r="T763" s="290" t="str">
        <f>_xlfn.XLOOKUP(Tabla135[[#This Row],[Tipo de control]],Tabla7[Tipo de control],Tabla7[Afectación matriz],"",1)</f>
        <v/>
      </c>
      <c r="U763" s="295"/>
      <c r="V763" s="327" t="str">
        <f>_xlfn.XLOOKUP(Tabla135[[#This Row],[Implementación]],Tabla11[Implementación],Tabla11[Peso],"",1)</f>
        <v/>
      </c>
      <c r="W763" s="295"/>
      <c r="X763" s="295"/>
      <c r="Y763" s="295"/>
      <c r="Z763" s="295"/>
      <c r="AA763" s="310" t="str">
        <f>IFERROR(Tabla135[[#This Row],[Peso del control]]+Tabla135[[#This Row],[Peso de la implementación]],"")</f>
        <v/>
      </c>
      <c r="AB763" s="310" t="str" cm="1">
        <f t="array" ref="AB763">IFERROR(IF(Tabla135[[#This Row],[Registro diligenciado]]=TRUE,_xlfn.IFS(AND(Tabla135[[#This Row],[No. de Control]]=1,Tabla135[[#This Row],[Desplazamiento en la Matriz]]="Probabilidad"),D763-(D763*Tabla135[[#This Row],[Valor del control]]),AND(Tabla135[[#This Row],[No. de Control]]&gt;1,Tabla135[[#This Row],[Desplazamiento en la Matriz]]="Probabilidad"),AB762-(AB762*Tabla135[[#This Row],[Valor del control]]),AND(Tabla135[[#This Row],[No. de Control]]=1,Tabla135[[#This Row],[Desplazamiento en la Matriz]]="Impacto"),D763,AND(Tabla135[[#This Row],[No. de Control]]&gt;1,Tabla135[[#This Row],[Desplazamiento en la Matriz]]="Impacto"),AB762),""),"")</f>
        <v/>
      </c>
      <c r="AC763" s="310" t="str" cm="1">
        <f t="array" ref="AC763">IFERROR(IF(Tabla135[[#This Row],[Registro diligenciado]]=TRUE,_xlfn.IFS(AND(Tabla135[[#This Row],[No. de Control]]=1,Tabla135[[#This Row],[Desplazamiento en la Matriz]]="Impacto"),E763-(E763*Tabla135[[#This Row],[Valor del control]]),AND(Tabla135[[#This Row],[No. de Control]]&gt;1,Tabla135[[#This Row],[Desplazamiento en la Matriz]]="Impacto"),AC762-(AC762*Tabla135[[#This Row],[Valor del control]]),AND(Tabla135[[#This Row],[No. de Control]]=1,Tabla135[[#This Row],[Desplazamiento en la Matriz]]="Probabilidad"),E763,AND(Tabla135[[#This Row],[No. de Control]]&gt;1,Tabla135[[#This Row],[Desplazamiento en la Matriz]]="Probabilidad"),AC762),""),"")</f>
        <v/>
      </c>
      <c r="AD763" s="310">
        <f>IFERROR(_xlfn.MINIFS(Tabla135[Probabilidad residual],Tabla135[Id Riesgo],Tabla135[[#This Row],[Id Riesgo]]),"")</f>
        <v>0</v>
      </c>
      <c r="AE763" s="310">
        <f>IFERROR(_xlfn.MINIFS(Tabla135[Impacto residual],Tabla135[Id Riesgo],Tabla135[[#This Row],[Id Riesgo]]),"")</f>
        <v>0</v>
      </c>
      <c r="AF763" s="310" t="str" cm="1">
        <f t="array" ref="AF76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63" s="310" t="str" cm="1">
        <f t="array" ref="AG76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6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63" s="213"/>
      <c r="AJ763" s="727">
        <f>_xlfn.MINIFS(Tabla135[Probabilidad residual],Tabla135[Id Riesgo],Tabla135[[#This Row],[Id Riesgo]])</f>
        <v>0</v>
      </c>
      <c r="AK763" s="727">
        <f>_xlfn.MINIFS(Tabla135[Impacto residual],Tabla135[Id Riesgo],Tabla135[[#This Row],[Id Riesgo]])</f>
        <v>0</v>
      </c>
      <c r="AL763" s="727"/>
      <c r="AM763" s="727"/>
      <c r="AN763" s="213"/>
      <c r="AO763" s="213"/>
      <c r="AP763" s="213"/>
      <c r="AQ763" s="213"/>
      <c r="AR763" s="213"/>
      <c r="AS763" s="213"/>
      <c r="AT763" s="213"/>
      <c r="AU763" s="213"/>
      <c r="AV763" s="213"/>
      <c r="AW763" s="213"/>
      <c r="AX763" s="213"/>
      <c r="AY763" s="213"/>
    </row>
    <row r="764" spans="1:51" ht="14.6" x14ac:dyDescent="0.4">
      <c r="A764" s="735" t="str">
        <f>Tabla135[[#This Row],[Id Riesgo]]</f>
        <v>RC76</v>
      </c>
      <c r="B764" s="736" t="str">
        <f>Tabla135[[#This Row],[Riesgo]]</f>
        <v/>
      </c>
      <c r="C764" s="742" t="b">
        <f>Tabla135[[#This Row],[Identificado en paso 1 y 2?]]</f>
        <v>0</v>
      </c>
      <c r="D764" s="727" t="str">
        <f>_xlfn.XLOOKUP(Tabla135[[#This Row],[Id Riesgo]],Tabla13[Id Riesgo],Tabla13[Probabilidad],"",1)</f>
        <v/>
      </c>
      <c r="E764" s="727" t="str">
        <f>IF(C764=TRUE,_xlfn.XLOOKUP(Tabla135[[#This Row],[Id Riesgo]],Tabla13[Id Riesgo],Tabla13[Porcentaje Impacto],"",1),"")</f>
        <v/>
      </c>
      <c r="F764" s="290" t="str">
        <f t="shared" si="75"/>
        <v>RC76</v>
      </c>
      <c r="G764" s="415" t="b">
        <f>_xlfn.XLOOKUP(F764,Tabla13[Id Riesgo],Tabla13[Registro diligenciado],FALSE,1)</f>
        <v>0</v>
      </c>
      <c r="H764" s="290" t="str">
        <f>IF(G764,_xlfn.XLOOKUP(F764,Tabla6[Id Riesgo],Tabla6[DESCRIPCIÓN DEL RIESGO],FALSE,1),"")</f>
        <v/>
      </c>
      <c r="I764" s="327" t="str">
        <f>_xlfn.XLOOKUP(Tabla135[[#This Row],[Id Riesgo]],Tabla13[Id Riesgo],Tabla13[Probabilidad])</f>
        <v/>
      </c>
      <c r="J764" s="327" t="str">
        <f>_xlfn.XLOOKUP(Tabla135[[#This Row],[Id Riesgo]],Tabla13[Id Riesgo],Tabla13[Porcentaje Impacto],"",1)</f>
        <v/>
      </c>
      <c r="K764" s="311">
        <v>3</v>
      </c>
      <c r="L764" s="314"/>
      <c r="M764" s="314"/>
      <c r="N764" s="314"/>
      <c r="O764" s="295"/>
      <c r="P764" s="314"/>
      <c r="Q764" s="328" t="str">
        <f>_xlfn.TEXTJOIN(" ",TRUE,Tabla135[[#This Row],[Actividad - Acción ¿Qué?
Inicia con verbo]],Tabla135[[#This Row],[Complemento
(Observaciones o desviaciones)]])</f>
        <v/>
      </c>
      <c r="R764" s="295"/>
      <c r="S764" s="327" t="str">
        <f>_xlfn.XLOOKUP(Tabla135[[#This Row],[Tipo de control]],Tabla7[Tipo de control],Tabla7[Peso],"",1)</f>
        <v/>
      </c>
      <c r="T764" s="290" t="str">
        <f>_xlfn.XLOOKUP(Tabla135[[#This Row],[Tipo de control]],Tabla7[Tipo de control],Tabla7[Afectación matriz],"",1)</f>
        <v/>
      </c>
      <c r="U764" s="295"/>
      <c r="V764" s="327" t="str">
        <f>_xlfn.XLOOKUP(Tabla135[[#This Row],[Implementación]],Tabla11[Implementación],Tabla11[Peso],"",1)</f>
        <v/>
      </c>
      <c r="W764" s="295"/>
      <c r="X764" s="295"/>
      <c r="Y764" s="295"/>
      <c r="Z764" s="295"/>
      <c r="AA764" s="310" t="str">
        <f>IFERROR(Tabla135[[#This Row],[Peso del control]]+Tabla135[[#This Row],[Peso de la implementación]],"")</f>
        <v/>
      </c>
      <c r="AB764" s="310" t="str" cm="1">
        <f t="array" ref="AB764">IFERROR(IF(Tabla135[[#This Row],[Registro diligenciado]]=TRUE,_xlfn.IFS(AND(Tabla135[[#This Row],[No. de Control]]=1,Tabla135[[#This Row],[Desplazamiento en la Matriz]]="Probabilidad"),D764-(D764*Tabla135[[#This Row],[Valor del control]]),AND(Tabla135[[#This Row],[No. de Control]]&gt;1,Tabla135[[#This Row],[Desplazamiento en la Matriz]]="Probabilidad"),AB763-(AB763*Tabla135[[#This Row],[Valor del control]]),AND(Tabla135[[#This Row],[No. de Control]]=1,Tabla135[[#This Row],[Desplazamiento en la Matriz]]="Impacto"),D764,AND(Tabla135[[#This Row],[No. de Control]]&gt;1,Tabla135[[#This Row],[Desplazamiento en la Matriz]]="Impacto"),AB763),""),"")</f>
        <v/>
      </c>
      <c r="AC764" s="310" t="str" cm="1">
        <f t="array" ref="AC764">IFERROR(IF(Tabla135[[#This Row],[Registro diligenciado]]=TRUE,_xlfn.IFS(AND(Tabla135[[#This Row],[No. de Control]]=1,Tabla135[[#This Row],[Desplazamiento en la Matriz]]="Impacto"),E764-(E764*Tabla135[[#This Row],[Valor del control]]),AND(Tabla135[[#This Row],[No. de Control]]&gt;1,Tabla135[[#This Row],[Desplazamiento en la Matriz]]="Impacto"),AC763-(AC763*Tabla135[[#This Row],[Valor del control]]),AND(Tabla135[[#This Row],[No. de Control]]=1,Tabla135[[#This Row],[Desplazamiento en la Matriz]]="Probabilidad"),E764,AND(Tabla135[[#This Row],[No. de Control]]&gt;1,Tabla135[[#This Row],[Desplazamiento en la Matriz]]="Probabilidad"),AC763),""),"")</f>
        <v/>
      </c>
      <c r="AD764" s="310">
        <f>IFERROR(_xlfn.MINIFS(Tabla135[Probabilidad residual],Tabla135[Id Riesgo],Tabla135[[#This Row],[Id Riesgo]]),"")</f>
        <v>0</v>
      </c>
      <c r="AE764" s="310">
        <f>IFERROR(_xlfn.MINIFS(Tabla135[Impacto residual],Tabla135[Id Riesgo],Tabla135[[#This Row],[Id Riesgo]]),"")</f>
        <v>0</v>
      </c>
      <c r="AF764" s="310" t="str" cm="1">
        <f t="array" ref="AF76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64" s="310" t="str" cm="1">
        <f t="array" ref="AG76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6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64" s="213"/>
      <c r="AJ764" s="727">
        <f>_xlfn.MINIFS(Tabla135[Probabilidad residual],Tabla135[Id Riesgo],Tabla135[[#This Row],[Id Riesgo]])</f>
        <v>0</v>
      </c>
      <c r="AK764" s="727">
        <f>_xlfn.MINIFS(Tabla135[Impacto residual],Tabla135[Id Riesgo],Tabla135[[#This Row],[Id Riesgo]])</f>
        <v>0</v>
      </c>
      <c r="AL764" s="727"/>
      <c r="AM764" s="727"/>
      <c r="AN764" s="213"/>
      <c r="AO764" s="213"/>
      <c r="AP764" s="213"/>
      <c r="AQ764" s="213"/>
      <c r="AR764" s="213"/>
      <c r="AS764" s="213"/>
      <c r="AT764" s="213"/>
      <c r="AU764" s="213"/>
      <c r="AV764" s="213"/>
      <c r="AW764" s="213"/>
      <c r="AX764" s="213"/>
      <c r="AY764" s="213"/>
    </row>
    <row r="765" spans="1:51" ht="14.6" x14ac:dyDescent="0.4">
      <c r="A765" s="735" t="str">
        <f>Tabla135[[#This Row],[Id Riesgo]]</f>
        <v>RC76</v>
      </c>
      <c r="B765" s="736" t="str">
        <f>Tabla135[[#This Row],[Riesgo]]</f>
        <v/>
      </c>
      <c r="C765" s="742" t="b">
        <f>Tabla135[[#This Row],[Identificado en paso 1 y 2?]]</f>
        <v>0</v>
      </c>
      <c r="D765" s="727" t="str">
        <f>_xlfn.XLOOKUP(Tabla135[[#This Row],[Id Riesgo]],Tabla13[Id Riesgo],Tabla13[Probabilidad],"",1)</f>
        <v/>
      </c>
      <c r="E765" s="727" t="str">
        <f>IF(C765=TRUE,_xlfn.XLOOKUP(Tabla135[[#This Row],[Id Riesgo]],Tabla13[Id Riesgo],Tabla13[Porcentaje Impacto],"",1),"")</f>
        <v/>
      </c>
      <c r="F765" s="290" t="str">
        <f t="shared" si="75"/>
        <v>RC76</v>
      </c>
      <c r="G765" s="415" t="b">
        <f>_xlfn.XLOOKUP(F765,Tabla13[Id Riesgo],Tabla13[Registro diligenciado],FALSE,1)</f>
        <v>0</v>
      </c>
      <c r="H765" s="290" t="str">
        <f>IF(G765,_xlfn.XLOOKUP(F765,Tabla6[Id Riesgo],Tabla6[DESCRIPCIÓN DEL RIESGO],FALSE,1),"")</f>
        <v/>
      </c>
      <c r="I765" s="327" t="str">
        <f>_xlfn.XLOOKUP(Tabla135[[#This Row],[Id Riesgo]],Tabla13[Id Riesgo],Tabla13[Probabilidad])</f>
        <v/>
      </c>
      <c r="J765" s="327" t="str">
        <f>_xlfn.XLOOKUP(Tabla135[[#This Row],[Id Riesgo]],Tabla13[Id Riesgo],Tabla13[Porcentaje Impacto],"",1)</f>
        <v/>
      </c>
      <c r="K765" s="311">
        <v>4</v>
      </c>
      <c r="L765" s="314"/>
      <c r="M765" s="314"/>
      <c r="N765" s="314"/>
      <c r="O765" s="295"/>
      <c r="P765" s="314"/>
      <c r="Q765" s="328" t="str">
        <f>_xlfn.TEXTJOIN(" ",TRUE,Tabla135[[#This Row],[Actividad - Acción ¿Qué?
Inicia con verbo]],Tabla135[[#This Row],[Complemento
(Observaciones o desviaciones)]])</f>
        <v/>
      </c>
      <c r="R765" s="295"/>
      <c r="S765" s="327" t="str">
        <f>_xlfn.XLOOKUP(Tabla135[[#This Row],[Tipo de control]],Tabla7[Tipo de control],Tabla7[Peso],"",1)</f>
        <v/>
      </c>
      <c r="T765" s="290" t="str">
        <f>_xlfn.XLOOKUP(Tabla135[[#This Row],[Tipo de control]],Tabla7[Tipo de control],Tabla7[Afectación matriz],"",1)</f>
        <v/>
      </c>
      <c r="U765" s="295"/>
      <c r="V765" s="327" t="str">
        <f>_xlfn.XLOOKUP(Tabla135[[#This Row],[Implementación]],Tabla11[Implementación],Tabla11[Peso],"",1)</f>
        <v/>
      </c>
      <c r="W765" s="295"/>
      <c r="X765" s="295"/>
      <c r="Y765" s="295"/>
      <c r="Z765" s="295"/>
      <c r="AA765" s="310" t="str">
        <f>IFERROR(Tabla135[[#This Row],[Peso del control]]+Tabla135[[#This Row],[Peso de la implementación]],"")</f>
        <v/>
      </c>
      <c r="AB765" s="310" t="str" cm="1">
        <f t="array" ref="AB765">IFERROR(IF(Tabla135[[#This Row],[Registro diligenciado]]=TRUE,_xlfn.IFS(AND(Tabla135[[#This Row],[No. de Control]]=1,Tabla135[[#This Row],[Desplazamiento en la Matriz]]="Probabilidad"),D765-(D765*Tabla135[[#This Row],[Valor del control]]),AND(Tabla135[[#This Row],[No. de Control]]&gt;1,Tabla135[[#This Row],[Desplazamiento en la Matriz]]="Probabilidad"),AB764-(AB764*Tabla135[[#This Row],[Valor del control]]),AND(Tabla135[[#This Row],[No. de Control]]=1,Tabla135[[#This Row],[Desplazamiento en la Matriz]]="Impacto"),D765,AND(Tabla135[[#This Row],[No. de Control]]&gt;1,Tabla135[[#This Row],[Desplazamiento en la Matriz]]="Impacto"),AB764),""),"")</f>
        <v/>
      </c>
      <c r="AC765" s="310" t="str" cm="1">
        <f t="array" ref="AC765">IFERROR(IF(Tabla135[[#This Row],[Registro diligenciado]]=TRUE,_xlfn.IFS(AND(Tabla135[[#This Row],[No. de Control]]=1,Tabla135[[#This Row],[Desplazamiento en la Matriz]]="Impacto"),E765-(E765*Tabla135[[#This Row],[Valor del control]]),AND(Tabla135[[#This Row],[No. de Control]]&gt;1,Tabla135[[#This Row],[Desplazamiento en la Matriz]]="Impacto"),AC764-(AC764*Tabla135[[#This Row],[Valor del control]]),AND(Tabla135[[#This Row],[No. de Control]]=1,Tabla135[[#This Row],[Desplazamiento en la Matriz]]="Probabilidad"),E765,AND(Tabla135[[#This Row],[No. de Control]]&gt;1,Tabla135[[#This Row],[Desplazamiento en la Matriz]]="Probabilidad"),AC764),""),"")</f>
        <v/>
      </c>
      <c r="AD765" s="310">
        <f>IFERROR(_xlfn.MINIFS(Tabla135[Probabilidad residual],Tabla135[Id Riesgo],Tabla135[[#This Row],[Id Riesgo]]),"")</f>
        <v>0</v>
      </c>
      <c r="AE765" s="310">
        <f>IFERROR(_xlfn.MINIFS(Tabla135[Impacto residual],Tabla135[Id Riesgo],Tabla135[[#This Row],[Id Riesgo]]),"")</f>
        <v>0</v>
      </c>
      <c r="AF765" s="310" t="str" cm="1">
        <f t="array" ref="AF76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65" s="310" t="str" cm="1">
        <f t="array" ref="AG76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6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65" s="213"/>
      <c r="AJ765" s="727">
        <f>_xlfn.MINIFS(Tabla135[Probabilidad residual],Tabla135[Id Riesgo],Tabla135[[#This Row],[Id Riesgo]])</f>
        <v>0</v>
      </c>
      <c r="AK765" s="727">
        <f>_xlfn.MINIFS(Tabla135[Impacto residual],Tabla135[Id Riesgo],Tabla135[[#This Row],[Id Riesgo]])</f>
        <v>0</v>
      </c>
      <c r="AL765" s="727"/>
      <c r="AM765" s="727"/>
      <c r="AN765" s="213"/>
      <c r="AO765" s="213"/>
      <c r="AP765" s="213"/>
      <c r="AQ765" s="213"/>
      <c r="AR765" s="213"/>
      <c r="AS765" s="213"/>
      <c r="AT765" s="213"/>
      <c r="AU765" s="213"/>
      <c r="AV765" s="213"/>
      <c r="AW765" s="213"/>
      <c r="AX765" s="213"/>
      <c r="AY765" s="213"/>
    </row>
    <row r="766" spans="1:51" ht="14.6" x14ac:dyDescent="0.4">
      <c r="A766" s="735" t="str">
        <f>Tabla135[[#This Row],[Id Riesgo]]</f>
        <v>RC76</v>
      </c>
      <c r="B766" s="736" t="str">
        <f>Tabla135[[#This Row],[Riesgo]]</f>
        <v/>
      </c>
      <c r="C766" s="742" t="b">
        <f>Tabla135[[#This Row],[Identificado en paso 1 y 2?]]</f>
        <v>0</v>
      </c>
      <c r="D766" s="727" t="str">
        <f>_xlfn.XLOOKUP(Tabla135[[#This Row],[Id Riesgo]],Tabla13[Id Riesgo],Tabla13[Probabilidad],"",1)</f>
        <v/>
      </c>
      <c r="E766" s="727" t="str">
        <f>IF(C766=TRUE,_xlfn.XLOOKUP(Tabla135[[#This Row],[Id Riesgo]],Tabla13[Id Riesgo],Tabla13[Porcentaje Impacto],"",1),"")</f>
        <v/>
      </c>
      <c r="F766" s="290" t="str">
        <f t="shared" si="75"/>
        <v>RC76</v>
      </c>
      <c r="G766" s="415" t="b">
        <f>_xlfn.XLOOKUP(F766,Tabla13[Id Riesgo],Tabla13[Registro diligenciado],FALSE,1)</f>
        <v>0</v>
      </c>
      <c r="H766" s="290" t="str">
        <f>IF(G766,_xlfn.XLOOKUP(F766,Tabla6[Id Riesgo],Tabla6[DESCRIPCIÓN DEL RIESGO],FALSE,1),"")</f>
        <v/>
      </c>
      <c r="I766" s="327" t="str">
        <f>_xlfn.XLOOKUP(Tabla135[[#This Row],[Id Riesgo]],Tabla13[Id Riesgo],Tabla13[Probabilidad])</f>
        <v/>
      </c>
      <c r="J766" s="327" t="str">
        <f>_xlfn.XLOOKUP(Tabla135[[#This Row],[Id Riesgo]],Tabla13[Id Riesgo],Tabla13[Porcentaje Impacto],"",1)</f>
        <v/>
      </c>
      <c r="K766" s="311">
        <v>5</v>
      </c>
      <c r="L766" s="314"/>
      <c r="M766" s="314"/>
      <c r="N766" s="314"/>
      <c r="O766" s="295"/>
      <c r="P766" s="314"/>
      <c r="Q766" s="328" t="str">
        <f>_xlfn.TEXTJOIN(" ",TRUE,Tabla135[[#This Row],[Actividad - Acción ¿Qué?
Inicia con verbo]],Tabla135[[#This Row],[Complemento
(Observaciones o desviaciones)]])</f>
        <v/>
      </c>
      <c r="R766" s="295"/>
      <c r="S766" s="327" t="str">
        <f>_xlfn.XLOOKUP(Tabla135[[#This Row],[Tipo de control]],Tabla7[Tipo de control],Tabla7[Peso],"",1)</f>
        <v/>
      </c>
      <c r="T766" s="290" t="str">
        <f>_xlfn.XLOOKUP(Tabla135[[#This Row],[Tipo de control]],Tabla7[Tipo de control],Tabla7[Afectación matriz],"",1)</f>
        <v/>
      </c>
      <c r="U766" s="295"/>
      <c r="V766" s="327" t="str">
        <f>_xlfn.XLOOKUP(Tabla135[[#This Row],[Implementación]],Tabla11[Implementación],Tabla11[Peso],"",1)</f>
        <v/>
      </c>
      <c r="W766" s="295"/>
      <c r="X766" s="295"/>
      <c r="Y766" s="295"/>
      <c r="Z766" s="295"/>
      <c r="AA766" s="310" t="str">
        <f>IFERROR(Tabla135[[#This Row],[Peso del control]]+Tabla135[[#This Row],[Peso de la implementación]],"")</f>
        <v/>
      </c>
      <c r="AB766" s="310" t="str" cm="1">
        <f t="array" ref="AB766">IFERROR(IF(Tabla135[[#This Row],[Registro diligenciado]]=TRUE,_xlfn.IFS(AND(Tabla135[[#This Row],[No. de Control]]=1,Tabla135[[#This Row],[Desplazamiento en la Matriz]]="Probabilidad"),D766-(D766*Tabla135[[#This Row],[Valor del control]]),AND(Tabla135[[#This Row],[No. de Control]]&gt;1,Tabla135[[#This Row],[Desplazamiento en la Matriz]]="Probabilidad"),AB765-(AB765*Tabla135[[#This Row],[Valor del control]]),AND(Tabla135[[#This Row],[No. de Control]]=1,Tabla135[[#This Row],[Desplazamiento en la Matriz]]="Impacto"),D766,AND(Tabla135[[#This Row],[No. de Control]]&gt;1,Tabla135[[#This Row],[Desplazamiento en la Matriz]]="Impacto"),AB765),""),"")</f>
        <v/>
      </c>
      <c r="AC766" s="310" t="str" cm="1">
        <f t="array" ref="AC766">IFERROR(IF(Tabla135[[#This Row],[Registro diligenciado]]=TRUE,_xlfn.IFS(AND(Tabla135[[#This Row],[No. de Control]]=1,Tabla135[[#This Row],[Desplazamiento en la Matriz]]="Impacto"),E766-(E766*Tabla135[[#This Row],[Valor del control]]),AND(Tabla135[[#This Row],[No. de Control]]&gt;1,Tabla135[[#This Row],[Desplazamiento en la Matriz]]="Impacto"),AC765-(AC765*Tabla135[[#This Row],[Valor del control]]),AND(Tabla135[[#This Row],[No. de Control]]=1,Tabla135[[#This Row],[Desplazamiento en la Matriz]]="Probabilidad"),E766,AND(Tabla135[[#This Row],[No. de Control]]&gt;1,Tabla135[[#This Row],[Desplazamiento en la Matriz]]="Probabilidad"),AC765),""),"")</f>
        <v/>
      </c>
      <c r="AD766" s="310">
        <f>IFERROR(_xlfn.MINIFS(Tabla135[Probabilidad residual],Tabla135[Id Riesgo],Tabla135[[#This Row],[Id Riesgo]]),"")</f>
        <v>0</v>
      </c>
      <c r="AE766" s="310">
        <f>IFERROR(_xlfn.MINIFS(Tabla135[Impacto residual],Tabla135[Id Riesgo],Tabla135[[#This Row],[Id Riesgo]]),"")</f>
        <v>0</v>
      </c>
      <c r="AF766" s="310" t="str" cm="1">
        <f t="array" ref="AF76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66" s="310" t="str" cm="1">
        <f t="array" ref="AG76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6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66" s="213"/>
      <c r="AJ766" s="727">
        <f>_xlfn.MINIFS(Tabla135[Probabilidad residual],Tabla135[Id Riesgo],Tabla135[[#This Row],[Id Riesgo]])</f>
        <v>0</v>
      </c>
      <c r="AK766" s="727">
        <f>_xlfn.MINIFS(Tabla135[Impacto residual],Tabla135[Id Riesgo],Tabla135[[#This Row],[Id Riesgo]])</f>
        <v>0</v>
      </c>
      <c r="AL766" s="727"/>
      <c r="AM766" s="727"/>
      <c r="AN766" s="213"/>
      <c r="AO766" s="213"/>
      <c r="AP766" s="213"/>
      <c r="AQ766" s="213"/>
      <c r="AR766" s="213"/>
      <c r="AS766" s="213"/>
      <c r="AT766" s="213"/>
      <c r="AU766" s="213"/>
      <c r="AV766" s="213"/>
      <c r="AW766" s="213"/>
      <c r="AX766" s="213"/>
      <c r="AY766" s="213"/>
    </row>
    <row r="767" spans="1:51" ht="14.6" x14ac:dyDescent="0.4">
      <c r="A767" s="735" t="str">
        <f>Tabla135[[#This Row],[Id Riesgo]]</f>
        <v>RC76</v>
      </c>
      <c r="B767" s="736" t="str">
        <f>Tabla135[[#This Row],[Riesgo]]</f>
        <v/>
      </c>
      <c r="C767" s="742" t="b">
        <f>Tabla135[[#This Row],[Identificado en paso 1 y 2?]]</f>
        <v>0</v>
      </c>
      <c r="D767" s="727" t="str">
        <f>_xlfn.XLOOKUP(Tabla135[[#This Row],[Id Riesgo]],Tabla13[Id Riesgo],Tabla13[Probabilidad],"",1)</f>
        <v/>
      </c>
      <c r="E767" s="727" t="str">
        <f>IF(C767=TRUE,_xlfn.XLOOKUP(Tabla135[[#This Row],[Id Riesgo]],Tabla13[Id Riesgo],Tabla13[Porcentaje Impacto],"",1),"")</f>
        <v/>
      </c>
      <c r="F767" s="290" t="str">
        <f t="shared" si="75"/>
        <v>RC76</v>
      </c>
      <c r="G767" s="415" t="b">
        <f>_xlfn.XLOOKUP(F767,Tabla13[Id Riesgo],Tabla13[Registro diligenciado],FALSE,1)</f>
        <v>0</v>
      </c>
      <c r="H767" s="290" t="str">
        <f>IF(G767,_xlfn.XLOOKUP(F767,Tabla6[Id Riesgo],Tabla6[DESCRIPCIÓN DEL RIESGO],FALSE,1),"")</f>
        <v/>
      </c>
      <c r="I767" s="327" t="str">
        <f>_xlfn.XLOOKUP(Tabla135[[#This Row],[Id Riesgo]],Tabla13[Id Riesgo],Tabla13[Probabilidad])</f>
        <v/>
      </c>
      <c r="J767" s="327" t="str">
        <f>_xlfn.XLOOKUP(Tabla135[[#This Row],[Id Riesgo]],Tabla13[Id Riesgo],Tabla13[Porcentaje Impacto],"",1)</f>
        <v/>
      </c>
      <c r="K767" s="311">
        <v>6</v>
      </c>
      <c r="L767" s="314"/>
      <c r="M767" s="314"/>
      <c r="N767" s="314"/>
      <c r="O767" s="295"/>
      <c r="P767" s="314"/>
      <c r="Q767" s="328" t="str">
        <f>_xlfn.TEXTJOIN(" ",TRUE,Tabla135[[#This Row],[Actividad - Acción ¿Qué?
Inicia con verbo]],Tabla135[[#This Row],[Complemento
(Observaciones o desviaciones)]])</f>
        <v/>
      </c>
      <c r="R767" s="295"/>
      <c r="S767" s="327" t="str">
        <f>_xlfn.XLOOKUP(Tabla135[[#This Row],[Tipo de control]],Tabla7[Tipo de control],Tabla7[Peso],"",1)</f>
        <v/>
      </c>
      <c r="T767" s="290" t="str">
        <f>_xlfn.XLOOKUP(Tabla135[[#This Row],[Tipo de control]],Tabla7[Tipo de control],Tabla7[Afectación matriz],"",1)</f>
        <v/>
      </c>
      <c r="U767" s="295"/>
      <c r="V767" s="327" t="str">
        <f>_xlfn.XLOOKUP(Tabla135[[#This Row],[Implementación]],Tabla11[Implementación],Tabla11[Peso],"",1)</f>
        <v/>
      </c>
      <c r="W767" s="295"/>
      <c r="X767" s="295"/>
      <c r="Y767" s="295"/>
      <c r="Z767" s="295"/>
      <c r="AA767" s="310" t="str">
        <f>IFERROR(Tabla135[[#This Row],[Peso del control]]+Tabla135[[#This Row],[Peso de la implementación]],"")</f>
        <v/>
      </c>
      <c r="AB767" s="310" t="str" cm="1">
        <f t="array" ref="AB767">IFERROR(IF(Tabla135[[#This Row],[Registro diligenciado]]=TRUE,_xlfn.IFS(AND(Tabla135[[#This Row],[No. de Control]]=1,Tabla135[[#This Row],[Desplazamiento en la Matriz]]="Probabilidad"),D767-(D767*Tabla135[[#This Row],[Valor del control]]),AND(Tabla135[[#This Row],[No. de Control]]&gt;1,Tabla135[[#This Row],[Desplazamiento en la Matriz]]="Probabilidad"),AB766-(AB766*Tabla135[[#This Row],[Valor del control]]),AND(Tabla135[[#This Row],[No. de Control]]=1,Tabla135[[#This Row],[Desplazamiento en la Matriz]]="Impacto"),D767,AND(Tabla135[[#This Row],[No. de Control]]&gt;1,Tabla135[[#This Row],[Desplazamiento en la Matriz]]="Impacto"),AB766),""),"")</f>
        <v/>
      </c>
      <c r="AC767" s="310" t="str" cm="1">
        <f t="array" ref="AC767">IFERROR(IF(Tabla135[[#This Row],[Registro diligenciado]]=TRUE,_xlfn.IFS(AND(Tabla135[[#This Row],[No. de Control]]=1,Tabla135[[#This Row],[Desplazamiento en la Matriz]]="Impacto"),E767-(E767*Tabla135[[#This Row],[Valor del control]]),AND(Tabla135[[#This Row],[No. de Control]]&gt;1,Tabla135[[#This Row],[Desplazamiento en la Matriz]]="Impacto"),AC766-(AC766*Tabla135[[#This Row],[Valor del control]]),AND(Tabla135[[#This Row],[No. de Control]]=1,Tabla135[[#This Row],[Desplazamiento en la Matriz]]="Probabilidad"),E767,AND(Tabla135[[#This Row],[No. de Control]]&gt;1,Tabla135[[#This Row],[Desplazamiento en la Matriz]]="Probabilidad"),AC766),""),"")</f>
        <v/>
      </c>
      <c r="AD767" s="310">
        <f>IFERROR(_xlfn.MINIFS(Tabla135[Probabilidad residual],Tabla135[Id Riesgo],Tabla135[[#This Row],[Id Riesgo]]),"")</f>
        <v>0</v>
      </c>
      <c r="AE767" s="310">
        <f>IFERROR(_xlfn.MINIFS(Tabla135[Impacto residual],Tabla135[Id Riesgo],Tabla135[[#This Row],[Id Riesgo]]),"")</f>
        <v>0</v>
      </c>
      <c r="AF767" s="310" t="str" cm="1">
        <f t="array" ref="AF76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67" s="310" t="str" cm="1">
        <f t="array" ref="AG76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6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67" s="213"/>
      <c r="AJ767" s="727">
        <f>_xlfn.MINIFS(Tabla135[Probabilidad residual],Tabla135[Id Riesgo],Tabla135[[#This Row],[Id Riesgo]])</f>
        <v>0</v>
      </c>
      <c r="AK767" s="727">
        <f>_xlfn.MINIFS(Tabla135[Impacto residual],Tabla135[Id Riesgo],Tabla135[[#This Row],[Id Riesgo]])</f>
        <v>0</v>
      </c>
      <c r="AL767" s="727"/>
      <c r="AM767" s="727"/>
      <c r="AN767" s="213"/>
      <c r="AO767" s="213"/>
      <c r="AP767" s="213"/>
      <c r="AQ767" s="213"/>
      <c r="AR767" s="213"/>
      <c r="AS767" s="213"/>
      <c r="AT767" s="213"/>
      <c r="AU767" s="213"/>
      <c r="AV767" s="213"/>
      <c r="AW767" s="213"/>
      <c r="AX767" s="213"/>
      <c r="AY767" s="213"/>
    </row>
    <row r="768" spans="1:51" ht="14.6" x14ac:dyDescent="0.4">
      <c r="A768" s="735" t="str">
        <f>Tabla135[[#This Row],[Id Riesgo]]</f>
        <v>RC76</v>
      </c>
      <c r="B768" s="736" t="str">
        <f>Tabla135[[#This Row],[Riesgo]]</f>
        <v/>
      </c>
      <c r="C768" s="742" t="b">
        <f>Tabla135[[#This Row],[Identificado en paso 1 y 2?]]</f>
        <v>0</v>
      </c>
      <c r="D768" s="727" t="str">
        <f>_xlfn.XLOOKUP(Tabla135[[#This Row],[Id Riesgo]],Tabla13[Id Riesgo],Tabla13[Probabilidad],"",1)</f>
        <v/>
      </c>
      <c r="E768" s="727" t="str">
        <f>IF(C768=TRUE,_xlfn.XLOOKUP(Tabla135[[#This Row],[Id Riesgo]],Tabla13[Id Riesgo],Tabla13[Porcentaje Impacto],"",1),"")</f>
        <v/>
      </c>
      <c r="F768" s="290" t="str">
        <f t="shared" si="75"/>
        <v>RC76</v>
      </c>
      <c r="G768" s="415" t="b">
        <f>_xlfn.XLOOKUP(F768,Tabla13[Id Riesgo],Tabla13[Registro diligenciado],FALSE,1)</f>
        <v>0</v>
      </c>
      <c r="H768" s="290" t="str">
        <f>IF(G768,_xlfn.XLOOKUP(F768,Tabla6[Id Riesgo],Tabla6[DESCRIPCIÓN DEL RIESGO],FALSE,1),"")</f>
        <v/>
      </c>
      <c r="I768" s="327" t="str">
        <f>_xlfn.XLOOKUP(Tabla135[[#This Row],[Id Riesgo]],Tabla13[Id Riesgo],Tabla13[Probabilidad])</f>
        <v/>
      </c>
      <c r="J768" s="327" t="str">
        <f>_xlfn.XLOOKUP(Tabla135[[#This Row],[Id Riesgo]],Tabla13[Id Riesgo],Tabla13[Porcentaje Impacto],"",1)</f>
        <v/>
      </c>
      <c r="K768" s="311">
        <v>7</v>
      </c>
      <c r="L768" s="314"/>
      <c r="M768" s="314"/>
      <c r="N768" s="314"/>
      <c r="O768" s="295"/>
      <c r="P768" s="314"/>
      <c r="Q768" s="328" t="str">
        <f>_xlfn.TEXTJOIN(" ",TRUE,Tabla135[[#This Row],[Actividad - Acción ¿Qué?
Inicia con verbo]],Tabla135[[#This Row],[Complemento
(Observaciones o desviaciones)]])</f>
        <v/>
      </c>
      <c r="R768" s="295"/>
      <c r="S768" s="327" t="str">
        <f>_xlfn.XLOOKUP(Tabla135[[#This Row],[Tipo de control]],Tabla7[Tipo de control],Tabla7[Peso],"",1)</f>
        <v/>
      </c>
      <c r="T768" s="290" t="str">
        <f>_xlfn.XLOOKUP(Tabla135[[#This Row],[Tipo de control]],Tabla7[Tipo de control],Tabla7[Afectación matriz],"",1)</f>
        <v/>
      </c>
      <c r="U768" s="295"/>
      <c r="V768" s="327" t="str">
        <f>_xlfn.XLOOKUP(Tabla135[[#This Row],[Implementación]],Tabla11[Implementación],Tabla11[Peso],"",1)</f>
        <v/>
      </c>
      <c r="W768" s="295"/>
      <c r="X768" s="295"/>
      <c r="Y768" s="295"/>
      <c r="Z768" s="295"/>
      <c r="AA768" s="310" t="str">
        <f>IFERROR(Tabla135[[#This Row],[Peso del control]]+Tabla135[[#This Row],[Peso de la implementación]],"")</f>
        <v/>
      </c>
      <c r="AB768" s="310" t="str" cm="1">
        <f t="array" ref="AB768">IFERROR(IF(Tabla135[[#This Row],[Registro diligenciado]]=TRUE,_xlfn.IFS(AND(Tabla135[[#This Row],[No. de Control]]=1,Tabla135[[#This Row],[Desplazamiento en la Matriz]]="Probabilidad"),D768-(D768*Tabla135[[#This Row],[Valor del control]]),AND(Tabla135[[#This Row],[No. de Control]]&gt;1,Tabla135[[#This Row],[Desplazamiento en la Matriz]]="Probabilidad"),AB767-(AB767*Tabla135[[#This Row],[Valor del control]]),AND(Tabla135[[#This Row],[No. de Control]]=1,Tabla135[[#This Row],[Desplazamiento en la Matriz]]="Impacto"),D768,AND(Tabla135[[#This Row],[No. de Control]]&gt;1,Tabla135[[#This Row],[Desplazamiento en la Matriz]]="Impacto"),AB767),""),"")</f>
        <v/>
      </c>
      <c r="AC768" s="310" t="str" cm="1">
        <f t="array" ref="AC768">IFERROR(IF(Tabla135[[#This Row],[Registro diligenciado]]=TRUE,_xlfn.IFS(AND(Tabla135[[#This Row],[No. de Control]]=1,Tabla135[[#This Row],[Desplazamiento en la Matriz]]="Impacto"),E768-(E768*Tabla135[[#This Row],[Valor del control]]),AND(Tabla135[[#This Row],[No. de Control]]&gt;1,Tabla135[[#This Row],[Desplazamiento en la Matriz]]="Impacto"),AC767-(AC767*Tabla135[[#This Row],[Valor del control]]),AND(Tabla135[[#This Row],[No. de Control]]=1,Tabla135[[#This Row],[Desplazamiento en la Matriz]]="Probabilidad"),E768,AND(Tabla135[[#This Row],[No. de Control]]&gt;1,Tabla135[[#This Row],[Desplazamiento en la Matriz]]="Probabilidad"),AC767),""),"")</f>
        <v/>
      </c>
      <c r="AD768" s="310">
        <f>IFERROR(_xlfn.MINIFS(Tabla135[Probabilidad residual],Tabla135[Id Riesgo],Tabla135[[#This Row],[Id Riesgo]]),"")</f>
        <v>0</v>
      </c>
      <c r="AE768" s="310">
        <f>IFERROR(_xlfn.MINIFS(Tabla135[Impacto residual],Tabla135[Id Riesgo],Tabla135[[#This Row],[Id Riesgo]]),"")</f>
        <v>0</v>
      </c>
      <c r="AF768" s="310" t="str" cm="1">
        <f t="array" ref="AF76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68" s="310" t="str" cm="1">
        <f t="array" ref="AG76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6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68" s="213"/>
      <c r="AJ768" s="727">
        <f>_xlfn.MINIFS(Tabla135[Probabilidad residual],Tabla135[Id Riesgo],Tabla135[[#This Row],[Id Riesgo]])</f>
        <v>0</v>
      </c>
      <c r="AK768" s="727">
        <f>_xlfn.MINIFS(Tabla135[Impacto residual],Tabla135[Id Riesgo],Tabla135[[#This Row],[Id Riesgo]])</f>
        <v>0</v>
      </c>
      <c r="AL768" s="727"/>
      <c r="AM768" s="727"/>
      <c r="AN768" s="213"/>
      <c r="AO768" s="213"/>
      <c r="AP768" s="213"/>
      <c r="AQ768" s="213"/>
      <c r="AR768" s="213"/>
      <c r="AS768" s="213"/>
      <c r="AT768" s="213"/>
      <c r="AU768" s="213"/>
      <c r="AV768" s="213"/>
      <c r="AW768" s="213"/>
      <c r="AX768" s="213"/>
      <c r="AY768" s="213"/>
    </row>
    <row r="769" spans="1:51" ht="14.6" x14ac:dyDescent="0.4">
      <c r="A769" s="735" t="str">
        <f>Tabla135[[#This Row],[Id Riesgo]]</f>
        <v>RC76</v>
      </c>
      <c r="B769" s="736" t="str">
        <f>Tabla135[[#This Row],[Riesgo]]</f>
        <v/>
      </c>
      <c r="C769" s="742" t="b">
        <f>Tabla135[[#This Row],[Identificado en paso 1 y 2?]]</f>
        <v>0</v>
      </c>
      <c r="D769" s="727" t="str">
        <f>_xlfn.XLOOKUP(Tabla135[[#This Row],[Id Riesgo]],Tabla13[Id Riesgo],Tabla13[Probabilidad],"",1)</f>
        <v/>
      </c>
      <c r="E769" s="727" t="str">
        <f>IF(C769=TRUE,_xlfn.XLOOKUP(Tabla135[[#This Row],[Id Riesgo]],Tabla13[Id Riesgo],Tabla13[Porcentaje Impacto],"",1),"")</f>
        <v/>
      </c>
      <c r="F769" s="290" t="str">
        <f t="shared" si="75"/>
        <v>RC76</v>
      </c>
      <c r="G769" s="415" t="b">
        <f>_xlfn.XLOOKUP(F769,Tabla13[Id Riesgo],Tabla13[Registro diligenciado],FALSE,1)</f>
        <v>0</v>
      </c>
      <c r="H769" s="290" t="str">
        <f>IF(G769,_xlfn.XLOOKUP(F769,Tabla6[Id Riesgo],Tabla6[DESCRIPCIÓN DEL RIESGO],FALSE,1),"")</f>
        <v/>
      </c>
      <c r="I769" s="327" t="str">
        <f>_xlfn.XLOOKUP(Tabla135[[#This Row],[Id Riesgo]],Tabla13[Id Riesgo],Tabla13[Probabilidad])</f>
        <v/>
      </c>
      <c r="J769" s="327" t="str">
        <f>_xlfn.XLOOKUP(Tabla135[[#This Row],[Id Riesgo]],Tabla13[Id Riesgo],Tabla13[Porcentaje Impacto],"",1)</f>
        <v/>
      </c>
      <c r="K769" s="311">
        <v>8</v>
      </c>
      <c r="L769" s="314"/>
      <c r="M769" s="314"/>
      <c r="N769" s="314"/>
      <c r="O769" s="295"/>
      <c r="P769" s="314"/>
      <c r="Q769" s="328" t="str">
        <f>_xlfn.TEXTJOIN(" ",TRUE,Tabla135[[#This Row],[Actividad - Acción ¿Qué?
Inicia con verbo]],Tabla135[[#This Row],[Complemento
(Observaciones o desviaciones)]])</f>
        <v/>
      </c>
      <c r="R769" s="295"/>
      <c r="S769" s="327" t="str">
        <f>_xlfn.XLOOKUP(Tabla135[[#This Row],[Tipo de control]],Tabla7[Tipo de control],Tabla7[Peso],"",1)</f>
        <v/>
      </c>
      <c r="T769" s="290" t="str">
        <f>_xlfn.XLOOKUP(Tabla135[[#This Row],[Tipo de control]],Tabla7[Tipo de control],Tabla7[Afectación matriz],"",1)</f>
        <v/>
      </c>
      <c r="U769" s="295"/>
      <c r="V769" s="327" t="str">
        <f>_xlfn.XLOOKUP(Tabla135[[#This Row],[Implementación]],Tabla11[Implementación],Tabla11[Peso],"",1)</f>
        <v/>
      </c>
      <c r="W769" s="295"/>
      <c r="X769" s="295"/>
      <c r="Y769" s="295"/>
      <c r="Z769" s="295"/>
      <c r="AA769" s="310" t="str">
        <f>IFERROR(Tabla135[[#This Row],[Peso del control]]+Tabla135[[#This Row],[Peso de la implementación]],"")</f>
        <v/>
      </c>
      <c r="AB769" s="310" t="str" cm="1">
        <f t="array" ref="AB769">IFERROR(IF(Tabla135[[#This Row],[Registro diligenciado]]=TRUE,_xlfn.IFS(AND(Tabla135[[#This Row],[No. de Control]]=1,Tabla135[[#This Row],[Desplazamiento en la Matriz]]="Probabilidad"),D769-(D769*Tabla135[[#This Row],[Valor del control]]),AND(Tabla135[[#This Row],[No. de Control]]&gt;1,Tabla135[[#This Row],[Desplazamiento en la Matriz]]="Probabilidad"),AB768-(AB768*Tabla135[[#This Row],[Valor del control]]),AND(Tabla135[[#This Row],[No. de Control]]=1,Tabla135[[#This Row],[Desplazamiento en la Matriz]]="Impacto"),D769,AND(Tabla135[[#This Row],[No. de Control]]&gt;1,Tabla135[[#This Row],[Desplazamiento en la Matriz]]="Impacto"),AB768),""),"")</f>
        <v/>
      </c>
      <c r="AC769" s="310" t="str" cm="1">
        <f t="array" ref="AC769">IFERROR(IF(Tabla135[[#This Row],[Registro diligenciado]]=TRUE,_xlfn.IFS(AND(Tabla135[[#This Row],[No. de Control]]=1,Tabla135[[#This Row],[Desplazamiento en la Matriz]]="Impacto"),E769-(E769*Tabla135[[#This Row],[Valor del control]]),AND(Tabla135[[#This Row],[No. de Control]]&gt;1,Tabla135[[#This Row],[Desplazamiento en la Matriz]]="Impacto"),AC768-(AC768*Tabla135[[#This Row],[Valor del control]]),AND(Tabla135[[#This Row],[No. de Control]]=1,Tabla135[[#This Row],[Desplazamiento en la Matriz]]="Probabilidad"),E769,AND(Tabla135[[#This Row],[No. de Control]]&gt;1,Tabla135[[#This Row],[Desplazamiento en la Matriz]]="Probabilidad"),AC768),""),"")</f>
        <v/>
      </c>
      <c r="AD769" s="310">
        <f>IFERROR(_xlfn.MINIFS(Tabla135[Probabilidad residual],Tabla135[Id Riesgo],Tabla135[[#This Row],[Id Riesgo]]),"")</f>
        <v>0</v>
      </c>
      <c r="AE769" s="310">
        <f>IFERROR(_xlfn.MINIFS(Tabla135[Impacto residual],Tabla135[Id Riesgo],Tabla135[[#This Row],[Id Riesgo]]),"")</f>
        <v>0</v>
      </c>
      <c r="AF769" s="310" t="str" cm="1">
        <f t="array" ref="AF76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69" s="310" t="str" cm="1">
        <f t="array" ref="AG76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6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69" s="213"/>
      <c r="AJ769" s="727">
        <f>_xlfn.MINIFS(Tabla135[Probabilidad residual],Tabla135[Id Riesgo],Tabla135[[#This Row],[Id Riesgo]])</f>
        <v>0</v>
      </c>
      <c r="AK769" s="727">
        <f>_xlfn.MINIFS(Tabla135[Impacto residual],Tabla135[Id Riesgo],Tabla135[[#This Row],[Id Riesgo]])</f>
        <v>0</v>
      </c>
      <c r="AL769" s="727"/>
      <c r="AM769" s="727"/>
      <c r="AN769" s="213"/>
      <c r="AO769" s="213"/>
      <c r="AP769" s="213"/>
      <c r="AQ769" s="213"/>
      <c r="AR769" s="213"/>
      <c r="AS769" s="213"/>
      <c r="AT769" s="213"/>
      <c r="AU769" s="213"/>
      <c r="AV769" s="213"/>
      <c r="AW769" s="213"/>
      <c r="AX769" s="213"/>
      <c r="AY769" s="213"/>
    </row>
    <row r="770" spans="1:51" ht="14.6" x14ac:dyDescent="0.4">
      <c r="A770" s="735" t="str">
        <f>Tabla135[[#This Row],[Id Riesgo]]</f>
        <v>RC76</v>
      </c>
      <c r="B770" s="736" t="str">
        <f>Tabla135[[#This Row],[Riesgo]]</f>
        <v/>
      </c>
      <c r="C770" s="742" t="b">
        <f>Tabla135[[#This Row],[Identificado en paso 1 y 2?]]</f>
        <v>0</v>
      </c>
      <c r="D770" s="727" t="str">
        <f>_xlfn.XLOOKUP(Tabla135[[#This Row],[Id Riesgo]],Tabla13[Id Riesgo],Tabla13[Probabilidad],"",1)</f>
        <v/>
      </c>
      <c r="E770" s="727" t="str">
        <f>IF(C770=TRUE,_xlfn.XLOOKUP(Tabla135[[#This Row],[Id Riesgo]],Tabla13[Id Riesgo],Tabla13[Porcentaje Impacto],"",1),"")</f>
        <v/>
      </c>
      <c r="F770" s="290" t="str">
        <f t="shared" si="75"/>
        <v>RC76</v>
      </c>
      <c r="G770" s="415" t="b">
        <f>_xlfn.XLOOKUP(F770,Tabla13[Id Riesgo],Tabla13[Registro diligenciado],FALSE,1)</f>
        <v>0</v>
      </c>
      <c r="H770" s="290" t="str">
        <f>IF(G770,_xlfn.XLOOKUP(F770,Tabla6[Id Riesgo],Tabla6[DESCRIPCIÓN DEL RIESGO],FALSE,1),"")</f>
        <v/>
      </c>
      <c r="I770" s="327" t="str">
        <f>_xlfn.XLOOKUP(Tabla135[[#This Row],[Id Riesgo]],Tabla13[Id Riesgo],Tabla13[Probabilidad])</f>
        <v/>
      </c>
      <c r="J770" s="327" t="str">
        <f>_xlfn.XLOOKUP(Tabla135[[#This Row],[Id Riesgo]],Tabla13[Id Riesgo],Tabla13[Porcentaje Impacto],"",1)</f>
        <v/>
      </c>
      <c r="K770" s="311">
        <v>9</v>
      </c>
      <c r="L770" s="314"/>
      <c r="M770" s="314"/>
      <c r="N770" s="314"/>
      <c r="O770" s="295"/>
      <c r="P770" s="314"/>
      <c r="Q770" s="328" t="str">
        <f>_xlfn.TEXTJOIN(" ",TRUE,Tabla135[[#This Row],[Actividad - Acción ¿Qué?
Inicia con verbo]],Tabla135[[#This Row],[Complemento
(Observaciones o desviaciones)]])</f>
        <v/>
      </c>
      <c r="R770" s="295"/>
      <c r="S770" s="327" t="str">
        <f>_xlfn.XLOOKUP(Tabla135[[#This Row],[Tipo de control]],Tabla7[Tipo de control],Tabla7[Peso],"",1)</f>
        <v/>
      </c>
      <c r="T770" s="290" t="str">
        <f>_xlfn.XLOOKUP(Tabla135[[#This Row],[Tipo de control]],Tabla7[Tipo de control],Tabla7[Afectación matriz],"",1)</f>
        <v/>
      </c>
      <c r="U770" s="295"/>
      <c r="V770" s="327" t="str">
        <f>_xlfn.XLOOKUP(Tabla135[[#This Row],[Implementación]],Tabla11[Implementación],Tabla11[Peso],"",1)</f>
        <v/>
      </c>
      <c r="W770" s="295"/>
      <c r="X770" s="295"/>
      <c r="Y770" s="295"/>
      <c r="Z770" s="295"/>
      <c r="AA770" s="310" t="str">
        <f>IFERROR(Tabla135[[#This Row],[Peso del control]]+Tabla135[[#This Row],[Peso de la implementación]],"")</f>
        <v/>
      </c>
      <c r="AB770" s="310" t="str" cm="1">
        <f t="array" ref="AB770">IFERROR(IF(Tabla135[[#This Row],[Registro diligenciado]]=TRUE,_xlfn.IFS(AND(Tabla135[[#This Row],[No. de Control]]=1,Tabla135[[#This Row],[Desplazamiento en la Matriz]]="Probabilidad"),D770-(D770*Tabla135[[#This Row],[Valor del control]]),AND(Tabla135[[#This Row],[No. de Control]]&gt;1,Tabla135[[#This Row],[Desplazamiento en la Matriz]]="Probabilidad"),AB769-(AB769*Tabla135[[#This Row],[Valor del control]]),AND(Tabla135[[#This Row],[No. de Control]]=1,Tabla135[[#This Row],[Desplazamiento en la Matriz]]="Impacto"),D770,AND(Tabla135[[#This Row],[No. de Control]]&gt;1,Tabla135[[#This Row],[Desplazamiento en la Matriz]]="Impacto"),AB769),""),"")</f>
        <v/>
      </c>
      <c r="AC770" s="310" t="str" cm="1">
        <f t="array" ref="AC770">IFERROR(IF(Tabla135[[#This Row],[Registro diligenciado]]=TRUE,_xlfn.IFS(AND(Tabla135[[#This Row],[No. de Control]]=1,Tabla135[[#This Row],[Desplazamiento en la Matriz]]="Impacto"),E770-(E770*Tabla135[[#This Row],[Valor del control]]),AND(Tabla135[[#This Row],[No. de Control]]&gt;1,Tabla135[[#This Row],[Desplazamiento en la Matriz]]="Impacto"),AC769-(AC769*Tabla135[[#This Row],[Valor del control]]),AND(Tabla135[[#This Row],[No. de Control]]=1,Tabla135[[#This Row],[Desplazamiento en la Matriz]]="Probabilidad"),E770,AND(Tabla135[[#This Row],[No. de Control]]&gt;1,Tabla135[[#This Row],[Desplazamiento en la Matriz]]="Probabilidad"),AC769),""),"")</f>
        <v/>
      </c>
      <c r="AD770" s="310">
        <f>IFERROR(_xlfn.MINIFS(Tabla135[Probabilidad residual],Tabla135[Id Riesgo],Tabla135[[#This Row],[Id Riesgo]]),"")</f>
        <v>0</v>
      </c>
      <c r="AE770" s="310">
        <f>IFERROR(_xlfn.MINIFS(Tabla135[Impacto residual],Tabla135[Id Riesgo],Tabla135[[#This Row],[Id Riesgo]]),"")</f>
        <v>0</v>
      </c>
      <c r="AF770" s="310" t="str" cm="1">
        <f t="array" ref="AF77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70" s="310" t="str" cm="1">
        <f t="array" ref="AG77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7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70" s="213"/>
      <c r="AJ770" s="727">
        <f>_xlfn.MINIFS(Tabla135[Probabilidad residual],Tabla135[Id Riesgo],Tabla135[[#This Row],[Id Riesgo]])</f>
        <v>0</v>
      </c>
      <c r="AK770" s="727">
        <f>_xlfn.MINIFS(Tabla135[Impacto residual],Tabla135[Id Riesgo],Tabla135[[#This Row],[Id Riesgo]])</f>
        <v>0</v>
      </c>
      <c r="AL770" s="727"/>
      <c r="AM770" s="727"/>
      <c r="AN770" s="213"/>
      <c r="AO770" s="213"/>
      <c r="AP770" s="213"/>
      <c r="AQ770" s="213"/>
      <c r="AR770" s="213"/>
      <c r="AS770" s="213"/>
      <c r="AT770" s="213"/>
      <c r="AU770" s="213"/>
      <c r="AV770" s="213"/>
      <c r="AW770" s="213"/>
      <c r="AX770" s="213"/>
      <c r="AY770" s="213"/>
    </row>
    <row r="771" spans="1:51" ht="14.6" x14ac:dyDescent="0.4">
      <c r="A771" s="735" t="str">
        <f>Tabla135[[#This Row],[Id Riesgo]]</f>
        <v>RC76</v>
      </c>
      <c r="B771" s="736" t="str">
        <f>Tabla135[[#This Row],[Riesgo]]</f>
        <v/>
      </c>
      <c r="C771" s="742" t="b">
        <f>Tabla135[[#This Row],[Identificado en paso 1 y 2?]]</f>
        <v>0</v>
      </c>
      <c r="D771" s="727" t="str">
        <f>_xlfn.XLOOKUP(Tabla135[[#This Row],[Id Riesgo]],Tabla13[Id Riesgo],Tabla13[Probabilidad],"",1)</f>
        <v/>
      </c>
      <c r="E771" s="727" t="str">
        <f>IF(C771=TRUE,_xlfn.XLOOKUP(Tabla135[[#This Row],[Id Riesgo]],Tabla13[Id Riesgo],Tabla13[Porcentaje Impacto],"",1),"")</f>
        <v/>
      </c>
      <c r="F771" s="290" t="str">
        <f t="shared" si="75"/>
        <v>RC76</v>
      </c>
      <c r="G771" s="415" t="b">
        <f>_xlfn.XLOOKUP(F771,Tabla13[Id Riesgo],Tabla13[Registro diligenciado],FALSE,1)</f>
        <v>0</v>
      </c>
      <c r="H771" s="290" t="str">
        <f>IF(G771,_xlfn.XLOOKUP(F771,Tabla6[Id Riesgo],Tabla6[DESCRIPCIÓN DEL RIESGO],FALSE,1),"")</f>
        <v/>
      </c>
      <c r="I771" s="327" t="str">
        <f>_xlfn.XLOOKUP(Tabla135[[#This Row],[Id Riesgo]],Tabla13[Id Riesgo],Tabla13[Probabilidad])</f>
        <v/>
      </c>
      <c r="J771" s="327" t="str">
        <f>_xlfn.XLOOKUP(Tabla135[[#This Row],[Id Riesgo]],Tabla13[Id Riesgo],Tabla13[Porcentaje Impacto],"",1)</f>
        <v/>
      </c>
      <c r="K771" s="311">
        <v>10</v>
      </c>
      <c r="L771" s="314"/>
      <c r="M771" s="314"/>
      <c r="N771" s="314"/>
      <c r="O771" s="295"/>
      <c r="P771" s="314"/>
      <c r="Q771" s="328" t="str">
        <f>_xlfn.TEXTJOIN(" ",TRUE,Tabla135[[#This Row],[Actividad - Acción ¿Qué?
Inicia con verbo]],Tabla135[[#This Row],[Complemento
(Observaciones o desviaciones)]])</f>
        <v/>
      </c>
      <c r="R771" s="295"/>
      <c r="S771" s="327" t="str">
        <f>_xlfn.XLOOKUP(Tabla135[[#This Row],[Tipo de control]],Tabla7[Tipo de control],Tabla7[Peso],"",1)</f>
        <v/>
      </c>
      <c r="T771" s="290" t="str">
        <f>_xlfn.XLOOKUP(Tabla135[[#This Row],[Tipo de control]],Tabla7[Tipo de control],Tabla7[Afectación matriz],"",1)</f>
        <v/>
      </c>
      <c r="U771" s="295"/>
      <c r="V771" s="327" t="str">
        <f>_xlfn.XLOOKUP(Tabla135[[#This Row],[Implementación]],Tabla11[Implementación],Tabla11[Peso],"",1)</f>
        <v/>
      </c>
      <c r="W771" s="295"/>
      <c r="X771" s="295"/>
      <c r="Y771" s="295"/>
      <c r="Z771" s="295"/>
      <c r="AA771" s="310" t="str">
        <f>IFERROR(Tabla135[[#This Row],[Peso del control]]+Tabla135[[#This Row],[Peso de la implementación]],"")</f>
        <v/>
      </c>
      <c r="AB771" s="310" t="str" cm="1">
        <f t="array" ref="AB771">IFERROR(IF(Tabla135[[#This Row],[Registro diligenciado]]=TRUE,_xlfn.IFS(AND(Tabla135[[#This Row],[No. de Control]]=1,Tabla135[[#This Row],[Desplazamiento en la Matriz]]="Probabilidad"),D771-(D771*Tabla135[[#This Row],[Valor del control]]),AND(Tabla135[[#This Row],[No. de Control]]&gt;1,Tabla135[[#This Row],[Desplazamiento en la Matriz]]="Probabilidad"),AB770-(AB770*Tabla135[[#This Row],[Valor del control]]),AND(Tabla135[[#This Row],[No. de Control]]=1,Tabla135[[#This Row],[Desplazamiento en la Matriz]]="Impacto"),D771,AND(Tabla135[[#This Row],[No. de Control]]&gt;1,Tabla135[[#This Row],[Desplazamiento en la Matriz]]="Impacto"),AB770),""),"")</f>
        <v/>
      </c>
      <c r="AC771" s="310" t="str" cm="1">
        <f t="array" ref="AC771">IFERROR(IF(Tabla135[[#This Row],[Registro diligenciado]]=TRUE,_xlfn.IFS(AND(Tabla135[[#This Row],[No. de Control]]=1,Tabla135[[#This Row],[Desplazamiento en la Matriz]]="Impacto"),E771-(E771*Tabla135[[#This Row],[Valor del control]]),AND(Tabla135[[#This Row],[No. de Control]]&gt;1,Tabla135[[#This Row],[Desplazamiento en la Matriz]]="Impacto"),AC770-(AC770*Tabla135[[#This Row],[Valor del control]]),AND(Tabla135[[#This Row],[No. de Control]]=1,Tabla135[[#This Row],[Desplazamiento en la Matriz]]="Probabilidad"),E771,AND(Tabla135[[#This Row],[No. de Control]]&gt;1,Tabla135[[#This Row],[Desplazamiento en la Matriz]]="Probabilidad"),AC770),""),"")</f>
        <v/>
      </c>
      <c r="AD771" s="310">
        <f>IFERROR(_xlfn.MINIFS(Tabla135[Probabilidad residual],Tabla135[Id Riesgo],Tabla135[[#This Row],[Id Riesgo]]),"")</f>
        <v>0</v>
      </c>
      <c r="AE771" s="310">
        <f>IFERROR(_xlfn.MINIFS(Tabla135[Impacto residual],Tabla135[Id Riesgo],Tabla135[[#This Row],[Id Riesgo]]),"")</f>
        <v>0</v>
      </c>
      <c r="AF771" s="310" t="str" cm="1">
        <f t="array" ref="AF77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71" s="310" t="str" cm="1">
        <f t="array" ref="AG77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7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71" s="213"/>
      <c r="AJ771" s="727">
        <f>_xlfn.MINIFS(Tabla135[Probabilidad residual],Tabla135[Id Riesgo],Tabla135[[#This Row],[Id Riesgo]])</f>
        <v>0</v>
      </c>
      <c r="AK771" s="727">
        <f>_xlfn.MINIFS(Tabla135[Impacto residual],Tabla135[Id Riesgo],Tabla135[[#This Row],[Id Riesgo]])</f>
        <v>0</v>
      </c>
      <c r="AL771" s="727"/>
      <c r="AM771" s="727"/>
      <c r="AN771" s="213"/>
      <c r="AO771" s="213"/>
      <c r="AP771" s="213"/>
      <c r="AQ771" s="213"/>
      <c r="AR771" s="213"/>
      <c r="AS771" s="213"/>
      <c r="AT771" s="213"/>
      <c r="AU771" s="213"/>
      <c r="AV771" s="213"/>
      <c r="AW771" s="213"/>
      <c r="AX771" s="213"/>
      <c r="AY771" s="213"/>
    </row>
    <row r="772" spans="1:51" ht="14.6" x14ac:dyDescent="0.4">
      <c r="A772" s="735" t="str">
        <f>Tabla135[[#This Row],[Id Riesgo]]</f>
        <v>RC77</v>
      </c>
      <c r="B772" s="736" t="str">
        <f>Tabla135[[#This Row],[Riesgo]]</f>
        <v/>
      </c>
      <c r="C772" s="742" t="b">
        <f>Tabla135[[#This Row],[Identificado en paso 1 y 2?]]</f>
        <v>0</v>
      </c>
      <c r="D772" s="727" t="str">
        <f>_xlfn.XLOOKUP(Tabla135[[#This Row],[Id Riesgo]],Tabla13[Id Riesgo],Tabla13[Probabilidad],"",1)</f>
        <v/>
      </c>
      <c r="E772" s="727" t="str">
        <f>IF(C772=TRUE,_xlfn.XLOOKUP(Tabla135[[#This Row],[Id Riesgo]],Tabla13[Id Riesgo],Tabla13[Porcentaje Impacto],"",1),"")</f>
        <v/>
      </c>
      <c r="F772" s="290" t="s">
        <v>208</v>
      </c>
      <c r="G772" s="415" t="b">
        <f>_xlfn.XLOOKUP(F772,Tabla13[Id Riesgo],Tabla13[Registro diligenciado],FALSE,1)</f>
        <v>0</v>
      </c>
      <c r="H772" s="290" t="str">
        <f>IF(G772,_xlfn.XLOOKUP(F772,Tabla6[Id Riesgo],Tabla6[DESCRIPCIÓN DEL RIESGO],FALSE,1),"")</f>
        <v/>
      </c>
      <c r="I772" s="327" t="str">
        <f>_xlfn.XLOOKUP(Tabla135[[#This Row],[Id Riesgo]],Tabla13[Id Riesgo],Tabla13[Probabilidad])</f>
        <v/>
      </c>
      <c r="J772" s="327" t="str">
        <f>_xlfn.XLOOKUP(Tabla135[[#This Row],[Id Riesgo]],Tabla13[Id Riesgo],Tabla13[Porcentaje Impacto],"",1)</f>
        <v/>
      </c>
      <c r="K772" s="311">
        <v>1</v>
      </c>
      <c r="L772" s="314"/>
      <c r="M772" s="314"/>
      <c r="N772" s="314"/>
      <c r="O772" s="295"/>
      <c r="P772" s="314"/>
      <c r="Q772" s="328" t="str">
        <f>_xlfn.TEXTJOIN(" ",TRUE,Tabla135[[#This Row],[Actividad - Acción ¿Qué?
Inicia con verbo]],Tabla135[[#This Row],[Complemento
(Observaciones o desviaciones)]])</f>
        <v/>
      </c>
      <c r="R772" s="295"/>
      <c r="S772" s="327" t="str">
        <f>_xlfn.XLOOKUP(Tabla135[[#This Row],[Tipo de control]],Tabla7[Tipo de control],Tabla7[Peso],"",1)</f>
        <v/>
      </c>
      <c r="T772" s="290" t="str">
        <f>_xlfn.XLOOKUP(Tabla135[[#This Row],[Tipo de control]],Tabla7[Tipo de control],Tabla7[Afectación matriz],"",1)</f>
        <v/>
      </c>
      <c r="U772" s="295"/>
      <c r="V772" s="327" t="str">
        <f>_xlfn.XLOOKUP(Tabla135[[#This Row],[Implementación]],Tabla11[Implementación],Tabla11[Peso],"",1)</f>
        <v/>
      </c>
      <c r="W772" s="295"/>
      <c r="X772" s="295"/>
      <c r="Y772" s="295"/>
      <c r="Z772" s="295"/>
      <c r="AA772" s="310" t="str">
        <f>IFERROR(Tabla135[[#This Row],[Peso del control]]+Tabla135[[#This Row],[Peso de la implementación]],"")</f>
        <v/>
      </c>
      <c r="AB772" s="310" t="str" cm="1">
        <f t="array" ref="AB772">IFERROR(IF(Tabla135[[#This Row],[Registro diligenciado]]=TRUE,_xlfn.IFS(AND(Tabla135[[#This Row],[No. de Control]]=1,Tabla135[[#This Row],[Desplazamiento en la Matriz]]="Probabilidad"),D772-(D772*Tabla135[[#This Row],[Valor del control]]),AND(Tabla135[[#This Row],[No. de Control]]&gt;1,Tabla135[[#This Row],[Desplazamiento en la Matriz]]="Probabilidad"),AB771-(AB771*Tabla135[[#This Row],[Valor del control]]),AND(Tabla135[[#This Row],[No. de Control]]=1,Tabla135[[#This Row],[Desplazamiento en la Matriz]]="Impacto"),D772,AND(Tabla135[[#This Row],[No. de Control]]&gt;1,Tabla135[[#This Row],[Desplazamiento en la Matriz]]="Impacto"),AB771),""),"")</f>
        <v/>
      </c>
      <c r="AC772" s="310" t="str" cm="1">
        <f t="array" ref="AC772">IFERROR(IF(Tabla135[[#This Row],[Registro diligenciado]]=TRUE,_xlfn.IFS(AND(Tabla135[[#This Row],[No. de Control]]=1,Tabla135[[#This Row],[Desplazamiento en la Matriz]]="Impacto"),E772-(E772*Tabla135[[#This Row],[Valor del control]]),AND(Tabla135[[#This Row],[No. de Control]]&gt;1,Tabla135[[#This Row],[Desplazamiento en la Matriz]]="Impacto"),AC771-(AC771*Tabla135[[#This Row],[Valor del control]]),AND(Tabla135[[#This Row],[No. de Control]]=1,Tabla135[[#This Row],[Desplazamiento en la Matriz]]="Probabilidad"),E772,AND(Tabla135[[#This Row],[No. de Control]]&gt;1,Tabla135[[#This Row],[Desplazamiento en la Matriz]]="Probabilidad"),AC771),""),"")</f>
        <v/>
      </c>
      <c r="AD772" s="310">
        <f>IFERROR(_xlfn.MINIFS(Tabla135[Probabilidad residual],Tabla135[Id Riesgo],Tabla135[[#This Row],[Id Riesgo]]),"")</f>
        <v>0</v>
      </c>
      <c r="AE772" s="310">
        <f>IFERROR(_xlfn.MINIFS(Tabla135[Impacto residual],Tabla135[Id Riesgo],Tabla135[[#This Row],[Id Riesgo]]),"")</f>
        <v>0</v>
      </c>
      <c r="AF772" s="310" t="str" cm="1">
        <f t="array" ref="AF77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72" s="310" t="str" cm="1">
        <f t="array" ref="AG77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7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72" s="213"/>
      <c r="AJ772" s="727">
        <f>_xlfn.MINIFS(Tabla135[Probabilidad residual],Tabla135[Id Riesgo],Tabla135[[#This Row],[Id Riesgo]])</f>
        <v>0</v>
      </c>
      <c r="AK772" s="727">
        <f>_xlfn.MINIFS(Tabla135[Impacto residual],Tabla135[Id Riesgo],Tabla135[[#This Row],[Id Riesgo]])</f>
        <v>0</v>
      </c>
      <c r="AL772" s="727" t="str" cm="1">
        <f t="array" ref="AL772">IFERROR(_xlfn.IFS(AND(AJ772&gt;=CONFIGURACIÓN!$BF$6,AJ772&lt;=CONFIGURACIÓN!$BG$6),CONFIGURACIÓN!$BE$6,AND(AJ772&gt;=CONFIGURACIÓN!$BF$7,AJ772&lt;=CONFIGURACIÓN!$BG$7),CONFIGURACIÓN!$BE$7,AND(AJ772&gt;=CONFIGURACIÓN!$BF$8,AJ772&lt;=CONFIGURACIÓN!$BG$8),CONFIGURACIÓN!$BE$8,AND(AJ772&gt;=CONFIGURACIÓN!$BF$9,AJ772&lt;=CONFIGURACIÓN!$BG$9),CONFIGURACIÓN!$BE$9,AND(AJ772&gt;=CONFIGURACIÓN!$BF$10,AJ772&lt;=CONFIGURACIÓN!$BG$10),CONFIGURACIÓN!$BE$10),"")</f>
        <v/>
      </c>
      <c r="AM772" s="727" t="str" cm="1">
        <f t="array" ref="AM772">IFERROR(_xlfn.IFS(AND(AK772&gt;=CONFIGURACIÓN!$BJ$6,AK772&lt;=CONFIGURACIÓN!$BK$6),CONFIGURACIÓN!$BI$6,AND(AK772&gt;=CONFIGURACIÓN!$BJ$7,AK772&lt;=CONFIGURACIÓN!$BK$7),CONFIGURACIÓN!$BI$7,AND(AK772&gt;=CONFIGURACIÓN!$BJ$8,AK772&lt;=CONFIGURACIÓN!$BK$8),CONFIGURACIÓN!$BI$8,AND(AK772&gt;=CONFIGURACIÓN!$BJ$9,AK772&lt;=CONFIGURACIÓN!$BK$9),CONFIGURACIÓN!$BI$9,AND(AK772&gt;=CONFIGURACIÓN!$BJ$10,AK772&lt;=CONFIGURACIÓN!$BK$10),CONFIGURACIÓN!$BI$10),"")</f>
        <v/>
      </c>
      <c r="AN772" s="213"/>
      <c r="AO772" s="213"/>
      <c r="AP772" s="213"/>
      <c r="AQ772" s="213"/>
      <c r="AR772" s="213"/>
      <c r="AS772" s="213"/>
      <c r="AT772" s="213"/>
      <c r="AU772" s="213"/>
      <c r="AV772" s="213"/>
      <c r="AW772" s="213"/>
      <c r="AX772" s="213"/>
      <c r="AY772" s="213"/>
    </row>
    <row r="773" spans="1:51" ht="14.6" x14ac:dyDescent="0.4">
      <c r="A773" s="735" t="str">
        <f>Tabla135[[#This Row],[Id Riesgo]]</f>
        <v>RC77</v>
      </c>
      <c r="B773" s="736" t="str">
        <f>Tabla135[[#This Row],[Riesgo]]</f>
        <v/>
      </c>
      <c r="C773" s="742" t="b">
        <f>Tabla135[[#This Row],[Identificado en paso 1 y 2?]]</f>
        <v>0</v>
      </c>
      <c r="D773" s="727" t="str">
        <f>_xlfn.XLOOKUP(Tabla135[[#This Row],[Id Riesgo]],Tabla13[Id Riesgo],Tabla13[Probabilidad],"",1)</f>
        <v/>
      </c>
      <c r="E773" s="727" t="str">
        <f>IF(C773=TRUE,_xlfn.XLOOKUP(Tabla135[[#This Row],[Id Riesgo]],Tabla13[Id Riesgo],Tabla13[Porcentaje Impacto],"",1),"")</f>
        <v/>
      </c>
      <c r="F773" s="290" t="str">
        <f t="shared" ref="F773:F781" si="76">F772</f>
        <v>RC77</v>
      </c>
      <c r="G773" s="415" t="b">
        <f>_xlfn.XLOOKUP(F773,Tabla13[Id Riesgo],Tabla13[Registro diligenciado],FALSE,1)</f>
        <v>0</v>
      </c>
      <c r="H773" s="290" t="str">
        <f>IF(G773,_xlfn.XLOOKUP(F773,Tabla6[Id Riesgo],Tabla6[DESCRIPCIÓN DEL RIESGO],FALSE,1),"")</f>
        <v/>
      </c>
      <c r="I773" s="327" t="str">
        <f>_xlfn.XLOOKUP(Tabla135[[#This Row],[Id Riesgo]],Tabla13[Id Riesgo],Tabla13[Probabilidad])</f>
        <v/>
      </c>
      <c r="J773" s="327" t="str">
        <f>_xlfn.XLOOKUP(Tabla135[[#This Row],[Id Riesgo]],Tabla13[Id Riesgo],Tabla13[Porcentaje Impacto],"",1)</f>
        <v/>
      </c>
      <c r="K773" s="311">
        <v>2</v>
      </c>
      <c r="L773" s="314"/>
      <c r="M773" s="314"/>
      <c r="N773" s="314"/>
      <c r="O773" s="295"/>
      <c r="P773" s="314"/>
      <c r="Q773" s="328" t="str">
        <f>_xlfn.TEXTJOIN(" ",TRUE,Tabla135[[#This Row],[Actividad - Acción ¿Qué?
Inicia con verbo]],Tabla135[[#This Row],[Complemento
(Observaciones o desviaciones)]])</f>
        <v/>
      </c>
      <c r="R773" s="295"/>
      <c r="S773" s="327" t="str">
        <f>_xlfn.XLOOKUP(Tabla135[[#This Row],[Tipo de control]],Tabla7[Tipo de control],Tabla7[Peso],"",1)</f>
        <v/>
      </c>
      <c r="T773" s="290" t="str">
        <f>_xlfn.XLOOKUP(Tabla135[[#This Row],[Tipo de control]],Tabla7[Tipo de control],Tabla7[Afectación matriz],"",1)</f>
        <v/>
      </c>
      <c r="U773" s="295"/>
      <c r="V773" s="327" t="str">
        <f>_xlfn.XLOOKUP(Tabla135[[#This Row],[Implementación]],Tabla11[Implementación],Tabla11[Peso],"",1)</f>
        <v/>
      </c>
      <c r="W773" s="295"/>
      <c r="X773" s="295"/>
      <c r="Y773" s="295"/>
      <c r="Z773" s="295"/>
      <c r="AA773" s="310" t="str">
        <f>IFERROR(Tabla135[[#This Row],[Peso del control]]+Tabla135[[#This Row],[Peso de la implementación]],"")</f>
        <v/>
      </c>
      <c r="AB773" s="310" t="str" cm="1">
        <f t="array" ref="AB773">IFERROR(IF(Tabla135[[#This Row],[Registro diligenciado]]=TRUE,_xlfn.IFS(AND(Tabla135[[#This Row],[No. de Control]]=1,Tabla135[[#This Row],[Desplazamiento en la Matriz]]="Probabilidad"),D773-(D773*Tabla135[[#This Row],[Valor del control]]),AND(Tabla135[[#This Row],[No. de Control]]&gt;1,Tabla135[[#This Row],[Desplazamiento en la Matriz]]="Probabilidad"),AB772-(AB772*Tabla135[[#This Row],[Valor del control]]),AND(Tabla135[[#This Row],[No. de Control]]=1,Tabla135[[#This Row],[Desplazamiento en la Matriz]]="Impacto"),D773,AND(Tabla135[[#This Row],[No. de Control]]&gt;1,Tabla135[[#This Row],[Desplazamiento en la Matriz]]="Impacto"),AB772),""),"")</f>
        <v/>
      </c>
      <c r="AC773" s="310" t="str" cm="1">
        <f t="array" ref="AC773">IFERROR(IF(Tabla135[[#This Row],[Registro diligenciado]]=TRUE,_xlfn.IFS(AND(Tabla135[[#This Row],[No. de Control]]=1,Tabla135[[#This Row],[Desplazamiento en la Matriz]]="Impacto"),E773-(E773*Tabla135[[#This Row],[Valor del control]]),AND(Tabla135[[#This Row],[No. de Control]]&gt;1,Tabla135[[#This Row],[Desplazamiento en la Matriz]]="Impacto"),AC772-(AC772*Tabla135[[#This Row],[Valor del control]]),AND(Tabla135[[#This Row],[No. de Control]]=1,Tabla135[[#This Row],[Desplazamiento en la Matriz]]="Probabilidad"),E773,AND(Tabla135[[#This Row],[No. de Control]]&gt;1,Tabla135[[#This Row],[Desplazamiento en la Matriz]]="Probabilidad"),AC772),""),"")</f>
        <v/>
      </c>
      <c r="AD773" s="310">
        <f>IFERROR(_xlfn.MINIFS(Tabla135[Probabilidad residual],Tabla135[Id Riesgo],Tabla135[[#This Row],[Id Riesgo]]),"")</f>
        <v>0</v>
      </c>
      <c r="AE773" s="310">
        <f>IFERROR(_xlfn.MINIFS(Tabla135[Impacto residual],Tabla135[Id Riesgo],Tabla135[[#This Row],[Id Riesgo]]),"")</f>
        <v>0</v>
      </c>
      <c r="AF773" s="310" t="str" cm="1">
        <f t="array" ref="AF77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73" s="310" t="str" cm="1">
        <f t="array" ref="AG77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7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73" s="213"/>
      <c r="AJ773" s="727">
        <f>_xlfn.MINIFS(Tabla135[Probabilidad residual],Tabla135[Id Riesgo],Tabla135[[#This Row],[Id Riesgo]])</f>
        <v>0</v>
      </c>
      <c r="AK773" s="727">
        <f>_xlfn.MINIFS(Tabla135[Impacto residual],Tabla135[Id Riesgo],Tabla135[[#This Row],[Id Riesgo]])</f>
        <v>0</v>
      </c>
      <c r="AL773" s="727"/>
      <c r="AM773" s="727"/>
      <c r="AN773" s="213"/>
      <c r="AO773" s="213"/>
      <c r="AP773" s="213"/>
      <c r="AQ773" s="213"/>
      <c r="AR773" s="213"/>
      <c r="AS773" s="213"/>
      <c r="AT773" s="213"/>
      <c r="AU773" s="213"/>
      <c r="AV773" s="213"/>
      <c r="AW773" s="213"/>
      <c r="AX773" s="213"/>
      <c r="AY773" s="213"/>
    </row>
    <row r="774" spans="1:51" ht="14.6" x14ac:dyDescent="0.4">
      <c r="A774" s="735" t="str">
        <f>Tabla135[[#This Row],[Id Riesgo]]</f>
        <v>RC77</v>
      </c>
      <c r="B774" s="736" t="str">
        <f>Tabla135[[#This Row],[Riesgo]]</f>
        <v/>
      </c>
      <c r="C774" s="742" t="b">
        <f>Tabla135[[#This Row],[Identificado en paso 1 y 2?]]</f>
        <v>0</v>
      </c>
      <c r="D774" s="727" t="str">
        <f>_xlfn.XLOOKUP(Tabla135[[#This Row],[Id Riesgo]],Tabla13[Id Riesgo],Tabla13[Probabilidad],"",1)</f>
        <v/>
      </c>
      <c r="E774" s="727" t="str">
        <f>IF(C774=TRUE,_xlfn.XLOOKUP(Tabla135[[#This Row],[Id Riesgo]],Tabla13[Id Riesgo],Tabla13[Porcentaje Impacto],"",1),"")</f>
        <v/>
      </c>
      <c r="F774" s="290" t="str">
        <f t="shared" si="76"/>
        <v>RC77</v>
      </c>
      <c r="G774" s="415" t="b">
        <f>_xlfn.XLOOKUP(F774,Tabla13[Id Riesgo],Tabla13[Registro diligenciado],FALSE,1)</f>
        <v>0</v>
      </c>
      <c r="H774" s="290" t="str">
        <f>IF(G774,_xlfn.XLOOKUP(F774,Tabla6[Id Riesgo],Tabla6[DESCRIPCIÓN DEL RIESGO],FALSE,1),"")</f>
        <v/>
      </c>
      <c r="I774" s="327" t="str">
        <f>_xlfn.XLOOKUP(Tabla135[[#This Row],[Id Riesgo]],Tabla13[Id Riesgo],Tabla13[Probabilidad])</f>
        <v/>
      </c>
      <c r="J774" s="327" t="str">
        <f>_xlfn.XLOOKUP(Tabla135[[#This Row],[Id Riesgo]],Tabla13[Id Riesgo],Tabla13[Porcentaje Impacto],"",1)</f>
        <v/>
      </c>
      <c r="K774" s="311">
        <v>3</v>
      </c>
      <c r="L774" s="314"/>
      <c r="M774" s="314"/>
      <c r="N774" s="314"/>
      <c r="O774" s="295"/>
      <c r="P774" s="314"/>
      <c r="Q774" s="328" t="str">
        <f>_xlfn.TEXTJOIN(" ",TRUE,Tabla135[[#This Row],[Actividad - Acción ¿Qué?
Inicia con verbo]],Tabla135[[#This Row],[Complemento
(Observaciones o desviaciones)]])</f>
        <v/>
      </c>
      <c r="R774" s="295"/>
      <c r="S774" s="327" t="str">
        <f>_xlfn.XLOOKUP(Tabla135[[#This Row],[Tipo de control]],Tabla7[Tipo de control],Tabla7[Peso],"",1)</f>
        <v/>
      </c>
      <c r="T774" s="290" t="str">
        <f>_xlfn.XLOOKUP(Tabla135[[#This Row],[Tipo de control]],Tabla7[Tipo de control],Tabla7[Afectación matriz],"",1)</f>
        <v/>
      </c>
      <c r="U774" s="295"/>
      <c r="V774" s="327" t="str">
        <f>_xlfn.XLOOKUP(Tabla135[[#This Row],[Implementación]],Tabla11[Implementación],Tabla11[Peso],"",1)</f>
        <v/>
      </c>
      <c r="W774" s="295"/>
      <c r="X774" s="295"/>
      <c r="Y774" s="295"/>
      <c r="Z774" s="295"/>
      <c r="AA774" s="310" t="str">
        <f>IFERROR(Tabla135[[#This Row],[Peso del control]]+Tabla135[[#This Row],[Peso de la implementación]],"")</f>
        <v/>
      </c>
      <c r="AB774" s="310" t="str" cm="1">
        <f t="array" ref="AB774">IFERROR(IF(Tabla135[[#This Row],[Registro diligenciado]]=TRUE,_xlfn.IFS(AND(Tabla135[[#This Row],[No. de Control]]=1,Tabla135[[#This Row],[Desplazamiento en la Matriz]]="Probabilidad"),D774-(D774*Tabla135[[#This Row],[Valor del control]]),AND(Tabla135[[#This Row],[No. de Control]]&gt;1,Tabla135[[#This Row],[Desplazamiento en la Matriz]]="Probabilidad"),AB773-(AB773*Tabla135[[#This Row],[Valor del control]]),AND(Tabla135[[#This Row],[No. de Control]]=1,Tabla135[[#This Row],[Desplazamiento en la Matriz]]="Impacto"),D774,AND(Tabla135[[#This Row],[No. de Control]]&gt;1,Tabla135[[#This Row],[Desplazamiento en la Matriz]]="Impacto"),AB773),""),"")</f>
        <v/>
      </c>
      <c r="AC774" s="310" t="str" cm="1">
        <f t="array" ref="AC774">IFERROR(IF(Tabla135[[#This Row],[Registro diligenciado]]=TRUE,_xlfn.IFS(AND(Tabla135[[#This Row],[No. de Control]]=1,Tabla135[[#This Row],[Desplazamiento en la Matriz]]="Impacto"),E774-(E774*Tabla135[[#This Row],[Valor del control]]),AND(Tabla135[[#This Row],[No. de Control]]&gt;1,Tabla135[[#This Row],[Desplazamiento en la Matriz]]="Impacto"),AC773-(AC773*Tabla135[[#This Row],[Valor del control]]),AND(Tabla135[[#This Row],[No. de Control]]=1,Tabla135[[#This Row],[Desplazamiento en la Matriz]]="Probabilidad"),E774,AND(Tabla135[[#This Row],[No. de Control]]&gt;1,Tabla135[[#This Row],[Desplazamiento en la Matriz]]="Probabilidad"),AC773),""),"")</f>
        <v/>
      </c>
      <c r="AD774" s="310">
        <f>IFERROR(_xlfn.MINIFS(Tabla135[Probabilidad residual],Tabla135[Id Riesgo],Tabla135[[#This Row],[Id Riesgo]]),"")</f>
        <v>0</v>
      </c>
      <c r="AE774" s="310">
        <f>IFERROR(_xlfn.MINIFS(Tabla135[Impacto residual],Tabla135[Id Riesgo],Tabla135[[#This Row],[Id Riesgo]]),"")</f>
        <v>0</v>
      </c>
      <c r="AF774" s="310" t="str" cm="1">
        <f t="array" ref="AF77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74" s="310" t="str" cm="1">
        <f t="array" ref="AG77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7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74" s="213"/>
      <c r="AJ774" s="727">
        <f>_xlfn.MINIFS(Tabla135[Probabilidad residual],Tabla135[Id Riesgo],Tabla135[[#This Row],[Id Riesgo]])</f>
        <v>0</v>
      </c>
      <c r="AK774" s="727">
        <f>_xlfn.MINIFS(Tabla135[Impacto residual],Tabla135[Id Riesgo],Tabla135[[#This Row],[Id Riesgo]])</f>
        <v>0</v>
      </c>
      <c r="AL774" s="727"/>
      <c r="AM774" s="727"/>
      <c r="AN774" s="213"/>
      <c r="AO774" s="213"/>
      <c r="AP774" s="213"/>
      <c r="AQ774" s="213"/>
      <c r="AR774" s="213"/>
      <c r="AS774" s="213"/>
      <c r="AT774" s="213"/>
      <c r="AU774" s="213"/>
      <c r="AV774" s="213"/>
      <c r="AW774" s="213"/>
      <c r="AX774" s="213"/>
      <c r="AY774" s="213"/>
    </row>
    <row r="775" spans="1:51" ht="14.6" x14ac:dyDescent="0.4">
      <c r="A775" s="735" t="str">
        <f>Tabla135[[#This Row],[Id Riesgo]]</f>
        <v>RC77</v>
      </c>
      <c r="B775" s="736" t="str">
        <f>Tabla135[[#This Row],[Riesgo]]</f>
        <v/>
      </c>
      <c r="C775" s="742" t="b">
        <f>Tabla135[[#This Row],[Identificado en paso 1 y 2?]]</f>
        <v>0</v>
      </c>
      <c r="D775" s="727" t="str">
        <f>_xlfn.XLOOKUP(Tabla135[[#This Row],[Id Riesgo]],Tabla13[Id Riesgo],Tabla13[Probabilidad],"",1)</f>
        <v/>
      </c>
      <c r="E775" s="727" t="str">
        <f>IF(C775=TRUE,_xlfn.XLOOKUP(Tabla135[[#This Row],[Id Riesgo]],Tabla13[Id Riesgo],Tabla13[Porcentaje Impacto],"",1),"")</f>
        <v/>
      </c>
      <c r="F775" s="290" t="str">
        <f t="shared" si="76"/>
        <v>RC77</v>
      </c>
      <c r="G775" s="415" t="b">
        <f>_xlfn.XLOOKUP(F775,Tabla13[Id Riesgo],Tabla13[Registro diligenciado],FALSE,1)</f>
        <v>0</v>
      </c>
      <c r="H775" s="290" t="str">
        <f>IF(G775,_xlfn.XLOOKUP(F775,Tabla6[Id Riesgo],Tabla6[DESCRIPCIÓN DEL RIESGO],FALSE,1),"")</f>
        <v/>
      </c>
      <c r="I775" s="327" t="str">
        <f>_xlfn.XLOOKUP(Tabla135[[#This Row],[Id Riesgo]],Tabla13[Id Riesgo],Tabla13[Probabilidad])</f>
        <v/>
      </c>
      <c r="J775" s="327" t="str">
        <f>_xlfn.XLOOKUP(Tabla135[[#This Row],[Id Riesgo]],Tabla13[Id Riesgo],Tabla13[Porcentaje Impacto],"",1)</f>
        <v/>
      </c>
      <c r="K775" s="311">
        <v>4</v>
      </c>
      <c r="L775" s="314"/>
      <c r="M775" s="314"/>
      <c r="N775" s="314"/>
      <c r="O775" s="295"/>
      <c r="P775" s="314"/>
      <c r="Q775" s="328" t="str">
        <f>_xlfn.TEXTJOIN(" ",TRUE,Tabla135[[#This Row],[Actividad - Acción ¿Qué?
Inicia con verbo]],Tabla135[[#This Row],[Complemento
(Observaciones o desviaciones)]])</f>
        <v/>
      </c>
      <c r="R775" s="295"/>
      <c r="S775" s="327" t="str">
        <f>_xlfn.XLOOKUP(Tabla135[[#This Row],[Tipo de control]],Tabla7[Tipo de control],Tabla7[Peso],"",1)</f>
        <v/>
      </c>
      <c r="T775" s="290" t="str">
        <f>_xlfn.XLOOKUP(Tabla135[[#This Row],[Tipo de control]],Tabla7[Tipo de control],Tabla7[Afectación matriz],"",1)</f>
        <v/>
      </c>
      <c r="U775" s="295"/>
      <c r="V775" s="327" t="str">
        <f>_xlfn.XLOOKUP(Tabla135[[#This Row],[Implementación]],Tabla11[Implementación],Tabla11[Peso],"",1)</f>
        <v/>
      </c>
      <c r="W775" s="295"/>
      <c r="X775" s="295"/>
      <c r="Y775" s="295"/>
      <c r="Z775" s="295"/>
      <c r="AA775" s="310" t="str">
        <f>IFERROR(Tabla135[[#This Row],[Peso del control]]+Tabla135[[#This Row],[Peso de la implementación]],"")</f>
        <v/>
      </c>
      <c r="AB775" s="310" t="str" cm="1">
        <f t="array" ref="AB775">IFERROR(IF(Tabla135[[#This Row],[Registro diligenciado]]=TRUE,_xlfn.IFS(AND(Tabla135[[#This Row],[No. de Control]]=1,Tabla135[[#This Row],[Desplazamiento en la Matriz]]="Probabilidad"),D775-(D775*Tabla135[[#This Row],[Valor del control]]),AND(Tabla135[[#This Row],[No. de Control]]&gt;1,Tabla135[[#This Row],[Desplazamiento en la Matriz]]="Probabilidad"),AB774-(AB774*Tabla135[[#This Row],[Valor del control]]),AND(Tabla135[[#This Row],[No. de Control]]=1,Tabla135[[#This Row],[Desplazamiento en la Matriz]]="Impacto"),D775,AND(Tabla135[[#This Row],[No. de Control]]&gt;1,Tabla135[[#This Row],[Desplazamiento en la Matriz]]="Impacto"),AB774),""),"")</f>
        <v/>
      </c>
      <c r="AC775" s="310" t="str" cm="1">
        <f t="array" ref="AC775">IFERROR(IF(Tabla135[[#This Row],[Registro diligenciado]]=TRUE,_xlfn.IFS(AND(Tabla135[[#This Row],[No. de Control]]=1,Tabla135[[#This Row],[Desplazamiento en la Matriz]]="Impacto"),E775-(E775*Tabla135[[#This Row],[Valor del control]]),AND(Tabla135[[#This Row],[No. de Control]]&gt;1,Tabla135[[#This Row],[Desplazamiento en la Matriz]]="Impacto"),AC774-(AC774*Tabla135[[#This Row],[Valor del control]]),AND(Tabla135[[#This Row],[No. de Control]]=1,Tabla135[[#This Row],[Desplazamiento en la Matriz]]="Probabilidad"),E775,AND(Tabla135[[#This Row],[No. de Control]]&gt;1,Tabla135[[#This Row],[Desplazamiento en la Matriz]]="Probabilidad"),AC774),""),"")</f>
        <v/>
      </c>
      <c r="AD775" s="310">
        <f>IFERROR(_xlfn.MINIFS(Tabla135[Probabilidad residual],Tabla135[Id Riesgo],Tabla135[[#This Row],[Id Riesgo]]),"")</f>
        <v>0</v>
      </c>
      <c r="AE775" s="310">
        <f>IFERROR(_xlfn.MINIFS(Tabla135[Impacto residual],Tabla135[Id Riesgo],Tabla135[[#This Row],[Id Riesgo]]),"")</f>
        <v>0</v>
      </c>
      <c r="AF775" s="310" t="str" cm="1">
        <f t="array" ref="AF77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75" s="310" t="str" cm="1">
        <f t="array" ref="AG77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7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75" s="213"/>
      <c r="AJ775" s="727">
        <f>_xlfn.MINIFS(Tabla135[Probabilidad residual],Tabla135[Id Riesgo],Tabla135[[#This Row],[Id Riesgo]])</f>
        <v>0</v>
      </c>
      <c r="AK775" s="727">
        <f>_xlfn.MINIFS(Tabla135[Impacto residual],Tabla135[Id Riesgo],Tabla135[[#This Row],[Id Riesgo]])</f>
        <v>0</v>
      </c>
      <c r="AL775" s="727"/>
      <c r="AM775" s="727"/>
      <c r="AN775" s="213"/>
      <c r="AO775" s="213"/>
      <c r="AP775" s="213"/>
      <c r="AQ775" s="213"/>
      <c r="AR775" s="213"/>
      <c r="AS775" s="213"/>
      <c r="AT775" s="213"/>
      <c r="AU775" s="213"/>
      <c r="AV775" s="213"/>
      <c r="AW775" s="213"/>
      <c r="AX775" s="213"/>
      <c r="AY775" s="213"/>
    </row>
    <row r="776" spans="1:51" ht="14.6" x14ac:dyDescent="0.4">
      <c r="A776" s="735" t="str">
        <f>Tabla135[[#This Row],[Id Riesgo]]</f>
        <v>RC77</v>
      </c>
      <c r="B776" s="736" t="str">
        <f>Tabla135[[#This Row],[Riesgo]]</f>
        <v/>
      </c>
      <c r="C776" s="742" t="b">
        <f>Tabla135[[#This Row],[Identificado en paso 1 y 2?]]</f>
        <v>0</v>
      </c>
      <c r="D776" s="727" t="str">
        <f>_xlfn.XLOOKUP(Tabla135[[#This Row],[Id Riesgo]],Tabla13[Id Riesgo],Tabla13[Probabilidad],"",1)</f>
        <v/>
      </c>
      <c r="E776" s="727" t="str">
        <f>IF(C776=TRUE,_xlfn.XLOOKUP(Tabla135[[#This Row],[Id Riesgo]],Tabla13[Id Riesgo],Tabla13[Porcentaje Impacto],"",1),"")</f>
        <v/>
      </c>
      <c r="F776" s="290" t="str">
        <f t="shared" si="76"/>
        <v>RC77</v>
      </c>
      <c r="G776" s="415" t="b">
        <f>_xlfn.XLOOKUP(F776,Tabla13[Id Riesgo],Tabla13[Registro diligenciado],FALSE,1)</f>
        <v>0</v>
      </c>
      <c r="H776" s="290" t="str">
        <f>IF(G776,_xlfn.XLOOKUP(F776,Tabla6[Id Riesgo],Tabla6[DESCRIPCIÓN DEL RIESGO],FALSE,1),"")</f>
        <v/>
      </c>
      <c r="I776" s="327" t="str">
        <f>_xlfn.XLOOKUP(Tabla135[[#This Row],[Id Riesgo]],Tabla13[Id Riesgo],Tabla13[Probabilidad])</f>
        <v/>
      </c>
      <c r="J776" s="327" t="str">
        <f>_xlfn.XLOOKUP(Tabla135[[#This Row],[Id Riesgo]],Tabla13[Id Riesgo],Tabla13[Porcentaje Impacto],"",1)</f>
        <v/>
      </c>
      <c r="K776" s="311">
        <v>5</v>
      </c>
      <c r="L776" s="314"/>
      <c r="M776" s="314"/>
      <c r="N776" s="314"/>
      <c r="O776" s="295"/>
      <c r="P776" s="314"/>
      <c r="Q776" s="328" t="str">
        <f>_xlfn.TEXTJOIN(" ",TRUE,Tabla135[[#This Row],[Actividad - Acción ¿Qué?
Inicia con verbo]],Tabla135[[#This Row],[Complemento
(Observaciones o desviaciones)]])</f>
        <v/>
      </c>
      <c r="R776" s="295"/>
      <c r="S776" s="327" t="str">
        <f>_xlfn.XLOOKUP(Tabla135[[#This Row],[Tipo de control]],Tabla7[Tipo de control],Tabla7[Peso],"",1)</f>
        <v/>
      </c>
      <c r="T776" s="290" t="str">
        <f>_xlfn.XLOOKUP(Tabla135[[#This Row],[Tipo de control]],Tabla7[Tipo de control],Tabla7[Afectación matriz],"",1)</f>
        <v/>
      </c>
      <c r="U776" s="295"/>
      <c r="V776" s="327" t="str">
        <f>_xlfn.XLOOKUP(Tabla135[[#This Row],[Implementación]],Tabla11[Implementación],Tabla11[Peso],"",1)</f>
        <v/>
      </c>
      <c r="W776" s="295"/>
      <c r="X776" s="295"/>
      <c r="Y776" s="295"/>
      <c r="Z776" s="295"/>
      <c r="AA776" s="310" t="str">
        <f>IFERROR(Tabla135[[#This Row],[Peso del control]]+Tabla135[[#This Row],[Peso de la implementación]],"")</f>
        <v/>
      </c>
      <c r="AB776" s="310" t="str" cm="1">
        <f t="array" ref="AB776">IFERROR(IF(Tabla135[[#This Row],[Registro diligenciado]]=TRUE,_xlfn.IFS(AND(Tabla135[[#This Row],[No. de Control]]=1,Tabla135[[#This Row],[Desplazamiento en la Matriz]]="Probabilidad"),D776-(D776*Tabla135[[#This Row],[Valor del control]]),AND(Tabla135[[#This Row],[No. de Control]]&gt;1,Tabla135[[#This Row],[Desplazamiento en la Matriz]]="Probabilidad"),AB775-(AB775*Tabla135[[#This Row],[Valor del control]]),AND(Tabla135[[#This Row],[No. de Control]]=1,Tabla135[[#This Row],[Desplazamiento en la Matriz]]="Impacto"),D776,AND(Tabla135[[#This Row],[No. de Control]]&gt;1,Tabla135[[#This Row],[Desplazamiento en la Matriz]]="Impacto"),AB775),""),"")</f>
        <v/>
      </c>
      <c r="AC776" s="310" t="str" cm="1">
        <f t="array" ref="AC776">IFERROR(IF(Tabla135[[#This Row],[Registro diligenciado]]=TRUE,_xlfn.IFS(AND(Tabla135[[#This Row],[No. de Control]]=1,Tabla135[[#This Row],[Desplazamiento en la Matriz]]="Impacto"),E776-(E776*Tabla135[[#This Row],[Valor del control]]),AND(Tabla135[[#This Row],[No. de Control]]&gt;1,Tabla135[[#This Row],[Desplazamiento en la Matriz]]="Impacto"),AC775-(AC775*Tabla135[[#This Row],[Valor del control]]),AND(Tabla135[[#This Row],[No. de Control]]=1,Tabla135[[#This Row],[Desplazamiento en la Matriz]]="Probabilidad"),E776,AND(Tabla135[[#This Row],[No. de Control]]&gt;1,Tabla135[[#This Row],[Desplazamiento en la Matriz]]="Probabilidad"),AC775),""),"")</f>
        <v/>
      </c>
      <c r="AD776" s="310">
        <f>IFERROR(_xlfn.MINIFS(Tabla135[Probabilidad residual],Tabla135[Id Riesgo],Tabla135[[#This Row],[Id Riesgo]]),"")</f>
        <v>0</v>
      </c>
      <c r="AE776" s="310">
        <f>IFERROR(_xlfn.MINIFS(Tabla135[Impacto residual],Tabla135[Id Riesgo],Tabla135[[#This Row],[Id Riesgo]]),"")</f>
        <v>0</v>
      </c>
      <c r="AF776" s="310" t="str" cm="1">
        <f t="array" ref="AF77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76" s="310" t="str" cm="1">
        <f t="array" ref="AG77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7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76" s="213"/>
      <c r="AJ776" s="727">
        <f>_xlfn.MINIFS(Tabla135[Probabilidad residual],Tabla135[Id Riesgo],Tabla135[[#This Row],[Id Riesgo]])</f>
        <v>0</v>
      </c>
      <c r="AK776" s="727">
        <f>_xlfn.MINIFS(Tabla135[Impacto residual],Tabla135[Id Riesgo],Tabla135[[#This Row],[Id Riesgo]])</f>
        <v>0</v>
      </c>
      <c r="AL776" s="727"/>
      <c r="AM776" s="727"/>
      <c r="AN776" s="213"/>
      <c r="AO776" s="213"/>
      <c r="AP776" s="213"/>
      <c r="AQ776" s="213"/>
      <c r="AR776" s="213"/>
      <c r="AS776" s="213"/>
      <c r="AT776" s="213"/>
      <c r="AU776" s="213"/>
      <c r="AV776" s="213"/>
      <c r="AW776" s="213"/>
      <c r="AX776" s="213"/>
      <c r="AY776" s="213"/>
    </row>
    <row r="777" spans="1:51" ht="14.6" x14ac:dyDescent="0.4">
      <c r="A777" s="735" t="str">
        <f>Tabla135[[#This Row],[Id Riesgo]]</f>
        <v>RC77</v>
      </c>
      <c r="B777" s="736" t="str">
        <f>Tabla135[[#This Row],[Riesgo]]</f>
        <v/>
      </c>
      <c r="C777" s="742" t="b">
        <f>Tabla135[[#This Row],[Identificado en paso 1 y 2?]]</f>
        <v>0</v>
      </c>
      <c r="D777" s="727" t="str">
        <f>_xlfn.XLOOKUP(Tabla135[[#This Row],[Id Riesgo]],Tabla13[Id Riesgo],Tabla13[Probabilidad],"",1)</f>
        <v/>
      </c>
      <c r="E777" s="727" t="str">
        <f>IF(C777=TRUE,_xlfn.XLOOKUP(Tabla135[[#This Row],[Id Riesgo]],Tabla13[Id Riesgo],Tabla13[Porcentaje Impacto],"",1),"")</f>
        <v/>
      </c>
      <c r="F777" s="290" t="str">
        <f t="shared" si="76"/>
        <v>RC77</v>
      </c>
      <c r="G777" s="415" t="b">
        <f>_xlfn.XLOOKUP(F777,Tabla13[Id Riesgo],Tabla13[Registro diligenciado],FALSE,1)</f>
        <v>0</v>
      </c>
      <c r="H777" s="290" t="str">
        <f>IF(G777,_xlfn.XLOOKUP(F777,Tabla6[Id Riesgo],Tabla6[DESCRIPCIÓN DEL RIESGO],FALSE,1),"")</f>
        <v/>
      </c>
      <c r="I777" s="327" t="str">
        <f>_xlfn.XLOOKUP(Tabla135[[#This Row],[Id Riesgo]],Tabla13[Id Riesgo],Tabla13[Probabilidad])</f>
        <v/>
      </c>
      <c r="J777" s="327" t="str">
        <f>_xlfn.XLOOKUP(Tabla135[[#This Row],[Id Riesgo]],Tabla13[Id Riesgo],Tabla13[Porcentaje Impacto],"",1)</f>
        <v/>
      </c>
      <c r="K777" s="311">
        <v>6</v>
      </c>
      <c r="L777" s="314"/>
      <c r="M777" s="314"/>
      <c r="N777" s="314"/>
      <c r="O777" s="295"/>
      <c r="P777" s="314"/>
      <c r="Q777" s="328" t="str">
        <f>_xlfn.TEXTJOIN(" ",TRUE,Tabla135[[#This Row],[Actividad - Acción ¿Qué?
Inicia con verbo]],Tabla135[[#This Row],[Complemento
(Observaciones o desviaciones)]])</f>
        <v/>
      </c>
      <c r="R777" s="295"/>
      <c r="S777" s="327" t="str">
        <f>_xlfn.XLOOKUP(Tabla135[[#This Row],[Tipo de control]],Tabla7[Tipo de control],Tabla7[Peso],"",1)</f>
        <v/>
      </c>
      <c r="T777" s="290" t="str">
        <f>_xlfn.XLOOKUP(Tabla135[[#This Row],[Tipo de control]],Tabla7[Tipo de control],Tabla7[Afectación matriz],"",1)</f>
        <v/>
      </c>
      <c r="U777" s="295"/>
      <c r="V777" s="327" t="str">
        <f>_xlfn.XLOOKUP(Tabla135[[#This Row],[Implementación]],Tabla11[Implementación],Tabla11[Peso],"",1)</f>
        <v/>
      </c>
      <c r="W777" s="295"/>
      <c r="X777" s="295"/>
      <c r="Y777" s="295"/>
      <c r="Z777" s="295"/>
      <c r="AA777" s="310" t="str">
        <f>IFERROR(Tabla135[[#This Row],[Peso del control]]+Tabla135[[#This Row],[Peso de la implementación]],"")</f>
        <v/>
      </c>
      <c r="AB777" s="310" t="str" cm="1">
        <f t="array" ref="AB777">IFERROR(IF(Tabla135[[#This Row],[Registro diligenciado]]=TRUE,_xlfn.IFS(AND(Tabla135[[#This Row],[No. de Control]]=1,Tabla135[[#This Row],[Desplazamiento en la Matriz]]="Probabilidad"),D777-(D777*Tabla135[[#This Row],[Valor del control]]),AND(Tabla135[[#This Row],[No. de Control]]&gt;1,Tabla135[[#This Row],[Desplazamiento en la Matriz]]="Probabilidad"),AB776-(AB776*Tabla135[[#This Row],[Valor del control]]),AND(Tabla135[[#This Row],[No. de Control]]=1,Tabla135[[#This Row],[Desplazamiento en la Matriz]]="Impacto"),D777,AND(Tabla135[[#This Row],[No. de Control]]&gt;1,Tabla135[[#This Row],[Desplazamiento en la Matriz]]="Impacto"),AB776),""),"")</f>
        <v/>
      </c>
      <c r="AC777" s="310" t="str" cm="1">
        <f t="array" ref="AC777">IFERROR(IF(Tabla135[[#This Row],[Registro diligenciado]]=TRUE,_xlfn.IFS(AND(Tabla135[[#This Row],[No. de Control]]=1,Tabla135[[#This Row],[Desplazamiento en la Matriz]]="Impacto"),E777-(E777*Tabla135[[#This Row],[Valor del control]]),AND(Tabla135[[#This Row],[No. de Control]]&gt;1,Tabla135[[#This Row],[Desplazamiento en la Matriz]]="Impacto"),AC776-(AC776*Tabla135[[#This Row],[Valor del control]]),AND(Tabla135[[#This Row],[No. de Control]]=1,Tabla135[[#This Row],[Desplazamiento en la Matriz]]="Probabilidad"),E777,AND(Tabla135[[#This Row],[No. de Control]]&gt;1,Tabla135[[#This Row],[Desplazamiento en la Matriz]]="Probabilidad"),AC776),""),"")</f>
        <v/>
      </c>
      <c r="AD777" s="310">
        <f>IFERROR(_xlfn.MINIFS(Tabla135[Probabilidad residual],Tabla135[Id Riesgo],Tabla135[[#This Row],[Id Riesgo]]),"")</f>
        <v>0</v>
      </c>
      <c r="AE777" s="310">
        <f>IFERROR(_xlfn.MINIFS(Tabla135[Impacto residual],Tabla135[Id Riesgo],Tabla135[[#This Row],[Id Riesgo]]),"")</f>
        <v>0</v>
      </c>
      <c r="AF777" s="310" t="str" cm="1">
        <f t="array" ref="AF77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77" s="310" t="str" cm="1">
        <f t="array" ref="AG77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7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77" s="213"/>
      <c r="AJ777" s="727">
        <f>_xlfn.MINIFS(Tabla135[Probabilidad residual],Tabla135[Id Riesgo],Tabla135[[#This Row],[Id Riesgo]])</f>
        <v>0</v>
      </c>
      <c r="AK777" s="727">
        <f>_xlfn.MINIFS(Tabla135[Impacto residual],Tabla135[Id Riesgo],Tabla135[[#This Row],[Id Riesgo]])</f>
        <v>0</v>
      </c>
      <c r="AL777" s="727"/>
      <c r="AM777" s="727"/>
      <c r="AN777" s="213"/>
      <c r="AO777" s="213"/>
      <c r="AP777" s="213"/>
      <c r="AQ777" s="213"/>
      <c r="AR777" s="213"/>
      <c r="AS777" s="213"/>
      <c r="AT777" s="213"/>
      <c r="AU777" s="213"/>
      <c r="AV777" s="213"/>
      <c r="AW777" s="213"/>
      <c r="AX777" s="213"/>
      <c r="AY777" s="213"/>
    </row>
    <row r="778" spans="1:51" ht="14.6" x14ac:dyDescent="0.4">
      <c r="A778" s="735" t="str">
        <f>Tabla135[[#This Row],[Id Riesgo]]</f>
        <v>RC77</v>
      </c>
      <c r="B778" s="736" t="str">
        <f>Tabla135[[#This Row],[Riesgo]]</f>
        <v/>
      </c>
      <c r="C778" s="742" t="b">
        <f>Tabla135[[#This Row],[Identificado en paso 1 y 2?]]</f>
        <v>0</v>
      </c>
      <c r="D778" s="727" t="str">
        <f>_xlfn.XLOOKUP(Tabla135[[#This Row],[Id Riesgo]],Tabla13[Id Riesgo],Tabla13[Probabilidad],"",1)</f>
        <v/>
      </c>
      <c r="E778" s="727" t="str">
        <f>IF(C778=TRUE,_xlfn.XLOOKUP(Tabla135[[#This Row],[Id Riesgo]],Tabla13[Id Riesgo],Tabla13[Porcentaje Impacto],"",1),"")</f>
        <v/>
      </c>
      <c r="F778" s="290" t="str">
        <f t="shared" si="76"/>
        <v>RC77</v>
      </c>
      <c r="G778" s="415" t="b">
        <f>_xlfn.XLOOKUP(F778,Tabla13[Id Riesgo],Tabla13[Registro diligenciado],FALSE,1)</f>
        <v>0</v>
      </c>
      <c r="H778" s="290" t="str">
        <f>IF(G778,_xlfn.XLOOKUP(F778,Tabla6[Id Riesgo],Tabla6[DESCRIPCIÓN DEL RIESGO],FALSE,1),"")</f>
        <v/>
      </c>
      <c r="I778" s="327" t="str">
        <f>_xlfn.XLOOKUP(Tabla135[[#This Row],[Id Riesgo]],Tabla13[Id Riesgo],Tabla13[Probabilidad])</f>
        <v/>
      </c>
      <c r="J778" s="327" t="str">
        <f>_xlfn.XLOOKUP(Tabla135[[#This Row],[Id Riesgo]],Tabla13[Id Riesgo],Tabla13[Porcentaje Impacto],"",1)</f>
        <v/>
      </c>
      <c r="K778" s="311">
        <v>7</v>
      </c>
      <c r="L778" s="314"/>
      <c r="M778" s="314"/>
      <c r="N778" s="314"/>
      <c r="O778" s="295"/>
      <c r="P778" s="314"/>
      <c r="Q778" s="328" t="str">
        <f>_xlfn.TEXTJOIN(" ",TRUE,Tabla135[[#This Row],[Actividad - Acción ¿Qué?
Inicia con verbo]],Tabla135[[#This Row],[Complemento
(Observaciones o desviaciones)]])</f>
        <v/>
      </c>
      <c r="R778" s="295"/>
      <c r="S778" s="327" t="str">
        <f>_xlfn.XLOOKUP(Tabla135[[#This Row],[Tipo de control]],Tabla7[Tipo de control],Tabla7[Peso],"",1)</f>
        <v/>
      </c>
      <c r="T778" s="290" t="str">
        <f>_xlfn.XLOOKUP(Tabla135[[#This Row],[Tipo de control]],Tabla7[Tipo de control],Tabla7[Afectación matriz],"",1)</f>
        <v/>
      </c>
      <c r="U778" s="295"/>
      <c r="V778" s="327" t="str">
        <f>_xlfn.XLOOKUP(Tabla135[[#This Row],[Implementación]],Tabla11[Implementación],Tabla11[Peso],"",1)</f>
        <v/>
      </c>
      <c r="W778" s="295"/>
      <c r="X778" s="295"/>
      <c r="Y778" s="295"/>
      <c r="Z778" s="295"/>
      <c r="AA778" s="310" t="str">
        <f>IFERROR(Tabla135[[#This Row],[Peso del control]]+Tabla135[[#This Row],[Peso de la implementación]],"")</f>
        <v/>
      </c>
      <c r="AB778" s="310" t="str" cm="1">
        <f t="array" ref="AB778">IFERROR(IF(Tabla135[[#This Row],[Registro diligenciado]]=TRUE,_xlfn.IFS(AND(Tabla135[[#This Row],[No. de Control]]=1,Tabla135[[#This Row],[Desplazamiento en la Matriz]]="Probabilidad"),D778-(D778*Tabla135[[#This Row],[Valor del control]]),AND(Tabla135[[#This Row],[No. de Control]]&gt;1,Tabla135[[#This Row],[Desplazamiento en la Matriz]]="Probabilidad"),AB777-(AB777*Tabla135[[#This Row],[Valor del control]]),AND(Tabla135[[#This Row],[No. de Control]]=1,Tabla135[[#This Row],[Desplazamiento en la Matriz]]="Impacto"),D778,AND(Tabla135[[#This Row],[No. de Control]]&gt;1,Tabla135[[#This Row],[Desplazamiento en la Matriz]]="Impacto"),AB777),""),"")</f>
        <v/>
      </c>
      <c r="AC778" s="310" t="str" cm="1">
        <f t="array" ref="AC778">IFERROR(IF(Tabla135[[#This Row],[Registro diligenciado]]=TRUE,_xlfn.IFS(AND(Tabla135[[#This Row],[No. de Control]]=1,Tabla135[[#This Row],[Desplazamiento en la Matriz]]="Impacto"),E778-(E778*Tabla135[[#This Row],[Valor del control]]),AND(Tabla135[[#This Row],[No. de Control]]&gt;1,Tabla135[[#This Row],[Desplazamiento en la Matriz]]="Impacto"),AC777-(AC777*Tabla135[[#This Row],[Valor del control]]),AND(Tabla135[[#This Row],[No. de Control]]=1,Tabla135[[#This Row],[Desplazamiento en la Matriz]]="Probabilidad"),E778,AND(Tabla135[[#This Row],[No. de Control]]&gt;1,Tabla135[[#This Row],[Desplazamiento en la Matriz]]="Probabilidad"),AC777),""),"")</f>
        <v/>
      </c>
      <c r="AD778" s="310">
        <f>IFERROR(_xlfn.MINIFS(Tabla135[Probabilidad residual],Tabla135[Id Riesgo],Tabla135[[#This Row],[Id Riesgo]]),"")</f>
        <v>0</v>
      </c>
      <c r="AE778" s="310">
        <f>IFERROR(_xlfn.MINIFS(Tabla135[Impacto residual],Tabla135[Id Riesgo],Tabla135[[#This Row],[Id Riesgo]]),"")</f>
        <v>0</v>
      </c>
      <c r="AF778" s="310" t="str" cm="1">
        <f t="array" ref="AF77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78" s="310" t="str" cm="1">
        <f t="array" ref="AG77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7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78" s="213"/>
      <c r="AJ778" s="727">
        <f>_xlfn.MINIFS(Tabla135[Probabilidad residual],Tabla135[Id Riesgo],Tabla135[[#This Row],[Id Riesgo]])</f>
        <v>0</v>
      </c>
      <c r="AK778" s="727">
        <f>_xlfn.MINIFS(Tabla135[Impacto residual],Tabla135[Id Riesgo],Tabla135[[#This Row],[Id Riesgo]])</f>
        <v>0</v>
      </c>
      <c r="AL778" s="727"/>
      <c r="AM778" s="727"/>
      <c r="AN778" s="213"/>
      <c r="AO778" s="213"/>
      <c r="AP778" s="213"/>
      <c r="AQ778" s="213"/>
      <c r="AR778" s="213"/>
      <c r="AS778" s="213"/>
      <c r="AT778" s="213"/>
      <c r="AU778" s="213"/>
      <c r="AV778" s="213"/>
      <c r="AW778" s="213"/>
      <c r="AX778" s="213"/>
      <c r="AY778" s="213"/>
    </row>
    <row r="779" spans="1:51" ht="14.6" x14ac:dyDescent="0.4">
      <c r="A779" s="735" t="str">
        <f>Tabla135[[#This Row],[Id Riesgo]]</f>
        <v>RC77</v>
      </c>
      <c r="B779" s="736" t="str">
        <f>Tabla135[[#This Row],[Riesgo]]</f>
        <v/>
      </c>
      <c r="C779" s="742" t="b">
        <f>Tabla135[[#This Row],[Identificado en paso 1 y 2?]]</f>
        <v>0</v>
      </c>
      <c r="D779" s="727" t="str">
        <f>_xlfn.XLOOKUP(Tabla135[[#This Row],[Id Riesgo]],Tabla13[Id Riesgo],Tabla13[Probabilidad],"",1)</f>
        <v/>
      </c>
      <c r="E779" s="727" t="str">
        <f>IF(C779=TRUE,_xlfn.XLOOKUP(Tabla135[[#This Row],[Id Riesgo]],Tabla13[Id Riesgo],Tabla13[Porcentaje Impacto],"",1),"")</f>
        <v/>
      </c>
      <c r="F779" s="290" t="str">
        <f t="shared" si="76"/>
        <v>RC77</v>
      </c>
      <c r="G779" s="415" t="b">
        <f>_xlfn.XLOOKUP(F779,Tabla13[Id Riesgo],Tabla13[Registro diligenciado],FALSE,1)</f>
        <v>0</v>
      </c>
      <c r="H779" s="290" t="str">
        <f>IF(G779,_xlfn.XLOOKUP(F779,Tabla6[Id Riesgo],Tabla6[DESCRIPCIÓN DEL RIESGO],FALSE,1),"")</f>
        <v/>
      </c>
      <c r="I779" s="327" t="str">
        <f>_xlfn.XLOOKUP(Tabla135[[#This Row],[Id Riesgo]],Tabla13[Id Riesgo],Tabla13[Probabilidad])</f>
        <v/>
      </c>
      <c r="J779" s="327" t="str">
        <f>_xlfn.XLOOKUP(Tabla135[[#This Row],[Id Riesgo]],Tabla13[Id Riesgo],Tabla13[Porcentaje Impacto],"",1)</f>
        <v/>
      </c>
      <c r="K779" s="311">
        <v>8</v>
      </c>
      <c r="L779" s="314"/>
      <c r="M779" s="314"/>
      <c r="N779" s="314"/>
      <c r="O779" s="295"/>
      <c r="P779" s="314"/>
      <c r="Q779" s="328" t="str">
        <f>_xlfn.TEXTJOIN(" ",TRUE,Tabla135[[#This Row],[Actividad - Acción ¿Qué?
Inicia con verbo]],Tabla135[[#This Row],[Complemento
(Observaciones o desviaciones)]])</f>
        <v/>
      </c>
      <c r="R779" s="295"/>
      <c r="S779" s="327" t="str">
        <f>_xlfn.XLOOKUP(Tabla135[[#This Row],[Tipo de control]],Tabla7[Tipo de control],Tabla7[Peso],"",1)</f>
        <v/>
      </c>
      <c r="T779" s="290" t="str">
        <f>_xlfn.XLOOKUP(Tabla135[[#This Row],[Tipo de control]],Tabla7[Tipo de control],Tabla7[Afectación matriz],"",1)</f>
        <v/>
      </c>
      <c r="U779" s="295"/>
      <c r="V779" s="327" t="str">
        <f>_xlfn.XLOOKUP(Tabla135[[#This Row],[Implementación]],Tabla11[Implementación],Tabla11[Peso],"",1)</f>
        <v/>
      </c>
      <c r="W779" s="295"/>
      <c r="X779" s="295"/>
      <c r="Y779" s="295"/>
      <c r="Z779" s="295"/>
      <c r="AA779" s="310" t="str">
        <f>IFERROR(Tabla135[[#This Row],[Peso del control]]+Tabla135[[#This Row],[Peso de la implementación]],"")</f>
        <v/>
      </c>
      <c r="AB779" s="310" t="str" cm="1">
        <f t="array" ref="AB779">IFERROR(IF(Tabla135[[#This Row],[Registro diligenciado]]=TRUE,_xlfn.IFS(AND(Tabla135[[#This Row],[No. de Control]]=1,Tabla135[[#This Row],[Desplazamiento en la Matriz]]="Probabilidad"),D779-(D779*Tabla135[[#This Row],[Valor del control]]),AND(Tabla135[[#This Row],[No. de Control]]&gt;1,Tabla135[[#This Row],[Desplazamiento en la Matriz]]="Probabilidad"),AB778-(AB778*Tabla135[[#This Row],[Valor del control]]),AND(Tabla135[[#This Row],[No. de Control]]=1,Tabla135[[#This Row],[Desplazamiento en la Matriz]]="Impacto"),D779,AND(Tabla135[[#This Row],[No. de Control]]&gt;1,Tabla135[[#This Row],[Desplazamiento en la Matriz]]="Impacto"),AB778),""),"")</f>
        <v/>
      </c>
      <c r="AC779" s="310" t="str" cm="1">
        <f t="array" ref="AC779">IFERROR(IF(Tabla135[[#This Row],[Registro diligenciado]]=TRUE,_xlfn.IFS(AND(Tabla135[[#This Row],[No. de Control]]=1,Tabla135[[#This Row],[Desplazamiento en la Matriz]]="Impacto"),E779-(E779*Tabla135[[#This Row],[Valor del control]]),AND(Tabla135[[#This Row],[No. de Control]]&gt;1,Tabla135[[#This Row],[Desplazamiento en la Matriz]]="Impacto"),AC778-(AC778*Tabla135[[#This Row],[Valor del control]]),AND(Tabla135[[#This Row],[No. de Control]]=1,Tabla135[[#This Row],[Desplazamiento en la Matriz]]="Probabilidad"),E779,AND(Tabla135[[#This Row],[No. de Control]]&gt;1,Tabla135[[#This Row],[Desplazamiento en la Matriz]]="Probabilidad"),AC778),""),"")</f>
        <v/>
      </c>
      <c r="AD779" s="310">
        <f>IFERROR(_xlfn.MINIFS(Tabla135[Probabilidad residual],Tabla135[Id Riesgo],Tabla135[[#This Row],[Id Riesgo]]),"")</f>
        <v>0</v>
      </c>
      <c r="AE779" s="310">
        <f>IFERROR(_xlfn.MINIFS(Tabla135[Impacto residual],Tabla135[Id Riesgo],Tabla135[[#This Row],[Id Riesgo]]),"")</f>
        <v>0</v>
      </c>
      <c r="AF779" s="310" t="str" cm="1">
        <f t="array" ref="AF77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79" s="310" t="str" cm="1">
        <f t="array" ref="AG77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7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79" s="213"/>
      <c r="AJ779" s="727">
        <f>_xlfn.MINIFS(Tabla135[Probabilidad residual],Tabla135[Id Riesgo],Tabla135[[#This Row],[Id Riesgo]])</f>
        <v>0</v>
      </c>
      <c r="AK779" s="727">
        <f>_xlfn.MINIFS(Tabla135[Impacto residual],Tabla135[Id Riesgo],Tabla135[[#This Row],[Id Riesgo]])</f>
        <v>0</v>
      </c>
      <c r="AL779" s="727"/>
      <c r="AM779" s="727"/>
      <c r="AN779" s="213"/>
      <c r="AO779" s="213"/>
      <c r="AP779" s="213"/>
      <c r="AQ779" s="213"/>
      <c r="AR779" s="213"/>
      <c r="AS779" s="213"/>
      <c r="AT779" s="213"/>
      <c r="AU779" s="213"/>
      <c r="AV779" s="213"/>
      <c r="AW779" s="213"/>
      <c r="AX779" s="213"/>
      <c r="AY779" s="213"/>
    </row>
    <row r="780" spans="1:51" ht="14.6" x14ac:dyDescent="0.4">
      <c r="A780" s="735" t="str">
        <f>Tabla135[[#This Row],[Id Riesgo]]</f>
        <v>RC77</v>
      </c>
      <c r="B780" s="736" t="str">
        <f>Tabla135[[#This Row],[Riesgo]]</f>
        <v/>
      </c>
      <c r="C780" s="742" t="b">
        <f>Tabla135[[#This Row],[Identificado en paso 1 y 2?]]</f>
        <v>0</v>
      </c>
      <c r="D780" s="727" t="str">
        <f>_xlfn.XLOOKUP(Tabla135[[#This Row],[Id Riesgo]],Tabla13[Id Riesgo],Tabla13[Probabilidad],"",1)</f>
        <v/>
      </c>
      <c r="E780" s="727" t="str">
        <f>IF(C780=TRUE,_xlfn.XLOOKUP(Tabla135[[#This Row],[Id Riesgo]],Tabla13[Id Riesgo],Tabla13[Porcentaje Impacto],"",1),"")</f>
        <v/>
      </c>
      <c r="F780" s="290" t="str">
        <f t="shared" si="76"/>
        <v>RC77</v>
      </c>
      <c r="G780" s="415" t="b">
        <f>_xlfn.XLOOKUP(F780,Tabla13[Id Riesgo],Tabla13[Registro diligenciado],FALSE,1)</f>
        <v>0</v>
      </c>
      <c r="H780" s="290" t="str">
        <f>IF(G780,_xlfn.XLOOKUP(F780,Tabla6[Id Riesgo],Tabla6[DESCRIPCIÓN DEL RIESGO],FALSE,1),"")</f>
        <v/>
      </c>
      <c r="I780" s="327" t="str">
        <f>_xlfn.XLOOKUP(Tabla135[[#This Row],[Id Riesgo]],Tabla13[Id Riesgo],Tabla13[Probabilidad])</f>
        <v/>
      </c>
      <c r="J780" s="327" t="str">
        <f>_xlfn.XLOOKUP(Tabla135[[#This Row],[Id Riesgo]],Tabla13[Id Riesgo],Tabla13[Porcentaje Impacto],"",1)</f>
        <v/>
      </c>
      <c r="K780" s="311">
        <v>9</v>
      </c>
      <c r="L780" s="314"/>
      <c r="M780" s="314"/>
      <c r="N780" s="314"/>
      <c r="O780" s="295"/>
      <c r="P780" s="314"/>
      <c r="Q780" s="328" t="str">
        <f>_xlfn.TEXTJOIN(" ",TRUE,Tabla135[[#This Row],[Actividad - Acción ¿Qué?
Inicia con verbo]],Tabla135[[#This Row],[Complemento
(Observaciones o desviaciones)]])</f>
        <v/>
      </c>
      <c r="R780" s="295"/>
      <c r="S780" s="327" t="str">
        <f>_xlfn.XLOOKUP(Tabla135[[#This Row],[Tipo de control]],Tabla7[Tipo de control],Tabla7[Peso],"",1)</f>
        <v/>
      </c>
      <c r="T780" s="290" t="str">
        <f>_xlfn.XLOOKUP(Tabla135[[#This Row],[Tipo de control]],Tabla7[Tipo de control],Tabla7[Afectación matriz],"",1)</f>
        <v/>
      </c>
      <c r="U780" s="295"/>
      <c r="V780" s="327" t="str">
        <f>_xlfn.XLOOKUP(Tabla135[[#This Row],[Implementación]],Tabla11[Implementación],Tabla11[Peso],"",1)</f>
        <v/>
      </c>
      <c r="W780" s="295"/>
      <c r="X780" s="295"/>
      <c r="Y780" s="295"/>
      <c r="Z780" s="295"/>
      <c r="AA780" s="310" t="str">
        <f>IFERROR(Tabla135[[#This Row],[Peso del control]]+Tabla135[[#This Row],[Peso de la implementación]],"")</f>
        <v/>
      </c>
      <c r="AB780" s="310" t="str" cm="1">
        <f t="array" ref="AB780">IFERROR(IF(Tabla135[[#This Row],[Registro diligenciado]]=TRUE,_xlfn.IFS(AND(Tabla135[[#This Row],[No. de Control]]=1,Tabla135[[#This Row],[Desplazamiento en la Matriz]]="Probabilidad"),D780-(D780*Tabla135[[#This Row],[Valor del control]]),AND(Tabla135[[#This Row],[No. de Control]]&gt;1,Tabla135[[#This Row],[Desplazamiento en la Matriz]]="Probabilidad"),AB779-(AB779*Tabla135[[#This Row],[Valor del control]]),AND(Tabla135[[#This Row],[No. de Control]]=1,Tabla135[[#This Row],[Desplazamiento en la Matriz]]="Impacto"),D780,AND(Tabla135[[#This Row],[No. de Control]]&gt;1,Tabla135[[#This Row],[Desplazamiento en la Matriz]]="Impacto"),AB779),""),"")</f>
        <v/>
      </c>
      <c r="AC780" s="310" t="str" cm="1">
        <f t="array" ref="AC780">IFERROR(IF(Tabla135[[#This Row],[Registro diligenciado]]=TRUE,_xlfn.IFS(AND(Tabla135[[#This Row],[No. de Control]]=1,Tabla135[[#This Row],[Desplazamiento en la Matriz]]="Impacto"),E780-(E780*Tabla135[[#This Row],[Valor del control]]),AND(Tabla135[[#This Row],[No. de Control]]&gt;1,Tabla135[[#This Row],[Desplazamiento en la Matriz]]="Impacto"),AC779-(AC779*Tabla135[[#This Row],[Valor del control]]),AND(Tabla135[[#This Row],[No. de Control]]=1,Tabla135[[#This Row],[Desplazamiento en la Matriz]]="Probabilidad"),E780,AND(Tabla135[[#This Row],[No. de Control]]&gt;1,Tabla135[[#This Row],[Desplazamiento en la Matriz]]="Probabilidad"),AC779),""),"")</f>
        <v/>
      </c>
      <c r="AD780" s="310">
        <f>IFERROR(_xlfn.MINIFS(Tabla135[Probabilidad residual],Tabla135[Id Riesgo],Tabla135[[#This Row],[Id Riesgo]]),"")</f>
        <v>0</v>
      </c>
      <c r="AE780" s="310">
        <f>IFERROR(_xlfn.MINIFS(Tabla135[Impacto residual],Tabla135[Id Riesgo],Tabla135[[#This Row],[Id Riesgo]]),"")</f>
        <v>0</v>
      </c>
      <c r="AF780" s="310" t="str" cm="1">
        <f t="array" ref="AF78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80" s="310" t="str" cm="1">
        <f t="array" ref="AG78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8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80" s="213"/>
      <c r="AJ780" s="727">
        <f>_xlfn.MINIFS(Tabla135[Probabilidad residual],Tabla135[Id Riesgo],Tabla135[[#This Row],[Id Riesgo]])</f>
        <v>0</v>
      </c>
      <c r="AK780" s="727">
        <f>_xlfn.MINIFS(Tabla135[Impacto residual],Tabla135[Id Riesgo],Tabla135[[#This Row],[Id Riesgo]])</f>
        <v>0</v>
      </c>
      <c r="AL780" s="727"/>
      <c r="AM780" s="727"/>
      <c r="AN780" s="213"/>
      <c r="AO780" s="213"/>
      <c r="AP780" s="213"/>
      <c r="AQ780" s="213"/>
      <c r="AR780" s="213"/>
      <c r="AS780" s="213"/>
      <c r="AT780" s="213"/>
      <c r="AU780" s="213"/>
      <c r="AV780" s="213"/>
      <c r="AW780" s="213"/>
      <c r="AX780" s="213"/>
      <c r="AY780" s="213"/>
    </row>
    <row r="781" spans="1:51" ht="14.6" x14ac:dyDescent="0.4">
      <c r="A781" s="735" t="str">
        <f>Tabla135[[#This Row],[Id Riesgo]]</f>
        <v>RC77</v>
      </c>
      <c r="B781" s="736" t="str">
        <f>Tabla135[[#This Row],[Riesgo]]</f>
        <v/>
      </c>
      <c r="C781" s="742" t="b">
        <f>Tabla135[[#This Row],[Identificado en paso 1 y 2?]]</f>
        <v>0</v>
      </c>
      <c r="D781" s="727" t="str">
        <f>_xlfn.XLOOKUP(Tabla135[[#This Row],[Id Riesgo]],Tabla13[Id Riesgo],Tabla13[Probabilidad],"",1)</f>
        <v/>
      </c>
      <c r="E781" s="727" t="str">
        <f>IF(C781=TRUE,_xlfn.XLOOKUP(Tabla135[[#This Row],[Id Riesgo]],Tabla13[Id Riesgo],Tabla13[Porcentaje Impacto],"",1),"")</f>
        <v/>
      </c>
      <c r="F781" s="290" t="str">
        <f t="shared" si="76"/>
        <v>RC77</v>
      </c>
      <c r="G781" s="415" t="b">
        <f>_xlfn.XLOOKUP(F781,Tabla13[Id Riesgo],Tabla13[Registro diligenciado],FALSE,1)</f>
        <v>0</v>
      </c>
      <c r="H781" s="290" t="str">
        <f>IF(G781,_xlfn.XLOOKUP(F781,Tabla6[Id Riesgo],Tabla6[DESCRIPCIÓN DEL RIESGO],FALSE,1),"")</f>
        <v/>
      </c>
      <c r="I781" s="327" t="str">
        <f>_xlfn.XLOOKUP(Tabla135[[#This Row],[Id Riesgo]],Tabla13[Id Riesgo],Tabla13[Probabilidad])</f>
        <v/>
      </c>
      <c r="J781" s="327" t="str">
        <f>_xlfn.XLOOKUP(Tabla135[[#This Row],[Id Riesgo]],Tabla13[Id Riesgo],Tabla13[Porcentaje Impacto],"",1)</f>
        <v/>
      </c>
      <c r="K781" s="311">
        <v>10</v>
      </c>
      <c r="L781" s="314"/>
      <c r="M781" s="314"/>
      <c r="N781" s="314"/>
      <c r="O781" s="295"/>
      <c r="P781" s="314"/>
      <c r="Q781" s="328" t="str">
        <f>_xlfn.TEXTJOIN(" ",TRUE,Tabla135[[#This Row],[Actividad - Acción ¿Qué?
Inicia con verbo]],Tabla135[[#This Row],[Complemento
(Observaciones o desviaciones)]])</f>
        <v/>
      </c>
      <c r="R781" s="295"/>
      <c r="S781" s="327" t="str">
        <f>_xlfn.XLOOKUP(Tabla135[[#This Row],[Tipo de control]],Tabla7[Tipo de control],Tabla7[Peso],"",1)</f>
        <v/>
      </c>
      <c r="T781" s="290" t="str">
        <f>_xlfn.XLOOKUP(Tabla135[[#This Row],[Tipo de control]],Tabla7[Tipo de control],Tabla7[Afectación matriz],"",1)</f>
        <v/>
      </c>
      <c r="U781" s="295"/>
      <c r="V781" s="327" t="str">
        <f>_xlfn.XLOOKUP(Tabla135[[#This Row],[Implementación]],Tabla11[Implementación],Tabla11[Peso],"",1)</f>
        <v/>
      </c>
      <c r="W781" s="295"/>
      <c r="X781" s="295"/>
      <c r="Y781" s="295"/>
      <c r="Z781" s="295"/>
      <c r="AA781" s="310" t="str">
        <f>IFERROR(Tabla135[[#This Row],[Peso del control]]+Tabla135[[#This Row],[Peso de la implementación]],"")</f>
        <v/>
      </c>
      <c r="AB781" s="310" t="str" cm="1">
        <f t="array" ref="AB781">IFERROR(IF(Tabla135[[#This Row],[Registro diligenciado]]=TRUE,_xlfn.IFS(AND(Tabla135[[#This Row],[No. de Control]]=1,Tabla135[[#This Row],[Desplazamiento en la Matriz]]="Probabilidad"),D781-(D781*Tabla135[[#This Row],[Valor del control]]),AND(Tabla135[[#This Row],[No. de Control]]&gt;1,Tabla135[[#This Row],[Desplazamiento en la Matriz]]="Probabilidad"),AB780-(AB780*Tabla135[[#This Row],[Valor del control]]),AND(Tabla135[[#This Row],[No. de Control]]=1,Tabla135[[#This Row],[Desplazamiento en la Matriz]]="Impacto"),D781,AND(Tabla135[[#This Row],[No. de Control]]&gt;1,Tabla135[[#This Row],[Desplazamiento en la Matriz]]="Impacto"),AB780),""),"")</f>
        <v/>
      </c>
      <c r="AC781" s="310" t="str" cm="1">
        <f t="array" ref="AC781">IFERROR(IF(Tabla135[[#This Row],[Registro diligenciado]]=TRUE,_xlfn.IFS(AND(Tabla135[[#This Row],[No. de Control]]=1,Tabla135[[#This Row],[Desplazamiento en la Matriz]]="Impacto"),E781-(E781*Tabla135[[#This Row],[Valor del control]]),AND(Tabla135[[#This Row],[No. de Control]]&gt;1,Tabla135[[#This Row],[Desplazamiento en la Matriz]]="Impacto"),AC780-(AC780*Tabla135[[#This Row],[Valor del control]]),AND(Tabla135[[#This Row],[No. de Control]]=1,Tabla135[[#This Row],[Desplazamiento en la Matriz]]="Probabilidad"),E781,AND(Tabla135[[#This Row],[No. de Control]]&gt;1,Tabla135[[#This Row],[Desplazamiento en la Matriz]]="Probabilidad"),AC780),""),"")</f>
        <v/>
      </c>
      <c r="AD781" s="310">
        <f>IFERROR(_xlfn.MINIFS(Tabla135[Probabilidad residual],Tabla135[Id Riesgo],Tabla135[[#This Row],[Id Riesgo]]),"")</f>
        <v>0</v>
      </c>
      <c r="AE781" s="310">
        <f>IFERROR(_xlfn.MINIFS(Tabla135[Impacto residual],Tabla135[Id Riesgo],Tabla135[[#This Row],[Id Riesgo]]),"")</f>
        <v>0</v>
      </c>
      <c r="AF781" s="310" t="str" cm="1">
        <f t="array" ref="AF78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81" s="310" t="str" cm="1">
        <f t="array" ref="AG78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8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81" s="213"/>
      <c r="AJ781" s="727">
        <f>_xlfn.MINIFS(Tabla135[Probabilidad residual],Tabla135[Id Riesgo],Tabla135[[#This Row],[Id Riesgo]])</f>
        <v>0</v>
      </c>
      <c r="AK781" s="727">
        <f>_xlfn.MINIFS(Tabla135[Impacto residual],Tabla135[Id Riesgo],Tabla135[[#This Row],[Id Riesgo]])</f>
        <v>0</v>
      </c>
      <c r="AL781" s="727"/>
      <c r="AM781" s="727"/>
      <c r="AN781" s="213"/>
      <c r="AO781" s="213"/>
      <c r="AP781" s="213"/>
      <c r="AQ781" s="213"/>
      <c r="AR781" s="213"/>
      <c r="AS781" s="213"/>
      <c r="AT781" s="213"/>
      <c r="AU781" s="213"/>
      <c r="AV781" s="213"/>
      <c r="AW781" s="213"/>
      <c r="AX781" s="213"/>
      <c r="AY781" s="213"/>
    </row>
    <row r="782" spans="1:51" ht="14.6" x14ac:dyDescent="0.4">
      <c r="A782" s="735" t="str">
        <f>Tabla135[[#This Row],[Id Riesgo]]</f>
        <v>RC78</v>
      </c>
      <c r="B782" s="736" t="str">
        <f>Tabla135[[#This Row],[Riesgo]]</f>
        <v/>
      </c>
      <c r="C782" s="742" t="b">
        <f>Tabla135[[#This Row],[Identificado en paso 1 y 2?]]</f>
        <v>0</v>
      </c>
      <c r="D782" s="727" t="str">
        <f>_xlfn.XLOOKUP(Tabla135[[#This Row],[Id Riesgo]],Tabla13[Id Riesgo],Tabla13[Probabilidad],"",1)</f>
        <v/>
      </c>
      <c r="E782" s="727" t="str">
        <f>IF(C782=TRUE,_xlfn.XLOOKUP(Tabla135[[#This Row],[Id Riesgo]],Tabla13[Id Riesgo],Tabla13[Porcentaje Impacto],"",1),"")</f>
        <v/>
      </c>
      <c r="F782" s="290" t="s">
        <v>209</v>
      </c>
      <c r="G782" s="415" t="b">
        <f>_xlfn.XLOOKUP(F782,Tabla13[Id Riesgo],Tabla13[Registro diligenciado],FALSE,1)</f>
        <v>0</v>
      </c>
      <c r="H782" s="290" t="str">
        <f>IF(G782,_xlfn.XLOOKUP(F782,Tabla6[Id Riesgo],Tabla6[DESCRIPCIÓN DEL RIESGO],FALSE,1),"")</f>
        <v/>
      </c>
      <c r="I782" s="327" t="str">
        <f>_xlfn.XLOOKUP(Tabla135[[#This Row],[Id Riesgo]],Tabla13[Id Riesgo],Tabla13[Probabilidad])</f>
        <v/>
      </c>
      <c r="J782" s="327" t="str">
        <f>_xlfn.XLOOKUP(Tabla135[[#This Row],[Id Riesgo]],Tabla13[Id Riesgo],Tabla13[Porcentaje Impacto],"",1)</f>
        <v/>
      </c>
      <c r="K782" s="311">
        <v>1</v>
      </c>
      <c r="L782" s="314"/>
      <c r="M782" s="314"/>
      <c r="N782" s="314"/>
      <c r="O782" s="295"/>
      <c r="P782" s="314"/>
      <c r="Q782" s="328" t="str">
        <f>_xlfn.TEXTJOIN(" ",TRUE,Tabla135[[#This Row],[Actividad - Acción ¿Qué?
Inicia con verbo]],Tabla135[[#This Row],[Complemento
(Observaciones o desviaciones)]])</f>
        <v/>
      </c>
      <c r="R782" s="295"/>
      <c r="S782" s="327" t="str">
        <f>_xlfn.XLOOKUP(Tabla135[[#This Row],[Tipo de control]],Tabla7[Tipo de control],Tabla7[Peso],"",1)</f>
        <v/>
      </c>
      <c r="T782" s="290" t="str">
        <f>_xlfn.XLOOKUP(Tabla135[[#This Row],[Tipo de control]],Tabla7[Tipo de control],Tabla7[Afectación matriz],"",1)</f>
        <v/>
      </c>
      <c r="U782" s="295"/>
      <c r="V782" s="327" t="str">
        <f>_xlfn.XLOOKUP(Tabla135[[#This Row],[Implementación]],Tabla11[Implementación],Tabla11[Peso],"",1)</f>
        <v/>
      </c>
      <c r="W782" s="295"/>
      <c r="X782" s="295"/>
      <c r="Y782" s="295"/>
      <c r="Z782" s="295"/>
      <c r="AA782" s="310" t="str">
        <f>IFERROR(Tabla135[[#This Row],[Peso del control]]+Tabla135[[#This Row],[Peso de la implementación]],"")</f>
        <v/>
      </c>
      <c r="AB782" s="310" t="str" cm="1">
        <f t="array" ref="AB782">IFERROR(IF(Tabla135[[#This Row],[Registro diligenciado]]=TRUE,_xlfn.IFS(AND(Tabla135[[#This Row],[No. de Control]]=1,Tabla135[[#This Row],[Desplazamiento en la Matriz]]="Probabilidad"),D782-(D782*Tabla135[[#This Row],[Valor del control]]),AND(Tabla135[[#This Row],[No. de Control]]&gt;1,Tabla135[[#This Row],[Desplazamiento en la Matriz]]="Probabilidad"),AB781-(AB781*Tabla135[[#This Row],[Valor del control]]),AND(Tabla135[[#This Row],[No. de Control]]=1,Tabla135[[#This Row],[Desplazamiento en la Matriz]]="Impacto"),D782,AND(Tabla135[[#This Row],[No. de Control]]&gt;1,Tabla135[[#This Row],[Desplazamiento en la Matriz]]="Impacto"),AB781),""),"")</f>
        <v/>
      </c>
      <c r="AC782" s="310" t="str" cm="1">
        <f t="array" ref="AC782">IFERROR(IF(Tabla135[[#This Row],[Registro diligenciado]]=TRUE,_xlfn.IFS(AND(Tabla135[[#This Row],[No. de Control]]=1,Tabla135[[#This Row],[Desplazamiento en la Matriz]]="Impacto"),E782-(E782*Tabla135[[#This Row],[Valor del control]]),AND(Tabla135[[#This Row],[No. de Control]]&gt;1,Tabla135[[#This Row],[Desplazamiento en la Matriz]]="Impacto"),AC781-(AC781*Tabla135[[#This Row],[Valor del control]]),AND(Tabla135[[#This Row],[No. de Control]]=1,Tabla135[[#This Row],[Desplazamiento en la Matriz]]="Probabilidad"),E782,AND(Tabla135[[#This Row],[No. de Control]]&gt;1,Tabla135[[#This Row],[Desplazamiento en la Matriz]]="Probabilidad"),AC781),""),"")</f>
        <v/>
      </c>
      <c r="AD782" s="310">
        <f>IFERROR(_xlfn.MINIFS(Tabla135[Probabilidad residual],Tabla135[Id Riesgo],Tabla135[[#This Row],[Id Riesgo]]),"")</f>
        <v>0</v>
      </c>
      <c r="AE782" s="310">
        <f>IFERROR(_xlfn.MINIFS(Tabla135[Impacto residual],Tabla135[Id Riesgo],Tabla135[[#This Row],[Id Riesgo]]),"")</f>
        <v>0</v>
      </c>
      <c r="AF782" s="310" t="str" cm="1">
        <f t="array" ref="AF78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82" s="310" t="str" cm="1">
        <f t="array" ref="AG78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8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82" s="213"/>
      <c r="AJ782" s="727">
        <f>_xlfn.MINIFS(Tabla135[Probabilidad residual],Tabla135[Id Riesgo],Tabla135[[#This Row],[Id Riesgo]])</f>
        <v>0</v>
      </c>
      <c r="AK782" s="727">
        <f>_xlfn.MINIFS(Tabla135[Impacto residual],Tabla135[Id Riesgo],Tabla135[[#This Row],[Id Riesgo]])</f>
        <v>0</v>
      </c>
      <c r="AL782" s="727" t="str" cm="1">
        <f t="array" ref="AL782">IFERROR(_xlfn.IFS(AND(AJ782&gt;=CONFIGURACIÓN!$BF$6,AJ782&lt;=CONFIGURACIÓN!$BG$6),CONFIGURACIÓN!$BE$6,AND(AJ782&gt;=CONFIGURACIÓN!$BF$7,AJ782&lt;=CONFIGURACIÓN!$BG$7),CONFIGURACIÓN!$BE$7,AND(AJ782&gt;=CONFIGURACIÓN!$BF$8,AJ782&lt;=CONFIGURACIÓN!$BG$8),CONFIGURACIÓN!$BE$8,AND(AJ782&gt;=CONFIGURACIÓN!$BF$9,AJ782&lt;=CONFIGURACIÓN!$BG$9),CONFIGURACIÓN!$BE$9,AND(AJ782&gt;=CONFIGURACIÓN!$BF$10,AJ782&lt;=CONFIGURACIÓN!$BG$10),CONFIGURACIÓN!$BE$10),"")</f>
        <v/>
      </c>
      <c r="AM782" s="727" t="str" cm="1">
        <f t="array" ref="AM782">IFERROR(_xlfn.IFS(AND(AK782&gt;=CONFIGURACIÓN!$BJ$6,AK782&lt;=CONFIGURACIÓN!$BK$6),CONFIGURACIÓN!$BI$6,AND(AK782&gt;=CONFIGURACIÓN!$BJ$7,AK782&lt;=CONFIGURACIÓN!$BK$7),CONFIGURACIÓN!$BI$7,AND(AK782&gt;=CONFIGURACIÓN!$BJ$8,AK782&lt;=CONFIGURACIÓN!$BK$8),CONFIGURACIÓN!$BI$8,AND(AK782&gt;=CONFIGURACIÓN!$BJ$9,AK782&lt;=CONFIGURACIÓN!$BK$9),CONFIGURACIÓN!$BI$9,AND(AK782&gt;=CONFIGURACIÓN!$BJ$10,AK782&lt;=CONFIGURACIÓN!$BK$10),CONFIGURACIÓN!$BI$10),"")</f>
        <v/>
      </c>
      <c r="AN782" s="213"/>
      <c r="AO782" s="213"/>
      <c r="AP782" s="213"/>
      <c r="AQ782" s="213"/>
      <c r="AR782" s="213"/>
      <c r="AS782" s="213"/>
      <c r="AT782" s="213"/>
      <c r="AU782" s="213"/>
      <c r="AV782" s="213"/>
      <c r="AW782" s="213"/>
      <c r="AX782" s="213"/>
      <c r="AY782" s="213"/>
    </row>
    <row r="783" spans="1:51" ht="14.6" x14ac:dyDescent="0.4">
      <c r="A783" s="735" t="str">
        <f>Tabla135[[#This Row],[Id Riesgo]]</f>
        <v>RC78</v>
      </c>
      <c r="B783" s="736" t="str">
        <f>Tabla135[[#This Row],[Riesgo]]</f>
        <v/>
      </c>
      <c r="C783" s="742" t="b">
        <f>Tabla135[[#This Row],[Identificado en paso 1 y 2?]]</f>
        <v>0</v>
      </c>
      <c r="D783" s="727" t="str">
        <f>_xlfn.XLOOKUP(Tabla135[[#This Row],[Id Riesgo]],Tabla13[Id Riesgo],Tabla13[Probabilidad],"",1)</f>
        <v/>
      </c>
      <c r="E783" s="727" t="str">
        <f>IF(C783=TRUE,_xlfn.XLOOKUP(Tabla135[[#This Row],[Id Riesgo]],Tabla13[Id Riesgo],Tabla13[Porcentaje Impacto],"",1),"")</f>
        <v/>
      </c>
      <c r="F783" s="290" t="str">
        <f t="shared" ref="F783:F791" si="77">F782</f>
        <v>RC78</v>
      </c>
      <c r="G783" s="415" t="b">
        <f>_xlfn.XLOOKUP(F783,Tabla13[Id Riesgo],Tabla13[Registro diligenciado],FALSE,1)</f>
        <v>0</v>
      </c>
      <c r="H783" s="290" t="str">
        <f>IF(G783,_xlfn.XLOOKUP(F783,Tabla6[Id Riesgo],Tabla6[DESCRIPCIÓN DEL RIESGO],FALSE,1),"")</f>
        <v/>
      </c>
      <c r="I783" s="327" t="str">
        <f>_xlfn.XLOOKUP(Tabla135[[#This Row],[Id Riesgo]],Tabla13[Id Riesgo],Tabla13[Probabilidad])</f>
        <v/>
      </c>
      <c r="J783" s="327" t="str">
        <f>_xlfn.XLOOKUP(Tabla135[[#This Row],[Id Riesgo]],Tabla13[Id Riesgo],Tabla13[Porcentaje Impacto],"",1)</f>
        <v/>
      </c>
      <c r="K783" s="311">
        <v>2</v>
      </c>
      <c r="L783" s="314"/>
      <c r="M783" s="314"/>
      <c r="N783" s="314"/>
      <c r="O783" s="295"/>
      <c r="P783" s="314"/>
      <c r="Q783" s="328" t="str">
        <f>_xlfn.TEXTJOIN(" ",TRUE,Tabla135[[#This Row],[Actividad - Acción ¿Qué?
Inicia con verbo]],Tabla135[[#This Row],[Complemento
(Observaciones o desviaciones)]])</f>
        <v/>
      </c>
      <c r="R783" s="295"/>
      <c r="S783" s="327" t="str">
        <f>_xlfn.XLOOKUP(Tabla135[[#This Row],[Tipo de control]],Tabla7[Tipo de control],Tabla7[Peso],"",1)</f>
        <v/>
      </c>
      <c r="T783" s="290" t="str">
        <f>_xlfn.XLOOKUP(Tabla135[[#This Row],[Tipo de control]],Tabla7[Tipo de control],Tabla7[Afectación matriz],"",1)</f>
        <v/>
      </c>
      <c r="U783" s="295"/>
      <c r="V783" s="327" t="str">
        <f>_xlfn.XLOOKUP(Tabla135[[#This Row],[Implementación]],Tabla11[Implementación],Tabla11[Peso],"",1)</f>
        <v/>
      </c>
      <c r="W783" s="295"/>
      <c r="X783" s="295"/>
      <c r="Y783" s="295"/>
      <c r="Z783" s="295"/>
      <c r="AA783" s="310" t="str">
        <f>IFERROR(Tabla135[[#This Row],[Peso del control]]+Tabla135[[#This Row],[Peso de la implementación]],"")</f>
        <v/>
      </c>
      <c r="AB783" s="310" t="str" cm="1">
        <f t="array" ref="AB783">IFERROR(IF(Tabla135[[#This Row],[Registro diligenciado]]=TRUE,_xlfn.IFS(AND(Tabla135[[#This Row],[No. de Control]]=1,Tabla135[[#This Row],[Desplazamiento en la Matriz]]="Probabilidad"),D783-(D783*Tabla135[[#This Row],[Valor del control]]),AND(Tabla135[[#This Row],[No. de Control]]&gt;1,Tabla135[[#This Row],[Desplazamiento en la Matriz]]="Probabilidad"),AB782-(AB782*Tabla135[[#This Row],[Valor del control]]),AND(Tabla135[[#This Row],[No. de Control]]=1,Tabla135[[#This Row],[Desplazamiento en la Matriz]]="Impacto"),D783,AND(Tabla135[[#This Row],[No. de Control]]&gt;1,Tabla135[[#This Row],[Desplazamiento en la Matriz]]="Impacto"),AB782),""),"")</f>
        <v/>
      </c>
      <c r="AC783" s="310" t="str" cm="1">
        <f t="array" ref="AC783">IFERROR(IF(Tabla135[[#This Row],[Registro diligenciado]]=TRUE,_xlfn.IFS(AND(Tabla135[[#This Row],[No. de Control]]=1,Tabla135[[#This Row],[Desplazamiento en la Matriz]]="Impacto"),E783-(E783*Tabla135[[#This Row],[Valor del control]]),AND(Tabla135[[#This Row],[No. de Control]]&gt;1,Tabla135[[#This Row],[Desplazamiento en la Matriz]]="Impacto"),AC782-(AC782*Tabla135[[#This Row],[Valor del control]]),AND(Tabla135[[#This Row],[No. de Control]]=1,Tabla135[[#This Row],[Desplazamiento en la Matriz]]="Probabilidad"),E783,AND(Tabla135[[#This Row],[No. de Control]]&gt;1,Tabla135[[#This Row],[Desplazamiento en la Matriz]]="Probabilidad"),AC782),""),"")</f>
        <v/>
      </c>
      <c r="AD783" s="310">
        <f>IFERROR(_xlfn.MINIFS(Tabla135[Probabilidad residual],Tabla135[Id Riesgo],Tabla135[[#This Row],[Id Riesgo]]),"")</f>
        <v>0</v>
      </c>
      <c r="AE783" s="310">
        <f>IFERROR(_xlfn.MINIFS(Tabla135[Impacto residual],Tabla135[Id Riesgo],Tabla135[[#This Row],[Id Riesgo]]),"")</f>
        <v>0</v>
      </c>
      <c r="AF783" s="310" t="str" cm="1">
        <f t="array" ref="AF78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83" s="310" t="str" cm="1">
        <f t="array" ref="AG78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8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83" s="213"/>
      <c r="AJ783" s="727">
        <f>_xlfn.MINIFS(Tabla135[Probabilidad residual],Tabla135[Id Riesgo],Tabla135[[#This Row],[Id Riesgo]])</f>
        <v>0</v>
      </c>
      <c r="AK783" s="727">
        <f>_xlfn.MINIFS(Tabla135[Impacto residual],Tabla135[Id Riesgo],Tabla135[[#This Row],[Id Riesgo]])</f>
        <v>0</v>
      </c>
      <c r="AL783" s="727"/>
      <c r="AM783" s="727"/>
      <c r="AN783" s="213"/>
      <c r="AO783" s="213"/>
      <c r="AP783" s="213"/>
      <c r="AQ783" s="213"/>
      <c r="AR783" s="213"/>
      <c r="AS783" s="213"/>
      <c r="AT783" s="213"/>
      <c r="AU783" s="213"/>
      <c r="AV783" s="213"/>
      <c r="AW783" s="213"/>
      <c r="AX783" s="213"/>
      <c r="AY783" s="213"/>
    </row>
    <row r="784" spans="1:51" ht="14.6" x14ac:dyDescent="0.4">
      <c r="A784" s="735" t="str">
        <f>Tabla135[[#This Row],[Id Riesgo]]</f>
        <v>RC78</v>
      </c>
      <c r="B784" s="736" t="str">
        <f>Tabla135[[#This Row],[Riesgo]]</f>
        <v/>
      </c>
      <c r="C784" s="742" t="b">
        <f>Tabla135[[#This Row],[Identificado en paso 1 y 2?]]</f>
        <v>0</v>
      </c>
      <c r="D784" s="727" t="str">
        <f>_xlfn.XLOOKUP(Tabla135[[#This Row],[Id Riesgo]],Tabla13[Id Riesgo],Tabla13[Probabilidad],"",1)</f>
        <v/>
      </c>
      <c r="E784" s="727" t="str">
        <f>IF(C784=TRUE,_xlfn.XLOOKUP(Tabla135[[#This Row],[Id Riesgo]],Tabla13[Id Riesgo],Tabla13[Porcentaje Impacto],"",1),"")</f>
        <v/>
      </c>
      <c r="F784" s="290" t="str">
        <f t="shared" si="77"/>
        <v>RC78</v>
      </c>
      <c r="G784" s="415" t="b">
        <f>_xlfn.XLOOKUP(F784,Tabla13[Id Riesgo],Tabla13[Registro diligenciado],FALSE,1)</f>
        <v>0</v>
      </c>
      <c r="H784" s="290" t="str">
        <f>IF(G784,_xlfn.XLOOKUP(F784,Tabla6[Id Riesgo],Tabla6[DESCRIPCIÓN DEL RIESGO],FALSE,1),"")</f>
        <v/>
      </c>
      <c r="I784" s="327" t="str">
        <f>_xlfn.XLOOKUP(Tabla135[[#This Row],[Id Riesgo]],Tabla13[Id Riesgo],Tabla13[Probabilidad])</f>
        <v/>
      </c>
      <c r="J784" s="327" t="str">
        <f>_xlfn.XLOOKUP(Tabla135[[#This Row],[Id Riesgo]],Tabla13[Id Riesgo],Tabla13[Porcentaje Impacto],"",1)</f>
        <v/>
      </c>
      <c r="K784" s="311">
        <v>3</v>
      </c>
      <c r="L784" s="314"/>
      <c r="M784" s="314"/>
      <c r="N784" s="314"/>
      <c r="O784" s="295"/>
      <c r="P784" s="314"/>
      <c r="Q784" s="328" t="str">
        <f>_xlfn.TEXTJOIN(" ",TRUE,Tabla135[[#This Row],[Actividad - Acción ¿Qué?
Inicia con verbo]],Tabla135[[#This Row],[Complemento
(Observaciones o desviaciones)]])</f>
        <v/>
      </c>
      <c r="R784" s="295"/>
      <c r="S784" s="327" t="str">
        <f>_xlfn.XLOOKUP(Tabla135[[#This Row],[Tipo de control]],Tabla7[Tipo de control],Tabla7[Peso],"",1)</f>
        <v/>
      </c>
      <c r="T784" s="290" t="str">
        <f>_xlfn.XLOOKUP(Tabla135[[#This Row],[Tipo de control]],Tabla7[Tipo de control],Tabla7[Afectación matriz],"",1)</f>
        <v/>
      </c>
      <c r="U784" s="295"/>
      <c r="V784" s="327" t="str">
        <f>_xlfn.XLOOKUP(Tabla135[[#This Row],[Implementación]],Tabla11[Implementación],Tabla11[Peso],"",1)</f>
        <v/>
      </c>
      <c r="W784" s="295"/>
      <c r="X784" s="295"/>
      <c r="Y784" s="295"/>
      <c r="Z784" s="295"/>
      <c r="AA784" s="310" t="str">
        <f>IFERROR(Tabla135[[#This Row],[Peso del control]]+Tabla135[[#This Row],[Peso de la implementación]],"")</f>
        <v/>
      </c>
      <c r="AB784" s="310" t="str" cm="1">
        <f t="array" ref="AB784">IFERROR(IF(Tabla135[[#This Row],[Registro diligenciado]]=TRUE,_xlfn.IFS(AND(Tabla135[[#This Row],[No. de Control]]=1,Tabla135[[#This Row],[Desplazamiento en la Matriz]]="Probabilidad"),D784-(D784*Tabla135[[#This Row],[Valor del control]]),AND(Tabla135[[#This Row],[No. de Control]]&gt;1,Tabla135[[#This Row],[Desplazamiento en la Matriz]]="Probabilidad"),AB783-(AB783*Tabla135[[#This Row],[Valor del control]]),AND(Tabla135[[#This Row],[No. de Control]]=1,Tabla135[[#This Row],[Desplazamiento en la Matriz]]="Impacto"),D784,AND(Tabla135[[#This Row],[No. de Control]]&gt;1,Tabla135[[#This Row],[Desplazamiento en la Matriz]]="Impacto"),AB783),""),"")</f>
        <v/>
      </c>
      <c r="AC784" s="310" t="str" cm="1">
        <f t="array" ref="AC784">IFERROR(IF(Tabla135[[#This Row],[Registro diligenciado]]=TRUE,_xlfn.IFS(AND(Tabla135[[#This Row],[No. de Control]]=1,Tabla135[[#This Row],[Desplazamiento en la Matriz]]="Impacto"),E784-(E784*Tabla135[[#This Row],[Valor del control]]),AND(Tabla135[[#This Row],[No. de Control]]&gt;1,Tabla135[[#This Row],[Desplazamiento en la Matriz]]="Impacto"),AC783-(AC783*Tabla135[[#This Row],[Valor del control]]),AND(Tabla135[[#This Row],[No. de Control]]=1,Tabla135[[#This Row],[Desplazamiento en la Matriz]]="Probabilidad"),E784,AND(Tabla135[[#This Row],[No. de Control]]&gt;1,Tabla135[[#This Row],[Desplazamiento en la Matriz]]="Probabilidad"),AC783),""),"")</f>
        <v/>
      </c>
      <c r="AD784" s="310">
        <f>IFERROR(_xlfn.MINIFS(Tabla135[Probabilidad residual],Tabla135[Id Riesgo],Tabla135[[#This Row],[Id Riesgo]]),"")</f>
        <v>0</v>
      </c>
      <c r="AE784" s="310">
        <f>IFERROR(_xlfn.MINIFS(Tabla135[Impacto residual],Tabla135[Id Riesgo],Tabla135[[#This Row],[Id Riesgo]]),"")</f>
        <v>0</v>
      </c>
      <c r="AF784" s="310" t="str" cm="1">
        <f t="array" ref="AF78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84" s="310" t="str" cm="1">
        <f t="array" ref="AG78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8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84" s="213"/>
      <c r="AJ784" s="727">
        <f>_xlfn.MINIFS(Tabla135[Probabilidad residual],Tabla135[Id Riesgo],Tabla135[[#This Row],[Id Riesgo]])</f>
        <v>0</v>
      </c>
      <c r="AK784" s="727">
        <f>_xlfn.MINIFS(Tabla135[Impacto residual],Tabla135[Id Riesgo],Tabla135[[#This Row],[Id Riesgo]])</f>
        <v>0</v>
      </c>
      <c r="AL784" s="727"/>
      <c r="AM784" s="727"/>
      <c r="AN784" s="213"/>
      <c r="AO784" s="213"/>
      <c r="AP784" s="213"/>
      <c r="AQ784" s="213"/>
      <c r="AR784" s="213"/>
      <c r="AS784" s="213"/>
      <c r="AT784" s="213"/>
      <c r="AU784" s="213"/>
      <c r="AV784" s="213"/>
      <c r="AW784" s="213"/>
      <c r="AX784" s="213"/>
      <c r="AY784" s="213"/>
    </row>
    <row r="785" spans="1:51" ht="14.6" x14ac:dyDescent="0.4">
      <c r="A785" s="735" t="str">
        <f>Tabla135[[#This Row],[Id Riesgo]]</f>
        <v>RC78</v>
      </c>
      <c r="B785" s="736" t="str">
        <f>Tabla135[[#This Row],[Riesgo]]</f>
        <v/>
      </c>
      <c r="C785" s="742" t="b">
        <f>Tabla135[[#This Row],[Identificado en paso 1 y 2?]]</f>
        <v>0</v>
      </c>
      <c r="D785" s="727" t="str">
        <f>_xlfn.XLOOKUP(Tabla135[[#This Row],[Id Riesgo]],Tabla13[Id Riesgo],Tabla13[Probabilidad],"",1)</f>
        <v/>
      </c>
      <c r="E785" s="727" t="str">
        <f>IF(C785=TRUE,_xlfn.XLOOKUP(Tabla135[[#This Row],[Id Riesgo]],Tabla13[Id Riesgo],Tabla13[Porcentaje Impacto],"",1),"")</f>
        <v/>
      </c>
      <c r="F785" s="290" t="str">
        <f t="shared" si="77"/>
        <v>RC78</v>
      </c>
      <c r="G785" s="415" t="b">
        <f>_xlfn.XLOOKUP(F785,Tabla13[Id Riesgo],Tabla13[Registro diligenciado],FALSE,1)</f>
        <v>0</v>
      </c>
      <c r="H785" s="290" t="str">
        <f>IF(G785,_xlfn.XLOOKUP(F785,Tabla6[Id Riesgo],Tabla6[DESCRIPCIÓN DEL RIESGO],FALSE,1),"")</f>
        <v/>
      </c>
      <c r="I785" s="327" t="str">
        <f>_xlfn.XLOOKUP(Tabla135[[#This Row],[Id Riesgo]],Tabla13[Id Riesgo],Tabla13[Probabilidad])</f>
        <v/>
      </c>
      <c r="J785" s="327" t="str">
        <f>_xlfn.XLOOKUP(Tabla135[[#This Row],[Id Riesgo]],Tabla13[Id Riesgo],Tabla13[Porcentaje Impacto],"",1)</f>
        <v/>
      </c>
      <c r="K785" s="311">
        <v>4</v>
      </c>
      <c r="L785" s="314"/>
      <c r="M785" s="314"/>
      <c r="N785" s="314"/>
      <c r="O785" s="295"/>
      <c r="P785" s="314"/>
      <c r="Q785" s="328" t="str">
        <f>_xlfn.TEXTJOIN(" ",TRUE,Tabla135[[#This Row],[Actividad - Acción ¿Qué?
Inicia con verbo]],Tabla135[[#This Row],[Complemento
(Observaciones o desviaciones)]])</f>
        <v/>
      </c>
      <c r="R785" s="295"/>
      <c r="S785" s="327" t="str">
        <f>_xlfn.XLOOKUP(Tabla135[[#This Row],[Tipo de control]],Tabla7[Tipo de control],Tabla7[Peso],"",1)</f>
        <v/>
      </c>
      <c r="T785" s="290" t="str">
        <f>_xlfn.XLOOKUP(Tabla135[[#This Row],[Tipo de control]],Tabla7[Tipo de control],Tabla7[Afectación matriz],"",1)</f>
        <v/>
      </c>
      <c r="U785" s="295"/>
      <c r="V785" s="327" t="str">
        <f>_xlfn.XLOOKUP(Tabla135[[#This Row],[Implementación]],Tabla11[Implementación],Tabla11[Peso],"",1)</f>
        <v/>
      </c>
      <c r="W785" s="295"/>
      <c r="X785" s="295"/>
      <c r="Y785" s="295"/>
      <c r="Z785" s="295"/>
      <c r="AA785" s="310" t="str">
        <f>IFERROR(Tabla135[[#This Row],[Peso del control]]+Tabla135[[#This Row],[Peso de la implementación]],"")</f>
        <v/>
      </c>
      <c r="AB785" s="310" t="str" cm="1">
        <f t="array" ref="AB785">IFERROR(IF(Tabla135[[#This Row],[Registro diligenciado]]=TRUE,_xlfn.IFS(AND(Tabla135[[#This Row],[No. de Control]]=1,Tabla135[[#This Row],[Desplazamiento en la Matriz]]="Probabilidad"),D785-(D785*Tabla135[[#This Row],[Valor del control]]),AND(Tabla135[[#This Row],[No. de Control]]&gt;1,Tabla135[[#This Row],[Desplazamiento en la Matriz]]="Probabilidad"),AB784-(AB784*Tabla135[[#This Row],[Valor del control]]),AND(Tabla135[[#This Row],[No. de Control]]=1,Tabla135[[#This Row],[Desplazamiento en la Matriz]]="Impacto"),D785,AND(Tabla135[[#This Row],[No. de Control]]&gt;1,Tabla135[[#This Row],[Desplazamiento en la Matriz]]="Impacto"),AB784),""),"")</f>
        <v/>
      </c>
      <c r="AC785" s="310" t="str" cm="1">
        <f t="array" ref="AC785">IFERROR(IF(Tabla135[[#This Row],[Registro diligenciado]]=TRUE,_xlfn.IFS(AND(Tabla135[[#This Row],[No. de Control]]=1,Tabla135[[#This Row],[Desplazamiento en la Matriz]]="Impacto"),E785-(E785*Tabla135[[#This Row],[Valor del control]]),AND(Tabla135[[#This Row],[No. de Control]]&gt;1,Tabla135[[#This Row],[Desplazamiento en la Matriz]]="Impacto"),AC784-(AC784*Tabla135[[#This Row],[Valor del control]]),AND(Tabla135[[#This Row],[No. de Control]]=1,Tabla135[[#This Row],[Desplazamiento en la Matriz]]="Probabilidad"),E785,AND(Tabla135[[#This Row],[No. de Control]]&gt;1,Tabla135[[#This Row],[Desplazamiento en la Matriz]]="Probabilidad"),AC784),""),"")</f>
        <v/>
      </c>
      <c r="AD785" s="310">
        <f>IFERROR(_xlfn.MINIFS(Tabla135[Probabilidad residual],Tabla135[Id Riesgo],Tabla135[[#This Row],[Id Riesgo]]),"")</f>
        <v>0</v>
      </c>
      <c r="AE785" s="310">
        <f>IFERROR(_xlfn.MINIFS(Tabla135[Impacto residual],Tabla135[Id Riesgo],Tabla135[[#This Row],[Id Riesgo]]),"")</f>
        <v>0</v>
      </c>
      <c r="AF785" s="310" t="str" cm="1">
        <f t="array" ref="AF78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85" s="310" t="str" cm="1">
        <f t="array" ref="AG78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8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85" s="213"/>
      <c r="AJ785" s="727">
        <f>_xlfn.MINIFS(Tabla135[Probabilidad residual],Tabla135[Id Riesgo],Tabla135[[#This Row],[Id Riesgo]])</f>
        <v>0</v>
      </c>
      <c r="AK785" s="727">
        <f>_xlfn.MINIFS(Tabla135[Impacto residual],Tabla135[Id Riesgo],Tabla135[[#This Row],[Id Riesgo]])</f>
        <v>0</v>
      </c>
      <c r="AL785" s="727"/>
      <c r="AM785" s="727"/>
      <c r="AN785" s="213"/>
      <c r="AO785" s="213"/>
      <c r="AP785" s="213"/>
      <c r="AQ785" s="213"/>
      <c r="AR785" s="213"/>
      <c r="AS785" s="213"/>
      <c r="AT785" s="213"/>
      <c r="AU785" s="213"/>
      <c r="AV785" s="213"/>
      <c r="AW785" s="213"/>
      <c r="AX785" s="213"/>
      <c r="AY785" s="213"/>
    </row>
    <row r="786" spans="1:51" ht="14.6" x14ac:dyDescent="0.4">
      <c r="A786" s="735" t="str">
        <f>Tabla135[[#This Row],[Id Riesgo]]</f>
        <v>RC78</v>
      </c>
      <c r="B786" s="736" t="str">
        <f>Tabla135[[#This Row],[Riesgo]]</f>
        <v/>
      </c>
      <c r="C786" s="742" t="b">
        <f>Tabla135[[#This Row],[Identificado en paso 1 y 2?]]</f>
        <v>0</v>
      </c>
      <c r="D786" s="727" t="str">
        <f>_xlfn.XLOOKUP(Tabla135[[#This Row],[Id Riesgo]],Tabla13[Id Riesgo],Tabla13[Probabilidad],"",1)</f>
        <v/>
      </c>
      <c r="E786" s="727" t="str">
        <f>IF(C786=TRUE,_xlfn.XLOOKUP(Tabla135[[#This Row],[Id Riesgo]],Tabla13[Id Riesgo],Tabla13[Porcentaje Impacto],"",1),"")</f>
        <v/>
      </c>
      <c r="F786" s="290" t="str">
        <f t="shared" si="77"/>
        <v>RC78</v>
      </c>
      <c r="G786" s="415" t="b">
        <f>_xlfn.XLOOKUP(F786,Tabla13[Id Riesgo],Tabla13[Registro diligenciado],FALSE,1)</f>
        <v>0</v>
      </c>
      <c r="H786" s="290" t="str">
        <f>IF(G786,_xlfn.XLOOKUP(F786,Tabla6[Id Riesgo],Tabla6[DESCRIPCIÓN DEL RIESGO],FALSE,1),"")</f>
        <v/>
      </c>
      <c r="I786" s="327" t="str">
        <f>_xlfn.XLOOKUP(Tabla135[[#This Row],[Id Riesgo]],Tabla13[Id Riesgo],Tabla13[Probabilidad])</f>
        <v/>
      </c>
      <c r="J786" s="327" t="str">
        <f>_xlfn.XLOOKUP(Tabla135[[#This Row],[Id Riesgo]],Tabla13[Id Riesgo],Tabla13[Porcentaje Impacto],"",1)</f>
        <v/>
      </c>
      <c r="K786" s="311">
        <v>5</v>
      </c>
      <c r="L786" s="314"/>
      <c r="M786" s="314"/>
      <c r="N786" s="314"/>
      <c r="O786" s="295"/>
      <c r="P786" s="314"/>
      <c r="Q786" s="328" t="str">
        <f>_xlfn.TEXTJOIN(" ",TRUE,Tabla135[[#This Row],[Actividad - Acción ¿Qué?
Inicia con verbo]],Tabla135[[#This Row],[Complemento
(Observaciones o desviaciones)]])</f>
        <v/>
      </c>
      <c r="R786" s="295"/>
      <c r="S786" s="327" t="str">
        <f>_xlfn.XLOOKUP(Tabla135[[#This Row],[Tipo de control]],Tabla7[Tipo de control],Tabla7[Peso],"",1)</f>
        <v/>
      </c>
      <c r="T786" s="290" t="str">
        <f>_xlfn.XLOOKUP(Tabla135[[#This Row],[Tipo de control]],Tabla7[Tipo de control],Tabla7[Afectación matriz],"",1)</f>
        <v/>
      </c>
      <c r="U786" s="295"/>
      <c r="V786" s="327" t="str">
        <f>_xlfn.XLOOKUP(Tabla135[[#This Row],[Implementación]],Tabla11[Implementación],Tabla11[Peso],"",1)</f>
        <v/>
      </c>
      <c r="W786" s="295"/>
      <c r="X786" s="295"/>
      <c r="Y786" s="295"/>
      <c r="Z786" s="295"/>
      <c r="AA786" s="310" t="str">
        <f>IFERROR(Tabla135[[#This Row],[Peso del control]]+Tabla135[[#This Row],[Peso de la implementación]],"")</f>
        <v/>
      </c>
      <c r="AB786" s="310" t="str" cm="1">
        <f t="array" ref="AB786">IFERROR(IF(Tabla135[[#This Row],[Registro diligenciado]]=TRUE,_xlfn.IFS(AND(Tabla135[[#This Row],[No. de Control]]=1,Tabla135[[#This Row],[Desplazamiento en la Matriz]]="Probabilidad"),D786-(D786*Tabla135[[#This Row],[Valor del control]]),AND(Tabla135[[#This Row],[No. de Control]]&gt;1,Tabla135[[#This Row],[Desplazamiento en la Matriz]]="Probabilidad"),AB785-(AB785*Tabla135[[#This Row],[Valor del control]]),AND(Tabla135[[#This Row],[No. de Control]]=1,Tabla135[[#This Row],[Desplazamiento en la Matriz]]="Impacto"),D786,AND(Tabla135[[#This Row],[No. de Control]]&gt;1,Tabla135[[#This Row],[Desplazamiento en la Matriz]]="Impacto"),AB785),""),"")</f>
        <v/>
      </c>
      <c r="AC786" s="310" t="str" cm="1">
        <f t="array" ref="AC786">IFERROR(IF(Tabla135[[#This Row],[Registro diligenciado]]=TRUE,_xlfn.IFS(AND(Tabla135[[#This Row],[No. de Control]]=1,Tabla135[[#This Row],[Desplazamiento en la Matriz]]="Impacto"),E786-(E786*Tabla135[[#This Row],[Valor del control]]),AND(Tabla135[[#This Row],[No. de Control]]&gt;1,Tabla135[[#This Row],[Desplazamiento en la Matriz]]="Impacto"),AC785-(AC785*Tabla135[[#This Row],[Valor del control]]),AND(Tabla135[[#This Row],[No. de Control]]=1,Tabla135[[#This Row],[Desplazamiento en la Matriz]]="Probabilidad"),E786,AND(Tabla135[[#This Row],[No. de Control]]&gt;1,Tabla135[[#This Row],[Desplazamiento en la Matriz]]="Probabilidad"),AC785),""),"")</f>
        <v/>
      </c>
      <c r="AD786" s="310">
        <f>IFERROR(_xlfn.MINIFS(Tabla135[Probabilidad residual],Tabla135[Id Riesgo],Tabla135[[#This Row],[Id Riesgo]]),"")</f>
        <v>0</v>
      </c>
      <c r="AE786" s="310">
        <f>IFERROR(_xlfn.MINIFS(Tabla135[Impacto residual],Tabla135[Id Riesgo],Tabla135[[#This Row],[Id Riesgo]]),"")</f>
        <v>0</v>
      </c>
      <c r="AF786" s="310" t="str" cm="1">
        <f t="array" ref="AF78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86" s="310" t="str" cm="1">
        <f t="array" ref="AG78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8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86" s="213"/>
      <c r="AJ786" s="727">
        <f>_xlfn.MINIFS(Tabla135[Probabilidad residual],Tabla135[Id Riesgo],Tabla135[[#This Row],[Id Riesgo]])</f>
        <v>0</v>
      </c>
      <c r="AK786" s="727">
        <f>_xlfn.MINIFS(Tabla135[Impacto residual],Tabla135[Id Riesgo],Tabla135[[#This Row],[Id Riesgo]])</f>
        <v>0</v>
      </c>
      <c r="AL786" s="727"/>
      <c r="AM786" s="727"/>
      <c r="AN786" s="213"/>
      <c r="AO786" s="213"/>
      <c r="AP786" s="213"/>
      <c r="AQ786" s="213"/>
      <c r="AR786" s="213"/>
      <c r="AS786" s="213"/>
      <c r="AT786" s="213"/>
      <c r="AU786" s="213"/>
      <c r="AV786" s="213"/>
      <c r="AW786" s="213"/>
      <c r="AX786" s="213"/>
      <c r="AY786" s="213"/>
    </row>
    <row r="787" spans="1:51" ht="14.6" x14ac:dyDescent="0.4">
      <c r="A787" s="735" t="str">
        <f>Tabla135[[#This Row],[Id Riesgo]]</f>
        <v>RC78</v>
      </c>
      <c r="B787" s="736" t="str">
        <f>Tabla135[[#This Row],[Riesgo]]</f>
        <v/>
      </c>
      <c r="C787" s="742" t="b">
        <f>Tabla135[[#This Row],[Identificado en paso 1 y 2?]]</f>
        <v>0</v>
      </c>
      <c r="D787" s="727" t="str">
        <f>_xlfn.XLOOKUP(Tabla135[[#This Row],[Id Riesgo]],Tabla13[Id Riesgo],Tabla13[Probabilidad],"",1)</f>
        <v/>
      </c>
      <c r="E787" s="727" t="str">
        <f>IF(C787=TRUE,_xlfn.XLOOKUP(Tabla135[[#This Row],[Id Riesgo]],Tabla13[Id Riesgo],Tabla13[Porcentaje Impacto],"",1),"")</f>
        <v/>
      </c>
      <c r="F787" s="290" t="str">
        <f t="shared" si="77"/>
        <v>RC78</v>
      </c>
      <c r="G787" s="415" t="b">
        <f>_xlfn.XLOOKUP(F787,Tabla13[Id Riesgo],Tabla13[Registro diligenciado],FALSE,1)</f>
        <v>0</v>
      </c>
      <c r="H787" s="290" t="str">
        <f>IF(G787,_xlfn.XLOOKUP(F787,Tabla6[Id Riesgo],Tabla6[DESCRIPCIÓN DEL RIESGO],FALSE,1),"")</f>
        <v/>
      </c>
      <c r="I787" s="327" t="str">
        <f>_xlfn.XLOOKUP(Tabla135[[#This Row],[Id Riesgo]],Tabla13[Id Riesgo],Tabla13[Probabilidad])</f>
        <v/>
      </c>
      <c r="J787" s="327" t="str">
        <f>_xlfn.XLOOKUP(Tabla135[[#This Row],[Id Riesgo]],Tabla13[Id Riesgo],Tabla13[Porcentaje Impacto],"",1)</f>
        <v/>
      </c>
      <c r="K787" s="311">
        <v>6</v>
      </c>
      <c r="L787" s="314"/>
      <c r="M787" s="314"/>
      <c r="N787" s="314"/>
      <c r="O787" s="295"/>
      <c r="P787" s="314"/>
      <c r="Q787" s="328" t="str">
        <f>_xlfn.TEXTJOIN(" ",TRUE,Tabla135[[#This Row],[Actividad - Acción ¿Qué?
Inicia con verbo]],Tabla135[[#This Row],[Complemento
(Observaciones o desviaciones)]])</f>
        <v/>
      </c>
      <c r="R787" s="295"/>
      <c r="S787" s="327" t="str">
        <f>_xlfn.XLOOKUP(Tabla135[[#This Row],[Tipo de control]],Tabla7[Tipo de control],Tabla7[Peso],"",1)</f>
        <v/>
      </c>
      <c r="T787" s="290" t="str">
        <f>_xlfn.XLOOKUP(Tabla135[[#This Row],[Tipo de control]],Tabla7[Tipo de control],Tabla7[Afectación matriz],"",1)</f>
        <v/>
      </c>
      <c r="U787" s="295"/>
      <c r="V787" s="327" t="str">
        <f>_xlfn.XLOOKUP(Tabla135[[#This Row],[Implementación]],Tabla11[Implementación],Tabla11[Peso],"",1)</f>
        <v/>
      </c>
      <c r="W787" s="295"/>
      <c r="X787" s="295"/>
      <c r="Y787" s="295"/>
      <c r="Z787" s="295"/>
      <c r="AA787" s="310" t="str">
        <f>IFERROR(Tabla135[[#This Row],[Peso del control]]+Tabla135[[#This Row],[Peso de la implementación]],"")</f>
        <v/>
      </c>
      <c r="AB787" s="310" t="str" cm="1">
        <f t="array" ref="AB787">IFERROR(IF(Tabla135[[#This Row],[Registro diligenciado]]=TRUE,_xlfn.IFS(AND(Tabla135[[#This Row],[No. de Control]]=1,Tabla135[[#This Row],[Desplazamiento en la Matriz]]="Probabilidad"),D787-(D787*Tabla135[[#This Row],[Valor del control]]),AND(Tabla135[[#This Row],[No. de Control]]&gt;1,Tabla135[[#This Row],[Desplazamiento en la Matriz]]="Probabilidad"),AB786-(AB786*Tabla135[[#This Row],[Valor del control]]),AND(Tabla135[[#This Row],[No. de Control]]=1,Tabla135[[#This Row],[Desplazamiento en la Matriz]]="Impacto"),D787,AND(Tabla135[[#This Row],[No. de Control]]&gt;1,Tabla135[[#This Row],[Desplazamiento en la Matriz]]="Impacto"),AB786),""),"")</f>
        <v/>
      </c>
      <c r="AC787" s="310" t="str" cm="1">
        <f t="array" ref="AC787">IFERROR(IF(Tabla135[[#This Row],[Registro diligenciado]]=TRUE,_xlfn.IFS(AND(Tabla135[[#This Row],[No. de Control]]=1,Tabla135[[#This Row],[Desplazamiento en la Matriz]]="Impacto"),E787-(E787*Tabla135[[#This Row],[Valor del control]]),AND(Tabla135[[#This Row],[No. de Control]]&gt;1,Tabla135[[#This Row],[Desplazamiento en la Matriz]]="Impacto"),AC786-(AC786*Tabla135[[#This Row],[Valor del control]]),AND(Tabla135[[#This Row],[No. de Control]]=1,Tabla135[[#This Row],[Desplazamiento en la Matriz]]="Probabilidad"),E787,AND(Tabla135[[#This Row],[No. de Control]]&gt;1,Tabla135[[#This Row],[Desplazamiento en la Matriz]]="Probabilidad"),AC786),""),"")</f>
        <v/>
      </c>
      <c r="AD787" s="310">
        <f>IFERROR(_xlfn.MINIFS(Tabla135[Probabilidad residual],Tabla135[Id Riesgo],Tabla135[[#This Row],[Id Riesgo]]),"")</f>
        <v>0</v>
      </c>
      <c r="AE787" s="310">
        <f>IFERROR(_xlfn.MINIFS(Tabla135[Impacto residual],Tabla135[Id Riesgo],Tabla135[[#This Row],[Id Riesgo]]),"")</f>
        <v>0</v>
      </c>
      <c r="AF787" s="310" t="str" cm="1">
        <f t="array" ref="AF78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87" s="310" t="str" cm="1">
        <f t="array" ref="AG78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8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87" s="213"/>
      <c r="AJ787" s="727">
        <f>_xlfn.MINIFS(Tabla135[Probabilidad residual],Tabla135[Id Riesgo],Tabla135[[#This Row],[Id Riesgo]])</f>
        <v>0</v>
      </c>
      <c r="AK787" s="727">
        <f>_xlfn.MINIFS(Tabla135[Impacto residual],Tabla135[Id Riesgo],Tabla135[[#This Row],[Id Riesgo]])</f>
        <v>0</v>
      </c>
      <c r="AL787" s="727"/>
      <c r="AM787" s="727"/>
      <c r="AN787" s="213"/>
      <c r="AO787" s="213"/>
      <c r="AP787" s="213"/>
      <c r="AQ787" s="213"/>
      <c r="AR787" s="213"/>
      <c r="AS787" s="213"/>
      <c r="AT787" s="213"/>
      <c r="AU787" s="213"/>
      <c r="AV787" s="213"/>
      <c r="AW787" s="213"/>
      <c r="AX787" s="213"/>
      <c r="AY787" s="213"/>
    </row>
    <row r="788" spans="1:51" ht="14.6" x14ac:dyDescent="0.4">
      <c r="A788" s="735" t="str">
        <f>Tabla135[[#This Row],[Id Riesgo]]</f>
        <v>RC78</v>
      </c>
      <c r="B788" s="736" t="str">
        <f>Tabla135[[#This Row],[Riesgo]]</f>
        <v/>
      </c>
      <c r="C788" s="742" t="b">
        <f>Tabla135[[#This Row],[Identificado en paso 1 y 2?]]</f>
        <v>0</v>
      </c>
      <c r="D788" s="727" t="str">
        <f>_xlfn.XLOOKUP(Tabla135[[#This Row],[Id Riesgo]],Tabla13[Id Riesgo],Tabla13[Probabilidad],"",1)</f>
        <v/>
      </c>
      <c r="E788" s="727" t="str">
        <f>IF(C788=TRUE,_xlfn.XLOOKUP(Tabla135[[#This Row],[Id Riesgo]],Tabla13[Id Riesgo],Tabla13[Porcentaje Impacto],"",1),"")</f>
        <v/>
      </c>
      <c r="F788" s="290" t="str">
        <f t="shared" si="77"/>
        <v>RC78</v>
      </c>
      <c r="G788" s="415" t="b">
        <f>_xlfn.XLOOKUP(F788,Tabla13[Id Riesgo],Tabla13[Registro diligenciado],FALSE,1)</f>
        <v>0</v>
      </c>
      <c r="H788" s="290" t="str">
        <f>IF(G788,_xlfn.XLOOKUP(F788,Tabla6[Id Riesgo],Tabla6[DESCRIPCIÓN DEL RIESGO],FALSE,1),"")</f>
        <v/>
      </c>
      <c r="I788" s="327" t="str">
        <f>_xlfn.XLOOKUP(Tabla135[[#This Row],[Id Riesgo]],Tabla13[Id Riesgo],Tabla13[Probabilidad])</f>
        <v/>
      </c>
      <c r="J788" s="327" t="str">
        <f>_xlfn.XLOOKUP(Tabla135[[#This Row],[Id Riesgo]],Tabla13[Id Riesgo],Tabla13[Porcentaje Impacto],"",1)</f>
        <v/>
      </c>
      <c r="K788" s="311">
        <v>7</v>
      </c>
      <c r="L788" s="314"/>
      <c r="M788" s="314"/>
      <c r="N788" s="314"/>
      <c r="O788" s="295"/>
      <c r="P788" s="314"/>
      <c r="Q788" s="328" t="str">
        <f>_xlfn.TEXTJOIN(" ",TRUE,Tabla135[[#This Row],[Actividad - Acción ¿Qué?
Inicia con verbo]],Tabla135[[#This Row],[Complemento
(Observaciones o desviaciones)]])</f>
        <v/>
      </c>
      <c r="R788" s="295"/>
      <c r="S788" s="327" t="str">
        <f>_xlfn.XLOOKUP(Tabla135[[#This Row],[Tipo de control]],Tabla7[Tipo de control],Tabla7[Peso],"",1)</f>
        <v/>
      </c>
      <c r="T788" s="290" t="str">
        <f>_xlfn.XLOOKUP(Tabla135[[#This Row],[Tipo de control]],Tabla7[Tipo de control],Tabla7[Afectación matriz],"",1)</f>
        <v/>
      </c>
      <c r="U788" s="295"/>
      <c r="V788" s="327" t="str">
        <f>_xlfn.XLOOKUP(Tabla135[[#This Row],[Implementación]],Tabla11[Implementación],Tabla11[Peso],"",1)</f>
        <v/>
      </c>
      <c r="W788" s="295"/>
      <c r="X788" s="295"/>
      <c r="Y788" s="295"/>
      <c r="Z788" s="295"/>
      <c r="AA788" s="310" t="str">
        <f>IFERROR(Tabla135[[#This Row],[Peso del control]]+Tabla135[[#This Row],[Peso de la implementación]],"")</f>
        <v/>
      </c>
      <c r="AB788" s="310" t="str" cm="1">
        <f t="array" ref="AB788">IFERROR(IF(Tabla135[[#This Row],[Registro diligenciado]]=TRUE,_xlfn.IFS(AND(Tabla135[[#This Row],[No. de Control]]=1,Tabla135[[#This Row],[Desplazamiento en la Matriz]]="Probabilidad"),D788-(D788*Tabla135[[#This Row],[Valor del control]]),AND(Tabla135[[#This Row],[No. de Control]]&gt;1,Tabla135[[#This Row],[Desplazamiento en la Matriz]]="Probabilidad"),AB787-(AB787*Tabla135[[#This Row],[Valor del control]]),AND(Tabla135[[#This Row],[No. de Control]]=1,Tabla135[[#This Row],[Desplazamiento en la Matriz]]="Impacto"),D788,AND(Tabla135[[#This Row],[No. de Control]]&gt;1,Tabla135[[#This Row],[Desplazamiento en la Matriz]]="Impacto"),AB787),""),"")</f>
        <v/>
      </c>
      <c r="AC788" s="310" t="str" cm="1">
        <f t="array" ref="AC788">IFERROR(IF(Tabla135[[#This Row],[Registro diligenciado]]=TRUE,_xlfn.IFS(AND(Tabla135[[#This Row],[No. de Control]]=1,Tabla135[[#This Row],[Desplazamiento en la Matriz]]="Impacto"),E788-(E788*Tabla135[[#This Row],[Valor del control]]),AND(Tabla135[[#This Row],[No. de Control]]&gt;1,Tabla135[[#This Row],[Desplazamiento en la Matriz]]="Impacto"),AC787-(AC787*Tabla135[[#This Row],[Valor del control]]),AND(Tabla135[[#This Row],[No. de Control]]=1,Tabla135[[#This Row],[Desplazamiento en la Matriz]]="Probabilidad"),E788,AND(Tabla135[[#This Row],[No. de Control]]&gt;1,Tabla135[[#This Row],[Desplazamiento en la Matriz]]="Probabilidad"),AC787),""),"")</f>
        <v/>
      </c>
      <c r="AD788" s="310">
        <f>IFERROR(_xlfn.MINIFS(Tabla135[Probabilidad residual],Tabla135[Id Riesgo],Tabla135[[#This Row],[Id Riesgo]]),"")</f>
        <v>0</v>
      </c>
      <c r="AE788" s="310">
        <f>IFERROR(_xlfn.MINIFS(Tabla135[Impacto residual],Tabla135[Id Riesgo],Tabla135[[#This Row],[Id Riesgo]]),"")</f>
        <v>0</v>
      </c>
      <c r="AF788" s="310" t="str" cm="1">
        <f t="array" ref="AF78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88" s="310" t="str" cm="1">
        <f t="array" ref="AG78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8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88" s="213"/>
      <c r="AJ788" s="727">
        <f>_xlfn.MINIFS(Tabla135[Probabilidad residual],Tabla135[Id Riesgo],Tabla135[[#This Row],[Id Riesgo]])</f>
        <v>0</v>
      </c>
      <c r="AK788" s="727">
        <f>_xlfn.MINIFS(Tabla135[Impacto residual],Tabla135[Id Riesgo],Tabla135[[#This Row],[Id Riesgo]])</f>
        <v>0</v>
      </c>
      <c r="AL788" s="727"/>
      <c r="AM788" s="727"/>
      <c r="AN788" s="213"/>
      <c r="AO788" s="213"/>
      <c r="AP788" s="213"/>
      <c r="AQ788" s="213"/>
      <c r="AR788" s="213"/>
      <c r="AS788" s="213"/>
      <c r="AT788" s="213"/>
      <c r="AU788" s="213"/>
      <c r="AV788" s="213"/>
      <c r="AW788" s="213"/>
      <c r="AX788" s="213"/>
      <c r="AY788" s="213"/>
    </row>
    <row r="789" spans="1:51" ht="14.6" x14ac:dyDescent="0.4">
      <c r="A789" s="735" t="str">
        <f>Tabla135[[#This Row],[Id Riesgo]]</f>
        <v>RC78</v>
      </c>
      <c r="B789" s="736" t="str">
        <f>Tabla135[[#This Row],[Riesgo]]</f>
        <v/>
      </c>
      <c r="C789" s="742" t="b">
        <f>Tabla135[[#This Row],[Identificado en paso 1 y 2?]]</f>
        <v>0</v>
      </c>
      <c r="D789" s="727" t="str">
        <f>_xlfn.XLOOKUP(Tabla135[[#This Row],[Id Riesgo]],Tabla13[Id Riesgo],Tabla13[Probabilidad],"",1)</f>
        <v/>
      </c>
      <c r="E789" s="727" t="str">
        <f>IF(C789=TRUE,_xlfn.XLOOKUP(Tabla135[[#This Row],[Id Riesgo]],Tabla13[Id Riesgo],Tabla13[Porcentaje Impacto],"",1),"")</f>
        <v/>
      </c>
      <c r="F789" s="290" t="str">
        <f t="shared" si="77"/>
        <v>RC78</v>
      </c>
      <c r="G789" s="415" t="b">
        <f>_xlfn.XLOOKUP(F789,Tabla13[Id Riesgo],Tabla13[Registro diligenciado],FALSE,1)</f>
        <v>0</v>
      </c>
      <c r="H789" s="290" t="str">
        <f>IF(G789,_xlfn.XLOOKUP(F789,Tabla6[Id Riesgo],Tabla6[DESCRIPCIÓN DEL RIESGO],FALSE,1),"")</f>
        <v/>
      </c>
      <c r="I789" s="327" t="str">
        <f>_xlfn.XLOOKUP(Tabla135[[#This Row],[Id Riesgo]],Tabla13[Id Riesgo],Tabla13[Probabilidad])</f>
        <v/>
      </c>
      <c r="J789" s="327" t="str">
        <f>_xlfn.XLOOKUP(Tabla135[[#This Row],[Id Riesgo]],Tabla13[Id Riesgo],Tabla13[Porcentaje Impacto],"",1)</f>
        <v/>
      </c>
      <c r="K789" s="311">
        <v>8</v>
      </c>
      <c r="L789" s="314"/>
      <c r="M789" s="314"/>
      <c r="N789" s="314"/>
      <c r="O789" s="295"/>
      <c r="P789" s="314"/>
      <c r="Q789" s="328" t="str">
        <f>_xlfn.TEXTJOIN(" ",TRUE,Tabla135[[#This Row],[Actividad - Acción ¿Qué?
Inicia con verbo]],Tabla135[[#This Row],[Complemento
(Observaciones o desviaciones)]])</f>
        <v/>
      </c>
      <c r="R789" s="295"/>
      <c r="S789" s="327" t="str">
        <f>_xlfn.XLOOKUP(Tabla135[[#This Row],[Tipo de control]],Tabla7[Tipo de control],Tabla7[Peso],"",1)</f>
        <v/>
      </c>
      <c r="T789" s="290" t="str">
        <f>_xlfn.XLOOKUP(Tabla135[[#This Row],[Tipo de control]],Tabla7[Tipo de control],Tabla7[Afectación matriz],"",1)</f>
        <v/>
      </c>
      <c r="U789" s="295"/>
      <c r="V789" s="327" t="str">
        <f>_xlfn.XLOOKUP(Tabla135[[#This Row],[Implementación]],Tabla11[Implementación],Tabla11[Peso],"",1)</f>
        <v/>
      </c>
      <c r="W789" s="295"/>
      <c r="X789" s="295"/>
      <c r="Y789" s="295"/>
      <c r="Z789" s="295"/>
      <c r="AA789" s="310" t="str">
        <f>IFERROR(Tabla135[[#This Row],[Peso del control]]+Tabla135[[#This Row],[Peso de la implementación]],"")</f>
        <v/>
      </c>
      <c r="AB789" s="310" t="str" cm="1">
        <f t="array" ref="AB789">IFERROR(IF(Tabla135[[#This Row],[Registro diligenciado]]=TRUE,_xlfn.IFS(AND(Tabla135[[#This Row],[No. de Control]]=1,Tabla135[[#This Row],[Desplazamiento en la Matriz]]="Probabilidad"),D789-(D789*Tabla135[[#This Row],[Valor del control]]),AND(Tabla135[[#This Row],[No. de Control]]&gt;1,Tabla135[[#This Row],[Desplazamiento en la Matriz]]="Probabilidad"),AB788-(AB788*Tabla135[[#This Row],[Valor del control]]),AND(Tabla135[[#This Row],[No. de Control]]=1,Tabla135[[#This Row],[Desplazamiento en la Matriz]]="Impacto"),D789,AND(Tabla135[[#This Row],[No. de Control]]&gt;1,Tabla135[[#This Row],[Desplazamiento en la Matriz]]="Impacto"),AB788),""),"")</f>
        <v/>
      </c>
      <c r="AC789" s="310" t="str" cm="1">
        <f t="array" ref="AC789">IFERROR(IF(Tabla135[[#This Row],[Registro diligenciado]]=TRUE,_xlfn.IFS(AND(Tabla135[[#This Row],[No. de Control]]=1,Tabla135[[#This Row],[Desplazamiento en la Matriz]]="Impacto"),E789-(E789*Tabla135[[#This Row],[Valor del control]]),AND(Tabla135[[#This Row],[No. de Control]]&gt;1,Tabla135[[#This Row],[Desplazamiento en la Matriz]]="Impacto"),AC788-(AC788*Tabla135[[#This Row],[Valor del control]]),AND(Tabla135[[#This Row],[No. de Control]]=1,Tabla135[[#This Row],[Desplazamiento en la Matriz]]="Probabilidad"),E789,AND(Tabla135[[#This Row],[No. de Control]]&gt;1,Tabla135[[#This Row],[Desplazamiento en la Matriz]]="Probabilidad"),AC788),""),"")</f>
        <v/>
      </c>
      <c r="AD789" s="310">
        <f>IFERROR(_xlfn.MINIFS(Tabla135[Probabilidad residual],Tabla135[Id Riesgo],Tabla135[[#This Row],[Id Riesgo]]),"")</f>
        <v>0</v>
      </c>
      <c r="AE789" s="310">
        <f>IFERROR(_xlfn.MINIFS(Tabla135[Impacto residual],Tabla135[Id Riesgo],Tabla135[[#This Row],[Id Riesgo]]),"")</f>
        <v>0</v>
      </c>
      <c r="AF789" s="310" t="str" cm="1">
        <f t="array" ref="AF78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89" s="310" t="str" cm="1">
        <f t="array" ref="AG78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8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89" s="213"/>
      <c r="AJ789" s="727">
        <f>_xlfn.MINIFS(Tabla135[Probabilidad residual],Tabla135[Id Riesgo],Tabla135[[#This Row],[Id Riesgo]])</f>
        <v>0</v>
      </c>
      <c r="AK789" s="727">
        <f>_xlfn.MINIFS(Tabla135[Impacto residual],Tabla135[Id Riesgo],Tabla135[[#This Row],[Id Riesgo]])</f>
        <v>0</v>
      </c>
      <c r="AL789" s="727"/>
      <c r="AM789" s="727"/>
      <c r="AN789" s="213"/>
      <c r="AO789" s="213"/>
      <c r="AP789" s="213"/>
      <c r="AQ789" s="213"/>
      <c r="AR789" s="213"/>
      <c r="AS789" s="213"/>
      <c r="AT789" s="213"/>
      <c r="AU789" s="213"/>
      <c r="AV789" s="213"/>
      <c r="AW789" s="213"/>
      <c r="AX789" s="213"/>
      <c r="AY789" s="213"/>
    </row>
    <row r="790" spans="1:51" ht="14.6" x14ac:dyDescent="0.4">
      <c r="A790" s="735" t="str">
        <f>Tabla135[[#This Row],[Id Riesgo]]</f>
        <v>RC78</v>
      </c>
      <c r="B790" s="736" t="str">
        <f>Tabla135[[#This Row],[Riesgo]]</f>
        <v/>
      </c>
      <c r="C790" s="742" t="b">
        <f>Tabla135[[#This Row],[Identificado en paso 1 y 2?]]</f>
        <v>0</v>
      </c>
      <c r="D790" s="727" t="str">
        <f>_xlfn.XLOOKUP(Tabla135[[#This Row],[Id Riesgo]],Tabla13[Id Riesgo],Tabla13[Probabilidad],"",1)</f>
        <v/>
      </c>
      <c r="E790" s="727" t="str">
        <f>IF(C790=TRUE,_xlfn.XLOOKUP(Tabla135[[#This Row],[Id Riesgo]],Tabla13[Id Riesgo],Tabla13[Porcentaje Impacto],"",1),"")</f>
        <v/>
      </c>
      <c r="F790" s="290" t="str">
        <f t="shared" si="77"/>
        <v>RC78</v>
      </c>
      <c r="G790" s="415" t="b">
        <f>_xlfn.XLOOKUP(F790,Tabla13[Id Riesgo],Tabla13[Registro diligenciado],FALSE,1)</f>
        <v>0</v>
      </c>
      <c r="H790" s="290" t="str">
        <f>IF(G790,_xlfn.XLOOKUP(F790,Tabla6[Id Riesgo],Tabla6[DESCRIPCIÓN DEL RIESGO],FALSE,1),"")</f>
        <v/>
      </c>
      <c r="I790" s="327" t="str">
        <f>_xlfn.XLOOKUP(Tabla135[[#This Row],[Id Riesgo]],Tabla13[Id Riesgo],Tabla13[Probabilidad])</f>
        <v/>
      </c>
      <c r="J790" s="327" t="str">
        <f>_xlfn.XLOOKUP(Tabla135[[#This Row],[Id Riesgo]],Tabla13[Id Riesgo],Tabla13[Porcentaje Impacto],"",1)</f>
        <v/>
      </c>
      <c r="K790" s="311">
        <v>9</v>
      </c>
      <c r="L790" s="314"/>
      <c r="M790" s="314"/>
      <c r="N790" s="314"/>
      <c r="O790" s="295"/>
      <c r="P790" s="314"/>
      <c r="Q790" s="328" t="str">
        <f>_xlfn.TEXTJOIN(" ",TRUE,Tabla135[[#This Row],[Actividad - Acción ¿Qué?
Inicia con verbo]],Tabla135[[#This Row],[Complemento
(Observaciones o desviaciones)]])</f>
        <v/>
      </c>
      <c r="R790" s="295"/>
      <c r="S790" s="327" t="str">
        <f>_xlfn.XLOOKUP(Tabla135[[#This Row],[Tipo de control]],Tabla7[Tipo de control],Tabla7[Peso],"",1)</f>
        <v/>
      </c>
      <c r="T790" s="290" t="str">
        <f>_xlfn.XLOOKUP(Tabla135[[#This Row],[Tipo de control]],Tabla7[Tipo de control],Tabla7[Afectación matriz],"",1)</f>
        <v/>
      </c>
      <c r="U790" s="295"/>
      <c r="V790" s="327" t="str">
        <f>_xlfn.XLOOKUP(Tabla135[[#This Row],[Implementación]],Tabla11[Implementación],Tabla11[Peso],"",1)</f>
        <v/>
      </c>
      <c r="W790" s="295"/>
      <c r="X790" s="295"/>
      <c r="Y790" s="295"/>
      <c r="Z790" s="295"/>
      <c r="AA790" s="310" t="str">
        <f>IFERROR(Tabla135[[#This Row],[Peso del control]]+Tabla135[[#This Row],[Peso de la implementación]],"")</f>
        <v/>
      </c>
      <c r="AB790" s="310" t="str" cm="1">
        <f t="array" ref="AB790">IFERROR(IF(Tabla135[[#This Row],[Registro diligenciado]]=TRUE,_xlfn.IFS(AND(Tabla135[[#This Row],[No. de Control]]=1,Tabla135[[#This Row],[Desplazamiento en la Matriz]]="Probabilidad"),D790-(D790*Tabla135[[#This Row],[Valor del control]]),AND(Tabla135[[#This Row],[No. de Control]]&gt;1,Tabla135[[#This Row],[Desplazamiento en la Matriz]]="Probabilidad"),AB789-(AB789*Tabla135[[#This Row],[Valor del control]]),AND(Tabla135[[#This Row],[No. de Control]]=1,Tabla135[[#This Row],[Desplazamiento en la Matriz]]="Impacto"),D790,AND(Tabla135[[#This Row],[No. de Control]]&gt;1,Tabla135[[#This Row],[Desplazamiento en la Matriz]]="Impacto"),AB789),""),"")</f>
        <v/>
      </c>
      <c r="AC790" s="310" t="str" cm="1">
        <f t="array" ref="AC790">IFERROR(IF(Tabla135[[#This Row],[Registro diligenciado]]=TRUE,_xlfn.IFS(AND(Tabla135[[#This Row],[No. de Control]]=1,Tabla135[[#This Row],[Desplazamiento en la Matriz]]="Impacto"),E790-(E790*Tabla135[[#This Row],[Valor del control]]),AND(Tabla135[[#This Row],[No. de Control]]&gt;1,Tabla135[[#This Row],[Desplazamiento en la Matriz]]="Impacto"),AC789-(AC789*Tabla135[[#This Row],[Valor del control]]),AND(Tabla135[[#This Row],[No. de Control]]=1,Tabla135[[#This Row],[Desplazamiento en la Matriz]]="Probabilidad"),E790,AND(Tabla135[[#This Row],[No. de Control]]&gt;1,Tabla135[[#This Row],[Desplazamiento en la Matriz]]="Probabilidad"),AC789),""),"")</f>
        <v/>
      </c>
      <c r="AD790" s="310">
        <f>IFERROR(_xlfn.MINIFS(Tabla135[Probabilidad residual],Tabla135[Id Riesgo],Tabla135[[#This Row],[Id Riesgo]]),"")</f>
        <v>0</v>
      </c>
      <c r="AE790" s="310">
        <f>IFERROR(_xlfn.MINIFS(Tabla135[Impacto residual],Tabla135[Id Riesgo],Tabla135[[#This Row],[Id Riesgo]]),"")</f>
        <v>0</v>
      </c>
      <c r="AF790" s="310" t="str" cm="1">
        <f t="array" ref="AF79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90" s="310" t="str" cm="1">
        <f t="array" ref="AG79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9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90" s="213"/>
      <c r="AJ790" s="727">
        <f>_xlfn.MINIFS(Tabla135[Probabilidad residual],Tabla135[Id Riesgo],Tabla135[[#This Row],[Id Riesgo]])</f>
        <v>0</v>
      </c>
      <c r="AK790" s="727">
        <f>_xlfn.MINIFS(Tabla135[Impacto residual],Tabla135[Id Riesgo],Tabla135[[#This Row],[Id Riesgo]])</f>
        <v>0</v>
      </c>
      <c r="AL790" s="727"/>
      <c r="AM790" s="727"/>
      <c r="AN790" s="213"/>
      <c r="AO790" s="213"/>
      <c r="AP790" s="213"/>
      <c r="AQ790" s="213"/>
      <c r="AR790" s="213"/>
      <c r="AS790" s="213"/>
      <c r="AT790" s="213"/>
      <c r="AU790" s="213"/>
      <c r="AV790" s="213"/>
      <c r="AW790" s="213"/>
      <c r="AX790" s="213"/>
      <c r="AY790" s="213"/>
    </row>
    <row r="791" spans="1:51" ht="14.6" x14ac:dyDescent="0.4">
      <c r="A791" s="735" t="str">
        <f>Tabla135[[#This Row],[Id Riesgo]]</f>
        <v>RC78</v>
      </c>
      <c r="B791" s="736" t="str">
        <f>Tabla135[[#This Row],[Riesgo]]</f>
        <v/>
      </c>
      <c r="C791" s="742" t="b">
        <f>Tabla135[[#This Row],[Identificado en paso 1 y 2?]]</f>
        <v>0</v>
      </c>
      <c r="D791" s="727" t="str">
        <f>_xlfn.XLOOKUP(Tabla135[[#This Row],[Id Riesgo]],Tabla13[Id Riesgo],Tabla13[Probabilidad],"",1)</f>
        <v/>
      </c>
      <c r="E791" s="727" t="str">
        <f>IF(C791=TRUE,_xlfn.XLOOKUP(Tabla135[[#This Row],[Id Riesgo]],Tabla13[Id Riesgo],Tabla13[Porcentaje Impacto],"",1),"")</f>
        <v/>
      </c>
      <c r="F791" s="290" t="str">
        <f t="shared" si="77"/>
        <v>RC78</v>
      </c>
      <c r="G791" s="415" t="b">
        <f>_xlfn.XLOOKUP(F791,Tabla13[Id Riesgo],Tabla13[Registro diligenciado],FALSE,1)</f>
        <v>0</v>
      </c>
      <c r="H791" s="290" t="str">
        <f>IF(G791,_xlfn.XLOOKUP(F791,Tabla6[Id Riesgo],Tabla6[DESCRIPCIÓN DEL RIESGO],FALSE,1),"")</f>
        <v/>
      </c>
      <c r="I791" s="327" t="str">
        <f>_xlfn.XLOOKUP(Tabla135[[#This Row],[Id Riesgo]],Tabla13[Id Riesgo],Tabla13[Probabilidad])</f>
        <v/>
      </c>
      <c r="J791" s="327" t="str">
        <f>_xlfn.XLOOKUP(Tabla135[[#This Row],[Id Riesgo]],Tabla13[Id Riesgo],Tabla13[Porcentaje Impacto],"",1)</f>
        <v/>
      </c>
      <c r="K791" s="311">
        <v>10</v>
      </c>
      <c r="L791" s="314"/>
      <c r="M791" s="314"/>
      <c r="N791" s="314"/>
      <c r="O791" s="295"/>
      <c r="P791" s="314"/>
      <c r="Q791" s="328" t="str">
        <f>_xlfn.TEXTJOIN(" ",TRUE,Tabla135[[#This Row],[Actividad - Acción ¿Qué?
Inicia con verbo]],Tabla135[[#This Row],[Complemento
(Observaciones o desviaciones)]])</f>
        <v/>
      </c>
      <c r="R791" s="295"/>
      <c r="S791" s="327" t="str">
        <f>_xlfn.XLOOKUP(Tabla135[[#This Row],[Tipo de control]],Tabla7[Tipo de control],Tabla7[Peso],"",1)</f>
        <v/>
      </c>
      <c r="T791" s="290" t="str">
        <f>_xlfn.XLOOKUP(Tabla135[[#This Row],[Tipo de control]],Tabla7[Tipo de control],Tabla7[Afectación matriz],"",1)</f>
        <v/>
      </c>
      <c r="U791" s="295"/>
      <c r="V791" s="327" t="str">
        <f>_xlfn.XLOOKUP(Tabla135[[#This Row],[Implementación]],Tabla11[Implementación],Tabla11[Peso],"",1)</f>
        <v/>
      </c>
      <c r="W791" s="295"/>
      <c r="X791" s="295"/>
      <c r="Y791" s="295"/>
      <c r="Z791" s="295"/>
      <c r="AA791" s="310" t="str">
        <f>IFERROR(Tabla135[[#This Row],[Peso del control]]+Tabla135[[#This Row],[Peso de la implementación]],"")</f>
        <v/>
      </c>
      <c r="AB791" s="310" t="str" cm="1">
        <f t="array" ref="AB791">IFERROR(IF(Tabla135[[#This Row],[Registro diligenciado]]=TRUE,_xlfn.IFS(AND(Tabla135[[#This Row],[No. de Control]]=1,Tabla135[[#This Row],[Desplazamiento en la Matriz]]="Probabilidad"),D791-(D791*Tabla135[[#This Row],[Valor del control]]),AND(Tabla135[[#This Row],[No. de Control]]&gt;1,Tabla135[[#This Row],[Desplazamiento en la Matriz]]="Probabilidad"),AB790-(AB790*Tabla135[[#This Row],[Valor del control]]),AND(Tabla135[[#This Row],[No. de Control]]=1,Tabla135[[#This Row],[Desplazamiento en la Matriz]]="Impacto"),D791,AND(Tabla135[[#This Row],[No. de Control]]&gt;1,Tabla135[[#This Row],[Desplazamiento en la Matriz]]="Impacto"),AB790),""),"")</f>
        <v/>
      </c>
      <c r="AC791" s="310" t="str" cm="1">
        <f t="array" ref="AC791">IFERROR(IF(Tabla135[[#This Row],[Registro diligenciado]]=TRUE,_xlfn.IFS(AND(Tabla135[[#This Row],[No. de Control]]=1,Tabla135[[#This Row],[Desplazamiento en la Matriz]]="Impacto"),E791-(E791*Tabla135[[#This Row],[Valor del control]]),AND(Tabla135[[#This Row],[No. de Control]]&gt;1,Tabla135[[#This Row],[Desplazamiento en la Matriz]]="Impacto"),AC790-(AC790*Tabla135[[#This Row],[Valor del control]]),AND(Tabla135[[#This Row],[No. de Control]]=1,Tabla135[[#This Row],[Desplazamiento en la Matriz]]="Probabilidad"),E791,AND(Tabla135[[#This Row],[No. de Control]]&gt;1,Tabla135[[#This Row],[Desplazamiento en la Matriz]]="Probabilidad"),AC790),""),"")</f>
        <v/>
      </c>
      <c r="AD791" s="310">
        <f>IFERROR(_xlfn.MINIFS(Tabla135[Probabilidad residual],Tabla135[Id Riesgo],Tabla135[[#This Row],[Id Riesgo]]),"")</f>
        <v>0</v>
      </c>
      <c r="AE791" s="310">
        <f>IFERROR(_xlfn.MINIFS(Tabla135[Impacto residual],Tabla135[Id Riesgo],Tabla135[[#This Row],[Id Riesgo]]),"")</f>
        <v>0</v>
      </c>
      <c r="AF791" s="310" t="str" cm="1">
        <f t="array" ref="AF79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91" s="310" t="str" cm="1">
        <f t="array" ref="AG79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9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91" s="213"/>
      <c r="AJ791" s="727">
        <f>_xlfn.MINIFS(Tabla135[Probabilidad residual],Tabla135[Id Riesgo],Tabla135[[#This Row],[Id Riesgo]])</f>
        <v>0</v>
      </c>
      <c r="AK791" s="727">
        <f>_xlfn.MINIFS(Tabla135[Impacto residual],Tabla135[Id Riesgo],Tabla135[[#This Row],[Id Riesgo]])</f>
        <v>0</v>
      </c>
      <c r="AL791" s="727"/>
      <c r="AM791" s="727"/>
      <c r="AN791" s="213"/>
      <c r="AO791" s="213"/>
      <c r="AP791" s="213"/>
      <c r="AQ791" s="213"/>
      <c r="AR791" s="213"/>
      <c r="AS791" s="213"/>
      <c r="AT791" s="213"/>
      <c r="AU791" s="213"/>
      <c r="AV791" s="213"/>
      <c r="AW791" s="213"/>
      <c r="AX791" s="213"/>
      <c r="AY791" s="213"/>
    </row>
    <row r="792" spans="1:51" ht="14.6" x14ac:dyDescent="0.4">
      <c r="A792" s="735" t="str">
        <f>Tabla135[[#This Row],[Id Riesgo]]</f>
        <v>RC79</v>
      </c>
      <c r="B792" s="736" t="str">
        <f>Tabla135[[#This Row],[Riesgo]]</f>
        <v/>
      </c>
      <c r="C792" s="742" t="b">
        <f>Tabla135[[#This Row],[Identificado en paso 1 y 2?]]</f>
        <v>0</v>
      </c>
      <c r="D792" s="727" t="str">
        <f>_xlfn.XLOOKUP(Tabla135[[#This Row],[Id Riesgo]],Tabla13[Id Riesgo],Tabla13[Probabilidad],"",1)</f>
        <v/>
      </c>
      <c r="E792" s="727" t="str">
        <f>IF(C792=TRUE,_xlfn.XLOOKUP(Tabla135[[#This Row],[Id Riesgo]],Tabla13[Id Riesgo],Tabla13[Porcentaje Impacto],"",1),"")</f>
        <v/>
      </c>
      <c r="F792" s="290" t="s">
        <v>210</v>
      </c>
      <c r="G792" s="415" t="b">
        <f>_xlfn.XLOOKUP(F792,Tabla13[Id Riesgo],Tabla13[Registro diligenciado],FALSE,1)</f>
        <v>0</v>
      </c>
      <c r="H792" s="290" t="str">
        <f>IF(G792,_xlfn.XLOOKUP(F792,Tabla6[Id Riesgo],Tabla6[DESCRIPCIÓN DEL RIESGO],FALSE,1),"")</f>
        <v/>
      </c>
      <c r="I792" s="327" t="str">
        <f>_xlfn.XLOOKUP(Tabla135[[#This Row],[Id Riesgo]],Tabla13[Id Riesgo],Tabla13[Probabilidad])</f>
        <v/>
      </c>
      <c r="J792" s="327" t="str">
        <f>_xlfn.XLOOKUP(Tabla135[[#This Row],[Id Riesgo]],Tabla13[Id Riesgo],Tabla13[Porcentaje Impacto],"",1)</f>
        <v/>
      </c>
      <c r="K792" s="311">
        <v>1</v>
      </c>
      <c r="L792" s="314"/>
      <c r="M792" s="314"/>
      <c r="N792" s="314"/>
      <c r="O792" s="295"/>
      <c r="P792" s="314"/>
      <c r="Q792" s="328" t="str">
        <f>_xlfn.TEXTJOIN(" ",TRUE,Tabla135[[#This Row],[Actividad - Acción ¿Qué?
Inicia con verbo]],Tabla135[[#This Row],[Complemento
(Observaciones o desviaciones)]])</f>
        <v/>
      </c>
      <c r="R792" s="295"/>
      <c r="S792" s="327" t="str">
        <f>_xlfn.XLOOKUP(Tabla135[[#This Row],[Tipo de control]],Tabla7[Tipo de control],Tabla7[Peso],"",1)</f>
        <v/>
      </c>
      <c r="T792" s="290" t="str">
        <f>_xlfn.XLOOKUP(Tabla135[[#This Row],[Tipo de control]],Tabla7[Tipo de control],Tabla7[Afectación matriz],"",1)</f>
        <v/>
      </c>
      <c r="U792" s="295"/>
      <c r="V792" s="327" t="str">
        <f>_xlfn.XLOOKUP(Tabla135[[#This Row],[Implementación]],Tabla11[Implementación],Tabla11[Peso],"",1)</f>
        <v/>
      </c>
      <c r="W792" s="295"/>
      <c r="X792" s="295"/>
      <c r="Y792" s="295"/>
      <c r="Z792" s="295"/>
      <c r="AA792" s="310" t="str">
        <f>IFERROR(Tabla135[[#This Row],[Peso del control]]+Tabla135[[#This Row],[Peso de la implementación]],"")</f>
        <v/>
      </c>
      <c r="AB792" s="310" t="str" cm="1">
        <f t="array" ref="AB792">IFERROR(IF(Tabla135[[#This Row],[Registro diligenciado]]=TRUE,_xlfn.IFS(AND(Tabla135[[#This Row],[No. de Control]]=1,Tabla135[[#This Row],[Desplazamiento en la Matriz]]="Probabilidad"),D792-(D792*Tabla135[[#This Row],[Valor del control]]),AND(Tabla135[[#This Row],[No. de Control]]&gt;1,Tabla135[[#This Row],[Desplazamiento en la Matriz]]="Probabilidad"),AB791-(AB791*Tabla135[[#This Row],[Valor del control]]),AND(Tabla135[[#This Row],[No. de Control]]=1,Tabla135[[#This Row],[Desplazamiento en la Matriz]]="Impacto"),D792,AND(Tabla135[[#This Row],[No. de Control]]&gt;1,Tabla135[[#This Row],[Desplazamiento en la Matriz]]="Impacto"),AB791),""),"")</f>
        <v/>
      </c>
      <c r="AC792" s="310" t="str" cm="1">
        <f t="array" ref="AC792">IFERROR(IF(Tabla135[[#This Row],[Registro diligenciado]]=TRUE,_xlfn.IFS(AND(Tabla135[[#This Row],[No. de Control]]=1,Tabla135[[#This Row],[Desplazamiento en la Matriz]]="Impacto"),E792-(E792*Tabla135[[#This Row],[Valor del control]]),AND(Tabla135[[#This Row],[No. de Control]]&gt;1,Tabla135[[#This Row],[Desplazamiento en la Matriz]]="Impacto"),AC791-(AC791*Tabla135[[#This Row],[Valor del control]]),AND(Tabla135[[#This Row],[No. de Control]]=1,Tabla135[[#This Row],[Desplazamiento en la Matriz]]="Probabilidad"),E792,AND(Tabla135[[#This Row],[No. de Control]]&gt;1,Tabla135[[#This Row],[Desplazamiento en la Matriz]]="Probabilidad"),AC791),""),"")</f>
        <v/>
      </c>
      <c r="AD792" s="310">
        <f>IFERROR(_xlfn.MINIFS(Tabla135[Probabilidad residual],Tabla135[Id Riesgo],Tabla135[[#This Row],[Id Riesgo]]),"")</f>
        <v>0</v>
      </c>
      <c r="AE792" s="310">
        <f>IFERROR(_xlfn.MINIFS(Tabla135[Impacto residual],Tabla135[Id Riesgo],Tabla135[[#This Row],[Id Riesgo]]),"")</f>
        <v>0</v>
      </c>
      <c r="AF792" s="310" t="str" cm="1">
        <f t="array" ref="AF79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92" s="310" t="str" cm="1">
        <f t="array" ref="AG79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9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92" s="213"/>
      <c r="AJ792" s="727">
        <f>_xlfn.MINIFS(Tabla135[Probabilidad residual],Tabla135[Id Riesgo],Tabla135[[#This Row],[Id Riesgo]])</f>
        <v>0</v>
      </c>
      <c r="AK792" s="727">
        <f>_xlfn.MINIFS(Tabla135[Impacto residual],Tabla135[Id Riesgo],Tabla135[[#This Row],[Id Riesgo]])</f>
        <v>0</v>
      </c>
      <c r="AL792" s="727" t="str" cm="1">
        <f t="array" ref="AL792">IFERROR(_xlfn.IFS(AND(AJ792&gt;=CONFIGURACIÓN!$BF$6,AJ792&lt;=CONFIGURACIÓN!$BG$6),CONFIGURACIÓN!$BE$6,AND(AJ792&gt;=CONFIGURACIÓN!$BF$7,AJ792&lt;=CONFIGURACIÓN!$BG$7),CONFIGURACIÓN!$BE$7,AND(AJ792&gt;=CONFIGURACIÓN!$BF$8,AJ792&lt;=CONFIGURACIÓN!$BG$8),CONFIGURACIÓN!$BE$8,AND(AJ792&gt;=CONFIGURACIÓN!$BF$9,AJ792&lt;=CONFIGURACIÓN!$BG$9),CONFIGURACIÓN!$BE$9,AND(AJ792&gt;=CONFIGURACIÓN!$BF$10,AJ792&lt;=CONFIGURACIÓN!$BG$10),CONFIGURACIÓN!$BE$10),"")</f>
        <v/>
      </c>
      <c r="AM792" s="727" t="str" cm="1">
        <f t="array" ref="AM792">IFERROR(_xlfn.IFS(AND(AK792&gt;=CONFIGURACIÓN!$BJ$6,AK792&lt;=CONFIGURACIÓN!$BK$6),CONFIGURACIÓN!$BI$6,AND(AK792&gt;=CONFIGURACIÓN!$BJ$7,AK792&lt;=CONFIGURACIÓN!$BK$7),CONFIGURACIÓN!$BI$7,AND(AK792&gt;=CONFIGURACIÓN!$BJ$8,AK792&lt;=CONFIGURACIÓN!$BK$8),CONFIGURACIÓN!$BI$8,AND(AK792&gt;=CONFIGURACIÓN!$BJ$9,AK792&lt;=CONFIGURACIÓN!$BK$9),CONFIGURACIÓN!$BI$9,AND(AK792&gt;=CONFIGURACIÓN!$BJ$10,AK792&lt;=CONFIGURACIÓN!$BK$10),CONFIGURACIÓN!$BI$10),"")</f>
        <v/>
      </c>
      <c r="AN792" s="213"/>
      <c r="AO792" s="213"/>
      <c r="AP792" s="213"/>
      <c r="AQ792" s="213"/>
      <c r="AR792" s="213"/>
      <c r="AS792" s="213"/>
      <c r="AT792" s="213"/>
      <c r="AU792" s="213"/>
      <c r="AV792" s="213"/>
      <c r="AW792" s="213"/>
      <c r="AX792" s="213"/>
      <c r="AY792" s="213"/>
    </row>
    <row r="793" spans="1:51" ht="14.6" x14ac:dyDescent="0.4">
      <c r="A793" s="735" t="str">
        <f>Tabla135[[#This Row],[Id Riesgo]]</f>
        <v>RC79</v>
      </c>
      <c r="B793" s="736" t="str">
        <f>Tabla135[[#This Row],[Riesgo]]</f>
        <v/>
      </c>
      <c r="C793" s="742" t="b">
        <f>Tabla135[[#This Row],[Identificado en paso 1 y 2?]]</f>
        <v>0</v>
      </c>
      <c r="D793" s="727" t="str">
        <f>_xlfn.XLOOKUP(Tabla135[[#This Row],[Id Riesgo]],Tabla13[Id Riesgo],Tabla13[Probabilidad],"",1)</f>
        <v/>
      </c>
      <c r="E793" s="727" t="str">
        <f>IF(C793=TRUE,_xlfn.XLOOKUP(Tabla135[[#This Row],[Id Riesgo]],Tabla13[Id Riesgo],Tabla13[Porcentaje Impacto],"",1),"")</f>
        <v/>
      </c>
      <c r="F793" s="290" t="str">
        <f t="shared" ref="F793:F801" si="78">F792</f>
        <v>RC79</v>
      </c>
      <c r="G793" s="415" t="b">
        <f>_xlfn.XLOOKUP(F793,Tabla13[Id Riesgo],Tabla13[Registro diligenciado],FALSE,1)</f>
        <v>0</v>
      </c>
      <c r="H793" s="290" t="str">
        <f>IF(G793,_xlfn.XLOOKUP(F793,Tabla6[Id Riesgo],Tabla6[DESCRIPCIÓN DEL RIESGO],FALSE,1),"")</f>
        <v/>
      </c>
      <c r="I793" s="327" t="str">
        <f>_xlfn.XLOOKUP(Tabla135[[#This Row],[Id Riesgo]],Tabla13[Id Riesgo],Tabla13[Probabilidad])</f>
        <v/>
      </c>
      <c r="J793" s="327" t="str">
        <f>_xlfn.XLOOKUP(Tabla135[[#This Row],[Id Riesgo]],Tabla13[Id Riesgo],Tabla13[Porcentaje Impacto],"",1)</f>
        <v/>
      </c>
      <c r="K793" s="311">
        <v>2</v>
      </c>
      <c r="L793" s="314"/>
      <c r="M793" s="314"/>
      <c r="N793" s="314"/>
      <c r="O793" s="295"/>
      <c r="P793" s="314"/>
      <c r="Q793" s="328" t="str">
        <f>_xlfn.TEXTJOIN(" ",TRUE,Tabla135[[#This Row],[Actividad - Acción ¿Qué?
Inicia con verbo]],Tabla135[[#This Row],[Complemento
(Observaciones o desviaciones)]])</f>
        <v/>
      </c>
      <c r="R793" s="295"/>
      <c r="S793" s="327" t="str">
        <f>_xlfn.XLOOKUP(Tabla135[[#This Row],[Tipo de control]],Tabla7[Tipo de control],Tabla7[Peso],"",1)</f>
        <v/>
      </c>
      <c r="T793" s="290" t="str">
        <f>_xlfn.XLOOKUP(Tabla135[[#This Row],[Tipo de control]],Tabla7[Tipo de control],Tabla7[Afectación matriz],"",1)</f>
        <v/>
      </c>
      <c r="U793" s="295"/>
      <c r="V793" s="327" t="str">
        <f>_xlfn.XLOOKUP(Tabla135[[#This Row],[Implementación]],Tabla11[Implementación],Tabla11[Peso],"",1)</f>
        <v/>
      </c>
      <c r="W793" s="295"/>
      <c r="X793" s="295"/>
      <c r="Y793" s="295"/>
      <c r="Z793" s="295"/>
      <c r="AA793" s="310" t="str">
        <f>IFERROR(Tabla135[[#This Row],[Peso del control]]+Tabla135[[#This Row],[Peso de la implementación]],"")</f>
        <v/>
      </c>
      <c r="AB793" s="310" t="str" cm="1">
        <f t="array" ref="AB793">IFERROR(IF(Tabla135[[#This Row],[Registro diligenciado]]=TRUE,_xlfn.IFS(AND(Tabla135[[#This Row],[No. de Control]]=1,Tabla135[[#This Row],[Desplazamiento en la Matriz]]="Probabilidad"),D793-(D793*Tabla135[[#This Row],[Valor del control]]),AND(Tabla135[[#This Row],[No. de Control]]&gt;1,Tabla135[[#This Row],[Desplazamiento en la Matriz]]="Probabilidad"),AB792-(AB792*Tabla135[[#This Row],[Valor del control]]),AND(Tabla135[[#This Row],[No. de Control]]=1,Tabla135[[#This Row],[Desplazamiento en la Matriz]]="Impacto"),D793,AND(Tabla135[[#This Row],[No. de Control]]&gt;1,Tabla135[[#This Row],[Desplazamiento en la Matriz]]="Impacto"),AB792),""),"")</f>
        <v/>
      </c>
      <c r="AC793" s="310" t="str" cm="1">
        <f t="array" ref="AC793">IFERROR(IF(Tabla135[[#This Row],[Registro diligenciado]]=TRUE,_xlfn.IFS(AND(Tabla135[[#This Row],[No. de Control]]=1,Tabla135[[#This Row],[Desplazamiento en la Matriz]]="Impacto"),E793-(E793*Tabla135[[#This Row],[Valor del control]]),AND(Tabla135[[#This Row],[No. de Control]]&gt;1,Tabla135[[#This Row],[Desplazamiento en la Matriz]]="Impacto"),AC792-(AC792*Tabla135[[#This Row],[Valor del control]]),AND(Tabla135[[#This Row],[No. de Control]]=1,Tabla135[[#This Row],[Desplazamiento en la Matriz]]="Probabilidad"),E793,AND(Tabla135[[#This Row],[No. de Control]]&gt;1,Tabla135[[#This Row],[Desplazamiento en la Matriz]]="Probabilidad"),AC792),""),"")</f>
        <v/>
      </c>
      <c r="AD793" s="310">
        <f>IFERROR(_xlfn.MINIFS(Tabla135[Probabilidad residual],Tabla135[Id Riesgo],Tabla135[[#This Row],[Id Riesgo]]),"")</f>
        <v>0</v>
      </c>
      <c r="AE793" s="310">
        <f>IFERROR(_xlfn.MINIFS(Tabla135[Impacto residual],Tabla135[Id Riesgo],Tabla135[[#This Row],[Id Riesgo]]),"")</f>
        <v>0</v>
      </c>
      <c r="AF793" s="310" t="str" cm="1">
        <f t="array" ref="AF79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93" s="310" t="str" cm="1">
        <f t="array" ref="AG79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9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93" s="213"/>
      <c r="AJ793" s="727">
        <f>_xlfn.MINIFS(Tabla135[Probabilidad residual],Tabla135[Id Riesgo],Tabla135[[#This Row],[Id Riesgo]])</f>
        <v>0</v>
      </c>
      <c r="AK793" s="727">
        <f>_xlfn.MINIFS(Tabla135[Impacto residual],Tabla135[Id Riesgo],Tabla135[[#This Row],[Id Riesgo]])</f>
        <v>0</v>
      </c>
      <c r="AL793" s="727"/>
      <c r="AM793" s="727"/>
      <c r="AN793" s="213"/>
      <c r="AO793" s="213"/>
      <c r="AP793" s="213"/>
      <c r="AQ793" s="213"/>
      <c r="AR793" s="213"/>
      <c r="AS793" s="213"/>
      <c r="AT793" s="213"/>
      <c r="AU793" s="213"/>
      <c r="AV793" s="213"/>
      <c r="AW793" s="213"/>
      <c r="AX793" s="213"/>
      <c r="AY793" s="213"/>
    </row>
    <row r="794" spans="1:51" ht="14.6" x14ac:dyDescent="0.4">
      <c r="A794" s="735" t="str">
        <f>Tabla135[[#This Row],[Id Riesgo]]</f>
        <v>RC79</v>
      </c>
      <c r="B794" s="736" t="str">
        <f>Tabla135[[#This Row],[Riesgo]]</f>
        <v/>
      </c>
      <c r="C794" s="742" t="b">
        <f>Tabla135[[#This Row],[Identificado en paso 1 y 2?]]</f>
        <v>0</v>
      </c>
      <c r="D794" s="727" t="str">
        <f>_xlfn.XLOOKUP(Tabla135[[#This Row],[Id Riesgo]],Tabla13[Id Riesgo],Tabla13[Probabilidad],"",1)</f>
        <v/>
      </c>
      <c r="E794" s="727" t="str">
        <f>IF(C794=TRUE,_xlfn.XLOOKUP(Tabla135[[#This Row],[Id Riesgo]],Tabla13[Id Riesgo],Tabla13[Porcentaje Impacto],"",1),"")</f>
        <v/>
      </c>
      <c r="F794" s="290" t="str">
        <f t="shared" si="78"/>
        <v>RC79</v>
      </c>
      <c r="G794" s="415" t="b">
        <f>_xlfn.XLOOKUP(F794,Tabla13[Id Riesgo],Tabla13[Registro diligenciado],FALSE,1)</f>
        <v>0</v>
      </c>
      <c r="H794" s="290" t="str">
        <f>IF(G794,_xlfn.XLOOKUP(F794,Tabla6[Id Riesgo],Tabla6[DESCRIPCIÓN DEL RIESGO],FALSE,1),"")</f>
        <v/>
      </c>
      <c r="I794" s="327" t="str">
        <f>_xlfn.XLOOKUP(Tabla135[[#This Row],[Id Riesgo]],Tabla13[Id Riesgo],Tabla13[Probabilidad])</f>
        <v/>
      </c>
      <c r="J794" s="327" t="str">
        <f>_xlfn.XLOOKUP(Tabla135[[#This Row],[Id Riesgo]],Tabla13[Id Riesgo],Tabla13[Porcentaje Impacto],"",1)</f>
        <v/>
      </c>
      <c r="K794" s="311">
        <v>3</v>
      </c>
      <c r="L794" s="314"/>
      <c r="M794" s="314"/>
      <c r="N794" s="314"/>
      <c r="O794" s="295"/>
      <c r="P794" s="314"/>
      <c r="Q794" s="328" t="str">
        <f>_xlfn.TEXTJOIN(" ",TRUE,Tabla135[[#This Row],[Actividad - Acción ¿Qué?
Inicia con verbo]],Tabla135[[#This Row],[Complemento
(Observaciones o desviaciones)]])</f>
        <v/>
      </c>
      <c r="R794" s="295"/>
      <c r="S794" s="327" t="str">
        <f>_xlfn.XLOOKUP(Tabla135[[#This Row],[Tipo de control]],Tabla7[Tipo de control],Tabla7[Peso],"",1)</f>
        <v/>
      </c>
      <c r="T794" s="290" t="str">
        <f>_xlfn.XLOOKUP(Tabla135[[#This Row],[Tipo de control]],Tabla7[Tipo de control],Tabla7[Afectación matriz],"",1)</f>
        <v/>
      </c>
      <c r="U794" s="295"/>
      <c r="V794" s="327" t="str">
        <f>_xlfn.XLOOKUP(Tabla135[[#This Row],[Implementación]],Tabla11[Implementación],Tabla11[Peso],"",1)</f>
        <v/>
      </c>
      <c r="W794" s="295"/>
      <c r="X794" s="295"/>
      <c r="Y794" s="295"/>
      <c r="Z794" s="295"/>
      <c r="AA794" s="310" t="str">
        <f>IFERROR(Tabla135[[#This Row],[Peso del control]]+Tabla135[[#This Row],[Peso de la implementación]],"")</f>
        <v/>
      </c>
      <c r="AB794" s="310" t="str" cm="1">
        <f t="array" ref="AB794">IFERROR(IF(Tabla135[[#This Row],[Registro diligenciado]]=TRUE,_xlfn.IFS(AND(Tabla135[[#This Row],[No. de Control]]=1,Tabla135[[#This Row],[Desplazamiento en la Matriz]]="Probabilidad"),D794-(D794*Tabla135[[#This Row],[Valor del control]]),AND(Tabla135[[#This Row],[No. de Control]]&gt;1,Tabla135[[#This Row],[Desplazamiento en la Matriz]]="Probabilidad"),AB793-(AB793*Tabla135[[#This Row],[Valor del control]]),AND(Tabla135[[#This Row],[No. de Control]]=1,Tabla135[[#This Row],[Desplazamiento en la Matriz]]="Impacto"),D794,AND(Tabla135[[#This Row],[No. de Control]]&gt;1,Tabla135[[#This Row],[Desplazamiento en la Matriz]]="Impacto"),AB793),""),"")</f>
        <v/>
      </c>
      <c r="AC794" s="310" t="str" cm="1">
        <f t="array" ref="AC794">IFERROR(IF(Tabla135[[#This Row],[Registro diligenciado]]=TRUE,_xlfn.IFS(AND(Tabla135[[#This Row],[No. de Control]]=1,Tabla135[[#This Row],[Desplazamiento en la Matriz]]="Impacto"),E794-(E794*Tabla135[[#This Row],[Valor del control]]),AND(Tabla135[[#This Row],[No. de Control]]&gt;1,Tabla135[[#This Row],[Desplazamiento en la Matriz]]="Impacto"),AC793-(AC793*Tabla135[[#This Row],[Valor del control]]),AND(Tabla135[[#This Row],[No. de Control]]=1,Tabla135[[#This Row],[Desplazamiento en la Matriz]]="Probabilidad"),E794,AND(Tabla135[[#This Row],[No. de Control]]&gt;1,Tabla135[[#This Row],[Desplazamiento en la Matriz]]="Probabilidad"),AC793),""),"")</f>
        <v/>
      </c>
      <c r="AD794" s="310">
        <f>IFERROR(_xlfn.MINIFS(Tabla135[Probabilidad residual],Tabla135[Id Riesgo],Tabla135[[#This Row],[Id Riesgo]]),"")</f>
        <v>0</v>
      </c>
      <c r="AE794" s="310">
        <f>IFERROR(_xlfn.MINIFS(Tabla135[Impacto residual],Tabla135[Id Riesgo],Tabla135[[#This Row],[Id Riesgo]]),"")</f>
        <v>0</v>
      </c>
      <c r="AF794" s="310" t="str" cm="1">
        <f t="array" ref="AF79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94" s="310" t="str" cm="1">
        <f t="array" ref="AG79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9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94" s="213"/>
      <c r="AJ794" s="727">
        <f>_xlfn.MINIFS(Tabla135[Probabilidad residual],Tabla135[Id Riesgo],Tabla135[[#This Row],[Id Riesgo]])</f>
        <v>0</v>
      </c>
      <c r="AK794" s="727">
        <f>_xlfn.MINIFS(Tabla135[Impacto residual],Tabla135[Id Riesgo],Tabla135[[#This Row],[Id Riesgo]])</f>
        <v>0</v>
      </c>
      <c r="AL794" s="727"/>
      <c r="AM794" s="727"/>
      <c r="AN794" s="213"/>
      <c r="AO794" s="213"/>
      <c r="AP794" s="213"/>
      <c r="AQ794" s="213"/>
      <c r="AR794" s="213"/>
      <c r="AS794" s="213"/>
      <c r="AT794" s="213"/>
      <c r="AU794" s="213"/>
      <c r="AV794" s="213"/>
      <c r="AW794" s="213"/>
      <c r="AX794" s="213"/>
      <c r="AY794" s="213"/>
    </row>
    <row r="795" spans="1:51" ht="14.6" x14ac:dyDescent="0.4">
      <c r="A795" s="735" t="str">
        <f>Tabla135[[#This Row],[Id Riesgo]]</f>
        <v>RC79</v>
      </c>
      <c r="B795" s="736" t="str">
        <f>Tabla135[[#This Row],[Riesgo]]</f>
        <v/>
      </c>
      <c r="C795" s="742" t="b">
        <f>Tabla135[[#This Row],[Identificado en paso 1 y 2?]]</f>
        <v>0</v>
      </c>
      <c r="D795" s="727" t="str">
        <f>_xlfn.XLOOKUP(Tabla135[[#This Row],[Id Riesgo]],Tabla13[Id Riesgo],Tabla13[Probabilidad],"",1)</f>
        <v/>
      </c>
      <c r="E795" s="727" t="str">
        <f>IF(C795=TRUE,_xlfn.XLOOKUP(Tabla135[[#This Row],[Id Riesgo]],Tabla13[Id Riesgo],Tabla13[Porcentaje Impacto],"",1),"")</f>
        <v/>
      </c>
      <c r="F795" s="290" t="str">
        <f t="shared" si="78"/>
        <v>RC79</v>
      </c>
      <c r="G795" s="415" t="b">
        <f>_xlfn.XLOOKUP(F795,Tabla13[Id Riesgo],Tabla13[Registro diligenciado],FALSE,1)</f>
        <v>0</v>
      </c>
      <c r="H795" s="290" t="str">
        <f>IF(G795,_xlfn.XLOOKUP(F795,Tabla6[Id Riesgo],Tabla6[DESCRIPCIÓN DEL RIESGO],FALSE,1),"")</f>
        <v/>
      </c>
      <c r="I795" s="327" t="str">
        <f>_xlfn.XLOOKUP(Tabla135[[#This Row],[Id Riesgo]],Tabla13[Id Riesgo],Tabla13[Probabilidad])</f>
        <v/>
      </c>
      <c r="J795" s="327" t="str">
        <f>_xlfn.XLOOKUP(Tabla135[[#This Row],[Id Riesgo]],Tabla13[Id Riesgo],Tabla13[Porcentaje Impacto],"",1)</f>
        <v/>
      </c>
      <c r="K795" s="311">
        <v>4</v>
      </c>
      <c r="L795" s="314"/>
      <c r="M795" s="314"/>
      <c r="N795" s="314"/>
      <c r="O795" s="295"/>
      <c r="P795" s="314"/>
      <c r="Q795" s="328" t="str">
        <f>_xlfn.TEXTJOIN(" ",TRUE,Tabla135[[#This Row],[Actividad - Acción ¿Qué?
Inicia con verbo]],Tabla135[[#This Row],[Complemento
(Observaciones o desviaciones)]])</f>
        <v/>
      </c>
      <c r="R795" s="295"/>
      <c r="S795" s="327" t="str">
        <f>_xlfn.XLOOKUP(Tabla135[[#This Row],[Tipo de control]],Tabla7[Tipo de control],Tabla7[Peso],"",1)</f>
        <v/>
      </c>
      <c r="T795" s="290" t="str">
        <f>_xlfn.XLOOKUP(Tabla135[[#This Row],[Tipo de control]],Tabla7[Tipo de control],Tabla7[Afectación matriz],"",1)</f>
        <v/>
      </c>
      <c r="U795" s="295"/>
      <c r="V795" s="327" t="str">
        <f>_xlfn.XLOOKUP(Tabla135[[#This Row],[Implementación]],Tabla11[Implementación],Tabla11[Peso],"",1)</f>
        <v/>
      </c>
      <c r="W795" s="295"/>
      <c r="X795" s="295"/>
      <c r="Y795" s="295"/>
      <c r="Z795" s="295"/>
      <c r="AA795" s="310" t="str">
        <f>IFERROR(Tabla135[[#This Row],[Peso del control]]+Tabla135[[#This Row],[Peso de la implementación]],"")</f>
        <v/>
      </c>
      <c r="AB795" s="310" t="str" cm="1">
        <f t="array" ref="AB795">IFERROR(IF(Tabla135[[#This Row],[Registro diligenciado]]=TRUE,_xlfn.IFS(AND(Tabla135[[#This Row],[No. de Control]]=1,Tabla135[[#This Row],[Desplazamiento en la Matriz]]="Probabilidad"),D795-(D795*Tabla135[[#This Row],[Valor del control]]),AND(Tabla135[[#This Row],[No. de Control]]&gt;1,Tabla135[[#This Row],[Desplazamiento en la Matriz]]="Probabilidad"),AB794-(AB794*Tabla135[[#This Row],[Valor del control]]),AND(Tabla135[[#This Row],[No. de Control]]=1,Tabla135[[#This Row],[Desplazamiento en la Matriz]]="Impacto"),D795,AND(Tabla135[[#This Row],[No. de Control]]&gt;1,Tabla135[[#This Row],[Desplazamiento en la Matriz]]="Impacto"),AB794),""),"")</f>
        <v/>
      </c>
      <c r="AC795" s="310" t="str" cm="1">
        <f t="array" ref="AC795">IFERROR(IF(Tabla135[[#This Row],[Registro diligenciado]]=TRUE,_xlfn.IFS(AND(Tabla135[[#This Row],[No. de Control]]=1,Tabla135[[#This Row],[Desplazamiento en la Matriz]]="Impacto"),E795-(E795*Tabla135[[#This Row],[Valor del control]]),AND(Tabla135[[#This Row],[No. de Control]]&gt;1,Tabla135[[#This Row],[Desplazamiento en la Matriz]]="Impacto"),AC794-(AC794*Tabla135[[#This Row],[Valor del control]]),AND(Tabla135[[#This Row],[No. de Control]]=1,Tabla135[[#This Row],[Desplazamiento en la Matriz]]="Probabilidad"),E795,AND(Tabla135[[#This Row],[No. de Control]]&gt;1,Tabla135[[#This Row],[Desplazamiento en la Matriz]]="Probabilidad"),AC794),""),"")</f>
        <v/>
      </c>
      <c r="AD795" s="310">
        <f>IFERROR(_xlfn.MINIFS(Tabla135[Probabilidad residual],Tabla135[Id Riesgo],Tabla135[[#This Row],[Id Riesgo]]),"")</f>
        <v>0</v>
      </c>
      <c r="AE795" s="310">
        <f>IFERROR(_xlfn.MINIFS(Tabla135[Impacto residual],Tabla135[Id Riesgo],Tabla135[[#This Row],[Id Riesgo]]),"")</f>
        <v>0</v>
      </c>
      <c r="AF795" s="310" t="str" cm="1">
        <f t="array" ref="AF79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95" s="310" t="str" cm="1">
        <f t="array" ref="AG79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9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95" s="213"/>
      <c r="AJ795" s="727">
        <f>_xlfn.MINIFS(Tabla135[Probabilidad residual],Tabla135[Id Riesgo],Tabla135[[#This Row],[Id Riesgo]])</f>
        <v>0</v>
      </c>
      <c r="AK795" s="727">
        <f>_xlfn.MINIFS(Tabla135[Impacto residual],Tabla135[Id Riesgo],Tabla135[[#This Row],[Id Riesgo]])</f>
        <v>0</v>
      </c>
      <c r="AL795" s="727"/>
      <c r="AM795" s="727"/>
      <c r="AN795" s="213"/>
      <c r="AO795" s="213"/>
      <c r="AP795" s="213"/>
      <c r="AQ795" s="213"/>
      <c r="AR795" s="213"/>
      <c r="AS795" s="213"/>
      <c r="AT795" s="213"/>
      <c r="AU795" s="213"/>
      <c r="AV795" s="213"/>
      <c r="AW795" s="213"/>
      <c r="AX795" s="213"/>
      <c r="AY795" s="213"/>
    </row>
    <row r="796" spans="1:51" ht="14.6" x14ac:dyDescent="0.4">
      <c r="A796" s="735" t="str">
        <f>Tabla135[[#This Row],[Id Riesgo]]</f>
        <v>RC79</v>
      </c>
      <c r="B796" s="736" t="str">
        <f>Tabla135[[#This Row],[Riesgo]]</f>
        <v/>
      </c>
      <c r="C796" s="742" t="b">
        <f>Tabla135[[#This Row],[Identificado en paso 1 y 2?]]</f>
        <v>0</v>
      </c>
      <c r="D796" s="727" t="str">
        <f>_xlfn.XLOOKUP(Tabla135[[#This Row],[Id Riesgo]],Tabla13[Id Riesgo],Tabla13[Probabilidad],"",1)</f>
        <v/>
      </c>
      <c r="E796" s="727" t="str">
        <f>IF(C796=TRUE,_xlfn.XLOOKUP(Tabla135[[#This Row],[Id Riesgo]],Tabla13[Id Riesgo],Tabla13[Porcentaje Impacto],"",1),"")</f>
        <v/>
      </c>
      <c r="F796" s="290" t="str">
        <f t="shared" si="78"/>
        <v>RC79</v>
      </c>
      <c r="G796" s="415" t="b">
        <f>_xlfn.XLOOKUP(F796,Tabla13[Id Riesgo],Tabla13[Registro diligenciado],FALSE,1)</f>
        <v>0</v>
      </c>
      <c r="H796" s="290" t="str">
        <f>IF(G796,_xlfn.XLOOKUP(F796,Tabla6[Id Riesgo],Tabla6[DESCRIPCIÓN DEL RIESGO],FALSE,1),"")</f>
        <v/>
      </c>
      <c r="I796" s="327" t="str">
        <f>_xlfn.XLOOKUP(Tabla135[[#This Row],[Id Riesgo]],Tabla13[Id Riesgo],Tabla13[Probabilidad])</f>
        <v/>
      </c>
      <c r="J796" s="327" t="str">
        <f>_xlfn.XLOOKUP(Tabla135[[#This Row],[Id Riesgo]],Tabla13[Id Riesgo],Tabla13[Porcentaje Impacto],"",1)</f>
        <v/>
      </c>
      <c r="K796" s="311">
        <v>5</v>
      </c>
      <c r="L796" s="314"/>
      <c r="M796" s="314"/>
      <c r="N796" s="314"/>
      <c r="O796" s="295"/>
      <c r="P796" s="314"/>
      <c r="Q796" s="328" t="str">
        <f>_xlfn.TEXTJOIN(" ",TRUE,Tabla135[[#This Row],[Actividad - Acción ¿Qué?
Inicia con verbo]],Tabla135[[#This Row],[Complemento
(Observaciones o desviaciones)]])</f>
        <v/>
      </c>
      <c r="R796" s="295"/>
      <c r="S796" s="327" t="str">
        <f>_xlfn.XLOOKUP(Tabla135[[#This Row],[Tipo de control]],Tabla7[Tipo de control],Tabla7[Peso],"",1)</f>
        <v/>
      </c>
      <c r="T796" s="290" t="str">
        <f>_xlfn.XLOOKUP(Tabla135[[#This Row],[Tipo de control]],Tabla7[Tipo de control],Tabla7[Afectación matriz],"",1)</f>
        <v/>
      </c>
      <c r="U796" s="295"/>
      <c r="V796" s="327" t="str">
        <f>_xlfn.XLOOKUP(Tabla135[[#This Row],[Implementación]],Tabla11[Implementación],Tabla11[Peso],"",1)</f>
        <v/>
      </c>
      <c r="W796" s="295"/>
      <c r="X796" s="295"/>
      <c r="Y796" s="295"/>
      <c r="Z796" s="295"/>
      <c r="AA796" s="310" t="str">
        <f>IFERROR(Tabla135[[#This Row],[Peso del control]]+Tabla135[[#This Row],[Peso de la implementación]],"")</f>
        <v/>
      </c>
      <c r="AB796" s="310" t="str" cm="1">
        <f t="array" ref="AB796">IFERROR(IF(Tabla135[[#This Row],[Registro diligenciado]]=TRUE,_xlfn.IFS(AND(Tabla135[[#This Row],[No. de Control]]=1,Tabla135[[#This Row],[Desplazamiento en la Matriz]]="Probabilidad"),D796-(D796*Tabla135[[#This Row],[Valor del control]]),AND(Tabla135[[#This Row],[No. de Control]]&gt;1,Tabla135[[#This Row],[Desplazamiento en la Matriz]]="Probabilidad"),AB795-(AB795*Tabla135[[#This Row],[Valor del control]]),AND(Tabla135[[#This Row],[No. de Control]]=1,Tabla135[[#This Row],[Desplazamiento en la Matriz]]="Impacto"),D796,AND(Tabla135[[#This Row],[No. de Control]]&gt;1,Tabla135[[#This Row],[Desplazamiento en la Matriz]]="Impacto"),AB795),""),"")</f>
        <v/>
      </c>
      <c r="AC796" s="310" t="str" cm="1">
        <f t="array" ref="AC796">IFERROR(IF(Tabla135[[#This Row],[Registro diligenciado]]=TRUE,_xlfn.IFS(AND(Tabla135[[#This Row],[No. de Control]]=1,Tabla135[[#This Row],[Desplazamiento en la Matriz]]="Impacto"),E796-(E796*Tabla135[[#This Row],[Valor del control]]),AND(Tabla135[[#This Row],[No. de Control]]&gt;1,Tabla135[[#This Row],[Desplazamiento en la Matriz]]="Impacto"),AC795-(AC795*Tabla135[[#This Row],[Valor del control]]),AND(Tabla135[[#This Row],[No. de Control]]=1,Tabla135[[#This Row],[Desplazamiento en la Matriz]]="Probabilidad"),E796,AND(Tabla135[[#This Row],[No. de Control]]&gt;1,Tabla135[[#This Row],[Desplazamiento en la Matriz]]="Probabilidad"),AC795),""),"")</f>
        <v/>
      </c>
      <c r="AD796" s="310">
        <f>IFERROR(_xlfn.MINIFS(Tabla135[Probabilidad residual],Tabla135[Id Riesgo],Tabla135[[#This Row],[Id Riesgo]]),"")</f>
        <v>0</v>
      </c>
      <c r="AE796" s="310">
        <f>IFERROR(_xlfn.MINIFS(Tabla135[Impacto residual],Tabla135[Id Riesgo],Tabla135[[#This Row],[Id Riesgo]]),"")</f>
        <v>0</v>
      </c>
      <c r="AF796" s="310" t="str" cm="1">
        <f t="array" ref="AF79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96" s="310" t="str" cm="1">
        <f t="array" ref="AG79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9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96" s="213"/>
      <c r="AJ796" s="727">
        <f>_xlfn.MINIFS(Tabla135[Probabilidad residual],Tabla135[Id Riesgo],Tabla135[[#This Row],[Id Riesgo]])</f>
        <v>0</v>
      </c>
      <c r="AK796" s="727">
        <f>_xlfn.MINIFS(Tabla135[Impacto residual],Tabla135[Id Riesgo],Tabla135[[#This Row],[Id Riesgo]])</f>
        <v>0</v>
      </c>
      <c r="AL796" s="727"/>
      <c r="AM796" s="727"/>
      <c r="AN796" s="213"/>
      <c r="AO796" s="213"/>
      <c r="AP796" s="213"/>
      <c r="AQ796" s="213"/>
      <c r="AR796" s="213"/>
      <c r="AS796" s="213"/>
      <c r="AT796" s="213"/>
      <c r="AU796" s="213"/>
      <c r="AV796" s="213"/>
      <c r="AW796" s="213"/>
      <c r="AX796" s="213"/>
      <c r="AY796" s="213"/>
    </row>
    <row r="797" spans="1:51" ht="14.6" x14ac:dyDescent="0.4">
      <c r="A797" s="735" t="str">
        <f>Tabla135[[#This Row],[Id Riesgo]]</f>
        <v>RC79</v>
      </c>
      <c r="B797" s="736" t="str">
        <f>Tabla135[[#This Row],[Riesgo]]</f>
        <v/>
      </c>
      <c r="C797" s="742" t="b">
        <f>Tabla135[[#This Row],[Identificado en paso 1 y 2?]]</f>
        <v>0</v>
      </c>
      <c r="D797" s="727" t="str">
        <f>_xlfn.XLOOKUP(Tabla135[[#This Row],[Id Riesgo]],Tabla13[Id Riesgo],Tabla13[Probabilidad],"",1)</f>
        <v/>
      </c>
      <c r="E797" s="727" t="str">
        <f>IF(C797=TRUE,_xlfn.XLOOKUP(Tabla135[[#This Row],[Id Riesgo]],Tabla13[Id Riesgo],Tabla13[Porcentaje Impacto],"",1),"")</f>
        <v/>
      </c>
      <c r="F797" s="290" t="str">
        <f t="shared" si="78"/>
        <v>RC79</v>
      </c>
      <c r="G797" s="415" t="b">
        <f>_xlfn.XLOOKUP(F797,Tabla13[Id Riesgo],Tabla13[Registro diligenciado],FALSE,1)</f>
        <v>0</v>
      </c>
      <c r="H797" s="290" t="str">
        <f>IF(G797,_xlfn.XLOOKUP(F797,Tabla6[Id Riesgo],Tabla6[DESCRIPCIÓN DEL RIESGO],FALSE,1),"")</f>
        <v/>
      </c>
      <c r="I797" s="327" t="str">
        <f>_xlfn.XLOOKUP(Tabla135[[#This Row],[Id Riesgo]],Tabla13[Id Riesgo],Tabla13[Probabilidad])</f>
        <v/>
      </c>
      <c r="J797" s="327" t="str">
        <f>_xlfn.XLOOKUP(Tabla135[[#This Row],[Id Riesgo]],Tabla13[Id Riesgo],Tabla13[Porcentaje Impacto],"",1)</f>
        <v/>
      </c>
      <c r="K797" s="311">
        <v>6</v>
      </c>
      <c r="L797" s="314"/>
      <c r="M797" s="314"/>
      <c r="N797" s="314"/>
      <c r="O797" s="295"/>
      <c r="P797" s="314"/>
      <c r="Q797" s="328" t="str">
        <f>_xlfn.TEXTJOIN(" ",TRUE,Tabla135[[#This Row],[Actividad - Acción ¿Qué?
Inicia con verbo]],Tabla135[[#This Row],[Complemento
(Observaciones o desviaciones)]])</f>
        <v/>
      </c>
      <c r="R797" s="295"/>
      <c r="S797" s="327" t="str">
        <f>_xlfn.XLOOKUP(Tabla135[[#This Row],[Tipo de control]],Tabla7[Tipo de control],Tabla7[Peso],"",1)</f>
        <v/>
      </c>
      <c r="T797" s="290" t="str">
        <f>_xlfn.XLOOKUP(Tabla135[[#This Row],[Tipo de control]],Tabla7[Tipo de control],Tabla7[Afectación matriz],"",1)</f>
        <v/>
      </c>
      <c r="U797" s="295"/>
      <c r="V797" s="327" t="str">
        <f>_xlfn.XLOOKUP(Tabla135[[#This Row],[Implementación]],Tabla11[Implementación],Tabla11[Peso],"",1)</f>
        <v/>
      </c>
      <c r="W797" s="295"/>
      <c r="X797" s="295"/>
      <c r="Y797" s="295"/>
      <c r="Z797" s="295"/>
      <c r="AA797" s="310" t="str">
        <f>IFERROR(Tabla135[[#This Row],[Peso del control]]+Tabla135[[#This Row],[Peso de la implementación]],"")</f>
        <v/>
      </c>
      <c r="AB797" s="310" t="str" cm="1">
        <f t="array" ref="AB797">IFERROR(IF(Tabla135[[#This Row],[Registro diligenciado]]=TRUE,_xlfn.IFS(AND(Tabla135[[#This Row],[No. de Control]]=1,Tabla135[[#This Row],[Desplazamiento en la Matriz]]="Probabilidad"),D797-(D797*Tabla135[[#This Row],[Valor del control]]),AND(Tabla135[[#This Row],[No. de Control]]&gt;1,Tabla135[[#This Row],[Desplazamiento en la Matriz]]="Probabilidad"),AB796-(AB796*Tabla135[[#This Row],[Valor del control]]),AND(Tabla135[[#This Row],[No. de Control]]=1,Tabla135[[#This Row],[Desplazamiento en la Matriz]]="Impacto"),D797,AND(Tabla135[[#This Row],[No. de Control]]&gt;1,Tabla135[[#This Row],[Desplazamiento en la Matriz]]="Impacto"),AB796),""),"")</f>
        <v/>
      </c>
      <c r="AC797" s="310" t="str" cm="1">
        <f t="array" ref="AC797">IFERROR(IF(Tabla135[[#This Row],[Registro diligenciado]]=TRUE,_xlfn.IFS(AND(Tabla135[[#This Row],[No. de Control]]=1,Tabla135[[#This Row],[Desplazamiento en la Matriz]]="Impacto"),E797-(E797*Tabla135[[#This Row],[Valor del control]]),AND(Tabla135[[#This Row],[No. de Control]]&gt;1,Tabla135[[#This Row],[Desplazamiento en la Matriz]]="Impacto"),AC796-(AC796*Tabla135[[#This Row],[Valor del control]]),AND(Tabla135[[#This Row],[No. de Control]]=1,Tabla135[[#This Row],[Desplazamiento en la Matriz]]="Probabilidad"),E797,AND(Tabla135[[#This Row],[No. de Control]]&gt;1,Tabla135[[#This Row],[Desplazamiento en la Matriz]]="Probabilidad"),AC796),""),"")</f>
        <v/>
      </c>
      <c r="AD797" s="310">
        <f>IFERROR(_xlfn.MINIFS(Tabla135[Probabilidad residual],Tabla135[Id Riesgo],Tabla135[[#This Row],[Id Riesgo]]),"")</f>
        <v>0</v>
      </c>
      <c r="AE797" s="310">
        <f>IFERROR(_xlfn.MINIFS(Tabla135[Impacto residual],Tabla135[Id Riesgo],Tabla135[[#This Row],[Id Riesgo]]),"")</f>
        <v>0</v>
      </c>
      <c r="AF797" s="310" t="str" cm="1">
        <f t="array" ref="AF79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97" s="310" t="str" cm="1">
        <f t="array" ref="AG79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9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97" s="213"/>
      <c r="AJ797" s="727">
        <f>_xlfn.MINIFS(Tabla135[Probabilidad residual],Tabla135[Id Riesgo],Tabla135[[#This Row],[Id Riesgo]])</f>
        <v>0</v>
      </c>
      <c r="AK797" s="727">
        <f>_xlfn.MINIFS(Tabla135[Impacto residual],Tabla135[Id Riesgo],Tabla135[[#This Row],[Id Riesgo]])</f>
        <v>0</v>
      </c>
      <c r="AL797" s="727"/>
      <c r="AM797" s="727"/>
      <c r="AN797" s="213"/>
      <c r="AO797" s="213"/>
      <c r="AP797" s="213"/>
      <c r="AQ797" s="213"/>
      <c r="AR797" s="213"/>
      <c r="AS797" s="213"/>
      <c r="AT797" s="213"/>
      <c r="AU797" s="213"/>
      <c r="AV797" s="213"/>
      <c r="AW797" s="213"/>
      <c r="AX797" s="213"/>
      <c r="AY797" s="213"/>
    </row>
    <row r="798" spans="1:51" ht="14.6" x14ac:dyDescent="0.4">
      <c r="A798" s="735" t="str">
        <f>Tabla135[[#This Row],[Id Riesgo]]</f>
        <v>RC79</v>
      </c>
      <c r="B798" s="736" t="str">
        <f>Tabla135[[#This Row],[Riesgo]]</f>
        <v/>
      </c>
      <c r="C798" s="742" t="b">
        <f>Tabla135[[#This Row],[Identificado en paso 1 y 2?]]</f>
        <v>0</v>
      </c>
      <c r="D798" s="727" t="str">
        <f>_xlfn.XLOOKUP(Tabla135[[#This Row],[Id Riesgo]],Tabla13[Id Riesgo],Tabla13[Probabilidad],"",1)</f>
        <v/>
      </c>
      <c r="E798" s="727" t="str">
        <f>IF(C798=TRUE,_xlfn.XLOOKUP(Tabla135[[#This Row],[Id Riesgo]],Tabla13[Id Riesgo],Tabla13[Porcentaje Impacto],"",1),"")</f>
        <v/>
      </c>
      <c r="F798" s="290" t="str">
        <f t="shared" si="78"/>
        <v>RC79</v>
      </c>
      <c r="G798" s="415" t="b">
        <f>_xlfn.XLOOKUP(F798,Tabla13[Id Riesgo],Tabla13[Registro diligenciado],FALSE,1)</f>
        <v>0</v>
      </c>
      <c r="H798" s="290" t="str">
        <f>IF(G798,_xlfn.XLOOKUP(F798,Tabla6[Id Riesgo],Tabla6[DESCRIPCIÓN DEL RIESGO],FALSE,1),"")</f>
        <v/>
      </c>
      <c r="I798" s="327" t="str">
        <f>_xlfn.XLOOKUP(Tabla135[[#This Row],[Id Riesgo]],Tabla13[Id Riesgo],Tabla13[Probabilidad])</f>
        <v/>
      </c>
      <c r="J798" s="327" t="str">
        <f>_xlfn.XLOOKUP(Tabla135[[#This Row],[Id Riesgo]],Tabla13[Id Riesgo],Tabla13[Porcentaje Impacto],"",1)</f>
        <v/>
      </c>
      <c r="K798" s="311">
        <v>7</v>
      </c>
      <c r="L798" s="314"/>
      <c r="M798" s="314"/>
      <c r="N798" s="314"/>
      <c r="O798" s="295"/>
      <c r="P798" s="314"/>
      <c r="Q798" s="328" t="str">
        <f>_xlfn.TEXTJOIN(" ",TRUE,Tabla135[[#This Row],[Actividad - Acción ¿Qué?
Inicia con verbo]],Tabla135[[#This Row],[Complemento
(Observaciones o desviaciones)]])</f>
        <v/>
      </c>
      <c r="R798" s="295"/>
      <c r="S798" s="327" t="str">
        <f>_xlfn.XLOOKUP(Tabla135[[#This Row],[Tipo de control]],Tabla7[Tipo de control],Tabla7[Peso],"",1)</f>
        <v/>
      </c>
      <c r="T798" s="290" t="str">
        <f>_xlfn.XLOOKUP(Tabla135[[#This Row],[Tipo de control]],Tabla7[Tipo de control],Tabla7[Afectación matriz],"",1)</f>
        <v/>
      </c>
      <c r="U798" s="295"/>
      <c r="V798" s="327" t="str">
        <f>_xlfn.XLOOKUP(Tabla135[[#This Row],[Implementación]],Tabla11[Implementación],Tabla11[Peso],"",1)</f>
        <v/>
      </c>
      <c r="W798" s="295"/>
      <c r="X798" s="295"/>
      <c r="Y798" s="295"/>
      <c r="Z798" s="295"/>
      <c r="AA798" s="310" t="str">
        <f>IFERROR(Tabla135[[#This Row],[Peso del control]]+Tabla135[[#This Row],[Peso de la implementación]],"")</f>
        <v/>
      </c>
      <c r="AB798" s="310" t="str" cm="1">
        <f t="array" ref="AB798">IFERROR(IF(Tabla135[[#This Row],[Registro diligenciado]]=TRUE,_xlfn.IFS(AND(Tabla135[[#This Row],[No. de Control]]=1,Tabla135[[#This Row],[Desplazamiento en la Matriz]]="Probabilidad"),D798-(D798*Tabla135[[#This Row],[Valor del control]]),AND(Tabla135[[#This Row],[No. de Control]]&gt;1,Tabla135[[#This Row],[Desplazamiento en la Matriz]]="Probabilidad"),AB797-(AB797*Tabla135[[#This Row],[Valor del control]]),AND(Tabla135[[#This Row],[No. de Control]]=1,Tabla135[[#This Row],[Desplazamiento en la Matriz]]="Impacto"),D798,AND(Tabla135[[#This Row],[No. de Control]]&gt;1,Tabla135[[#This Row],[Desplazamiento en la Matriz]]="Impacto"),AB797),""),"")</f>
        <v/>
      </c>
      <c r="AC798" s="310" t="str" cm="1">
        <f t="array" ref="AC798">IFERROR(IF(Tabla135[[#This Row],[Registro diligenciado]]=TRUE,_xlfn.IFS(AND(Tabla135[[#This Row],[No. de Control]]=1,Tabla135[[#This Row],[Desplazamiento en la Matriz]]="Impacto"),E798-(E798*Tabla135[[#This Row],[Valor del control]]),AND(Tabla135[[#This Row],[No. de Control]]&gt;1,Tabla135[[#This Row],[Desplazamiento en la Matriz]]="Impacto"),AC797-(AC797*Tabla135[[#This Row],[Valor del control]]),AND(Tabla135[[#This Row],[No. de Control]]=1,Tabla135[[#This Row],[Desplazamiento en la Matriz]]="Probabilidad"),E798,AND(Tabla135[[#This Row],[No. de Control]]&gt;1,Tabla135[[#This Row],[Desplazamiento en la Matriz]]="Probabilidad"),AC797),""),"")</f>
        <v/>
      </c>
      <c r="AD798" s="310">
        <f>IFERROR(_xlfn.MINIFS(Tabla135[Probabilidad residual],Tabla135[Id Riesgo],Tabla135[[#This Row],[Id Riesgo]]),"")</f>
        <v>0</v>
      </c>
      <c r="AE798" s="310">
        <f>IFERROR(_xlfn.MINIFS(Tabla135[Impacto residual],Tabla135[Id Riesgo],Tabla135[[#This Row],[Id Riesgo]]),"")</f>
        <v>0</v>
      </c>
      <c r="AF798" s="310" t="str" cm="1">
        <f t="array" ref="AF79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98" s="310" t="str" cm="1">
        <f t="array" ref="AG79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9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98" s="213"/>
      <c r="AJ798" s="727">
        <f>_xlfn.MINIFS(Tabla135[Probabilidad residual],Tabla135[Id Riesgo],Tabla135[[#This Row],[Id Riesgo]])</f>
        <v>0</v>
      </c>
      <c r="AK798" s="727">
        <f>_xlfn.MINIFS(Tabla135[Impacto residual],Tabla135[Id Riesgo],Tabla135[[#This Row],[Id Riesgo]])</f>
        <v>0</v>
      </c>
      <c r="AL798" s="727"/>
      <c r="AM798" s="727"/>
      <c r="AN798" s="213"/>
      <c r="AO798" s="213"/>
      <c r="AP798" s="213"/>
      <c r="AQ798" s="213"/>
      <c r="AR798" s="213"/>
      <c r="AS798" s="213"/>
      <c r="AT798" s="213"/>
      <c r="AU798" s="213"/>
      <c r="AV798" s="213"/>
      <c r="AW798" s="213"/>
      <c r="AX798" s="213"/>
      <c r="AY798" s="213"/>
    </row>
    <row r="799" spans="1:51" ht="14.6" x14ac:dyDescent="0.4">
      <c r="A799" s="735" t="str">
        <f>Tabla135[[#This Row],[Id Riesgo]]</f>
        <v>RC79</v>
      </c>
      <c r="B799" s="736" t="str">
        <f>Tabla135[[#This Row],[Riesgo]]</f>
        <v/>
      </c>
      <c r="C799" s="742" t="b">
        <f>Tabla135[[#This Row],[Identificado en paso 1 y 2?]]</f>
        <v>0</v>
      </c>
      <c r="D799" s="727" t="str">
        <f>_xlfn.XLOOKUP(Tabla135[[#This Row],[Id Riesgo]],Tabla13[Id Riesgo],Tabla13[Probabilidad],"",1)</f>
        <v/>
      </c>
      <c r="E799" s="727" t="str">
        <f>IF(C799=TRUE,_xlfn.XLOOKUP(Tabla135[[#This Row],[Id Riesgo]],Tabla13[Id Riesgo],Tabla13[Porcentaje Impacto],"",1),"")</f>
        <v/>
      </c>
      <c r="F799" s="290" t="str">
        <f t="shared" si="78"/>
        <v>RC79</v>
      </c>
      <c r="G799" s="415" t="b">
        <f>_xlfn.XLOOKUP(F799,Tabla13[Id Riesgo],Tabla13[Registro diligenciado],FALSE,1)</f>
        <v>0</v>
      </c>
      <c r="H799" s="290" t="str">
        <f>IF(G799,_xlfn.XLOOKUP(F799,Tabla6[Id Riesgo],Tabla6[DESCRIPCIÓN DEL RIESGO],FALSE,1),"")</f>
        <v/>
      </c>
      <c r="I799" s="327" t="str">
        <f>_xlfn.XLOOKUP(Tabla135[[#This Row],[Id Riesgo]],Tabla13[Id Riesgo],Tabla13[Probabilidad])</f>
        <v/>
      </c>
      <c r="J799" s="327" t="str">
        <f>_xlfn.XLOOKUP(Tabla135[[#This Row],[Id Riesgo]],Tabla13[Id Riesgo],Tabla13[Porcentaje Impacto],"",1)</f>
        <v/>
      </c>
      <c r="K799" s="311">
        <v>8</v>
      </c>
      <c r="L799" s="314"/>
      <c r="M799" s="314"/>
      <c r="N799" s="314"/>
      <c r="O799" s="295"/>
      <c r="P799" s="314"/>
      <c r="Q799" s="328" t="str">
        <f>_xlfn.TEXTJOIN(" ",TRUE,Tabla135[[#This Row],[Actividad - Acción ¿Qué?
Inicia con verbo]],Tabla135[[#This Row],[Complemento
(Observaciones o desviaciones)]])</f>
        <v/>
      </c>
      <c r="R799" s="295"/>
      <c r="S799" s="327" t="str">
        <f>_xlfn.XLOOKUP(Tabla135[[#This Row],[Tipo de control]],Tabla7[Tipo de control],Tabla7[Peso],"",1)</f>
        <v/>
      </c>
      <c r="T799" s="290" t="str">
        <f>_xlfn.XLOOKUP(Tabla135[[#This Row],[Tipo de control]],Tabla7[Tipo de control],Tabla7[Afectación matriz],"",1)</f>
        <v/>
      </c>
      <c r="U799" s="295"/>
      <c r="V799" s="327" t="str">
        <f>_xlfn.XLOOKUP(Tabla135[[#This Row],[Implementación]],Tabla11[Implementación],Tabla11[Peso],"",1)</f>
        <v/>
      </c>
      <c r="W799" s="295"/>
      <c r="X799" s="295"/>
      <c r="Y799" s="295"/>
      <c r="Z799" s="295"/>
      <c r="AA799" s="310" t="str">
        <f>IFERROR(Tabla135[[#This Row],[Peso del control]]+Tabla135[[#This Row],[Peso de la implementación]],"")</f>
        <v/>
      </c>
      <c r="AB799" s="310" t="str" cm="1">
        <f t="array" ref="AB799">IFERROR(IF(Tabla135[[#This Row],[Registro diligenciado]]=TRUE,_xlfn.IFS(AND(Tabla135[[#This Row],[No. de Control]]=1,Tabla135[[#This Row],[Desplazamiento en la Matriz]]="Probabilidad"),D799-(D799*Tabla135[[#This Row],[Valor del control]]),AND(Tabla135[[#This Row],[No. de Control]]&gt;1,Tabla135[[#This Row],[Desplazamiento en la Matriz]]="Probabilidad"),AB798-(AB798*Tabla135[[#This Row],[Valor del control]]),AND(Tabla135[[#This Row],[No. de Control]]=1,Tabla135[[#This Row],[Desplazamiento en la Matriz]]="Impacto"),D799,AND(Tabla135[[#This Row],[No. de Control]]&gt;1,Tabla135[[#This Row],[Desplazamiento en la Matriz]]="Impacto"),AB798),""),"")</f>
        <v/>
      </c>
      <c r="AC799" s="310" t="str" cm="1">
        <f t="array" ref="AC799">IFERROR(IF(Tabla135[[#This Row],[Registro diligenciado]]=TRUE,_xlfn.IFS(AND(Tabla135[[#This Row],[No. de Control]]=1,Tabla135[[#This Row],[Desplazamiento en la Matriz]]="Impacto"),E799-(E799*Tabla135[[#This Row],[Valor del control]]),AND(Tabla135[[#This Row],[No. de Control]]&gt;1,Tabla135[[#This Row],[Desplazamiento en la Matriz]]="Impacto"),AC798-(AC798*Tabla135[[#This Row],[Valor del control]]),AND(Tabla135[[#This Row],[No. de Control]]=1,Tabla135[[#This Row],[Desplazamiento en la Matriz]]="Probabilidad"),E799,AND(Tabla135[[#This Row],[No. de Control]]&gt;1,Tabla135[[#This Row],[Desplazamiento en la Matriz]]="Probabilidad"),AC798),""),"")</f>
        <v/>
      </c>
      <c r="AD799" s="310">
        <f>IFERROR(_xlfn.MINIFS(Tabla135[Probabilidad residual],Tabla135[Id Riesgo],Tabla135[[#This Row],[Id Riesgo]]),"")</f>
        <v>0</v>
      </c>
      <c r="AE799" s="310">
        <f>IFERROR(_xlfn.MINIFS(Tabla135[Impacto residual],Tabla135[Id Riesgo],Tabla135[[#This Row],[Id Riesgo]]),"")</f>
        <v>0</v>
      </c>
      <c r="AF799" s="310" t="str" cm="1">
        <f t="array" ref="AF79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99" s="310" t="str" cm="1">
        <f t="array" ref="AG79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9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99" s="213"/>
      <c r="AJ799" s="727">
        <f>_xlfn.MINIFS(Tabla135[Probabilidad residual],Tabla135[Id Riesgo],Tabla135[[#This Row],[Id Riesgo]])</f>
        <v>0</v>
      </c>
      <c r="AK799" s="727">
        <f>_xlfn.MINIFS(Tabla135[Impacto residual],Tabla135[Id Riesgo],Tabla135[[#This Row],[Id Riesgo]])</f>
        <v>0</v>
      </c>
      <c r="AL799" s="727"/>
      <c r="AM799" s="727"/>
      <c r="AN799" s="213"/>
      <c r="AO799" s="213"/>
      <c r="AP799" s="213"/>
      <c r="AQ799" s="213"/>
      <c r="AR799" s="213"/>
      <c r="AS799" s="213"/>
      <c r="AT799" s="213"/>
      <c r="AU799" s="213"/>
      <c r="AV799" s="213"/>
      <c r="AW799" s="213"/>
      <c r="AX799" s="213"/>
      <c r="AY799" s="213"/>
    </row>
    <row r="800" spans="1:51" ht="14.6" x14ac:dyDescent="0.4">
      <c r="A800" s="735" t="str">
        <f>Tabla135[[#This Row],[Id Riesgo]]</f>
        <v>RC79</v>
      </c>
      <c r="B800" s="736" t="str">
        <f>Tabla135[[#This Row],[Riesgo]]</f>
        <v/>
      </c>
      <c r="C800" s="742" t="b">
        <f>Tabla135[[#This Row],[Identificado en paso 1 y 2?]]</f>
        <v>0</v>
      </c>
      <c r="D800" s="727" t="str">
        <f>_xlfn.XLOOKUP(Tabla135[[#This Row],[Id Riesgo]],Tabla13[Id Riesgo],Tabla13[Probabilidad],"",1)</f>
        <v/>
      </c>
      <c r="E800" s="727" t="str">
        <f>IF(C800=TRUE,_xlfn.XLOOKUP(Tabla135[[#This Row],[Id Riesgo]],Tabla13[Id Riesgo],Tabla13[Porcentaje Impacto],"",1),"")</f>
        <v/>
      </c>
      <c r="F800" s="290" t="str">
        <f t="shared" si="78"/>
        <v>RC79</v>
      </c>
      <c r="G800" s="415" t="b">
        <f>_xlfn.XLOOKUP(F800,Tabla13[Id Riesgo],Tabla13[Registro diligenciado],FALSE,1)</f>
        <v>0</v>
      </c>
      <c r="H800" s="290" t="str">
        <f>IF(G800,_xlfn.XLOOKUP(F800,Tabla6[Id Riesgo],Tabla6[DESCRIPCIÓN DEL RIESGO],FALSE,1),"")</f>
        <v/>
      </c>
      <c r="I800" s="327" t="str">
        <f>_xlfn.XLOOKUP(Tabla135[[#This Row],[Id Riesgo]],Tabla13[Id Riesgo],Tabla13[Probabilidad])</f>
        <v/>
      </c>
      <c r="J800" s="327" t="str">
        <f>_xlfn.XLOOKUP(Tabla135[[#This Row],[Id Riesgo]],Tabla13[Id Riesgo],Tabla13[Porcentaje Impacto],"",1)</f>
        <v/>
      </c>
      <c r="K800" s="311">
        <v>9</v>
      </c>
      <c r="L800" s="314"/>
      <c r="M800" s="314"/>
      <c r="N800" s="314"/>
      <c r="O800" s="295"/>
      <c r="P800" s="314"/>
      <c r="Q800" s="328" t="str">
        <f>_xlfn.TEXTJOIN(" ",TRUE,Tabla135[[#This Row],[Actividad - Acción ¿Qué?
Inicia con verbo]],Tabla135[[#This Row],[Complemento
(Observaciones o desviaciones)]])</f>
        <v/>
      </c>
      <c r="R800" s="295"/>
      <c r="S800" s="327" t="str">
        <f>_xlfn.XLOOKUP(Tabla135[[#This Row],[Tipo de control]],Tabla7[Tipo de control],Tabla7[Peso],"",1)</f>
        <v/>
      </c>
      <c r="T800" s="290" t="str">
        <f>_xlfn.XLOOKUP(Tabla135[[#This Row],[Tipo de control]],Tabla7[Tipo de control],Tabla7[Afectación matriz],"",1)</f>
        <v/>
      </c>
      <c r="U800" s="295"/>
      <c r="V800" s="327" t="str">
        <f>_xlfn.XLOOKUP(Tabla135[[#This Row],[Implementación]],Tabla11[Implementación],Tabla11[Peso],"",1)</f>
        <v/>
      </c>
      <c r="W800" s="295"/>
      <c r="X800" s="295"/>
      <c r="Y800" s="295"/>
      <c r="Z800" s="295"/>
      <c r="AA800" s="310" t="str">
        <f>IFERROR(Tabla135[[#This Row],[Peso del control]]+Tabla135[[#This Row],[Peso de la implementación]],"")</f>
        <v/>
      </c>
      <c r="AB800" s="310" t="str" cm="1">
        <f t="array" ref="AB800">IFERROR(IF(Tabla135[[#This Row],[Registro diligenciado]]=TRUE,_xlfn.IFS(AND(Tabla135[[#This Row],[No. de Control]]=1,Tabla135[[#This Row],[Desplazamiento en la Matriz]]="Probabilidad"),D800-(D800*Tabla135[[#This Row],[Valor del control]]),AND(Tabla135[[#This Row],[No. de Control]]&gt;1,Tabla135[[#This Row],[Desplazamiento en la Matriz]]="Probabilidad"),AB799-(AB799*Tabla135[[#This Row],[Valor del control]]),AND(Tabla135[[#This Row],[No. de Control]]=1,Tabla135[[#This Row],[Desplazamiento en la Matriz]]="Impacto"),D800,AND(Tabla135[[#This Row],[No. de Control]]&gt;1,Tabla135[[#This Row],[Desplazamiento en la Matriz]]="Impacto"),AB799),""),"")</f>
        <v/>
      </c>
      <c r="AC800" s="310" t="str" cm="1">
        <f t="array" ref="AC800">IFERROR(IF(Tabla135[[#This Row],[Registro diligenciado]]=TRUE,_xlfn.IFS(AND(Tabla135[[#This Row],[No. de Control]]=1,Tabla135[[#This Row],[Desplazamiento en la Matriz]]="Impacto"),E800-(E800*Tabla135[[#This Row],[Valor del control]]),AND(Tabla135[[#This Row],[No. de Control]]&gt;1,Tabla135[[#This Row],[Desplazamiento en la Matriz]]="Impacto"),AC799-(AC799*Tabla135[[#This Row],[Valor del control]]),AND(Tabla135[[#This Row],[No. de Control]]=1,Tabla135[[#This Row],[Desplazamiento en la Matriz]]="Probabilidad"),E800,AND(Tabla135[[#This Row],[No. de Control]]&gt;1,Tabla135[[#This Row],[Desplazamiento en la Matriz]]="Probabilidad"),AC799),""),"")</f>
        <v/>
      </c>
      <c r="AD800" s="310">
        <f>IFERROR(_xlfn.MINIFS(Tabla135[Probabilidad residual],Tabla135[Id Riesgo],Tabla135[[#This Row],[Id Riesgo]]),"")</f>
        <v>0</v>
      </c>
      <c r="AE800" s="310">
        <f>IFERROR(_xlfn.MINIFS(Tabla135[Impacto residual],Tabla135[Id Riesgo],Tabla135[[#This Row],[Id Riesgo]]),"")</f>
        <v>0</v>
      </c>
      <c r="AF800" s="310" t="str" cm="1">
        <f t="array" ref="AF80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00" s="310" t="str" cm="1">
        <f t="array" ref="AG80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0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00" s="213"/>
      <c r="AJ800" s="727">
        <f>_xlfn.MINIFS(Tabla135[Probabilidad residual],Tabla135[Id Riesgo],Tabla135[[#This Row],[Id Riesgo]])</f>
        <v>0</v>
      </c>
      <c r="AK800" s="727">
        <f>_xlfn.MINIFS(Tabla135[Impacto residual],Tabla135[Id Riesgo],Tabla135[[#This Row],[Id Riesgo]])</f>
        <v>0</v>
      </c>
      <c r="AL800" s="727"/>
      <c r="AM800" s="727"/>
      <c r="AN800" s="213"/>
      <c r="AO800" s="213"/>
      <c r="AP800" s="213"/>
      <c r="AQ800" s="213"/>
      <c r="AR800" s="213"/>
      <c r="AS800" s="213"/>
      <c r="AT800" s="213"/>
      <c r="AU800" s="213"/>
      <c r="AV800" s="213"/>
      <c r="AW800" s="213"/>
      <c r="AX800" s="213"/>
      <c r="AY800" s="213"/>
    </row>
    <row r="801" spans="1:51" ht="14.6" x14ac:dyDescent="0.4">
      <c r="A801" s="735" t="str">
        <f>Tabla135[[#This Row],[Id Riesgo]]</f>
        <v>RC79</v>
      </c>
      <c r="B801" s="736" t="str">
        <f>Tabla135[[#This Row],[Riesgo]]</f>
        <v/>
      </c>
      <c r="C801" s="742" t="b">
        <f>Tabla135[[#This Row],[Identificado en paso 1 y 2?]]</f>
        <v>0</v>
      </c>
      <c r="D801" s="727" t="str">
        <f>_xlfn.XLOOKUP(Tabla135[[#This Row],[Id Riesgo]],Tabla13[Id Riesgo],Tabla13[Probabilidad],"",1)</f>
        <v/>
      </c>
      <c r="E801" s="727" t="str">
        <f>IF(C801=TRUE,_xlfn.XLOOKUP(Tabla135[[#This Row],[Id Riesgo]],Tabla13[Id Riesgo],Tabla13[Porcentaje Impacto],"",1),"")</f>
        <v/>
      </c>
      <c r="F801" s="290" t="str">
        <f t="shared" si="78"/>
        <v>RC79</v>
      </c>
      <c r="G801" s="415" t="b">
        <f>_xlfn.XLOOKUP(F801,Tabla13[Id Riesgo],Tabla13[Registro diligenciado],FALSE,1)</f>
        <v>0</v>
      </c>
      <c r="H801" s="290" t="str">
        <f>IF(G801,_xlfn.XLOOKUP(F801,Tabla6[Id Riesgo],Tabla6[DESCRIPCIÓN DEL RIESGO],FALSE,1),"")</f>
        <v/>
      </c>
      <c r="I801" s="327" t="str">
        <f>_xlfn.XLOOKUP(Tabla135[[#This Row],[Id Riesgo]],Tabla13[Id Riesgo],Tabla13[Probabilidad])</f>
        <v/>
      </c>
      <c r="J801" s="327" t="str">
        <f>_xlfn.XLOOKUP(Tabla135[[#This Row],[Id Riesgo]],Tabla13[Id Riesgo],Tabla13[Porcentaje Impacto],"",1)</f>
        <v/>
      </c>
      <c r="K801" s="311">
        <v>10</v>
      </c>
      <c r="L801" s="314"/>
      <c r="M801" s="314"/>
      <c r="N801" s="314"/>
      <c r="O801" s="295"/>
      <c r="P801" s="314"/>
      <c r="Q801" s="328" t="str">
        <f>_xlfn.TEXTJOIN(" ",TRUE,Tabla135[[#This Row],[Actividad - Acción ¿Qué?
Inicia con verbo]],Tabla135[[#This Row],[Complemento
(Observaciones o desviaciones)]])</f>
        <v/>
      </c>
      <c r="R801" s="295"/>
      <c r="S801" s="327" t="str">
        <f>_xlfn.XLOOKUP(Tabla135[[#This Row],[Tipo de control]],Tabla7[Tipo de control],Tabla7[Peso],"",1)</f>
        <v/>
      </c>
      <c r="T801" s="290" t="str">
        <f>_xlfn.XLOOKUP(Tabla135[[#This Row],[Tipo de control]],Tabla7[Tipo de control],Tabla7[Afectación matriz],"",1)</f>
        <v/>
      </c>
      <c r="U801" s="295"/>
      <c r="V801" s="327" t="str">
        <f>_xlfn.XLOOKUP(Tabla135[[#This Row],[Implementación]],Tabla11[Implementación],Tabla11[Peso],"",1)</f>
        <v/>
      </c>
      <c r="W801" s="295"/>
      <c r="X801" s="295"/>
      <c r="Y801" s="295"/>
      <c r="Z801" s="295"/>
      <c r="AA801" s="310" t="str">
        <f>IFERROR(Tabla135[[#This Row],[Peso del control]]+Tabla135[[#This Row],[Peso de la implementación]],"")</f>
        <v/>
      </c>
      <c r="AB801" s="310" t="str" cm="1">
        <f t="array" ref="AB801">IFERROR(IF(Tabla135[[#This Row],[Registro diligenciado]]=TRUE,_xlfn.IFS(AND(Tabla135[[#This Row],[No. de Control]]=1,Tabla135[[#This Row],[Desplazamiento en la Matriz]]="Probabilidad"),D801-(D801*Tabla135[[#This Row],[Valor del control]]),AND(Tabla135[[#This Row],[No. de Control]]&gt;1,Tabla135[[#This Row],[Desplazamiento en la Matriz]]="Probabilidad"),AB800-(AB800*Tabla135[[#This Row],[Valor del control]]),AND(Tabla135[[#This Row],[No. de Control]]=1,Tabla135[[#This Row],[Desplazamiento en la Matriz]]="Impacto"),D801,AND(Tabla135[[#This Row],[No. de Control]]&gt;1,Tabla135[[#This Row],[Desplazamiento en la Matriz]]="Impacto"),AB800),""),"")</f>
        <v/>
      </c>
      <c r="AC801" s="310" t="str" cm="1">
        <f t="array" ref="AC801">IFERROR(IF(Tabla135[[#This Row],[Registro diligenciado]]=TRUE,_xlfn.IFS(AND(Tabla135[[#This Row],[No. de Control]]=1,Tabla135[[#This Row],[Desplazamiento en la Matriz]]="Impacto"),E801-(E801*Tabla135[[#This Row],[Valor del control]]),AND(Tabla135[[#This Row],[No. de Control]]&gt;1,Tabla135[[#This Row],[Desplazamiento en la Matriz]]="Impacto"),AC800-(AC800*Tabla135[[#This Row],[Valor del control]]),AND(Tabla135[[#This Row],[No. de Control]]=1,Tabla135[[#This Row],[Desplazamiento en la Matriz]]="Probabilidad"),E801,AND(Tabla135[[#This Row],[No. de Control]]&gt;1,Tabla135[[#This Row],[Desplazamiento en la Matriz]]="Probabilidad"),AC800),""),"")</f>
        <v/>
      </c>
      <c r="AD801" s="310">
        <f>IFERROR(_xlfn.MINIFS(Tabla135[Probabilidad residual],Tabla135[Id Riesgo],Tabla135[[#This Row],[Id Riesgo]]),"")</f>
        <v>0</v>
      </c>
      <c r="AE801" s="310">
        <f>IFERROR(_xlfn.MINIFS(Tabla135[Impacto residual],Tabla135[Id Riesgo],Tabla135[[#This Row],[Id Riesgo]]),"")</f>
        <v>0</v>
      </c>
      <c r="AF801" s="310" t="str" cm="1">
        <f t="array" ref="AF80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01" s="310" t="str" cm="1">
        <f t="array" ref="AG80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0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01" s="213"/>
      <c r="AJ801" s="727">
        <f>_xlfn.MINIFS(Tabla135[Probabilidad residual],Tabla135[Id Riesgo],Tabla135[[#This Row],[Id Riesgo]])</f>
        <v>0</v>
      </c>
      <c r="AK801" s="727">
        <f>_xlfn.MINIFS(Tabla135[Impacto residual],Tabla135[Id Riesgo],Tabla135[[#This Row],[Id Riesgo]])</f>
        <v>0</v>
      </c>
      <c r="AL801" s="727"/>
      <c r="AM801" s="727"/>
      <c r="AN801" s="213"/>
      <c r="AO801" s="213"/>
      <c r="AP801" s="213"/>
      <c r="AQ801" s="213"/>
      <c r="AR801" s="213"/>
      <c r="AS801" s="213"/>
      <c r="AT801" s="213"/>
      <c r="AU801" s="213"/>
      <c r="AV801" s="213"/>
      <c r="AW801" s="213"/>
      <c r="AX801" s="213"/>
      <c r="AY801" s="213"/>
    </row>
    <row r="802" spans="1:51" ht="14.6" x14ac:dyDescent="0.4">
      <c r="A802" s="735" t="str">
        <f>Tabla135[[#This Row],[Id Riesgo]]</f>
        <v>RC80</v>
      </c>
      <c r="B802" s="736" t="str">
        <f>Tabla135[[#This Row],[Riesgo]]</f>
        <v/>
      </c>
      <c r="C802" s="742" t="b">
        <f>Tabla135[[#This Row],[Identificado en paso 1 y 2?]]</f>
        <v>0</v>
      </c>
      <c r="D802" s="727" t="str">
        <f>_xlfn.XLOOKUP(Tabla135[[#This Row],[Id Riesgo]],Tabla13[Id Riesgo],Tabla13[Probabilidad],"",1)</f>
        <v/>
      </c>
      <c r="E802" s="727" t="str">
        <f>IF(C802=TRUE,_xlfn.XLOOKUP(Tabla135[[#This Row],[Id Riesgo]],Tabla13[Id Riesgo],Tabla13[Porcentaje Impacto],"",1),"")</f>
        <v/>
      </c>
      <c r="F802" s="290" t="s">
        <v>211</v>
      </c>
      <c r="G802" s="415" t="b">
        <f>_xlfn.XLOOKUP(F802,Tabla13[Id Riesgo],Tabla13[Registro diligenciado],FALSE,1)</f>
        <v>0</v>
      </c>
      <c r="H802" s="290" t="str">
        <f>IF(G802,_xlfn.XLOOKUP(F802,Tabla6[Id Riesgo],Tabla6[DESCRIPCIÓN DEL RIESGO],FALSE,1),"")</f>
        <v/>
      </c>
      <c r="I802" s="327" t="str">
        <f>_xlfn.XLOOKUP(Tabla135[[#This Row],[Id Riesgo]],Tabla13[Id Riesgo],Tabla13[Probabilidad])</f>
        <v/>
      </c>
      <c r="J802" s="327" t="str">
        <f>_xlfn.XLOOKUP(Tabla135[[#This Row],[Id Riesgo]],Tabla13[Id Riesgo],Tabla13[Porcentaje Impacto],"",1)</f>
        <v/>
      </c>
      <c r="K802" s="311">
        <v>1</v>
      </c>
      <c r="L802" s="314"/>
      <c r="M802" s="314"/>
      <c r="N802" s="314"/>
      <c r="O802" s="295"/>
      <c r="P802" s="314"/>
      <c r="Q802" s="328" t="str">
        <f>_xlfn.TEXTJOIN(" ",TRUE,Tabla135[[#This Row],[Actividad - Acción ¿Qué?
Inicia con verbo]],Tabla135[[#This Row],[Complemento
(Observaciones o desviaciones)]])</f>
        <v/>
      </c>
      <c r="R802" s="295"/>
      <c r="S802" s="327" t="str">
        <f>_xlfn.XLOOKUP(Tabla135[[#This Row],[Tipo de control]],Tabla7[Tipo de control],Tabla7[Peso],"",1)</f>
        <v/>
      </c>
      <c r="T802" s="290" t="str">
        <f>_xlfn.XLOOKUP(Tabla135[[#This Row],[Tipo de control]],Tabla7[Tipo de control],Tabla7[Afectación matriz],"",1)</f>
        <v/>
      </c>
      <c r="U802" s="295"/>
      <c r="V802" s="327" t="str">
        <f>_xlfn.XLOOKUP(Tabla135[[#This Row],[Implementación]],Tabla11[Implementación],Tabla11[Peso],"",1)</f>
        <v/>
      </c>
      <c r="W802" s="295"/>
      <c r="X802" s="295"/>
      <c r="Y802" s="295"/>
      <c r="Z802" s="295"/>
      <c r="AA802" s="310" t="str">
        <f>IFERROR(Tabla135[[#This Row],[Peso del control]]+Tabla135[[#This Row],[Peso de la implementación]],"")</f>
        <v/>
      </c>
      <c r="AB802" s="310" t="str" cm="1">
        <f t="array" ref="AB802">IFERROR(IF(Tabla135[[#This Row],[Registro diligenciado]]=TRUE,_xlfn.IFS(AND(Tabla135[[#This Row],[No. de Control]]=1,Tabla135[[#This Row],[Desplazamiento en la Matriz]]="Probabilidad"),D802-(D802*Tabla135[[#This Row],[Valor del control]]),AND(Tabla135[[#This Row],[No. de Control]]&gt;1,Tabla135[[#This Row],[Desplazamiento en la Matriz]]="Probabilidad"),AB801-(AB801*Tabla135[[#This Row],[Valor del control]]),AND(Tabla135[[#This Row],[No. de Control]]=1,Tabla135[[#This Row],[Desplazamiento en la Matriz]]="Impacto"),D802,AND(Tabla135[[#This Row],[No. de Control]]&gt;1,Tabla135[[#This Row],[Desplazamiento en la Matriz]]="Impacto"),AB801),""),"")</f>
        <v/>
      </c>
      <c r="AC802" s="310" t="str" cm="1">
        <f t="array" ref="AC802">IFERROR(IF(Tabla135[[#This Row],[Registro diligenciado]]=TRUE,_xlfn.IFS(AND(Tabla135[[#This Row],[No. de Control]]=1,Tabla135[[#This Row],[Desplazamiento en la Matriz]]="Impacto"),E802-(E802*Tabla135[[#This Row],[Valor del control]]),AND(Tabla135[[#This Row],[No. de Control]]&gt;1,Tabla135[[#This Row],[Desplazamiento en la Matriz]]="Impacto"),AC801-(AC801*Tabla135[[#This Row],[Valor del control]]),AND(Tabla135[[#This Row],[No. de Control]]=1,Tabla135[[#This Row],[Desplazamiento en la Matriz]]="Probabilidad"),E802,AND(Tabla135[[#This Row],[No. de Control]]&gt;1,Tabla135[[#This Row],[Desplazamiento en la Matriz]]="Probabilidad"),AC801),""),"")</f>
        <v/>
      </c>
      <c r="AD802" s="310">
        <f>IFERROR(_xlfn.MINIFS(Tabla135[Probabilidad residual],Tabla135[Id Riesgo],Tabla135[[#This Row],[Id Riesgo]]),"")</f>
        <v>0</v>
      </c>
      <c r="AE802" s="310">
        <f>IFERROR(_xlfn.MINIFS(Tabla135[Impacto residual],Tabla135[Id Riesgo],Tabla135[[#This Row],[Id Riesgo]]),"")</f>
        <v>0</v>
      </c>
      <c r="AF802" s="310" t="str" cm="1">
        <f t="array" ref="AF80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02" s="310" t="str" cm="1">
        <f t="array" ref="AG80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0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02" s="213"/>
      <c r="AJ802" s="727">
        <f>_xlfn.MINIFS(Tabla135[Probabilidad residual],Tabla135[Id Riesgo],Tabla135[[#This Row],[Id Riesgo]])</f>
        <v>0</v>
      </c>
      <c r="AK802" s="727">
        <f>_xlfn.MINIFS(Tabla135[Impacto residual],Tabla135[Id Riesgo],Tabla135[[#This Row],[Id Riesgo]])</f>
        <v>0</v>
      </c>
      <c r="AL802" s="727" t="str" cm="1">
        <f t="array" ref="AL802">IFERROR(_xlfn.IFS(AND(AJ802&gt;=CONFIGURACIÓN!$BF$6,AJ802&lt;=CONFIGURACIÓN!$BG$6),CONFIGURACIÓN!$BE$6,AND(AJ802&gt;=CONFIGURACIÓN!$BF$7,AJ802&lt;=CONFIGURACIÓN!$BG$7),CONFIGURACIÓN!$BE$7,AND(AJ802&gt;=CONFIGURACIÓN!$BF$8,AJ802&lt;=CONFIGURACIÓN!$BG$8),CONFIGURACIÓN!$BE$8,AND(AJ802&gt;=CONFIGURACIÓN!$BF$9,AJ802&lt;=CONFIGURACIÓN!$BG$9),CONFIGURACIÓN!$BE$9,AND(AJ802&gt;=CONFIGURACIÓN!$BF$10,AJ802&lt;=CONFIGURACIÓN!$BG$10),CONFIGURACIÓN!$BE$10),"")</f>
        <v/>
      </c>
      <c r="AM802" s="727" t="str" cm="1">
        <f t="array" ref="AM802">IFERROR(_xlfn.IFS(AND(AK802&gt;=CONFIGURACIÓN!$BJ$6,AK802&lt;=CONFIGURACIÓN!$BK$6),CONFIGURACIÓN!$BI$6,AND(AK802&gt;=CONFIGURACIÓN!$BJ$7,AK802&lt;=CONFIGURACIÓN!$BK$7),CONFIGURACIÓN!$BI$7,AND(AK802&gt;=CONFIGURACIÓN!$BJ$8,AK802&lt;=CONFIGURACIÓN!$BK$8),CONFIGURACIÓN!$BI$8,AND(AK802&gt;=CONFIGURACIÓN!$BJ$9,AK802&lt;=CONFIGURACIÓN!$BK$9),CONFIGURACIÓN!$BI$9,AND(AK802&gt;=CONFIGURACIÓN!$BJ$10,AK802&lt;=CONFIGURACIÓN!$BK$10),CONFIGURACIÓN!$BI$10),"")</f>
        <v/>
      </c>
      <c r="AN802" s="213"/>
      <c r="AO802" s="213"/>
      <c r="AP802" s="213"/>
      <c r="AQ802" s="213"/>
      <c r="AR802" s="213"/>
      <c r="AS802" s="213"/>
      <c r="AT802" s="213"/>
      <c r="AU802" s="213"/>
      <c r="AV802" s="213"/>
      <c r="AW802" s="213"/>
      <c r="AX802" s="213"/>
      <c r="AY802" s="213"/>
    </row>
    <row r="803" spans="1:51" ht="14.6" x14ac:dyDescent="0.4">
      <c r="A803" s="735" t="str">
        <f>Tabla135[[#This Row],[Id Riesgo]]</f>
        <v>RC80</v>
      </c>
      <c r="B803" s="736" t="str">
        <f>Tabla135[[#This Row],[Riesgo]]</f>
        <v/>
      </c>
      <c r="C803" s="742" t="b">
        <f>Tabla135[[#This Row],[Identificado en paso 1 y 2?]]</f>
        <v>0</v>
      </c>
      <c r="D803" s="727" t="str">
        <f>_xlfn.XLOOKUP(Tabla135[[#This Row],[Id Riesgo]],Tabla13[Id Riesgo],Tabla13[Probabilidad],"",1)</f>
        <v/>
      </c>
      <c r="E803" s="727" t="str">
        <f>IF(C803=TRUE,_xlfn.XLOOKUP(Tabla135[[#This Row],[Id Riesgo]],Tabla13[Id Riesgo],Tabla13[Porcentaje Impacto],"",1),"")</f>
        <v/>
      </c>
      <c r="F803" s="290" t="str">
        <f t="shared" ref="F803:F811" si="79">F802</f>
        <v>RC80</v>
      </c>
      <c r="G803" s="415" t="b">
        <f>_xlfn.XLOOKUP(F803,Tabla13[Id Riesgo],Tabla13[Registro diligenciado],FALSE,1)</f>
        <v>0</v>
      </c>
      <c r="H803" s="290" t="str">
        <f>IF(G803,_xlfn.XLOOKUP(F803,Tabla6[Id Riesgo],Tabla6[DESCRIPCIÓN DEL RIESGO],FALSE,1),"")</f>
        <v/>
      </c>
      <c r="I803" s="327" t="str">
        <f>_xlfn.XLOOKUP(Tabla135[[#This Row],[Id Riesgo]],Tabla13[Id Riesgo],Tabla13[Probabilidad])</f>
        <v/>
      </c>
      <c r="J803" s="327" t="str">
        <f>_xlfn.XLOOKUP(Tabla135[[#This Row],[Id Riesgo]],Tabla13[Id Riesgo],Tabla13[Porcentaje Impacto],"",1)</f>
        <v/>
      </c>
      <c r="K803" s="311">
        <v>2</v>
      </c>
      <c r="L803" s="314"/>
      <c r="M803" s="314"/>
      <c r="N803" s="314"/>
      <c r="O803" s="295"/>
      <c r="P803" s="314"/>
      <c r="Q803" s="328" t="str">
        <f>_xlfn.TEXTJOIN(" ",TRUE,Tabla135[[#This Row],[Actividad - Acción ¿Qué?
Inicia con verbo]],Tabla135[[#This Row],[Complemento
(Observaciones o desviaciones)]])</f>
        <v/>
      </c>
      <c r="R803" s="295"/>
      <c r="S803" s="327" t="str">
        <f>_xlfn.XLOOKUP(Tabla135[[#This Row],[Tipo de control]],Tabla7[Tipo de control],Tabla7[Peso],"",1)</f>
        <v/>
      </c>
      <c r="T803" s="290" t="str">
        <f>_xlfn.XLOOKUP(Tabla135[[#This Row],[Tipo de control]],Tabla7[Tipo de control],Tabla7[Afectación matriz],"",1)</f>
        <v/>
      </c>
      <c r="U803" s="295"/>
      <c r="V803" s="327" t="str">
        <f>_xlfn.XLOOKUP(Tabla135[[#This Row],[Implementación]],Tabla11[Implementación],Tabla11[Peso],"",1)</f>
        <v/>
      </c>
      <c r="W803" s="295"/>
      <c r="X803" s="295"/>
      <c r="Y803" s="295"/>
      <c r="Z803" s="295"/>
      <c r="AA803" s="310" t="str">
        <f>IFERROR(Tabla135[[#This Row],[Peso del control]]+Tabla135[[#This Row],[Peso de la implementación]],"")</f>
        <v/>
      </c>
      <c r="AB803" s="310" t="str" cm="1">
        <f t="array" ref="AB803">IFERROR(IF(Tabla135[[#This Row],[Registro diligenciado]]=TRUE,_xlfn.IFS(AND(Tabla135[[#This Row],[No. de Control]]=1,Tabla135[[#This Row],[Desplazamiento en la Matriz]]="Probabilidad"),D803-(D803*Tabla135[[#This Row],[Valor del control]]),AND(Tabla135[[#This Row],[No. de Control]]&gt;1,Tabla135[[#This Row],[Desplazamiento en la Matriz]]="Probabilidad"),AB802-(AB802*Tabla135[[#This Row],[Valor del control]]),AND(Tabla135[[#This Row],[No. de Control]]=1,Tabla135[[#This Row],[Desplazamiento en la Matriz]]="Impacto"),D803,AND(Tabla135[[#This Row],[No. de Control]]&gt;1,Tabla135[[#This Row],[Desplazamiento en la Matriz]]="Impacto"),AB802),""),"")</f>
        <v/>
      </c>
      <c r="AC803" s="310" t="str" cm="1">
        <f t="array" ref="AC803">IFERROR(IF(Tabla135[[#This Row],[Registro diligenciado]]=TRUE,_xlfn.IFS(AND(Tabla135[[#This Row],[No. de Control]]=1,Tabla135[[#This Row],[Desplazamiento en la Matriz]]="Impacto"),E803-(E803*Tabla135[[#This Row],[Valor del control]]),AND(Tabla135[[#This Row],[No. de Control]]&gt;1,Tabla135[[#This Row],[Desplazamiento en la Matriz]]="Impacto"),AC802-(AC802*Tabla135[[#This Row],[Valor del control]]),AND(Tabla135[[#This Row],[No. de Control]]=1,Tabla135[[#This Row],[Desplazamiento en la Matriz]]="Probabilidad"),E803,AND(Tabla135[[#This Row],[No. de Control]]&gt;1,Tabla135[[#This Row],[Desplazamiento en la Matriz]]="Probabilidad"),AC802),""),"")</f>
        <v/>
      </c>
      <c r="AD803" s="310">
        <f>IFERROR(_xlfn.MINIFS(Tabla135[Probabilidad residual],Tabla135[Id Riesgo],Tabla135[[#This Row],[Id Riesgo]]),"")</f>
        <v>0</v>
      </c>
      <c r="AE803" s="310">
        <f>IFERROR(_xlfn.MINIFS(Tabla135[Impacto residual],Tabla135[Id Riesgo],Tabla135[[#This Row],[Id Riesgo]]),"")</f>
        <v>0</v>
      </c>
      <c r="AF803" s="310" t="str" cm="1">
        <f t="array" ref="AF80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03" s="310" t="str" cm="1">
        <f t="array" ref="AG80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0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03" s="213"/>
      <c r="AJ803" s="727">
        <f>_xlfn.MINIFS(Tabla135[Probabilidad residual],Tabla135[Id Riesgo],Tabla135[[#This Row],[Id Riesgo]])</f>
        <v>0</v>
      </c>
      <c r="AK803" s="727">
        <f>_xlfn.MINIFS(Tabla135[Impacto residual],Tabla135[Id Riesgo],Tabla135[[#This Row],[Id Riesgo]])</f>
        <v>0</v>
      </c>
      <c r="AL803" s="727"/>
      <c r="AM803" s="727"/>
      <c r="AN803" s="213"/>
      <c r="AO803" s="213"/>
      <c r="AP803" s="213"/>
      <c r="AQ803" s="213"/>
      <c r="AR803" s="213"/>
      <c r="AS803" s="213"/>
      <c r="AT803" s="213"/>
      <c r="AU803" s="213"/>
      <c r="AV803" s="213"/>
      <c r="AW803" s="213"/>
      <c r="AX803" s="213"/>
      <c r="AY803" s="213"/>
    </row>
    <row r="804" spans="1:51" ht="14.6" x14ac:dyDescent="0.4">
      <c r="A804" s="735" t="str">
        <f>Tabla135[[#This Row],[Id Riesgo]]</f>
        <v>RC80</v>
      </c>
      <c r="B804" s="736" t="str">
        <f>Tabla135[[#This Row],[Riesgo]]</f>
        <v/>
      </c>
      <c r="C804" s="742" t="b">
        <f>Tabla135[[#This Row],[Identificado en paso 1 y 2?]]</f>
        <v>0</v>
      </c>
      <c r="D804" s="727" t="str">
        <f>_xlfn.XLOOKUP(Tabla135[[#This Row],[Id Riesgo]],Tabla13[Id Riesgo],Tabla13[Probabilidad],"",1)</f>
        <v/>
      </c>
      <c r="E804" s="727" t="str">
        <f>IF(C804=TRUE,_xlfn.XLOOKUP(Tabla135[[#This Row],[Id Riesgo]],Tabla13[Id Riesgo],Tabla13[Porcentaje Impacto],"",1),"")</f>
        <v/>
      </c>
      <c r="F804" s="290" t="str">
        <f t="shared" si="79"/>
        <v>RC80</v>
      </c>
      <c r="G804" s="415" t="b">
        <f>_xlfn.XLOOKUP(F804,Tabla13[Id Riesgo],Tabla13[Registro diligenciado],FALSE,1)</f>
        <v>0</v>
      </c>
      <c r="H804" s="290" t="str">
        <f>IF(G804,_xlfn.XLOOKUP(F804,Tabla6[Id Riesgo],Tabla6[DESCRIPCIÓN DEL RIESGO],FALSE,1),"")</f>
        <v/>
      </c>
      <c r="I804" s="327" t="str">
        <f>_xlfn.XLOOKUP(Tabla135[[#This Row],[Id Riesgo]],Tabla13[Id Riesgo],Tabla13[Probabilidad])</f>
        <v/>
      </c>
      <c r="J804" s="327" t="str">
        <f>_xlfn.XLOOKUP(Tabla135[[#This Row],[Id Riesgo]],Tabla13[Id Riesgo],Tabla13[Porcentaje Impacto],"",1)</f>
        <v/>
      </c>
      <c r="K804" s="311">
        <v>3</v>
      </c>
      <c r="L804" s="314"/>
      <c r="M804" s="314"/>
      <c r="N804" s="314"/>
      <c r="O804" s="295"/>
      <c r="P804" s="314"/>
      <c r="Q804" s="328" t="str">
        <f>_xlfn.TEXTJOIN(" ",TRUE,Tabla135[[#This Row],[Actividad - Acción ¿Qué?
Inicia con verbo]],Tabla135[[#This Row],[Complemento
(Observaciones o desviaciones)]])</f>
        <v/>
      </c>
      <c r="R804" s="295"/>
      <c r="S804" s="327" t="str">
        <f>_xlfn.XLOOKUP(Tabla135[[#This Row],[Tipo de control]],Tabla7[Tipo de control],Tabla7[Peso],"",1)</f>
        <v/>
      </c>
      <c r="T804" s="290" t="str">
        <f>_xlfn.XLOOKUP(Tabla135[[#This Row],[Tipo de control]],Tabla7[Tipo de control],Tabla7[Afectación matriz],"",1)</f>
        <v/>
      </c>
      <c r="U804" s="295"/>
      <c r="V804" s="327" t="str">
        <f>_xlfn.XLOOKUP(Tabla135[[#This Row],[Implementación]],Tabla11[Implementación],Tabla11[Peso],"",1)</f>
        <v/>
      </c>
      <c r="W804" s="295"/>
      <c r="X804" s="295"/>
      <c r="Y804" s="295"/>
      <c r="Z804" s="295"/>
      <c r="AA804" s="310" t="str">
        <f>IFERROR(Tabla135[[#This Row],[Peso del control]]+Tabla135[[#This Row],[Peso de la implementación]],"")</f>
        <v/>
      </c>
      <c r="AB804" s="310" t="str" cm="1">
        <f t="array" ref="AB804">IFERROR(IF(Tabla135[[#This Row],[Registro diligenciado]]=TRUE,_xlfn.IFS(AND(Tabla135[[#This Row],[No. de Control]]=1,Tabla135[[#This Row],[Desplazamiento en la Matriz]]="Probabilidad"),D804-(D804*Tabla135[[#This Row],[Valor del control]]),AND(Tabla135[[#This Row],[No. de Control]]&gt;1,Tabla135[[#This Row],[Desplazamiento en la Matriz]]="Probabilidad"),AB803-(AB803*Tabla135[[#This Row],[Valor del control]]),AND(Tabla135[[#This Row],[No. de Control]]=1,Tabla135[[#This Row],[Desplazamiento en la Matriz]]="Impacto"),D804,AND(Tabla135[[#This Row],[No. de Control]]&gt;1,Tabla135[[#This Row],[Desplazamiento en la Matriz]]="Impacto"),AB803),""),"")</f>
        <v/>
      </c>
      <c r="AC804" s="310" t="str" cm="1">
        <f t="array" ref="AC804">IFERROR(IF(Tabla135[[#This Row],[Registro diligenciado]]=TRUE,_xlfn.IFS(AND(Tabla135[[#This Row],[No. de Control]]=1,Tabla135[[#This Row],[Desplazamiento en la Matriz]]="Impacto"),E804-(E804*Tabla135[[#This Row],[Valor del control]]),AND(Tabla135[[#This Row],[No. de Control]]&gt;1,Tabla135[[#This Row],[Desplazamiento en la Matriz]]="Impacto"),AC803-(AC803*Tabla135[[#This Row],[Valor del control]]),AND(Tabla135[[#This Row],[No. de Control]]=1,Tabla135[[#This Row],[Desplazamiento en la Matriz]]="Probabilidad"),E804,AND(Tabla135[[#This Row],[No. de Control]]&gt;1,Tabla135[[#This Row],[Desplazamiento en la Matriz]]="Probabilidad"),AC803),""),"")</f>
        <v/>
      </c>
      <c r="AD804" s="310">
        <f>IFERROR(_xlfn.MINIFS(Tabla135[Probabilidad residual],Tabla135[Id Riesgo],Tabla135[[#This Row],[Id Riesgo]]),"")</f>
        <v>0</v>
      </c>
      <c r="AE804" s="310">
        <f>IFERROR(_xlfn.MINIFS(Tabla135[Impacto residual],Tabla135[Id Riesgo],Tabla135[[#This Row],[Id Riesgo]]),"")</f>
        <v>0</v>
      </c>
      <c r="AF804" s="310" t="str" cm="1">
        <f t="array" ref="AF80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04" s="310" t="str" cm="1">
        <f t="array" ref="AG80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0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04" s="213"/>
      <c r="AJ804" s="727">
        <f>_xlfn.MINIFS(Tabla135[Probabilidad residual],Tabla135[Id Riesgo],Tabla135[[#This Row],[Id Riesgo]])</f>
        <v>0</v>
      </c>
      <c r="AK804" s="727">
        <f>_xlfn.MINIFS(Tabla135[Impacto residual],Tabla135[Id Riesgo],Tabla135[[#This Row],[Id Riesgo]])</f>
        <v>0</v>
      </c>
      <c r="AL804" s="727"/>
      <c r="AM804" s="727"/>
      <c r="AN804" s="213"/>
      <c r="AO804" s="213"/>
      <c r="AP804" s="213"/>
      <c r="AQ804" s="213"/>
      <c r="AR804" s="213"/>
      <c r="AS804" s="213"/>
      <c r="AT804" s="213"/>
      <c r="AU804" s="213"/>
      <c r="AV804" s="213"/>
      <c r="AW804" s="213"/>
      <c r="AX804" s="213"/>
      <c r="AY804" s="213"/>
    </row>
    <row r="805" spans="1:51" ht="14.6" x14ac:dyDescent="0.4">
      <c r="A805" s="735" t="str">
        <f>Tabla135[[#This Row],[Id Riesgo]]</f>
        <v>RC80</v>
      </c>
      <c r="B805" s="736" t="str">
        <f>Tabla135[[#This Row],[Riesgo]]</f>
        <v/>
      </c>
      <c r="C805" s="742" t="b">
        <f>Tabla135[[#This Row],[Identificado en paso 1 y 2?]]</f>
        <v>0</v>
      </c>
      <c r="D805" s="727" t="str">
        <f>_xlfn.XLOOKUP(Tabla135[[#This Row],[Id Riesgo]],Tabla13[Id Riesgo],Tabla13[Probabilidad],"",1)</f>
        <v/>
      </c>
      <c r="E805" s="727" t="str">
        <f>IF(C805=TRUE,_xlfn.XLOOKUP(Tabla135[[#This Row],[Id Riesgo]],Tabla13[Id Riesgo],Tabla13[Porcentaje Impacto],"",1),"")</f>
        <v/>
      </c>
      <c r="F805" s="290" t="str">
        <f t="shared" si="79"/>
        <v>RC80</v>
      </c>
      <c r="G805" s="415" t="b">
        <f>_xlfn.XLOOKUP(F805,Tabla13[Id Riesgo],Tabla13[Registro diligenciado],FALSE,1)</f>
        <v>0</v>
      </c>
      <c r="H805" s="290" t="str">
        <f>IF(G805,_xlfn.XLOOKUP(F805,Tabla6[Id Riesgo],Tabla6[DESCRIPCIÓN DEL RIESGO],FALSE,1),"")</f>
        <v/>
      </c>
      <c r="I805" s="327" t="str">
        <f>_xlfn.XLOOKUP(Tabla135[[#This Row],[Id Riesgo]],Tabla13[Id Riesgo],Tabla13[Probabilidad])</f>
        <v/>
      </c>
      <c r="J805" s="327" t="str">
        <f>_xlfn.XLOOKUP(Tabla135[[#This Row],[Id Riesgo]],Tabla13[Id Riesgo],Tabla13[Porcentaje Impacto],"",1)</f>
        <v/>
      </c>
      <c r="K805" s="311">
        <v>4</v>
      </c>
      <c r="L805" s="314"/>
      <c r="M805" s="314"/>
      <c r="N805" s="314"/>
      <c r="O805" s="295"/>
      <c r="P805" s="314"/>
      <c r="Q805" s="328" t="str">
        <f>_xlfn.TEXTJOIN(" ",TRUE,Tabla135[[#This Row],[Actividad - Acción ¿Qué?
Inicia con verbo]],Tabla135[[#This Row],[Complemento
(Observaciones o desviaciones)]])</f>
        <v/>
      </c>
      <c r="R805" s="295"/>
      <c r="S805" s="327" t="str">
        <f>_xlfn.XLOOKUP(Tabla135[[#This Row],[Tipo de control]],Tabla7[Tipo de control],Tabla7[Peso],"",1)</f>
        <v/>
      </c>
      <c r="T805" s="290" t="str">
        <f>_xlfn.XLOOKUP(Tabla135[[#This Row],[Tipo de control]],Tabla7[Tipo de control],Tabla7[Afectación matriz],"",1)</f>
        <v/>
      </c>
      <c r="U805" s="295"/>
      <c r="V805" s="327" t="str">
        <f>_xlfn.XLOOKUP(Tabla135[[#This Row],[Implementación]],Tabla11[Implementación],Tabla11[Peso],"",1)</f>
        <v/>
      </c>
      <c r="W805" s="295"/>
      <c r="X805" s="295"/>
      <c r="Y805" s="295"/>
      <c r="Z805" s="295"/>
      <c r="AA805" s="310" t="str">
        <f>IFERROR(Tabla135[[#This Row],[Peso del control]]+Tabla135[[#This Row],[Peso de la implementación]],"")</f>
        <v/>
      </c>
      <c r="AB805" s="310" t="str" cm="1">
        <f t="array" ref="AB805">IFERROR(IF(Tabla135[[#This Row],[Registro diligenciado]]=TRUE,_xlfn.IFS(AND(Tabla135[[#This Row],[No. de Control]]=1,Tabla135[[#This Row],[Desplazamiento en la Matriz]]="Probabilidad"),D805-(D805*Tabla135[[#This Row],[Valor del control]]),AND(Tabla135[[#This Row],[No. de Control]]&gt;1,Tabla135[[#This Row],[Desplazamiento en la Matriz]]="Probabilidad"),AB804-(AB804*Tabla135[[#This Row],[Valor del control]]),AND(Tabla135[[#This Row],[No. de Control]]=1,Tabla135[[#This Row],[Desplazamiento en la Matriz]]="Impacto"),D805,AND(Tabla135[[#This Row],[No. de Control]]&gt;1,Tabla135[[#This Row],[Desplazamiento en la Matriz]]="Impacto"),AB804),""),"")</f>
        <v/>
      </c>
      <c r="AC805" s="310" t="str" cm="1">
        <f t="array" ref="AC805">IFERROR(IF(Tabla135[[#This Row],[Registro diligenciado]]=TRUE,_xlfn.IFS(AND(Tabla135[[#This Row],[No. de Control]]=1,Tabla135[[#This Row],[Desplazamiento en la Matriz]]="Impacto"),E805-(E805*Tabla135[[#This Row],[Valor del control]]),AND(Tabla135[[#This Row],[No. de Control]]&gt;1,Tabla135[[#This Row],[Desplazamiento en la Matriz]]="Impacto"),AC804-(AC804*Tabla135[[#This Row],[Valor del control]]),AND(Tabla135[[#This Row],[No. de Control]]=1,Tabla135[[#This Row],[Desplazamiento en la Matriz]]="Probabilidad"),E805,AND(Tabla135[[#This Row],[No. de Control]]&gt;1,Tabla135[[#This Row],[Desplazamiento en la Matriz]]="Probabilidad"),AC804),""),"")</f>
        <v/>
      </c>
      <c r="AD805" s="310">
        <f>IFERROR(_xlfn.MINIFS(Tabla135[Probabilidad residual],Tabla135[Id Riesgo],Tabla135[[#This Row],[Id Riesgo]]),"")</f>
        <v>0</v>
      </c>
      <c r="AE805" s="310">
        <f>IFERROR(_xlfn.MINIFS(Tabla135[Impacto residual],Tabla135[Id Riesgo],Tabla135[[#This Row],[Id Riesgo]]),"")</f>
        <v>0</v>
      </c>
      <c r="AF805" s="310" t="str" cm="1">
        <f t="array" ref="AF80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05" s="310" t="str" cm="1">
        <f t="array" ref="AG80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0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05" s="213"/>
      <c r="AJ805" s="727">
        <f>_xlfn.MINIFS(Tabla135[Probabilidad residual],Tabla135[Id Riesgo],Tabla135[[#This Row],[Id Riesgo]])</f>
        <v>0</v>
      </c>
      <c r="AK805" s="727">
        <f>_xlfn.MINIFS(Tabla135[Impacto residual],Tabla135[Id Riesgo],Tabla135[[#This Row],[Id Riesgo]])</f>
        <v>0</v>
      </c>
      <c r="AL805" s="727"/>
      <c r="AM805" s="727"/>
      <c r="AN805" s="213"/>
      <c r="AO805" s="213"/>
      <c r="AP805" s="213"/>
      <c r="AQ805" s="213"/>
      <c r="AR805" s="213"/>
      <c r="AS805" s="213"/>
      <c r="AT805" s="213"/>
      <c r="AU805" s="213"/>
      <c r="AV805" s="213"/>
      <c r="AW805" s="213"/>
      <c r="AX805" s="213"/>
      <c r="AY805" s="213"/>
    </row>
    <row r="806" spans="1:51" ht="14.6" x14ac:dyDescent="0.4">
      <c r="A806" s="735" t="str">
        <f>Tabla135[[#This Row],[Id Riesgo]]</f>
        <v>RC80</v>
      </c>
      <c r="B806" s="736" t="str">
        <f>Tabla135[[#This Row],[Riesgo]]</f>
        <v/>
      </c>
      <c r="C806" s="742" t="b">
        <f>Tabla135[[#This Row],[Identificado en paso 1 y 2?]]</f>
        <v>0</v>
      </c>
      <c r="D806" s="727" t="str">
        <f>_xlfn.XLOOKUP(Tabla135[[#This Row],[Id Riesgo]],Tabla13[Id Riesgo],Tabla13[Probabilidad],"",1)</f>
        <v/>
      </c>
      <c r="E806" s="727" t="str">
        <f>IF(C806=TRUE,_xlfn.XLOOKUP(Tabla135[[#This Row],[Id Riesgo]],Tabla13[Id Riesgo],Tabla13[Porcentaje Impacto],"",1),"")</f>
        <v/>
      </c>
      <c r="F806" s="290" t="str">
        <f t="shared" si="79"/>
        <v>RC80</v>
      </c>
      <c r="G806" s="415" t="b">
        <f>_xlfn.XLOOKUP(F806,Tabla13[Id Riesgo],Tabla13[Registro diligenciado],FALSE,1)</f>
        <v>0</v>
      </c>
      <c r="H806" s="290" t="str">
        <f>IF(G806,_xlfn.XLOOKUP(F806,Tabla6[Id Riesgo],Tabla6[DESCRIPCIÓN DEL RIESGO],FALSE,1),"")</f>
        <v/>
      </c>
      <c r="I806" s="327" t="str">
        <f>_xlfn.XLOOKUP(Tabla135[[#This Row],[Id Riesgo]],Tabla13[Id Riesgo],Tabla13[Probabilidad])</f>
        <v/>
      </c>
      <c r="J806" s="327" t="str">
        <f>_xlfn.XLOOKUP(Tabla135[[#This Row],[Id Riesgo]],Tabla13[Id Riesgo],Tabla13[Porcentaje Impacto],"",1)</f>
        <v/>
      </c>
      <c r="K806" s="311">
        <v>5</v>
      </c>
      <c r="L806" s="314"/>
      <c r="M806" s="314"/>
      <c r="N806" s="314"/>
      <c r="O806" s="295"/>
      <c r="P806" s="314"/>
      <c r="Q806" s="328" t="str">
        <f>_xlfn.TEXTJOIN(" ",TRUE,Tabla135[[#This Row],[Actividad - Acción ¿Qué?
Inicia con verbo]],Tabla135[[#This Row],[Complemento
(Observaciones o desviaciones)]])</f>
        <v/>
      </c>
      <c r="R806" s="295"/>
      <c r="S806" s="327" t="str">
        <f>_xlfn.XLOOKUP(Tabla135[[#This Row],[Tipo de control]],Tabla7[Tipo de control],Tabla7[Peso],"",1)</f>
        <v/>
      </c>
      <c r="T806" s="290" t="str">
        <f>_xlfn.XLOOKUP(Tabla135[[#This Row],[Tipo de control]],Tabla7[Tipo de control],Tabla7[Afectación matriz],"",1)</f>
        <v/>
      </c>
      <c r="U806" s="295"/>
      <c r="V806" s="327" t="str">
        <f>_xlfn.XLOOKUP(Tabla135[[#This Row],[Implementación]],Tabla11[Implementación],Tabla11[Peso],"",1)</f>
        <v/>
      </c>
      <c r="W806" s="295"/>
      <c r="X806" s="295"/>
      <c r="Y806" s="295"/>
      <c r="Z806" s="295"/>
      <c r="AA806" s="310" t="str">
        <f>IFERROR(Tabla135[[#This Row],[Peso del control]]+Tabla135[[#This Row],[Peso de la implementación]],"")</f>
        <v/>
      </c>
      <c r="AB806" s="310" t="str" cm="1">
        <f t="array" ref="AB806">IFERROR(IF(Tabla135[[#This Row],[Registro diligenciado]]=TRUE,_xlfn.IFS(AND(Tabla135[[#This Row],[No. de Control]]=1,Tabla135[[#This Row],[Desplazamiento en la Matriz]]="Probabilidad"),D806-(D806*Tabla135[[#This Row],[Valor del control]]),AND(Tabla135[[#This Row],[No. de Control]]&gt;1,Tabla135[[#This Row],[Desplazamiento en la Matriz]]="Probabilidad"),AB805-(AB805*Tabla135[[#This Row],[Valor del control]]),AND(Tabla135[[#This Row],[No. de Control]]=1,Tabla135[[#This Row],[Desplazamiento en la Matriz]]="Impacto"),D806,AND(Tabla135[[#This Row],[No. de Control]]&gt;1,Tabla135[[#This Row],[Desplazamiento en la Matriz]]="Impacto"),AB805),""),"")</f>
        <v/>
      </c>
      <c r="AC806" s="310" t="str" cm="1">
        <f t="array" ref="AC806">IFERROR(IF(Tabla135[[#This Row],[Registro diligenciado]]=TRUE,_xlfn.IFS(AND(Tabla135[[#This Row],[No. de Control]]=1,Tabla135[[#This Row],[Desplazamiento en la Matriz]]="Impacto"),E806-(E806*Tabla135[[#This Row],[Valor del control]]),AND(Tabla135[[#This Row],[No. de Control]]&gt;1,Tabla135[[#This Row],[Desplazamiento en la Matriz]]="Impacto"),AC805-(AC805*Tabla135[[#This Row],[Valor del control]]),AND(Tabla135[[#This Row],[No. de Control]]=1,Tabla135[[#This Row],[Desplazamiento en la Matriz]]="Probabilidad"),E806,AND(Tabla135[[#This Row],[No. de Control]]&gt;1,Tabla135[[#This Row],[Desplazamiento en la Matriz]]="Probabilidad"),AC805),""),"")</f>
        <v/>
      </c>
      <c r="AD806" s="310">
        <f>IFERROR(_xlfn.MINIFS(Tabla135[Probabilidad residual],Tabla135[Id Riesgo],Tabla135[[#This Row],[Id Riesgo]]),"")</f>
        <v>0</v>
      </c>
      <c r="AE806" s="310">
        <f>IFERROR(_xlfn.MINIFS(Tabla135[Impacto residual],Tabla135[Id Riesgo],Tabla135[[#This Row],[Id Riesgo]]),"")</f>
        <v>0</v>
      </c>
      <c r="AF806" s="310" t="str" cm="1">
        <f t="array" ref="AF80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06" s="310" t="str" cm="1">
        <f t="array" ref="AG80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0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06" s="213"/>
      <c r="AJ806" s="727">
        <f>_xlfn.MINIFS(Tabla135[Probabilidad residual],Tabla135[Id Riesgo],Tabla135[[#This Row],[Id Riesgo]])</f>
        <v>0</v>
      </c>
      <c r="AK806" s="727">
        <f>_xlfn.MINIFS(Tabla135[Impacto residual],Tabla135[Id Riesgo],Tabla135[[#This Row],[Id Riesgo]])</f>
        <v>0</v>
      </c>
      <c r="AL806" s="727"/>
      <c r="AM806" s="727"/>
      <c r="AN806" s="213"/>
      <c r="AO806" s="213"/>
      <c r="AP806" s="213"/>
      <c r="AQ806" s="213"/>
      <c r="AR806" s="213"/>
      <c r="AS806" s="213"/>
      <c r="AT806" s="213"/>
      <c r="AU806" s="213"/>
      <c r="AV806" s="213"/>
      <c r="AW806" s="213"/>
      <c r="AX806" s="213"/>
      <c r="AY806" s="213"/>
    </row>
    <row r="807" spans="1:51" ht="14.6" x14ac:dyDescent="0.4">
      <c r="A807" s="735" t="str">
        <f>Tabla135[[#This Row],[Id Riesgo]]</f>
        <v>RC80</v>
      </c>
      <c r="B807" s="736" t="str">
        <f>Tabla135[[#This Row],[Riesgo]]</f>
        <v/>
      </c>
      <c r="C807" s="742" t="b">
        <f>Tabla135[[#This Row],[Identificado en paso 1 y 2?]]</f>
        <v>0</v>
      </c>
      <c r="D807" s="727" t="str">
        <f>_xlfn.XLOOKUP(Tabla135[[#This Row],[Id Riesgo]],Tabla13[Id Riesgo],Tabla13[Probabilidad],"",1)</f>
        <v/>
      </c>
      <c r="E807" s="727" t="str">
        <f>IF(C807=TRUE,_xlfn.XLOOKUP(Tabla135[[#This Row],[Id Riesgo]],Tabla13[Id Riesgo],Tabla13[Porcentaje Impacto],"",1),"")</f>
        <v/>
      </c>
      <c r="F807" s="290" t="str">
        <f t="shared" si="79"/>
        <v>RC80</v>
      </c>
      <c r="G807" s="415" t="b">
        <f>_xlfn.XLOOKUP(F807,Tabla13[Id Riesgo],Tabla13[Registro diligenciado],FALSE,1)</f>
        <v>0</v>
      </c>
      <c r="H807" s="290" t="str">
        <f>IF(G807,_xlfn.XLOOKUP(F807,Tabla6[Id Riesgo],Tabla6[DESCRIPCIÓN DEL RIESGO],FALSE,1),"")</f>
        <v/>
      </c>
      <c r="I807" s="327" t="str">
        <f>_xlfn.XLOOKUP(Tabla135[[#This Row],[Id Riesgo]],Tabla13[Id Riesgo],Tabla13[Probabilidad])</f>
        <v/>
      </c>
      <c r="J807" s="327" t="str">
        <f>_xlfn.XLOOKUP(Tabla135[[#This Row],[Id Riesgo]],Tabla13[Id Riesgo],Tabla13[Porcentaje Impacto],"",1)</f>
        <v/>
      </c>
      <c r="K807" s="311">
        <v>6</v>
      </c>
      <c r="L807" s="314"/>
      <c r="M807" s="314"/>
      <c r="N807" s="314"/>
      <c r="O807" s="295"/>
      <c r="P807" s="314"/>
      <c r="Q807" s="328" t="str">
        <f>_xlfn.TEXTJOIN(" ",TRUE,Tabla135[[#This Row],[Actividad - Acción ¿Qué?
Inicia con verbo]],Tabla135[[#This Row],[Complemento
(Observaciones o desviaciones)]])</f>
        <v/>
      </c>
      <c r="R807" s="295"/>
      <c r="S807" s="327" t="str">
        <f>_xlfn.XLOOKUP(Tabla135[[#This Row],[Tipo de control]],Tabla7[Tipo de control],Tabla7[Peso],"",1)</f>
        <v/>
      </c>
      <c r="T807" s="290" t="str">
        <f>_xlfn.XLOOKUP(Tabla135[[#This Row],[Tipo de control]],Tabla7[Tipo de control],Tabla7[Afectación matriz],"",1)</f>
        <v/>
      </c>
      <c r="U807" s="295"/>
      <c r="V807" s="327" t="str">
        <f>_xlfn.XLOOKUP(Tabla135[[#This Row],[Implementación]],Tabla11[Implementación],Tabla11[Peso],"",1)</f>
        <v/>
      </c>
      <c r="W807" s="295"/>
      <c r="X807" s="295"/>
      <c r="Y807" s="295"/>
      <c r="Z807" s="295"/>
      <c r="AA807" s="310" t="str">
        <f>IFERROR(Tabla135[[#This Row],[Peso del control]]+Tabla135[[#This Row],[Peso de la implementación]],"")</f>
        <v/>
      </c>
      <c r="AB807" s="310" t="str" cm="1">
        <f t="array" ref="AB807">IFERROR(IF(Tabla135[[#This Row],[Registro diligenciado]]=TRUE,_xlfn.IFS(AND(Tabla135[[#This Row],[No. de Control]]=1,Tabla135[[#This Row],[Desplazamiento en la Matriz]]="Probabilidad"),D807-(D807*Tabla135[[#This Row],[Valor del control]]),AND(Tabla135[[#This Row],[No. de Control]]&gt;1,Tabla135[[#This Row],[Desplazamiento en la Matriz]]="Probabilidad"),AB806-(AB806*Tabla135[[#This Row],[Valor del control]]),AND(Tabla135[[#This Row],[No. de Control]]=1,Tabla135[[#This Row],[Desplazamiento en la Matriz]]="Impacto"),D807,AND(Tabla135[[#This Row],[No. de Control]]&gt;1,Tabla135[[#This Row],[Desplazamiento en la Matriz]]="Impacto"),AB806),""),"")</f>
        <v/>
      </c>
      <c r="AC807" s="310" t="str" cm="1">
        <f t="array" ref="AC807">IFERROR(IF(Tabla135[[#This Row],[Registro diligenciado]]=TRUE,_xlfn.IFS(AND(Tabla135[[#This Row],[No. de Control]]=1,Tabla135[[#This Row],[Desplazamiento en la Matriz]]="Impacto"),E807-(E807*Tabla135[[#This Row],[Valor del control]]),AND(Tabla135[[#This Row],[No. de Control]]&gt;1,Tabla135[[#This Row],[Desplazamiento en la Matriz]]="Impacto"),AC806-(AC806*Tabla135[[#This Row],[Valor del control]]),AND(Tabla135[[#This Row],[No. de Control]]=1,Tabla135[[#This Row],[Desplazamiento en la Matriz]]="Probabilidad"),E807,AND(Tabla135[[#This Row],[No. de Control]]&gt;1,Tabla135[[#This Row],[Desplazamiento en la Matriz]]="Probabilidad"),AC806),""),"")</f>
        <v/>
      </c>
      <c r="AD807" s="310">
        <f>IFERROR(_xlfn.MINIFS(Tabla135[Probabilidad residual],Tabla135[Id Riesgo],Tabla135[[#This Row],[Id Riesgo]]),"")</f>
        <v>0</v>
      </c>
      <c r="AE807" s="310">
        <f>IFERROR(_xlfn.MINIFS(Tabla135[Impacto residual],Tabla135[Id Riesgo],Tabla135[[#This Row],[Id Riesgo]]),"")</f>
        <v>0</v>
      </c>
      <c r="AF807" s="310" t="str" cm="1">
        <f t="array" ref="AF80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07" s="310" t="str" cm="1">
        <f t="array" ref="AG80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0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07" s="213"/>
      <c r="AJ807" s="727">
        <f>_xlfn.MINIFS(Tabla135[Probabilidad residual],Tabla135[Id Riesgo],Tabla135[[#This Row],[Id Riesgo]])</f>
        <v>0</v>
      </c>
      <c r="AK807" s="727">
        <f>_xlfn.MINIFS(Tabla135[Impacto residual],Tabla135[Id Riesgo],Tabla135[[#This Row],[Id Riesgo]])</f>
        <v>0</v>
      </c>
      <c r="AL807" s="727"/>
      <c r="AM807" s="727"/>
      <c r="AN807" s="213"/>
      <c r="AO807" s="213"/>
      <c r="AP807" s="213"/>
      <c r="AQ807" s="213"/>
      <c r="AR807" s="213"/>
      <c r="AS807" s="213"/>
      <c r="AT807" s="213"/>
      <c r="AU807" s="213"/>
      <c r="AV807" s="213"/>
      <c r="AW807" s="213"/>
      <c r="AX807" s="213"/>
      <c r="AY807" s="213"/>
    </row>
    <row r="808" spans="1:51" ht="14.6" x14ac:dyDescent="0.4">
      <c r="A808" s="735" t="str">
        <f>Tabla135[[#This Row],[Id Riesgo]]</f>
        <v>RC80</v>
      </c>
      <c r="B808" s="736" t="str">
        <f>Tabla135[[#This Row],[Riesgo]]</f>
        <v/>
      </c>
      <c r="C808" s="742" t="b">
        <f>Tabla135[[#This Row],[Identificado en paso 1 y 2?]]</f>
        <v>0</v>
      </c>
      <c r="D808" s="727" t="str">
        <f>_xlfn.XLOOKUP(Tabla135[[#This Row],[Id Riesgo]],Tabla13[Id Riesgo],Tabla13[Probabilidad],"",1)</f>
        <v/>
      </c>
      <c r="E808" s="727" t="str">
        <f>IF(C808=TRUE,_xlfn.XLOOKUP(Tabla135[[#This Row],[Id Riesgo]],Tabla13[Id Riesgo],Tabla13[Porcentaje Impacto],"",1),"")</f>
        <v/>
      </c>
      <c r="F808" s="290" t="str">
        <f t="shared" si="79"/>
        <v>RC80</v>
      </c>
      <c r="G808" s="415" t="b">
        <f>_xlfn.XLOOKUP(F808,Tabla13[Id Riesgo],Tabla13[Registro diligenciado],FALSE,1)</f>
        <v>0</v>
      </c>
      <c r="H808" s="290" t="str">
        <f>IF(G808,_xlfn.XLOOKUP(F808,Tabla6[Id Riesgo],Tabla6[DESCRIPCIÓN DEL RIESGO],FALSE,1),"")</f>
        <v/>
      </c>
      <c r="I808" s="327" t="str">
        <f>_xlfn.XLOOKUP(Tabla135[[#This Row],[Id Riesgo]],Tabla13[Id Riesgo],Tabla13[Probabilidad])</f>
        <v/>
      </c>
      <c r="J808" s="327" t="str">
        <f>_xlfn.XLOOKUP(Tabla135[[#This Row],[Id Riesgo]],Tabla13[Id Riesgo],Tabla13[Porcentaje Impacto],"",1)</f>
        <v/>
      </c>
      <c r="K808" s="311">
        <v>7</v>
      </c>
      <c r="L808" s="314"/>
      <c r="M808" s="314"/>
      <c r="N808" s="314"/>
      <c r="O808" s="295"/>
      <c r="P808" s="314"/>
      <c r="Q808" s="328" t="str">
        <f>_xlfn.TEXTJOIN(" ",TRUE,Tabla135[[#This Row],[Actividad - Acción ¿Qué?
Inicia con verbo]],Tabla135[[#This Row],[Complemento
(Observaciones o desviaciones)]])</f>
        <v/>
      </c>
      <c r="R808" s="295"/>
      <c r="S808" s="327" t="str">
        <f>_xlfn.XLOOKUP(Tabla135[[#This Row],[Tipo de control]],Tabla7[Tipo de control],Tabla7[Peso],"",1)</f>
        <v/>
      </c>
      <c r="T808" s="290" t="str">
        <f>_xlfn.XLOOKUP(Tabla135[[#This Row],[Tipo de control]],Tabla7[Tipo de control],Tabla7[Afectación matriz],"",1)</f>
        <v/>
      </c>
      <c r="U808" s="295"/>
      <c r="V808" s="327" t="str">
        <f>_xlfn.XLOOKUP(Tabla135[[#This Row],[Implementación]],Tabla11[Implementación],Tabla11[Peso],"",1)</f>
        <v/>
      </c>
      <c r="W808" s="295"/>
      <c r="X808" s="295"/>
      <c r="Y808" s="295"/>
      <c r="Z808" s="295"/>
      <c r="AA808" s="310" t="str">
        <f>IFERROR(Tabla135[[#This Row],[Peso del control]]+Tabla135[[#This Row],[Peso de la implementación]],"")</f>
        <v/>
      </c>
      <c r="AB808" s="310" t="str" cm="1">
        <f t="array" ref="AB808">IFERROR(IF(Tabla135[[#This Row],[Registro diligenciado]]=TRUE,_xlfn.IFS(AND(Tabla135[[#This Row],[No. de Control]]=1,Tabla135[[#This Row],[Desplazamiento en la Matriz]]="Probabilidad"),D808-(D808*Tabla135[[#This Row],[Valor del control]]),AND(Tabla135[[#This Row],[No. de Control]]&gt;1,Tabla135[[#This Row],[Desplazamiento en la Matriz]]="Probabilidad"),AB807-(AB807*Tabla135[[#This Row],[Valor del control]]),AND(Tabla135[[#This Row],[No. de Control]]=1,Tabla135[[#This Row],[Desplazamiento en la Matriz]]="Impacto"),D808,AND(Tabla135[[#This Row],[No. de Control]]&gt;1,Tabla135[[#This Row],[Desplazamiento en la Matriz]]="Impacto"),AB807),""),"")</f>
        <v/>
      </c>
      <c r="AC808" s="310" t="str" cm="1">
        <f t="array" ref="AC808">IFERROR(IF(Tabla135[[#This Row],[Registro diligenciado]]=TRUE,_xlfn.IFS(AND(Tabla135[[#This Row],[No. de Control]]=1,Tabla135[[#This Row],[Desplazamiento en la Matriz]]="Impacto"),E808-(E808*Tabla135[[#This Row],[Valor del control]]),AND(Tabla135[[#This Row],[No. de Control]]&gt;1,Tabla135[[#This Row],[Desplazamiento en la Matriz]]="Impacto"),AC807-(AC807*Tabla135[[#This Row],[Valor del control]]),AND(Tabla135[[#This Row],[No. de Control]]=1,Tabla135[[#This Row],[Desplazamiento en la Matriz]]="Probabilidad"),E808,AND(Tabla135[[#This Row],[No. de Control]]&gt;1,Tabla135[[#This Row],[Desplazamiento en la Matriz]]="Probabilidad"),AC807),""),"")</f>
        <v/>
      </c>
      <c r="AD808" s="310">
        <f>IFERROR(_xlfn.MINIFS(Tabla135[Probabilidad residual],Tabla135[Id Riesgo],Tabla135[[#This Row],[Id Riesgo]]),"")</f>
        <v>0</v>
      </c>
      <c r="AE808" s="310">
        <f>IFERROR(_xlfn.MINIFS(Tabla135[Impacto residual],Tabla135[Id Riesgo],Tabla135[[#This Row],[Id Riesgo]]),"")</f>
        <v>0</v>
      </c>
      <c r="AF808" s="310" t="str" cm="1">
        <f t="array" ref="AF80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08" s="310" t="str" cm="1">
        <f t="array" ref="AG80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0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08" s="213"/>
      <c r="AJ808" s="727">
        <f>_xlfn.MINIFS(Tabla135[Probabilidad residual],Tabla135[Id Riesgo],Tabla135[[#This Row],[Id Riesgo]])</f>
        <v>0</v>
      </c>
      <c r="AK808" s="727">
        <f>_xlfn.MINIFS(Tabla135[Impacto residual],Tabla135[Id Riesgo],Tabla135[[#This Row],[Id Riesgo]])</f>
        <v>0</v>
      </c>
      <c r="AL808" s="727"/>
      <c r="AM808" s="727"/>
      <c r="AN808" s="213"/>
      <c r="AO808" s="213"/>
      <c r="AP808" s="213"/>
      <c r="AQ808" s="213"/>
      <c r="AR808" s="213"/>
      <c r="AS808" s="213"/>
      <c r="AT808" s="213"/>
      <c r="AU808" s="213"/>
      <c r="AV808" s="213"/>
      <c r="AW808" s="213"/>
      <c r="AX808" s="213"/>
      <c r="AY808" s="213"/>
    </row>
    <row r="809" spans="1:51" ht="14.6" x14ac:dyDescent="0.4">
      <c r="A809" s="735" t="str">
        <f>Tabla135[[#This Row],[Id Riesgo]]</f>
        <v>RC80</v>
      </c>
      <c r="B809" s="736" t="str">
        <f>Tabla135[[#This Row],[Riesgo]]</f>
        <v/>
      </c>
      <c r="C809" s="742" t="b">
        <f>Tabla135[[#This Row],[Identificado en paso 1 y 2?]]</f>
        <v>0</v>
      </c>
      <c r="D809" s="727" t="str">
        <f>_xlfn.XLOOKUP(Tabla135[[#This Row],[Id Riesgo]],Tabla13[Id Riesgo],Tabla13[Probabilidad],"",1)</f>
        <v/>
      </c>
      <c r="E809" s="727" t="str">
        <f>IF(C809=TRUE,_xlfn.XLOOKUP(Tabla135[[#This Row],[Id Riesgo]],Tabla13[Id Riesgo],Tabla13[Porcentaje Impacto],"",1),"")</f>
        <v/>
      </c>
      <c r="F809" s="290" t="str">
        <f t="shared" si="79"/>
        <v>RC80</v>
      </c>
      <c r="G809" s="415" t="b">
        <f>_xlfn.XLOOKUP(F809,Tabla13[Id Riesgo],Tabla13[Registro diligenciado],FALSE,1)</f>
        <v>0</v>
      </c>
      <c r="H809" s="290" t="str">
        <f>IF(G809,_xlfn.XLOOKUP(F809,Tabla6[Id Riesgo],Tabla6[DESCRIPCIÓN DEL RIESGO],FALSE,1),"")</f>
        <v/>
      </c>
      <c r="I809" s="327" t="str">
        <f>_xlfn.XLOOKUP(Tabla135[[#This Row],[Id Riesgo]],Tabla13[Id Riesgo],Tabla13[Probabilidad])</f>
        <v/>
      </c>
      <c r="J809" s="327" t="str">
        <f>_xlfn.XLOOKUP(Tabla135[[#This Row],[Id Riesgo]],Tabla13[Id Riesgo],Tabla13[Porcentaje Impacto],"",1)</f>
        <v/>
      </c>
      <c r="K809" s="311">
        <v>8</v>
      </c>
      <c r="L809" s="314"/>
      <c r="M809" s="314"/>
      <c r="N809" s="314"/>
      <c r="O809" s="295"/>
      <c r="P809" s="314"/>
      <c r="Q809" s="328" t="str">
        <f>_xlfn.TEXTJOIN(" ",TRUE,Tabla135[[#This Row],[Actividad - Acción ¿Qué?
Inicia con verbo]],Tabla135[[#This Row],[Complemento
(Observaciones o desviaciones)]])</f>
        <v/>
      </c>
      <c r="R809" s="295"/>
      <c r="S809" s="327" t="str">
        <f>_xlfn.XLOOKUP(Tabla135[[#This Row],[Tipo de control]],Tabla7[Tipo de control],Tabla7[Peso],"",1)</f>
        <v/>
      </c>
      <c r="T809" s="290" t="str">
        <f>_xlfn.XLOOKUP(Tabla135[[#This Row],[Tipo de control]],Tabla7[Tipo de control],Tabla7[Afectación matriz],"",1)</f>
        <v/>
      </c>
      <c r="U809" s="295"/>
      <c r="V809" s="327" t="str">
        <f>_xlfn.XLOOKUP(Tabla135[[#This Row],[Implementación]],Tabla11[Implementación],Tabla11[Peso],"",1)</f>
        <v/>
      </c>
      <c r="W809" s="295"/>
      <c r="X809" s="295"/>
      <c r="Y809" s="295"/>
      <c r="Z809" s="295"/>
      <c r="AA809" s="310" t="str">
        <f>IFERROR(Tabla135[[#This Row],[Peso del control]]+Tabla135[[#This Row],[Peso de la implementación]],"")</f>
        <v/>
      </c>
      <c r="AB809" s="310" t="str" cm="1">
        <f t="array" ref="AB809">IFERROR(IF(Tabla135[[#This Row],[Registro diligenciado]]=TRUE,_xlfn.IFS(AND(Tabla135[[#This Row],[No. de Control]]=1,Tabla135[[#This Row],[Desplazamiento en la Matriz]]="Probabilidad"),D809-(D809*Tabla135[[#This Row],[Valor del control]]),AND(Tabla135[[#This Row],[No. de Control]]&gt;1,Tabla135[[#This Row],[Desplazamiento en la Matriz]]="Probabilidad"),AB808-(AB808*Tabla135[[#This Row],[Valor del control]]),AND(Tabla135[[#This Row],[No. de Control]]=1,Tabla135[[#This Row],[Desplazamiento en la Matriz]]="Impacto"),D809,AND(Tabla135[[#This Row],[No. de Control]]&gt;1,Tabla135[[#This Row],[Desplazamiento en la Matriz]]="Impacto"),AB808),""),"")</f>
        <v/>
      </c>
      <c r="AC809" s="310" t="str" cm="1">
        <f t="array" ref="AC809">IFERROR(IF(Tabla135[[#This Row],[Registro diligenciado]]=TRUE,_xlfn.IFS(AND(Tabla135[[#This Row],[No. de Control]]=1,Tabla135[[#This Row],[Desplazamiento en la Matriz]]="Impacto"),E809-(E809*Tabla135[[#This Row],[Valor del control]]),AND(Tabla135[[#This Row],[No. de Control]]&gt;1,Tabla135[[#This Row],[Desplazamiento en la Matriz]]="Impacto"),AC808-(AC808*Tabla135[[#This Row],[Valor del control]]),AND(Tabla135[[#This Row],[No. de Control]]=1,Tabla135[[#This Row],[Desplazamiento en la Matriz]]="Probabilidad"),E809,AND(Tabla135[[#This Row],[No. de Control]]&gt;1,Tabla135[[#This Row],[Desplazamiento en la Matriz]]="Probabilidad"),AC808),""),"")</f>
        <v/>
      </c>
      <c r="AD809" s="310">
        <f>IFERROR(_xlfn.MINIFS(Tabla135[Probabilidad residual],Tabla135[Id Riesgo],Tabla135[[#This Row],[Id Riesgo]]),"")</f>
        <v>0</v>
      </c>
      <c r="AE809" s="310">
        <f>IFERROR(_xlfn.MINIFS(Tabla135[Impacto residual],Tabla135[Id Riesgo],Tabla135[[#This Row],[Id Riesgo]]),"")</f>
        <v>0</v>
      </c>
      <c r="AF809" s="310" t="str" cm="1">
        <f t="array" ref="AF80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09" s="310" t="str" cm="1">
        <f t="array" ref="AG80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0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09" s="213"/>
      <c r="AJ809" s="727">
        <f>_xlfn.MINIFS(Tabla135[Probabilidad residual],Tabla135[Id Riesgo],Tabla135[[#This Row],[Id Riesgo]])</f>
        <v>0</v>
      </c>
      <c r="AK809" s="727">
        <f>_xlfn.MINIFS(Tabla135[Impacto residual],Tabla135[Id Riesgo],Tabla135[[#This Row],[Id Riesgo]])</f>
        <v>0</v>
      </c>
      <c r="AL809" s="727"/>
      <c r="AM809" s="727"/>
      <c r="AN809" s="213"/>
      <c r="AO809" s="213"/>
      <c r="AP809" s="213"/>
      <c r="AQ809" s="213"/>
      <c r="AR809" s="213"/>
      <c r="AS809" s="213"/>
      <c r="AT809" s="213"/>
      <c r="AU809" s="213"/>
      <c r="AV809" s="213"/>
      <c r="AW809" s="213"/>
      <c r="AX809" s="213"/>
      <c r="AY809" s="213"/>
    </row>
    <row r="810" spans="1:51" ht="14.6" x14ac:dyDescent="0.4">
      <c r="A810" s="735" t="str">
        <f>Tabla135[[#This Row],[Id Riesgo]]</f>
        <v>RC80</v>
      </c>
      <c r="B810" s="736" t="str">
        <f>Tabla135[[#This Row],[Riesgo]]</f>
        <v/>
      </c>
      <c r="C810" s="742" t="b">
        <f>Tabla135[[#This Row],[Identificado en paso 1 y 2?]]</f>
        <v>0</v>
      </c>
      <c r="D810" s="727" t="str">
        <f>_xlfn.XLOOKUP(Tabla135[[#This Row],[Id Riesgo]],Tabla13[Id Riesgo],Tabla13[Probabilidad],"",1)</f>
        <v/>
      </c>
      <c r="E810" s="727" t="str">
        <f>IF(C810=TRUE,_xlfn.XLOOKUP(Tabla135[[#This Row],[Id Riesgo]],Tabla13[Id Riesgo],Tabla13[Porcentaje Impacto],"",1),"")</f>
        <v/>
      </c>
      <c r="F810" s="290" t="str">
        <f t="shared" si="79"/>
        <v>RC80</v>
      </c>
      <c r="G810" s="415" t="b">
        <f>_xlfn.XLOOKUP(F810,Tabla13[Id Riesgo],Tabla13[Registro diligenciado],FALSE,1)</f>
        <v>0</v>
      </c>
      <c r="H810" s="290" t="str">
        <f>IF(G810,_xlfn.XLOOKUP(F810,Tabla6[Id Riesgo],Tabla6[DESCRIPCIÓN DEL RIESGO],FALSE,1),"")</f>
        <v/>
      </c>
      <c r="I810" s="327" t="str">
        <f>_xlfn.XLOOKUP(Tabla135[[#This Row],[Id Riesgo]],Tabla13[Id Riesgo],Tabla13[Probabilidad])</f>
        <v/>
      </c>
      <c r="J810" s="327" t="str">
        <f>_xlfn.XLOOKUP(Tabla135[[#This Row],[Id Riesgo]],Tabla13[Id Riesgo],Tabla13[Porcentaje Impacto],"",1)</f>
        <v/>
      </c>
      <c r="K810" s="311">
        <v>9</v>
      </c>
      <c r="L810" s="314"/>
      <c r="M810" s="314"/>
      <c r="N810" s="314"/>
      <c r="O810" s="295"/>
      <c r="P810" s="314"/>
      <c r="Q810" s="328" t="str">
        <f>_xlfn.TEXTJOIN(" ",TRUE,Tabla135[[#This Row],[Actividad - Acción ¿Qué?
Inicia con verbo]],Tabla135[[#This Row],[Complemento
(Observaciones o desviaciones)]])</f>
        <v/>
      </c>
      <c r="R810" s="295"/>
      <c r="S810" s="327" t="str">
        <f>_xlfn.XLOOKUP(Tabla135[[#This Row],[Tipo de control]],Tabla7[Tipo de control],Tabla7[Peso],"",1)</f>
        <v/>
      </c>
      <c r="T810" s="290" t="str">
        <f>_xlfn.XLOOKUP(Tabla135[[#This Row],[Tipo de control]],Tabla7[Tipo de control],Tabla7[Afectación matriz],"",1)</f>
        <v/>
      </c>
      <c r="U810" s="295"/>
      <c r="V810" s="327" t="str">
        <f>_xlfn.XLOOKUP(Tabla135[[#This Row],[Implementación]],Tabla11[Implementación],Tabla11[Peso],"",1)</f>
        <v/>
      </c>
      <c r="W810" s="295"/>
      <c r="X810" s="295"/>
      <c r="Y810" s="295"/>
      <c r="Z810" s="295"/>
      <c r="AA810" s="310" t="str">
        <f>IFERROR(Tabla135[[#This Row],[Peso del control]]+Tabla135[[#This Row],[Peso de la implementación]],"")</f>
        <v/>
      </c>
      <c r="AB810" s="310" t="str" cm="1">
        <f t="array" ref="AB810">IFERROR(IF(Tabla135[[#This Row],[Registro diligenciado]]=TRUE,_xlfn.IFS(AND(Tabla135[[#This Row],[No. de Control]]=1,Tabla135[[#This Row],[Desplazamiento en la Matriz]]="Probabilidad"),D810-(D810*Tabla135[[#This Row],[Valor del control]]),AND(Tabla135[[#This Row],[No. de Control]]&gt;1,Tabla135[[#This Row],[Desplazamiento en la Matriz]]="Probabilidad"),AB809-(AB809*Tabla135[[#This Row],[Valor del control]]),AND(Tabla135[[#This Row],[No. de Control]]=1,Tabla135[[#This Row],[Desplazamiento en la Matriz]]="Impacto"),D810,AND(Tabla135[[#This Row],[No. de Control]]&gt;1,Tabla135[[#This Row],[Desplazamiento en la Matriz]]="Impacto"),AB809),""),"")</f>
        <v/>
      </c>
      <c r="AC810" s="310" t="str" cm="1">
        <f t="array" ref="AC810">IFERROR(IF(Tabla135[[#This Row],[Registro diligenciado]]=TRUE,_xlfn.IFS(AND(Tabla135[[#This Row],[No. de Control]]=1,Tabla135[[#This Row],[Desplazamiento en la Matriz]]="Impacto"),E810-(E810*Tabla135[[#This Row],[Valor del control]]),AND(Tabla135[[#This Row],[No. de Control]]&gt;1,Tabla135[[#This Row],[Desplazamiento en la Matriz]]="Impacto"),AC809-(AC809*Tabla135[[#This Row],[Valor del control]]),AND(Tabla135[[#This Row],[No. de Control]]=1,Tabla135[[#This Row],[Desplazamiento en la Matriz]]="Probabilidad"),E810,AND(Tabla135[[#This Row],[No. de Control]]&gt;1,Tabla135[[#This Row],[Desplazamiento en la Matriz]]="Probabilidad"),AC809),""),"")</f>
        <v/>
      </c>
      <c r="AD810" s="310">
        <f>IFERROR(_xlfn.MINIFS(Tabla135[Probabilidad residual],Tabla135[Id Riesgo],Tabla135[[#This Row],[Id Riesgo]]),"")</f>
        <v>0</v>
      </c>
      <c r="AE810" s="310">
        <f>IFERROR(_xlfn.MINIFS(Tabla135[Impacto residual],Tabla135[Id Riesgo],Tabla135[[#This Row],[Id Riesgo]]),"")</f>
        <v>0</v>
      </c>
      <c r="AF810" s="310" t="str" cm="1">
        <f t="array" ref="AF81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10" s="310" t="str" cm="1">
        <f t="array" ref="AG81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1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10" s="213"/>
      <c r="AJ810" s="727">
        <f>_xlfn.MINIFS(Tabla135[Probabilidad residual],Tabla135[Id Riesgo],Tabla135[[#This Row],[Id Riesgo]])</f>
        <v>0</v>
      </c>
      <c r="AK810" s="727">
        <f>_xlfn.MINIFS(Tabla135[Impacto residual],Tabla135[Id Riesgo],Tabla135[[#This Row],[Id Riesgo]])</f>
        <v>0</v>
      </c>
      <c r="AL810" s="727"/>
      <c r="AM810" s="727"/>
      <c r="AN810" s="213"/>
      <c r="AO810" s="213"/>
      <c r="AP810" s="213"/>
      <c r="AQ810" s="213"/>
      <c r="AR810" s="213"/>
      <c r="AS810" s="213"/>
      <c r="AT810" s="213"/>
      <c r="AU810" s="213"/>
      <c r="AV810" s="213"/>
      <c r="AW810" s="213"/>
      <c r="AX810" s="213"/>
      <c r="AY810" s="213"/>
    </row>
    <row r="811" spans="1:51" ht="14.6" x14ac:dyDescent="0.4">
      <c r="A811" s="735" t="str">
        <f>Tabla135[[#This Row],[Id Riesgo]]</f>
        <v>RC80</v>
      </c>
      <c r="B811" s="736" t="str">
        <f>Tabla135[[#This Row],[Riesgo]]</f>
        <v/>
      </c>
      <c r="C811" s="742" t="b">
        <f>Tabla135[[#This Row],[Identificado en paso 1 y 2?]]</f>
        <v>0</v>
      </c>
      <c r="D811" s="727" t="str">
        <f>_xlfn.XLOOKUP(Tabla135[[#This Row],[Id Riesgo]],Tabla13[Id Riesgo],Tabla13[Probabilidad],"",1)</f>
        <v/>
      </c>
      <c r="E811" s="727" t="str">
        <f>IF(C811=TRUE,_xlfn.XLOOKUP(Tabla135[[#This Row],[Id Riesgo]],Tabla13[Id Riesgo],Tabla13[Porcentaje Impacto],"",1),"")</f>
        <v/>
      </c>
      <c r="F811" s="290" t="str">
        <f t="shared" si="79"/>
        <v>RC80</v>
      </c>
      <c r="G811" s="415" t="b">
        <f>_xlfn.XLOOKUP(F811,Tabla13[Id Riesgo],Tabla13[Registro diligenciado],FALSE,1)</f>
        <v>0</v>
      </c>
      <c r="H811" s="290" t="str">
        <f>IF(G811,_xlfn.XLOOKUP(F811,Tabla6[Id Riesgo],Tabla6[DESCRIPCIÓN DEL RIESGO],FALSE,1),"")</f>
        <v/>
      </c>
      <c r="I811" s="327" t="str">
        <f>_xlfn.XLOOKUP(Tabla135[[#This Row],[Id Riesgo]],Tabla13[Id Riesgo],Tabla13[Probabilidad])</f>
        <v/>
      </c>
      <c r="J811" s="327" t="str">
        <f>_xlfn.XLOOKUP(Tabla135[[#This Row],[Id Riesgo]],Tabla13[Id Riesgo],Tabla13[Porcentaje Impacto],"",1)</f>
        <v/>
      </c>
      <c r="K811" s="311">
        <v>10</v>
      </c>
      <c r="L811" s="314"/>
      <c r="M811" s="314"/>
      <c r="N811" s="314"/>
      <c r="O811" s="295"/>
      <c r="P811" s="314"/>
      <c r="Q811" s="328" t="str">
        <f>_xlfn.TEXTJOIN(" ",TRUE,Tabla135[[#This Row],[Actividad - Acción ¿Qué?
Inicia con verbo]],Tabla135[[#This Row],[Complemento
(Observaciones o desviaciones)]])</f>
        <v/>
      </c>
      <c r="R811" s="295"/>
      <c r="S811" s="327" t="str">
        <f>_xlfn.XLOOKUP(Tabla135[[#This Row],[Tipo de control]],Tabla7[Tipo de control],Tabla7[Peso],"",1)</f>
        <v/>
      </c>
      <c r="T811" s="290" t="str">
        <f>_xlfn.XLOOKUP(Tabla135[[#This Row],[Tipo de control]],Tabla7[Tipo de control],Tabla7[Afectación matriz],"",1)</f>
        <v/>
      </c>
      <c r="U811" s="295"/>
      <c r="V811" s="327" t="str">
        <f>_xlfn.XLOOKUP(Tabla135[[#This Row],[Implementación]],Tabla11[Implementación],Tabla11[Peso],"",1)</f>
        <v/>
      </c>
      <c r="W811" s="295"/>
      <c r="X811" s="295"/>
      <c r="Y811" s="295"/>
      <c r="Z811" s="295"/>
      <c r="AA811" s="310" t="str">
        <f>IFERROR(Tabla135[[#This Row],[Peso del control]]+Tabla135[[#This Row],[Peso de la implementación]],"")</f>
        <v/>
      </c>
      <c r="AB811" s="310" t="str" cm="1">
        <f t="array" ref="AB811">IFERROR(IF(Tabla135[[#This Row],[Registro diligenciado]]=TRUE,_xlfn.IFS(AND(Tabla135[[#This Row],[No. de Control]]=1,Tabla135[[#This Row],[Desplazamiento en la Matriz]]="Probabilidad"),D811-(D811*Tabla135[[#This Row],[Valor del control]]),AND(Tabla135[[#This Row],[No. de Control]]&gt;1,Tabla135[[#This Row],[Desplazamiento en la Matriz]]="Probabilidad"),AB810-(AB810*Tabla135[[#This Row],[Valor del control]]),AND(Tabla135[[#This Row],[No. de Control]]=1,Tabla135[[#This Row],[Desplazamiento en la Matriz]]="Impacto"),D811,AND(Tabla135[[#This Row],[No. de Control]]&gt;1,Tabla135[[#This Row],[Desplazamiento en la Matriz]]="Impacto"),AB810),""),"")</f>
        <v/>
      </c>
      <c r="AC811" s="310" t="str" cm="1">
        <f t="array" ref="AC811">IFERROR(IF(Tabla135[[#This Row],[Registro diligenciado]]=TRUE,_xlfn.IFS(AND(Tabla135[[#This Row],[No. de Control]]=1,Tabla135[[#This Row],[Desplazamiento en la Matriz]]="Impacto"),E811-(E811*Tabla135[[#This Row],[Valor del control]]),AND(Tabla135[[#This Row],[No. de Control]]&gt;1,Tabla135[[#This Row],[Desplazamiento en la Matriz]]="Impacto"),AC810-(AC810*Tabla135[[#This Row],[Valor del control]]),AND(Tabla135[[#This Row],[No. de Control]]=1,Tabla135[[#This Row],[Desplazamiento en la Matriz]]="Probabilidad"),E811,AND(Tabla135[[#This Row],[No. de Control]]&gt;1,Tabla135[[#This Row],[Desplazamiento en la Matriz]]="Probabilidad"),AC810),""),"")</f>
        <v/>
      </c>
      <c r="AD811" s="310">
        <f>IFERROR(_xlfn.MINIFS(Tabla135[Probabilidad residual],Tabla135[Id Riesgo],Tabla135[[#This Row],[Id Riesgo]]),"")</f>
        <v>0</v>
      </c>
      <c r="AE811" s="310">
        <f>IFERROR(_xlfn.MINIFS(Tabla135[Impacto residual],Tabla135[Id Riesgo],Tabla135[[#This Row],[Id Riesgo]]),"")</f>
        <v>0</v>
      </c>
      <c r="AF811" s="310" t="str" cm="1">
        <f t="array" ref="AF81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11" s="310" t="str" cm="1">
        <f t="array" ref="AG81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1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11" s="213"/>
      <c r="AJ811" s="727">
        <f>_xlfn.MINIFS(Tabla135[Probabilidad residual],Tabla135[Id Riesgo],Tabla135[[#This Row],[Id Riesgo]])</f>
        <v>0</v>
      </c>
      <c r="AK811" s="727">
        <f>_xlfn.MINIFS(Tabla135[Impacto residual],Tabla135[Id Riesgo],Tabla135[[#This Row],[Id Riesgo]])</f>
        <v>0</v>
      </c>
      <c r="AL811" s="727"/>
      <c r="AM811" s="727"/>
      <c r="AN811" s="213"/>
      <c r="AO811" s="213"/>
      <c r="AP811" s="213"/>
      <c r="AQ811" s="213"/>
      <c r="AR811" s="213"/>
      <c r="AS811" s="213"/>
      <c r="AT811" s="213"/>
      <c r="AU811" s="213"/>
      <c r="AV811" s="213"/>
      <c r="AW811" s="213"/>
      <c r="AX811" s="213"/>
      <c r="AY811" s="213"/>
    </row>
    <row r="812" spans="1:51" ht="14.6" x14ac:dyDescent="0.4">
      <c r="A812" s="735" t="str">
        <f>Tabla135[[#This Row],[Id Riesgo]]</f>
        <v>RC81</v>
      </c>
      <c r="B812" s="736" t="str">
        <f>Tabla135[[#This Row],[Riesgo]]</f>
        <v/>
      </c>
      <c r="C812" s="742" t="b">
        <f>Tabla135[[#This Row],[Identificado en paso 1 y 2?]]</f>
        <v>0</v>
      </c>
      <c r="D812" s="727" t="str">
        <f>_xlfn.XLOOKUP(Tabla135[[#This Row],[Id Riesgo]],Tabla13[Id Riesgo],Tabla13[Probabilidad],"",1)</f>
        <v/>
      </c>
      <c r="E812" s="727" t="str">
        <f>IF(C812=TRUE,_xlfn.XLOOKUP(Tabla135[[#This Row],[Id Riesgo]],Tabla13[Id Riesgo],Tabla13[Porcentaje Impacto],"",1),"")</f>
        <v/>
      </c>
      <c r="F812" s="290" t="s">
        <v>212</v>
      </c>
      <c r="G812" s="415" t="b">
        <f>_xlfn.XLOOKUP(F812,Tabla13[Id Riesgo],Tabla13[Registro diligenciado],FALSE,1)</f>
        <v>0</v>
      </c>
      <c r="H812" s="290" t="str">
        <f>IF(G812,_xlfn.XLOOKUP(F812,Tabla6[Id Riesgo],Tabla6[DESCRIPCIÓN DEL RIESGO],FALSE,1),"")</f>
        <v/>
      </c>
      <c r="I812" s="327" t="str">
        <f>_xlfn.XLOOKUP(Tabla135[[#This Row],[Id Riesgo]],Tabla13[Id Riesgo],Tabla13[Probabilidad])</f>
        <v/>
      </c>
      <c r="J812" s="327" t="str">
        <f>_xlfn.XLOOKUP(Tabla135[[#This Row],[Id Riesgo]],Tabla13[Id Riesgo],Tabla13[Porcentaje Impacto],"",1)</f>
        <v/>
      </c>
      <c r="K812" s="311">
        <v>1</v>
      </c>
      <c r="L812" s="314"/>
      <c r="M812" s="314"/>
      <c r="N812" s="314"/>
      <c r="O812" s="295"/>
      <c r="P812" s="314"/>
      <c r="Q812" s="328" t="str">
        <f>_xlfn.TEXTJOIN(" ",TRUE,Tabla135[[#This Row],[Actividad - Acción ¿Qué?
Inicia con verbo]],Tabla135[[#This Row],[Complemento
(Observaciones o desviaciones)]])</f>
        <v/>
      </c>
      <c r="R812" s="295"/>
      <c r="S812" s="327" t="str">
        <f>_xlfn.XLOOKUP(Tabla135[[#This Row],[Tipo de control]],Tabla7[Tipo de control],Tabla7[Peso],"",1)</f>
        <v/>
      </c>
      <c r="T812" s="290" t="str">
        <f>_xlfn.XLOOKUP(Tabla135[[#This Row],[Tipo de control]],Tabla7[Tipo de control],Tabla7[Afectación matriz],"",1)</f>
        <v/>
      </c>
      <c r="U812" s="295"/>
      <c r="V812" s="327" t="str">
        <f>_xlfn.XLOOKUP(Tabla135[[#This Row],[Implementación]],Tabla11[Implementación],Tabla11[Peso],"",1)</f>
        <v/>
      </c>
      <c r="W812" s="295"/>
      <c r="X812" s="295"/>
      <c r="Y812" s="295"/>
      <c r="Z812" s="295"/>
      <c r="AA812" s="310" t="str">
        <f>IFERROR(Tabla135[[#This Row],[Peso del control]]+Tabla135[[#This Row],[Peso de la implementación]],"")</f>
        <v/>
      </c>
      <c r="AB812" s="310" t="str" cm="1">
        <f t="array" ref="AB812">IFERROR(IF(Tabla135[[#This Row],[Registro diligenciado]]=TRUE,_xlfn.IFS(AND(Tabla135[[#This Row],[No. de Control]]=1,Tabla135[[#This Row],[Desplazamiento en la Matriz]]="Probabilidad"),D812-(D812*Tabla135[[#This Row],[Valor del control]]),AND(Tabla135[[#This Row],[No. de Control]]&gt;1,Tabla135[[#This Row],[Desplazamiento en la Matriz]]="Probabilidad"),AB811-(AB811*Tabla135[[#This Row],[Valor del control]]),AND(Tabla135[[#This Row],[No. de Control]]=1,Tabla135[[#This Row],[Desplazamiento en la Matriz]]="Impacto"),D812,AND(Tabla135[[#This Row],[No. de Control]]&gt;1,Tabla135[[#This Row],[Desplazamiento en la Matriz]]="Impacto"),AB811),""),"")</f>
        <v/>
      </c>
      <c r="AC812" s="310" t="str" cm="1">
        <f t="array" ref="AC812">IFERROR(IF(Tabla135[[#This Row],[Registro diligenciado]]=TRUE,_xlfn.IFS(AND(Tabla135[[#This Row],[No. de Control]]=1,Tabla135[[#This Row],[Desplazamiento en la Matriz]]="Impacto"),E812-(E812*Tabla135[[#This Row],[Valor del control]]),AND(Tabla135[[#This Row],[No. de Control]]&gt;1,Tabla135[[#This Row],[Desplazamiento en la Matriz]]="Impacto"),AC811-(AC811*Tabla135[[#This Row],[Valor del control]]),AND(Tabla135[[#This Row],[No. de Control]]=1,Tabla135[[#This Row],[Desplazamiento en la Matriz]]="Probabilidad"),E812,AND(Tabla135[[#This Row],[No. de Control]]&gt;1,Tabla135[[#This Row],[Desplazamiento en la Matriz]]="Probabilidad"),AC811),""),"")</f>
        <v/>
      </c>
      <c r="AD812" s="310">
        <f>IFERROR(_xlfn.MINIFS(Tabla135[Probabilidad residual],Tabla135[Id Riesgo],Tabla135[[#This Row],[Id Riesgo]]),"")</f>
        <v>0</v>
      </c>
      <c r="AE812" s="310">
        <f>IFERROR(_xlfn.MINIFS(Tabla135[Impacto residual],Tabla135[Id Riesgo],Tabla135[[#This Row],[Id Riesgo]]),"")</f>
        <v>0</v>
      </c>
      <c r="AF812" s="310" t="str" cm="1">
        <f t="array" ref="AF81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12" s="310" t="str" cm="1">
        <f t="array" ref="AG81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1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12" s="213"/>
      <c r="AJ812" s="727">
        <f>_xlfn.MINIFS(Tabla135[Probabilidad residual],Tabla135[Id Riesgo],Tabla135[[#This Row],[Id Riesgo]])</f>
        <v>0</v>
      </c>
      <c r="AK812" s="727">
        <f>_xlfn.MINIFS(Tabla135[Impacto residual],Tabla135[Id Riesgo],Tabla135[[#This Row],[Id Riesgo]])</f>
        <v>0</v>
      </c>
      <c r="AL812" s="727" t="str" cm="1">
        <f t="array" ref="AL812">IFERROR(_xlfn.IFS(AND(AJ812&gt;=CONFIGURACIÓN!$BF$6,AJ812&lt;=CONFIGURACIÓN!$BG$6),CONFIGURACIÓN!$BE$6,AND(AJ812&gt;=CONFIGURACIÓN!$BF$7,AJ812&lt;=CONFIGURACIÓN!$BG$7),CONFIGURACIÓN!$BE$7,AND(AJ812&gt;=CONFIGURACIÓN!$BF$8,AJ812&lt;=CONFIGURACIÓN!$BG$8),CONFIGURACIÓN!$BE$8,AND(AJ812&gt;=CONFIGURACIÓN!$BF$9,AJ812&lt;=CONFIGURACIÓN!$BG$9),CONFIGURACIÓN!$BE$9,AND(AJ812&gt;=CONFIGURACIÓN!$BF$10,AJ812&lt;=CONFIGURACIÓN!$BG$10),CONFIGURACIÓN!$BE$10),"")</f>
        <v/>
      </c>
      <c r="AM812" s="727" t="str" cm="1">
        <f t="array" ref="AM812">IFERROR(_xlfn.IFS(AND(AK812&gt;=CONFIGURACIÓN!$BJ$6,AK812&lt;=CONFIGURACIÓN!$BK$6),CONFIGURACIÓN!$BI$6,AND(AK812&gt;=CONFIGURACIÓN!$BJ$7,AK812&lt;=CONFIGURACIÓN!$BK$7),CONFIGURACIÓN!$BI$7,AND(AK812&gt;=CONFIGURACIÓN!$BJ$8,AK812&lt;=CONFIGURACIÓN!$BK$8),CONFIGURACIÓN!$BI$8,AND(AK812&gt;=CONFIGURACIÓN!$BJ$9,AK812&lt;=CONFIGURACIÓN!$BK$9),CONFIGURACIÓN!$BI$9,AND(AK812&gt;=CONFIGURACIÓN!$BJ$10,AK812&lt;=CONFIGURACIÓN!$BK$10),CONFIGURACIÓN!$BI$10),"")</f>
        <v/>
      </c>
      <c r="AN812" s="213"/>
      <c r="AO812" s="213"/>
      <c r="AP812" s="213"/>
      <c r="AQ812" s="213"/>
      <c r="AR812" s="213"/>
      <c r="AS812" s="213"/>
      <c r="AT812" s="213"/>
      <c r="AU812" s="213"/>
      <c r="AV812" s="213"/>
      <c r="AW812" s="213"/>
      <c r="AX812" s="213"/>
      <c r="AY812" s="213"/>
    </row>
    <row r="813" spans="1:51" ht="14.6" x14ac:dyDescent="0.4">
      <c r="A813" s="735" t="str">
        <f>Tabla135[[#This Row],[Id Riesgo]]</f>
        <v>RC81</v>
      </c>
      <c r="B813" s="736" t="str">
        <f>Tabla135[[#This Row],[Riesgo]]</f>
        <v/>
      </c>
      <c r="C813" s="742" t="b">
        <f>Tabla135[[#This Row],[Identificado en paso 1 y 2?]]</f>
        <v>0</v>
      </c>
      <c r="D813" s="727" t="str">
        <f>_xlfn.XLOOKUP(Tabla135[[#This Row],[Id Riesgo]],Tabla13[Id Riesgo],Tabla13[Probabilidad],"",1)</f>
        <v/>
      </c>
      <c r="E813" s="727" t="str">
        <f>IF(C813=TRUE,_xlfn.XLOOKUP(Tabla135[[#This Row],[Id Riesgo]],Tabla13[Id Riesgo],Tabla13[Porcentaje Impacto],"",1),"")</f>
        <v/>
      </c>
      <c r="F813" s="290" t="str">
        <f t="shared" ref="F813:F821" si="80">F812</f>
        <v>RC81</v>
      </c>
      <c r="G813" s="415" t="b">
        <f>_xlfn.XLOOKUP(F813,Tabla13[Id Riesgo],Tabla13[Registro diligenciado],FALSE,1)</f>
        <v>0</v>
      </c>
      <c r="H813" s="290" t="str">
        <f>IF(G813,_xlfn.XLOOKUP(F813,Tabla6[Id Riesgo],Tabla6[DESCRIPCIÓN DEL RIESGO],FALSE,1),"")</f>
        <v/>
      </c>
      <c r="I813" s="327" t="str">
        <f>_xlfn.XLOOKUP(Tabla135[[#This Row],[Id Riesgo]],Tabla13[Id Riesgo],Tabla13[Probabilidad])</f>
        <v/>
      </c>
      <c r="J813" s="327" t="str">
        <f>_xlfn.XLOOKUP(Tabla135[[#This Row],[Id Riesgo]],Tabla13[Id Riesgo],Tabla13[Porcentaje Impacto],"",1)</f>
        <v/>
      </c>
      <c r="K813" s="311">
        <v>2</v>
      </c>
      <c r="L813" s="314"/>
      <c r="M813" s="314"/>
      <c r="N813" s="314"/>
      <c r="O813" s="295"/>
      <c r="P813" s="314"/>
      <c r="Q813" s="328" t="str">
        <f>_xlfn.TEXTJOIN(" ",TRUE,Tabla135[[#This Row],[Actividad - Acción ¿Qué?
Inicia con verbo]],Tabla135[[#This Row],[Complemento
(Observaciones o desviaciones)]])</f>
        <v/>
      </c>
      <c r="R813" s="295"/>
      <c r="S813" s="327" t="str">
        <f>_xlfn.XLOOKUP(Tabla135[[#This Row],[Tipo de control]],Tabla7[Tipo de control],Tabla7[Peso],"",1)</f>
        <v/>
      </c>
      <c r="T813" s="290" t="str">
        <f>_xlfn.XLOOKUP(Tabla135[[#This Row],[Tipo de control]],Tabla7[Tipo de control],Tabla7[Afectación matriz],"",1)</f>
        <v/>
      </c>
      <c r="U813" s="295"/>
      <c r="V813" s="327" t="str">
        <f>_xlfn.XLOOKUP(Tabla135[[#This Row],[Implementación]],Tabla11[Implementación],Tabla11[Peso],"",1)</f>
        <v/>
      </c>
      <c r="W813" s="295"/>
      <c r="X813" s="295"/>
      <c r="Y813" s="295"/>
      <c r="Z813" s="295"/>
      <c r="AA813" s="310" t="str">
        <f>IFERROR(Tabla135[[#This Row],[Peso del control]]+Tabla135[[#This Row],[Peso de la implementación]],"")</f>
        <v/>
      </c>
      <c r="AB813" s="310" t="str" cm="1">
        <f t="array" ref="AB813">IFERROR(IF(Tabla135[[#This Row],[Registro diligenciado]]=TRUE,_xlfn.IFS(AND(Tabla135[[#This Row],[No. de Control]]=1,Tabla135[[#This Row],[Desplazamiento en la Matriz]]="Probabilidad"),D813-(D813*Tabla135[[#This Row],[Valor del control]]),AND(Tabla135[[#This Row],[No. de Control]]&gt;1,Tabla135[[#This Row],[Desplazamiento en la Matriz]]="Probabilidad"),AB812-(AB812*Tabla135[[#This Row],[Valor del control]]),AND(Tabla135[[#This Row],[No. de Control]]=1,Tabla135[[#This Row],[Desplazamiento en la Matriz]]="Impacto"),D813,AND(Tabla135[[#This Row],[No. de Control]]&gt;1,Tabla135[[#This Row],[Desplazamiento en la Matriz]]="Impacto"),AB812),""),"")</f>
        <v/>
      </c>
      <c r="AC813" s="310" t="str" cm="1">
        <f t="array" ref="AC813">IFERROR(IF(Tabla135[[#This Row],[Registro diligenciado]]=TRUE,_xlfn.IFS(AND(Tabla135[[#This Row],[No. de Control]]=1,Tabla135[[#This Row],[Desplazamiento en la Matriz]]="Impacto"),E813-(E813*Tabla135[[#This Row],[Valor del control]]),AND(Tabla135[[#This Row],[No. de Control]]&gt;1,Tabla135[[#This Row],[Desplazamiento en la Matriz]]="Impacto"),AC812-(AC812*Tabla135[[#This Row],[Valor del control]]),AND(Tabla135[[#This Row],[No. de Control]]=1,Tabla135[[#This Row],[Desplazamiento en la Matriz]]="Probabilidad"),E813,AND(Tabla135[[#This Row],[No. de Control]]&gt;1,Tabla135[[#This Row],[Desplazamiento en la Matriz]]="Probabilidad"),AC812),""),"")</f>
        <v/>
      </c>
      <c r="AD813" s="310">
        <f>IFERROR(_xlfn.MINIFS(Tabla135[Probabilidad residual],Tabla135[Id Riesgo],Tabla135[[#This Row],[Id Riesgo]]),"")</f>
        <v>0</v>
      </c>
      <c r="AE813" s="310">
        <f>IFERROR(_xlfn.MINIFS(Tabla135[Impacto residual],Tabla135[Id Riesgo],Tabla135[[#This Row],[Id Riesgo]]),"")</f>
        <v>0</v>
      </c>
      <c r="AF813" s="310" t="str" cm="1">
        <f t="array" ref="AF81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13" s="310" t="str" cm="1">
        <f t="array" ref="AG81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1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13" s="213"/>
      <c r="AJ813" s="727">
        <f>_xlfn.MINIFS(Tabla135[Probabilidad residual],Tabla135[Id Riesgo],Tabla135[[#This Row],[Id Riesgo]])</f>
        <v>0</v>
      </c>
      <c r="AK813" s="727">
        <f>_xlfn.MINIFS(Tabla135[Impacto residual],Tabla135[Id Riesgo],Tabla135[[#This Row],[Id Riesgo]])</f>
        <v>0</v>
      </c>
      <c r="AL813" s="727"/>
      <c r="AM813" s="727"/>
      <c r="AN813" s="213"/>
      <c r="AO813" s="213"/>
      <c r="AP813" s="213"/>
      <c r="AQ813" s="213"/>
      <c r="AR813" s="213"/>
      <c r="AS813" s="213"/>
      <c r="AT813" s="213"/>
      <c r="AU813" s="213"/>
      <c r="AV813" s="213"/>
      <c r="AW813" s="213"/>
      <c r="AX813" s="213"/>
      <c r="AY813" s="213"/>
    </row>
    <row r="814" spans="1:51" ht="14.6" x14ac:dyDescent="0.4">
      <c r="A814" s="735" t="str">
        <f>Tabla135[[#This Row],[Id Riesgo]]</f>
        <v>RC81</v>
      </c>
      <c r="B814" s="736" t="str">
        <f>Tabla135[[#This Row],[Riesgo]]</f>
        <v/>
      </c>
      <c r="C814" s="742" t="b">
        <f>Tabla135[[#This Row],[Identificado en paso 1 y 2?]]</f>
        <v>0</v>
      </c>
      <c r="D814" s="727" t="str">
        <f>_xlfn.XLOOKUP(Tabla135[[#This Row],[Id Riesgo]],Tabla13[Id Riesgo],Tabla13[Probabilidad],"",1)</f>
        <v/>
      </c>
      <c r="E814" s="727" t="str">
        <f>IF(C814=TRUE,_xlfn.XLOOKUP(Tabla135[[#This Row],[Id Riesgo]],Tabla13[Id Riesgo],Tabla13[Porcentaje Impacto],"",1),"")</f>
        <v/>
      </c>
      <c r="F814" s="290" t="str">
        <f t="shared" si="80"/>
        <v>RC81</v>
      </c>
      <c r="G814" s="415" t="b">
        <f>_xlfn.XLOOKUP(F814,Tabla13[Id Riesgo],Tabla13[Registro diligenciado],FALSE,1)</f>
        <v>0</v>
      </c>
      <c r="H814" s="290" t="str">
        <f>IF(G814,_xlfn.XLOOKUP(F814,Tabla6[Id Riesgo],Tabla6[DESCRIPCIÓN DEL RIESGO],FALSE,1),"")</f>
        <v/>
      </c>
      <c r="I814" s="327" t="str">
        <f>_xlfn.XLOOKUP(Tabla135[[#This Row],[Id Riesgo]],Tabla13[Id Riesgo],Tabla13[Probabilidad])</f>
        <v/>
      </c>
      <c r="J814" s="327" t="str">
        <f>_xlfn.XLOOKUP(Tabla135[[#This Row],[Id Riesgo]],Tabla13[Id Riesgo],Tabla13[Porcentaje Impacto],"",1)</f>
        <v/>
      </c>
      <c r="K814" s="311">
        <v>3</v>
      </c>
      <c r="L814" s="314"/>
      <c r="M814" s="314"/>
      <c r="N814" s="314"/>
      <c r="O814" s="295"/>
      <c r="P814" s="314"/>
      <c r="Q814" s="328" t="str">
        <f>_xlfn.TEXTJOIN(" ",TRUE,Tabla135[[#This Row],[Actividad - Acción ¿Qué?
Inicia con verbo]],Tabla135[[#This Row],[Complemento
(Observaciones o desviaciones)]])</f>
        <v/>
      </c>
      <c r="R814" s="295"/>
      <c r="S814" s="327" t="str">
        <f>_xlfn.XLOOKUP(Tabla135[[#This Row],[Tipo de control]],Tabla7[Tipo de control],Tabla7[Peso],"",1)</f>
        <v/>
      </c>
      <c r="T814" s="290" t="str">
        <f>_xlfn.XLOOKUP(Tabla135[[#This Row],[Tipo de control]],Tabla7[Tipo de control],Tabla7[Afectación matriz],"",1)</f>
        <v/>
      </c>
      <c r="U814" s="295"/>
      <c r="V814" s="327" t="str">
        <f>_xlfn.XLOOKUP(Tabla135[[#This Row],[Implementación]],Tabla11[Implementación],Tabla11[Peso],"",1)</f>
        <v/>
      </c>
      <c r="W814" s="295"/>
      <c r="X814" s="295"/>
      <c r="Y814" s="295"/>
      <c r="Z814" s="295"/>
      <c r="AA814" s="310" t="str">
        <f>IFERROR(Tabla135[[#This Row],[Peso del control]]+Tabla135[[#This Row],[Peso de la implementación]],"")</f>
        <v/>
      </c>
      <c r="AB814" s="310" t="str" cm="1">
        <f t="array" ref="AB814">IFERROR(IF(Tabla135[[#This Row],[Registro diligenciado]]=TRUE,_xlfn.IFS(AND(Tabla135[[#This Row],[No. de Control]]=1,Tabla135[[#This Row],[Desplazamiento en la Matriz]]="Probabilidad"),D814-(D814*Tabla135[[#This Row],[Valor del control]]),AND(Tabla135[[#This Row],[No. de Control]]&gt;1,Tabla135[[#This Row],[Desplazamiento en la Matriz]]="Probabilidad"),AB813-(AB813*Tabla135[[#This Row],[Valor del control]]),AND(Tabla135[[#This Row],[No. de Control]]=1,Tabla135[[#This Row],[Desplazamiento en la Matriz]]="Impacto"),D814,AND(Tabla135[[#This Row],[No. de Control]]&gt;1,Tabla135[[#This Row],[Desplazamiento en la Matriz]]="Impacto"),AB813),""),"")</f>
        <v/>
      </c>
      <c r="AC814" s="310" t="str" cm="1">
        <f t="array" ref="AC814">IFERROR(IF(Tabla135[[#This Row],[Registro diligenciado]]=TRUE,_xlfn.IFS(AND(Tabla135[[#This Row],[No. de Control]]=1,Tabla135[[#This Row],[Desplazamiento en la Matriz]]="Impacto"),E814-(E814*Tabla135[[#This Row],[Valor del control]]),AND(Tabla135[[#This Row],[No. de Control]]&gt;1,Tabla135[[#This Row],[Desplazamiento en la Matriz]]="Impacto"),AC813-(AC813*Tabla135[[#This Row],[Valor del control]]),AND(Tabla135[[#This Row],[No. de Control]]=1,Tabla135[[#This Row],[Desplazamiento en la Matriz]]="Probabilidad"),E814,AND(Tabla135[[#This Row],[No. de Control]]&gt;1,Tabla135[[#This Row],[Desplazamiento en la Matriz]]="Probabilidad"),AC813),""),"")</f>
        <v/>
      </c>
      <c r="AD814" s="310">
        <f>IFERROR(_xlfn.MINIFS(Tabla135[Probabilidad residual],Tabla135[Id Riesgo],Tabla135[[#This Row],[Id Riesgo]]),"")</f>
        <v>0</v>
      </c>
      <c r="AE814" s="310">
        <f>IFERROR(_xlfn.MINIFS(Tabla135[Impacto residual],Tabla135[Id Riesgo],Tabla135[[#This Row],[Id Riesgo]]),"")</f>
        <v>0</v>
      </c>
      <c r="AF814" s="310" t="str" cm="1">
        <f t="array" ref="AF81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14" s="310" t="str" cm="1">
        <f t="array" ref="AG81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1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14" s="213"/>
      <c r="AJ814" s="727">
        <f>_xlfn.MINIFS(Tabla135[Probabilidad residual],Tabla135[Id Riesgo],Tabla135[[#This Row],[Id Riesgo]])</f>
        <v>0</v>
      </c>
      <c r="AK814" s="727">
        <f>_xlfn.MINIFS(Tabla135[Impacto residual],Tabla135[Id Riesgo],Tabla135[[#This Row],[Id Riesgo]])</f>
        <v>0</v>
      </c>
      <c r="AL814" s="727"/>
      <c r="AM814" s="727"/>
      <c r="AN814" s="213"/>
      <c r="AO814" s="213"/>
      <c r="AP814" s="213"/>
      <c r="AQ814" s="213"/>
      <c r="AR814" s="213"/>
      <c r="AS814" s="213"/>
      <c r="AT814" s="213"/>
      <c r="AU814" s="213"/>
      <c r="AV814" s="213"/>
      <c r="AW814" s="213"/>
      <c r="AX814" s="213"/>
      <c r="AY814" s="213"/>
    </row>
    <row r="815" spans="1:51" ht="14.6" x14ac:dyDescent="0.4">
      <c r="A815" s="735" t="str">
        <f>Tabla135[[#This Row],[Id Riesgo]]</f>
        <v>RC81</v>
      </c>
      <c r="B815" s="736" t="str">
        <f>Tabla135[[#This Row],[Riesgo]]</f>
        <v/>
      </c>
      <c r="C815" s="742" t="b">
        <f>Tabla135[[#This Row],[Identificado en paso 1 y 2?]]</f>
        <v>0</v>
      </c>
      <c r="D815" s="727" t="str">
        <f>_xlfn.XLOOKUP(Tabla135[[#This Row],[Id Riesgo]],Tabla13[Id Riesgo],Tabla13[Probabilidad],"",1)</f>
        <v/>
      </c>
      <c r="E815" s="727" t="str">
        <f>IF(C815=TRUE,_xlfn.XLOOKUP(Tabla135[[#This Row],[Id Riesgo]],Tabla13[Id Riesgo],Tabla13[Porcentaje Impacto],"",1),"")</f>
        <v/>
      </c>
      <c r="F815" s="290" t="str">
        <f t="shared" si="80"/>
        <v>RC81</v>
      </c>
      <c r="G815" s="415" t="b">
        <f>_xlfn.XLOOKUP(F815,Tabla13[Id Riesgo],Tabla13[Registro diligenciado],FALSE,1)</f>
        <v>0</v>
      </c>
      <c r="H815" s="290" t="str">
        <f>IF(G815,_xlfn.XLOOKUP(F815,Tabla6[Id Riesgo],Tabla6[DESCRIPCIÓN DEL RIESGO],FALSE,1),"")</f>
        <v/>
      </c>
      <c r="I815" s="327" t="str">
        <f>_xlfn.XLOOKUP(Tabla135[[#This Row],[Id Riesgo]],Tabla13[Id Riesgo],Tabla13[Probabilidad])</f>
        <v/>
      </c>
      <c r="J815" s="327" t="str">
        <f>_xlfn.XLOOKUP(Tabla135[[#This Row],[Id Riesgo]],Tabla13[Id Riesgo],Tabla13[Porcentaje Impacto],"",1)</f>
        <v/>
      </c>
      <c r="K815" s="311">
        <v>4</v>
      </c>
      <c r="L815" s="314"/>
      <c r="M815" s="314"/>
      <c r="N815" s="314"/>
      <c r="O815" s="295"/>
      <c r="P815" s="314"/>
      <c r="Q815" s="328" t="str">
        <f>_xlfn.TEXTJOIN(" ",TRUE,Tabla135[[#This Row],[Actividad - Acción ¿Qué?
Inicia con verbo]],Tabla135[[#This Row],[Complemento
(Observaciones o desviaciones)]])</f>
        <v/>
      </c>
      <c r="R815" s="295"/>
      <c r="S815" s="327" t="str">
        <f>_xlfn.XLOOKUP(Tabla135[[#This Row],[Tipo de control]],Tabla7[Tipo de control],Tabla7[Peso],"",1)</f>
        <v/>
      </c>
      <c r="T815" s="290" t="str">
        <f>_xlfn.XLOOKUP(Tabla135[[#This Row],[Tipo de control]],Tabla7[Tipo de control],Tabla7[Afectación matriz],"",1)</f>
        <v/>
      </c>
      <c r="U815" s="295"/>
      <c r="V815" s="327" t="str">
        <f>_xlfn.XLOOKUP(Tabla135[[#This Row],[Implementación]],Tabla11[Implementación],Tabla11[Peso],"",1)</f>
        <v/>
      </c>
      <c r="W815" s="295"/>
      <c r="X815" s="295"/>
      <c r="Y815" s="295"/>
      <c r="Z815" s="295"/>
      <c r="AA815" s="310" t="str">
        <f>IFERROR(Tabla135[[#This Row],[Peso del control]]+Tabla135[[#This Row],[Peso de la implementación]],"")</f>
        <v/>
      </c>
      <c r="AB815" s="310" t="str" cm="1">
        <f t="array" ref="AB815">IFERROR(IF(Tabla135[[#This Row],[Registro diligenciado]]=TRUE,_xlfn.IFS(AND(Tabla135[[#This Row],[No. de Control]]=1,Tabla135[[#This Row],[Desplazamiento en la Matriz]]="Probabilidad"),D815-(D815*Tabla135[[#This Row],[Valor del control]]),AND(Tabla135[[#This Row],[No. de Control]]&gt;1,Tabla135[[#This Row],[Desplazamiento en la Matriz]]="Probabilidad"),AB814-(AB814*Tabla135[[#This Row],[Valor del control]]),AND(Tabla135[[#This Row],[No. de Control]]=1,Tabla135[[#This Row],[Desplazamiento en la Matriz]]="Impacto"),D815,AND(Tabla135[[#This Row],[No. de Control]]&gt;1,Tabla135[[#This Row],[Desplazamiento en la Matriz]]="Impacto"),AB814),""),"")</f>
        <v/>
      </c>
      <c r="AC815" s="310" t="str" cm="1">
        <f t="array" ref="AC815">IFERROR(IF(Tabla135[[#This Row],[Registro diligenciado]]=TRUE,_xlfn.IFS(AND(Tabla135[[#This Row],[No. de Control]]=1,Tabla135[[#This Row],[Desplazamiento en la Matriz]]="Impacto"),E815-(E815*Tabla135[[#This Row],[Valor del control]]),AND(Tabla135[[#This Row],[No. de Control]]&gt;1,Tabla135[[#This Row],[Desplazamiento en la Matriz]]="Impacto"),AC814-(AC814*Tabla135[[#This Row],[Valor del control]]),AND(Tabla135[[#This Row],[No. de Control]]=1,Tabla135[[#This Row],[Desplazamiento en la Matriz]]="Probabilidad"),E815,AND(Tabla135[[#This Row],[No. de Control]]&gt;1,Tabla135[[#This Row],[Desplazamiento en la Matriz]]="Probabilidad"),AC814),""),"")</f>
        <v/>
      </c>
      <c r="AD815" s="310">
        <f>IFERROR(_xlfn.MINIFS(Tabla135[Probabilidad residual],Tabla135[Id Riesgo],Tabla135[[#This Row],[Id Riesgo]]),"")</f>
        <v>0</v>
      </c>
      <c r="AE815" s="310">
        <f>IFERROR(_xlfn.MINIFS(Tabla135[Impacto residual],Tabla135[Id Riesgo],Tabla135[[#This Row],[Id Riesgo]]),"")</f>
        <v>0</v>
      </c>
      <c r="AF815" s="310" t="str" cm="1">
        <f t="array" ref="AF81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15" s="310" t="str" cm="1">
        <f t="array" ref="AG81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1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15" s="213"/>
      <c r="AJ815" s="727">
        <f>_xlfn.MINIFS(Tabla135[Probabilidad residual],Tabla135[Id Riesgo],Tabla135[[#This Row],[Id Riesgo]])</f>
        <v>0</v>
      </c>
      <c r="AK815" s="727">
        <f>_xlfn.MINIFS(Tabla135[Impacto residual],Tabla135[Id Riesgo],Tabla135[[#This Row],[Id Riesgo]])</f>
        <v>0</v>
      </c>
      <c r="AL815" s="727"/>
      <c r="AM815" s="727"/>
      <c r="AN815" s="213"/>
      <c r="AO815" s="213"/>
      <c r="AP815" s="213"/>
      <c r="AQ815" s="213"/>
      <c r="AR815" s="213"/>
      <c r="AS815" s="213"/>
      <c r="AT815" s="213"/>
      <c r="AU815" s="213"/>
      <c r="AV815" s="213"/>
      <c r="AW815" s="213"/>
      <c r="AX815" s="213"/>
      <c r="AY815" s="213"/>
    </row>
    <row r="816" spans="1:51" ht="14.6" x14ac:dyDescent="0.4">
      <c r="A816" s="735" t="str">
        <f>Tabla135[[#This Row],[Id Riesgo]]</f>
        <v>RC81</v>
      </c>
      <c r="B816" s="736" t="str">
        <f>Tabla135[[#This Row],[Riesgo]]</f>
        <v/>
      </c>
      <c r="C816" s="742" t="b">
        <f>Tabla135[[#This Row],[Identificado en paso 1 y 2?]]</f>
        <v>0</v>
      </c>
      <c r="D816" s="727" t="str">
        <f>_xlfn.XLOOKUP(Tabla135[[#This Row],[Id Riesgo]],Tabla13[Id Riesgo],Tabla13[Probabilidad],"",1)</f>
        <v/>
      </c>
      <c r="E816" s="727" t="str">
        <f>IF(C816=TRUE,_xlfn.XLOOKUP(Tabla135[[#This Row],[Id Riesgo]],Tabla13[Id Riesgo],Tabla13[Porcentaje Impacto],"",1),"")</f>
        <v/>
      </c>
      <c r="F816" s="290" t="str">
        <f t="shared" si="80"/>
        <v>RC81</v>
      </c>
      <c r="G816" s="415" t="b">
        <f>_xlfn.XLOOKUP(F816,Tabla13[Id Riesgo],Tabla13[Registro diligenciado],FALSE,1)</f>
        <v>0</v>
      </c>
      <c r="H816" s="290" t="str">
        <f>IF(G816,_xlfn.XLOOKUP(F816,Tabla6[Id Riesgo],Tabla6[DESCRIPCIÓN DEL RIESGO],FALSE,1),"")</f>
        <v/>
      </c>
      <c r="I816" s="327" t="str">
        <f>_xlfn.XLOOKUP(Tabla135[[#This Row],[Id Riesgo]],Tabla13[Id Riesgo],Tabla13[Probabilidad])</f>
        <v/>
      </c>
      <c r="J816" s="327" t="str">
        <f>_xlfn.XLOOKUP(Tabla135[[#This Row],[Id Riesgo]],Tabla13[Id Riesgo],Tabla13[Porcentaje Impacto],"",1)</f>
        <v/>
      </c>
      <c r="K816" s="311">
        <v>5</v>
      </c>
      <c r="L816" s="314"/>
      <c r="M816" s="314"/>
      <c r="N816" s="314"/>
      <c r="O816" s="295"/>
      <c r="P816" s="314"/>
      <c r="Q816" s="328" t="str">
        <f>_xlfn.TEXTJOIN(" ",TRUE,Tabla135[[#This Row],[Actividad - Acción ¿Qué?
Inicia con verbo]],Tabla135[[#This Row],[Complemento
(Observaciones o desviaciones)]])</f>
        <v/>
      </c>
      <c r="R816" s="295"/>
      <c r="S816" s="327" t="str">
        <f>_xlfn.XLOOKUP(Tabla135[[#This Row],[Tipo de control]],Tabla7[Tipo de control],Tabla7[Peso],"",1)</f>
        <v/>
      </c>
      <c r="T816" s="290" t="str">
        <f>_xlfn.XLOOKUP(Tabla135[[#This Row],[Tipo de control]],Tabla7[Tipo de control],Tabla7[Afectación matriz],"",1)</f>
        <v/>
      </c>
      <c r="U816" s="295"/>
      <c r="V816" s="327" t="str">
        <f>_xlfn.XLOOKUP(Tabla135[[#This Row],[Implementación]],Tabla11[Implementación],Tabla11[Peso],"",1)</f>
        <v/>
      </c>
      <c r="W816" s="295"/>
      <c r="X816" s="295"/>
      <c r="Y816" s="295"/>
      <c r="Z816" s="295"/>
      <c r="AA816" s="310" t="str">
        <f>IFERROR(Tabla135[[#This Row],[Peso del control]]+Tabla135[[#This Row],[Peso de la implementación]],"")</f>
        <v/>
      </c>
      <c r="AB816" s="310" t="str" cm="1">
        <f t="array" ref="AB816">IFERROR(IF(Tabla135[[#This Row],[Registro diligenciado]]=TRUE,_xlfn.IFS(AND(Tabla135[[#This Row],[No. de Control]]=1,Tabla135[[#This Row],[Desplazamiento en la Matriz]]="Probabilidad"),D816-(D816*Tabla135[[#This Row],[Valor del control]]),AND(Tabla135[[#This Row],[No. de Control]]&gt;1,Tabla135[[#This Row],[Desplazamiento en la Matriz]]="Probabilidad"),AB815-(AB815*Tabla135[[#This Row],[Valor del control]]),AND(Tabla135[[#This Row],[No. de Control]]=1,Tabla135[[#This Row],[Desplazamiento en la Matriz]]="Impacto"),D816,AND(Tabla135[[#This Row],[No. de Control]]&gt;1,Tabla135[[#This Row],[Desplazamiento en la Matriz]]="Impacto"),AB815),""),"")</f>
        <v/>
      </c>
      <c r="AC816" s="310" t="str" cm="1">
        <f t="array" ref="AC816">IFERROR(IF(Tabla135[[#This Row],[Registro diligenciado]]=TRUE,_xlfn.IFS(AND(Tabla135[[#This Row],[No. de Control]]=1,Tabla135[[#This Row],[Desplazamiento en la Matriz]]="Impacto"),E816-(E816*Tabla135[[#This Row],[Valor del control]]),AND(Tabla135[[#This Row],[No. de Control]]&gt;1,Tabla135[[#This Row],[Desplazamiento en la Matriz]]="Impacto"),AC815-(AC815*Tabla135[[#This Row],[Valor del control]]),AND(Tabla135[[#This Row],[No. de Control]]=1,Tabla135[[#This Row],[Desplazamiento en la Matriz]]="Probabilidad"),E816,AND(Tabla135[[#This Row],[No. de Control]]&gt;1,Tabla135[[#This Row],[Desplazamiento en la Matriz]]="Probabilidad"),AC815),""),"")</f>
        <v/>
      </c>
      <c r="AD816" s="310">
        <f>IFERROR(_xlfn.MINIFS(Tabla135[Probabilidad residual],Tabla135[Id Riesgo],Tabla135[[#This Row],[Id Riesgo]]),"")</f>
        <v>0</v>
      </c>
      <c r="AE816" s="310">
        <f>IFERROR(_xlfn.MINIFS(Tabla135[Impacto residual],Tabla135[Id Riesgo],Tabla135[[#This Row],[Id Riesgo]]),"")</f>
        <v>0</v>
      </c>
      <c r="AF816" s="310" t="str" cm="1">
        <f t="array" ref="AF81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16" s="310" t="str" cm="1">
        <f t="array" ref="AG81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1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16" s="213"/>
      <c r="AJ816" s="727">
        <f>_xlfn.MINIFS(Tabla135[Probabilidad residual],Tabla135[Id Riesgo],Tabla135[[#This Row],[Id Riesgo]])</f>
        <v>0</v>
      </c>
      <c r="AK816" s="727">
        <f>_xlfn.MINIFS(Tabla135[Impacto residual],Tabla135[Id Riesgo],Tabla135[[#This Row],[Id Riesgo]])</f>
        <v>0</v>
      </c>
      <c r="AL816" s="727"/>
      <c r="AM816" s="727"/>
      <c r="AN816" s="213"/>
      <c r="AO816" s="213"/>
      <c r="AP816" s="213"/>
      <c r="AQ816" s="213"/>
      <c r="AR816" s="213"/>
      <c r="AS816" s="213"/>
      <c r="AT816" s="213"/>
      <c r="AU816" s="213"/>
      <c r="AV816" s="213"/>
      <c r="AW816" s="213"/>
      <c r="AX816" s="213"/>
      <c r="AY816" s="213"/>
    </row>
    <row r="817" spans="1:51" ht="14.6" x14ac:dyDescent="0.4">
      <c r="A817" s="735" t="str">
        <f>Tabla135[[#This Row],[Id Riesgo]]</f>
        <v>RC81</v>
      </c>
      <c r="B817" s="736" t="str">
        <f>Tabla135[[#This Row],[Riesgo]]</f>
        <v/>
      </c>
      <c r="C817" s="742" t="b">
        <f>Tabla135[[#This Row],[Identificado en paso 1 y 2?]]</f>
        <v>0</v>
      </c>
      <c r="D817" s="727" t="str">
        <f>_xlfn.XLOOKUP(Tabla135[[#This Row],[Id Riesgo]],Tabla13[Id Riesgo],Tabla13[Probabilidad],"",1)</f>
        <v/>
      </c>
      <c r="E817" s="727" t="str">
        <f>IF(C817=TRUE,_xlfn.XLOOKUP(Tabla135[[#This Row],[Id Riesgo]],Tabla13[Id Riesgo],Tabla13[Porcentaje Impacto],"",1),"")</f>
        <v/>
      </c>
      <c r="F817" s="290" t="str">
        <f t="shared" si="80"/>
        <v>RC81</v>
      </c>
      <c r="G817" s="415" t="b">
        <f>_xlfn.XLOOKUP(F817,Tabla13[Id Riesgo],Tabla13[Registro diligenciado],FALSE,1)</f>
        <v>0</v>
      </c>
      <c r="H817" s="290" t="str">
        <f>IF(G817,_xlfn.XLOOKUP(F817,Tabla6[Id Riesgo],Tabla6[DESCRIPCIÓN DEL RIESGO],FALSE,1),"")</f>
        <v/>
      </c>
      <c r="I817" s="327" t="str">
        <f>_xlfn.XLOOKUP(Tabla135[[#This Row],[Id Riesgo]],Tabla13[Id Riesgo],Tabla13[Probabilidad])</f>
        <v/>
      </c>
      <c r="J817" s="327" t="str">
        <f>_xlfn.XLOOKUP(Tabla135[[#This Row],[Id Riesgo]],Tabla13[Id Riesgo],Tabla13[Porcentaje Impacto],"",1)</f>
        <v/>
      </c>
      <c r="K817" s="311">
        <v>6</v>
      </c>
      <c r="L817" s="314"/>
      <c r="M817" s="314"/>
      <c r="N817" s="314"/>
      <c r="O817" s="295"/>
      <c r="P817" s="314"/>
      <c r="Q817" s="328" t="str">
        <f>_xlfn.TEXTJOIN(" ",TRUE,Tabla135[[#This Row],[Actividad - Acción ¿Qué?
Inicia con verbo]],Tabla135[[#This Row],[Complemento
(Observaciones o desviaciones)]])</f>
        <v/>
      </c>
      <c r="R817" s="295"/>
      <c r="S817" s="327" t="str">
        <f>_xlfn.XLOOKUP(Tabla135[[#This Row],[Tipo de control]],Tabla7[Tipo de control],Tabla7[Peso],"",1)</f>
        <v/>
      </c>
      <c r="T817" s="290" t="str">
        <f>_xlfn.XLOOKUP(Tabla135[[#This Row],[Tipo de control]],Tabla7[Tipo de control],Tabla7[Afectación matriz],"",1)</f>
        <v/>
      </c>
      <c r="U817" s="295"/>
      <c r="V817" s="327" t="str">
        <f>_xlfn.XLOOKUP(Tabla135[[#This Row],[Implementación]],Tabla11[Implementación],Tabla11[Peso],"",1)</f>
        <v/>
      </c>
      <c r="W817" s="295"/>
      <c r="X817" s="295"/>
      <c r="Y817" s="295"/>
      <c r="Z817" s="295"/>
      <c r="AA817" s="310" t="str">
        <f>IFERROR(Tabla135[[#This Row],[Peso del control]]+Tabla135[[#This Row],[Peso de la implementación]],"")</f>
        <v/>
      </c>
      <c r="AB817" s="310" t="str" cm="1">
        <f t="array" ref="AB817">IFERROR(IF(Tabla135[[#This Row],[Registro diligenciado]]=TRUE,_xlfn.IFS(AND(Tabla135[[#This Row],[No. de Control]]=1,Tabla135[[#This Row],[Desplazamiento en la Matriz]]="Probabilidad"),D817-(D817*Tabla135[[#This Row],[Valor del control]]),AND(Tabla135[[#This Row],[No. de Control]]&gt;1,Tabla135[[#This Row],[Desplazamiento en la Matriz]]="Probabilidad"),AB816-(AB816*Tabla135[[#This Row],[Valor del control]]),AND(Tabla135[[#This Row],[No. de Control]]=1,Tabla135[[#This Row],[Desplazamiento en la Matriz]]="Impacto"),D817,AND(Tabla135[[#This Row],[No. de Control]]&gt;1,Tabla135[[#This Row],[Desplazamiento en la Matriz]]="Impacto"),AB816),""),"")</f>
        <v/>
      </c>
      <c r="AC817" s="310" t="str" cm="1">
        <f t="array" ref="AC817">IFERROR(IF(Tabla135[[#This Row],[Registro diligenciado]]=TRUE,_xlfn.IFS(AND(Tabla135[[#This Row],[No. de Control]]=1,Tabla135[[#This Row],[Desplazamiento en la Matriz]]="Impacto"),E817-(E817*Tabla135[[#This Row],[Valor del control]]),AND(Tabla135[[#This Row],[No. de Control]]&gt;1,Tabla135[[#This Row],[Desplazamiento en la Matriz]]="Impacto"),AC816-(AC816*Tabla135[[#This Row],[Valor del control]]),AND(Tabla135[[#This Row],[No. de Control]]=1,Tabla135[[#This Row],[Desplazamiento en la Matriz]]="Probabilidad"),E817,AND(Tabla135[[#This Row],[No. de Control]]&gt;1,Tabla135[[#This Row],[Desplazamiento en la Matriz]]="Probabilidad"),AC816),""),"")</f>
        <v/>
      </c>
      <c r="AD817" s="310">
        <f>IFERROR(_xlfn.MINIFS(Tabla135[Probabilidad residual],Tabla135[Id Riesgo],Tabla135[[#This Row],[Id Riesgo]]),"")</f>
        <v>0</v>
      </c>
      <c r="AE817" s="310">
        <f>IFERROR(_xlfn.MINIFS(Tabla135[Impacto residual],Tabla135[Id Riesgo],Tabla135[[#This Row],[Id Riesgo]]),"")</f>
        <v>0</v>
      </c>
      <c r="AF817" s="310" t="str" cm="1">
        <f t="array" ref="AF81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17" s="310" t="str" cm="1">
        <f t="array" ref="AG81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1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17" s="213"/>
      <c r="AJ817" s="727">
        <f>_xlfn.MINIFS(Tabla135[Probabilidad residual],Tabla135[Id Riesgo],Tabla135[[#This Row],[Id Riesgo]])</f>
        <v>0</v>
      </c>
      <c r="AK817" s="727">
        <f>_xlfn.MINIFS(Tabla135[Impacto residual],Tabla135[Id Riesgo],Tabla135[[#This Row],[Id Riesgo]])</f>
        <v>0</v>
      </c>
      <c r="AL817" s="727"/>
      <c r="AM817" s="727"/>
      <c r="AN817" s="213"/>
      <c r="AO817" s="213"/>
      <c r="AP817" s="213"/>
      <c r="AQ817" s="213"/>
      <c r="AR817" s="213"/>
      <c r="AS817" s="213"/>
      <c r="AT817" s="213"/>
      <c r="AU817" s="213"/>
      <c r="AV817" s="213"/>
      <c r="AW817" s="213"/>
      <c r="AX817" s="213"/>
      <c r="AY817" s="213"/>
    </row>
    <row r="818" spans="1:51" ht="14.6" x14ac:dyDescent="0.4">
      <c r="A818" s="735" t="str">
        <f>Tabla135[[#This Row],[Id Riesgo]]</f>
        <v>RC81</v>
      </c>
      <c r="B818" s="736" t="str">
        <f>Tabla135[[#This Row],[Riesgo]]</f>
        <v/>
      </c>
      <c r="C818" s="742" t="b">
        <f>Tabla135[[#This Row],[Identificado en paso 1 y 2?]]</f>
        <v>0</v>
      </c>
      <c r="D818" s="727" t="str">
        <f>_xlfn.XLOOKUP(Tabla135[[#This Row],[Id Riesgo]],Tabla13[Id Riesgo],Tabla13[Probabilidad],"",1)</f>
        <v/>
      </c>
      <c r="E818" s="727" t="str">
        <f>IF(C818=TRUE,_xlfn.XLOOKUP(Tabla135[[#This Row],[Id Riesgo]],Tabla13[Id Riesgo],Tabla13[Porcentaje Impacto],"",1),"")</f>
        <v/>
      </c>
      <c r="F818" s="290" t="str">
        <f t="shared" si="80"/>
        <v>RC81</v>
      </c>
      <c r="G818" s="415" t="b">
        <f>_xlfn.XLOOKUP(F818,Tabla13[Id Riesgo],Tabla13[Registro diligenciado],FALSE,1)</f>
        <v>0</v>
      </c>
      <c r="H818" s="290" t="str">
        <f>IF(G818,_xlfn.XLOOKUP(F818,Tabla6[Id Riesgo],Tabla6[DESCRIPCIÓN DEL RIESGO],FALSE,1),"")</f>
        <v/>
      </c>
      <c r="I818" s="327" t="str">
        <f>_xlfn.XLOOKUP(Tabla135[[#This Row],[Id Riesgo]],Tabla13[Id Riesgo],Tabla13[Probabilidad])</f>
        <v/>
      </c>
      <c r="J818" s="327" t="str">
        <f>_xlfn.XLOOKUP(Tabla135[[#This Row],[Id Riesgo]],Tabla13[Id Riesgo],Tabla13[Porcentaje Impacto],"",1)</f>
        <v/>
      </c>
      <c r="K818" s="311">
        <v>7</v>
      </c>
      <c r="L818" s="314"/>
      <c r="M818" s="314"/>
      <c r="N818" s="314"/>
      <c r="O818" s="295"/>
      <c r="P818" s="314"/>
      <c r="Q818" s="328" t="str">
        <f>_xlfn.TEXTJOIN(" ",TRUE,Tabla135[[#This Row],[Actividad - Acción ¿Qué?
Inicia con verbo]],Tabla135[[#This Row],[Complemento
(Observaciones o desviaciones)]])</f>
        <v/>
      </c>
      <c r="R818" s="295"/>
      <c r="S818" s="327" t="str">
        <f>_xlfn.XLOOKUP(Tabla135[[#This Row],[Tipo de control]],Tabla7[Tipo de control],Tabla7[Peso],"",1)</f>
        <v/>
      </c>
      <c r="T818" s="290" t="str">
        <f>_xlfn.XLOOKUP(Tabla135[[#This Row],[Tipo de control]],Tabla7[Tipo de control],Tabla7[Afectación matriz],"",1)</f>
        <v/>
      </c>
      <c r="U818" s="295"/>
      <c r="V818" s="327" t="str">
        <f>_xlfn.XLOOKUP(Tabla135[[#This Row],[Implementación]],Tabla11[Implementación],Tabla11[Peso],"",1)</f>
        <v/>
      </c>
      <c r="W818" s="295"/>
      <c r="X818" s="295"/>
      <c r="Y818" s="295"/>
      <c r="Z818" s="295"/>
      <c r="AA818" s="310" t="str">
        <f>IFERROR(Tabla135[[#This Row],[Peso del control]]+Tabla135[[#This Row],[Peso de la implementación]],"")</f>
        <v/>
      </c>
      <c r="AB818" s="310" t="str" cm="1">
        <f t="array" ref="AB818">IFERROR(IF(Tabla135[[#This Row],[Registro diligenciado]]=TRUE,_xlfn.IFS(AND(Tabla135[[#This Row],[No. de Control]]=1,Tabla135[[#This Row],[Desplazamiento en la Matriz]]="Probabilidad"),D818-(D818*Tabla135[[#This Row],[Valor del control]]),AND(Tabla135[[#This Row],[No. de Control]]&gt;1,Tabla135[[#This Row],[Desplazamiento en la Matriz]]="Probabilidad"),AB817-(AB817*Tabla135[[#This Row],[Valor del control]]),AND(Tabla135[[#This Row],[No. de Control]]=1,Tabla135[[#This Row],[Desplazamiento en la Matriz]]="Impacto"),D818,AND(Tabla135[[#This Row],[No. de Control]]&gt;1,Tabla135[[#This Row],[Desplazamiento en la Matriz]]="Impacto"),AB817),""),"")</f>
        <v/>
      </c>
      <c r="AC818" s="310" t="str" cm="1">
        <f t="array" ref="AC818">IFERROR(IF(Tabla135[[#This Row],[Registro diligenciado]]=TRUE,_xlfn.IFS(AND(Tabla135[[#This Row],[No. de Control]]=1,Tabla135[[#This Row],[Desplazamiento en la Matriz]]="Impacto"),E818-(E818*Tabla135[[#This Row],[Valor del control]]),AND(Tabla135[[#This Row],[No. de Control]]&gt;1,Tabla135[[#This Row],[Desplazamiento en la Matriz]]="Impacto"),AC817-(AC817*Tabla135[[#This Row],[Valor del control]]),AND(Tabla135[[#This Row],[No. de Control]]=1,Tabla135[[#This Row],[Desplazamiento en la Matriz]]="Probabilidad"),E818,AND(Tabla135[[#This Row],[No. de Control]]&gt;1,Tabla135[[#This Row],[Desplazamiento en la Matriz]]="Probabilidad"),AC817),""),"")</f>
        <v/>
      </c>
      <c r="AD818" s="310">
        <f>IFERROR(_xlfn.MINIFS(Tabla135[Probabilidad residual],Tabla135[Id Riesgo],Tabla135[[#This Row],[Id Riesgo]]),"")</f>
        <v>0</v>
      </c>
      <c r="AE818" s="310">
        <f>IFERROR(_xlfn.MINIFS(Tabla135[Impacto residual],Tabla135[Id Riesgo],Tabla135[[#This Row],[Id Riesgo]]),"")</f>
        <v>0</v>
      </c>
      <c r="AF818" s="310" t="str" cm="1">
        <f t="array" ref="AF81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18" s="310" t="str" cm="1">
        <f t="array" ref="AG81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1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18" s="213"/>
      <c r="AJ818" s="727">
        <f>_xlfn.MINIFS(Tabla135[Probabilidad residual],Tabla135[Id Riesgo],Tabla135[[#This Row],[Id Riesgo]])</f>
        <v>0</v>
      </c>
      <c r="AK818" s="727">
        <f>_xlfn.MINIFS(Tabla135[Impacto residual],Tabla135[Id Riesgo],Tabla135[[#This Row],[Id Riesgo]])</f>
        <v>0</v>
      </c>
      <c r="AL818" s="727"/>
      <c r="AM818" s="727"/>
      <c r="AN818" s="213"/>
      <c r="AO818" s="213"/>
      <c r="AP818" s="213"/>
      <c r="AQ818" s="213"/>
      <c r="AR818" s="213"/>
      <c r="AS818" s="213"/>
      <c r="AT818" s="213"/>
      <c r="AU818" s="213"/>
      <c r="AV818" s="213"/>
      <c r="AW818" s="213"/>
      <c r="AX818" s="213"/>
      <c r="AY818" s="213"/>
    </row>
    <row r="819" spans="1:51" ht="14.6" x14ac:dyDescent="0.4">
      <c r="A819" s="735" t="str">
        <f>Tabla135[[#This Row],[Id Riesgo]]</f>
        <v>RC81</v>
      </c>
      <c r="B819" s="736" t="str">
        <f>Tabla135[[#This Row],[Riesgo]]</f>
        <v/>
      </c>
      <c r="C819" s="742" t="b">
        <f>Tabla135[[#This Row],[Identificado en paso 1 y 2?]]</f>
        <v>0</v>
      </c>
      <c r="D819" s="727" t="str">
        <f>_xlfn.XLOOKUP(Tabla135[[#This Row],[Id Riesgo]],Tabla13[Id Riesgo],Tabla13[Probabilidad],"",1)</f>
        <v/>
      </c>
      <c r="E819" s="727" t="str">
        <f>IF(C819=TRUE,_xlfn.XLOOKUP(Tabla135[[#This Row],[Id Riesgo]],Tabla13[Id Riesgo],Tabla13[Porcentaje Impacto],"",1),"")</f>
        <v/>
      </c>
      <c r="F819" s="290" t="str">
        <f t="shared" si="80"/>
        <v>RC81</v>
      </c>
      <c r="G819" s="415" t="b">
        <f>_xlfn.XLOOKUP(F819,Tabla13[Id Riesgo],Tabla13[Registro diligenciado],FALSE,1)</f>
        <v>0</v>
      </c>
      <c r="H819" s="290" t="str">
        <f>IF(G819,_xlfn.XLOOKUP(F819,Tabla6[Id Riesgo],Tabla6[DESCRIPCIÓN DEL RIESGO],FALSE,1),"")</f>
        <v/>
      </c>
      <c r="I819" s="327" t="str">
        <f>_xlfn.XLOOKUP(Tabla135[[#This Row],[Id Riesgo]],Tabla13[Id Riesgo],Tabla13[Probabilidad])</f>
        <v/>
      </c>
      <c r="J819" s="327" t="str">
        <f>_xlfn.XLOOKUP(Tabla135[[#This Row],[Id Riesgo]],Tabla13[Id Riesgo],Tabla13[Porcentaje Impacto],"",1)</f>
        <v/>
      </c>
      <c r="K819" s="311">
        <v>8</v>
      </c>
      <c r="L819" s="314"/>
      <c r="M819" s="314"/>
      <c r="N819" s="314"/>
      <c r="O819" s="295"/>
      <c r="P819" s="314"/>
      <c r="Q819" s="328" t="str">
        <f>_xlfn.TEXTJOIN(" ",TRUE,Tabla135[[#This Row],[Actividad - Acción ¿Qué?
Inicia con verbo]],Tabla135[[#This Row],[Complemento
(Observaciones o desviaciones)]])</f>
        <v/>
      </c>
      <c r="R819" s="295"/>
      <c r="S819" s="327" t="str">
        <f>_xlfn.XLOOKUP(Tabla135[[#This Row],[Tipo de control]],Tabla7[Tipo de control],Tabla7[Peso],"",1)</f>
        <v/>
      </c>
      <c r="T819" s="290" t="str">
        <f>_xlfn.XLOOKUP(Tabla135[[#This Row],[Tipo de control]],Tabla7[Tipo de control],Tabla7[Afectación matriz],"",1)</f>
        <v/>
      </c>
      <c r="U819" s="295"/>
      <c r="V819" s="327" t="str">
        <f>_xlfn.XLOOKUP(Tabla135[[#This Row],[Implementación]],Tabla11[Implementación],Tabla11[Peso],"",1)</f>
        <v/>
      </c>
      <c r="W819" s="295"/>
      <c r="X819" s="295"/>
      <c r="Y819" s="295"/>
      <c r="Z819" s="295"/>
      <c r="AA819" s="310" t="str">
        <f>IFERROR(Tabla135[[#This Row],[Peso del control]]+Tabla135[[#This Row],[Peso de la implementación]],"")</f>
        <v/>
      </c>
      <c r="AB819" s="310" t="str" cm="1">
        <f t="array" ref="AB819">IFERROR(IF(Tabla135[[#This Row],[Registro diligenciado]]=TRUE,_xlfn.IFS(AND(Tabla135[[#This Row],[No. de Control]]=1,Tabla135[[#This Row],[Desplazamiento en la Matriz]]="Probabilidad"),D819-(D819*Tabla135[[#This Row],[Valor del control]]),AND(Tabla135[[#This Row],[No. de Control]]&gt;1,Tabla135[[#This Row],[Desplazamiento en la Matriz]]="Probabilidad"),AB818-(AB818*Tabla135[[#This Row],[Valor del control]]),AND(Tabla135[[#This Row],[No. de Control]]=1,Tabla135[[#This Row],[Desplazamiento en la Matriz]]="Impacto"),D819,AND(Tabla135[[#This Row],[No. de Control]]&gt;1,Tabla135[[#This Row],[Desplazamiento en la Matriz]]="Impacto"),AB818),""),"")</f>
        <v/>
      </c>
      <c r="AC819" s="310" t="str" cm="1">
        <f t="array" ref="AC819">IFERROR(IF(Tabla135[[#This Row],[Registro diligenciado]]=TRUE,_xlfn.IFS(AND(Tabla135[[#This Row],[No. de Control]]=1,Tabla135[[#This Row],[Desplazamiento en la Matriz]]="Impacto"),E819-(E819*Tabla135[[#This Row],[Valor del control]]),AND(Tabla135[[#This Row],[No. de Control]]&gt;1,Tabla135[[#This Row],[Desplazamiento en la Matriz]]="Impacto"),AC818-(AC818*Tabla135[[#This Row],[Valor del control]]),AND(Tabla135[[#This Row],[No. de Control]]=1,Tabla135[[#This Row],[Desplazamiento en la Matriz]]="Probabilidad"),E819,AND(Tabla135[[#This Row],[No. de Control]]&gt;1,Tabla135[[#This Row],[Desplazamiento en la Matriz]]="Probabilidad"),AC818),""),"")</f>
        <v/>
      </c>
      <c r="AD819" s="310">
        <f>IFERROR(_xlfn.MINIFS(Tabla135[Probabilidad residual],Tabla135[Id Riesgo],Tabla135[[#This Row],[Id Riesgo]]),"")</f>
        <v>0</v>
      </c>
      <c r="AE819" s="310">
        <f>IFERROR(_xlfn.MINIFS(Tabla135[Impacto residual],Tabla135[Id Riesgo],Tabla135[[#This Row],[Id Riesgo]]),"")</f>
        <v>0</v>
      </c>
      <c r="AF819" s="310" t="str" cm="1">
        <f t="array" ref="AF81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19" s="310" t="str" cm="1">
        <f t="array" ref="AG81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1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19" s="213"/>
      <c r="AJ819" s="727">
        <f>_xlfn.MINIFS(Tabla135[Probabilidad residual],Tabla135[Id Riesgo],Tabla135[[#This Row],[Id Riesgo]])</f>
        <v>0</v>
      </c>
      <c r="AK819" s="727">
        <f>_xlfn.MINIFS(Tabla135[Impacto residual],Tabla135[Id Riesgo],Tabla135[[#This Row],[Id Riesgo]])</f>
        <v>0</v>
      </c>
      <c r="AL819" s="727"/>
      <c r="AM819" s="727"/>
      <c r="AN819" s="213"/>
      <c r="AO819" s="213"/>
      <c r="AP819" s="213"/>
      <c r="AQ819" s="213"/>
      <c r="AR819" s="213"/>
      <c r="AS819" s="213"/>
      <c r="AT819" s="213"/>
      <c r="AU819" s="213"/>
      <c r="AV819" s="213"/>
      <c r="AW819" s="213"/>
      <c r="AX819" s="213"/>
      <c r="AY819" s="213"/>
    </row>
    <row r="820" spans="1:51" ht="14.6" x14ac:dyDescent="0.4">
      <c r="A820" s="735" t="str">
        <f>Tabla135[[#This Row],[Id Riesgo]]</f>
        <v>RC81</v>
      </c>
      <c r="B820" s="736" t="str">
        <f>Tabla135[[#This Row],[Riesgo]]</f>
        <v/>
      </c>
      <c r="C820" s="742" t="b">
        <f>Tabla135[[#This Row],[Identificado en paso 1 y 2?]]</f>
        <v>0</v>
      </c>
      <c r="D820" s="727" t="str">
        <f>_xlfn.XLOOKUP(Tabla135[[#This Row],[Id Riesgo]],Tabla13[Id Riesgo],Tabla13[Probabilidad],"",1)</f>
        <v/>
      </c>
      <c r="E820" s="727" t="str">
        <f>IF(C820=TRUE,_xlfn.XLOOKUP(Tabla135[[#This Row],[Id Riesgo]],Tabla13[Id Riesgo],Tabla13[Porcentaje Impacto],"",1),"")</f>
        <v/>
      </c>
      <c r="F820" s="290" t="str">
        <f t="shared" si="80"/>
        <v>RC81</v>
      </c>
      <c r="G820" s="415" t="b">
        <f>_xlfn.XLOOKUP(F820,Tabla13[Id Riesgo],Tabla13[Registro diligenciado],FALSE,1)</f>
        <v>0</v>
      </c>
      <c r="H820" s="290" t="str">
        <f>IF(G820,_xlfn.XLOOKUP(F820,Tabla6[Id Riesgo],Tabla6[DESCRIPCIÓN DEL RIESGO],FALSE,1),"")</f>
        <v/>
      </c>
      <c r="I820" s="327" t="str">
        <f>_xlfn.XLOOKUP(Tabla135[[#This Row],[Id Riesgo]],Tabla13[Id Riesgo],Tabla13[Probabilidad])</f>
        <v/>
      </c>
      <c r="J820" s="327" t="str">
        <f>_xlfn.XLOOKUP(Tabla135[[#This Row],[Id Riesgo]],Tabla13[Id Riesgo],Tabla13[Porcentaje Impacto],"",1)</f>
        <v/>
      </c>
      <c r="K820" s="311">
        <v>9</v>
      </c>
      <c r="L820" s="314"/>
      <c r="M820" s="314"/>
      <c r="N820" s="314"/>
      <c r="O820" s="295"/>
      <c r="P820" s="314"/>
      <c r="Q820" s="328" t="str">
        <f>_xlfn.TEXTJOIN(" ",TRUE,Tabla135[[#This Row],[Actividad - Acción ¿Qué?
Inicia con verbo]],Tabla135[[#This Row],[Complemento
(Observaciones o desviaciones)]])</f>
        <v/>
      </c>
      <c r="R820" s="295"/>
      <c r="S820" s="327" t="str">
        <f>_xlfn.XLOOKUP(Tabla135[[#This Row],[Tipo de control]],Tabla7[Tipo de control],Tabla7[Peso],"",1)</f>
        <v/>
      </c>
      <c r="T820" s="290" t="str">
        <f>_xlfn.XLOOKUP(Tabla135[[#This Row],[Tipo de control]],Tabla7[Tipo de control],Tabla7[Afectación matriz],"",1)</f>
        <v/>
      </c>
      <c r="U820" s="295"/>
      <c r="V820" s="327" t="str">
        <f>_xlfn.XLOOKUP(Tabla135[[#This Row],[Implementación]],Tabla11[Implementación],Tabla11[Peso],"",1)</f>
        <v/>
      </c>
      <c r="W820" s="295"/>
      <c r="X820" s="295"/>
      <c r="Y820" s="295"/>
      <c r="Z820" s="295"/>
      <c r="AA820" s="310" t="str">
        <f>IFERROR(Tabla135[[#This Row],[Peso del control]]+Tabla135[[#This Row],[Peso de la implementación]],"")</f>
        <v/>
      </c>
      <c r="AB820" s="310" t="str" cm="1">
        <f t="array" ref="AB820">IFERROR(IF(Tabla135[[#This Row],[Registro diligenciado]]=TRUE,_xlfn.IFS(AND(Tabla135[[#This Row],[No. de Control]]=1,Tabla135[[#This Row],[Desplazamiento en la Matriz]]="Probabilidad"),D820-(D820*Tabla135[[#This Row],[Valor del control]]),AND(Tabla135[[#This Row],[No. de Control]]&gt;1,Tabla135[[#This Row],[Desplazamiento en la Matriz]]="Probabilidad"),AB819-(AB819*Tabla135[[#This Row],[Valor del control]]),AND(Tabla135[[#This Row],[No. de Control]]=1,Tabla135[[#This Row],[Desplazamiento en la Matriz]]="Impacto"),D820,AND(Tabla135[[#This Row],[No. de Control]]&gt;1,Tabla135[[#This Row],[Desplazamiento en la Matriz]]="Impacto"),AB819),""),"")</f>
        <v/>
      </c>
      <c r="AC820" s="310" t="str" cm="1">
        <f t="array" ref="AC820">IFERROR(IF(Tabla135[[#This Row],[Registro diligenciado]]=TRUE,_xlfn.IFS(AND(Tabla135[[#This Row],[No. de Control]]=1,Tabla135[[#This Row],[Desplazamiento en la Matriz]]="Impacto"),E820-(E820*Tabla135[[#This Row],[Valor del control]]),AND(Tabla135[[#This Row],[No. de Control]]&gt;1,Tabla135[[#This Row],[Desplazamiento en la Matriz]]="Impacto"),AC819-(AC819*Tabla135[[#This Row],[Valor del control]]),AND(Tabla135[[#This Row],[No. de Control]]=1,Tabla135[[#This Row],[Desplazamiento en la Matriz]]="Probabilidad"),E820,AND(Tabla135[[#This Row],[No. de Control]]&gt;1,Tabla135[[#This Row],[Desplazamiento en la Matriz]]="Probabilidad"),AC819),""),"")</f>
        <v/>
      </c>
      <c r="AD820" s="310">
        <f>IFERROR(_xlfn.MINIFS(Tabla135[Probabilidad residual],Tabla135[Id Riesgo],Tabla135[[#This Row],[Id Riesgo]]),"")</f>
        <v>0</v>
      </c>
      <c r="AE820" s="310">
        <f>IFERROR(_xlfn.MINIFS(Tabla135[Impacto residual],Tabla135[Id Riesgo],Tabla135[[#This Row],[Id Riesgo]]),"")</f>
        <v>0</v>
      </c>
      <c r="AF820" s="310" t="str" cm="1">
        <f t="array" ref="AF82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20" s="310" t="str" cm="1">
        <f t="array" ref="AG82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2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20" s="213"/>
      <c r="AJ820" s="727">
        <f>_xlfn.MINIFS(Tabla135[Probabilidad residual],Tabla135[Id Riesgo],Tabla135[[#This Row],[Id Riesgo]])</f>
        <v>0</v>
      </c>
      <c r="AK820" s="727">
        <f>_xlfn.MINIFS(Tabla135[Impacto residual],Tabla135[Id Riesgo],Tabla135[[#This Row],[Id Riesgo]])</f>
        <v>0</v>
      </c>
      <c r="AL820" s="727"/>
      <c r="AM820" s="727"/>
      <c r="AN820" s="213"/>
      <c r="AO820" s="213"/>
      <c r="AP820" s="213"/>
      <c r="AQ820" s="213"/>
      <c r="AR820" s="213"/>
      <c r="AS820" s="213"/>
      <c r="AT820" s="213"/>
      <c r="AU820" s="213"/>
      <c r="AV820" s="213"/>
      <c r="AW820" s="213"/>
      <c r="AX820" s="213"/>
      <c r="AY820" s="213"/>
    </row>
    <row r="821" spans="1:51" ht="14.6" x14ac:dyDescent="0.4">
      <c r="A821" s="735" t="str">
        <f>Tabla135[[#This Row],[Id Riesgo]]</f>
        <v>RC81</v>
      </c>
      <c r="B821" s="736" t="str">
        <f>Tabla135[[#This Row],[Riesgo]]</f>
        <v/>
      </c>
      <c r="C821" s="742" t="b">
        <f>Tabla135[[#This Row],[Identificado en paso 1 y 2?]]</f>
        <v>0</v>
      </c>
      <c r="D821" s="727" t="str">
        <f>_xlfn.XLOOKUP(Tabla135[[#This Row],[Id Riesgo]],Tabla13[Id Riesgo],Tabla13[Probabilidad],"",1)</f>
        <v/>
      </c>
      <c r="E821" s="727" t="str">
        <f>IF(C821=TRUE,_xlfn.XLOOKUP(Tabla135[[#This Row],[Id Riesgo]],Tabla13[Id Riesgo],Tabla13[Porcentaje Impacto],"",1),"")</f>
        <v/>
      </c>
      <c r="F821" s="290" t="str">
        <f t="shared" si="80"/>
        <v>RC81</v>
      </c>
      <c r="G821" s="415" t="b">
        <f>_xlfn.XLOOKUP(F821,Tabla13[Id Riesgo],Tabla13[Registro diligenciado],FALSE,1)</f>
        <v>0</v>
      </c>
      <c r="H821" s="290" t="str">
        <f>IF(G821,_xlfn.XLOOKUP(F821,Tabla6[Id Riesgo],Tabla6[DESCRIPCIÓN DEL RIESGO],FALSE,1),"")</f>
        <v/>
      </c>
      <c r="I821" s="327" t="str">
        <f>_xlfn.XLOOKUP(Tabla135[[#This Row],[Id Riesgo]],Tabla13[Id Riesgo],Tabla13[Probabilidad])</f>
        <v/>
      </c>
      <c r="J821" s="327" t="str">
        <f>_xlfn.XLOOKUP(Tabla135[[#This Row],[Id Riesgo]],Tabla13[Id Riesgo],Tabla13[Porcentaje Impacto],"",1)</f>
        <v/>
      </c>
      <c r="K821" s="311">
        <v>10</v>
      </c>
      <c r="L821" s="314"/>
      <c r="M821" s="314"/>
      <c r="N821" s="314"/>
      <c r="O821" s="295"/>
      <c r="P821" s="314"/>
      <c r="Q821" s="328" t="str">
        <f>_xlfn.TEXTJOIN(" ",TRUE,Tabla135[[#This Row],[Actividad - Acción ¿Qué?
Inicia con verbo]],Tabla135[[#This Row],[Complemento
(Observaciones o desviaciones)]])</f>
        <v/>
      </c>
      <c r="R821" s="295"/>
      <c r="S821" s="327" t="str">
        <f>_xlfn.XLOOKUP(Tabla135[[#This Row],[Tipo de control]],Tabla7[Tipo de control],Tabla7[Peso],"",1)</f>
        <v/>
      </c>
      <c r="T821" s="290" t="str">
        <f>_xlfn.XLOOKUP(Tabla135[[#This Row],[Tipo de control]],Tabla7[Tipo de control],Tabla7[Afectación matriz],"",1)</f>
        <v/>
      </c>
      <c r="U821" s="295"/>
      <c r="V821" s="327" t="str">
        <f>_xlfn.XLOOKUP(Tabla135[[#This Row],[Implementación]],Tabla11[Implementación],Tabla11[Peso],"",1)</f>
        <v/>
      </c>
      <c r="W821" s="295"/>
      <c r="X821" s="295"/>
      <c r="Y821" s="295"/>
      <c r="Z821" s="295"/>
      <c r="AA821" s="310" t="str">
        <f>IFERROR(Tabla135[[#This Row],[Peso del control]]+Tabla135[[#This Row],[Peso de la implementación]],"")</f>
        <v/>
      </c>
      <c r="AB821" s="310" t="str" cm="1">
        <f t="array" ref="AB821">IFERROR(IF(Tabla135[[#This Row],[Registro diligenciado]]=TRUE,_xlfn.IFS(AND(Tabla135[[#This Row],[No. de Control]]=1,Tabla135[[#This Row],[Desplazamiento en la Matriz]]="Probabilidad"),D821-(D821*Tabla135[[#This Row],[Valor del control]]),AND(Tabla135[[#This Row],[No. de Control]]&gt;1,Tabla135[[#This Row],[Desplazamiento en la Matriz]]="Probabilidad"),AB820-(AB820*Tabla135[[#This Row],[Valor del control]]),AND(Tabla135[[#This Row],[No. de Control]]=1,Tabla135[[#This Row],[Desplazamiento en la Matriz]]="Impacto"),D821,AND(Tabla135[[#This Row],[No. de Control]]&gt;1,Tabla135[[#This Row],[Desplazamiento en la Matriz]]="Impacto"),AB820),""),"")</f>
        <v/>
      </c>
      <c r="AC821" s="310" t="str" cm="1">
        <f t="array" ref="AC821">IFERROR(IF(Tabla135[[#This Row],[Registro diligenciado]]=TRUE,_xlfn.IFS(AND(Tabla135[[#This Row],[No. de Control]]=1,Tabla135[[#This Row],[Desplazamiento en la Matriz]]="Impacto"),E821-(E821*Tabla135[[#This Row],[Valor del control]]),AND(Tabla135[[#This Row],[No. de Control]]&gt;1,Tabla135[[#This Row],[Desplazamiento en la Matriz]]="Impacto"),AC820-(AC820*Tabla135[[#This Row],[Valor del control]]),AND(Tabla135[[#This Row],[No. de Control]]=1,Tabla135[[#This Row],[Desplazamiento en la Matriz]]="Probabilidad"),E821,AND(Tabla135[[#This Row],[No. de Control]]&gt;1,Tabla135[[#This Row],[Desplazamiento en la Matriz]]="Probabilidad"),AC820),""),"")</f>
        <v/>
      </c>
      <c r="AD821" s="310">
        <f>IFERROR(_xlfn.MINIFS(Tabla135[Probabilidad residual],Tabla135[Id Riesgo],Tabla135[[#This Row],[Id Riesgo]]),"")</f>
        <v>0</v>
      </c>
      <c r="AE821" s="310">
        <f>IFERROR(_xlfn.MINIFS(Tabla135[Impacto residual],Tabla135[Id Riesgo],Tabla135[[#This Row],[Id Riesgo]]),"")</f>
        <v>0</v>
      </c>
      <c r="AF821" s="310" t="str" cm="1">
        <f t="array" ref="AF82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21" s="310" t="str" cm="1">
        <f t="array" ref="AG82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2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21" s="213"/>
      <c r="AJ821" s="727">
        <f>_xlfn.MINIFS(Tabla135[Probabilidad residual],Tabla135[Id Riesgo],Tabla135[[#This Row],[Id Riesgo]])</f>
        <v>0</v>
      </c>
      <c r="AK821" s="727">
        <f>_xlfn.MINIFS(Tabla135[Impacto residual],Tabla135[Id Riesgo],Tabla135[[#This Row],[Id Riesgo]])</f>
        <v>0</v>
      </c>
      <c r="AL821" s="727"/>
      <c r="AM821" s="727"/>
      <c r="AN821" s="213"/>
      <c r="AO821" s="213"/>
      <c r="AP821" s="213"/>
      <c r="AQ821" s="213"/>
      <c r="AR821" s="213"/>
      <c r="AS821" s="213"/>
      <c r="AT821" s="213"/>
      <c r="AU821" s="213"/>
      <c r="AV821" s="213"/>
      <c r="AW821" s="213"/>
      <c r="AX821" s="213"/>
      <c r="AY821" s="213"/>
    </row>
    <row r="822" spans="1:51" ht="14.6" x14ac:dyDescent="0.4">
      <c r="A822" s="735" t="str">
        <f>Tabla135[[#This Row],[Id Riesgo]]</f>
        <v>RC82</v>
      </c>
      <c r="B822" s="736" t="str">
        <f>Tabla135[[#This Row],[Riesgo]]</f>
        <v/>
      </c>
      <c r="C822" s="742" t="b">
        <f>Tabla135[[#This Row],[Identificado en paso 1 y 2?]]</f>
        <v>0</v>
      </c>
      <c r="D822" s="727" t="str">
        <f>_xlfn.XLOOKUP(Tabla135[[#This Row],[Id Riesgo]],Tabla13[Id Riesgo],Tabla13[Probabilidad],"",1)</f>
        <v/>
      </c>
      <c r="E822" s="727" t="str">
        <f>IF(C822=TRUE,_xlfn.XLOOKUP(Tabla135[[#This Row],[Id Riesgo]],Tabla13[Id Riesgo],Tabla13[Porcentaje Impacto],"",1),"")</f>
        <v/>
      </c>
      <c r="F822" s="290" t="s">
        <v>213</v>
      </c>
      <c r="G822" s="415" t="b">
        <f>_xlfn.XLOOKUP(F822,Tabla13[Id Riesgo],Tabla13[Registro diligenciado],FALSE,1)</f>
        <v>0</v>
      </c>
      <c r="H822" s="290" t="str">
        <f>IF(G822,_xlfn.XLOOKUP(F822,Tabla6[Id Riesgo],Tabla6[DESCRIPCIÓN DEL RIESGO],FALSE,1),"")</f>
        <v/>
      </c>
      <c r="I822" s="327" t="str">
        <f>_xlfn.XLOOKUP(Tabla135[[#This Row],[Id Riesgo]],Tabla13[Id Riesgo],Tabla13[Probabilidad])</f>
        <v/>
      </c>
      <c r="J822" s="327" t="str">
        <f>_xlfn.XLOOKUP(Tabla135[[#This Row],[Id Riesgo]],Tabla13[Id Riesgo],Tabla13[Porcentaje Impacto],"",1)</f>
        <v/>
      </c>
      <c r="K822" s="311">
        <v>1</v>
      </c>
      <c r="L822" s="314"/>
      <c r="M822" s="314"/>
      <c r="N822" s="314"/>
      <c r="O822" s="295"/>
      <c r="P822" s="314"/>
      <c r="Q822" s="328" t="str">
        <f>_xlfn.TEXTJOIN(" ",TRUE,Tabla135[[#This Row],[Actividad - Acción ¿Qué?
Inicia con verbo]],Tabla135[[#This Row],[Complemento
(Observaciones o desviaciones)]])</f>
        <v/>
      </c>
      <c r="R822" s="295"/>
      <c r="S822" s="327" t="str">
        <f>_xlfn.XLOOKUP(Tabla135[[#This Row],[Tipo de control]],Tabla7[Tipo de control],Tabla7[Peso],"",1)</f>
        <v/>
      </c>
      <c r="T822" s="290" t="str">
        <f>_xlfn.XLOOKUP(Tabla135[[#This Row],[Tipo de control]],Tabla7[Tipo de control],Tabla7[Afectación matriz],"",1)</f>
        <v/>
      </c>
      <c r="U822" s="295"/>
      <c r="V822" s="327" t="str">
        <f>_xlfn.XLOOKUP(Tabla135[[#This Row],[Implementación]],Tabla11[Implementación],Tabla11[Peso],"",1)</f>
        <v/>
      </c>
      <c r="W822" s="295"/>
      <c r="X822" s="295"/>
      <c r="Y822" s="295"/>
      <c r="Z822" s="295"/>
      <c r="AA822" s="310" t="str">
        <f>IFERROR(Tabla135[[#This Row],[Peso del control]]+Tabla135[[#This Row],[Peso de la implementación]],"")</f>
        <v/>
      </c>
      <c r="AB822" s="310" t="str" cm="1">
        <f t="array" ref="AB822">IFERROR(IF(Tabla135[[#This Row],[Registro diligenciado]]=TRUE,_xlfn.IFS(AND(Tabla135[[#This Row],[No. de Control]]=1,Tabla135[[#This Row],[Desplazamiento en la Matriz]]="Probabilidad"),D822-(D822*Tabla135[[#This Row],[Valor del control]]),AND(Tabla135[[#This Row],[No. de Control]]&gt;1,Tabla135[[#This Row],[Desplazamiento en la Matriz]]="Probabilidad"),AB821-(AB821*Tabla135[[#This Row],[Valor del control]]),AND(Tabla135[[#This Row],[No. de Control]]=1,Tabla135[[#This Row],[Desplazamiento en la Matriz]]="Impacto"),D822,AND(Tabla135[[#This Row],[No. de Control]]&gt;1,Tabla135[[#This Row],[Desplazamiento en la Matriz]]="Impacto"),AB821),""),"")</f>
        <v/>
      </c>
      <c r="AC822" s="310" t="str" cm="1">
        <f t="array" ref="AC822">IFERROR(IF(Tabla135[[#This Row],[Registro diligenciado]]=TRUE,_xlfn.IFS(AND(Tabla135[[#This Row],[No. de Control]]=1,Tabla135[[#This Row],[Desplazamiento en la Matriz]]="Impacto"),E822-(E822*Tabla135[[#This Row],[Valor del control]]),AND(Tabla135[[#This Row],[No. de Control]]&gt;1,Tabla135[[#This Row],[Desplazamiento en la Matriz]]="Impacto"),AC821-(AC821*Tabla135[[#This Row],[Valor del control]]),AND(Tabla135[[#This Row],[No. de Control]]=1,Tabla135[[#This Row],[Desplazamiento en la Matriz]]="Probabilidad"),E822,AND(Tabla135[[#This Row],[No. de Control]]&gt;1,Tabla135[[#This Row],[Desplazamiento en la Matriz]]="Probabilidad"),AC821),""),"")</f>
        <v/>
      </c>
      <c r="AD822" s="310">
        <f>IFERROR(_xlfn.MINIFS(Tabla135[Probabilidad residual],Tabla135[Id Riesgo],Tabla135[[#This Row],[Id Riesgo]]),"")</f>
        <v>0</v>
      </c>
      <c r="AE822" s="310">
        <f>IFERROR(_xlfn.MINIFS(Tabla135[Impacto residual],Tabla135[Id Riesgo],Tabla135[[#This Row],[Id Riesgo]]),"")</f>
        <v>0</v>
      </c>
      <c r="AF822" s="310" t="str" cm="1">
        <f t="array" ref="AF82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22" s="310" t="str" cm="1">
        <f t="array" ref="AG82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2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22" s="213"/>
      <c r="AJ822" s="727">
        <f>_xlfn.MINIFS(Tabla135[Probabilidad residual],Tabla135[Id Riesgo],Tabla135[[#This Row],[Id Riesgo]])</f>
        <v>0</v>
      </c>
      <c r="AK822" s="727">
        <f>_xlfn.MINIFS(Tabla135[Impacto residual],Tabla135[Id Riesgo],Tabla135[[#This Row],[Id Riesgo]])</f>
        <v>0</v>
      </c>
      <c r="AL822" s="727" t="str" cm="1">
        <f t="array" ref="AL822">IFERROR(_xlfn.IFS(AND(AJ822&gt;=CONFIGURACIÓN!$BF$6,AJ822&lt;=CONFIGURACIÓN!$BG$6),CONFIGURACIÓN!$BE$6,AND(AJ822&gt;=CONFIGURACIÓN!$BF$7,AJ822&lt;=CONFIGURACIÓN!$BG$7),CONFIGURACIÓN!$BE$7,AND(AJ822&gt;=CONFIGURACIÓN!$BF$8,AJ822&lt;=CONFIGURACIÓN!$BG$8),CONFIGURACIÓN!$BE$8,AND(AJ822&gt;=CONFIGURACIÓN!$BF$9,AJ822&lt;=CONFIGURACIÓN!$BG$9),CONFIGURACIÓN!$BE$9,AND(AJ822&gt;=CONFIGURACIÓN!$BF$10,AJ822&lt;=CONFIGURACIÓN!$BG$10),CONFIGURACIÓN!$BE$10),"")</f>
        <v/>
      </c>
      <c r="AM822" s="727" t="str" cm="1">
        <f t="array" ref="AM822">IFERROR(_xlfn.IFS(AND(AK822&gt;=CONFIGURACIÓN!$BJ$6,AK822&lt;=CONFIGURACIÓN!$BK$6),CONFIGURACIÓN!$BI$6,AND(AK822&gt;=CONFIGURACIÓN!$BJ$7,AK822&lt;=CONFIGURACIÓN!$BK$7),CONFIGURACIÓN!$BI$7,AND(AK822&gt;=CONFIGURACIÓN!$BJ$8,AK822&lt;=CONFIGURACIÓN!$BK$8),CONFIGURACIÓN!$BI$8,AND(AK822&gt;=CONFIGURACIÓN!$BJ$9,AK822&lt;=CONFIGURACIÓN!$BK$9),CONFIGURACIÓN!$BI$9,AND(AK822&gt;=CONFIGURACIÓN!$BJ$10,AK822&lt;=CONFIGURACIÓN!$BK$10),CONFIGURACIÓN!$BI$10),"")</f>
        <v/>
      </c>
      <c r="AN822" s="213"/>
      <c r="AO822" s="213"/>
      <c r="AP822" s="213"/>
      <c r="AQ822" s="213"/>
      <c r="AR822" s="213"/>
      <c r="AS822" s="213"/>
      <c r="AT822" s="213"/>
      <c r="AU822" s="213"/>
      <c r="AV822" s="213"/>
      <c r="AW822" s="213"/>
      <c r="AX822" s="213"/>
      <c r="AY822" s="213"/>
    </row>
    <row r="823" spans="1:51" ht="14.6" x14ac:dyDescent="0.4">
      <c r="A823" s="735" t="str">
        <f>Tabla135[[#This Row],[Id Riesgo]]</f>
        <v>RC82</v>
      </c>
      <c r="B823" s="736" t="str">
        <f>Tabla135[[#This Row],[Riesgo]]</f>
        <v/>
      </c>
      <c r="C823" s="742" t="b">
        <f>Tabla135[[#This Row],[Identificado en paso 1 y 2?]]</f>
        <v>0</v>
      </c>
      <c r="D823" s="727" t="str">
        <f>_xlfn.XLOOKUP(Tabla135[[#This Row],[Id Riesgo]],Tabla13[Id Riesgo],Tabla13[Probabilidad],"",1)</f>
        <v/>
      </c>
      <c r="E823" s="727" t="str">
        <f>IF(C823=TRUE,_xlfn.XLOOKUP(Tabla135[[#This Row],[Id Riesgo]],Tabla13[Id Riesgo],Tabla13[Porcentaje Impacto],"",1),"")</f>
        <v/>
      </c>
      <c r="F823" s="290" t="str">
        <f t="shared" ref="F823:F831" si="81">F822</f>
        <v>RC82</v>
      </c>
      <c r="G823" s="415" t="b">
        <f>_xlfn.XLOOKUP(F823,Tabla13[Id Riesgo],Tabla13[Registro diligenciado],FALSE,1)</f>
        <v>0</v>
      </c>
      <c r="H823" s="290" t="str">
        <f>IF(G823,_xlfn.XLOOKUP(F823,Tabla6[Id Riesgo],Tabla6[DESCRIPCIÓN DEL RIESGO],FALSE,1),"")</f>
        <v/>
      </c>
      <c r="I823" s="327" t="str">
        <f>_xlfn.XLOOKUP(Tabla135[[#This Row],[Id Riesgo]],Tabla13[Id Riesgo],Tabla13[Probabilidad])</f>
        <v/>
      </c>
      <c r="J823" s="327" t="str">
        <f>_xlfn.XLOOKUP(Tabla135[[#This Row],[Id Riesgo]],Tabla13[Id Riesgo],Tabla13[Porcentaje Impacto],"",1)</f>
        <v/>
      </c>
      <c r="K823" s="311">
        <v>2</v>
      </c>
      <c r="L823" s="314"/>
      <c r="M823" s="314"/>
      <c r="N823" s="314"/>
      <c r="O823" s="295"/>
      <c r="P823" s="314"/>
      <c r="Q823" s="328" t="str">
        <f>_xlfn.TEXTJOIN(" ",TRUE,Tabla135[[#This Row],[Actividad - Acción ¿Qué?
Inicia con verbo]],Tabla135[[#This Row],[Complemento
(Observaciones o desviaciones)]])</f>
        <v/>
      </c>
      <c r="R823" s="295"/>
      <c r="S823" s="327" t="str">
        <f>_xlfn.XLOOKUP(Tabla135[[#This Row],[Tipo de control]],Tabla7[Tipo de control],Tabla7[Peso],"",1)</f>
        <v/>
      </c>
      <c r="T823" s="290" t="str">
        <f>_xlfn.XLOOKUP(Tabla135[[#This Row],[Tipo de control]],Tabla7[Tipo de control],Tabla7[Afectación matriz],"",1)</f>
        <v/>
      </c>
      <c r="U823" s="295"/>
      <c r="V823" s="327" t="str">
        <f>_xlfn.XLOOKUP(Tabla135[[#This Row],[Implementación]],Tabla11[Implementación],Tabla11[Peso],"",1)</f>
        <v/>
      </c>
      <c r="W823" s="295"/>
      <c r="X823" s="295"/>
      <c r="Y823" s="295"/>
      <c r="Z823" s="295"/>
      <c r="AA823" s="310" t="str">
        <f>IFERROR(Tabla135[[#This Row],[Peso del control]]+Tabla135[[#This Row],[Peso de la implementación]],"")</f>
        <v/>
      </c>
      <c r="AB823" s="310" t="str" cm="1">
        <f t="array" ref="AB823">IFERROR(IF(Tabla135[[#This Row],[Registro diligenciado]]=TRUE,_xlfn.IFS(AND(Tabla135[[#This Row],[No. de Control]]=1,Tabla135[[#This Row],[Desplazamiento en la Matriz]]="Probabilidad"),D823-(D823*Tabla135[[#This Row],[Valor del control]]),AND(Tabla135[[#This Row],[No. de Control]]&gt;1,Tabla135[[#This Row],[Desplazamiento en la Matriz]]="Probabilidad"),AB822-(AB822*Tabla135[[#This Row],[Valor del control]]),AND(Tabla135[[#This Row],[No. de Control]]=1,Tabla135[[#This Row],[Desplazamiento en la Matriz]]="Impacto"),D823,AND(Tabla135[[#This Row],[No. de Control]]&gt;1,Tabla135[[#This Row],[Desplazamiento en la Matriz]]="Impacto"),AB822),""),"")</f>
        <v/>
      </c>
      <c r="AC823" s="310" t="str" cm="1">
        <f t="array" ref="AC823">IFERROR(IF(Tabla135[[#This Row],[Registro diligenciado]]=TRUE,_xlfn.IFS(AND(Tabla135[[#This Row],[No. de Control]]=1,Tabla135[[#This Row],[Desplazamiento en la Matriz]]="Impacto"),E823-(E823*Tabla135[[#This Row],[Valor del control]]),AND(Tabla135[[#This Row],[No. de Control]]&gt;1,Tabla135[[#This Row],[Desplazamiento en la Matriz]]="Impacto"),AC822-(AC822*Tabla135[[#This Row],[Valor del control]]),AND(Tabla135[[#This Row],[No. de Control]]=1,Tabla135[[#This Row],[Desplazamiento en la Matriz]]="Probabilidad"),E823,AND(Tabla135[[#This Row],[No. de Control]]&gt;1,Tabla135[[#This Row],[Desplazamiento en la Matriz]]="Probabilidad"),AC822),""),"")</f>
        <v/>
      </c>
      <c r="AD823" s="310">
        <f>IFERROR(_xlfn.MINIFS(Tabla135[Probabilidad residual],Tabla135[Id Riesgo],Tabla135[[#This Row],[Id Riesgo]]),"")</f>
        <v>0</v>
      </c>
      <c r="AE823" s="310">
        <f>IFERROR(_xlfn.MINIFS(Tabla135[Impacto residual],Tabla135[Id Riesgo],Tabla135[[#This Row],[Id Riesgo]]),"")</f>
        <v>0</v>
      </c>
      <c r="AF823" s="310" t="str" cm="1">
        <f t="array" ref="AF82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23" s="310" t="str" cm="1">
        <f t="array" ref="AG82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2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23" s="213"/>
      <c r="AJ823" s="727">
        <f>_xlfn.MINIFS(Tabla135[Probabilidad residual],Tabla135[Id Riesgo],Tabla135[[#This Row],[Id Riesgo]])</f>
        <v>0</v>
      </c>
      <c r="AK823" s="727">
        <f>_xlfn.MINIFS(Tabla135[Impacto residual],Tabla135[Id Riesgo],Tabla135[[#This Row],[Id Riesgo]])</f>
        <v>0</v>
      </c>
      <c r="AL823" s="727"/>
      <c r="AM823" s="727"/>
      <c r="AN823" s="213"/>
      <c r="AO823" s="213"/>
      <c r="AP823" s="213"/>
      <c r="AQ823" s="213"/>
      <c r="AR823" s="213"/>
      <c r="AS823" s="213"/>
      <c r="AT823" s="213"/>
      <c r="AU823" s="213"/>
      <c r="AV823" s="213"/>
      <c r="AW823" s="213"/>
      <c r="AX823" s="213"/>
      <c r="AY823" s="213"/>
    </row>
    <row r="824" spans="1:51" ht="14.6" x14ac:dyDescent="0.4">
      <c r="A824" s="735" t="str">
        <f>Tabla135[[#This Row],[Id Riesgo]]</f>
        <v>RC82</v>
      </c>
      <c r="B824" s="736" t="str">
        <f>Tabla135[[#This Row],[Riesgo]]</f>
        <v/>
      </c>
      <c r="C824" s="742" t="b">
        <f>Tabla135[[#This Row],[Identificado en paso 1 y 2?]]</f>
        <v>0</v>
      </c>
      <c r="D824" s="727" t="str">
        <f>_xlfn.XLOOKUP(Tabla135[[#This Row],[Id Riesgo]],Tabla13[Id Riesgo],Tabla13[Probabilidad],"",1)</f>
        <v/>
      </c>
      <c r="E824" s="727" t="str">
        <f>IF(C824=TRUE,_xlfn.XLOOKUP(Tabla135[[#This Row],[Id Riesgo]],Tabla13[Id Riesgo],Tabla13[Porcentaje Impacto],"",1),"")</f>
        <v/>
      </c>
      <c r="F824" s="290" t="str">
        <f t="shared" si="81"/>
        <v>RC82</v>
      </c>
      <c r="G824" s="415" t="b">
        <f>_xlfn.XLOOKUP(F824,Tabla13[Id Riesgo],Tabla13[Registro diligenciado],FALSE,1)</f>
        <v>0</v>
      </c>
      <c r="H824" s="290" t="str">
        <f>IF(G824,_xlfn.XLOOKUP(F824,Tabla6[Id Riesgo],Tabla6[DESCRIPCIÓN DEL RIESGO],FALSE,1),"")</f>
        <v/>
      </c>
      <c r="I824" s="327" t="str">
        <f>_xlfn.XLOOKUP(Tabla135[[#This Row],[Id Riesgo]],Tabla13[Id Riesgo],Tabla13[Probabilidad])</f>
        <v/>
      </c>
      <c r="J824" s="327" t="str">
        <f>_xlfn.XLOOKUP(Tabla135[[#This Row],[Id Riesgo]],Tabla13[Id Riesgo],Tabla13[Porcentaje Impacto],"",1)</f>
        <v/>
      </c>
      <c r="K824" s="311">
        <v>3</v>
      </c>
      <c r="L824" s="314"/>
      <c r="M824" s="314"/>
      <c r="N824" s="314"/>
      <c r="O824" s="295"/>
      <c r="P824" s="314"/>
      <c r="Q824" s="328" t="str">
        <f>_xlfn.TEXTJOIN(" ",TRUE,Tabla135[[#This Row],[Actividad - Acción ¿Qué?
Inicia con verbo]],Tabla135[[#This Row],[Complemento
(Observaciones o desviaciones)]])</f>
        <v/>
      </c>
      <c r="R824" s="295"/>
      <c r="S824" s="327" t="str">
        <f>_xlfn.XLOOKUP(Tabla135[[#This Row],[Tipo de control]],Tabla7[Tipo de control],Tabla7[Peso],"",1)</f>
        <v/>
      </c>
      <c r="T824" s="290" t="str">
        <f>_xlfn.XLOOKUP(Tabla135[[#This Row],[Tipo de control]],Tabla7[Tipo de control],Tabla7[Afectación matriz],"",1)</f>
        <v/>
      </c>
      <c r="U824" s="295"/>
      <c r="V824" s="327" t="str">
        <f>_xlfn.XLOOKUP(Tabla135[[#This Row],[Implementación]],Tabla11[Implementación],Tabla11[Peso],"",1)</f>
        <v/>
      </c>
      <c r="W824" s="295"/>
      <c r="X824" s="295"/>
      <c r="Y824" s="295"/>
      <c r="Z824" s="295"/>
      <c r="AA824" s="310" t="str">
        <f>IFERROR(Tabla135[[#This Row],[Peso del control]]+Tabla135[[#This Row],[Peso de la implementación]],"")</f>
        <v/>
      </c>
      <c r="AB824" s="310" t="str" cm="1">
        <f t="array" ref="AB824">IFERROR(IF(Tabla135[[#This Row],[Registro diligenciado]]=TRUE,_xlfn.IFS(AND(Tabla135[[#This Row],[No. de Control]]=1,Tabla135[[#This Row],[Desplazamiento en la Matriz]]="Probabilidad"),D824-(D824*Tabla135[[#This Row],[Valor del control]]),AND(Tabla135[[#This Row],[No. de Control]]&gt;1,Tabla135[[#This Row],[Desplazamiento en la Matriz]]="Probabilidad"),AB823-(AB823*Tabla135[[#This Row],[Valor del control]]),AND(Tabla135[[#This Row],[No. de Control]]=1,Tabla135[[#This Row],[Desplazamiento en la Matriz]]="Impacto"),D824,AND(Tabla135[[#This Row],[No. de Control]]&gt;1,Tabla135[[#This Row],[Desplazamiento en la Matriz]]="Impacto"),AB823),""),"")</f>
        <v/>
      </c>
      <c r="AC824" s="310" t="str" cm="1">
        <f t="array" ref="AC824">IFERROR(IF(Tabla135[[#This Row],[Registro diligenciado]]=TRUE,_xlfn.IFS(AND(Tabla135[[#This Row],[No. de Control]]=1,Tabla135[[#This Row],[Desplazamiento en la Matriz]]="Impacto"),E824-(E824*Tabla135[[#This Row],[Valor del control]]),AND(Tabla135[[#This Row],[No. de Control]]&gt;1,Tabla135[[#This Row],[Desplazamiento en la Matriz]]="Impacto"),AC823-(AC823*Tabla135[[#This Row],[Valor del control]]),AND(Tabla135[[#This Row],[No. de Control]]=1,Tabla135[[#This Row],[Desplazamiento en la Matriz]]="Probabilidad"),E824,AND(Tabla135[[#This Row],[No. de Control]]&gt;1,Tabla135[[#This Row],[Desplazamiento en la Matriz]]="Probabilidad"),AC823),""),"")</f>
        <v/>
      </c>
      <c r="AD824" s="310">
        <f>IFERROR(_xlfn.MINIFS(Tabla135[Probabilidad residual],Tabla135[Id Riesgo],Tabla135[[#This Row],[Id Riesgo]]),"")</f>
        <v>0</v>
      </c>
      <c r="AE824" s="310">
        <f>IFERROR(_xlfn.MINIFS(Tabla135[Impacto residual],Tabla135[Id Riesgo],Tabla135[[#This Row],[Id Riesgo]]),"")</f>
        <v>0</v>
      </c>
      <c r="AF824" s="310" t="str" cm="1">
        <f t="array" ref="AF82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24" s="310" t="str" cm="1">
        <f t="array" ref="AG82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2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24" s="213"/>
      <c r="AJ824" s="727">
        <f>_xlfn.MINIFS(Tabla135[Probabilidad residual],Tabla135[Id Riesgo],Tabla135[[#This Row],[Id Riesgo]])</f>
        <v>0</v>
      </c>
      <c r="AK824" s="727">
        <f>_xlfn.MINIFS(Tabla135[Impacto residual],Tabla135[Id Riesgo],Tabla135[[#This Row],[Id Riesgo]])</f>
        <v>0</v>
      </c>
      <c r="AL824" s="727"/>
      <c r="AM824" s="727"/>
      <c r="AN824" s="213"/>
      <c r="AO824" s="213"/>
      <c r="AP824" s="213"/>
      <c r="AQ824" s="213"/>
      <c r="AR824" s="213"/>
      <c r="AS824" s="213"/>
      <c r="AT824" s="213"/>
      <c r="AU824" s="213"/>
      <c r="AV824" s="213"/>
      <c r="AW824" s="213"/>
      <c r="AX824" s="213"/>
      <c r="AY824" s="213"/>
    </row>
    <row r="825" spans="1:51" ht="14.6" x14ac:dyDescent="0.4">
      <c r="A825" s="735" t="str">
        <f>Tabla135[[#This Row],[Id Riesgo]]</f>
        <v>RC82</v>
      </c>
      <c r="B825" s="736" t="str">
        <f>Tabla135[[#This Row],[Riesgo]]</f>
        <v/>
      </c>
      <c r="C825" s="742" t="b">
        <f>Tabla135[[#This Row],[Identificado en paso 1 y 2?]]</f>
        <v>0</v>
      </c>
      <c r="D825" s="727" t="str">
        <f>_xlfn.XLOOKUP(Tabla135[[#This Row],[Id Riesgo]],Tabla13[Id Riesgo],Tabla13[Probabilidad],"",1)</f>
        <v/>
      </c>
      <c r="E825" s="727" t="str">
        <f>IF(C825=TRUE,_xlfn.XLOOKUP(Tabla135[[#This Row],[Id Riesgo]],Tabla13[Id Riesgo],Tabla13[Porcentaje Impacto],"",1),"")</f>
        <v/>
      </c>
      <c r="F825" s="290" t="str">
        <f t="shared" si="81"/>
        <v>RC82</v>
      </c>
      <c r="G825" s="415" t="b">
        <f>_xlfn.XLOOKUP(F825,Tabla13[Id Riesgo],Tabla13[Registro diligenciado],FALSE,1)</f>
        <v>0</v>
      </c>
      <c r="H825" s="290" t="str">
        <f>IF(G825,_xlfn.XLOOKUP(F825,Tabla6[Id Riesgo],Tabla6[DESCRIPCIÓN DEL RIESGO],FALSE,1),"")</f>
        <v/>
      </c>
      <c r="I825" s="327" t="str">
        <f>_xlfn.XLOOKUP(Tabla135[[#This Row],[Id Riesgo]],Tabla13[Id Riesgo],Tabla13[Probabilidad])</f>
        <v/>
      </c>
      <c r="J825" s="327" t="str">
        <f>_xlfn.XLOOKUP(Tabla135[[#This Row],[Id Riesgo]],Tabla13[Id Riesgo],Tabla13[Porcentaje Impacto],"",1)</f>
        <v/>
      </c>
      <c r="K825" s="311">
        <v>4</v>
      </c>
      <c r="L825" s="314"/>
      <c r="M825" s="314"/>
      <c r="N825" s="314"/>
      <c r="O825" s="295"/>
      <c r="P825" s="314"/>
      <c r="Q825" s="328" t="str">
        <f>_xlfn.TEXTJOIN(" ",TRUE,Tabla135[[#This Row],[Actividad - Acción ¿Qué?
Inicia con verbo]],Tabla135[[#This Row],[Complemento
(Observaciones o desviaciones)]])</f>
        <v/>
      </c>
      <c r="R825" s="295"/>
      <c r="S825" s="327" t="str">
        <f>_xlfn.XLOOKUP(Tabla135[[#This Row],[Tipo de control]],Tabla7[Tipo de control],Tabla7[Peso],"",1)</f>
        <v/>
      </c>
      <c r="T825" s="290" t="str">
        <f>_xlfn.XLOOKUP(Tabla135[[#This Row],[Tipo de control]],Tabla7[Tipo de control],Tabla7[Afectación matriz],"",1)</f>
        <v/>
      </c>
      <c r="U825" s="295"/>
      <c r="V825" s="327" t="str">
        <f>_xlfn.XLOOKUP(Tabla135[[#This Row],[Implementación]],Tabla11[Implementación],Tabla11[Peso],"",1)</f>
        <v/>
      </c>
      <c r="W825" s="295"/>
      <c r="X825" s="295"/>
      <c r="Y825" s="295"/>
      <c r="Z825" s="295"/>
      <c r="AA825" s="310" t="str">
        <f>IFERROR(Tabla135[[#This Row],[Peso del control]]+Tabla135[[#This Row],[Peso de la implementación]],"")</f>
        <v/>
      </c>
      <c r="AB825" s="310" t="str" cm="1">
        <f t="array" ref="AB825">IFERROR(IF(Tabla135[[#This Row],[Registro diligenciado]]=TRUE,_xlfn.IFS(AND(Tabla135[[#This Row],[No. de Control]]=1,Tabla135[[#This Row],[Desplazamiento en la Matriz]]="Probabilidad"),D825-(D825*Tabla135[[#This Row],[Valor del control]]),AND(Tabla135[[#This Row],[No. de Control]]&gt;1,Tabla135[[#This Row],[Desplazamiento en la Matriz]]="Probabilidad"),AB824-(AB824*Tabla135[[#This Row],[Valor del control]]),AND(Tabla135[[#This Row],[No. de Control]]=1,Tabla135[[#This Row],[Desplazamiento en la Matriz]]="Impacto"),D825,AND(Tabla135[[#This Row],[No. de Control]]&gt;1,Tabla135[[#This Row],[Desplazamiento en la Matriz]]="Impacto"),AB824),""),"")</f>
        <v/>
      </c>
      <c r="AC825" s="310" t="str" cm="1">
        <f t="array" ref="AC825">IFERROR(IF(Tabla135[[#This Row],[Registro diligenciado]]=TRUE,_xlfn.IFS(AND(Tabla135[[#This Row],[No. de Control]]=1,Tabla135[[#This Row],[Desplazamiento en la Matriz]]="Impacto"),E825-(E825*Tabla135[[#This Row],[Valor del control]]),AND(Tabla135[[#This Row],[No. de Control]]&gt;1,Tabla135[[#This Row],[Desplazamiento en la Matriz]]="Impacto"),AC824-(AC824*Tabla135[[#This Row],[Valor del control]]),AND(Tabla135[[#This Row],[No. de Control]]=1,Tabla135[[#This Row],[Desplazamiento en la Matriz]]="Probabilidad"),E825,AND(Tabla135[[#This Row],[No. de Control]]&gt;1,Tabla135[[#This Row],[Desplazamiento en la Matriz]]="Probabilidad"),AC824),""),"")</f>
        <v/>
      </c>
      <c r="AD825" s="310">
        <f>IFERROR(_xlfn.MINIFS(Tabla135[Probabilidad residual],Tabla135[Id Riesgo],Tabla135[[#This Row],[Id Riesgo]]),"")</f>
        <v>0</v>
      </c>
      <c r="AE825" s="310">
        <f>IFERROR(_xlfn.MINIFS(Tabla135[Impacto residual],Tabla135[Id Riesgo],Tabla135[[#This Row],[Id Riesgo]]),"")</f>
        <v>0</v>
      </c>
      <c r="AF825" s="310" t="str" cm="1">
        <f t="array" ref="AF82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25" s="310" t="str" cm="1">
        <f t="array" ref="AG82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2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25" s="213"/>
      <c r="AJ825" s="727">
        <f>_xlfn.MINIFS(Tabla135[Probabilidad residual],Tabla135[Id Riesgo],Tabla135[[#This Row],[Id Riesgo]])</f>
        <v>0</v>
      </c>
      <c r="AK825" s="727">
        <f>_xlfn.MINIFS(Tabla135[Impacto residual],Tabla135[Id Riesgo],Tabla135[[#This Row],[Id Riesgo]])</f>
        <v>0</v>
      </c>
      <c r="AL825" s="727"/>
      <c r="AM825" s="727"/>
      <c r="AN825" s="213"/>
      <c r="AO825" s="213"/>
      <c r="AP825" s="213"/>
      <c r="AQ825" s="213"/>
      <c r="AR825" s="213"/>
      <c r="AS825" s="213"/>
      <c r="AT825" s="213"/>
      <c r="AU825" s="213"/>
      <c r="AV825" s="213"/>
      <c r="AW825" s="213"/>
      <c r="AX825" s="213"/>
      <c r="AY825" s="213"/>
    </row>
    <row r="826" spans="1:51" ht="14.6" x14ac:dyDescent="0.4">
      <c r="A826" s="735" t="str">
        <f>Tabla135[[#This Row],[Id Riesgo]]</f>
        <v>RC82</v>
      </c>
      <c r="B826" s="736" t="str">
        <f>Tabla135[[#This Row],[Riesgo]]</f>
        <v/>
      </c>
      <c r="C826" s="742" t="b">
        <f>Tabla135[[#This Row],[Identificado en paso 1 y 2?]]</f>
        <v>0</v>
      </c>
      <c r="D826" s="727" t="str">
        <f>_xlfn.XLOOKUP(Tabla135[[#This Row],[Id Riesgo]],Tabla13[Id Riesgo],Tabla13[Probabilidad],"",1)</f>
        <v/>
      </c>
      <c r="E826" s="727" t="str">
        <f>IF(C826=TRUE,_xlfn.XLOOKUP(Tabla135[[#This Row],[Id Riesgo]],Tabla13[Id Riesgo],Tabla13[Porcentaje Impacto],"",1),"")</f>
        <v/>
      </c>
      <c r="F826" s="290" t="str">
        <f t="shared" si="81"/>
        <v>RC82</v>
      </c>
      <c r="G826" s="415" t="b">
        <f>_xlfn.XLOOKUP(F826,Tabla13[Id Riesgo],Tabla13[Registro diligenciado],FALSE,1)</f>
        <v>0</v>
      </c>
      <c r="H826" s="290" t="str">
        <f>IF(G826,_xlfn.XLOOKUP(F826,Tabla6[Id Riesgo],Tabla6[DESCRIPCIÓN DEL RIESGO],FALSE,1),"")</f>
        <v/>
      </c>
      <c r="I826" s="327" t="str">
        <f>_xlfn.XLOOKUP(Tabla135[[#This Row],[Id Riesgo]],Tabla13[Id Riesgo],Tabla13[Probabilidad])</f>
        <v/>
      </c>
      <c r="J826" s="327" t="str">
        <f>_xlfn.XLOOKUP(Tabla135[[#This Row],[Id Riesgo]],Tabla13[Id Riesgo],Tabla13[Porcentaje Impacto],"",1)</f>
        <v/>
      </c>
      <c r="K826" s="311">
        <v>5</v>
      </c>
      <c r="L826" s="314"/>
      <c r="M826" s="314"/>
      <c r="N826" s="314"/>
      <c r="O826" s="295"/>
      <c r="P826" s="314"/>
      <c r="Q826" s="328" t="str">
        <f>_xlfn.TEXTJOIN(" ",TRUE,Tabla135[[#This Row],[Actividad - Acción ¿Qué?
Inicia con verbo]],Tabla135[[#This Row],[Complemento
(Observaciones o desviaciones)]])</f>
        <v/>
      </c>
      <c r="R826" s="295"/>
      <c r="S826" s="327" t="str">
        <f>_xlfn.XLOOKUP(Tabla135[[#This Row],[Tipo de control]],Tabla7[Tipo de control],Tabla7[Peso],"",1)</f>
        <v/>
      </c>
      <c r="T826" s="290" t="str">
        <f>_xlfn.XLOOKUP(Tabla135[[#This Row],[Tipo de control]],Tabla7[Tipo de control],Tabla7[Afectación matriz],"",1)</f>
        <v/>
      </c>
      <c r="U826" s="295"/>
      <c r="V826" s="327" t="str">
        <f>_xlfn.XLOOKUP(Tabla135[[#This Row],[Implementación]],Tabla11[Implementación],Tabla11[Peso],"",1)</f>
        <v/>
      </c>
      <c r="W826" s="295"/>
      <c r="X826" s="295"/>
      <c r="Y826" s="295"/>
      <c r="Z826" s="295"/>
      <c r="AA826" s="310" t="str">
        <f>IFERROR(Tabla135[[#This Row],[Peso del control]]+Tabla135[[#This Row],[Peso de la implementación]],"")</f>
        <v/>
      </c>
      <c r="AB826" s="310" t="str" cm="1">
        <f t="array" ref="AB826">IFERROR(IF(Tabla135[[#This Row],[Registro diligenciado]]=TRUE,_xlfn.IFS(AND(Tabla135[[#This Row],[No. de Control]]=1,Tabla135[[#This Row],[Desplazamiento en la Matriz]]="Probabilidad"),D826-(D826*Tabla135[[#This Row],[Valor del control]]),AND(Tabla135[[#This Row],[No. de Control]]&gt;1,Tabla135[[#This Row],[Desplazamiento en la Matriz]]="Probabilidad"),AB825-(AB825*Tabla135[[#This Row],[Valor del control]]),AND(Tabla135[[#This Row],[No. de Control]]=1,Tabla135[[#This Row],[Desplazamiento en la Matriz]]="Impacto"),D826,AND(Tabla135[[#This Row],[No. de Control]]&gt;1,Tabla135[[#This Row],[Desplazamiento en la Matriz]]="Impacto"),AB825),""),"")</f>
        <v/>
      </c>
      <c r="AC826" s="310" t="str" cm="1">
        <f t="array" ref="AC826">IFERROR(IF(Tabla135[[#This Row],[Registro diligenciado]]=TRUE,_xlfn.IFS(AND(Tabla135[[#This Row],[No. de Control]]=1,Tabla135[[#This Row],[Desplazamiento en la Matriz]]="Impacto"),E826-(E826*Tabla135[[#This Row],[Valor del control]]),AND(Tabla135[[#This Row],[No. de Control]]&gt;1,Tabla135[[#This Row],[Desplazamiento en la Matriz]]="Impacto"),AC825-(AC825*Tabla135[[#This Row],[Valor del control]]),AND(Tabla135[[#This Row],[No. de Control]]=1,Tabla135[[#This Row],[Desplazamiento en la Matriz]]="Probabilidad"),E826,AND(Tabla135[[#This Row],[No. de Control]]&gt;1,Tabla135[[#This Row],[Desplazamiento en la Matriz]]="Probabilidad"),AC825),""),"")</f>
        <v/>
      </c>
      <c r="AD826" s="310">
        <f>IFERROR(_xlfn.MINIFS(Tabla135[Probabilidad residual],Tabla135[Id Riesgo],Tabla135[[#This Row],[Id Riesgo]]),"")</f>
        <v>0</v>
      </c>
      <c r="AE826" s="310">
        <f>IFERROR(_xlfn.MINIFS(Tabla135[Impacto residual],Tabla135[Id Riesgo],Tabla135[[#This Row],[Id Riesgo]]),"")</f>
        <v>0</v>
      </c>
      <c r="AF826" s="310" t="str" cm="1">
        <f t="array" ref="AF82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26" s="310" t="str" cm="1">
        <f t="array" ref="AG82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2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26" s="213"/>
      <c r="AJ826" s="727">
        <f>_xlfn.MINIFS(Tabla135[Probabilidad residual],Tabla135[Id Riesgo],Tabla135[[#This Row],[Id Riesgo]])</f>
        <v>0</v>
      </c>
      <c r="AK826" s="727">
        <f>_xlfn.MINIFS(Tabla135[Impacto residual],Tabla135[Id Riesgo],Tabla135[[#This Row],[Id Riesgo]])</f>
        <v>0</v>
      </c>
      <c r="AL826" s="727"/>
      <c r="AM826" s="727"/>
      <c r="AN826" s="213"/>
      <c r="AO826" s="213"/>
      <c r="AP826" s="213"/>
      <c r="AQ826" s="213"/>
      <c r="AR826" s="213"/>
      <c r="AS826" s="213"/>
      <c r="AT826" s="213"/>
      <c r="AU826" s="213"/>
      <c r="AV826" s="213"/>
      <c r="AW826" s="213"/>
      <c r="AX826" s="213"/>
      <c r="AY826" s="213"/>
    </row>
    <row r="827" spans="1:51" ht="14.6" x14ac:dyDescent="0.4">
      <c r="A827" s="735" t="str">
        <f>Tabla135[[#This Row],[Id Riesgo]]</f>
        <v>RC82</v>
      </c>
      <c r="B827" s="736" t="str">
        <f>Tabla135[[#This Row],[Riesgo]]</f>
        <v/>
      </c>
      <c r="C827" s="742" t="b">
        <f>Tabla135[[#This Row],[Identificado en paso 1 y 2?]]</f>
        <v>0</v>
      </c>
      <c r="D827" s="727" t="str">
        <f>_xlfn.XLOOKUP(Tabla135[[#This Row],[Id Riesgo]],Tabla13[Id Riesgo],Tabla13[Probabilidad],"",1)</f>
        <v/>
      </c>
      <c r="E827" s="727" t="str">
        <f>IF(C827=TRUE,_xlfn.XLOOKUP(Tabla135[[#This Row],[Id Riesgo]],Tabla13[Id Riesgo],Tabla13[Porcentaje Impacto],"",1),"")</f>
        <v/>
      </c>
      <c r="F827" s="290" t="str">
        <f t="shared" si="81"/>
        <v>RC82</v>
      </c>
      <c r="G827" s="415" t="b">
        <f>_xlfn.XLOOKUP(F827,Tabla13[Id Riesgo],Tabla13[Registro diligenciado],FALSE,1)</f>
        <v>0</v>
      </c>
      <c r="H827" s="290" t="str">
        <f>IF(G827,_xlfn.XLOOKUP(F827,Tabla6[Id Riesgo],Tabla6[DESCRIPCIÓN DEL RIESGO],FALSE,1),"")</f>
        <v/>
      </c>
      <c r="I827" s="327" t="str">
        <f>_xlfn.XLOOKUP(Tabla135[[#This Row],[Id Riesgo]],Tabla13[Id Riesgo],Tabla13[Probabilidad])</f>
        <v/>
      </c>
      <c r="J827" s="327" t="str">
        <f>_xlfn.XLOOKUP(Tabla135[[#This Row],[Id Riesgo]],Tabla13[Id Riesgo],Tabla13[Porcentaje Impacto],"",1)</f>
        <v/>
      </c>
      <c r="K827" s="311">
        <v>6</v>
      </c>
      <c r="L827" s="314"/>
      <c r="M827" s="314"/>
      <c r="N827" s="314"/>
      <c r="O827" s="295"/>
      <c r="P827" s="314"/>
      <c r="Q827" s="328" t="str">
        <f>_xlfn.TEXTJOIN(" ",TRUE,Tabla135[[#This Row],[Actividad - Acción ¿Qué?
Inicia con verbo]],Tabla135[[#This Row],[Complemento
(Observaciones o desviaciones)]])</f>
        <v/>
      </c>
      <c r="R827" s="295"/>
      <c r="S827" s="327" t="str">
        <f>_xlfn.XLOOKUP(Tabla135[[#This Row],[Tipo de control]],Tabla7[Tipo de control],Tabla7[Peso],"",1)</f>
        <v/>
      </c>
      <c r="T827" s="290" t="str">
        <f>_xlfn.XLOOKUP(Tabla135[[#This Row],[Tipo de control]],Tabla7[Tipo de control],Tabla7[Afectación matriz],"",1)</f>
        <v/>
      </c>
      <c r="U827" s="295"/>
      <c r="V827" s="327" t="str">
        <f>_xlfn.XLOOKUP(Tabla135[[#This Row],[Implementación]],Tabla11[Implementación],Tabla11[Peso],"",1)</f>
        <v/>
      </c>
      <c r="W827" s="295"/>
      <c r="X827" s="295"/>
      <c r="Y827" s="295"/>
      <c r="Z827" s="295"/>
      <c r="AA827" s="310" t="str">
        <f>IFERROR(Tabla135[[#This Row],[Peso del control]]+Tabla135[[#This Row],[Peso de la implementación]],"")</f>
        <v/>
      </c>
      <c r="AB827" s="310" t="str" cm="1">
        <f t="array" ref="AB827">IFERROR(IF(Tabla135[[#This Row],[Registro diligenciado]]=TRUE,_xlfn.IFS(AND(Tabla135[[#This Row],[No. de Control]]=1,Tabla135[[#This Row],[Desplazamiento en la Matriz]]="Probabilidad"),D827-(D827*Tabla135[[#This Row],[Valor del control]]),AND(Tabla135[[#This Row],[No. de Control]]&gt;1,Tabla135[[#This Row],[Desplazamiento en la Matriz]]="Probabilidad"),AB826-(AB826*Tabla135[[#This Row],[Valor del control]]),AND(Tabla135[[#This Row],[No. de Control]]=1,Tabla135[[#This Row],[Desplazamiento en la Matriz]]="Impacto"),D827,AND(Tabla135[[#This Row],[No. de Control]]&gt;1,Tabla135[[#This Row],[Desplazamiento en la Matriz]]="Impacto"),AB826),""),"")</f>
        <v/>
      </c>
      <c r="AC827" s="310" t="str" cm="1">
        <f t="array" ref="AC827">IFERROR(IF(Tabla135[[#This Row],[Registro diligenciado]]=TRUE,_xlfn.IFS(AND(Tabla135[[#This Row],[No. de Control]]=1,Tabla135[[#This Row],[Desplazamiento en la Matriz]]="Impacto"),E827-(E827*Tabla135[[#This Row],[Valor del control]]),AND(Tabla135[[#This Row],[No. de Control]]&gt;1,Tabla135[[#This Row],[Desplazamiento en la Matriz]]="Impacto"),AC826-(AC826*Tabla135[[#This Row],[Valor del control]]),AND(Tabla135[[#This Row],[No. de Control]]=1,Tabla135[[#This Row],[Desplazamiento en la Matriz]]="Probabilidad"),E827,AND(Tabla135[[#This Row],[No. de Control]]&gt;1,Tabla135[[#This Row],[Desplazamiento en la Matriz]]="Probabilidad"),AC826),""),"")</f>
        <v/>
      </c>
      <c r="AD827" s="310">
        <f>IFERROR(_xlfn.MINIFS(Tabla135[Probabilidad residual],Tabla135[Id Riesgo],Tabla135[[#This Row],[Id Riesgo]]),"")</f>
        <v>0</v>
      </c>
      <c r="AE827" s="310">
        <f>IFERROR(_xlfn.MINIFS(Tabla135[Impacto residual],Tabla135[Id Riesgo],Tabla135[[#This Row],[Id Riesgo]]),"")</f>
        <v>0</v>
      </c>
      <c r="AF827" s="310" t="str" cm="1">
        <f t="array" ref="AF82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27" s="310" t="str" cm="1">
        <f t="array" ref="AG82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2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27" s="213"/>
      <c r="AJ827" s="727">
        <f>_xlfn.MINIFS(Tabla135[Probabilidad residual],Tabla135[Id Riesgo],Tabla135[[#This Row],[Id Riesgo]])</f>
        <v>0</v>
      </c>
      <c r="AK827" s="727">
        <f>_xlfn.MINIFS(Tabla135[Impacto residual],Tabla135[Id Riesgo],Tabla135[[#This Row],[Id Riesgo]])</f>
        <v>0</v>
      </c>
      <c r="AL827" s="727"/>
      <c r="AM827" s="727"/>
      <c r="AN827" s="213"/>
      <c r="AO827" s="213"/>
      <c r="AP827" s="213"/>
      <c r="AQ827" s="213"/>
      <c r="AR827" s="213"/>
      <c r="AS827" s="213"/>
      <c r="AT827" s="213"/>
      <c r="AU827" s="213"/>
      <c r="AV827" s="213"/>
      <c r="AW827" s="213"/>
      <c r="AX827" s="213"/>
      <c r="AY827" s="213"/>
    </row>
    <row r="828" spans="1:51" ht="14.6" x14ac:dyDescent="0.4">
      <c r="A828" s="735" t="str">
        <f>Tabla135[[#This Row],[Id Riesgo]]</f>
        <v>RC82</v>
      </c>
      <c r="B828" s="736" t="str">
        <f>Tabla135[[#This Row],[Riesgo]]</f>
        <v/>
      </c>
      <c r="C828" s="742" t="b">
        <f>Tabla135[[#This Row],[Identificado en paso 1 y 2?]]</f>
        <v>0</v>
      </c>
      <c r="D828" s="727" t="str">
        <f>_xlfn.XLOOKUP(Tabla135[[#This Row],[Id Riesgo]],Tabla13[Id Riesgo],Tabla13[Probabilidad],"",1)</f>
        <v/>
      </c>
      <c r="E828" s="727" t="str">
        <f>IF(C828=TRUE,_xlfn.XLOOKUP(Tabla135[[#This Row],[Id Riesgo]],Tabla13[Id Riesgo],Tabla13[Porcentaje Impacto],"",1),"")</f>
        <v/>
      </c>
      <c r="F828" s="290" t="str">
        <f t="shared" si="81"/>
        <v>RC82</v>
      </c>
      <c r="G828" s="415" t="b">
        <f>_xlfn.XLOOKUP(F828,Tabla13[Id Riesgo],Tabla13[Registro diligenciado],FALSE,1)</f>
        <v>0</v>
      </c>
      <c r="H828" s="290" t="str">
        <f>IF(G828,_xlfn.XLOOKUP(F828,Tabla6[Id Riesgo],Tabla6[DESCRIPCIÓN DEL RIESGO],FALSE,1),"")</f>
        <v/>
      </c>
      <c r="I828" s="327" t="str">
        <f>_xlfn.XLOOKUP(Tabla135[[#This Row],[Id Riesgo]],Tabla13[Id Riesgo],Tabla13[Probabilidad])</f>
        <v/>
      </c>
      <c r="J828" s="327" t="str">
        <f>_xlfn.XLOOKUP(Tabla135[[#This Row],[Id Riesgo]],Tabla13[Id Riesgo],Tabla13[Porcentaje Impacto],"",1)</f>
        <v/>
      </c>
      <c r="K828" s="311">
        <v>7</v>
      </c>
      <c r="L828" s="314"/>
      <c r="M828" s="314"/>
      <c r="N828" s="314"/>
      <c r="O828" s="295"/>
      <c r="P828" s="314"/>
      <c r="Q828" s="328" t="str">
        <f>_xlfn.TEXTJOIN(" ",TRUE,Tabla135[[#This Row],[Actividad - Acción ¿Qué?
Inicia con verbo]],Tabla135[[#This Row],[Complemento
(Observaciones o desviaciones)]])</f>
        <v/>
      </c>
      <c r="R828" s="295"/>
      <c r="S828" s="327" t="str">
        <f>_xlfn.XLOOKUP(Tabla135[[#This Row],[Tipo de control]],Tabla7[Tipo de control],Tabla7[Peso],"",1)</f>
        <v/>
      </c>
      <c r="T828" s="290" t="str">
        <f>_xlfn.XLOOKUP(Tabla135[[#This Row],[Tipo de control]],Tabla7[Tipo de control],Tabla7[Afectación matriz],"",1)</f>
        <v/>
      </c>
      <c r="U828" s="295"/>
      <c r="V828" s="327" t="str">
        <f>_xlfn.XLOOKUP(Tabla135[[#This Row],[Implementación]],Tabla11[Implementación],Tabla11[Peso],"",1)</f>
        <v/>
      </c>
      <c r="W828" s="295"/>
      <c r="X828" s="295"/>
      <c r="Y828" s="295"/>
      <c r="Z828" s="295"/>
      <c r="AA828" s="310" t="str">
        <f>IFERROR(Tabla135[[#This Row],[Peso del control]]+Tabla135[[#This Row],[Peso de la implementación]],"")</f>
        <v/>
      </c>
      <c r="AB828" s="310" t="str" cm="1">
        <f t="array" ref="AB828">IFERROR(IF(Tabla135[[#This Row],[Registro diligenciado]]=TRUE,_xlfn.IFS(AND(Tabla135[[#This Row],[No. de Control]]=1,Tabla135[[#This Row],[Desplazamiento en la Matriz]]="Probabilidad"),D828-(D828*Tabla135[[#This Row],[Valor del control]]),AND(Tabla135[[#This Row],[No. de Control]]&gt;1,Tabla135[[#This Row],[Desplazamiento en la Matriz]]="Probabilidad"),AB827-(AB827*Tabla135[[#This Row],[Valor del control]]),AND(Tabla135[[#This Row],[No. de Control]]=1,Tabla135[[#This Row],[Desplazamiento en la Matriz]]="Impacto"),D828,AND(Tabla135[[#This Row],[No. de Control]]&gt;1,Tabla135[[#This Row],[Desplazamiento en la Matriz]]="Impacto"),AB827),""),"")</f>
        <v/>
      </c>
      <c r="AC828" s="310" t="str" cm="1">
        <f t="array" ref="AC828">IFERROR(IF(Tabla135[[#This Row],[Registro diligenciado]]=TRUE,_xlfn.IFS(AND(Tabla135[[#This Row],[No. de Control]]=1,Tabla135[[#This Row],[Desplazamiento en la Matriz]]="Impacto"),E828-(E828*Tabla135[[#This Row],[Valor del control]]),AND(Tabla135[[#This Row],[No. de Control]]&gt;1,Tabla135[[#This Row],[Desplazamiento en la Matriz]]="Impacto"),AC827-(AC827*Tabla135[[#This Row],[Valor del control]]),AND(Tabla135[[#This Row],[No. de Control]]=1,Tabla135[[#This Row],[Desplazamiento en la Matriz]]="Probabilidad"),E828,AND(Tabla135[[#This Row],[No. de Control]]&gt;1,Tabla135[[#This Row],[Desplazamiento en la Matriz]]="Probabilidad"),AC827),""),"")</f>
        <v/>
      </c>
      <c r="AD828" s="310">
        <f>IFERROR(_xlfn.MINIFS(Tabla135[Probabilidad residual],Tabla135[Id Riesgo],Tabla135[[#This Row],[Id Riesgo]]),"")</f>
        <v>0</v>
      </c>
      <c r="AE828" s="310">
        <f>IFERROR(_xlfn.MINIFS(Tabla135[Impacto residual],Tabla135[Id Riesgo],Tabla135[[#This Row],[Id Riesgo]]),"")</f>
        <v>0</v>
      </c>
      <c r="AF828" s="310" t="str" cm="1">
        <f t="array" ref="AF82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28" s="310" t="str" cm="1">
        <f t="array" ref="AG82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2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28" s="213"/>
      <c r="AJ828" s="727">
        <f>_xlfn.MINIFS(Tabla135[Probabilidad residual],Tabla135[Id Riesgo],Tabla135[[#This Row],[Id Riesgo]])</f>
        <v>0</v>
      </c>
      <c r="AK828" s="727">
        <f>_xlfn.MINIFS(Tabla135[Impacto residual],Tabla135[Id Riesgo],Tabla135[[#This Row],[Id Riesgo]])</f>
        <v>0</v>
      </c>
      <c r="AL828" s="727"/>
      <c r="AM828" s="727"/>
      <c r="AN828" s="213"/>
      <c r="AO828" s="213"/>
      <c r="AP828" s="213"/>
      <c r="AQ828" s="213"/>
      <c r="AR828" s="213"/>
      <c r="AS828" s="213"/>
      <c r="AT828" s="213"/>
      <c r="AU828" s="213"/>
      <c r="AV828" s="213"/>
      <c r="AW828" s="213"/>
      <c r="AX828" s="213"/>
      <c r="AY828" s="213"/>
    </row>
    <row r="829" spans="1:51" ht="14.6" x14ac:dyDescent="0.4">
      <c r="A829" s="735" t="str">
        <f>Tabla135[[#This Row],[Id Riesgo]]</f>
        <v>RC82</v>
      </c>
      <c r="B829" s="736" t="str">
        <f>Tabla135[[#This Row],[Riesgo]]</f>
        <v/>
      </c>
      <c r="C829" s="742" t="b">
        <f>Tabla135[[#This Row],[Identificado en paso 1 y 2?]]</f>
        <v>0</v>
      </c>
      <c r="D829" s="727" t="str">
        <f>_xlfn.XLOOKUP(Tabla135[[#This Row],[Id Riesgo]],Tabla13[Id Riesgo],Tabla13[Probabilidad],"",1)</f>
        <v/>
      </c>
      <c r="E829" s="727" t="str">
        <f>IF(C829=TRUE,_xlfn.XLOOKUP(Tabla135[[#This Row],[Id Riesgo]],Tabla13[Id Riesgo],Tabla13[Porcentaje Impacto],"",1),"")</f>
        <v/>
      </c>
      <c r="F829" s="290" t="str">
        <f t="shared" si="81"/>
        <v>RC82</v>
      </c>
      <c r="G829" s="415" t="b">
        <f>_xlfn.XLOOKUP(F829,Tabla13[Id Riesgo],Tabla13[Registro diligenciado],FALSE,1)</f>
        <v>0</v>
      </c>
      <c r="H829" s="290" t="str">
        <f>IF(G829,_xlfn.XLOOKUP(F829,Tabla6[Id Riesgo],Tabla6[DESCRIPCIÓN DEL RIESGO],FALSE,1),"")</f>
        <v/>
      </c>
      <c r="I829" s="327" t="str">
        <f>_xlfn.XLOOKUP(Tabla135[[#This Row],[Id Riesgo]],Tabla13[Id Riesgo],Tabla13[Probabilidad])</f>
        <v/>
      </c>
      <c r="J829" s="327" t="str">
        <f>_xlfn.XLOOKUP(Tabla135[[#This Row],[Id Riesgo]],Tabla13[Id Riesgo],Tabla13[Porcentaje Impacto],"",1)</f>
        <v/>
      </c>
      <c r="K829" s="311">
        <v>8</v>
      </c>
      <c r="L829" s="314"/>
      <c r="M829" s="314"/>
      <c r="N829" s="314"/>
      <c r="O829" s="295"/>
      <c r="P829" s="314"/>
      <c r="Q829" s="328" t="str">
        <f>_xlfn.TEXTJOIN(" ",TRUE,Tabla135[[#This Row],[Actividad - Acción ¿Qué?
Inicia con verbo]],Tabla135[[#This Row],[Complemento
(Observaciones o desviaciones)]])</f>
        <v/>
      </c>
      <c r="R829" s="295"/>
      <c r="S829" s="327" t="str">
        <f>_xlfn.XLOOKUP(Tabla135[[#This Row],[Tipo de control]],Tabla7[Tipo de control],Tabla7[Peso],"",1)</f>
        <v/>
      </c>
      <c r="T829" s="290" t="str">
        <f>_xlfn.XLOOKUP(Tabla135[[#This Row],[Tipo de control]],Tabla7[Tipo de control],Tabla7[Afectación matriz],"",1)</f>
        <v/>
      </c>
      <c r="U829" s="295"/>
      <c r="V829" s="327" t="str">
        <f>_xlfn.XLOOKUP(Tabla135[[#This Row],[Implementación]],Tabla11[Implementación],Tabla11[Peso],"",1)</f>
        <v/>
      </c>
      <c r="W829" s="295"/>
      <c r="X829" s="295"/>
      <c r="Y829" s="295"/>
      <c r="Z829" s="295"/>
      <c r="AA829" s="310" t="str">
        <f>IFERROR(Tabla135[[#This Row],[Peso del control]]+Tabla135[[#This Row],[Peso de la implementación]],"")</f>
        <v/>
      </c>
      <c r="AB829" s="310" t="str" cm="1">
        <f t="array" ref="AB829">IFERROR(IF(Tabla135[[#This Row],[Registro diligenciado]]=TRUE,_xlfn.IFS(AND(Tabla135[[#This Row],[No. de Control]]=1,Tabla135[[#This Row],[Desplazamiento en la Matriz]]="Probabilidad"),D829-(D829*Tabla135[[#This Row],[Valor del control]]),AND(Tabla135[[#This Row],[No. de Control]]&gt;1,Tabla135[[#This Row],[Desplazamiento en la Matriz]]="Probabilidad"),AB828-(AB828*Tabla135[[#This Row],[Valor del control]]),AND(Tabla135[[#This Row],[No. de Control]]=1,Tabla135[[#This Row],[Desplazamiento en la Matriz]]="Impacto"),D829,AND(Tabla135[[#This Row],[No. de Control]]&gt;1,Tabla135[[#This Row],[Desplazamiento en la Matriz]]="Impacto"),AB828),""),"")</f>
        <v/>
      </c>
      <c r="AC829" s="310" t="str" cm="1">
        <f t="array" ref="AC829">IFERROR(IF(Tabla135[[#This Row],[Registro diligenciado]]=TRUE,_xlfn.IFS(AND(Tabla135[[#This Row],[No. de Control]]=1,Tabla135[[#This Row],[Desplazamiento en la Matriz]]="Impacto"),E829-(E829*Tabla135[[#This Row],[Valor del control]]),AND(Tabla135[[#This Row],[No. de Control]]&gt;1,Tabla135[[#This Row],[Desplazamiento en la Matriz]]="Impacto"),AC828-(AC828*Tabla135[[#This Row],[Valor del control]]),AND(Tabla135[[#This Row],[No. de Control]]=1,Tabla135[[#This Row],[Desplazamiento en la Matriz]]="Probabilidad"),E829,AND(Tabla135[[#This Row],[No. de Control]]&gt;1,Tabla135[[#This Row],[Desplazamiento en la Matriz]]="Probabilidad"),AC828),""),"")</f>
        <v/>
      </c>
      <c r="AD829" s="310">
        <f>IFERROR(_xlfn.MINIFS(Tabla135[Probabilidad residual],Tabla135[Id Riesgo],Tabla135[[#This Row],[Id Riesgo]]),"")</f>
        <v>0</v>
      </c>
      <c r="AE829" s="310">
        <f>IFERROR(_xlfn.MINIFS(Tabla135[Impacto residual],Tabla135[Id Riesgo],Tabla135[[#This Row],[Id Riesgo]]),"")</f>
        <v>0</v>
      </c>
      <c r="AF829" s="310" t="str" cm="1">
        <f t="array" ref="AF82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29" s="310" t="str" cm="1">
        <f t="array" ref="AG82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2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29" s="213"/>
      <c r="AJ829" s="727">
        <f>_xlfn.MINIFS(Tabla135[Probabilidad residual],Tabla135[Id Riesgo],Tabla135[[#This Row],[Id Riesgo]])</f>
        <v>0</v>
      </c>
      <c r="AK829" s="727">
        <f>_xlfn.MINIFS(Tabla135[Impacto residual],Tabla135[Id Riesgo],Tabla135[[#This Row],[Id Riesgo]])</f>
        <v>0</v>
      </c>
      <c r="AL829" s="727"/>
      <c r="AM829" s="727"/>
      <c r="AN829" s="213"/>
      <c r="AO829" s="213"/>
      <c r="AP829" s="213"/>
      <c r="AQ829" s="213"/>
      <c r="AR829" s="213"/>
      <c r="AS829" s="213"/>
      <c r="AT829" s="213"/>
      <c r="AU829" s="213"/>
      <c r="AV829" s="213"/>
      <c r="AW829" s="213"/>
      <c r="AX829" s="213"/>
      <c r="AY829" s="213"/>
    </row>
    <row r="830" spans="1:51" ht="14.6" x14ac:dyDescent="0.4">
      <c r="A830" s="735" t="str">
        <f>Tabla135[[#This Row],[Id Riesgo]]</f>
        <v>RC82</v>
      </c>
      <c r="B830" s="736" t="str">
        <f>Tabla135[[#This Row],[Riesgo]]</f>
        <v/>
      </c>
      <c r="C830" s="742" t="b">
        <f>Tabla135[[#This Row],[Identificado en paso 1 y 2?]]</f>
        <v>0</v>
      </c>
      <c r="D830" s="727" t="str">
        <f>_xlfn.XLOOKUP(Tabla135[[#This Row],[Id Riesgo]],Tabla13[Id Riesgo],Tabla13[Probabilidad],"",1)</f>
        <v/>
      </c>
      <c r="E830" s="727" t="str">
        <f>IF(C830=TRUE,_xlfn.XLOOKUP(Tabla135[[#This Row],[Id Riesgo]],Tabla13[Id Riesgo],Tabla13[Porcentaje Impacto],"",1),"")</f>
        <v/>
      </c>
      <c r="F830" s="290" t="str">
        <f t="shared" si="81"/>
        <v>RC82</v>
      </c>
      <c r="G830" s="415" t="b">
        <f>_xlfn.XLOOKUP(F830,Tabla13[Id Riesgo],Tabla13[Registro diligenciado],FALSE,1)</f>
        <v>0</v>
      </c>
      <c r="H830" s="290" t="str">
        <f>IF(G830,_xlfn.XLOOKUP(F830,Tabla6[Id Riesgo],Tabla6[DESCRIPCIÓN DEL RIESGO],FALSE,1),"")</f>
        <v/>
      </c>
      <c r="I830" s="327" t="str">
        <f>_xlfn.XLOOKUP(Tabla135[[#This Row],[Id Riesgo]],Tabla13[Id Riesgo],Tabla13[Probabilidad])</f>
        <v/>
      </c>
      <c r="J830" s="327" t="str">
        <f>_xlfn.XLOOKUP(Tabla135[[#This Row],[Id Riesgo]],Tabla13[Id Riesgo],Tabla13[Porcentaje Impacto],"",1)</f>
        <v/>
      </c>
      <c r="K830" s="311">
        <v>9</v>
      </c>
      <c r="L830" s="314"/>
      <c r="M830" s="314"/>
      <c r="N830" s="314"/>
      <c r="O830" s="295"/>
      <c r="P830" s="314"/>
      <c r="Q830" s="328" t="str">
        <f>_xlfn.TEXTJOIN(" ",TRUE,Tabla135[[#This Row],[Actividad - Acción ¿Qué?
Inicia con verbo]],Tabla135[[#This Row],[Complemento
(Observaciones o desviaciones)]])</f>
        <v/>
      </c>
      <c r="R830" s="295"/>
      <c r="S830" s="327" t="str">
        <f>_xlfn.XLOOKUP(Tabla135[[#This Row],[Tipo de control]],Tabla7[Tipo de control],Tabla7[Peso],"",1)</f>
        <v/>
      </c>
      <c r="T830" s="290" t="str">
        <f>_xlfn.XLOOKUP(Tabla135[[#This Row],[Tipo de control]],Tabla7[Tipo de control],Tabla7[Afectación matriz],"",1)</f>
        <v/>
      </c>
      <c r="U830" s="295"/>
      <c r="V830" s="327" t="str">
        <f>_xlfn.XLOOKUP(Tabla135[[#This Row],[Implementación]],Tabla11[Implementación],Tabla11[Peso],"",1)</f>
        <v/>
      </c>
      <c r="W830" s="295"/>
      <c r="X830" s="295"/>
      <c r="Y830" s="295"/>
      <c r="Z830" s="295"/>
      <c r="AA830" s="310" t="str">
        <f>IFERROR(Tabla135[[#This Row],[Peso del control]]+Tabla135[[#This Row],[Peso de la implementación]],"")</f>
        <v/>
      </c>
      <c r="AB830" s="310" t="str" cm="1">
        <f t="array" ref="AB830">IFERROR(IF(Tabla135[[#This Row],[Registro diligenciado]]=TRUE,_xlfn.IFS(AND(Tabla135[[#This Row],[No. de Control]]=1,Tabla135[[#This Row],[Desplazamiento en la Matriz]]="Probabilidad"),D830-(D830*Tabla135[[#This Row],[Valor del control]]),AND(Tabla135[[#This Row],[No. de Control]]&gt;1,Tabla135[[#This Row],[Desplazamiento en la Matriz]]="Probabilidad"),AB829-(AB829*Tabla135[[#This Row],[Valor del control]]),AND(Tabla135[[#This Row],[No. de Control]]=1,Tabla135[[#This Row],[Desplazamiento en la Matriz]]="Impacto"),D830,AND(Tabla135[[#This Row],[No. de Control]]&gt;1,Tabla135[[#This Row],[Desplazamiento en la Matriz]]="Impacto"),AB829),""),"")</f>
        <v/>
      </c>
      <c r="AC830" s="310" t="str" cm="1">
        <f t="array" ref="AC830">IFERROR(IF(Tabla135[[#This Row],[Registro diligenciado]]=TRUE,_xlfn.IFS(AND(Tabla135[[#This Row],[No. de Control]]=1,Tabla135[[#This Row],[Desplazamiento en la Matriz]]="Impacto"),E830-(E830*Tabla135[[#This Row],[Valor del control]]),AND(Tabla135[[#This Row],[No. de Control]]&gt;1,Tabla135[[#This Row],[Desplazamiento en la Matriz]]="Impacto"),AC829-(AC829*Tabla135[[#This Row],[Valor del control]]),AND(Tabla135[[#This Row],[No. de Control]]=1,Tabla135[[#This Row],[Desplazamiento en la Matriz]]="Probabilidad"),E830,AND(Tabla135[[#This Row],[No. de Control]]&gt;1,Tabla135[[#This Row],[Desplazamiento en la Matriz]]="Probabilidad"),AC829),""),"")</f>
        <v/>
      </c>
      <c r="AD830" s="310">
        <f>IFERROR(_xlfn.MINIFS(Tabla135[Probabilidad residual],Tabla135[Id Riesgo],Tabla135[[#This Row],[Id Riesgo]]),"")</f>
        <v>0</v>
      </c>
      <c r="AE830" s="310">
        <f>IFERROR(_xlfn.MINIFS(Tabla135[Impacto residual],Tabla135[Id Riesgo],Tabla135[[#This Row],[Id Riesgo]]),"")</f>
        <v>0</v>
      </c>
      <c r="AF830" s="310" t="str" cm="1">
        <f t="array" ref="AF83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30" s="310" t="str" cm="1">
        <f t="array" ref="AG83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3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30" s="213"/>
      <c r="AJ830" s="727">
        <f>_xlfn.MINIFS(Tabla135[Probabilidad residual],Tabla135[Id Riesgo],Tabla135[[#This Row],[Id Riesgo]])</f>
        <v>0</v>
      </c>
      <c r="AK830" s="727">
        <f>_xlfn.MINIFS(Tabla135[Impacto residual],Tabla135[Id Riesgo],Tabla135[[#This Row],[Id Riesgo]])</f>
        <v>0</v>
      </c>
      <c r="AL830" s="727"/>
      <c r="AM830" s="727"/>
      <c r="AN830" s="213"/>
      <c r="AO830" s="213"/>
      <c r="AP830" s="213"/>
      <c r="AQ830" s="213"/>
      <c r="AR830" s="213"/>
      <c r="AS830" s="213"/>
      <c r="AT830" s="213"/>
      <c r="AU830" s="213"/>
      <c r="AV830" s="213"/>
      <c r="AW830" s="213"/>
      <c r="AX830" s="213"/>
      <c r="AY830" s="213"/>
    </row>
    <row r="831" spans="1:51" ht="14.6" x14ac:dyDescent="0.4">
      <c r="A831" s="735" t="str">
        <f>Tabla135[[#This Row],[Id Riesgo]]</f>
        <v>RC82</v>
      </c>
      <c r="B831" s="736" t="str">
        <f>Tabla135[[#This Row],[Riesgo]]</f>
        <v/>
      </c>
      <c r="C831" s="742" t="b">
        <f>Tabla135[[#This Row],[Identificado en paso 1 y 2?]]</f>
        <v>0</v>
      </c>
      <c r="D831" s="727" t="str">
        <f>_xlfn.XLOOKUP(Tabla135[[#This Row],[Id Riesgo]],Tabla13[Id Riesgo],Tabla13[Probabilidad],"",1)</f>
        <v/>
      </c>
      <c r="E831" s="727" t="str">
        <f>IF(C831=TRUE,_xlfn.XLOOKUP(Tabla135[[#This Row],[Id Riesgo]],Tabla13[Id Riesgo],Tabla13[Porcentaje Impacto],"",1),"")</f>
        <v/>
      </c>
      <c r="F831" s="290" t="str">
        <f t="shared" si="81"/>
        <v>RC82</v>
      </c>
      <c r="G831" s="415" t="b">
        <f>_xlfn.XLOOKUP(F831,Tabla13[Id Riesgo],Tabla13[Registro diligenciado],FALSE,1)</f>
        <v>0</v>
      </c>
      <c r="H831" s="290" t="str">
        <f>IF(G831,_xlfn.XLOOKUP(F831,Tabla6[Id Riesgo],Tabla6[DESCRIPCIÓN DEL RIESGO],FALSE,1),"")</f>
        <v/>
      </c>
      <c r="I831" s="327" t="str">
        <f>_xlfn.XLOOKUP(Tabla135[[#This Row],[Id Riesgo]],Tabla13[Id Riesgo],Tabla13[Probabilidad])</f>
        <v/>
      </c>
      <c r="J831" s="327" t="str">
        <f>_xlfn.XLOOKUP(Tabla135[[#This Row],[Id Riesgo]],Tabla13[Id Riesgo],Tabla13[Porcentaje Impacto],"",1)</f>
        <v/>
      </c>
      <c r="K831" s="311">
        <v>10</v>
      </c>
      <c r="L831" s="314"/>
      <c r="M831" s="314"/>
      <c r="N831" s="314"/>
      <c r="O831" s="295"/>
      <c r="P831" s="314"/>
      <c r="Q831" s="328" t="str">
        <f>_xlfn.TEXTJOIN(" ",TRUE,Tabla135[[#This Row],[Actividad - Acción ¿Qué?
Inicia con verbo]],Tabla135[[#This Row],[Complemento
(Observaciones o desviaciones)]])</f>
        <v/>
      </c>
      <c r="R831" s="295"/>
      <c r="S831" s="327" t="str">
        <f>_xlfn.XLOOKUP(Tabla135[[#This Row],[Tipo de control]],Tabla7[Tipo de control],Tabla7[Peso],"",1)</f>
        <v/>
      </c>
      <c r="T831" s="290" t="str">
        <f>_xlfn.XLOOKUP(Tabla135[[#This Row],[Tipo de control]],Tabla7[Tipo de control],Tabla7[Afectación matriz],"",1)</f>
        <v/>
      </c>
      <c r="U831" s="295"/>
      <c r="V831" s="327" t="str">
        <f>_xlfn.XLOOKUP(Tabla135[[#This Row],[Implementación]],Tabla11[Implementación],Tabla11[Peso],"",1)</f>
        <v/>
      </c>
      <c r="W831" s="295"/>
      <c r="X831" s="295"/>
      <c r="Y831" s="295"/>
      <c r="Z831" s="295"/>
      <c r="AA831" s="310" t="str">
        <f>IFERROR(Tabla135[[#This Row],[Peso del control]]+Tabla135[[#This Row],[Peso de la implementación]],"")</f>
        <v/>
      </c>
      <c r="AB831" s="310" t="str" cm="1">
        <f t="array" ref="AB831">IFERROR(IF(Tabla135[[#This Row],[Registro diligenciado]]=TRUE,_xlfn.IFS(AND(Tabla135[[#This Row],[No. de Control]]=1,Tabla135[[#This Row],[Desplazamiento en la Matriz]]="Probabilidad"),D831-(D831*Tabla135[[#This Row],[Valor del control]]),AND(Tabla135[[#This Row],[No. de Control]]&gt;1,Tabla135[[#This Row],[Desplazamiento en la Matriz]]="Probabilidad"),AB830-(AB830*Tabla135[[#This Row],[Valor del control]]),AND(Tabla135[[#This Row],[No. de Control]]=1,Tabla135[[#This Row],[Desplazamiento en la Matriz]]="Impacto"),D831,AND(Tabla135[[#This Row],[No. de Control]]&gt;1,Tabla135[[#This Row],[Desplazamiento en la Matriz]]="Impacto"),AB830),""),"")</f>
        <v/>
      </c>
      <c r="AC831" s="310" t="str" cm="1">
        <f t="array" ref="AC831">IFERROR(IF(Tabla135[[#This Row],[Registro diligenciado]]=TRUE,_xlfn.IFS(AND(Tabla135[[#This Row],[No. de Control]]=1,Tabla135[[#This Row],[Desplazamiento en la Matriz]]="Impacto"),E831-(E831*Tabla135[[#This Row],[Valor del control]]),AND(Tabla135[[#This Row],[No. de Control]]&gt;1,Tabla135[[#This Row],[Desplazamiento en la Matriz]]="Impacto"),AC830-(AC830*Tabla135[[#This Row],[Valor del control]]),AND(Tabla135[[#This Row],[No. de Control]]=1,Tabla135[[#This Row],[Desplazamiento en la Matriz]]="Probabilidad"),E831,AND(Tabla135[[#This Row],[No. de Control]]&gt;1,Tabla135[[#This Row],[Desplazamiento en la Matriz]]="Probabilidad"),AC830),""),"")</f>
        <v/>
      </c>
      <c r="AD831" s="310">
        <f>IFERROR(_xlfn.MINIFS(Tabla135[Probabilidad residual],Tabla135[Id Riesgo],Tabla135[[#This Row],[Id Riesgo]]),"")</f>
        <v>0</v>
      </c>
      <c r="AE831" s="310">
        <f>IFERROR(_xlfn.MINIFS(Tabla135[Impacto residual],Tabla135[Id Riesgo],Tabla135[[#This Row],[Id Riesgo]]),"")</f>
        <v>0</v>
      </c>
      <c r="AF831" s="310" t="str" cm="1">
        <f t="array" ref="AF83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31" s="310" t="str" cm="1">
        <f t="array" ref="AG83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3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31" s="213"/>
      <c r="AJ831" s="727">
        <f>_xlfn.MINIFS(Tabla135[Probabilidad residual],Tabla135[Id Riesgo],Tabla135[[#This Row],[Id Riesgo]])</f>
        <v>0</v>
      </c>
      <c r="AK831" s="727">
        <f>_xlfn.MINIFS(Tabla135[Impacto residual],Tabla135[Id Riesgo],Tabla135[[#This Row],[Id Riesgo]])</f>
        <v>0</v>
      </c>
      <c r="AL831" s="727"/>
      <c r="AM831" s="727"/>
      <c r="AN831" s="213"/>
      <c r="AO831" s="213"/>
      <c r="AP831" s="213"/>
      <c r="AQ831" s="213"/>
      <c r="AR831" s="213"/>
      <c r="AS831" s="213"/>
      <c r="AT831" s="213"/>
      <c r="AU831" s="213"/>
      <c r="AV831" s="213"/>
      <c r="AW831" s="213"/>
      <c r="AX831" s="213"/>
      <c r="AY831" s="213"/>
    </row>
    <row r="832" spans="1:51" ht="14.6" x14ac:dyDescent="0.4">
      <c r="A832" s="735" t="str">
        <f>Tabla135[[#This Row],[Id Riesgo]]</f>
        <v>RC83</v>
      </c>
      <c r="B832" s="736" t="str">
        <f>Tabla135[[#This Row],[Riesgo]]</f>
        <v/>
      </c>
      <c r="C832" s="742" t="b">
        <f>Tabla135[[#This Row],[Identificado en paso 1 y 2?]]</f>
        <v>0</v>
      </c>
      <c r="D832" s="727" t="str">
        <f>_xlfn.XLOOKUP(Tabla135[[#This Row],[Id Riesgo]],Tabla13[Id Riesgo],Tabla13[Probabilidad],"",1)</f>
        <v/>
      </c>
      <c r="E832" s="727" t="str">
        <f>IF(C832=TRUE,_xlfn.XLOOKUP(Tabla135[[#This Row],[Id Riesgo]],Tabla13[Id Riesgo],Tabla13[Porcentaje Impacto],"",1),"")</f>
        <v/>
      </c>
      <c r="F832" s="290" t="s">
        <v>214</v>
      </c>
      <c r="G832" s="415" t="b">
        <f>_xlfn.XLOOKUP(F832,Tabla13[Id Riesgo],Tabla13[Registro diligenciado],FALSE,1)</f>
        <v>0</v>
      </c>
      <c r="H832" s="290" t="str">
        <f>IF(G832,_xlfn.XLOOKUP(F832,Tabla6[Id Riesgo],Tabla6[DESCRIPCIÓN DEL RIESGO],FALSE,1),"")</f>
        <v/>
      </c>
      <c r="I832" s="327" t="str">
        <f>_xlfn.XLOOKUP(Tabla135[[#This Row],[Id Riesgo]],Tabla13[Id Riesgo],Tabla13[Probabilidad])</f>
        <v/>
      </c>
      <c r="J832" s="327" t="str">
        <f>_xlfn.XLOOKUP(Tabla135[[#This Row],[Id Riesgo]],Tabla13[Id Riesgo],Tabla13[Porcentaje Impacto],"",1)</f>
        <v/>
      </c>
      <c r="K832" s="311">
        <v>1</v>
      </c>
      <c r="L832" s="314"/>
      <c r="M832" s="314"/>
      <c r="N832" s="314"/>
      <c r="O832" s="295"/>
      <c r="P832" s="314"/>
      <c r="Q832" s="328" t="str">
        <f>_xlfn.TEXTJOIN(" ",TRUE,Tabla135[[#This Row],[Actividad - Acción ¿Qué?
Inicia con verbo]],Tabla135[[#This Row],[Complemento
(Observaciones o desviaciones)]])</f>
        <v/>
      </c>
      <c r="R832" s="295"/>
      <c r="S832" s="327" t="str">
        <f>_xlfn.XLOOKUP(Tabla135[[#This Row],[Tipo de control]],Tabla7[Tipo de control],Tabla7[Peso],"",1)</f>
        <v/>
      </c>
      <c r="T832" s="290" t="str">
        <f>_xlfn.XLOOKUP(Tabla135[[#This Row],[Tipo de control]],Tabla7[Tipo de control],Tabla7[Afectación matriz],"",1)</f>
        <v/>
      </c>
      <c r="U832" s="295"/>
      <c r="V832" s="327" t="str">
        <f>_xlfn.XLOOKUP(Tabla135[[#This Row],[Implementación]],Tabla11[Implementación],Tabla11[Peso],"",1)</f>
        <v/>
      </c>
      <c r="W832" s="295"/>
      <c r="X832" s="295"/>
      <c r="Y832" s="295"/>
      <c r="Z832" s="295"/>
      <c r="AA832" s="310" t="str">
        <f>IFERROR(Tabla135[[#This Row],[Peso del control]]+Tabla135[[#This Row],[Peso de la implementación]],"")</f>
        <v/>
      </c>
      <c r="AB832" s="310" t="str" cm="1">
        <f t="array" ref="AB832">IFERROR(IF(Tabla135[[#This Row],[Registro diligenciado]]=TRUE,_xlfn.IFS(AND(Tabla135[[#This Row],[No. de Control]]=1,Tabla135[[#This Row],[Desplazamiento en la Matriz]]="Probabilidad"),D832-(D832*Tabla135[[#This Row],[Valor del control]]),AND(Tabla135[[#This Row],[No. de Control]]&gt;1,Tabla135[[#This Row],[Desplazamiento en la Matriz]]="Probabilidad"),AB831-(AB831*Tabla135[[#This Row],[Valor del control]]),AND(Tabla135[[#This Row],[No. de Control]]=1,Tabla135[[#This Row],[Desplazamiento en la Matriz]]="Impacto"),D832,AND(Tabla135[[#This Row],[No. de Control]]&gt;1,Tabla135[[#This Row],[Desplazamiento en la Matriz]]="Impacto"),AB831),""),"")</f>
        <v/>
      </c>
      <c r="AC832" s="310" t="str" cm="1">
        <f t="array" ref="AC832">IFERROR(IF(Tabla135[[#This Row],[Registro diligenciado]]=TRUE,_xlfn.IFS(AND(Tabla135[[#This Row],[No. de Control]]=1,Tabla135[[#This Row],[Desplazamiento en la Matriz]]="Impacto"),E832-(E832*Tabla135[[#This Row],[Valor del control]]),AND(Tabla135[[#This Row],[No. de Control]]&gt;1,Tabla135[[#This Row],[Desplazamiento en la Matriz]]="Impacto"),AC831-(AC831*Tabla135[[#This Row],[Valor del control]]),AND(Tabla135[[#This Row],[No. de Control]]=1,Tabla135[[#This Row],[Desplazamiento en la Matriz]]="Probabilidad"),E832,AND(Tabla135[[#This Row],[No. de Control]]&gt;1,Tabla135[[#This Row],[Desplazamiento en la Matriz]]="Probabilidad"),AC831),""),"")</f>
        <v/>
      </c>
      <c r="AD832" s="310">
        <f>IFERROR(_xlfn.MINIFS(Tabla135[Probabilidad residual],Tabla135[Id Riesgo],Tabla135[[#This Row],[Id Riesgo]]),"")</f>
        <v>0</v>
      </c>
      <c r="AE832" s="310">
        <f>IFERROR(_xlfn.MINIFS(Tabla135[Impacto residual],Tabla135[Id Riesgo],Tabla135[[#This Row],[Id Riesgo]]),"")</f>
        <v>0</v>
      </c>
      <c r="AF832" s="310" t="str" cm="1">
        <f t="array" ref="AF83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32" s="310" t="str" cm="1">
        <f t="array" ref="AG83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3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32" s="213"/>
      <c r="AJ832" s="727">
        <f>_xlfn.MINIFS(Tabla135[Probabilidad residual],Tabla135[Id Riesgo],Tabla135[[#This Row],[Id Riesgo]])</f>
        <v>0</v>
      </c>
      <c r="AK832" s="727">
        <f>_xlfn.MINIFS(Tabla135[Impacto residual],Tabla135[Id Riesgo],Tabla135[[#This Row],[Id Riesgo]])</f>
        <v>0</v>
      </c>
      <c r="AL832" s="727" t="str" cm="1">
        <f t="array" ref="AL832">IFERROR(_xlfn.IFS(AND(AJ832&gt;=CONFIGURACIÓN!$BF$6,AJ832&lt;=CONFIGURACIÓN!$BG$6),CONFIGURACIÓN!$BE$6,AND(AJ832&gt;=CONFIGURACIÓN!$BF$7,AJ832&lt;=CONFIGURACIÓN!$BG$7),CONFIGURACIÓN!$BE$7,AND(AJ832&gt;=CONFIGURACIÓN!$BF$8,AJ832&lt;=CONFIGURACIÓN!$BG$8),CONFIGURACIÓN!$BE$8,AND(AJ832&gt;=CONFIGURACIÓN!$BF$9,AJ832&lt;=CONFIGURACIÓN!$BG$9),CONFIGURACIÓN!$BE$9,AND(AJ832&gt;=CONFIGURACIÓN!$BF$10,AJ832&lt;=CONFIGURACIÓN!$BG$10),CONFIGURACIÓN!$BE$10),"")</f>
        <v/>
      </c>
      <c r="AM832" s="727" t="str" cm="1">
        <f t="array" ref="AM832">IFERROR(_xlfn.IFS(AND(AK832&gt;=CONFIGURACIÓN!$BJ$6,AK832&lt;=CONFIGURACIÓN!$BK$6),CONFIGURACIÓN!$BI$6,AND(AK832&gt;=CONFIGURACIÓN!$BJ$7,AK832&lt;=CONFIGURACIÓN!$BK$7),CONFIGURACIÓN!$BI$7,AND(AK832&gt;=CONFIGURACIÓN!$BJ$8,AK832&lt;=CONFIGURACIÓN!$BK$8),CONFIGURACIÓN!$BI$8,AND(AK832&gt;=CONFIGURACIÓN!$BJ$9,AK832&lt;=CONFIGURACIÓN!$BK$9),CONFIGURACIÓN!$BI$9,AND(AK832&gt;=CONFIGURACIÓN!$BJ$10,AK832&lt;=CONFIGURACIÓN!$BK$10),CONFIGURACIÓN!$BI$10),"")</f>
        <v/>
      </c>
      <c r="AN832" s="213"/>
      <c r="AO832" s="213"/>
      <c r="AP832" s="213"/>
      <c r="AQ832" s="213"/>
      <c r="AR832" s="213"/>
      <c r="AS832" s="213"/>
      <c r="AT832" s="213"/>
      <c r="AU832" s="213"/>
      <c r="AV832" s="213"/>
      <c r="AW832" s="213"/>
      <c r="AX832" s="213"/>
      <c r="AY832" s="213"/>
    </row>
    <row r="833" spans="1:51" ht="14.6" x14ac:dyDescent="0.4">
      <c r="A833" s="735" t="str">
        <f>Tabla135[[#This Row],[Id Riesgo]]</f>
        <v>RC83</v>
      </c>
      <c r="B833" s="736" t="str">
        <f>Tabla135[[#This Row],[Riesgo]]</f>
        <v/>
      </c>
      <c r="C833" s="742" t="b">
        <f>Tabla135[[#This Row],[Identificado en paso 1 y 2?]]</f>
        <v>0</v>
      </c>
      <c r="D833" s="727" t="str">
        <f>_xlfn.XLOOKUP(Tabla135[[#This Row],[Id Riesgo]],Tabla13[Id Riesgo],Tabla13[Probabilidad],"",1)</f>
        <v/>
      </c>
      <c r="E833" s="727" t="str">
        <f>IF(C833=TRUE,_xlfn.XLOOKUP(Tabla135[[#This Row],[Id Riesgo]],Tabla13[Id Riesgo],Tabla13[Porcentaje Impacto],"",1),"")</f>
        <v/>
      </c>
      <c r="F833" s="290" t="str">
        <f t="shared" ref="F833:F841" si="82">F832</f>
        <v>RC83</v>
      </c>
      <c r="G833" s="415" t="b">
        <f>_xlfn.XLOOKUP(F833,Tabla13[Id Riesgo],Tabla13[Registro diligenciado],FALSE,1)</f>
        <v>0</v>
      </c>
      <c r="H833" s="290" t="str">
        <f>IF(G833,_xlfn.XLOOKUP(F833,Tabla6[Id Riesgo],Tabla6[DESCRIPCIÓN DEL RIESGO],FALSE,1),"")</f>
        <v/>
      </c>
      <c r="I833" s="327" t="str">
        <f>_xlfn.XLOOKUP(Tabla135[[#This Row],[Id Riesgo]],Tabla13[Id Riesgo],Tabla13[Probabilidad])</f>
        <v/>
      </c>
      <c r="J833" s="327" t="str">
        <f>_xlfn.XLOOKUP(Tabla135[[#This Row],[Id Riesgo]],Tabla13[Id Riesgo],Tabla13[Porcentaje Impacto],"",1)</f>
        <v/>
      </c>
      <c r="K833" s="311">
        <v>2</v>
      </c>
      <c r="L833" s="314"/>
      <c r="M833" s="314"/>
      <c r="N833" s="314"/>
      <c r="O833" s="295"/>
      <c r="P833" s="314"/>
      <c r="Q833" s="328" t="str">
        <f>_xlfn.TEXTJOIN(" ",TRUE,Tabla135[[#This Row],[Actividad - Acción ¿Qué?
Inicia con verbo]],Tabla135[[#This Row],[Complemento
(Observaciones o desviaciones)]])</f>
        <v/>
      </c>
      <c r="R833" s="295"/>
      <c r="S833" s="327" t="str">
        <f>_xlfn.XLOOKUP(Tabla135[[#This Row],[Tipo de control]],Tabla7[Tipo de control],Tabla7[Peso],"",1)</f>
        <v/>
      </c>
      <c r="T833" s="290" t="str">
        <f>_xlfn.XLOOKUP(Tabla135[[#This Row],[Tipo de control]],Tabla7[Tipo de control],Tabla7[Afectación matriz],"",1)</f>
        <v/>
      </c>
      <c r="U833" s="295"/>
      <c r="V833" s="327" t="str">
        <f>_xlfn.XLOOKUP(Tabla135[[#This Row],[Implementación]],Tabla11[Implementación],Tabla11[Peso],"",1)</f>
        <v/>
      </c>
      <c r="W833" s="295"/>
      <c r="X833" s="295"/>
      <c r="Y833" s="295"/>
      <c r="Z833" s="295"/>
      <c r="AA833" s="310" t="str">
        <f>IFERROR(Tabla135[[#This Row],[Peso del control]]+Tabla135[[#This Row],[Peso de la implementación]],"")</f>
        <v/>
      </c>
      <c r="AB833" s="310" t="str" cm="1">
        <f t="array" ref="AB833">IFERROR(IF(Tabla135[[#This Row],[Registro diligenciado]]=TRUE,_xlfn.IFS(AND(Tabla135[[#This Row],[No. de Control]]=1,Tabla135[[#This Row],[Desplazamiento en la Matriz]]="Probabilidad"),D833-(D833*Tabla135[[#This Row],[Valor del control]]),AND(Tabla135[[#This Row],[No. de Control]]&gt;1,Tabla135[[#This Row],[Desplazamiento en la Matriz]]="Probabilidad"),AB832-(AB832*Tabla135[[#This Row],[Valor del control]]),AND(Tabla135[[#This Row],[No. de Control]]=1,Tabla135[[#This Row],[Desplazamiento en la Matriz]]="Impacto"),D833,AND(Tabla135[[#This Row],[No. de Control]]&gt;1,Tabla135[[#This Row],[Desplazamiento en la Matriz]]="Impacto"),AB832),""),"")</f>
        <v/>
      </c>
      <c r="AC833" s="310" t="str" cm="1">
        <f t="array" ref="AC833">IFERROR(IF(Tabla135[[#This Row],[Registro diligenciado]]=TRUE,_xlfn.IFS(AND(Tabla135[[#This Row],[No. de Control]]=1,Tabla135[[#This Row],[Desplazamiento en la Matriz]]="Impacto"),E833-(E833*Tabla135[[#This Row],[Valor del control]]),AND(Tabla135[[#This Row],[No. de Control]]&gt;1,Tabla135[[#This Row],[Desplazamiento en la Matriz]]="Impacto"),AC832-(AC832*Tabla135[[#This Row],[Valor del control]]),AND(Tabla135[[#This Row],[No. de Control]]=1,Tabla135[[#This Row],[Desplazamiento en la Matriz]]="Probabilidad"),E833,AND(Tabla135[[#This Row],[No. de Control]]&gt;1,Tabla135[[#This Row],[Desplazamiento en la Matriz]]="Probabilidad"),AC832),""),"")</f>
        <v/>
      </c>
      <c r="AD833" s="310">
        <f>IFERROR(_xlfn.MINIFS(Tabla135[Probabilidad residual],Tabla135[Id Riesgo],Tabla135[[#This Row],[Id Riesgo]]),"")</f>
        <v>0</v>
      </c>
      <c r="AE833" s="310">
        <f>IFERROR(_xlfn.MINIFS(Tabla135[Impacto residual],Tabla135[Id Riesgo],Tabla135[[#This Row],[Id Riesgo]]),"")</f>
        <v>0</v>
      </c>
      <c r="AF833" s="310" t="str" cm="1">
        <f t="array" ref="AF83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33" s="310" t="str" cm="1">
        <f t="array" ref="AG83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3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33" s="213"/>
      <c r="AJ833" s="727">
        <f>_xlfn.MINIFS(Tabla135[Probabilidad residual],Tabla135[Id Riesgo],Tabla135[[#This Row],[Id Riesgo]])</f>
        <v>0</v>
      </c>
      <c r="AK833" s="727">
        <f>_xlfn.MINIFS(Tabla135[Impacto residual],Tabla135[Id Riesgo],Tabla135[[#This Row],[Id Riesgo]])</f>
        <v>0</v>
      </c>
      <c r="AL833" s="727"/>
      <c r="AM833" s="727"/>
      <c r="AN833" s="213"/>
      <c r="AO833" s="213"/>
      <c r="AP833" s="213"/>
      <c r="AQ833" s="213"/>
      <c r="AR833" s="213"/>
      <c r="AS833" s="213"/>
      <c r="AT833" s="213"/>
      <c r="AU833" s="213"/>
      <c r="AV833" s="213"/>
      <c r="AW833" s="213"/>
      <c r="AX833" s="213"/>
      <c r="AY833" s="213"/>
    </row>
    <row r="834" spans="1:51" ht="14.6" x14ac:dyDescent="0.4">
      <c r="A834" s="735" t="str">
        <f>Tabla135[[#This Row],[Id Riesgo]]</f>
        <v>RC83</v>
      </c>
      <c r="B834" s="736" t="str">
        <f>Tabla135[[#This Row],[Riesgo]]</f>
        <v/>
      </c>
      <c r="C834" s="742" t="b">
        <f>Tabla135[[#This Row],[Identificado en paso 1 y 2?]]</f>
        <v>0</v>
      </c>
      <c r="D834" s="727" t="str">
        <f>_xlfn.XLOOKUP(Tabla135[[#This Row],[Id Riesgo]],Tabla13[Id Riesgo],Tabla13[Probabilidad],"",1)</f>
        <v/>
      </c>
      <c r="E834" s="727" t="str">
        <f>IF(C834=TRUE,_xlfn.XLOOKUP(Tabla135[[#This Row],[Id Riesgo]],Tabla13[Id Riesgo],Tabla13[Porcentaje Impacto],"",1),"")</f>
        <v/>
      </c>
      <c r="F834" s="290" t="str">
        <f t="shared" si="82"/>
        <v>RC83</v>
      </c>
      <c r="G834" s="415" t="b">
        <f>_xlfn.XLOOKUP(F834,Tabla13[Id Riesgo],Tabla13[Registro diligenciado],FALSE,1)</f>
        <v>0</v>
      </c>
      <c r="H834" s="290" t="str">
        <f>IF(G834,_xlfn.XLOOKUP(F834,Tabla6[Id Riesgo],Tabla6[DESCRIPCIÓN DEL RIESGO],FALSE,1),"")</f>
        <v/>
      </c>
      <c r="I834" s="327" t="str">
        <f>_xlfn.XLOOKUP(Tabla135[[#This Row],[Id Riesgo]],Tabla13[Id Riesgo],Tabla13[Probabilidad])</f>
        <v/>
      </c>
      <c r="J834" s="327" t="str">
        <f>_xlfn.XLOOKUP(Tabla135[[#This Row],[Id Riesgo]],Tabla13[Id Riesgo],Tabla13[Porcentaje Impacto],"",1)</f>
        <v/>
      </c>
      <c r="K834" s="311">
        <v>3</v>
      </c>
      <c r="L834" s="314"/>
      <c r="M834" s="314"/>
      <c r="N834" s="314"/>
      <c r="O834" s="295"/>
      <c r="P834" s="314"/>
      <c r="Q834" s="328" t="str">
        <f>_xlfn.TEXTJOIN(" ",TRUE,Tabla135[[#This Row],[Actividad - Acción ¿Qué?
Inicia con verbo]],Tabla135[[#This Row],[Complemento
(Observaciones o desviaciones)]])</f>
        <v/>
      </c>
      <c r="R834" s="295"/>
      <c r="S834" s="327" t="str">
        <f>_xlfn.XLOOKUP(Tabla135[[#This Row],[Tipo de control]],Tabla7[Tipo de control],Tabla7[Peso],"",1)</f>
        <v/>
      </c>
      <c r="T834" s="290" t="str">
        <f>_xlfn.XLOOKUP(Tabla135[[#This Row],[Tipo de control]],Tabla7[Tipo de control],Tabla7[Afectación matriz],"",1)</f>
        <v/>
      </c>
      <c r="U834" s="295"/>
      <c r="V834" s="327" t="str">
        <f>_xlfn.XLOOKUP(Tabla135[[#This Row],[Implementación]],Tabla11[Implementación],Tabla11[Peso],"",1)</f>
        <v/>
      </c>
      <c r="W834" s="295"/>
      <c r="X834" s="295"/>
      <c r="Y834" s="295"/>
      <c r="Z834" s="295"/>
      <c r="AA834" s="310" t="str">
        <f>IFERROR(Tabla135[[#This Row],[Peso del control]]+Tabla135[[#This Row],[Peso de la implementación]],"")</f>
        <v/>
      </c>
      <c r="AB834" s="310" t="str" cm="1">
        <f t="array" ref="AB834">IFERROR(IF(Tabla135[[#This Row],[Registro diligenciado]]=TRUE,_xlfn.IFS(AND(Tabla135[[#This Row],[No. de Control]]=1,Tabla135[[#This Row],[Desplazamiento en la Matriz]]="Probabilidad"),D834-(D834*Tabla135[[#This Row],[Valor del control]]),AND(Tabla135[[#This Row],[No. de Control]]&gt;1,Tabla135[[#This Row],[Desplazamiento en la Matriz]]="Probabilidad"),AB833-(AB833*Tabla135[[#This Row],[Valor del control]]),AND(Tabla135[[#This Row],[No. de Control]]=1,Tabla135[[#This Row],[Desplazamiento en la Matriz]]="Impacto"),D834,AND(Tabla135[[#This Row],[No. de Control]]&gt;1,Tabla135[[#This Row],[Desplazamiento en la Matriz]]="Impacto"),AB833),""),"")</f>
        <v/>
      </c>
      <c r="AC834" s="310" t="str" cm="1">
        <f t="array" ref="AC834">IFERROR(IF(Tabla135[[#This Row],[Registro diligenciado]]=TRUE,_xlfn.IFS(AND(Tabla135[[#This Row],[No. de Control]]=1,Tabla135[[#This Row],[Desplazamiento en la Matriz]]="Impacto"),E834-(E834*Tabla135[[#This Row],[Valor del control]]),AND(Tabla135[[#This Row],[No. de Control]]&gt;1,Tabla135[[#This Row],[Desplazamiento en la Matriz]]="Impacto"),AC833-(AC833*Tabla135[[#This Row],[Valor del control]]),AND(Tabla135[[#This Row],[No. de Control]]=1,Tabla135[[#This Row],[Desplazamiento en la Matriz]]="Probabilidad"),E834,AND(Tabla135[[#This Row],[No. de Control]]&gt;1,Tabla135[[#This Row],[Desplazamiento en la Matriz]]="Probabilidad"),AC833),""),"")</f>
        <v/>
      </c>
      <c r="AD834" s="310">
        <f>IFERROR(_xlfn.MINIFS(Tabla135[Probabilidad residual],Tabla135[Id Riesgo],Tabla135[[#This Row],[Id Riesgo]]),"")</f>
        <v>0</v>
      </c>
      <c r="AE834" s="310">
        <f>IFERROR(_xlfn.MINIFS(Tabla135[Impacto residual],Tabla135[Id Riesgo],Tabla135[[#This Row],[Id Riesgo]]),"")</f>
        <v>0</v>
      </c>
      <c r="AF834" s="310" t="str" cm="1">
        <f t="array" ref="AF83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34" s="310" t="str" cm="1">
        <f t="array" ref="AG83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3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34" s="213"/>
      <c r="AJ834" s="727">
        <f>_xlfn.MINIFS(Tabla135[Probabilidad residual],Tabla135[Id Riesgo],Tabla135[[#This Row],[Id Riesgo]])</f>
        <v>0</v>
      </c>
      <c r="AK834" s="727">
        <f>_xlfn.MINIFS(Tabla135[Impacto residual],Tabla135[Id Riesgo],Tabla135[[#This Row],[Id Riesgo]])</f>
        <v>0</v>
      </c>
      <c r="AL834" s="727"/>
      <c r="AM834" s="727"/>
      <c r="AN834" s="213"/>
      <c r="AO834" s="213"/>
      <c r="AP834" s="213"/>
      <c r="AQ834" s="213"/>
      <c r="AR834" s="213"/>
      <c r="AS834" s="213"/>
      <c r="AT834" s="213"/>
      <c r="AU834" s="213"/>
      <c r="AV834" s="213"/>
      <c r="AW834" s="213"/>
      <c r="AX834" s="213"/>
      <c r="AY834" s="213"/>
    </row>
    <row r="835" spans="1:51" ht="14.6" x14ac:dyDescent="0.4">
      <c r="A835" s="735" t="str">
        <f>Tabla135[[#This Row],[Id Riesgo]]</f>
        <v>RC83</v>
      </c>
      <c r="B835" s="736" t="str">
        <f>Tabla135[[#This Row],[Riesgo]]</f>
        <v/>
      </c>
      <c r="C835" s="742" t="b">
        <f>Tabla135[[#This Row],[Identificado en paso 1 y 2?]]</f>
        <v>0</v>
      </c>
      <c r="D835" s="727" t="str">
        <f>_xlfn.XLOOKUP(Tabla135[[#This Row],[Id Riesgo]],Tabla13[Id Riesgo],Tabla13[Probabilidad],"",1)</f>
        <v/>
      </c>
      <c r="E835" s="727" t="str">
        <f>IF(C835=TRUE,_xlfn.XLOOKUP(Tabla135[[#This Row],[Id Riesgo]],Tabla13[Id Riesgo],Tabla13[Porcentaje Impacto],"",1),"")</f>
        <v/>
      </c>
      <c r="F835" s="290" t="str">
        <f t="shared" si="82"/>
        <v>RC83</v>
      </c>
      <c r="G835" s="415" t="b">
        <f>_xlfn.XLOOKUP(F835,Tabla13[Id Riesgo],Tabla13[Registro diligenciado],FALSE,1)</f>
        <v>0</v>
      </c>
      <c r="H835" s="290" t="str">
        <f>IF(G835,_xlfn.XLOOKUP(F835,Tabla6[Id Riesgo],Tabla6[DESCRIPCIÓN DEL RIESGO],FALSE,1),"")</f>
        <v/>
      </c>
      <c r="I835" s="327" t="str">
        <f>_xlfn.XLOOKUP(Tabla135[[#This Row],[Id Riesgo]],Tabla13[Id Riesgo],Tabla13[Probabilidad])</f>
        <v/>
      </c>
      <c r="J835" s="327" t="str">
        <f>_xlfn.XLOOKUP(Tabla135[[#This Row],[Id Riesgo]],Tabla13[Id Riesgo],Tabla13[Porcentaje Impacto],"",1)</f>
        <v/>
      </c>
      <c r="K835" s="311">
        <v>4</v>
      </c>
      <c r="L835" s="314"/>
      <c r="M835" s="314"/>
      <c r="N835" s="314"/>
      <c r="O835" s="295"/>
      <c r="P835" s="314"/>
      <c r="Q835" s="328" t="str">
        <f>_xlfn.TEXTJOIN(" ",TRUE,Tabla135[[#This Row],[Actividad - Acción ¿Qué?
Inicia con verbo]],Tabla135[[#This Row],[Complemento
(Observaciones o desviaciones)]])</f>
        <v/>
      </c>
      <c r="R835" s="295"/>
      <c r="S835" s="327" t="str">
        <f>_xlfn.XLOOKUP(Tabla135[[#This Row],[Tipo de control]],Tabla7[Tipo de control],Tabla7[Peso],"",1)</f>
        <v/>
      </c>
      <c r="T835" s="290" t="str">
        <f>_xlfn.XLOOKUP(Tabla135[[#This Row],[Tipo de control]],Tabla7[Tipo de control],Tabla7[Afectación matriz],"",1)</f>
        <v/>
      </c>
      <c r="U835" s="295"/>
      <c r="V835" s="327" t="str">
        <f>_xlfn.XLOOKUP(Tabla135[[#This Row],[Implementación]],Tabla11[Implementación],Tabla11[Peso],"",1)</f>
        <v/>
      </c>
      <c r="W835" s="295"/>
      <c r="X835" s="295"/>
      <c r="Y835" s="295"/>
      <c r="Z835" s="295"/>
      <c r="AA835" s="310" t="str">
        <f>IFERROR(Tabla135[[#This Row],[Peso del control]]+Tabla135[[#This Row],[Peso de la implementación]],"")</f>
        <v/>
      </c>
      <c r="AB835" s="310" t="str" cm="1">
        <f t="array" ref="AB835">IFERROR(IF(Tabla135[[#This Row],[Registro diligenciado]]=TRUE,_xlfn.IFS(AND(Tabla135[[#This Row],[No. de Control]]=1,Tabla135[[#This Row],[Desplazamiento en la Matriz]]="Probabilidad"),D835-(D835*Tabla135[[#This Row],[Valor del control]]),AND(Tabla135[[#This Row],[No. de Control]]&gt;1,Tabla135[[#This Row],[Desplazamiento en la Matriz]]="Probabilidad"),AB834-(AB834*Tabla135[[#This Row],[Valor del control]]),AND(Tabla135[[#This Row],[No. de Control]]=1,Tabla135[[#This Row],[Desplazamiento en la Matriz]]="Impacto"),D835,AND(Tabla135[[#This Row],[No. de Control]]&gt;1,Tabla135[[#This Row],[Desplazamiento en la Matriz]]="Impacto"),AB834),""),"")</f>
        <v/>
      </c>
      <c r="AC835" s="310" t="str" cm="1">
        <f t="array" ref="AC835">IFERROR(IF(Tabla135[[#This Row],[Registro diligenciado]]=TRUE,_xlfn.IFS(AND(Tabla135[[#This Row],[No. de Control]]=1,Tabla135[[#This Row],[Desplazamiento en la Matriz]]="Impacto"),E835-(E835*Tabla135[[#This Row],[Valor del control]]),AND(Tabla135[[#This Row],[No. de Control]]&gt;1,Tabla135[[#This Row],[Desplazamiento en la Matriz]]="Impacto"),AC834-(AC834*Tabla135[[#This Row],[Valor del control]]),AND(Tabla135[[#This Row],[No. de Control]]=1,Tabla135[[#This Row],[Desplazamiento en la Matriz]]="Probabilidad"),E835,AND(Tabla135[[#This Row],[No. de Control]]&gt;1,Tabla135[[#This Row],[Desplazamiento en la Matriz]]="Probabilidad"),AC834),""),"")</f>
        <v/>
      </c>
      <c r="AD835" s="310">
        <f>IFERROR(_xlfn.MINIFS(Tabla135[Probabilidad residual],Tabla135[Id Riesgo],Tabla135[[#This Row],[Id Riesgo]]),"")</f>
        <v>0</v>
      </c>
      <c r="AE835" s="310">
        <f>IFERROR(_xlfn.MINIFS(Tabla135[Impacto residual],Tabla135[Id Riesgo],Tabla135[[#This Row],[Id Riesgo]]),"")</f>
        <v>0</v>
      </c>
      <c r="AF835" s="310" t="str" cm="1">
        <f t="array" ref="AF83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35" s="310" t="str" cm="1">
        <f t="array" ref="AG83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3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35" s="213"/>
      <c r="AJ835" s="727">
        <f>_xlfn.MINIFS(Tabla135[Probabilidad residual],Tabla135[Id Riesgo],Tabla135[[#This Row],[Id Riesgo]])</f>
        <v>0</v>
      </c>
      <c r="AK835" s="727">
        <f>_xlfn.MINIFS(Tabla135[Impacto residual],Tabla135[Id Riesgo],Tabla135[[#This Row],[Id Riesgo]])</f>
        <v>0</v>
      </c>
      <c r="AL835" s="727"/>
      <c r="AM835" s="727"/>
      <c r="AN835" s="213"/>
      <c r="AO835" s="213"/>
      <c r="AP835" s="213"/>
      <c r="AQ835" s="213"/>
      <c r="AR835" s="213"/>
      <c r="AS835" s="213"/>
      <c r="AT835" s="213"/>
      <c r="AU835" s="213"/>
      <c r="AV835" s="213"/>
      <c r="AW835" s="213"/>
      <c r="AX835" s="213"/>
      <c r="AY835" s="213"/>
    </row>
    <row r="836" spans="1:51" ht="14.6" x14ac:dyDescent="0.4">
      <c r="A836" s="735" t="str">
        <f>Tabla135[[#This Row],[Id Riesgo]]</f>
        <v>RC83</v>
      </c>
      <c r="B836" s="736" t="str">
        <f>Tabla135[[#This Row],[Riesgo]]</f>
        <v/>
      </c>
      <c r="C836" s="742" t="b">
        <f>Tabla135[[#This Row],[Identificado en paso 1 y 2?]]</f>
        <v>0</v>
      </c>
      <c r="D836" s="727" t="str">
        <f>_xlfn.XLOOKUP(Tabla135[[#This Row],[Id Riesgo]],Tabla13[Id Riesgo],Tabla13[Probabilidad],"",1)</f>
        <v/>
      </c>
      <c r="E836" s="727" t="str">
        <f>IF(C836=TRUE,_xlfn.XLOOKUP(Tabla135[[#This Row],[Id Riesgo]],Tabla13[Id Riesgo],Tabla13[Porcentaje Impacto],"",1),"")</f>
        <v/>
      </c>
      <c r="F836" s="290" t="str">
        <f t="shared" si="82"/>
        <v>RC83</v>
      </c>
      <c r="G836" s="415" t="b">
        <f>_xlfn.XLOOKUP(F836,Tabla13[Id Riesgo],Tabla13[Registro diligenciado],FALSE,1)</f>
        <v>0</v>
      </c>
      <c r="H836" s="290" t="str">
        <f>IF(G836,_xlfn.XLOOKUP(F836,Tabla6[Id Riesgo],Tabla6[DESCRIPCIÓN DEL RIESGO],FALSE,1),"")</f>
        <v/>
      </c>
      <c r="I836" s="327" t="str">
        <f>_xlfn.XLOOKUP(Tabla135[[#This Row],[Id Riesgo]],Tabla13[Id Riesgo],Tabla13[Probabilidad])</f>
        <v/>
      </c>
      <c r="J836" s="327" t="str">
        <f>_xlfn.XLOOKUP(Tabla135[[#This Row],[Id Riesgo]],Tabla13[Id Riesgo],Tabla13[Porcentaje Impacto],"",1)</f>
        <v/>
      </c>
      <c r="K836" s="311">
        <v>5</v>
      </c>
      <c r="L836" s="314"/>
      <c r="M836" s="314"/>
      <c r="N836" s="314"/>
      <c r="O836" s="295"/>
      <c r="P836" s="314"/>
      <c r="Q836" s="328" t="str">
        <f>_xlfn.TEXTJOIN(" ",TRUE,Tabla135[[#This Row],[Actividad - Acción ¿Qué?
Inicia con verbo]],Tabla135[[#This Row],[Complemento
(Observaciones o desviaciones)]])</f>
        <v/>
      </c>
      <c r="R836" s="295"/>
      <c r="S836" s="327" t="str">
        <f>_xlfn.XLOOKUP(Tabla135[[#This Row],[Tipo de control]],Tabla7[Tipo de control],Tabla7[Peso],"",1)</f>
        <v/>
      </c>
      <c r="T836" s="290" t="str">
        <f>_xlfn.XLOOKUP(Tabla135[[#This Row],[Tipo de control]],Tabla7[Tipo de control],Tabla7[Afectación matriz],"",1)</f>
        <v/>
      </c>
      <c r="U836" s="295"/>
      <c r="V836" s="327" t="str">
        <f>_xlfn.XLOOKUP(Tabla135[[#This Row],[Implementación]],Tabla11[Implementación],Tabla11[Peso],"",1)</f>
        <v/>
      </c>
      <c r="W836" s="295"/>
      <c r="X836" s="295"/>
      <c r="Y836" s="295"/>
      <c r="Z836" s="295"/>
      <c r="AA836" s="310" t="str">
        <f>IFERROR(Tabla135[[#This Row],[Peso del control]]+Tabla135[[#This Row],[Peso de la implementación]],"")</f>
        <v/>
      </c>
      <c r="AB836" s="310" t="str" cm="1">
        <f t="array" ref="AB836">IFERROR(IF(Tabla135[[#This Row],[Registro diligenciado]]=TRUE,_xlfn.IFS(AND(Tabla135[[#This Row],[No. de Control]]=1,Tabla135[[#This Row],[Desplazamiento en la Matriz]]="Probabilidad"),D836-(D836*Tabla135[[#This Row],[Valor del control]]),AND(Tabla135[[#This Row],[No. de Control]]&gt;1,Tabla135[[#This Row],[Desplazamiento en la Matriz]]="Probabilidad"),AB835-(AB835*Tabla135[[#This Row],[Valor del control]]),AND(Tabla135[[#This Row],[No. de Control]]=1,Tabla135[[#This Row],[Desplazamiento en la Matriz]]="Impacto"),D836,AND(Tabla135[[#This Row],[No. de Control]]&gt;1,Tabla135[[#This Row],[Desplazamiento en la Matriz]]="Impacto"),AB835),""),"")</f>
        <v/>
      </c>
      <c r="AC836" s="310" t="str" cm="1">
        <f t="array" ref="AC836">IFERROR(IF(Tabla135[[#This Row],[Registro diligenciado]]=TRUE,_xlfn.IFS(AND(Tabla135[[#This Row],[No. de Control]]=1,Tabla135[[#This Row],[Desplazamiento en la Matriz]]="Impacto"),E836-(E836*Tabla135[[#This Row],[Valor del control]]),AND(Tabla135[[#This Row],[No. de Control]]&gt;1,Tabla135[[#This Row],[Desplazamiento en la Matriz]]="Impacto"),AC835-(AC835*Tabla135[[#This Row],[Valor del control]]),AND(Tabla135[[#This Row],[No. de Control]]=1,Tabla135[[#This Row],[Desplazamiento en la Matriz]]="Probabilidad"),E836,AND(Tabla135[[#This Row],[No. de Control]]&gt;1,Tabla135[[#This Row],[Desplazamiento en la Matriz]]="Probabilidad"),AC835),""),"")</f>
        <v/>
      </c>
      <c r="AD836" s="310">
        <f>IFERROR(_xlfn.MINIFS(Tabla135[Probabilidad residual],Tabla135[Id Riesgo],Tabla135[[#This Row],[Id Riesgo]]),"")</f>
        <v>0</v>
      </c>
      <c r="AE836" s="310">
        <f>IFERROR(_xlfn.MINIFS(Tabla135[Impacto residual],Tabla135[Id Riesgo],Tabla135[[#This Row],[Id Riesgo]]),"")</f>
        <v>0</v>
      </c>
      <c r="AF836" s="310" t="str" cm="1">
        <f t="array" ref="AF83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36" s="310" t="str" cm="1">
        <f t="array" ref="AG83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3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36" s="213"/>
      <c r="AJ836" s="727">
        <f>_xlfn.MINIFS(Tabla135[Probabilidad residual],Tabla135[Id Riesgo],Tabla135[[#This Row],[Id Riesgo]])</f>
        <v>0</v>
      </c>
      <c r="AK836" s="727">
        <f>_xlfn.MINIFS(Tabla135[Impacto residual],Tabla135[Id Riesgo],Tabla135[[#This Row],[Id Riesgo]])</f>
        <v>0</v>
      </c>
      <c r="AL836" s="727"/>
      <c r="AM836" s="727"/>
      <c r="AN836" s="213"/>
      <c r="AO836" s="213"/>
      <c r="AP836" s="213"/>
      <c r="AQ836" s="213"/>
      <c r="AR836" s="213"/>
      <c r="AS836" s="213"/>
      <c r="AT836" s="213"/>
      <c r="AU836" s="213"/>
      <c r="AV836" s="213"/>
      <c r="AW836" s="213"/>
      <c r="AX836" s="213"/>
      <c r="AY836" s="213"/>
    </row>
    <row r="837" spans="1:51" ht="14.6" x14ac:dyDescent="0.4">
      <c r="A837" s="735" t="str">
        <f>Tabla135[[#This Row],[Id Riesgo]]</f>
        <v>RC83</v>
      </c>
      <c r="B837" s="736" t="str">
        <f>Tabla135[[#This Row],[Riesgo]]</f>
        <v/>
      </c>
      <c r="C837" s="742" t="b">
        <f>Tabla135[[#This Row],[Identificado en paso 1 y 2?]]</f>
        <v>0</v>
      </c>
      <c r="D837" s="727" t="str">
        <f>_xlfn.XLOOKUP(Tabla135[[#This Row],[Id Riesgo]],Tabla13[Id Riesgo],Tabla13[Probabilidad],"",1)</f>
        <v/>
      </c>
      <c r="E837" s="727" t="str">
        <f>IF(C837=TRUE,_xlfn.XLOOKUP(Tabla135[[#This Row],[Id Riesgo]],Tabla13[Id Riesgo],Tabla13[Porcentaje Impacto],"",1),"")</f>
        <v/>
      </c>
      <c r="F837" s="290" t="str">
        <f t="shared" si="82"/>
        <v>RC83</v>
      </c>
      <c r="G837" s="415" t="b">
        <f>_xlfn.XLOOKUP(F837,Tabla13[Id Riesgo],Tabla13[Registro diligenciado],FALSE,1)</f>
        <v>0</v>
      </c>
      <c r="H837" s="290" t="str">
        <f>IF(G837,_xlfn.XLOOKUP(F837,Tabla6[Id Riesgo],Tabla6[DESCRIPCIÓN DEL RIESGO],FALSE,1),"")</f>
        <v/>
      </c>
      <c r="I837" s="327" t="str">
        <f>_xlfn.XLOOKUP(Tabla135[[#This Row],[Id Riesgo]],Tabla13[Id Riesgo],Tabla13[Probabilidad])</f>
        <v/>
      </c>
      <c r="J837" s="327" t="str">
        <f>_xlfn.XLOOKUP(Tabla135[[#This Row],[Id Riesgo]],Tabla13[Id Riesgo],Tabla13[Porcentaje Impacto],"",1)</f>
        <v/>
      </c>
      <c r="K837" s="311">
        <v>6</v>
      </c>
      <c r="L837" s="314"/>
      <c r="M837" s="314"/>
      <c r="N837" s="314"/>
      <c r="O837" s="295"/>
      <c r="P837" s="314"/>
      <c r="Q837" s="328" t="str">
        <f>_xlfn.TEXTJOIN(" ",TRUE,Tabla135[[#This Row],[Actividad - Acción ¿Qué?
Inicia con verbo]],Tabla135[[#This Row],[Complemento
(Observaciones o desviaciones)]])</f>
        <v/>
      </c>
      <c r="R837" s="295"/>
      <c r="S837" s="327" t="str">
        <f>_xlfn.XLOOKUP(Tabla135[[#This Row],[Tipo de control]],Tabla7[Tipo de control],Tabla7[Peso],"",1)</f>
        <v/>
      </c>
      <c r="T837" s="290" t="str">
        <f>_xlfn.XLOOKUP(Tabla135[[#This Row],[Tipo de control]],Tabla7[Tipo de control],Tabla7[Afectación matriz],"",1)</f>
        <v/>
      </c>
      <c r="U837" s="295"/>
      <c r="V837" s="327" t="str">
        <f>_xlfn.XLOOKUP(Tabla135[[#This Row],[Implementación]],Tabla11[Implementación],Tabla11[Peso],"",1)</f>
        <v/>
      </c>
      <c r="W837" s="295"/>
      <c r="X837" s="295"/>
      <c r="Y837" s="295"/>
      <c r="Z837" s="295"/>
      <c r="AA837" s="310" t="str">
        <f>IFERROR(Tabla135[[#This Row],[Peso del control]]+Tabla135[[#This Row],[Peso de la implementación]],"")</f>
        <v/>
      </c>
      <c r="AB837" s="310" t="str" cm="1">
        <f t="array" ref="AB837">IFERROR(IF(Tabla135[[#This Row],[Registro diligenciado]]=TRUE,_xlfn.IFS(AND(Tabla135[[#This Row],[No. de Control]]=1,Tabla135[[#This Row],[Desplazamiento en la Matriz]]="Probabilidad"),D837-(D837*Tabla135[[#This Row],[Valor del control]]),AND(Tabla135[[#This Row],[No. de Control]]&gt;1,Tabla135[[#This Row],[Desplazamiento en la Matriz]]="Probabilidad"),AB836-(AB836*Tabla135[[#This Row],[Valor del control]]),AND(Tabla135[[#This Row],[No. de Control]]=1,Tabla135[[#This Row],[Desplazamiento en la Matriz]]="Impacto"),D837,AND(Tabla135[[#This Row],[No. de Control]]&gt;1,Tabla135[[#This Row],[Desplazamiento en la Matriz]]="Impacto"),AB836),""),"")</f>
        <v/>
      </c>
      <c r="AC837" s="310" t="str" cm="1">
        <f t="array" ref="AC837">IFERROR(IF(Tabla135[[#This Row],[Registro diligenciado]]=TRUE,_xlfn.IFS(AND(Tabla135[[#This Row],[No. de Control]]=1,Tabla135[[#This Row],[Desplazamiento en la Matriz]]="Impacto"),E837-(E837*Tabla135[[#This Row],[Valor del control]]),AND(Tabla135[[#This Row],[No. de Control]]&gt;1,Tabla135[[#This Row],[Desplazamiento en la Matriz]]="Impacto"),AC836-(AC836*Tabla135[[#This Row],[Valor del control]]),AND(Tabla135[[#This Row],[No. de Control]]=1,Tabla135[[#This Row],[Desplazamiento en la Matriz]]="Probabilidad"),E837,AND(Tabla135[[#This Row],[No. de Control]]&gt;1,Tabla135[[#This Row],[Desplazamiento en la Matriz]]="Probabilidad"),AC836),""),"")</f>
        <v/>
      </c>
      <c r="AD837" s="310">
        <f>IFERROR(_xlfn.MINIFS(Tabla135[Probabilidad residual],Tabla135[Id Riesgo],Tabla135[[#This Row],[Id Riesgo]]),"")</f>
        <v>0</v>
      </c>
      <c r="AE837" s="310">
        <f>IFERROR(_xlfn.MINIFS(Tabla135[Impacto residual],Tabla135[Id Riesgo],Tabla135[[#This Row],[Id Riesgo]]),"")</f>
        <v>0</v>
      </c>
      <c r="AF837" s="310" t="str" cm="1">
        <f t="array" ref="AF83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37" s="310" t="str" cm="1">
        <f t="array" ref="AG83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3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37" s="213"/>
      <c r="AJ837" s="727">
        <f>_xlfn.MINIFS(Tabla135[Probabilidad residual],Tabla135[Id Riesgo],Tabla135[[#This Row],[Id Riesgo]])</f>
        <v>0</v>
      </c>
      <c r="AK837" s="727">
        <f>_xlfn.MINIFS(Tabla135[Impacto residual],Tabla135[Id Riesgo],Tabla135[[#This Row],[Id Riesgo]])</f>
        <v>0</v>
      </c>
      <c r="AL837" s="727"/>
      <c r="AM837" s="727"/>
      <c r="AN837" s="213"/>
      <c r="AO837" s="213"/>
      <c r="AP837" s="213"/>
      <c r="AQ837" s="213"/>
      <c r="AR837" s="213"/>
      <c r="AS837" s="213"/>
      <c r="AT837" s="213"/>
      <c r="AU837" s="213"/>
      <c r="AV837" s="213"/>
      <c r="AW837" s="213"/>
      <c r="AX837" s="213"/>
      <c r="AY837" s="213"/>
    </row>
    <row r="838" spans="1:51" ht="14.6" x14ac:dyDescent="0.4">
      <c r="A838" s="735" t="str">
        <f>Tabla135[[#This Row],[Id Riesgo]]</f>
        <v>RC83</v>
      </c>
      <c r="B838" s="736" t="str">
        <f>Tabla135[[#This Row],[Riesgo]]</f>
        <v/>
      </c>
      <c r="C838" s="742" t="b">
        <f>Tabla135[[#This Row],[Identificado en paso 1 y 2?]]</f>
        <v>0</v>
      </c>
      <c r="D838" s="727" t="str">
        <f>_xlfn.XLOOKUP(Tabla135[[#This Row],[Id Riesgo]],Tabla13[Id Riesgo],Tabla13[Probabilidad],"",1)</f>
        <v/>
      </c>
      <c r="E838" s="727" t="str">
        <f>IF(C838=TRUE,_xlfn.XLOOKUP(Tabla135[[#This Row],[Id Riesgo]],Tabla13[Id Riesgo],Tabla13[Porcentaje Impacto],"",1),"")</f>
        <v/>
      </c>
      <c r="F838" s="290" t="str">
        <f t="shared" si="82"/>
        <v>RC83</v>
      </c>
      <c r="G838" s="415" t="b">
        <f>_xlfn.XLOOKUP(F838,Tabla13[Id Riesgo],Tabla13[Registro diligenciado],FALSE,1)</f>
        <v>0</v>
      </c>
      <c r="H838" s="290" t="str">
        <f>IF(G838,_xlfn.XLOOKUP(F838,Tabla6[Id Riesgo],Tabla6[DESCRIPCIÓN DEL RIESGO],FALSE,1),"")</f>
        <v/>
      </c>
      <c r="I838" s="327" t="str">
        <f>_xlfn.XLOOKUP(Tabla135[[#This Row],[Id Riesgo]],Tabla13[Id Riesgo],Tabla13[Probabilidad])</f>
        <v/>
      </c>
      <c r="J838" s="327" t="str">
        <f>_xlfn.XLOOKUP(Tabla135[[#This Row],[Id Riesgo]],Tabla13[Id Riesgo],Tabla13[Porcentaje Impacto],"",1)</f>
        <v/>
      </c>
      <c r="K838" s="311">
        <v>7</v>
      </c>
      <c r="L838" s="314"/>
      <c r="M838" s="314"/>
      <c r="N838" s="314"/>
      <c r="O838" s="295"/>
      <c r="P838" s="314"/>
      <c r="Q838" s="328" t="str">
        <f>_xlfn.TEXTJOIN(" ",TRUE,Tabla135[[#This Row],[Actividad - Acción ¿Qué?
Inicia con verbo]],Tabla135[[#This Row],[Complemento
(Observaciones o desviaciones)]])</f>
        <v/>
      </c>
      <c r="R838" s="295"/>
      <c r="S838" s="327" t="str">
        <f>_xlfn.XLOOKUP(Tabla135[[#This Row],[Tipo de control]],Tabla7[Tipo de control],Tabla7[Peso],"",1)</f>
        <v/>
      </c>
      <c r="T838" s="290" t="str">
        <f>_xlfn.XLOOKUP(Tabla135[[#This Row],[Tipo de control]],Tabla7[Tipo de control],Tabla7[Afectación matriz],"",1)</f>
        <v/>
      </c>
      <c r="U838" s="295"/>
      <c r="V838" s="327" t="str">
        <f>_xlfn.XLOOKUP(Tabla135[[#This Row],[Implementación]],Tabla11[Implementación],Tabla11[Peso],"",1)</f>
        <v/>
      </c>
      <c r="W838" s="295"/>
      <c r="X838" s="295"/>
      <c r="Y838" s="295"/>
      <c r="Z838" s="295"/>
      <c r="AA838" s="310" t="str">
        <f>IFERROR(Tabla135[[#This Row],[Peso del control]]+Tabla135[[#This Row],[Peso de la implementación]],"")</f>
        <v/>
      </c>
      <c r="AB838" s="310" t="str" cm="1">
        <f t="array" ref="AB838">IFERROR(IF(Tabla135[[#This Row],[Registro diligenciado]]=TRUE,_xlfn.IFS(AND(Tabla135[[#This Row],[No. de Control]]=1,Tabla135[[#This Row],[Desplazamiento en la Matriz]]="Probabilidad"),D838-(D838*Tabla135[[#This Row],[Valor del control]]),AND(Tabla135[[#This Row],[No. de Control]]&gt;1,Tabla135[[#This Row],[Desplazamiento en la Matriz]]="Probabilidad"),AB837-(AB837*Tabla135[[#This Row],[Valor del control]]),AND(Tabla135[[#This Row],[No. de Control]]=1,Tabla135[[#This Row],[Desplazamiento en la Matriz]]="Impacto"),D838,AND(Tabla135[[#This Row],[No. de Control]]&gt;1,Tabla135[[#This Row],[Desplazamiento en la Matriz]]="Impacto"),AB837),""),"")</f>
        <v/>
      </c>
      <c r="AC838" s="310" t="str" cm="1">
        <f t="array" ref="AC838">IFERROR(IF(Tabla135[[#This Row],[Registro diligenciado]]=TRUE,_xlfn.IFS(AND(Tabla135[[#This Row],[No. de Control]]=1,Tabla135[[#This Row],[Desplazamiento en la Matriz]]="Impacto"),E838-(E838*Tabla135[[#This Row],[Valor del control]]),AND(Tabla135[[#This Row],[No. de Control]]&gt;1,Tabla135[[#This Row],[Desplazamiento en la Matriz]]="Impacto"),AC837-(AC837*Tabla135[[#This Row],[Valor del control]]),AND(Tabla135[[#This Row],[No. de Control]]=1,Tabla135[[#This Row],[Desplazamiento en la Matriz]]="Probabilidad"),E838,AND(Tabla135[[#This Row],[No. de Control]]&gt;1,Tabla135[[#This Row],[Desplazamiento en la Matriz]]="Probabilidad"),AC837),""),"")</f>
        <v/>
      </c>
      <c r="AD838" s="310">
        <f>IFERROR(_xlfn.MINIFS(Tabla135[Probabilidad residual],Tabla135[Id Riesgo],Tabla135[[#This Row],[Id Riesgo]]),"")</f>
        <v>0</v>
      </c>
      <c r="AE838" s="310">
        <f>IFERROR(_xlfn.MINIFS(Tabla135[Impacto residual],Tabla135[Id Riesgo],Tabla135[[#This Row],[Id Riesgo]]),"")</f>
        <v>0</v>
      </c>
      <c r="AF838" s="310" t="str" cm="1">
        <f t="array" ref="AF83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38" s="310" t="str" cm="1">
        <f t="array" ref="AG83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3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38" s="213"/>
      <c r="AJ838" s="727">
        <f>_xlfn.MINIFS(Tabla135[Probabilidad residual],Tabla135[Id Riesgo],Tabla135[[#This Row],[Id Riesgo]])</f>
        <v>0</v>
      </c>
      <c r="AK838" s="727">
        <f>_xlfn.MINIFS(Tabla135[Impacto residual],Tabla135[Id Riesgo],Tabla135[[#This Row],[Id Riesgo]])</f>
        <v>0</v>
      </c>
      <c r="AL838" s="727"/>
      <c r="AM838" s="727"/>
      <c r="AN838" s="213"/>
      <c r="AO838" s="213"/>
      <c r="AP838" s="213"/>
      <c r="AQ838" s="213"/>
      <c r="AR838" s="213"/>
      <c r="AS838" s="213"/>
      <c r="AT838" s="213"/>
      <c r="AU838" s="213"/>
      <c r="AV838" s="213"/>
      <c r="AW838" s="213"/>
      <c r="AX838" s="213"/>
      <c r="AY838" s="213"/>
    </row>
    <row r="839" spans="1:51" ht="14.6" x14ac:dyDescent="0.4">
      <c r="A839" s="735" t="str">
        <f>Tabla135[[#This Row],[Id Riesgo]]</f>
        <v>RC83</v>
      </c>
      <c r="B839" s="736" t="str">
        <f>Tabla135[[#This Row],[Riesgo]]</f>
        <v/>
      </c>
      <c r="C839" s="742" t="b">
        <f>Tabla135[[#This Row],[Identificado en paso 1 y 2?]]</f>
        <v>0</v>
      </c>
      <c r="D839" s="727" t="str">
        <f>_xlfn.XLOOKUP(Tabla135[[#This Row],[Id Riesgo]],Tabla13[Id Riesgo],Tabla13[Probabilidad],"",1)</f>
        <v/>
      </c>
      <c r="E839" s="727" t="str">
        <f>IF(C839=TRUE,_xlfn.XLOOKUP(Tabla135[[#This Row],[Id Riesgo]],Tabla13[Id Riesgo],Tabla13[Porcentaje Impacto],"",1),"")</f>
        <v/>
      </c>
      <c r="F839" s="290" t="str">
        <f t="shared" si="82"/>
        <v>RC83</v>
      </c>
      <c r="G839" s="415" t="b">
        <f>_xlfn.XLOOKUP(F839,Tabla13[Id Riesgo],Tabla13[Registro diligenciado],FALSE,1)</f>
        <v>0</v>
      </c>
      <c r="H839" s="290" t="str">
        <f>IF(G839,_xlfn.XLOOKUP(F839,Tabla6[Id Riesgo],Tabla6[DESCRIPCIÓN DEL RIESGO],FALSE,1),"")</f>
        <v/>
      </c>
      <c r="I839" s="327" t="str">
        <f>_xlfn.XLOOKUP(Tabla135[[#This Row],[Id Riesgo]],Tabla13[Id Riesgo],Tabla13[Probabilidad])</f>
        <v/>
      </c>
      <c r="J839" s="327" t="str">
        <f>_xlfn.XLOOKUP(Tabla135[[#This Row],[Id Riesgo]],Tabla13[Id Riesgo],Tabla13[Porcentaje Impacto],"",1)</f>
        <v/>
      </c>
      <c r="K839" s="311">
        <v>8</v>
      </c>
      <c r="L839" s="314"/>
      <c r="M839" s="314"/>
      <c r="N839" s="314"/>
      <c r="O839" s="295"/>
      <c r="P839" s="314"/>
      <c r="Q839" s="328" t="str">
        <f>_xlfn.TEXTJOIN(" ",TRUE,Tabla135[[#This Row],[Actividad - Acción ¿Qué?
Inicia con verbo]],Tabla135[[#This Row],[Complemento
(Observaciones o desviaciones)]])</f>
        <v/>
      </c>
      <c r="R839" s="295"/>
      <c r="S839" s="327" t="str">
        <f>_xlfn.XLOOKUP(Tabla135[[#This Row],[Tipo de control]],Tabla7[Tipo de control],Tabla7[Peso],"",1)</f>
        <v/>
      </c>
      <c r="T839" s="290" t="str">
        <f>_xlfn.XLOOKUP(Tabla135[[#This Row],[Tipo de control]],Tabla7[Tipo de control],Tabla7[Afectación matriz],"",1)</f>
        <v/>
      </c>
      <c r="U839" s="295"/>
      <c r="V839" s="327" t="str">
        <f>_xlfn.XLOOKUP(Tabla135[[#This Row],[Implementación]],Tabla11[Implementación],Tabla11[Peso],"",1)</f>
        <v/>
      </c>
      <c r="W839" s="295"/>
      <c r="X839" s="295"/>
      <c r="Y839" s="295"/>
      <c r="Z839" s="295"/>
      <c r="AA839" s="310" t="str">
        <f>IFERROR(Tabla135[[#This Row],[Peso del control]]+Tabla135[[#This Row],[Peso de la implementación]],"")</f>
        <v/>
      </c>
      <c r="AB839" s="310" t="str" cm="1">
        <f t="array" ref="AB839">IFERROR(IF(Tabla135[[#This Row],[Registro diligenciado]]=TRUE,_xlfn.IFS(AND(Tabla135[[#This Row],[No. de Control]]=1,Tabla135[[#This Row],[Desplazamiento en la Matriz]]="Probabilidad"),D839-(D839*Tabla135[[#This Row],[Valor del control]]),AND(Tabla135[[#This Row],[No. de Control]]&gt;1,Tabla135[[#This Row],[Desplazamiento en la Matriz]]="Probabilidad"),AB838-(AB838*Tabla135[[#This Row],[Valor del control]]),AND(Tabla135[[#This Row],[No. de Control]]=1,Tabla135[[#This Row],[Desplazamiento en la Matriz]]="Impacto"),D839,AND(Tabla135[[#This Row],[No. de Control]]&gt;1,Tabla135[[#This Row],[Desplazamiento en la Matriz]]="Impacto"),AB838),""),"")</f>
        <v/>
      </c>
      <c r="AC839" s="310" t="str" cm="1">
        <f t="array" ref="AC839">IFERROR(IF(Tabla135[[#This Row],[Registro diligenciado]]=TRUE,_xlfn.IFS(AND(Tabla135[[#This Row],[No. de Control]]=1,Tabla135[[#This Row],[Desplazamiento en la Matriz]]="Impacto"),E839-(E839*Tabla135[[#This Row],[Valor del control]]),AND(Tabla135[[#This Row],[No. de Control]]&gt;1,Tabla135[[#This Row],[Desplazamiento en la Matriz]]="Impacto"),AC838-(AC838*Tabla135[[#This Row],[Valor del control]]),AND(Tabla135[[#This Row],[No. de Control]]=1,Tabla135[[#This Row],[Desplazamiento en la Matriz]]="Probabilidad"),E839,AND(Tabla135[[#This Row],[No. de Control]]&gt;1,Tabla135[[#This Row],[Desplazamiento en la Matriz]]="Probabilidad"),AC838),""),"")</f>
        <v/>
      </c>
      <c r="AD839" s="310">
        <f>IFERROR(_xlfn.MINIFS(Tabla135[Probabilidad residual],Tabla135[Id Riesgo],Tabla135[[#This Row],[Id Riesgo]]),"")</f>
        <v>0</v>
      </c>
      <c r="AE839" s="310">
        <f>IFERROR(_xlfn.MINIFS(Tabla135[Impacto residual],Tabla135[Id Riesgo],Tabla135[[#This Row],[Id Riesgo]]),"")</f>
        <v>0</v>
      </c>
      <c r="AF839" s="310" t="str" cm="1">
        <f t="array" ref="AF83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39" s="310" t="str" cm="1">
        <f t="array" ref="AG83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3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39" s="213"/>
      <c r="AJ839" s="727">
        <f>_xlfn.MINIFS(Tabla135[Probabilidad residual],Tabla135[Id Riesgo],Tabla135[[#This Row],[Id Riesgo]])</f>
        <v>0</v>
      </c>
      <c r="AK839" s="727">
        <f>_xlfn.MINIFS(Tabla135[Impacto residual],Tabla135[Id Riesgo],Tabla135[[#This Row],[Id Riesgo]])</f>
        <v>0</v>
      </c>
      <c r="AL839" s="727"/>
      <c r="AM839" s="727"/>
      <c r="AN839" s="213"/>
      <c r="AO839" s="213"/>
      <c r="AP839" s="213"/>
      <c r="AQ839" s="213"/>
      <c r="AR839" s="213"/>
      <c r="AS839" s="213"/>
      <c r="AT839" s="213"/>
      <c r="AU839" s="213"/>
      <c r="AV839" s="213"/>
      <c r="AW839" s="213"/>
      <c r="AX839" s="213"/>
      <c r="AY839" s="213"/>
    </row>
    <row r="840" spans="1:51" ht="14.6" x14ac:dyDescent="0.4">
      <c r="A840" s="735" t="str">
        <f>Tabla135[[#This Row],[Id Riesgo]]</f>
        <v>RC83</v>
      </c>
      <c r="B840" s="736" t="str">
        <f>Tabla135[[#This Row],[Riesgo]]</f>
        <v/>
      </c>
      <c r="C840" s="742" t="b">
        <f>Tabla135[[#This Row],[Identificado en paso 1 y 2?]]</f>
        <v>0</v>
      </c>
      <c r="D840" s="727" t="str">
        <f>_xlfn.XLOOKUP(Tabla135[[#This Row],[Id Riesgo]],Tabla13[Id Riesgo],Tabla13[Probabilidad],"",1)</f>
        <v/>
      </c>
      <c r="E840" s="727" t="str">
        <f>IF(C840=TRUE,_xlfn.XLOOKUP(Tabla135[[#This Row],[Id Riesgo]],Tabla13[Id Riesgo],Tabla13[Porcentaje Impacto],"",1),"")</f>
        <v/>
      </c>
      <c r="F840" s="290" t="str">
        <f t="shared" si="82"/>
        <v>RC83</v>
      </c>
      <c r="G840" s="415" t="b">
        <f>_xlfn.XLOOKUP(F840,Tabla13[Id Riesgo],Tabla13[Registro diligenciado],FALSE,1)</f>
        <v>0</v>
      </c>
      <c r="H840" s="290" t="str">
        <f>IF(G840,_xlfn.XLOOKUP(F840,Tabla6[Id Riesgo],Tabla6[DESCRIPCIÓN DEL RIESGO],FALSE,1),"")</f>
        <v/>
      </c>
      <c r="I840" s="327" t="str">
        <f>_xlfn.XLOOKUP(Tabla135[[#This Row],[Id Riesgo]],Tabla13[Id Riesgo],Tabla13[Probabilidad])</f>
        <v/>
      </c>
      <c r="J840" s="327" t="str">
        <f>_xlfn.XLOOKUP(Tabla135[[#This Row],[Id Riesgo]],Tabla13[Id Riesgo],Tabla13[Porcentaje Impacto],"",1)</f>
        <v/>
      </c>
      <c r="K840" s="311">
        <v>9</v>
      </c>
      <c r="L840" s="314"/>
      <c r="M840" s="314"/>
      <c r="N840" s="314"/>
      <c r="O840" s="295"/>
      <c r="P840" s="314"/>
      <c r="Q840" s="328" t="str">
        <f>_xlfn.TEXTJOIN(" ",TRUE,Tabla135[[#This Row],[Actividad - Acción ¿Qué?
Inicia con verbo]],Tabla135[[#This Row],[Complemento
(Observaciones o desviaciones)]])</f>
        <v/>
      </c>
      <c r="R840" s="295"/>
      <c r="S840" s="327" t="str">
        <f>_xlfn.XLOOKUP(Tabla135[[#This Row],[Tipo de control]],Tabla7[Tipo de control],Tabla7[Peso],"",1)</f>
        <v/>
      </c>
      <c r="T840" s="290" t="str">
        <f>_xlfn.XLOOKUP(Tabla135[[#This Row],[Tipo de control]],Tabla7[Tipo de control],Tabla7[Afectación matriz],"",1)</f>
        <v/>
      </c>
      <c r="U840" s="295"/>
      <c r="V840" s="327" t="str">
        <f>_xlfn.XLOOKUP(Tabla135[[#This Row],[Implementación]],Tabla11[Implementación],Tabla11[Peso],"",1)</f>
        <v/>
      </c>
      <c r="W840" s="295"/>
      <c r="X840" s="295"/>
      <c r="Y840" s="295"/>
      <c r="Z840" s="295"/>
      <c r="AA840" s="310" t="str">
        <f>IFERROR(Tabla135[[#This Row],[Peso del control]]+Tabla135[[#This Row],[Peso de la implementación]],"")</f>
        <v/>
      </c>
      <c r="AB840" s="310" t="str" cm="1">
        <f t="array" ref="AB840">IFERROR(IF(Tabla135[[#This Row],[Registro diligenciado]]=TRUE,_xlfn.IFS(AND(Tabla135[[#This Row],[No. de Control]]=1,Tabla135[[#This Row],[Desplazamiento en la Matriz]]="Probabilidad"),D840-(D840*Tabla135[[#This Row],[Valor del control]]),AND(Tabla135[[#This Row],[No. de Control]]&gt;1,Tabla135[[#This Row],[Desplazamiento en la Matriz]]="Probabilidad"),AB839-(AB839*Tabla135[[#This Row],[Valor del control]]),AND(Tabla135[[#This Row],[No. de Control]]=1,Tabla135[[#This Row],[Desplazamiento en la Matriz]]="Impacto"),D840,AND(Tabla135[[#This Row],[No. de Control]]&gt;1,Tabla135[[#This Row],[Desplazamiento en la Matriz]]="Impacto"),AB839),""),"")</f>
        <v/>
      </c>
      <c r="AC840" s="310" t="str" cm="1">
        <f t="array" ref="AC840">IFERROR(IF(Tabla135[[#This Row],[Registro diligenciado]]=TRUE,_xlfn.IFS(AND(Tabla135[[#This Row],[No. de Control]]=1,Tabla135[[#This Row],[Desplazamiento en la Matriz]]="Impacto"),E840-(E840*Tabla135[[#This Row],[Valor del control]]),AND(Tabla135[[#This Row],[No. de Control]]&gt;1,Tabla135[[#This Row],[Desplazamiento en la Matriz]]="Impacto"),AC839-(AC839*Tabla135[[#This Row],[Valor del control]]),AND(Tabla135[[#This Row],[No. de Control]]=1,Tabla135[[#This Row],[Desplazamiento en la Matriz]]="Probabilidad"),E840,AND(Tabla135[[#This Row],[No. de Control]]&gt;1,Tabla135[[#This Row],[Desplazamiento en la Matriz]]="Probabilidad"),AC839),""),"")</f>
        <v/>
      </c>
      <c r="AD840" s="310">
        <f>IFERROR(_xlfn.MINIFS(Tabla135[Probabilidad residual],Tabla135[Id Riesgo],Tabla135[[#This Row],[Id Riesgo]]),"")</f>
        <v>0</v>
      </c>
      <c r="AE840" s="310">
        <f>IFERROR(_xlfn.MINIFS(Tabla135[Impacto residual],Tabla135[Id Riesgo],Tabla135[[#This Row],[Id Riesgo]]),"")</f>
        <v>0</v>
      </c>
      <c r="AF840" s="310" t="str" cm="1">
        <f t="array" ref="AF84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40" s="310" t="str" cm="1">
        <f t="array" ref="AG84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4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40" s="213"/>
      <c r="AJ840" s="727">
        <f>_xlfn.MINIFS(Tabla135[Probabilidad residual],Tabla135[Id Riesgo],Tabla135[[#This Row],[Id Riesgo]])</f>
        <v>0</v>
      </c>
      <c r="AK840" s="727">
        <f>_xlfn.MINIFS(Tabla135[Impacto residual],Tabla135[Id Riesgo],Tabla135[[#This Row],[Id Riesgo]])</f>
        <v>0</v>
      </c>
      <c r="AL840" s="727"/>
      <c r="AM840" s="727"/>
      <c r="AN840" s="213"/>
      <c r="AO840" s="213"/>
      <c r="AP840" s="213"/>
      <c r="AQ840" s="213"/>
      <c r="AR840" s="213"/>
      <c r="AS840" s="213"/>
      <c r="AT840" s="213"/>
      <c r="AU840" s="213"/>
      <c r="AV840" s="213"/>
      <c r="AW840" s="213"/>
      <c r="AX840" s="213"/>
      <c r="AY840" s="213"/>
    </row>
    <row r="841" spans="1:51" ht="14.6" x14ac:dyDescent="0.4">
      <c r="A841" s="735" t="str">
        <f>Tabla135[[#This Row],[Id Riesgo]]</f>
        <v>RC83</v>
      </c>
      <c r="B841" s="736" t="str">
        <f>Tabla135[[#This Row],[Riesgo]]</f>
        <v/>
      </c>
      <c r="C841" s="742" t="b">
        <f>Tabla135[[#This Row],[Identificado en paso 1 y 2?]]</f>
        <v>0</v>
      </c>
      <c r="D841" s="727" t="str">
        <f>_xlfn.XLOOKUP(Tabla135[[#This Row],[Id Riesgo]],Tabla13[Id Riesgo],Tabla13[Probabilidad],"",1)</f>
        <v/>
      </c>
      <c r="E841" s="727" t="str">
        <f>IF(C841=TRUE,_xlfn.XLOOKUP(Tabla135[[#This Row],[Id Riesgo]],Tabla13[Id Riesgo],Tabla13[Porcentaje Impacto],"",1),"")</f>
        <v/>
      </c>
      <c r="F841" s="290" t="str">
        <f t="shared" si="82"/>
        <v>RC83</v>
      </c>
      <c r="G841" s="415" t="b">
        <f>_xlfn.XLOOKUP(F841,Tabla13[Id Riesgo],Tabla13[Registro diligenciado],FALSE,1)</f>
        <v>0</v>
      </c>
      <c r="H841" s="290" t="str">
        <f>IF(G841,_xlfn.XLOOKUP(F841,Tabla6[Id Riesgo],Tabla6[DESCRIPCIÓN DEL RIESGO],FALSE,1),"")</f>
        <v/>
      </c>
      <c r="I841" s="327" t="str">
        <f>_xlfn.XLOOKUP(Tabla135[[#This Row],[Id Riesgo]],Tabla13[Id Riesgo],Tabla13[Probabilidad])</f>
        <v/>
      </c>
      <c r="J841" s="327" t="str">
        <f>_xlfn.XLOOKUP(Tabla135[[#This Row],[Id Riesgo]],Tabla13[Id Riesgo],Tabla13[Porcentaje Impacto],"",1)</f>
        <v/>
      </c>
      <c r="K841" s="311">
        <v>10</v>
      </c>
      <c r="L841" s="314"/>
      <c r="M841" s="314"/>
      <c r="N841" s="314"/>
      <c r="O841" s="295"/>
      <c r="P841" s="314"/>
      <c r="Q841" s="328" t="str">
        <f>_xlfn.TEXTJOIN(" ",TRUE,Tabla135[[#This Row],[Actividad - Acción ¿Qué?
Inicia con verbo]],Tabla135[[#This Row],[Complemento
(Observaciones o desviaciones)]])</f>
        <v/>
      </c>
      <c r="R841" s="295"/>
      <c r="S841" s="327" t="str">
        <f>_xlfn.XLOOKUP(Tabla135[[#This Row],[Tipo de control]],Tabla7[Tipo de control],Tabla7[Peso],"",1)</f>
        <v/>
      </c>
      <c r="T841" s="290" t="str">
        <f>_xlfn.XLOOKUP(Tabla135[[#This Row],[Tipo de control]],Tabla7[Tipo de control],Tabla7[Afectación matriz],"",1)</f>
        <v/>
      </c>
      <c r="U841" s="295"/>
      <c r="V841" s="327" t="str">
        <f>_xlfn.XLOOKUP(Tabla135[[#This Row],[Implementación]],Tabla11[Implementación],Tabla11[Peso],"",1)</f>
        <v/>
      </c>
      <c r="W841" s="295"/>
      <c r="X841" s="295"/>
      <c r="Y841" s="295"/>
      <c r="Z841" s="295"/>
      <c r="AA841" s="310" t="str">
        <f>IFERROR(Tabla135[[#This Row],[Peso del control]]+Tabla135[[#This Row],[Peso de la implementación]],"")</f>
        <v/>
      </c>
      <c r="AB841" s="310" t="str" cm="1">
        <f t="array" ref="AB841">IFERROR(IF(Tabla135[[#This Row],[Registro diligenciado]]=TRUE,_xlfn.IFS(AND(Tabla135[[#This Row],[No. de Control]]=1,Tabla135[[#This Row],[Desplazamiento en la Matriz]]="Probabilidad"),D841-(D841*Tabla135[[#This Row],[Valor del control]]),AND(Tabla135[[#This Row],[No. de Control]]&gt;1,Tabla135[[#This Row],[Desplazamiento en la Matriz]]="Probabilidad"),AB840-(AB840*Tabla135[[#This Row],[Valor del control]]),AND(Tabla135[[#This Row],[No. de Control]]=1,Tabla135[[#This Row],[Desplazamiento en la Matriz]]="Impacto"),D841,AND(Tabla135[[#This Row],[No. de Control]]&gt;1,Tabla135[[#This Row],[Desplazamiento en la Matriz]]="Impacto"),AB840),""),"")</f>
        <v/>
      </c>
      <c r="AC841" s="310" t="str" cm="1">
        <f t="array" ref="AC841">IFERROR(IF(Tabla135[[#This Row],[Registro diligenciado]]=TRUE,_xlfn.IFS(AND(Tabla135[[#This Row],[No. de Control]]=1,Tabla135[[#This Row],[Desplazamiento en la Matriz]]="Impacto"),E841-(E841*Tabla135[[#This Row],[Valor del control]]),AND(Tabla135[[#This Row],[No. de Control]]&gt;1,Tabla135[[#This Row],[Desplazamiento en la Matriz]]="Impacto"),AC840-(AC840*Tabla135[[#This Row],[Valor del control]]),AND(Tabla135[[#This Row],[No. de Control]]=1,Tabla135[[#This Row],[Desplazamiento en la Matriz]]="Probabilidad"),E841,AND(Tabla135[[#This Row],[No. de Control]]&gt;1,Tabla135[[#This Row],[Desplazamiento en la Matriz]]="Probabilidad"),AC840),""),"")</f>
        <v/>
      </c>
      <c r="AD841" s="310">
        <f>IFERROR(_xlfn.MINIFS(Tabla135[Probabilidad residual],Tabla135[Id Riesgo],Tabla135[[#This Row],[Id Riesgo]]),"")</f>
        <v>0</v>
      </c>
      <c r="AE841" s="310">
        <f>IFERROR(_xlfn.MINIFS(Tabla135[Impacto residual],Tabla135[Id Riesgo],Tabla135[[#This Row],[Id Riesgo]]),"")</f>
        <v>0</v>
      </c>
      <c r="AF841" s="310" t="str" cm="1">
        <f t="array" ref="AF84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41" s="310" t="str" cm="1">
        <f t="array" ref="AG84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4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41" s="213"/>
      <c r="AJ841" s="727">
        <f>_xlfn.MINIFS(Tabla135[Probabilidad residual],Tabla135[Id Riesgo],Tabla135[[#This Row],[Id Riesgo]])</f>
        <v>0</v>
      </c>
      <c r="AK841" s="727">
        <f>_xlfn.MINIFS(Tabla135[Impacto residual],Tabla135[Id Riesgo],Tabla135[[#This Row],[Id Riesgo]])</f>
        <v>0</v>
      </c>
      <c r="AL841" s="727"/>
      <c r="AM841" s="727"/>
      <c r="AN841" s="213"/>
      <c r="AO841" s="213"/>
      <c r="AP841" s="213"/>
      <c r="AQ841" s="213"/>
      <c r="AR841" s="213"/>
      <c r="AS841" s="213"/>
      <c r="AT841" s="213"/>
      <c r="AU841" s="213"/>
      <c r="AV841" s="213"/>
      <c r="AW841" s="213"/>
      <c r="AX841" s="213"/>
      <c r="AY841" s="213"/>
    </row>
    <row r="842" spans="1:51" ht="14.6" x14ac:dyDescent="0.4">
      <c r="A842" s="735" t="str">
        <f>Tabla135[[#This Row],[Id Riesgo]]</f>
        <v>RC84</v>
      </c>
      <c r="B842" s="736" t="str">
        <f>Tabla135[[#This Row],[Riesgo]]</f>
        <v/>
      </c>
      <c r="C842" s="742" t="b">
        <f>Tabla135[[#This Row],[Identificado en paso 1 y 2?]]</f>
        <v>0</v>
      </c>
      <c r="D842" s="727" t="str">
        <f>_xlfn.XLOOKUP(Tabla135[[#This Row],[Id Riesgo]],Tabla13[Id Riesgo],Tabla13[Probabilidad],"",1)</f>
        <v/>
      </c>
      <c r="E842" s="727" t="str">
        <f>IF(C842=TRUE,_xlfn.XLOOKUP(Tabla135[[#This Row],[Id Riesgo]],Tabla13[Id Riesgo],Tabla13[Porcentaje Impacto],"",1),"")</f>
        <v/>
      </c>
      <c r="F842" s="290" t="s">
        <v>215</v>
      </c>
      <c r="G842" s="415" t="b">
        <f>_xlfn.XLOOKUP(F842,Tabla13[Id Riesgo],Tabla13[Registro diligenciado],FALSE,1)</f>
        <v>0</v>
      </c>
      <c r="H842" s="290" t="str">
        <f>IF(G842,_xlfn.XLOOKUP(F842,Tabla6[Id Riesgo],Tabla6[DESCRIPCIÓN DEL RIESGO],FALSE,1),"")</f>
        <v/>
      </c>
      <c r="I842" s="327" t="str">
        <f>_xlfn.XLOOKUP(Tabla135[[#This Row],[Id Riesgo]],Tabla13[Id Riesgo],Tabla13[Probabilidad])</f>
        <v/>
      </c>
      <c r="J842" s="327" t="str">
        <f>_xlfn.XLOOKUP(Tabla135[[#This Row],[Id Riesgo]],Tabla13[Id Riesgo],Tabla13[Porcentaje Impacto],"",1)</f>
        <v/>
      </c>
      <c r="K842" s="311">
        <v>1</v>
      </c>
      <c r="L842" s="314"/>
      <c r="M842" s="314"/>
      <c r="N842" s="314"/>
      <c r="O842" s="295"/>
      <c r="P842" s="314"/>
      <c r="Q842" s="328" t="str">
        <f>_xlfn.TEXTJOIN(" ",TRUE,Tabla135[[#This Row],[Actividad - Acción ¿Qué?
Inicia con verbo]],Tabla135[[#This Row],[Complemento
(Observaciones o desviaciones)]])</f>
        <v/>
      </c>
      <c r="R842" s="295"/>
      <c r="S842" s="327" t="str">
        <f>_xlfn.XLOOKUP(Tabla135[[#This Row],[Tipo de control]],Tabla7[Tipo de control],Tabla7[Peso],"",1)</f>
        <v/>
      </c>
      <c r="T842" s="290" t="str">
        <f>_xlfn.XLOOKUP(Tabla135[[#This Row],[Tipo de control]],Tabla7[Tipo de control],Tabla7[Afectación matriz],"",1)</f>
        <v/>
      </c>
      <c r="U842" s="295"/>
      <c r="V842" s="327" t="str">
        <f>_xlfn.XLOOKUP(Tabla135[[#This Row],[Implementación]],Tabla11[Implementación],Tabla11[Peso],"",1)</f>
        <v/>
      </c>
      <c r="W842" s="295"/>
      <c r="X842" s="295"/>
      <c r="Y842" s="295"/>
      <c r="Z842" s="295"/>
      <c r="AA842" s="310" t="str">
        <f>IFERROR(Tabla135[[#This Row],[Peso del control]]+Tabla135[[#This Row],[Peso de la implementación]],"")</f>
        <v/>
      </c>
      <c r="AB842" s="310" t="str" cm="1">
        <f t="array" ref="AB842">IFERROR(IF(Tabla135[[#This Row],[Registro diligenciado]]=TRUE,_xlfn.IFS(AND(Tabla135[[#This Row],[No. de Control]]=1,Tabla135[[#This Row],[Desplazamiento en la Matriz]]="Probabilidad"),D842-(D842*Tabla135[[#This Row],[Valor del control]]),AND(Tabla135[[#This Row],[No. de Control]]&gt;1,Tabla135[[#This Row],[Desplazamiento en la Matriz]]="Probabilidad"),AB841-(AB841*Tabla135[[#This Row],[Valor del control]]),AND(Tabla135[[#This Row],[No. de Control]]=1,Tabla135[[#This Row],[Desplazamiento en la Matriz]]="Impacto"),D842,AND(Tabla135[[#This Row],[No. de Control]]&gt;1,Tabla135[[#This Row],[Desplazamiento en la Matriz]]="Impacto"),AB841),""),"")</f>
        <v/>
      </c>
      <c r="AC842" s="310" t="str" cm="1">
        <f t="array" ref="AC842">IFERROR(IF(Tabla135[[#This Row],[Registro diligenciado]]=TRUE,_xlfn.IFS(AND(Tabla135[[#This Row],[No. de Control]]=1,Tabla135[[#This Row],[Desplazamiento en la Matriz]]="Impacto"),E842-(E842*Tabla135[[#This Row],[Valor del control]]),AND(Tabla135[[#This Row],[No. de Control]]&gt;1,Tabla135[[#This Row],[Desplazamiento en la Matriz]]="Impacto"),AC841-(AC841*Tabla135[[#This Row],[Valor del control]]),AND(Tabla135[[#This Row],[No. de Control]]=1,Tabla135[[#This Row],[Desplazamiento en la Matriz]]="Probabilidad"),E842,AND(Tabla135[[#This Row],[No. de Control]]&gt;1,Tabla135[[#This Row],[Desplazamiento en la Matriz]]="Probabilidad"),AC841),""),"")</f>
        <v/>
      </c>
      <c r="AD842" s="310">
        <f>IFERROR(_xlfn.MINIFS(Tabla135[Probabilidad residual],Tabla135[Id Riesgo],Tabla135[[#This Row],[Id Riesgo]]),"")</f>
        <v>0</v>
      </c>
      <c r="AE842" s="310">
        <f>IFERROR(_xlfn.MINIFS(Tabla135[Impacto residual],Tabla135[Id Riesgo],Tabla135[[#This Row],[Id Riesgo]]),"")</f>
        <v>0</v>
      </c>
      <c r="AF842" s="310" t="str" cm="1">
        <f t="array" ref="AF84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42" s="310" t="str" cm="1">
        <f t="array" ref="AG84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4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42" s="213"/>
      <c r="AJ842" s="727">
        <f>_xlfn.MINIFS(Tabla135[Probabilidad residual],Tabla135[Id Riesgo],Tabla135[[#This Row],[Id Riesgo]])</f>
        <v>0</v>
      </c>
      <c r="AK842" s="727">
        <f>_xlfn.MINIFS(Tabla135[Impacto residual],Tabla135[Id Riesgo],Tabla135[[#This Row],[Id Riesgo]])</f>
        <v>0</v>
      </c>
      <c r="AL842" s="727" t="str" cm="1">
        <f t="array" ref="AL842">IFERROR(_xlfn.IFS(AND(AJ842&gt;=CONFIGURACIÓN!$BF$6,AJ842&lt;=CONFIGURACIÓN!$BG$6),CONFIGURACIÓN!$BE$6,AND(AJ842&gt;=CONFIGURACIÓN!$BF$7,AJ842&lt;=CONFIGURACIÓN!$BG$7),CONFIGURACIÓN!$BE$7,AND(AJ842&gt;=CONFIGURACIÓN!$BF$8,AJ842&lt;=CONFIGURACIÓN!$BG$8),CONFIGURACIÓN!$BE$8,AND(AJ842&gt;=CONFIGURACIÓN!$BF$9,AJ842&lt;=CONFIGURACIÓN!$BG$9),CONFIGURACIÓN!$BE$9,AND(AJ842&gt;=CONFIGURACIÓN!$BF$10,AJ842&lt;=CONFIGURACIÓN!$BG$10),CONFIGURACIÓN!$BE$10),"")</f>
        <v/>
      </c>
      <c r="AM842" s="727" t="str" cm="1">
        <f t="array" ref="AM842">IFERROR(_xlfn.IFS(AND(AK842&gt;=CONFIGURACIÓN!$BJ$6,AK842&lt;=CONFIGURACIÓN!$BK$6),CONFIGURACIÓN!$BI$6,AND(AK842&gt;=CONFIGURACIÓN!$BJ$7,AK842&lt;=CONFIGURACIÓN!$BK$7),CONFIGURACIÓN!$BI$7,AND(AK842&gt;=CONFIGURACIÓN!$BJ$8,AK842&lt;=CONFIGURACIÓN!$BK$8),CONFIGURACIÓN!$BI$8,AND(AK842&gt;=CONFIGURACIÓN!$BJ$9,AK842&lt;=CONFIGURACIÓN!$BK$9),CONFIGURACIÓN!$BI$9,AND(AK842&gt;=CONFIGURACIÓN!$BJ$10,AK842&lt;=CONFIGURACIÓN!$BK$10),CONFIGURACIÓN!$BI$10),"")</f>
        <v/>
      </c>
      <c r="AN842" s="213"/>
      <c r="AO842" s="213"/>
      <c r="AP842" s="213"/>
      <c r="AQ842" s="213"/>
      <c r="AR842" s="213"/>
      <c r="AS842" s="213"/>
      <c r="AT842" s="213"/>
      <c r="AU842" s="213"/>
      <c r="AV842" s="213"/>
      <c r="AW842" s="213"/>
      <c r="AX842" s="213"/>
      <c r="AY842" s="213"/>
    </row>
    <row r="843" spans="1:51" ht="14.6" x14ac:dyDescent="0.4">
      <c r="A843" s="735" t="str">
        <f>Tabla135[[#This Row],[Id Riesgo]]</f>
        <v>RC84</v>
      </c>
      <c r="B843" s="736" t="str">
        <f>Tabla135[[#This Row],[Riesgo]]</f>
        <v/>
      </c>
      <c r="C843" s="742" t="b">
        <f>Tabla135[[#This Row],[Identificado en paso 1 y 2?]]</f>
        <v>0</v>
      </c>
      <c r="D843" s="727" t="str">
        <f>_xlfn.XLOOKUP(Tabla135[[#This Row],[Id Riesgo]],Tabla13[Id Riesgo],Tabla13[Probabilidad],"",1)</f>
        <v/>
      </c>
      <c r="E843" s="727" t="str">
        <f>IF(C843=TRUE,_xlfn.XLOOKUP(Tabla135[[#This Row],[Id Riesgo]],Tabla13[Id Riesgo],Tabla13[Porcentaje Impacto],"",1),"")</f>
        <v/>
      </c>
      <c r="F843" s="290" t="str">
        <f t="shared" ref="F843:F851" si="83">F842</f>
        <v>RC84</v>
      </c>
      <c r="G843" s="415" t="b">
        <f>_xlfn.XLOOKUP(F843,Tabla13[Id Riesgo],Tabla13[Registro diligenciado],FALSE,1)</f>
        <v>0</v>
      </c>
      <c r="H843" s="290" t="str">
        <f>IF(G843,_xlfn.XLOOKUP(F843,Tabla6[Id Riesgo],Tabla6[DESCRIPCIÓN DEL RIESGO],FALSE,1),"")</f>
        <v/>
      </c>
      <c r="I843" s="327" t="str">
        <f>_xlfn.XLOOKUP(Tabla135[[#This Row],[Id Riesgo]],Tabla13[Id Riesgo],Tabla13[Probabilidad])</f>
        <v/>
      </c>
      <c r="J843" s="327" t="str">
        <f>_xlfn.XLOOKUP(Tabla135[[#This Row],[Id Riesgo]],Tabla13[Id Riesgo],Tabla13[Porcentaje Impacto],"",1)</f>
        <v/>
      </c>
      <c r="K843" s="311">
        <v>2</v>
      </c>
      <c r="L843" s="314"/>
      <c r="M843" s="314"/>
      <c r="N843" s="314"/>
      <c r="O843" s="295"/>
      <c r="P843" s="314"/>
      <c r="Q843" s="328" t="str">
        <f>_xlfn.TEXTJOIN(" ",TRUE,Tabla135[[#This Row],[Actividad - Acción ¿Qué?
Inicia con verbo]],Tabla135[[#This Row],[Complemento
(Observaciones o desviaciones)]])</f>
        <v/>
      </c>
      <c r="R843" s="295"/>
      <c r="S843" s="327" t="str">
        <f>_xlfn.XLOOKUP(Tabla135[[#This Row],[Tipo de control]],Tabla7[Tipo de control],Tabla7[Peso],"",1)</f>
        <v/>
      </c>
      <c r="T843" s="290" t="str">
        <f>_xlfn.XLOOKUP(Tabla135[[#This Row],[Tipo de control]],Tabla7[Tipo de control],Tabla7[Afectación matriz],"",1)</f>
        <v/>
      </c>
      <c r="U843" s="295"/>
      <c r="V843" s="327" t="str">
        <f>_xlfn.XLOOKUP(Tabla135[[#This Row],[Implementación]],Tabla11[Implementación],Tabla11[Peso],"",1)</f>
        <v/>
      </c>
      <c r="W843" s="295"/>
      <c r="X843" s="295"/>
      <c r="Y843" s="295"/>
      <c r="Z843" s="295"/>
      <c r="AA843" s="310" t="str">
        <f>IFERROR(Tabla135[[#This Row],[Peso del control]]+Tabla135[[#This Row],[Peso de la implementación]],"")</f>
        <v/>
      </c>
      <c r="AB843" s="310" t="str" cm="1">
        <f t="array" ref="AB843">IFERROR(IF(Tabla135[[#This Row],[Registro diligenciado]]=TRUE,_xlfn.IFS(AND(Tabla135[[#This Row],[No. de Control]]=1,Tabla135[[#This Row],[Desplazamiento en la Matriz]]="Probabilidad"),D843-(D843*Tabla135[[#This Row],[Valor del control]]),AND(Tabla135[[#This Row],[No. de Control]]&gt;1,Tabla135[[#This Row],[Desplazamiento en la Matriz]]="Probabilidad"),AB842-(AB842*Tabla135[[#This Row],[Valor del control]]),AND(Tabla135[[#This Row],[No. de Control]]=1,Tabla135[[#This Row],[Desplazamiento en la Matriz]]="Impacto"),D843,AND(Tabla135[[#This Row],[No. de Control]]&gt;1,Tabla135[[#This Row],[Desplazamiento en la Matriz]]="Impacto"),AB842),""),"")</f>
        <v/>
      </c>
      <c r="AC843" s="310" t="str" cm="1">
        <f t="array" ref="AC843">IFERROR(IF(Tabla135[[#This Row],[Registro diligenciado]]=TRUE,_xlfn.IFS(AND(Tabla135[[#This Row],[No. de Control]]=1,Tabla135[[#This Row],[Desplazamiento en la Matriz]]="Impacto"),E843-(E843*Tabla135[[#This Row],[Valor del control]]),AND(Tabla135[[#This Row],[No. de Control]]&gt;1,Tabla135[[#This Row],[Desplazamiento en la Matriz]]="Impacto"),AC842-(AC842*Tabla135[[#This Row],[Valor del control]]),AND(Tabla135[[#This Row],[No. de Control]]=1,Tabla135[[#This Row],[Desplazamiento en la Matriz]]="Probabilidad"),E843,AND(Tabla135[[#This Row],[No. de Control]]&gt;1,Tabla135[[#This Row],[Desplazamiento en la Matriz]]="Probabilidad"),AC842),""),"")</f>
        <v/>
      </c>
      <c r="AD843" s="310">
        <f>IFERROR(_xlfn.MINIFS(Tabla135[Probabilidad residual],Tabla135[Id Riesgo],Tabla135[[#This Row],[Id Riesgo]]),"")</f>
        <v>0</v>
      </c>
      <c r="AE843" s="310">
        <f>IFERROR(_xlfn.MINIFS(Tabla135[Impacto residual],Tabla135[Id Riesgo],Tabla135[[#This Row],[Id Riesgo]]),"")</f>
        <v>0</v>
      </c>
      <c r="AF843" s="310" t="str" cm="1">
        <f t="array" ref="AF84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43" s="310" t="str" cm="1">
        <f t="array" ref="AG84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4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43" s="213"/>
      <c r="AJ843" s="727">
        <f>_xlfn.MINIFS(Tabla135[Probabilidad residual],Tabla135[Id Riesgo],Tabla135[[#This Row],[Id Riesgo]])</f>
        <v>0</v>
      </c>
      <c r="AK843" s="727">
        <f>_xlfn.MINIFS(Tabla135[Impacto residual],Tabla135[Id Riesgo],Tabla135[[#This Row],[Id Riesgo]])</f>
        <v>0</v>
      </c>
      <c r="AL843" s="727"/>
      <c r="AM843" s="727"/>
      <c r="AN843" s="213"/>
      <c r="AO843" s="213"/>
      <c r="AP843" s="213"/>
      <c r="AQ843" s="213"/>
      <c r="AR843" s="213"/>
      <c r="AS843" s="213"/>
      <c r="AT843" s="213"/>
      <c r="AU843" s="213"/>
      <c r="AV843" s="213"/>
      <c r="AW843" s="213"/>
      <c r="AX843" s="213"/>
      <c r="AY843" s="213"/>
    </row>
    <row r="844" spans="1:51" ht="14.6" x14ac:dyDescent="0.4">
      <c r="A844" s="735" t="str">
        <f>Tabla135[[#This Row],[Id Riesgo]]</f>
        <v>RC84</v>
      </c>
      <c r="B844" s="736" t="str">
        <f>Tabla135[[#This Row],[Riesgo]]</f>
        <v/>
      </c>
      <c r="C844" s="742" t="b">
        <f>Tabla135[[#This Row],[Identificado en paso 1 y 2?]]</f>
        <v>0</v>
      </c>
      <c r="D844" s="727" t="str">
        <f>_xlfn.XLOOKUP(Tabla135[[#This Row],[Id Riesgo]],Tabla13[Id Riesgo],Tabla13[Probabilidad],"",1)</f>
        <v/>
      </c>
      <c r="E844" s="727" t="str">
        <f>IF(C844=TRUE,_xlfn.XLOOKUP(Tabla135[[#This Row],[Id Riesgo]],Tabla13[Id Riesgo],Tabla13[Porcentaje Impacto],"",1),"")</f>
        <v/>
      </c>
      <c r="F844" s="290" t="str">
        <f t="shared" si="83"/>
        <v>RC84</v>
      </c>
      <c r="G844" s="415" t="b">
        <f>_xlfn.XLOOKUP(F844,Tabla13[Id Riesgo],Tabla13[Registro diligenciado],FALSE,1)</f>
        <v>0</v>
      </c>
      <c r="H844" s="290" t="str">
        <f>IF(G844,_xlfn.XLOOKUP(F844,Tabla6[Id Riesgo],Tabla6[DESCRIPCIÓN DEL RIESGO],FALSE,1),"")</f>
        <v/>
      </c>
      <c r="I844" s="327" t="str">
        <f>_xlfn.XLOOKUP(Tabla135[[#This Row],[Id Riesgo]],Tabla13[Id Riesgo],Tabla13[Probabilidad])</f>
        <v/>
      </c>
      <c r="J844" s="327" t="str">
        <f>_xlfn.XLOOKUP(Tabla135[[#This Row],[Id Riesgo]],Tabla13[Id Riesgo],Tabla13[Porcentaje Impacto],"",1)</f>
        <v/>
      </c>
      <c r="K844" s="311">
        <v>3</v>
      </c>
      <c r="L844" s="314"/>
      <c r="M844" s="314"/>
      <c r="N844" s="314"/>
      <c r="O844" s="295"/>
      <c r="P844" s="314"/>
      <c r="Q844" s="328" t="str">
        <f>_xlfn.TEXTJOIN(" ",TRUE,Tabla135[[#This Row],[Actividad - Acción ¿Qué?
Inicia con verbo]],Tabla135[[#This Row],[Complemento
(Observaciones o desviaciones)]])</f>
        <v/>
      </c>
      <c r="R844" s="295"/>
      <c r="S844" s="327" t="str">
        <f>_xlfn.XLOOKUP(Tabla135[[#This Row],[Tipo de control]],Tabla7[Tipo de control],Tabla7[Peso],"",1)</f>
        <v/>
      </c>
      <c r="T844" s="290" t="str">
        <f>_xlfn.XLOOKUP(Tabla135[[#This Row],[Tipo de control]],Tabla7[Tipo de control],Tabla7[Afectación matriz],"",1)</f>
        <v/>
      </c>
      <c r="U844" s="295"/>
      <c r="V844" s="327" t="str">
        <f>_xlfn.XLOOKUP(Tabla135[[#This Row],[Implementación]],Tabla11[Implementación],Tabla11[Peso],"",1)</f>
        <v/>
      </c>
      <c r="W844" s="295"/>
      <c r="X844" s="295"/>
      <c r="Y844" s="295"/>
      <c r="Z844" s="295"/>
      <c r="AA844" s="310" t="str">
        <f>IFERROR(Tabla135[[#This Row],[Peso del control]]+Tabla135[[#This Row],[Peso de la implementación]],"")</f>
        <v/>
      </c>
      <c r="AB844" s="310" t="str" cm="1">
        <f t="array" ref="AB844">IFERROR(IF(Tabla135[[#This Row],[Registro diligenciado]]=TRUE,_xlfn.IFS(AND(Tabla135[[#This Row],[No. de Control]]=1,Tabla135[[#This Row],[Desplazamiento en la Matriz]]="Probabilidad"),D844-(D844*Tabla135[[#This Row],[Valor del control]]),AND(Tabla135[[#This Row],[No. de Control]]&gt;1,Tabla135[[#This Row],[Desplazamiento en la Matriz]]="Probabilidad"),AB843-(AB843*Tabla135[[#This Row],[Valor del control]]),AND(Tabla135[[#This Row],[No. de Control]]=1,Tabla135[[#This Row],[Desplazamiento en la Matriz]]="Impacto"),D844,AND(Tabla135[[#This Row],[No. de Control]]&gt;1,Tabla135[[#This Row],[Desplazamiento en la Matriz]]="Impacto"),AB843),""),"")</f>
        <v/>
      </c>
      <c r="AC844" s="310" t="str" cm="1">
        <f t="array" ref="AC844">IFERROR(IF(Tabla135[[#This Row],[Registro diligenciado]]=TRUE,_xlfn.IFS(AND(Tabla135[[#This Row],[No. de Control]]=1,Tabla135[[#This Row],[Desplazamiento en la Matriz]]="Impacto"),E844-(E844*Tabla135[[#This Row],[Valor del control]]),AND(Tabla135[[#This Row],[No. de Control]]&gt;1,Tabla135[[#This Row],[Desplazamiento en la Matriz]]="Impacto"),AC843-(AC843*Tabla135[[#This Row],[Valor del control]]),AND(Tabla135[[#This Row],[No. de Control]]=1,Tabla135[[#This Row],[Desplazamiento en la Matriz]]="Probabilidad"),E844,AND(Tabla135[[#This Row],[No. de Control]]&gt;1,Tabla135[[#This Row],[Desplazamiento en la Matriz]]="Probabilidad"),AC843),""),"")</f>
        <v/>
      </c>
      <c r="AD844" s="310">
        <f>IFERROR(_xlfn.MINIFS(Tabla135[Probabilidad residual],Tabla135[Id Riesgo],Tabla135[[#This Row],[Id Riesgo]]),"")</f>
        <v>0</v>
      </c>
      <c r="AE844" s="310">
        <f>IFERROR(_xlfn.MINIFS(Tabla135[Impacto residual],Tabla135[Id Riesgo],Tabla135[[#This Row],[Id Riesgo]]),"")</f>
        <v>0</v>
      </c>
      <c r="AF844" s="310" t="str" cm="1">
        <f t="array" ref="AF84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44" s="310" t="str" cm="1">
        <f t="array" ref="AG84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4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44" s="213"/>
      <c r="AJ844" s="727">
        <f>_xlfn.MINIFS(Tabla135[Probabilidad residual],Tabla135[Id Riesgo],Tabla135[[#This Row],[Id Riesgo]])</f>
        <v>0</v>
      </c>
      <c r="AK844" s="727">
        <f>_xlfn.MINIFS(Tabla135[Impacto residual],Tabla135[Id Riesgo],Tabla135[[#This Row],[Id Riesgo]])</f>
        <v>0</v>
      </c>
      <c r="AL844" s="727"/>
      <c r="AM844" s="727"/>
      <c r="AN844" s="213"/>
      <c r="AO844" s="213"/>
      <c r="AP844" s="213"/>
      <c r="AQ844" s="213"/>
      <c r="AR844" s="213"/>
      <c r="AS844" s="213"/>
      <c r="AT844" s="213"/>
      <c r="AU844" s="213"/>
      <c r="AV844" s="213"/>
      <c r="AW844" s="213"/>
      <c r="AX844" s="213"/>
      <c r="AY844" s="213"/>
    </row>
    <row r="845" spans="1:51" ht="14.6" x14ac:dyDescent="0.4">
      <c r="A845" s="735" t="str">
        <f>Tabla135[[#This Row],[Id Riesgo]]</f>
        <v>RC84</v>
      </c>
      <c r="B845" s="736" t="str">
        <f>Tabla135[[#This Row],[Riesgo]]</f>
        <v/>
      </c>
      <c r="C845" s="742" t="b">
        <f>Tabla135[[#This Row],[Identificado en paso 1 y 2?]]</f>
        <v>0</v>
      </c>
      <c r="D845" s="727" t="str">
        <f>_xlfn.XLOOKUP(Tabla135[[#This Row],[Id Riesgo]],Tabla13[Id Riesgo],Tabla13[Probabilidad],"",1)</f>
        <v/>
      </c>
      <c r="E845" s="727" t="str">
        <f>IF(C845=TRUE,_xlfn.XLOOKUP(Tabla135[[#This Row],[Id Riesgo]],Tabla13[Id Riesgo],Tabla13[Porcentaje Impacto],"",1),"")</f>
        <v/>
      </c>
      <c r="F845" s="290" t="str">
        <f t="shared" si="83"/>
        <v>RC84</v>
      </c>
      <c r="G845" s="415" t="b">
        <f>_xlfn.XLOOKUP(F845,Tabla13[Id Riesgo],Tabla13[Registro diligenciado],FALSE,1)</f>
        <v>0</v>
      </c>
      <c r="H845" s="290" t="str">
        <f>IF(G845,_xlfn.XLOOKUP(F845,Tabla6[Id Riesgo],Tabla6[DESCRIPCIÓN DEL RIESGO],FALSE,1),"")</f>
        <v/>
      </c>
      <c r="I845" s="327" t="str">
        <f>_xlfn.XLOOKUP(Tabla135[[#This Row],[Id Riesgo]],Tabla13[Id Riesgo],Tabla13[Probabilidad])</f>
        <v/>
      </c>
      <c r="J845" s="327" t="str">
        <f>_xlfn.XLOOKUP(Tabla135[[#This Row],[Id Riesgo]],Tabla13[Id Riesgo],Tabla13[Porcentaje Impacto],"",1)</f>
        <v/>
      </c>
      <c r="K845" s="311">
        <v>4</v>
      </c>
      <c r="L845" s="314"/>
      <c r="M845" s="314"/>
      <c r="N845" s="314"/>
      <c r="O845" s="295"/>
      <c r="P845" s="314"/>
      <c r="Q845" s="328" t="str">
        <f>_xlfn.TEXTJOIN(" ",TRUE,Tabla135[[#This Row],[Actividad - Acción ¿Qué?
Inicia con verbo]],Tabla135[[#This Row],[Complemento
(Observaciones o desviaciones)]])</f>
        <v/>
      </c>
      <c r="R845" s="295"/>
      <c r="S845" s="327" t="str">
        <f>_xlfn.XLOOKUP(Tabla135[[#This Row],[Tipo de control]],Tabla7[Tipo de control],Tabla7[Peso],"",1)</f>
        <v/>
      </c>
      <c r="T845" s="290" t="str">
        <f>_xlfn.XLOOKUP(Tabla135[[#This Row],[Tipo de control]],Tabla7[Tipo de control],Tabla7[Afectación matriz],"",1)</f>
        <v/>
      </c>
      <c r="U845" s="295"/>
      <c r="V845" s="327" t="str">
        <f>_xlfn.XLOOKUP(Tabla135[[#This Row],[Implementación]],Tabla11[Implementación],Tabla11[Peso],"",1)</f>
        <v/>
      </c>
      <c r="W845" s="295"/>
      <c r="X845" s="295"/>
      <c r="Y845" s="295"/>
      <c r="Z845" s="295"/>
      <c r="AA845" s="310" t="str">
        <f>IFERROR(Tabla135[[#This Row],[Peso del control]]+Tabla135[[#This Row],[Peso de la implementación]],"")</f>
        <v/>
      </c>
      <c r="AB845" s="310" t="str" cm="1">
        <f t="array" ref="AB845">IFERROR(IF(Tabla135[[#This Row],[Registro diligenciado]]=TRUE,_xlfn.IFS(AND(Tabla135[[#This Row],[No. de Control]]=1,Tabla135[[#This Row],[Desplazamiento en la Matriz]]="Probabilidad"),D845-(D845*Tabla135[[#This Row],[Valor del control]]),AND(Tabla135[[#This Row],[No. de Control]]&gt;1,Tabla135[[#This Row],[Desplazamiento en la Matriz]]="Probabilidad"),AB844-(AB844*Tabla135[[#This Row],[Valor del control]]),AND(Tabla135[[#This Row],[No. de Control]]=1,Tabla135[[#This Row],[Desplazamiento en la Matriz]]="Impacto"),D845,AND(Tabla135[[#This Row],[No. de Control]]&gt;1,Tabla135[[#This Row],[Desplazamiento en la Matriz]]="Impacto"),AB844),""),"")</f>
        <v/>
      </c>
      <c r="AC845" s="310" t="str" cm="1">
        <f t="array" ref="AC845">IFERROR(IF(Tabla135[[#This Row],[Registro diligenciado]]=TRUE,_xlfn.IFS(AND(Tabla135[[#This Row],[No. de Control]]=1,Tabla135[[#This Row],[Desplazamiento en la Matriz]]="Impacto"),E845-(E845*Tabla135[[#This Row],[Valor del control]]),AND(Tabla135[[#This Row],[No. de Control]]&gt;1,Tabla135[[#This Row],[Desplazamiento en la Matriz]]="Impacto"),AC844-(AC844*Tabla135[[#This Row],[Valor del control]]),AND(Tabla135[[#This Row],[No. de Control]]=1,Tabla135[[#This Row],[Desplazamiento en la Matriz]]="Probabilidad"),E845,AND(Tabla135[[#This Row],[No. de Control]]&gt;1,Tabla135[[#This Row],[Desplazamiento en la Matriz]]="Probabilidad"),AC844),""),"")</f>
        <v/>
      </c>
      <c r="AD845" s="310">
        <f>IFERROR(_xlfn.MINIFS(Tabla135[Probabilidad residual],Tabla135[Id Riesgo],Tabla135[[#This Row],[Id Riesgo]]),"")</f>
        <v>0</v>
      </c>
      <c r="AE845" s="310">
        <f>IFERROR(_xlfn.MINIFS(Tabla135[Impacto residual],Tabla135[Id Riesgo],Tabla135[[#This Row],[Id Riesgo]]),"")</f>
        <v>0</v>
      </c>
      <c r="AF845" s="310" t="str" cm="1">
        <f t="array" ref="AF84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45" s="310" t="str" cm="1">
        <f t="array" ref="AG84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4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45" s="213"/>
      <c r="AJ845" s="727">
        <f>_xlfn.MINIFS(Tabla135[Probabilidad residual],Tabla135[Id Riesgo],Tabla135[[#This Row],[Id Riesgo]])</f>
        <v>0</v>
      </c>
      <c r="AK845" s="727">
        <f>_xlfn.MINIFS(Tabla135[Impacto residual],Tabla135[Id Riesgo],Tabla135[[#This Row],[Id Riesgo]])</f>
        <v>0</v>
      </c>
      <c r="AL845" s="727"/>
      <c r="AM845" s="727"/>
      <c r="AN845" s="213"/>
      <c r="AO845" s="213"/>
      <c r="AP845" s="213"/>
      <c r="AQ845" s="213"/>
      <c r="AR845" s="213"/>
      <c r="AS845" s="213"/>
      <c r="AT845" s="213"/>
      <c r="AU845" s="213"/>
      <c r="AV845" s="213"/>
      <c r="AW845" s="213"/>
      <c r="AX845" s="213"/>
      <c r="AY845" s="213"/>
    </row>
    <row r="846" spans="1:51" ht="14.6" x14ac:dyDescent="0.4">
      <c r="A846" s="735" t="str">
        <f>Tabla135[[#This Row],[Id Riesgo]]</f>
        <v>RC84</v>
      </c>
      <c r="B846" s="736" t="str">
        <f>Tabla135[[#This Row],[Riesgo]]</f>
        <v/>
      </c>
      <c r="C846" s="742" t="b">
        <f>Tabla135[[#This Row],[Identificado en paso 1 y 2?]]</f>
        <v>0</v>
      </c>
      <c r="D846" s="727" t="str">
        <f>_xlfn.XLOOKUP(Tabla135[[#This Row],[Id Riesgo]],Tabla13[Id Riesgo],Tabla13[Probabilidad],"",1)</f>
        <v/>
      </c>
      <c r="E846" s="727" t="str">
        <f>IF(C846=TRUE,_xlfn.XLOOKUP(Tabla135[[#This Row],[Id Riesgo]],Tabla13[Id Riesgo],Tabla13[Porcentaje Impacto],"",1),"")</f>
        <v/>
      </c>
      <c r="F846" s="290" t="str">
        <f t="shared" si="83"/>
        <v>RC84</v>
      </c>
      <c r="G846" s="415" t="b">
        <f>_xlfn.XLOOKUP(F846,Tabla13[Id Riesgo],Tabla13[Registro diligenciado],FALSE,1)</f>
        <v>0</v>
      </c>
      <c r="H846" s="290" t="str">
        <f>IF(G846,_xlfn.XLOOKUP(F846,Tabla6[Id Riesgo],Tabla6[DESCRIPCIÓN DEL RIESGO],FALSE,1),"")</f>
        <v/>
      </c>
      <c r="I846" s="327" t="str">
        <f>_xlfn.XLOOKUP(Tabla135[[#This Row],[Id Riesgo]],Tabla13[Id Riesgo],Tabla13[Probabilidad])</f>
        <v/>
      </c>
      <c r="J846" s="327" t="str">
        <f>_xlfn.XLOOKUP(Tabla135[[#This Row],[Id Riesgo]],Tabla13[Id Riesgo],Tabla13[Porcentaje Impacto],"",1)</f>
        <v/>
      </c>
      <c r="K846" s="311">
        <v>5</v>
      </c>
      <c r="L846" s="314"/>
      <c r="M846" s="314"/>
      <c r="N846" s="314"/>
      <c r="O846" s="295"/>
      <c r="P846" s="314"/>
      <c r="Q846" s="328" t="str">
        <f>_xlfn.TEXTJOIN(" ",TRUE,Tabla135[[#This Row],[Actividad - Acción ¿Qué?
Inicia con verbo]],Tabla135[[#This Row],[Complemento
(Observaciones o desviaciones)]])</f>
        <v/>
      </c>
      <c r="R846" s="295"/>
      <c r="S846" s="327" t="str">
        <f>_xlfn.XLOOKUP(Tabla135[[#This Row],[Tipo de control]],Tabla7[Tipo de control],Tabla7[Peso],"",1)</f>
        <v/>
      </c>
      <c r="T846" s="290" t="str">
        <f>_xlfn.XLOOKUP(Tabla135[[#This Row],[Tipo de control]],Tabla7[Tipo de control],Tabla7[Afectación matriz],"",1)</f>
        <v/>
      </c>
      <c r="U846" s="295"/>
      <c r="V846" s="327" t="str">
        <f>_xlfn.XLOOKUP(Tabla135[[#This Row],[Implementación]],Tabla11[Implementación],Tabla11[Peso],"",1)</f>
        <v/>
      </c>
      <c r="W846" s="295"/>
      <c r="X846" s="295"/>
      <c r="Y846" s="295"/>
      <c r="Z846" s="295"/>
      <c r="AA846" s="310" t="str">
        <f>IFERROR(Tabla135[[#This Row],[Peso del control]]+Tabla135[[#This Row],[Peso de la implementación]],"")</f>
        <v/>
      </c>
      <c r="AB846" s="310" t="str" cm="1">
        <f t="array" ref="AB846">IFERROR(IF(Tabla135[[#This Row],[Registro diligenciado]]=TRUE,_xlfn.IFS(AND(Tabla135[[#This Row],[No. de Control]]=1,Tabla135[[#This Row],[Desplazamiento en la Matriz]]="Probabilidad"),D846-(D846*Tabla135[[#This Row],[Valor del control]]),AND(Tabla135[[#This Row],[No. de Control]]&gt;1,Tabla135[[#This Row],[Desplazamiento en la Matriz]]="Probabilidad"),AB845-(AB845*Tabla135[[#This Row],[Valor del control]]),AND(Tabla135[[#This Row],[No. de Control]]=1,Tabla135[[#This Row],[Desplazamiento en la Matriz]]="Impacto"),D846,AND(Tabla135[[#This Row],[No. de Control]]&gt;1,Tabla135[[#This Row],[Desplazamiento en la Matriz]]="Impacto"),AB845),""),"")</f>
        <v/>
      </c>
      <c r="AC846" s="310" t="str" cm="1">
        <f t="array" ref="AC846">IFERROR(IF(Tabla135[[#This Row],[Registro diligenciado]]=TRUE,_xlfn.IFS(AND(Tabla135[[#This Row],[No. de Control]]=1,Tabla135[[#This Row],[Desplazamiento en la Matriz]]="Impacto"),E846-(E846*Tabla135[[#This Row],[Valor del control]]),AND(Tabla135[[#This Row],[No. de Control]]&gt;1,Tabla135[[#This Row],[Desplazamiento en la Matriz]]="Impacto"),AC845-(AC845*Tabla135[[#This Row],[Valor del control]]),AND(Tabla135[[#This Row],[No. de Control]]=1,Tabla135[[#This Row],[Desplazamiento en la Matriz]]="Probabilidad"),E846,AND(Tabla135[[#This Row],[No. de Control]]&gt;1,Tabla135[[#This Row],[Desplazamiento en la Matriz]]="Probabilidad"),AC845),""),"")</f>
        <v/>
      </c>
      <c r="AD846" s="310">
        <f>IFERROR(_xlfn.MINIFS(Tabla135[Probabilidad residual],Tabla135[Id Riesgo],Tabla135[[#This Row],[Id Riesgo]]),"")</f>
        <v>0</v>
      </c>
      <c r="AE846" s="310">
        <f>IFERROR(_xlfn.MINIFS(Tabla135[Impacto residual],Tabla135[Id Riesgo],Tabla135[[#This Row],[Id Riesgo]]),"")</f>
        <v>0</v>
      </c>
      <c r="AF846" s="310" t="str" cm="1">
        <f t="array" ref="AF84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46" s="310" t="str" cm="1">
        <f t="array" ref="AG84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4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46" s="213"/>
      <c r="AJ846" s="727">
        <f>_xlfn.MINIFS(Tabla135[Probabilidad residual],Tabla135[Id Riesgo],Tabla135[[#This Row],[Id Riesgo]])</f>
        <v>0</v>
      </c>
      <c r="AK846" s="727">
        <f>_xlfn.MINIFS(Tabla135[Impacto residual],Tabla135[Id Riesgo],Tabla135[[#This Row],[Id Riesgo]])</f>
        <v>0</v>
      </c>
      <c r="AL846" s="727"/>
      <c r="AM846" s="727"/>
      <c r="AN846" s="213"/>
      <c r="AO846" s="213"/>
      <c r="AP846" s="213"/>
      <c r="AQ846" s="213"/>
      <c r="AR846" s="213"/>
      <c r="AS846" s="213"/>
      <c r="AT846" s="213"/>
      <c r="AU846" s="213"/>
      <c r="AV846" s="213"/>
      <c r="AW846" s="213"/>
      <c r="AX846" s="213"/>
      <c r="AY846" s="213"/>
    </row>
    <row r="847" spans="1:51" ht="14.6" x14ac:dyDescent="0.4">
      <c r="A847" s="735" t="str">
        <f>Tabla135[[#This Row],[Id Riesgo]]</f>
        <v>RC84</v>
      </c>
      <c r="B847" s="736" t="str">
        <f>Tabla135[[#This Row],[Riesgo]]</f>
        <v/>
      </c>
      <c r="C847" s="742" t="b">
        <f>Tabla135[[#This Row],[Identificado en paso 1 y 2?]]</f>
        <v>0</v>
      </c>
      <c r="D847" s="727" t="str">
        <f>_xlfn.XLOOKUP(Tabla135[[#This Row],[Id Riesgo]],Tabla13[Id Riesgo],Tabla13[Probabilidad],"",1)</f>
        <v/>
      </c>
      <c r="E847" s="727" t="str">
        <f>IF(C847=TRUE,_xlfn.XLOOKUP(Tabla135[[#This Row],[Id Riesgo]],Tabla13[Id Riesgo],Tabla13[Porcentaje Impacto],"",1),"")</f>
        <v/>
      </c>
      <c r="F847" s="290" t="str">
        <f t="shared" si="83"/>
        <v>RC84</v>
      </c>
      <c r="G847" s="415" t="b">
        <f>_xlfn.XLOOKUP(F847,Tabla13[Id Riesgo],Tabla13[Registro diligenciado],FALSE,1)</f>
        <v>0</v>
      </c>
      <c r="H847" s="290" t="str">
        <f>IF(G847,_xlfn.XLOOKUP(F847,Tabla6[Id Riesgo],Tabla6[DESCRIPCIÓN DEL RIESGO],FALSE,1),"")</f>
        <v/>
      </c>
      <c r="I847" s="327" t="str">
        <f>_xlfn.XLOOKUP(Tabla135[[#This Row],[Id Riesgo]],Tabla13[Id Riesgo],Tabla13[Probabilidad])</f>
        <v/>
      </c>
      <c r="J847" s="327" t="str">
        <f>_xlfn.XLOOKUP(Tabla135[[#This Row],[Id Riesgo]],Tabla13[Id Riesgo],Tabla13[Porcentaje Impacto],"",1)</f>
        <v/>
      </c>
      <c r="K847" s="311">
        <v>6</v>
      </c>
      <c r="L847" s="314"/>
      <c r="M847" s="314"/>
      <c r="N847" s="314"/>
      <c r="O847" s="295"/>
      <c r="P847" s="314"/>
      <c r="Q847" s="328" t="str">
        <f>_xlfn.TEXTJOIN(" ",TRUE,Tabla135[[#This Row],[Actividad - Acción ¿Qué?
Inicia con verbo]],Tabla135[[#This Row],[Complemento
(Observaciones o desviaciones)]])</f>
        <v/>
      </c>
      <c r="R847" s="295"/>
      <c r="S847" s="327" t="str">
        <f>_xlfn.XLOOKUP(Tabla135[[#This Row],[Tipo de control]],Tabla7[Tipo de control],Tabla7[Peso],"",1)</f>
        <v/>
      </c>
      <c r="T847" s="290" t="str">
        <f>_xlfn.XLOOKUP(Tabla135[[#This Row],[Tipo de control]],Tabla7[Tipo de control],Tabla7[Afectación matriz],"",1)</f>
        <v/>
      </c>
      <c r="U847" s="295"/>
      <c r="V847" s="327" t="str">
        <f>_xlfn.XLOOKUP(Tabla135[[#This Row],[Implementación]],Tabla11[Implementación],Tabla11[Peso],"",1)</f>
        <v/>
      </c>
      <c r="W847" s="295"/>
      <c r="X847" s="295"/>
      <c r="Y847" s="295"/>
      <c r="Z847" s="295"/>
      <c r="AA847" s="310" t="str">
        <f>IFERROR(Tabla135[[#This Row],[Peso del control]]+Tabla135[[#This Row],[Peso de la implementación]],"")</f>
        <v/>
      </c>
      <c r="AB847" s="310" t="str" cm="1">
        <f t="array" ref="AB847">IFERROR(IF(Tabla135[[#This Row],[Registro diligenciado]]=TRUE,_xlfn.IFS(AND(Tabla135[[#This Row],[No. de Control]]=1,Tabla135[[#This Row],[Desplazamiento en la Matriz]]="Probabilidad"),D847-(D847*Tabla135[[#This Row],[Valor del control]]),AND(Tabla135[[#This Row],[No. de Control]]&gt;1,Tabla135[[#This Row],[Desplazamiento en la Matriz]]="Probabilidad"),AB846-(AB846*Tabla135[[#This Row],[Valor del control]]),AND(Tabla135[[#This Row],[No. de Control]]=1,Tabla135[[#This Row],[Desplazamiento en la Matriz]]="Impacto"),D847,AND(Tabla135[[#This Row],[No. de Control]]&gt;1,Tabla135[[#This Row],[Desplazamiento en la Matriz]]="Impacto"),AB846),""),"")</f>
        <v/>
      </c>
      <c r="AC847" s="310" t="str" cm="1">
        <f t="array" ref="AC847">IFERROR(IF(Tabla135[[#This Row],[Registro diligenciado]]=TRUE,_xlfn.IFS(AND(Tabla135[[#This Row],[No. de Control]]=1,Tabla135[[#This Row],[Desplazamiento en la Matriz]]="Impacto"),E847-(E847*Tabla135[[#This Row],[Valor del control]]),AND(Tabla135[[#This Row],[No. de Control]]&gt;1,Tabla135[[#This Row],[Desplazamiento en la Matriz]]="Impacto"),AC846-(AC846*Tabla135[[#This Row],[Valor del control]]),AND(Tabla135[[#This Row],[No. de Control]]=1,Tabla135[[#This Row],[Desplazamiento en la Matriz]]="Probabilidad"),E847,AND(Tabla135[[#This Row],[No. de Control]]&gt;1,Tabla135[[#This Row],[Desplazamiento en la Matriz]]="Probabilidad"),AC846),""),"")</f>
        <v/>
      </c>
      <c r="AD847" s="310">
        <f>IFERROR(_xlfn.MINIFS(Tabla135[Probabilidad residual],Tabla135[Id Riesgo],Tabla135[[#This Row],[Id Riesgo]]),"")</f>
        <v>0</v>
      </c>
      <c r="AE847" s="310">
        <f>IFERROR(_xlfn.MINIFS(Tabla135[Impacto residual],Tabla135[Id Riesgo],Tabla135[[#This Row],[Id Riesgo]]),"")</f>
        <v>0</v>
      </c>
      <c r="AF847" s="310" t="str" cm="1">
        <f t="array" ref="AF84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47" s="310" t="str" cm="1">
        <f t="array" ref="AG84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4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47" s="213"/>
      <c r="AJ847" s="727">
        <f>_xlfn.MINIFS(Tabla135[Probabilidad residual],Tabla135[Id Riesgo],Tabla135[[#This Row],[Id Riesgo]])</f>
        <v>0</v>
      </c>
      <c r="AK847" s="727">
        <f>_xlfn.MINIFS(Tabla135[Impacto residual],Tabla135[Id Riesgo],Tabla135[[#This Row],[Id Riesgo]])</f>
        <v>0</v>
      </c>
      <c r="AL847" s="727"/>
      <c r="AM847" s="727"/>
      <c r="AN847" s="213"/>
      <c r="AO847" s="213"/>
      <c r="AP847" s="213"/>
      <c r="AQ847" s="213"/>
      <c r="AR847" s="213"/>
      <c r="AS847" s="213"/>
      <c r="AT847" s="213"/>
      <c r="AU847" s="213"/>
      <c r="AV847" s="213"/>
      <c r="AW847" s="213"/>
      <c r="AX847" s="213"/>
      <c r="AY847" s="213"/>
    </row>
    <row r="848" spans="1:51" ht="14.6" x14ac:dyDescent="0.4">
      <c r="A848" s="735" t="str">
        <f>Tabla135[[#This Row],[Id Riesgo]]</f>
        <v>RC84</v>
      </c>
      <c r="B848" s="736" t="str">
        <f>Tabla135[[#This Row],[Riesgo]]</f>
        <v/>
      </c>
      <c r="C848" s="742" t="b">
        <f>Tabla135[[#This Row],[Identificado en paso 1 y 2?]]</f>
        <v>0</v>
      </c>
      <c r="D848" s="727" t="str">
        <f>_xlfn.XLOOKUP(Tabla135[[#This Row],[Id Riesgo]],Tabla13[Id Riesgo],Tabla13[Probabilidad],"",1)</f>
        <v/>
      </c>
      <c r="E848" s="727" t="str">
        <f>IF(C848=TRUE,_xlfn.XLOOKUP(Tabla135[[#This Row],[Id Riesgo]],Tabla13[Id Riesgo],Tabla13[Porcentaje Impacto],"",1),"")</f>
        <v/>
      </c>
      <c r="F848" s="290" t="str">
        <f t="shared" si="83"/>
        <v>RC84</v>
      </c>
      <c r="G848" s="415" t="b">
        <f>_xlfn.XLOOKUP(F848,Tabla13[Id Riesgo],Tabla13[Registro diligenciado],FALSE,1)</f>
        <v>0</v>
      </c>
      <c r="H848" s="290" t="str">
        <f>IF(G848,_xlfn.XLOOKUP(F848,Tabla6[Id Riesgo],Tabla6[DESCRIPCIÓN DEL RIESGO],FALSE,1),"")</f>
        <v/>
      </c>
      <c r="I848" s="327" t="str">
        <f>_xlfn.XLOOKUP(Tabla135[[#This Row],[Id Riesgo]],Tabla13[Id Riesgo],Tabla13[Probabilidad])</f>
        <v/>
      </c>
      <c r="J848" s="327" t="str">
        <f>_xlfn.XLOOKUP(Tabla135[[#This Row],[Id Riesgo]],Tabla13[Id Riesgo],Tabla13[Porcentaje Impacto],"",1)</f>
        <v/>
      </c>
      <c r="K848" s="311">
        <v>7</v>
      </c>
      <c r="L848" s="314"/>
      <c r="M848" s="314"/>
      <c r="N848" s="314"/>
      <c r="O848" s="295"/>
      <c r="P848" s="314"/>
      <c r="Q848" s="328" t="str">
        <f>_xlfn.TEXTJOIN(" ",TRUE,Tabla135[[#This Row],[Actividad - Acción ¿Qué?
Inicia con verbo]],Tabla135[[#This Row],[Complemento
(Observaciones o desviaciones)]])</f>
        <v/>
      </c>
      <c r="R848" s="295"/>
      <c r="S848" s="327" t="str">
        <f>_xlfn.XLOOKUP(Tabla135[[#This Row],[Tipo de control]],Tabla7[Tipo de control],Tabla7[Peso],"",1)</f>
        <v/>
      </c>
      <c r="T848" s="290" t="str">
        <f>_xlfn.XLOOKUP(Tabla135[[#This Row],[Tipo de control]],Tabla7[Tipo de control],Tabla7[Afectación matriz],"",1)</f>
        <v/>
      </c>
      <c r="U848" s="295"/>
      <c r="V848" s="327" t="str">
        <f>_xlfn.XLOOKUP(Tabla135[[#This Row],[Implementación]],Tabla11[Implementación],Tabla11[Peso],"",1)</f>
        <v/>
      </c>
      <c r="W848" s="295"/>
      <c r="X848" s="295"/>
      <c r="Y848" s="295"/>
      <c r="Z848" s="295"/>
      <c r="AA848" s="310" t="str">
        <f>IFERROR(Tabla135[[#This Row],[Peso del control]]+Tabla135[[#This Row],[Peso de la implementación]],"")</f>
        <v/>
      </c>
      <c r="AB848" s="310" t="str" cm="1">
        <f t="array" ref="AB848">IFERROR(IF(Tabla135[[#This Row],[Registro diligenciado]]=TRUE,_xlfn.IFS(AND(Tabla135[[#This Row],[No. de Control]]=1,Tabla135[[#This Row],[Desplazamiento en la Matriz]]="Probabilidad"),D848-(D848*Tabla135[[#This Row],[Valor del control]]),AND(Tabla135[[#This Row],[No. de Control]]&gt;1,Tabla135[[#This Row],[Desplazamiento en la Matriz]]="Probabilidad"),AB847-(AB847*Tabla135[[#This Row],[Valor del control]]),AND(Tabla135[[#This Row],[No. de Control]]=1,Tabla135[[#This Row],[Desplazamiento en la Matriz]]="Impacto"),D848,AND(Tabla135[[#This Row],[No. de Control]]&gt;1,Tabla135[[#This Row],[Desplazamiento en la Matriz]]="Impacto"),AB847),""),"")</f>
        <v/>
      </c>
      <c r="AC848" s="310" t="str" cm="1">
        <f t="array" ref="AC848">IFERROR(IF(Tabla135[[#This Row],[Registro diligenciado]]=TRUE,_xlfn.IFS(AND(Tabla135[[#This Row],[No. de Control]]=1,Tabla135[[#This Row],[Desplazamiento en la Matriz]]="Impacto"),E848-(E848*Tabla135[[#This Row],[Valor del control]]),AND(Tabla135[[#This Row],[No. de Control]]&gt;1,Tabla135[[#This Row],[Desplazamiento en la Matriz]]="Impacto"),AC847-(AC847*Tabla135[[#This Row],[Valor del control]]),AND(Tabla135[[#This Row],[No. de Control]]=1,Tabla135[[#This Row],[Desplazamiento en la Matriz]]="Probabilidad"),E848,AND(Tabla135[[#This Row],[No. de Control]]&gt;1,Tabla135[[#This Row],[Desplazamiento en la Matriz]]="Probabilidad"),AC847),""),"")</f>
        <v/>
      </c>
      <c r="AD848" s="310">
        <f>IFERROR(_xlfn.MINIFS(Tabla135[Probabilidad residual],Tabla135[Id Riesgo],Tabla135[[#This Row],[Id Riesgo]]),"")</f>
        <v>0</v>
      </c>
      <c r="AE848" s="310">
        <f>IFERROR(_xlfn.MINIFS(Tabla135[Impacto residual],Tabla135[Id Riesgo],Tabla135[[#This Row],[Id Riesgo]]),"")</f>
        <v>0</v>
      </c>
      <c r="AF848" s="310" t="str" cm="1">
        <f t="array" ref="AF84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48" s="310" t="str" cm="1">
        <f t="array" ref="AG84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4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48" s="213"/>
      <c r="AJ848" s="727">
        <f>_xlfn.MINIFS(Tabla135[Probabilidad residual],Tabla135[Id Riesgo],Tabla135[[#This Row],[Id Riesgo]])</f>
        <v>0</v>
      </c>
      <c r="AK848" s="727">
        <f>_xlfn.MINIFS(Tabla135[Impacto residual],Tabla135[Id Riesgo],Tabla135[[#This Row],[Id Riesgo]])</f>
        <v>0</v>
      </c>
      <c r="AL848" s="727"/>
      <c r="AM848" s="727"/>
      <c r="AN848" s="213"/>
      <c r="AO848" s="213"/>
      <c r="AP848" s="213"/>
      <c r="AQ848" s="213"/>
      <c r="AR848" s="213"/>
      <c r="AS848" s="213"/>
      <c r="AT848" s="213"/>
      <c r="AU848" s="213"/>
      <c r="AV848" s="213"/>
      <c r="AW848" s="213"/>
      <c r="AX848" s="213"/>
      <c r="AY848" s="213"/>
    </row>
    <row r="849" spans="1:51" ht="14.6" x14ac:dyDescent="0.4">
      <c r="A849" s="735" t="str">
        <f>Tabla135[[#This Row],[Id Riesgo]]</f>
        <v>RC84</v>
      </c>
      <c r="B849" s="736" t="str">
        <f>Tabla135[[#This Row],[Riesgo]]</f>
        <v/>
      </c>
      <c r="C849" s="742" t="b">
        <f>Tabla135[[#This Row],[Identificado en paso 1 y 2?]]</f>
        <v>0</v>
      </c>
      <c r="D849" s="727" t="str">
        <f>_xlfn.XLOOKUP(Tabla135[[#This Row],[Id Riesgo]],Tabla13[Id Riesgo],Tabla13[Probabilidad],"",1)</f>
        <v/>
      </c>
      <c r="E849" s="727" t="str">
        <f>IF(C849=TRUE,_xlfn.XLOOKUP(Tabla135[[#This Row],[Id Riesgo]],Tabla13[Id Riesgo],Tabla13[Porcentaje Impacto],"",1),"")</f>
        <v/>
      </c>
      <c r="F849" s="290" t="str">
        <f t="shared" si="83"/>
        <v>RC84</v>
      </c>
      <c r="G849" s="415" t="b">
        <f>_xlfn.XLOOKUP(F849,Tabla13[Id Riesgo],Tabla13[Registro diligenciado],FALSE,1)</f>
        <v>0</v>
      </c>
      <c r="H849" s="290" t="str">
        <f>IF(G849,_xlfn.XLOOKUP(F849,Tabla6[Id Riesgo],Tabla6[DESCRIPCIÓN DEL RIESGO],FALSE,1),"")</f>
        <v/>
      </c>
      <c r="I849" s="327" t="str">
        <f>_xlfn.XLOOKUP(Tabla135[[#This Row],[Id Riesgo]],Tabla13[Id Riesgo],Tabla13[Probabilidad])</f>
        <v/>
      </c>
      <c r="J849" s="327" t="str">
        <f>_xlfn.XLOOKUP(Tabla135[[#This Row],[Id Riesgo]],Tabla13[Id Riesgo],Tabla13[Porcentaje Impacto],"",1)</f>
        <v/>
      </c>
      <c r="K849" s="311">
        <v>8</v>
      </c>
      <c r="L849" s="314"/>
      <c r="M849" s="314"/>
      <c r="N849" s="314"/>
      <c r="O849" s="295"/>
      <c r="P849" s="314"/>
      <c r="Q849" s="328" t="str">
        <f>_xlfn.TEXTJOIN(" ",TRUE,Tabla135[[#This Row],[Actividad - Acción ¿Qué?
Inicia con verbo]],Tabla135[[#This Row],[Complemento
(Observaciones o desviaciones)]])</f>
        <v/>
      </c>
      <c r="R849" s="295"/>
      <c r="S849" s="327" t="str">
        <f>_xlfn.XLOOKUP(Tabla135[[#This Row],[Tipo de control]],Tabla7[Tipo de control],Tabla7[Peso],"",1)</f>
        <v/>
      </c>
      <c r="T849" s="290" t="str">
        <f>_xlfn.XLOOKUP(Tabla135[[#This Row],[Tipo de control]],Tabla7[Tipo de control],Tabla7[Afectación matriz],"",1)</f>
        <v/>
      </c>
      <c r="U849" s="295"/>
      <c r="V849" s="327" t="str">
        <f>_xlfn.XLOOKUP(Tabla135[[#This Row],[Implementación]],Tabla11[Implementación],Tabla11[Peso],"",1)</f>
        <v/>
      </c>
      <c r="W849" s="295"/>
      <c r="X849" s="295"/>
      <c r="Y849" s="295"/>
      <c r="Z849" s="295"/>
      <c r="AA849" s="310" t="str">
        <f>IFERROR(Tabla135[[#This Row],[Peso del control]]+Tabla135[[#This Row],[Peso de la implementación]],"")</f>
        <v/>
      </c>
      <c r="AB849" s="310" t="str" cm="1">
        <f t="array" ref="AB849">IFERROR(IF(Tabla135[[#This Row],[Registro diligenciado]]=TRUE,_xlfn.IFS(AND(Tabla135[[#This Row],[No. de Control]]=1,Tabla135[[#This Row],[Desplazamiento en la Matriz]]="Probabilidad"),D849-(D849*Tabla135[[#This Row],[Valor del control]]),AND(Tabla135[[#This Row],[No. de Control]]&gt;1,Tabla135[[#This Row],[Desplazamiento en la Matriz]]="Probabilidad"),AB848-(AB848*Tabla135[[#This Row],[Valor del control]]),AND(Tabla135[[#This Row],[No. de Control]]=1,Tabla135[[#This Row],[Desplazamiento en la Matriz]]="Impacto"),D849,AND(Tabla135[[#This Row],[No. de Control]]&gt;1,Tabla135[[#This Row],[Desplazamiento en la Matriz]]="Impacto"),AB848),""),"")</f>
        <v/>
      </c>
      <c r="AC849" s="310" t="str" cm="1">
        <f t="array" ref="AC849">IFERROR(IF(Tabla135[[#This Row],[Registro diligenciado]]=TRUE,_xlfn.IFS(AND(Tabla135[[#This Row],[No. de Control]]=1,Tabla135[[#This Row],[Desplazamiento en la Matriz]]="Impacto"),E849-(E849*Tabla135[[#This Row],[Valor del control]]),AND(Tabla135[[#This Row],[No. de Control]]&gt;1,Tabla135[[#This Row],[Desplazamiento en la Matriz]]="Impacto"),AC848-(AC848*Tabla135[[#This Row],[Valor del control]]),AND(Tabla135[[#This Row],[No. de Control]]=1,Tabla135[[#This Row],[Desplazamiento en la Matriz]]="Probabilidad"),E849,AND(Tabla135[[#This Row],[No. de Control]]&gt;1,Tabla135[[#This Row],[Desplazamiento en la Matriz]]="Probabilidad"),AC848),""),"")</f>
        <v/>
      </c>
      <c r="AD849" s="310">
        <f>IFERROR(_xlfn.MINIFS(Tabla135[Probabilidad residual],Tabla135[Id Riesgo],Tabla135[[#This Row],[Id Riesgo]]),"")</f>
        <v>0</v>
      </c>
      <c r="AE849" s="310">
        <f>IFERROR(_xlfn.MINIFS(Tabla135[Impacto residual],Tabla135[Id Riesgo],Tabla135[[#This Row],[Id Riesgo]]),"")</f>
        <v>0</v>
      </c>
      <c r="AF849" s="310" t="str" cm="1">
        <f t="array" ref="AF84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49" s="310" t="str" cm="1">
        <f t="array" ref="AG84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4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49" s="213"/>
      <c r="AJ849" s="727">
        <f>_xlfn.MINIFS(Tabla135[Probabilidad residual],Tabla135[Id Riesgo],Tabla135[[#This Row],[Id Riesgo]])</f>
        <v>0</v>
      </c>
      <c r="AK849" s="727">
        <f>_xlfn.MINIFS(Tabla135[Impacto residual],Tabla135[Id Riesgo],Tabla135[[#This Row],[Id Riesgo]])</f>
        <v>0</v>
      </c>
      <c r="AL849" s="727"/>
      <c r="AM849" s="727"/>
      <c r="AN849" s="213"/>
      <c r="AO849" s="213"/>
      <c r="AP849" s="213"/>
      <c r="AQ849" s="213"/>
      <c r="AR849" s="213"/>
      <c r="AS849" s="213"/>
      <c r="AT849" s="213"/>
      <c r="AU849" s="213"/>
      <c r="AV849" s="213"/>
      <c r="AW849" s="213"/>
      <c r="AX849" s="213"/>
      <c r="AY849" s="213"/>
    </row>
    <row r="850" spans="1:51" ht="14.6" x14ac:dyDescent="0.4">
      <c r="A850" s="735" t="str">
        <f>Tabla135[[#This Row],[Id Riesgo]]</f>
        <v>RC84</v>
      </c>
      <c r="B850" s="736" t="str">
        <f>Tabla135[[#This Row],[Riesgo]]</f>
        <v/>
      </c>
      <c r="C850" s="742" t="b">
        <f>Tabla135[[#This Row],[Identificado en paso 1 y 2?]]</f>
        <v>0</v>
      </c>
      <c r="D850" s="727" t="str">
        <f>_xlfn.XLOOKUP(Tabla135[[#This Row],[Id Riesgo]],Tabla13[Id Riesgo],Tabla13[Probabilidad],"",1)</f>
        <v/>
      </c>
      <c r="E850" s="727" t="str">
        <f>IF(C850=TRUE,_xlfn.XLOOKUP(Tabla135[[#This Row],[Id Riesgo]],Tabla13[Id Riesgo],Tabla13[Porcentaje Impacto],"",1),"")</f>
        <v/>
      </c>
      <c r="F850" s="290" t="str">
        <f t="shared" si="83"/>
        <v>RC84</v>
      </c>
      <c r="G850" s="415" t="b">
        <f>_xlfn.XLOOKUP(F850,Tabla13[Id Riesgo],Tabla13[Registro diligenciado],FALSE,1)</f>
        <v>0</v>
      </c>
      <c r="H850" s="290" t="str">
        <f>IF(G850,_xlfn.XLOOKUP(F850,Tabla6[Id Riesgo],Tabla6[DESCRIPCIÓN DEL RIESGO],FALSE,1),"")</f>
        <v/>
      </c>
      <c r="I850" s="327" t="str">
        <f>_xlfn.XLOOKUP(Tabla135[[#This Row],[Id Riesgo]],Tabla13[Id Riesgo],Tabla13[Probabilidad])</f>
        <v/>
      </c>
      <c r="J850" s="327" t="str">
        <f>_xlfn.XLOOKUP(Tabla135[[#This Row],[Id Riesgo]],Tabla13[Id Riesgo],Tabla13[Porcentaje Impacto],"",1)</f>
        <v/>
      </c>
      <c r="K850" s="311">
        <v>9</v>
      </c>
      <c r="L850" s="314"/>
      <c r="M850" s="314"/>
      <c r="N850" s="314"/>
      <c r="O850" s="295"/>
      <c r="P850" s="314"/>
      <c r="Q850" s="328" t="str">
        <f>_xlfn.TEXTJOIN(" ",TRUE,Tabla135[[#This Row],[Actividad - Acción ¿Qué?
Inicia con verbo]],Tabla135[[#This Row],[Complemento
(Observaciones o desviaciones)]])</f>
        <v/>
      </c>
      <c r="R850" s="295"/>
      <c r="S850" s="327" t="str">
        <f>_xlfn.XLOOKUP(Tabla135[[#This Row],[Tipo de control]],Tabla7[Tipo de control],Tabla7[Peso],"",1)</f>
        <v/>
      </c>
      <c r="T850" s="290" t="str">
        <f>_xlfn.XLOOKUP(Tabla135[[#This Row],[Tipo de control]],Tabla7[Tipo de control],Tabla7[Afectación matriz],"",1)</f>
        <v/>
      </c>
      <c r="U850" s="295"/>
      <c r="V850" s="327" t="str">
        <f>_xlfn.XLOOKUP(Tabla135[[#This Row],[Implementación]],Tabla11[Implementación],Tabla11[Peso],"",1)</f>
        <v/>
      </c>
      <c r="W850" s="295"/>
      <c r="X850" s="295"/>
      <c r="Y850" s="295"/>
      <c r="Z850" s="295"/>
      <c r="AA850" s="310" t="str">
        <f>IFERROR(Tabla135[[#This Row],[Peso del control]]+Tabla135[[#This Row],[Peso de la implementación]],"")</f>
        <v/>
      </c>
      <c r="AB850" s="310" t="str" cm="1">
        <f t="array" ref="AB850">IFERROR(IF(Tabla135[[#This Row],[Registro diligenciado]]=TRUE,_xlfn.IFS(AND(Tabla135[[#This Row],[No. de Control]]=1,Tabla135[[#This Row],[Desplazamiento en la Matriz]]="Probabilidad"),D850-(D850*Tabla135[[#This Row],[Valor del control]]),AND(Tabla135[[#This Row],[No. de Control]]&gt;1,Tabla135[[#This Row],[Desplazamiento en la Matriz]]="Probabilidad"),AB849-(AB849*Tabla135[[#This Row],[Valor del control]]),AND(Tabla135[[#This Row],[No. de Control]]=1,Tabla135[[#This Row],[Desplazamiento en la Matriz]]="Impacto"),D850,AND(Tabla135[[#This Row],[No. de Control]]&gt;1,Tabla135[[#This Row],[Desplazamiento en la Matriz]]="Impacto"),AB849),""),"")</f>
        <v/>
      </c>
      <c r="AC850" s="310" t="str" cm="1">
        <f t="array" ref="AC850">IFERROR(IF(Tabla135[[#This Row],[Registro diligenciado]]=TRUE,_xlfn.IFS(AND(Tabla135[[#This Row],[No. de Control]]=1,Tabla135[[#This Row],[Desplazamiento en la Matriz]]="Impacto"),E850-(E850*Tabla135[[#This Row],[Valor del control]]),AND(Tabla135[[#This Row],[No. de Control]]&gt;1,Tabla135[[#This Row],[Desplazamiento en la Matriz]]="Impacto"),AC849-(AC849*Tabla135[[#This Row],[Valor del control]]),AND(Tabla135[[#This Row],[No. de Control]]=1,Tabla135[[#This Row],[Desplazamiento en la Matriz]]="Probabilidad"),E850,AND(Tabla135[[#This Row],[No. de Control]]&gt;1,Tabla135[[#This Row],[Desplazamiento en la Matriz]]="Probabilidad"),AC849),""),"")</f>
        <v/>
      </c>
      <c r="AD850" s="310">
        <f>IFERROR(_xlfn.MINIFS(Tabla135[Probabilidad residual],Tabla135[Id Riesgo],Tabla135[[#This Row],[Id Riesgo]]),"")</f>
        <v>0</v>
      </c>
      <c r="AE850" s="310">
        <f>IFERROR(_xlfn.MINIFS(Tabla135[Impacto residual],Tabla135[Id Riesgo],Tabla135[[#This Row],[Id Riesgo]]),"")</f>
        <v>0</v>
      </c>
      <c r="AF850" s="310" t="str" cm="1">
        <f t="array" ref="AF85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50" s="310" t="str" cm="1">
        <f t="array" ref="AG85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5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50" s="213"/>
      <c r="AJ850" s="727">
        <f>_xlfn.MINIFS(Tabla135[Probabilidad residual],Tabla135[Id Riesgo],Tabla135[[#This Row],[Id Riesgo]])</f>
        <v>0</v>
      </c>
      <c r="AK850" s="727">
        <f>_xlfn.MINIFS(Tabla135[Impacto residual],Tabla135[Id Riesgo],Tabla135[[#This Row],[Id Riesgo]])</f>
        <v>0</v>
      </c>
      <c r="AL850" s="727"/>
      <c r="AM850" s="727"/>
      <c r="AN850" s="213"/>
      <c r="AO850" s="213"/>
      <c r="AP850" s="213"/>
      <c r="AQ850" s="213"/>
      <c r="AR850" s="213"/>
      <c r="AS850" s="213"/>
      <c r="AT850" s="213"/>
      <c r="AU850" s="213"/>
      <c r="AV850" s="213"/>
      <c r="AW850" s="213"/>
      <c r="AX850" s="213"/>
      <c r="AY850" s="213"/>
    </row>
    <row r="851" spans="1:51" ht="14.6" x14ac:dyDescent="0.4">
      <c r="A851" s="735" t="str">
        <f>Tabla135[[#This Row],[Id Riesgo]]</f>
        <v>RC84</v>
      </c>
      <c r="B851" s="736" t="str">
        <f>Tabla135[[#This Row],[Riesgo]]</f>
        <v/>
      </c>
      <c r="C851" s="742" t="b">
        <f>Tabla135[[#This Row],[Identificado en paso 1 y 2?]]</f>
        <v>0</v>
      </c>
      <c r="D851" s="727" t="str">
        <f>_xlfn.XLOOKUP(Tabla135[[#This Row],[Id Riesgo]],Tabla13[Id Riesgo],Tabla13[Probabilidad],"",1)</f>
        <v/>
      </c>
      <c r="E851" s="727" t="str">
        <f>IF(C851=TRUE,_xlfn.XLOOKUP(Tabla135[[#This Row],[Id Riesgo]],Tabla13[Id Riesgo],Tabla13[Porcentaje Impacto],"",1),"")</f>
        <v/>
      </c>
      <c r="F851" s="290" t="str">
        <f t="shared" si="83"/>
        <v>RC84</v>
      </c>
      <c r="G851" s="415" t="b">
        <f>_xlfn.XLOOKUP(F851,Tabla13[Id Riesgo],Tabla13[Registro diligenciado],FALSE,1)</f>
        <v>0</v>
      </c>
      <c r="H851" s="290" t="str">
        <f>IF(G851,_xlfn.XLOOKUP(F851,Tabla6[Id Riesgo],Tabla6[DESCRIPCIÓN DEL RIESGO],FALSE,1),"")</f>
        <v/>
      </c>
      <c r="I851" s="327" t="str">
        <f>_xlfn.XLOOKUP(Tabla135[[#This Row],[Id Riesgo]],Tabla13[Id Riesgo],Tabla13[Probabilidad])</f>
        <v/>
      </c>
      <c r="J851" s="327" t="str">
        <f>_xlfn.XLOOKUP(Tabla135[[#This Row],[Id Riesgo]],Tabla13[Id Riesgo],Tabla13[Porcentaje Impacto],"",1)</f>
        <v/>
      </c>
      <c r="K851" s="311">
        <v>10</v>
      </c>
      <c r="L851" s="314"/>
      <c r="M851" s="314"/>
      <c r="N851" s="314"/>
      <c r="O851" s="295"/>
      <c r="P851" s="314"/>
      <c r="Q851" s="328" t="str">
        <f>_xlfn.TEXTJOIN(" ",TRUE,Tabla135[[#This Row],[Actividad - Acción ¿Qué?
Inicia con verbo]],Tabla135[[#This Row],[Complemento
(Observaciones o desviaciones)]])</f>
        <v/>
      </c>
      <c r="R851" s="295"/>
      <c r="S851" s="327" t="str">
        <f>_xlfn.XLOOKUP(Tabla135[[#This Row],[Tipo de control]],Tabla7[Tipo de control],Tabla7[Peso],"",1)</f>
        <v/>
      </c>
      <c r="T851" s="290" t="str">
        <f>_xlfn.XLOOKUP(Tabla135[[#This Row],[Tipo de control]],Tabla7[Tipo de control],Tabla7[Afectación matriz],"",1)</f>
        <v/>
      </c>
      <c r="U851" s="295"/>
      <c r="V851" s="327" t="str">
        <f>_xlfn.XLOOKUP(Tabla135[[#This Row],[Implementación]],Tabla11[Implementación],Tabla11[Peso],"",1)</f>
        <v/>
      </c>
      <c r="W851" s="295"/>
      <c r="X851" s="295"/>
      <c r="Y851" s="295"/>
      <c r="Z851" s="295"/>
      <c r="AA851" s="310" t="str">
        <f>IFERROR(Tabla135[[#This Row],[Peso del control]]+Tabla135[[#This Row],[Peso de la implementación]],"")</f>
        <v/>
      </c>
      <c r="AB851" s="310" t="str" cm="1">
        <f t="array" ref="AB851">IFERROR(IF(Tabla135[[#This Row],[Registro diligenciado]]=TRUE,_xlfn.IFS(AND(Tabla135[[#This Row],[No. de Control]]=1,Tabla135[[#This Row],[Desplazamiento en la Matriz]]="Probabilidad"),D851-(D851*Tabla135[[#This Row],[Valor del control]]),AND(Tabla135[[#This Row],[No. de Control]]&gt;1,Tabla135[[#This Row],[Desplazamiento en la Matriz]]="Probabilidad"),AB850-(AB850*Tabla135[[#This Row],[Valor del control]]),AND(Tabla135[[#This Row],[No. de Control]]=1,Tabla135[[#This Row],[Desplazamiento en la Matriz]]="Impacto"),D851,AND(Tabla135[[#This Row],[No. de Control]]&gt;1,Tabla135[[#This Row],[Desplazamiento en la Matriz]]="Impacto"),AB850),""),"")</f>
        <v/>
      </c>
      <c r="AC851" s="310" t="str" cm="1">
        <f t="array" ref="AC851">IFERROR(IF(Tabla135[[#This Row],[Registro diligenciado]]=TRUE,_xlfn.IFS(AND(Tabla135[[#This Row],[No. de Control]]=1,Tabla135[[#This Row],[Desplazamiento en la Matriz]]="Impacto"),E851-(E851*Tabla135[[#This Row],[Valor del control]]),AND(Tabla135[[#This Row],[No. de Control]]&gt;1,Tabla135[[#This Row],[Desplazamiento en la Matriz]]="Impacto"),AC850-(AC850*Tabla135[[#This Row],[Valor del control]]),AND(Tabla135[[#This Row],[No. de Control]]=1,Tabla135[[#This Row],[Desplazamiento en la Matriz]]="Probabilidad"),E851,AND(Tabla135[[#This Row],[No. de Control]]&gt;1,Tabla135[[#This Row],[Desplazamiento en la Matriz]]="Probabilidad"),AC850),""),"")</f>
        <v/>
      </c>
      <c r="AD851" s="310">
        <f>IFERROR(_xlfn.MINIFS(Tabla135[Probabilidad residual],Tabla135[Id Riesgo],Tabla135[[#This Row],[Id Riesgo]]),"")</f>
        <v>0</v>
      </c>
      <c r="AE851" s="310">
        <f>IFERROR(_xlfn.MINIFS(Tabla135[Impacto residual],Tabla135[Id Riesgo],Tabla135[[#This Row],[Id Riesgo]]),"")</f>
        <v>0</v>
      </c>
      <c r="AF851" s="310" t="str" cm="1">
        <f t="array" ref="AF85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51" s="310" t="str" cm="1">
        <f t="array" ref="AG85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5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51" s="213"/>
      <c r="AJ851" s="727">
        <f>_xlfn.MINIFS(Tabla135[Probabilidad residual],Tabla135[Id Riesgo],Tabla135[[#This Row],[Id Riesgo]])</f>
        <v>0</v>
      </c>
      <c r="AK851" s="727">
        <f>_xlfn.MINIFS(Tabla135[Impacto residual],Tabla135[Id Riesgo],Tabla135[[#This Row],[Id Riesgo]])</f>
        <v>0</v>
      </c>
      <c r="AL851" s="727"/>
      <c r="AM851" s="727"/>
      <c r="AN851" s="213"/>
      <c r="AO851" s="213"/>
      <c r="AP851" s="213"/>
      <c r="AQ851" s="213"/>
      <c r="AR851" s="213"/>
      <c r="AS851" s="213"/>
      <c r="AT851" s="213"/>
      <c r="AU851" s="213"/>
      <c r="AV851" s="213"/>
      <c r="AW851" s="213"/>
      <c r="AX851" s="213"/>
      <c r="AY851" s="213"/>
    </row>
    <row r="852" spans="1:51" ht="14.6" x14ac:dyDescent="0.4">
      <c r="A852" s="735" t="str">
        <f>Tabla135[[#This Row],[Id Riesgo]]</f>
        <v>RC85</v>
      </c>
      <c r="B852" s="736" t="str">
        <f>Tabla135[[#This Row],[Riesgo]]</f>
        <v/>
      </c>
      <c r="C852" s="742" t="b">
        <f>Tabla135[[#This Row],[Identificado en paso 1 y 2?]]</f>
        <v>0</v>
      </c>
      <c r="D852" s="727" t="str">
        <f>_xlfn.XLOOKUP(Tabla135[[#This Row],[Id Riesgo]],Tabla13[Id Riesgo],Tabla13[Probabilidad],"",1)</f>
        <v/>
      </c>
      <c r="E852" s="727" t="str">
        <f>IF(C852=TRUE,_xlfn.XLOOKUP(Tabla135[[#This Row],[Id Riesgo]],Tabla13[Id Riesgo],Tabla13[Porcentaje Impacto],"",1),"")</f>
        <v/>
      </c>
      <c r="F852" s="290" t="s">
        <v>216</v>
      </c>
      <c r="G852" s="415" t="b">
        <f>_xlfn.XLOOKUP(F852,Tabla13[Id Riesgo],Tabla13[Registro diligenciado],FALSE,1)</f>
        <v>0</v>
      </c>
      <c r="H852" s="290" t="str">
        <f>IF(G852,_xlfn.XLOOKUP(F852,Tabla6[Id Riesgo],Tabla6[DESCRIPCIÓN DEL RIESGO],FALSE,1),"")</f>
        <v/>
      </c>
      <c r="I852" s="327" t="str">
        <f>_xlfn.XLOOKUP(Tabla135[[#This Row],[Id Riesgo]],Tabla13[Id Riesgo],Tabla13[Probabilidad])</f>
        <v/>
      </c>
      <c r="J852" s="327" t="str">
        <f>_xlfn.XLOOKUP(Tabla135[[#This Row],[Id Riesgo]],Tabla13[Id Riesgo],Tabla13[Porcentaje Impacto],"",1)</f>
        <v/>
      </c>
      <c r="K852" s="311">
        <v>1</v>
      </c>
      <c r="L852" s="314"/>
      <c r="M852" s="314"/>
      <c r="N852" s="314"/>
      <c r="O852" s="295"/>
      <c r="P852" s="314"/>
      <c r="Q852" s="328" t="str">
        <f>_xlfn.TEXTJOIN(" ",TRUE,Tabla135[[#This Row],[Actividad - Acción ¿Qué?
Inicia con verbo]],Tabla135[[#This Row],[Complemento
(Observaciones o desviaciones)]])</f>
        <v/>
      </c>
      <c r="R852" s="295"/>
      <c r="S852" s="327" t="str">
        <f>_xlfn.XLOOKUP(Tabla135[[#This Row],[Tipo de control]],Tabla7[Tipo de control],Tabla7[Peso],"",1)</f>
        <v/>
      </c>
      <c r="T852" s="290" t="str">
        <f>_xlfn.XLOOKUP(Tabla135[[#This Row],[Tipo de control]],Tabla7[Tipo de control],Tabla7[Afectación matriz],"",1)</f>
        <v/>
      </c>
      <c r="U852" s="295"/>
      <c r="V852" s="327" t="str">
        <f>_xlfn.XLOOKUP(Tabla135[[#This Row],[Implementación]],Tabla11[Implementación],Tabla11[Peso],"",1)</f>
        <v/>
      </c>
      <c r="W852" s="295"/>
      <c r="X852" s="295"/>
      <c r="Y852" s="295"/>
      <c r="Z852" s="295"/>
      <c r="AA852" s="310" t="str">
        <f>IFERROR(Tabla135[[#This Row],[Peso del control]]+Tabla135[[#This Row],[Peso de la implementación]],"")</f>
        <v/>
      </c>
      <c r="AB852" s="310" t="str" cm="1">
        <f t="array" ref="AB852">IFERROR(IF(Tabla135[[#This Row],[Registro diligenciado]]=TRUE,_xlfn.IFS(AND(Tabla135[[#This Row],[No. de Control]]=1,Tabla135[[#This Row],[Desplazamiento en la Matriz]]="Probabilidad"),D852-(D852*Tabla135[[#This Row],[Valor del control]]),AND(Tabla135[[#This Row],[No. de Control]]&gt;1,Tabla135[[#This Row],[Desplazamiento en la Matriz]]="Probabilidad"),AB851-(AB851*Tabla135[[#This Row],[Valor del control]]),AND(Tabla135[[#This Row],[No. de Control]]=1,Tabla135[[#This Row],[Desplazamiento en la Matriz]]="Impacto"),D852,AND(Tabla135[[#This Row],[No. de Control]]&gt;1,Tabla135[[#This Row],[Desplazamiento en la Matriz]]="Impacto"),AB851),""),"")</f>
        <v/>
      </c>
      <c r="AC852" s="310" t="str" cm="1">
        <f t="array" ref="AC852">IFERROR(IF(Tabla135[[#This Row],[Registro diligenciado]]=TRUE,_xlfn.IFS(AND(Tabla135[[#This Row],[No. de Control]]=1,Tabla135[[#This Row],[Desplazamiento en la Matriz]]="Impacto"),E852-(E852*Tabla135[[#This Row],[Valor del control]]),AND(Tabla135[[#This Row],[No. de Control]]&gt;1,Tabla135[[#This Row],[Desplazamiento en la Matriz]]="Impacto"),AC851-(AC851*Tabla135[[#This Row],[Valor del control]]),AND(Tabla135[[#This Row],[No. de Control]]=1,Tabla135[[#This Row],[Desplazamiento en la Matriz]]="Probabilidad"),E852,AND(Tabla135[[#This Row],[No. de Control]]&gt;1,Tabla135[[#This Row],[Desplazamiento en la Matriz]]="Probabilidad"),AC851),""),"")</f>
        <v/>
      </c>
      <c r="AD852" s="310">
        <f>IFERROR(_xlfn.MINIFS(Tabla135[Probabilidad residual],Tabla135[Id Riesgo],Tabla135[[#This Row],[Id Riesgo]]),"")</f>
        <v>0</v>
      </c>
      <c r="AE852" s="310">
        <f>IFERROR(_xlfn.MINIFS(Tabla135[Impacto residual],Tabla135[Id Riesgo],Tabla135[[#This Row],[Id Riesgo]]),"")</f>
        <v>0</v>
      </c>
      <c r="AF852" s="310" t="str" cm="1">
        <f t="array" ref="AF85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52" s="310" t="str" cm="1">
        <f t="array" ref="AG85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5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52" s="213"/>
      <c r="AJ852" s="727">
        <f>_xlfn.MINIFS(Tabla135[Probabilidad residual],Tabla135[Id Riesgo],Tabla135[[#This Row],[Id Riesgo]])</f>
        <v>0</v>
      </c>
      <c r="AK852" s="727">
        <f>_xlfn.MINIFS(Tabla135[Impacto residual],Tabla135[Id Riesgo],Tabla135[[#This Row],[Id Riesgo]])</f>
        <v>0</v>
      </c>
      <c r="AL852" s="727" t="str" cm="1">
        <f t="array" ref="AL852">IFERROR(_xlfn.IFS(AND(AJ852&gt;=CONFIGURACIÓN!$BF$6,AJ852&lt;=CONFIGURACIÓN!$BG$6),CONFIGURACIÓN!$BE$6,AND(AJ852&gt;=CONFIGURACIÓN!$BF$7,AJ852&lt;=CONFIGURACIÓN!$BG$7),CONFIGURACIÓN!$BE$7,AND(AJ852&gt;=CONFIGURACIÓN!$BF$8,AJ852&lt;=CONFIGURACIÓN!$BG$8),CONFIGURACIÓN!$BE$8,AND(AJ852&gt;=CONFIGURACIÓN!$BF$9,AJ852&lt;=CONFIGURACIÓN!$BG$9),CONFIGURACIÓN!$BE$9,AND(AJ852&gt;=CONFIGURACIÓN!$BF$10,AJ852&lt;=CONFIGURACIÓN!$BG$10),CONFIGURACIÓN!$BE$10),"")</f>
        <v/>
      </c>
      <c r="AM852" s="727" t="str" cm="1">
        <f t="array" ref="AM852">IFERROR(_xlfn.IFS(AND(AK852&gt;=CONFIGURACIÓN!$BJ$6,AK852&lt;=CONFIGURACIÓN!$BK$6),CONFIGURACIÓN!$BI$6,AND(AK852&gt;=CONFIGURACIÓN!$BJ$7,AK852&lt;=CONFIGURACIÓN!$BK$7),CONFIGURACIÓN!$BI$7,AND(AK852&gt;=CONFIGURACIÓN!$BJ$8,AK852&lt;=CONFIGURACIÓN!$BK$8),CONFIGURACIÓN!$BI$8,AND(AK852&gt;=CONFIGURACIÓN!$BJ$9,AK852&lt;=CONFIGURACIÓN!$BK$9),CONFIGURACIÓN!$BI$9,AND(AK852&gt;=CONFIGURACIÓN!$BJ$10,AK852&lt;=CONFIGURACIÓN!$BK$10),CONFIGURACIÓN!$BI$10),"")</f>
        <v/>
      </c>
      <c r="AN852" s="213"/>
      <c r="AO852" s="213"/>
      <c r="AP852" s="213"/>
      <c r="AQ852" s="213"/>
      <c r="AR852" s="213"/>
      <c r="AS852" s="213"/>
      <c r="AT852" s="213"/>
      <c r="AU852" s="213"/>
      <c r="AV852" s="213"/>
      <c r="AW852" s="213"/>
      <c r="AX852" s="213"/>
      <c r="AY852" s="213"/>
    </row>
    <row r="853" spans="1:51" ht="14.6" x14ac:dyDescent="0.4">
      <c r="A853" s="735" t="str">
        <f>Tabla135[[#This Row],[Id Riesgo]]</f>
        <v>RC85</v>
      </c>
      <c r="B853" s="736" t="str">
        <f>Tabla135[[#This Row],[Riesgo]]</f>
        <v/>
      </c>
      <c r="C853" s="742" t="b">
        <f>Tabla135[[#This Row],[Identificado en paso 1 y 2?]]</f>
        <v>0</v>
      </c>
      <c r="D853" s="727" t="str">
        <f>_xlfn.XLOOKUP(Tabla135[[#This Row],[Id Riesgo]],Tabla13[Id Riesgo],Tabla13[Probabilidad],"",1)</f>
        <v/>
      </c>
      <c r="E853" s="727" t="str">
        <f>IF(C853=TRUE,_xlfn.XLOOKUP(Tabla135[[#This Row],[Id Riesgo]],Tabla13[Id Riesgo],Tabla13[Porcentaje Impacto],"",1),"")</f>
        <v/>
      </c>
      <c r="F853" s="290" t="str">
        <f t="shared" ref="F853:F861" si="84">F852</f>
        <v>RC85</v>
      </c>
      <c r="G853" s="415" t="b">
        <f>_xlfn.XLOOKUP(F853,Tabla13[Id Riesgo],Tabla13[Registro diligenciado],FALSE,1)</f>
        <v>0</v>
      </c>
      <c r="H853" s="290" t="str">
        <f>IF(G853,_xlfn.XLOOKUP(F853,Tabla6[Id Riesgo],Tabla6[DESCRIPCIÓN DEL RIESGO],FALSE,1),"")</f>
        <v/>
      </c>
      <c r="I853" s="327" t="str">
        <f>_xlfn.XLOOKUP(Tabla135[[#This Row],[Id Riesgo]],Tabla13[Id Riesgo],Tabla13[Probabilidad])</f>
        <v/>
      </c>
      <c r="J853" s="327" t="str">
        <f>_xlfn.XLOOKUP(Tabla135[[#This Row],[Id Riesgo]],Tabla13[Id Riesgo],Tabla13[Porcentaje Impacto],"",1)</f>
        <v/>
      </c>
      <c r="K853" s="311">
        <v>2</v>
      </c>
      <c r="L853" s="314"/>
      <c r="M853" s="314"/>
      <c r="N853" s="314"/>
      <c r="O853" s="295"/>
      <c r="P853" s="314"/>
      <c r="Q853" s="328" t="str">
        <f>_xlfn.TEXTJOIN(" ",TRUE,Tabla135[[#This Row],[Actividad - Acción ¿Qué?
Inicia con verbo]],Tabla135[[#This Row],[Complemento
(Observaciones o desviaciones)]])</f>
        <v/>
      </c>
      <c r="R853" s="295"/>
      <c r="S853" s="327" t="str">
        <f>_xlfn.XLOOKUP(Tabla135[[#This Row],[Tipo de control]],Tabla7[Tipo de control],Tabla7[Peso],"",1)</f>
        <v/>
      </c>
      <c r="T853" s="290" t="str">
        <f>_xlfn.XLOOKUP(Tabla135[[#This Row],[Tipo de control]],Tabla7[Tipo de control],Tabla7[Afectación matriz],"",1)</f>
        <v/>
      </c>
      <c r="U853" s="295"/>
      <c r="V853" s="327" t="str">
        <f>_xlfn.XLOOKUP(Tabla135[[#This Row],[Implementación]],Tabla11[Implementación],Tabla11[Peso],"",1)</f>
        <v/>
      </c>
      <c r="W853" s="295"/>
      <c r="X853" s="295"/>
      <c r="Y853" s="295"/>
      <c r="Z853" s="295"/>
      <c r="AA853" s="310" t="str">
        <f>IFERROR(Tabla135[[#This Row],[Peso del control]]+Tabla135[[#This Row],[Peso de la implementación]],"")</f>
        <v/>
      </c>
      <c r="AB853" s="310" t="str" cm="1">
        <f t="array" ref="AB853">IFERROR(IF(Tabla135[[#This Row],[Registro diligenciado]]=TRUE,_xlfn.IFS(AND(Tabla135[[#This Row],[No. de Control]]=1,Tabla135[[#This Row],[Desplazamiento en la Matriz]]="Probabilidad"),D853-(D853*Tabla135[[#This Row],[Valor del control]]),AND(Tabla135[[#This Row],[No. de Control]]&gt;1,Tabla135[[#This Row],[Desplazamiento en la Matriz]]="Probabilidad"),AB852-(AB852*Tabla135[[#This Row],[Valor del control]]),AND(Tabla135[[#This Row],[No. de Control]]=1,Tabla135[[#This Row],[Desplazamiento en la Matriz]]="Impacto"),D853,AND(Tabla135[[#This Row],[No. de Control]]&gt;1,Tabla135[[#This Row],[Desplazamiento en la Matriz]]="Impacto"),AB852),""),"")</f>
        <v/>
      </c>
      <c r="AC853" s="310" t="str" cm="1">
        <f t="array" ref="AC853">IFERROR(IF(Tabla135[[#This Row],[Registro diligenciado]]=TRUE,_xlfn.IFS(AND(Tabla135[[#This Row],[No. de Control]]=1,Tabla135[[#This Row],[Desplazamiento en la Matriz]]="Impacto"),E853-(E853*Tabla135[[#This Row],[Valor del control]]),AND(Tabla135[[#This Row],[No. de Control]]&gt;1,Tabla135[[#This Row],[Desplazamiento en la Matriz]]="Impacto"),AC852-(AC852*Tabla135[[#This Row],[Valor del control]]),AND(Tabla135[[#This Row],[No. de Control]]=1,Tabla135[[#This Row],[Desplazamiento en la Matriz]]="Probabilidad"),E853,AND(Tabla135[[#This Row],[No. de Control]]&gt;1,Tabla135[[#This Row],[Desplazamiento en la Matriz]]="Probabilidad"),AC852),""),"")</f>
        <v/>
      </c>
      <c r="AD853" s="310">
        <f>IFERROR(_xlfn.MINIFS(Tabla135[Probabilidad residual],Tabla135[Id Riesgo],Tabla135[[#This Row],[Id Riesgo]]),"")</f>
        <v>0</v>
      </c>
      <c r="AE853" s="310">
        <f>IFERROR(_xlfn.MINIFS(Tabla135[Impacto residual],Tabla135[Id Riesgo],Tabla135[[#This Row],[Id Riesgo]]),"")</f>
        <v>0</v>
      </c>
      <c r="AF853" s="310" t="str" cm="1">
        <f t="array" ref="AF85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53" s="310" t="str" cm="1">
        <f t="array" ref="AG85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5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53" s="213"/>
      <c r="AJ853" s="727">
        <f>_xlfn.MINIFS(Tabla135[Probabilidad residual],Tabla135[Id Riesgo],Tabla135[[#This Row],[Id Riesgo]])</f>
        <v>0</v>
      </c>
      <c r="AK853" s="727">
        <f>_xlfn.MINIFS(Tabla135[Impacto residual],Tabla135[Id Riesgo],Tabla135[[#This Row],[Id Riesgo]])</f>
        <v>0</v>
      </c>
      <c r="AL853" s="727"/>
      <c r="AM853" s="727"/>
      <c r="AN853" s="213"/>
      <c r="AO853" s="213"/>
      <c r="AP853" s="213"/>
      <c r="AQ853" s="213"/>
      <c r="AR853" s="213"/>
      <c r="AS853" s="213"/>
      <c r="AT853" s="213"/>
      <c r="AU853" s="213"/>
      <c r="AV853" s="213"/>
      <c r="AW853" s="213"/>
      <c r="AX853" s="213"/>
      <c r="AY853" s="213"/>
    </row>
    <row r="854" spans="1:51" ht="14.6" x14ac:dyDescent="0.4">
      <c r="A854" s="735" t="str">
        <f>Tabla135[[#This Row],[Id Riesgo]]</f>
        <v>RC85</v>
      </c>
      <c r="B854" s="736" t="str">
        <f>Tabla135[[#This Row],[Riesgo]]</f>
        <v/>
      </c>
      <c r="C854" s="742" t="b">
        <f>Tabla135[[#This Row],[Identificado en paso 1 y 2?]]</f>
        <v>0</v>
      </c>
      <c r="D854" s="727" t="str">
        <f>_xlfn.XLOOKUP(Tabla135[[#This Row],[Id Riesgo]],Tabla13[Id Riesgo],Tabla13[Probabilidad],"",1)</f>
        <v/>
      </c>
      <c r="E854" s="727" t="str">
        <f>IF(C854=TRUE,_xlfn.XLOOKUP(Tabla135[[#This Row],[Id Riesgo]],Tabla13[Id Riesgo],Tabla13[Porcentaje Impacto],"",1),"")</f>
        <v/>
      </c>
      <c r="F854" s="290" t="str">
        <f t="shared" si="84"/>
        <v>RC85</v>
      </c>
      <c r="G854" s="415" t="b">
        <f>_xlfn.XLOOKUP(F854,Tabla13[Id Riesgo],Tabla13[Registro diligenciado],FALSE,1)</f>
        <v>0</v>
      </c>
      <c r="H854" s="290" t="str">
        <f>IF(G854,_xlfn.XLOOKUP(F854,Tabla6[Id Riesgo],Tabla6[DESCRIPCIÓN DEL RIESGO],FALSE,1),"")</f>
        <v/>
      </c>
      <c r="I854" s="327" t="str">
        <f>_xlfn.XLOOKUP(Tabla135[[#This Row],[Id Riesgo]],Tabla13[Id Riesgo],Tabla13[Probabilidad])</f>
        <v/>
      </c>
      <c r="J854" s="327" t="str">
        <f>_xlfn.XLOOKUP(Tabla135[[#This Row],[Id Riesgo]],Tabla13[Id Riesgo],Tabla13[Porcentaje Impacto],"",1)</f>
        <v/>
      </c>
      <c r="K854" s="311">
        <v>3</v>
      </c>
      <c r="L854" s="314"/>
      <c r="M854" s="314"/>
      <c r="N854" s="314"/>
      <c r="O854" s="295"/>
      <c r="P854" s="314"/>
      <c r="Q854" s="328" t="str">
        <f>_xlfn.TEXTJOIN(" ",TRUE,Tabla135[[#This Row],[Actividad - Acción ¿Qué?
Inicia con verbo]],Tabla135[[#This Row],[Complemento
(Observaciones o desviaciones)]])</f>
        <v/>
      </c>
      <c r="R854" s="295"/>
      <c r="S854" s="327" t="str">
        <f>_xlfn.XLOOKUP(Tabla135[[#This Row],[Tipo de control]],Tabla7[Tipo de control],Tabla7[Peso],"",1)</f>
        <v/>
      </c>
      <c r="T854" s="290" t="str">
        <f>_xlfn.XLOOKUP(Tabla135[[#This Row],[Tipo de control]],Tabla7[Tipo de control],Tabla7[Afectación matriz],"",1)</f>
        <v/>
      </c>
      <c r="U854" s="295"/>
      <c r="V854" s="327" t="str">
        <f>_xlfn.XLOOKUP(Tabla135[[#This Row],[Implementación]],Tabla11[Implementación],Tabla11[Peso],"",1)</f>
        <v/>
      </c>
      <c r="W854" s="295"/>
      <c r="X854" s="295"/>
      <c r="Y854" s="295"/>
      <c r="Z854" s="295"/>
      <c r="AA854" s="310" t="str">
        <f>IFERROR(Tabla135[[#This Row],[Peso del control]]+Tabla135[[#This Row],[Peso de la implementación]],"")</f>
        <v/>
      </c>
      <c r="AB854" s="310" t="str" cm="1">
        <f t="array" ref="AB854">IFERROR(IF(Tabla135[[#This Row],[Registro diligenciado]]=TRUE,_xlfn.IFS(AND(Tabla135[[#This Row],[No. de Control]]=1,Tabla135[[#This Row],[Desplazamiento en la Matriz]]="Probabilidad"),D854-(D854*Tabla135[[#This Row],[Valor del control]]),AND(Tabla135[[#This Row],[No. de Control]]&gt;1,Tabla135[[#This Row],[Desplazamiento en la Matriz]]="Probabilidad"),AB853-(AB853*Tabla135[[#This Row],[Valor del control]]),AND(Tabla135[[#This Row],[No. de Control]]=1,Tabla135[[#This Row],[Desplazamiento en la Matriz]]="Impacto"),D854,AND(Tabla135[[#This Row],[No. de Control]]&gt;1,Tabla135[[#This Row],[Desplazamiento en la Matriz]]="Impacto"),AB853),""),"")</f>
        <v/>
      </c>
      <c r="AC854" s="310" t="str" cm="1">
        <f t="array" ref="AC854">IFERROR(IF(Tabla135[[#This Row],[Registro diligenciado]]=TRUE,_xlfn.IFS(AND(Tabla135[[#This Row],[No. de Control]]=1,Tabla135[[#This Row],[Desplazamiento en la Matriz]]="Impacto"),E854-(E854*Tabla135[[#This Row],[Valor del control]]),AND(Tabla135[[#This Row],[No. de Control]]&gt;1,Tabla135[[#This Row],[Desplazamiento en la Matriz]]="Impacto"),AC853-(AC853*Tabla135[[#This Row],[Valor del control]]),AND(Tabla135[[#This Row],[No. de Control]]=1,Tabla135[[#This Row],[Desplazamiento en la Matriz]]="Probabilidad"),E854,AND(Tabla135[[#This Row],[No. de Control]]&gt;1,Tabla135[[#This Row],[Desplazamiento en la Matriz]]="Probabilidad"),AC853),""),"")</f>
        <v/>
      </c>
      <c r="AD854" s="310">
        <f>IFERROR(_xlfn.MINIFS(Tabla135[Probabilidad residual],Tabla135[Id Riesgo],Tabla135[[#This Row],[Id Riesgo]]),"")</f>
        <v>0</v>
      </c>
      <c r="AE854" s="310">
        <f>IFERROR(_xlfn.MINIFS(Tabla135[Impacto residual],Tabla135[Id Riesgo],Tabla135[[#This Row],[Id Riesgo]]),"")</f>
        <v>0</v>
      </c>
      <c r="AF854" s="310" t="str" cm="1">
        <f t="array" ref="AF85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54" s="310" t="str" cm="1">
        <f t="array" ref="AG85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5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54" s="213"/>
      <c r="AJ854" s="727">
        <f>_xlfn.MINIFS(Tabla135[Probabilidad residual],Tabla135[Id Riesgo],Tabla135[[#This Row],[Id Riesgo]])</f>
        <v>0</v>
      </c>
      <c r="AK854" s="727">
        <f>_xlfn.MINIFS(Tabla135[Impacto residual],Tabla135[Id Riesgo],Tabla135[[#This Row],[Id Riesgo]])</f>
        <v>0</v>
      </c>
      <c r="AL854" s="727"/>
      <c r="AM854" s="727"/>
      <c r="AN854" s="213"/>
      <c r="AO854" s="213"/>
      <c r="AP854" s="213"/>
      <c r="AQ854" s="213"/>
      <c r="AR854" s="213"/>
      <c r="AS854" s="213"/>
      <c r="AT854" s="213"/>
      <c r="AU854" s="213"/>
      <c r="AV854" s="213"/>
      <c r="AW854" s="213"/>
      <c r="AX854" s="213"/>
      <c r="AY854" s="213"/>
    </row>
    <row r="855" spans="1:51" ht="14.6" x14ac:dyDescent="0.4">
      <c r="A855" s="735" t="str">
        <f>Tabla135[[#This Row],[Id Riesgo]]</f>
        <v>RC85</v>
      </c>
      <c r="B855" s="736" t="str">
        <f>Tabla135[[#This Row],[Riesgo]]</f>
        <v/>
      </c>
      <c r="C855" s="742" t="b">
        <f>Tabla135[[#This Row],[Identificado en paso 1 y 2?]]</f>
        <v>0</v>
      </c>
      <c r="D855" s="727" t="str">
        <f>_xlfn.XLOOKUP(Tabla135[[#This Row],[Id Riesgo]],Tabla13[Id Riesgo],Tabla13[Probabilidad],"",1)</f>
        <v/>
      </c>
      <c r="E855" s="727" t="str">
        <f>IF(C855=TRUE,_xlfn.XLOOKUP(Tabla135[[#This Row],[Id Riesgo]],Tabla13[Id Riesgo],Tabla13[Porcentaje Impacto],"",1),"")</f>
        <v/>
      </c>
      <c r="F855" s="290" t="str">
        <f t="shared" si="84"/>
        <v>RC85</v>
      </c>
      <c r="G855" s="415" t="b">
        <f>_xlfn.XLOOKUP(F855,Tabla13[Id Riesgo],Tabla13[Registro diligenciado],FALSE,1)</f>
        <v>0</v>
      </c>
      <c r="H855" s="290" t="str">
        <f>IF(G855,_xlfn.XLOOKUP(F855,Tabla6[Id Riesgo],Tabla6[DESCRIPCIÓN DEL RIESGO],FALSE,1),"")</f>
        <v/>
      </c>
      <c r="I855" s="327" t="str">
        <f>_xlfn.XLOOKUP(Tabla135[[#This Row],[Id Riesgo]],Tabla13[Id Riesgo],Tabla13[Probabilidad])</f>
        <v/>
      </c>
      <c r="J855" s="327" t="str">
        <f>_xlfn.XLOOKUP(Tabla135[[#This Row],[Id Riesgo]],Tabla13[Id Riesgo],Tabla13[Porcentaje Impacto],"",1)</f>
        <v/>
      </c>
      <c r="K855" s="311">
        <v>4</v>
      </c>
      <c r="L855" s="314"/>
      <c r="M855" s="314"/>
      <c r="N855" s="314"/>
      <c r="O855" s="295"/>
      <c r="P855" s="314"/>
      <c r="Q855" s="328" t="str">
        <f>_xlfn.TEXTJOIN(" ",TRUE,Tabla135[[#This Row],[Actividad - Acción ¿Qué?
Inicia con verbo]],Tabla135[[#This Row],[Complemento
(Observaciones o desviaciones)]])</f>
        <v/>
      </c>
      <c r="R855" s="295"/>
      <c r="S855" s="327" t="str">
        <f>_xlfn.XLOOKUP(Tabla135[[#This Row],[Tipo de control]],Tabla7[Tipo de control],Tabla7[Peso],"",1)</f>
        <v/>
      </c>
      <c r="T855" s="290" t="str">
        <f>_xlfn.XLOOKUP(Tabla135[[#This Row],[Tipo de control]],Tabla7[Tipo de control],Tabla7[Afectación matriz],"",1)</f>
        <v/>
      </c>
      <c r="U855" s="295"/>
      <c r="V855" s="327" t="str">
        <f>_xlfn.XLOOKUP(Tabla135[[#This Row],[Implementación]],Tabla11[Implementación],Tabla11[Peso],"",1)</f>
        <v/>
      </c>
      <c r="W855" s="295"/>
      <c r="X855" s="295"/>
      <c r="Y855" s="295"/>
      <c r="Z855" s="295"/>
      <c r="AA855" s="310" t="str">
        <f>IFERROR(Tabla135[[#This Row],[Peso del control]]+Tabla135[[#This Row],[Peso de la implementación]],"")</f>
        <v/>
      </c>
      <c r="AB855" s="310" t="str" cm="1">
        <f t="array" ref="AB855">IFERROR(IF(Tabla135[[#This Row],[Registro diligenciado]]=TRUE,_xlfn.IFS(AND(Tabla135[[#This Row],[No. de Control]]=1,Tabla135[[#This Row],[Desplazamiento en la Matriz]]="Probabilidad"),D855-(D855*Tabla135[[#This Row],[Valor del control]]),AND(Tabla135[[#This Row],[No. de Control]]&gt;1,Tabla135[[#This Row],[Desplazamiento en la Matriz]]="Probabilidad"),AB854-(AB854*Tabla135[[#This Row],[Valor del control]]),AND(Tabla135[[#This Row],[No. de Control]]=1,Tabla135[[#This Row],[Desplazamiento en la Matriz]]="Impacto"),D855,AND(Tabla135[[#This Row],[No. de Control]]&gt;1,Tabla135[[#This Row],[Desplazamiento en la Matriz]]="Impacto"),AB854),""),"")</f>
        <v/>
      </c>
      <c r="AC855" s="310" t="str" cm="1">
        <f t="array" ref="AC855">IFERROR(IF(Tabla135[[#This Row],[Registro diligenciado]]=TRUE,_xlfn.IFS(AND(Tabla135[[#This Row],[No. de Control]]=1,Tabla135[[#This Row],[Desplazamiento en la Matriz]]="Impacto"),E855-(E855*Tabla135[[#This Row],[Valor del control]]),AND(Tabla135[[#This Row],[No. de Control]]&gt;1,Tabla135[[#This Row],[Desplazamiento en la Matriz]]="Impacto"),AC854-(AC854*Tabla135[[#This Row],[Valor del control]]),AND(Tabla135[[#This Row],[No. de Control]]=1,Tabla135[[#This Row],[Desplazamiento en la Matriz]]="Probabilidad"),E855,AND(Tabla135[[#This Row],[No. de Control]]&gt;1,Tabla135[[#This Row],[Desplazamiento en la Matriz]]="Probabilidad"),AC854),""),"")</f>
        <v/>
      </c>
      <c r="AD855" s="310">
        <f>IFERROR(_xlfn.MINIFS(Tabla135[Probabilidad residual],Tabla135[Id Riesgo],Tabla135[[#This Row],[Id Riesgo]]),"")</f>
        <v>0</v>
      </c>
      <c r="AE855" s="310">
        <f>IFERROR(_xlfn.MINIFS(Tabla135[Impacto residual],Tabla135[Id Riesgo],Tabla135[[#This Row],[Id Riesgo]]),"")</f>
        <v>0</v>
      </c>
      <c r="AF855" s="310" t="str" cm="1">
        <f t="array" ref="AF85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55" s="310" t="str" cm="1">
        <f t="array" ref="AG85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5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55" s="213"/>
      <c r="AJ855" s="727">
        <f>_xlfn.MINIFS(Tabla135[Probabilidad residual],Tabla135[Id Riesgo],Tabla135[[#This Row],[Id Riesgo]])</f>
        <v>0</v>
      </c>
      <c r="AK855" s="727">
        <f>_xlfn.MINIFS(Tabla135[Impacto residual],Tabla135[Id Riesgo],Tabla135[[#This Row],[Id Riesgo]])</f>
        <v>0</v>
      </c>
      <c r="AL855" s="727"/>
      <c r="AM855" s="727"/>
      <c r="AN855" s="213"/>
      <c r="AO855" s="213"/>
      <c r="AP855" s="213"/>
      <c r="AQ855" s="213"/>
      <c r="AR855" s="213"/>
      <c r="AS855" s="213"/>
      <c r="AT855" s="213"/>
      <c r="AU855" s="213"/>
      <c r="AV855" s="213"/>
      <c r="AW855" s="213"/>
      <c r="AX855" s="213"/>
      <c r="AY855" s="213"/>
    </row>
    <row r="856" spans="1:51" ht="14.6" x14ac:dyDescent="0.4">
      <c r="A856" s="735" t="str">
        <f>Tabla135[[#This Row],[Id Riesgo]]</f>
        <v>RC85</v>
      </c>
      <c r="B856" s="736" t="str">
        <f>Tabla135[[#This Row],[Riesgo]]</f>
        <v/>
      </c>
      <c r="C856" s="742" t="b">
        <f>Tabla135[[#This Row],[Identificado en paso 1 y 2?]]</f>
        <v>0</v>
      </c>
      <c r="D856" s="727" t="str">
        <f>_xlfn.XLOOKUP(Tabla135[[#This Row],[Id Riesgo]],Tabla13[Id Riesgo],Tabla13[Probabilidad],"",1)</f>
        <v/>
      </c>
      <c r="E856" s="727" t="str">
        <f>IF(C856=TRUE,_xlfn.XLOOKUP(Tabla135[[#This Row],[Id Riesgo]],Tabla13[Id Riesgo],Tabla13[Porcentaje Impacto],"",1),"")</f>
        <v/>
      </c>
      <c r="F856" s="290" t="str">
        <f t="shared" si="84"/>
        <v>RC85</v>
      </c>
      <c r="G856" s="415" t="b">
        <f>_xlfn.XLOOKUP(F856,Tabla13[Id Riesgo],Tabla13[Registro diligenciado],FALSE,1)</f>
        <v>0</v>
      </c>
      <c r="H856" s="290" t="str">
        <f>IF(G856,_xlfn.XLOOKUP(F856,Tabla6[Id Riesgo],Tabla6[DESCRIPCIÓN DEL RIESGO],FALSE,1),"")</f>
        <v/>
      </c>
      <c r="I856" s="327" t="str">
        <f>_xlfn.XLOOKUP(Tabla135[[#This Row],[Id Riesgo]],Tabla13[Id Riesgo],Tabla13[Probabilidad])</f>
        <v/>
      </c>
      <c r="J856" s="327" t="str">
        <f>_xlfn.XLOOKUP(Tabla135[[#This Row],[Id Riesgo]],Tabla13[Id Riesgo],Tabla13[Porcentaje Impacto],"",1)</f>
        <v/>
      </c>
      <c r="K856" s="311">
        <v>5</v>
      </c>
      <c r="L856" s="314"/>
      <c r="M856" s="314"/>
      <c r="N856" s="314"/>
      <c r="O856" s="295"/>
      <c r="P856" s="314"/>
      <c r="Q856" s="328" t="str">
        <f>_xlfn.TEXTJOIN(" ",TRUE,Tabla135[[#This Row],[Actividad - Acción ¿Qué?
Inicia con verbo]],Tabla135[[#This Row],[Complemento
(Observaciones o desviaciones)]])</f>
        <v/>
      </c>
      <c r="R856" s="295"/>
      <c r="S856" s="327" t="str">
        <f>_xlfn.XLOOKUP(Tabla135[[#This Row],[Tipo de control]],Tabla7[Tipo de control],Tabla7[Peso],"",1)</f>
        <v/>
      </c>
      <c r="T856" s="290" t="str">
        <f>_xlfn.XLOOKUP(Tabla135[[#This Row],[Tipo de control]],Tabla7[Tipo de control],Tabla7[Afectación matriz],"",1)</f>
        <v/>
      </c>
      <c r="U856" s="295"/>
      <c r="V856" s="327" t="str">
        <f>_xlfn.XLOOKUP(Tabla135[[#This Row],[Implementación]],Tabla11[Implementación],Tabla11[Peso],"",1)</f>
        <v/>
      </c>
      <c r="W856" s="295"/>
      <c r="X856" s="295"/>
      <c r="Y856" s="295"/>
      <c r="Z856" s="295"/>
      <c r="AA856" s="310" t="str">
        <f>IFERROR(Tabla135[[#This Row],[Peso del control]]+Tabla135[[#This Row],[Peso de la implementación]],"")</f>
        <v/>
      </c>
      <c r="AB856" s="310" t="str" cm="1">
        <f t="array" ref="AB856">IFERROR(IF(Tabla135[[#This Row],[Registro diligenciado]]=TRUE,_xlfn.IFS(AND(Tabla135[[#This Row],[No. de Control]]=1,Tabla135[[#This Row],[Desplazamiento en la Matriz]]="Probabilidad"),D856-(D856*Tabla135[[#This Row],[Valor del control]]),AND(Tabla135[[#This Row],[No. de Control]]&gt;1,Tabla135[[#This Row],[Desplazamiento en la Matriz]]="Probabilidad"),AB855-(AB855*Tabla135[[#This Row],[Valor del control]]),AND(Tabla135[[#This Row],[No. de Control]]=1,Tabla135[[#This Row],[Desplazamiento en la Matriz]]="Impacto"),D856,AND(Tabla135[[#This Row],[No. de Control]]&gt;1,Tabla135[[#This Row],[Desplazamiento en la Matriz]]="Impacto"),AB855),""),"")</f>
        <v/>
      </c>
      <c r="AC856" s="310" t="str" cm="1">
        <f t="array" ref="AC856">IFERROR(IF(Tabla135[[#This Row],[Registro diligenciado]]=TRUE,_xlfn.IFS(AND(Tabla135[[#This Row],[No. de Control]]=1,Tabla135[[#This Row],[Desplazamiento en la Matriz]]="Impacto"),E856-(E856*Tabla135[[#This Row],[Valor del control]]),AND(Tabla135[[#This Row],[No. de Control]]&gt;1,Tabla135[[#This Row],[Desplazamiento en la Matriz]]="Impacto"),AC855-(AC855*Tabla135[[#This Row],[Valor del control]]),AND(Tabla135[[#This Row],[No. de Control]]=1,Tabla135[[#This Row],[Desplazamiento en la Matriz]]="Probabilidad"),E856,AND(Tabla135[[#This Row],[No. de Control]]&gt;1,Tabla135[[#This Row],[Desplazamiento en la Matriz]]="Probabilidad"),AC855),""),"")</f>
        <v/>
      </c>
      <c r="AD856" s="310">
        <f>IFERROR(_xlfn.MINIFS(Tabla135[Probabilidad residual],Tabla135[Id Riesgo],Tabla135[[#This Row],[Id Riesgo]]),"")</f>
        <v>0</v>
      </c>
      <c r="AE856" s="310">
        <f>IFERROR(_xlfn.MINIFS(Tabla135[Impacto residual],Tabla135[Id Riesgo],Tabla135[[#This Row],[Id Riesgo]]),"")</f>
        <v>0</v>
      </c>
      <c r="AF856" s="310" t="str" cm="1">
        <f t="array" ref="AF85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56" s="310" t="str" cm="1">
        <f t="array" ref="AG85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5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56" s="213"/>
      <c r="AJ856" s="727">
        <f>_xlfn.MINIFS(Tabla135[Probabilidad residual],Tabla135[Id Riesgo],Tabla135[[#This Row],[Id Riesgo]])</f>
        <v>0</v>
      </c>
      <c r="AK856" s="727">
        <f>_xlfn.MINIFS(Tabla135[Impacto residual],Tabla135[Id Riesgo],Tabla135[[#This Row],[Id Riesgo]])</f>
        <v>0</v>
      </c>
      <c r="AL856" s="727"/>
      <c r="AM856" s="727"/>
      <c r="AN856" s="213"/>
      <c r="AO856" s="213"/>
      <c r="AP856" s="213"/>
      <c r="AQ856" s="213"/>
      <c r="AR856" s="213"/>
      <c r="AS856" s="213"/>
      <c r="AT856" s="213"/>
      <c r="AU856" s="213"/>
      <c r="AV856" s="213"/>
      <c r="AW856" s="213"/>
      <c r="AX856" s="213"/>
      <c r="AY856" s="213"/>
    </row>
    <row r="857" spans="1:51" ht="14.6" x14ac:dyDescent="0.4">
      <c r="A857" s="735" t="str">
        <f>Tabla135[[#This Row],[Id Riesgo]]</f>
        <v>RC85</v>
      </c>
      <c r="B857" s="736" t="str">
        <f>Tabla135[[#This Row],[Riesgo]]</f>
        <v/>
      </c>
      <c r="C857" s="742" t="b">
        <f>Tabla135[[#This Row],[Identificado en paso 1 y 2?]]</f>
        <v>0</v>
      </c>
      <c r="D857" s="727" t="str">
        <f>_xlfn.XLOOKUP(Tabla135[[#This Row],[Id Riesgo]],Tabla13[Id Riesgo],Tabla13[Probabilidad],"",1)</f>
        <v/>
      </c>
      <c r="E857" s="727" t="str">
        <f>IF(C857=TRUE,_xlfn.XLOOKUP(Tabla135[[#This Row],[Id Riesgo]],Tabla13[Id Riesgo],Tabla13[Porcentaje Impacto],"",1),"")</f>
        <v/>
      </c>
      <c r="F857" s="290" t="str">
        <f t="shared" si="84"/>
        <v>RC85</v>
      </c>
      <c r="G857" s="415" t="b">
        <f>_xlfn.XLOOKUP(F857,Tabla13[Id Riesgo],Tabla13[Registro diligenciado],FALSE,1)</f>
        <v>0</v>
      </c>
      <c r="H857" s="290" t="str">
        <f>IF(G857,_xlfn.XLOOKUP(F857,Tabla6[Id Riesgo],Tabla6[DESCRIPCIÓN DEL RIESGO],FALSE,1),"")</f>
        <v/>
      </c>
      <c r="I857" s="327" t="str">
        <f>_xlfn.XLOOKUP(Tabla135[[#This Row],[Id Riesgo]],Tabla13[Id Riesgo],Tabla13[Probabilidad])</f>
        <v/>
      </c>
      <c r="J857" s="327" t="str">
        <f>_xlfn.XLOOKUP(Tabla135[[#This Row],[Id Riesgo]],Tabla13[Id Riesgo],Tabla13[Porcentaje Impacto],"",1)</f>
        <v/>
      </c>
      <c r="K857" s="311">
        <v>6</v>
      </c>
      <c r="L857" s="314"/>
      <c r="M857" s="314"/>
      <c r="N857" s="314"/>
      <c r="O857" s="295"/>
      <c r="P857" s="314"/>
      <c r="Q857" s="328" t="str">
        <f>_xlfn.TEXTJOIN(" ",TRUE,Tabla135[[#This Row],[Actividad - Acción ¿Qué?
Inicia con verbo]],Tabla135[[#This Row],[Complemento
(Observaciones o desviaciones)]])</f>
        <v/>
      </c>
      <c r="R857" s="295"/>
      <c r="S857" s="327" t="str">
        <f>_xlfn.XLOOKUP(Tabla135[[#This Row],[Tipo de control]],Tabla7[Tipo de control],Tabla7[Peso],"",1)</f>
        <v/>
      </c>
      <c r="T857" s="290" t="str">
        <f>_xlfn.XLOOKUP(Tabla135[[#This Row],[Tipo de control]],Tabla7[Tipo de control],Tabla7[Afectación matriz],"",1)</f>
        <v/>
      </c>
      <c r="U857" s="295"/>
      <c r="V857" s="327" t="str">
        <f>_xlfn.XLOOKUP(Tabla135[[#This Row],[Implementación]],Tabla11[Implementación],Tabla11[Peso],"",1)</f>
        <v/>
      </c>
      <c r="W857" s="295"/>
      <c r="X857" s="295"/>
      <c r="Y857" s="295"/>
      <c r="Z857" s="295"/>
      <c r="AA857" s="310" t="str">
        <f>IFERROR(Tabla135[[#This Row],[Peso del control]]+Tabla135[[#This Row],[Peso de la implementación]],"")</f>
        <v/>
      </c>
      <c r="AB857" s="310" t="str" cm="1">
        <f t="array" ref="AB857">IFERROR(IF(Tabla135[[#This Row],[Registro diligenciado]]=TRUE,_xlfn.IFS(AND(Tabla135[[#This Row],[No. de Control]]=1,Tabla135[[#This Row],[Desplazamiento en la Matriz]]="Probabilidad"),D857-(D857*Tabla135[[#This Row],[Valor del control]]),AND(Tabla135[[#This Row],[No. de Control]]&gt;1,Tabla135[[#This Row],[Desplazamiento en la Matriz]]="Probabilidad"),AB856-(AB856*Tabla135[[#This Row],[Valor del control]]),AND(Tabla135[[#This Row],[No. de Control]]=1,Tabla135[[#This Row],[Desplazamiento en la Matriz]]="Impacto"),D857,AND(Tabla135[[#This Row],[No. de Control]]&gt;1,Tabla135[[#This Row],[Desplazamiento en la Matriz]]="Impacto"),AB856),""),"")</f>
        <v/>
      </c>
      <c r="AC857" s="310" t="str" cm="1">
        <f t="array" ref="AC857">IFERROR(IF(Tabla135[[#This Row],[Registro diligenciado]]=TRUE,_xlfn.IFS(AND(Tabla135[[#This Row],[No. de Control]]=1,Tabla135[[#This Row],[Desplazamiento en la Matriz]]="Impacto"),E857-(E857*Tabla135[[#This Row],[Valor del control]]),AND(Tabla135[[#This Row],[No. de Control]]&gt;1,Tabla135[[#This Row],[Desplazamiento en la Matriz]]="Impacto"),AC856-(AC856*Tabla135[[#This Row],[Valor del control]]),AND(Tabla135[[#This Row],[No. de Control]]=1,Tabla135[[#This Row],[Desplazamiento en la Matriz]]="Probabilidad"),E857,AND(Tabla135[[#This Row],[No. de Control]]&gt;1,Tabla135[[#This Row],[Desplazamiento en la Matriz]]="Probabilidad"),AC856),""),"")</f>
        <v/>
      </c>
      <c r="AD857" s="310">
        <f>IFERROR(_xlfn.MINIFS(Tabla135[Probabilidad residual],Tabla135[Id Riesgo],Tabla135[[#This Row],[Id Riesgo]]),"")</f>
        <v>0</v>
      </c>
      <c r="AE857" s="310">
        <f>IFERROR(_xlfn.MINIFS(Tabla135[Impacto residual],Tabla135[Id Riesgo],Tabla135[[#This Row],[Id Riesgo]]),"")</f>
        <v>0</v>
      </c>
      <c r="AF857" s="310" t="str" cm="1">
        <f t="array" ref="AF85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57" s="310" t="str" cm="1">
        <f t="array" ref="AG85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5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57" s="213"/>
      <c r="AJ857" s="727">
        <f>_xlfn.MINIFS(Tabla135[Probabilidad residual],Tabla135[Id Riesgo],Tabla135[[#This Row],[Id Riesgo]])</f>
        <v>0</v>
      </c>
      <c r="AK857" s="727">
        <f>_xlfn.MINIFS(Tabla135[Impacto residual],Tabla135[Id Riesgo],Tabla135[[#This Row],[Id Riesgo]])</f>
        <v>0</v>
      </c>
      <c r="AL857" s="727"/>
      <c r="AM857" s="727"/>
      <c r="AN857" s="213"/>
      <c r="AO857" s="213"/>
      <c r="AP857" s="213"/>
      <c r="AQ857" s="213"/>
      <c r="AR857" s="213"/>
      <c r="AS857" s="213"/>
      <c r="AT857" s="213"/>
      <c r="AU857" s="213"/>
      <c r="AV857" s="213"/>
      <c r="AW857" s="213"/>
      <c r="AX857" s="213"/>
      <c r="AY857" s="213"/>
    </row>
    <row r="858" spans="1:51" ht="14.6" x14ac:dyDescent="0.4">
      <c r="A858" s="735" t="str">
        <f>Tabla135[[#This Row],[Id Riesgo]]</f>
        <v>RC85</v>
      </c>
      <c r="B858" s="736" t="str">
        <f>Tabla135[[#This Row],[Riesgo]]</f>
        <v/>
      </c>
      <c r="C858" s="742" t="b">
        <f>Tabla135[[#This Row],[Identificado en paso 1 y 2?]]</f>
        <v>0</v>
      </c>
      <c r="D858" s="727" t="str">
        <f>_xlfn.XLOOKUP(Tabla135[[#This Row],[Id Riesgo]],Tabla13[Id Riesgo],Tabla13[Probabilidad],"",1)</f>
        <v/>
      </c>
      <c r="E858" s="727" t="str">
        <f>IF(C858=TRUE,_xlfn.XLOOKUP(Tabla135[[#This Row],[Id Riesgo]],Tabla13[Id Riesgo],Tabla13[Porcentaje Impacto],"",1),"")</f>
        <v/>
      </c>
      <c r="F858" s="290" t="str">
        <f t="shared" si="84"/>
        <v>RC85</v>
      </c>
      <c r="G858" s="415" t="b">
        <f>_xlfn.XLOOKUP(F858,Tabla13[Id Riesgo],Tabla13[Registro diligenciado],FALSE,1)</f>
        <v>0</v>
      </c>
      <c r="H858" s="290" t="str">
        <f>IF(G858,_xlfn.XLOOKUP(F858,Tabla6[Id Riesgo],Tabla6[DESCRIPCIÓN DEL RIESGO],FALSE,1),"")</f>
        <v/>
      </c>
      <c r="I858" s="327" t="str">
        <f>_xlfn.XLOOKUP(Tabla135[[#This Row],[Id Riesgo]],Tabla13[Id Riesgo],Tabla13[Probabilidad])</f>
        <v/>
      </c>
      <c r="J858" s="327" t="str">
        <f>_xlfn.XLOOKUP(Tabla135[[#This Row],[Id Riesgo]],Tabla13[Id Riesgo],Tabla13[Porcentaje Impacto],"",1)</f>
        <v/>
      </c>
      <c r="K858" s="311">
        <v>7</v>
      </c>
      <c r="L858" s="314"/>
      <c r="M858" s="314"/>
      <c r="N858" s="314"/>
      <c r="O858" s="295"/>
      <c r="P858" s="314"/>
      <c r="Q858" s="328" t="str">
        <f>_xlfn.TEXTJOIN(" ",TRUE,Tabla135[[#This Row],[Actividad - Acción ¿Qué?
Inicia con verbo]],Tabla135[[#This Row],[Complemento
(Observaciones o desviaciones)]])</f>
        <v/>
      </c>
      <c r="R858" s="295"/>
      <c r="S858" s="327" t="str">
        <f>_xlfn.XLOOKUP(Tabla135[[#This Row],[Tipo de control]],Tabla7[Tipo de control],Tabla7[Peso],"",1)</f>
        <v/>
      </c>
      <c r="T858" s="290" t="str">
        <f>_xlfn.XLOOKUP(Tabla135[[#This Row],[Tipo de control]],Tabla7[Tipo de control],Tabla7[Afectación matriz],"",1)</f>
        <v/>
      </c>
      <c r="U858" s="295"/>
      <c r="V858" s="327" t="str">
        <f>_xlfn.XLOOKUP(Tabla135[[#This Row],[Implementación]],Tabla11[Implementación],Tabla11[Peso],"",1)</f>
        <v/>
      </c>
      <c r="W858" s="295"/>
      <c r="X858" s="295"/>
      <c r="Y858" s="295"/>
      <c r="Z858" s="295"/>
      <c r="AA858" s="310" t="str">
        <f>IFERROR(Tabla135[[#This Row],[Peso del control]]+Tabla135[[#This Row],[Peso de la implementación]],"")</f>
        <v/>
      </c>
      <c r="AB858" s="310" t="str" cm="1">
        <f t="array" ref="AB858">IFERROR(IF(Tabla135[[#This Row],[Registro diligenciado]]=TRUE,_xlfn.IFS(AND(Tabla135[[#This Row],[No. de Control]]=1,Tabla135[[#This Row],[Desplazamiento en la Matriz]]="Probabilidad"),D858-(D858*Tabla135[[#This Row],[Valor del control]]),AND(Tabla135[[#This Row],[No. de Control]]&gt;1,Tabla135[[#This Row],[Desplazamiento en la Matriz]]="Probabilidad"),AB857-(AB857*Tabla135[[#This Row],[Valor del control]]),AND(Tabla135[[#This Row],[No. de Control]]=1,Tabla135[[#This Row],[Desplazamiento en la Matriz]]="Impacto"),D858,AND(Tabla135[[#This Row],[No. de Control]]&gt;1,Tabla135[[#This Row],[Desplazamiento en la Matriz]]="Impacto"),AB857),""),"")</f>
        <v/>
      </c>
      <c r="AC858" s="310" t="str" cm="1">
        <f t="array" ref="AC858">IFERROR(IF(Tabla135[[#This Row],[Registro diligenciado]]=TRUE,_xlfn.IFS(AND(Tabla135[[#This Row],[No. de Control]]=1,Tabla135[[#This Row],[Desplazamiento en la Matriz]]="Impacto"),E858-(E858*Tabla135[[#This Row],[Valor del control]]),AND(Tabla135[[#This Row],[No. de Control]]&gt;1,Tabla135[[#This Row],[Desplazamiento en la Matriz]]="Impacto"),AC857-(AC857*Tabla135[[#This Row],[Valor del control]]),AND(Tabla135[[#This Row],[No. de Control]]=1,Tabla135[[#This Row],[Desplazamiento en la Matriz]]="Probabilidad"),E858,AND(Tabla135[[#This Row],[No. de Control]]&gt;1,Tabla135[[#This Row],[Desplazamiento en la Matriz]]="Probabilidad"),AC857),""),"")</f>
        <v/>
      </c>
      <c r="AD858" s="310">
        <f>IFERROR(_xlfn.MINIFS(Tabla135[Probabilidad residual],Tabla135[Id Riesgo],Tabla135[[#This Row],[Id Riesgo]]),"")</f>
        <v>0</v>
      </c>
      <c r="AE858" s="310">
        <f>IFERROR(_xlfn.MINIFS(Tabla135[Impacto residual],Tabla135[Id Riesgo],Tabla135[[#This Row],[Id Riesgo]]),"")</f>
        <v>0</v>
      </c>
      <c r="AF858" s="310" t="str" cm="1">
        <f t="array" ref="AF85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58" s="310" t="str" cm="1">
        <f t="array" ref="AG85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5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58" s="213"/>
      <c r="AJ858" s="727">
        <f>_xlfn.MINIFS(Tabla135[Probabilidad residual],Tabla135[Id Riesgo],Tabla135[[#This Row],[Id Riesgo]])</f>
        <v>0</v>
      </c>
      <c r="AK858" s="727">
        <f>_xlfn.MINIFS(Tabla135[Impacto residual],Tabla135[Id Riesgo],Tabla135[[#This Row],[Id Riesgo]])</f>
        <v>0</v>
      </c>
      <c r="AL858" s="727"/>
      <c r="AM858" s="727"/>
      <c r="AN858" s="213"/>
      <c r="AO858" s="213"/>
      <c r="AP858" s="213"/>
      <c r="AQ858" s="213"/>
      <c r="AR858" s="213"/>
      <c r="AS858" s="213"/>
      <c r="AT858" s="213"/>
      <c r="AU858" s="213"/>
      <c r="AV858" s="213"/>
      <c r="AW858" s="213"/>
      <c r="AX858" s="213"/>
      <c r="AY858" s="213"/>
    </row>
    <row r="859" spans="1:51" ht="14.6" x14ac:dyDescent="0.4">
      <c r="A859" s="735" t="str">
        <f>Tabla135[[#This Row],[Id Riesgo]]</f>
        <v>RC85</v>
      </c>
      <c r="B859" s="736" t="str">
        <f>Tabla135[[#This Row],[Riesgo]]</f>
        <v/>
      </c>
      <c r="C859" s="742" t="b">
        <f>Tabla135[[#This Row],[Identificado en paso 1 y 2?]]</f>
        <v>0</v>
      </c>
      <c r="D859" s="727" t="str">
        <f>_xlfn.XLOOKUP(Tabla135[[#This Row],[Id Riesgo]],Tabla13[Id Riesgo],Tabla13[Probabilidad],"",1)</f>
        <v/>
      </c>
      <c r="E859" s="727" t="str">
        <f>IF(C859=TRUE,_xlfn.XLOOKUP(Tabla135[[#This Row],[Id Riesgo]],Tabla13[Id Riesgo],Tabla13[Porcentaje Impacto],"",1),"")</f>
        <v/>
      </c>
      <c r="F859" s="290" t="str">
        <f t="shared" si="84"/>
        <v>RC85</v>
      </c>
      <c r="G859" s="415" t="b">
        <f>_xlfn.XLOOKUP(F859,Tabla13[Id Riesgo],Tabla13[Registro diligenciado],FALSE,1)</f>
        <v>0</v>
      </c>
      <c r="H859" s="290" t="str">
        <f>IF(G859,_xlfn.XLOOKUP(F859,Tabla6[Id Riesgo],Tabla6[DESCRIPCIÓN DEL RIESGO],FALSE,1),"")</f>
        <v/>
      </c>
      <c r="I859" s="327" t="str">
        <f>_xlfn.XLOOKUP(Tabla135[[#This Row],[Id Riesgo]],Tabla13[Id Riesgo],Tabla13[Probabilidad])</f>
        <v/>
      </c>
      <c r="J859" s="327" t="str">
        <f>_xlfn.XLOOKUP(Tabla135[[#This Row],[Id Riesgo]],Tabla13[Id Riesgo],Tabla13[Porcentaje Impacto],"",1)</f>
        <v/>
      </c>
      <c r="K859" s="311">
        <v>8</v>
      </c>
      <c r="L859" s="314"/>
      <c r="M859" s="314"/>
      <c r="N859" s="314"/>
      <c r="O859" s="295"/>
      <c r="P859" s="314"/>
      <c r="Q859" s="328" t="str">
        <f>_xlfn.TEXTJOIN(" ",TRUE,Tabla135[[#This Row],[Actividad - Acción ¿Qué?
Inicia con verbo]],Tabla135[[#This Row],[Complemento
(Observaciones o desviaciones)]])</f>
        <v/>
      </c>
      <c r="R859" s="295"/>
      <c r="S859" s="327" t="str">
        <f>_xlfn.XLOOKUP(Tabla135[[#This Row],[Tipo de control]],Tabla7[Tipo de control],Tabla7[Peso],"",1)</f>
        <v/>
      </c>
      <c r="T859" s="290" t="str">
        <f>_xlfn.XLOOKUP(Tabla135[[#This Row],[Tipo de control]],Tabla7[Tipo de control],Tabla7[Afectación matriz],"",1)</f>
        <v/>
      </c>
      <c r="U859" s="295"/>
      <c r="V859" s="327" t="str">
        <f>_xlfn.XLOOKUP(Tabla135[[#This Row],[Implementación]],Tabla11[Implementación],Tabla11[Peso],"",1)</f>
        <v/>
      </c>
      <c r="W859" s="295"/>
      <c r="X859" s="295"/>
      <c r="Y859" s="295"/>
      <c r="Z859" s="295"/>
      <c r="AA859" s="310" t="str">
        <f>IFERROR(Tabla135[[#This Row],[Peso del control]]+Tabla135[[#This Row],[Peso de la implementación]],"")</f>
        <v/>
      </c>
      <c r="AB859" s="310" t="str" cm="1">
        <f t="array" ref="AB859">IFERROR(IF(Tabla135[[#This Row],[Registro diligenciado]]=TRUE,_xlfn.IFS(AND(Tabla135[[#This Row],[No. de Control]]=1,Tabla135[[#This Row],[Desplazamiento en la Matriz]]="Probabilidad"),D859-(D859*Tabla135[[#This Row],[Valor del control]]),AND(Tabla135[[#This Row],[No. de Control]]&gt;1,Tabla135[[#This Row],[Desplazamiento en la Matriz]]="Probabilidad"),AB858-(AB858*Tabla135[[#This Row],[Valor del control]]),AND(Tabla135[[#This Row],[No. de Control]]=1,Tabla135[[#This Row],[Desplazamiento en la Matriz]]="Impacto"),D859,AND(Tabla135[[#This Row],[No. de Control]]&gt;1,Tabla135[[#This Row],[Desplazamiento en la Matriz]]="Impacto"),AB858),""),"")</f>
        <v/>
      </c>
      <c r="AC859" s="310" t="str" cm="1">
        <f t="array" ref="AC859">IFERROR(IF(Tabla135[[#This Row],[Registro diligenciado]]=TRUE,_xlfn.IFS(AND(Tabla135[[#This Row],[No. de Control]]=1,Tabla135[[#This Row],[Desplazamiento en la Matriz]]="Impacto"),E859-(E859*Tabla135[[#This Row],[Valor del control]]),AND(Tabla135[[#This Row],[No. de Control]]&gt;1,Tabla135[[#This Row],[Desplazamiento en la Matriz]]="Impacto"),AC858-(AC858*Tabla135[[#This Row],[Valor del control]]),AND(Tabla135[[#This Row],[No. de Control]]=1,Tabla135[[#This Row],[Desplazamiento en la Matriz]]="Probabilidad"),E859,AND(Tabla135[[#This Row],[No. de Control]]&gt;1,Tabla135[[#This Row],[Desplazamiento en la Matriz]]="Probabilidad"),AC858),""),"")</f>
        <v/>
      </c>
      <c r="AD859" s="310">
        <f>IFERROR(_xlfn.MINIFS(Tabla135[Probabilidad residual],Tabla135[Id Riesgo],Tabla135[[#This Row],[Id Riesgo]]),"")</f>
        <v>0</v>
      </c>
      <c r="AE859" s="310">
        <f>IFERROR(_xlfn.MINIFS(Tabla135[Impacto residual],Tabla135[Id Riesgo],Tabla135[[#This Row],[Id Riesgo]]),"")</f>
        <v>0</v>
      </c>
      <c r="AF859" s="310" t="str" cm="1">
        <f t="array" ref="AF85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59" s="310" t="str" cm="1">
        <f t="array" ref="AG85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5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59" s="213"/>
      <c r="AJ859" s="727">
        <f>_xlfn.MINIFS(Tabla135[Probabilidad residual],Tabla135[Id Riesgo],Tabla135[[#This Row],[Id Riesgo]])</f>
        <v>0</v>
      </c>
      <c r="AK859" s="727">
        <f>_xlfn.MINIFS(Tabla135[Impacto residual],Tabla135[Id Riesgo],Tabla135[[#This Row],[Id Riesgo]])</f>
        <v>0</v>
      </c>
      <c r="AL859" s="727"/>
      <c r="AM859" s="727"/>
      <c r="AN859" s="213"/>
      <c r="AO859" s="213"/>
      <c r="AP859" s="213"/>
      <c r="AQ859" s="213"/>
      <c r="AR859" s="213"/>
      <c r="AS859" s="213"/>
      <c r="AT859" s="213"/>
      <c r="AU859" s="213"/>
      <c r="AV859" s="213"/>
      <c r="AW859" s="213"/>
      <c r="AX859" s="213"/>
      <c r="AY859" s="213"/>
    </row>
    <row r="860" spans="1:51" ht="14.6" x14ac:dyDescent="0.4">
      <c r="A860" s="735" t="str">
        <f>Tabla135[[#This Row],[Id Riesgo]]</f>
        <v>RC85</v>
      </c>
      <c r="B860" s="736" t="str">
        <f>Tabla135[[#This Row],[Riesgo]]</f>
        <v/>
      </c>
      <c r="C860" s="742" t="b">
        <f>Tabla135[[#This Row],[Identificado en paso 1 y 2?]]</f>
        <v>0</v>
      </c>
      <c r="D860" s="727" t="str">
        <f>_xlfn.XLOOKUP(Tabla135[[#This Row],[Id Riesgo]],Tabla13[Id Riesgo],Tabla13[Probabilidad],"",1)</f>
        <v/>
      </c>
      <c r="E860" s="727" t="str">
        <f>IF(C860=TRUE,_xlfn.XLOOKUP(Tabla135[[#This Row],[Id Riesgo]],Tabla13[Id Riesgo],Tabla13[Porcentaje Impacto],"",1),"")</f>
        <v/>
      </c>
      <c r="F860" s="290" t="str">
        <f t="shared" si="84"/>
        <v>RC85</v>
      </c>
      <c r="G860" s="415" t="b">
        <f>_xlfn.XLOOKUP(F860,Tabla13[Id Riesgo],Tabla13[Registro diligenciado],FALSE,1)</f>
        <v>0</v>
      </c>
      <c r="H860" s="290" t="str">
        <f>IF(G860,_xlfn.XLOOKUP(F860,Tabla6[Id Riesgo],Tabla6[DESCRIPCIÓN DEL RIESGO],FALSE,1),"")</f>
        <v/>
      </c>
      <c r="I860" s="327" t="str">
        <f>_xlfn.XLOOKUP(Tabla135[[#This Row],[Id Riesgo]],Tabla13[Id Riesgo],Tabla13[Probabilidad])</f>
        <v/>
      </c>
      <c r="J860" s="327" t="str">
        <f>_xlfn.XLOOKUP(Tabla135[[#This Row],[Id Riesgo]],Tabla13[Id Riesgo],Tabla13[Porcentaje Impacto],"",1)</f>
        <v/>
      </c>
      <c r="K860" s="311">
        <v>9</v>
      </c>
      <c r="L860" s="314"/>
      <c r="M860" s="314"/>
      <c r="N860" s="314"/>
      <c r="O860" s="295"/>
      <c r="P860" s="314"/>
      <c r="Q860" s="328" t="str">
        <f>_xlfn.TEXTJOIN(" ",TRUE,Tabla135[[#This Row],[Actividad - Acción ¿Qué?
Inicia con verbo]],Tabla135[[#This Row],[Complemento
(Observaciones o desviaciones)]])</f>
        <v/>
      </c>
      <c r="R860" s="295"/>
      <c r="S860" s="327" t="str">
        <f>_xlfn.XLOOKUP(Tabla135[[#This Row],[Tipo de control]],Tabla7[Tipo de control],Tabla7[Peso],"",1)</f>
        <v/>
      </c>
      <c r="T860" s="290" t="str">
        <f>_xlfn.XLOOKUP(Tabla135[[#This Row],[Tipo de control]],Tabla7[Tipo de control],Tabla7[Afectación matriz],"",1)</f>
        <v/>
      </c>
      <c r="U860" s="295"/>
      <c r="V860" s="327" t="str">
        <f>_xlfn.XLOOKUP(Tabla135[[#This Row],[Implementación]],Tabla11[Implementación],Tabla11[Peso],"",1)</f>
        <v/>
      </c>
      <c r="W860" s="295"/>
      <c r="X860" s="295"/>
      <c r="Y860" s="295"/>
      <c r="Z860" s="295"/>
      <c r="AA860" s="310" t="str">
        <f>IFERROR(Tabla135[[#This Row],[Peso del control]]+Tabla135[[#This Row],[Peso de la implementación]],"")</f>
        <v/>
      </c>
      <c r="AB860" s="310" t="str" cm="1">
        <f t="array" ref="AB860">IFERROR(IF(Tabla135[[#This Row],[Registro diligenciado]]=TRUE,_xlfn.IFS(AND(Tabla135[[#This Row],[No. de Control]]=1,Tabla135[[#This Row],[Desplazamiento en la Matriz]]="Probabilidad"),D860-(D860*Tabla135[[#This Row],[Valor del control]]),AND(Tabla135[[#This Row],[No. de Control]]&gt;1,Tabla135[[#This Row],[Desplazamiento en la Matriz]]="Probabilidad"),AB859-(AB859*Tabla135[[#This Row],[Valor del control]]),AND(Tabla135[[#This Row],[No. de Control]]=1,Tabla135[[#This Row],[Desplazamiento en la Matriz]]="Impacto"),D860,AND(Tabla135[[#This Row],[No. de Control]]&gt;1,Tabla135[[#This Row],[Desplazamiento en la Matriz]]="Impacto"),AB859),""),"")</f>
        <v/>
      </c>
      <c r="AC860" s="310" t="str" cm="1">
        <f t="array" ref="AC860">IFERROR(IF(Tabla135[[#This Row],[Registro diligenciado]]=TRUE,_xlfn.IFS(AND(Tabla135[[#This Row],[No. de Control]]=1,Tabla135[[#This Row],[Desplazamiento en la Matriz]]="Impacto"),E860-(E860*Tabla135[[#This Row],[Valor del control]]),AND(Tabla135[[#This Row],[No. de Control]]&gt;1,Tabla135[[#This Row],[Desplazamiento en la Matriz]]="Impacto"),AC859-(AC859*Tabla135[[#This Row],[Valor del control]]),AND(Tabla135[[#This Row],[No. de Control]]=1,Tabla135[[#This Row],[Desplazamiento en la Matriz]]="Probabilidad"),E860,AND(Tabla135[[#This Row],[No. de Control]]&gt;1,Tabla135[[#This Row],[Desplazamiento en la Matriz]]="Probabilidad"),AC859),""),"")</f>
        <v/>
      </c>
      <c r="AD860" s="310">
        <f>IFERROR(_xlfn.MINIFS(Tabla135[Probabilidad residual],Tabla135[Id Riesgo],Tabla135[[#This Row],[Id Riesgo]]),"")</f>
        <v>0</v>
      </c>
      <c r="AE860" s="310">
        <f>IFERROR(_xlfn.MINIFS(Tabla135[Impacto residual],Tabla135[Id Riesgo],Tabla135[[#This Row],[Id Riesgo]]),"")</f>
        <v>0</v>
      </c>
      <c r="AF860" s="310" t="str" cm="1">
        <f t="array" ref="AF86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60" s="310" t="str" cm="1">
        <f t="array" ref="AG86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6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60" s="213"/>
      <c r="AJ860" s="727">
        <f>_xlfn.MINIFS(Tabla135[Probabilidad residual],Tabla135[Id Riesgo],Tabla135[[#This Row],[Id Riesgo]])</f>
        <v>0</v>
      </c>
      <c r="AK860" s="727">
        <f>_xlfn.MINIFS(Tabla135[Impacto residual],Tabla135[Id Riesgo],Tabla135[[#This Row],[Id Riesgo]])</f>
        <v>0</v>
      </c>
      <c r="AL860" s="727"/>
      <c r="AM860" s="727"/>
      <c r="AN860" s="213"/>
      <c r="AO860" s="213"/>
      <c r="AP860" s="213"/>
      <c r="AQ860" s="213"/>
      <c r="AR860" s="213"/>
      <c r="AS860" s="213"/>
      <c r="AT860" s="213"/>
      <c r="AU860" s="213"/>
      <c r="AV860" s="213"/>
      <c r="AW860" s="213"/>
      <c r="AX860" s="213"/>
      <c r="AY860" s="213"/>
    </row>
    <row r="861" spans="1:51" ht="14.6" x14ac:dyDescent="0.4">
      <c r="A861" s="735" t="str">
        <f>Tabla135[[#This Row],[Id Riesgo]]</f>
        <v>RC85</v>
      </c>
      <c r="B861" s="736" t="str">
        <f>Tabla135[[#This Row],[Riesgo]]</f>
        <v/>
      </c>
      <c r="C861" s="742" t="b">
        <f>Tabla135[[#This Row],[Identificado en paso 1 y 2?]]</f>
        <v>0</v>
      </c>
      <c r="D861" s="727" t="str">
        <f>_xlfn.XLOOKUP(Tabla135[[#This Row],[Id Riesgo]],Tabla13[Id Riesgo],Tabla13[Probabilidad],"",1)</f>
        <v/>
      </c>
      <c r="E861" s="727" t="str">
        <f>IF(C861=TRUE,_xlfn.XLOOKUP(Tabla135[[#This Row],[Id Riesgo]],Tabla13[Id Riesgo],Tabla13[Porcentaje Impacto],"",1),"")</f>
        <v/>
      </c>
      <c r="F861" s="290" t="str">
        <f t="shared" si="84"/>
        <v>RC85</v>
      </c>
      <c r="G861" s="415" t="b">
        <f>_xlfn.XLOOKUP(F861,Tabla13[Id Riesgo],Tabla13[Registro diligenciado],FALSE,1)</f>
        <v>0</v>
      </c>
      <c r="H861" s="290" t="str">
        <f>IF(G861,_xlfn.XLOOKUP(F861,Tabla6[Id Riesgo],Tabla6[DESCRIPCIÓN DEL RIESGO],FALSE,1),"")</f>
        <v/>
      </c>
      <c r="I861" s="327" t="str">
        <f>_xlfn.XLOOKUP(Tabla135[[#This Row],[Id Riesgo]],Tabla13[Id Riesgo],Tabla13[Probabilidad])</f>
        <v/>
      </c>
      <c r="J861" s="327" t="str">
        <f>_xlfn.XLOOKUP(Tabla135[[#This Row],[Id Riesgo]],Tabla13[Id Riesgo],Tabla13[Porcentaje Impacto],"",1)</f>
        <v/>
      </c>
      <c r="K861" s="311">
        <v>10</v>
      </c>
      <c r="L861" s="314"/>
      <c r="M861" s="314"/>
      <c r="N861" s="314"/>
      <c r="O861" s="295"/>
      <c r="P861" s="314"/>
      <c r="Q861" s="328" t="str">
        <f>_xlfn.TEXTJOIN(" ",TRUE,Tabla135[[#This Row],[Actividad - Acción ¿Qué?
Inicia con verbo]],Tabla135[[#This Row],[Complemento
(Observaciones o desviaciones)]])</f>
        <v/>
      </c>
      <c r="R861" s="295"/>
      <c r="S861" s="327" t="str">
        <f>_xlfn.XLOOKUP(Tabla135[[#This Row],[Tipo de control]],Tabla7[Tipo de control],Tabla7[Peso],"",1)</f>
        <v/>
      </c>
      <c r="T861" s="290" t="str">
        <f>_xlfn.XLOOKUP(Tabla135[[#This Row],[Tipo de control]],Tabla7[Tipo de control],Tabla7[Afectación matriz],"",1)</f>
        <v/>
      </c>
      <c r="U861" s="295"/>
      <c r="V861" s="327" t="str">
        <f>_xlfn.XLOOKUP(Tabla135[[#This Row],[Implementación]],Tabla11[Implementación],Tabla11[Peso],"",1)</f>
        <v/>
      </c>
      <c r="W861" s="295"/>
      <c r="X861" s="295"/>
      <c r="Y861" s="295"/>
      <c r="Z861" s="295"/>
      <c r="AA861" s="310" t="str">
        <f>IFERROR(Tabla135[[#This Row],[Peso del control]]+Tabla135[[#This Row],[Peso de la implementación]],"")</f>
        <v/>
      </c>
      <c r="AB861" s="310" t="str" cm="1">
        <f t="array" ref="AB861">IFERROR(IF(Tabla135[[#This Row],[Registro diligenciado]]=TRUE,_xlfn.IFS(AND(Tabla135[[#This Row],[No. de Control]]=1,Tabla135[[#This Row],[Desplazamiento en la Matriz]]="Probabilidad"),D861-(D861*Tabla135[[#This Row],[Valor del control]]),AND(Tabla135[[#This Row],[No. de Control]]&gt;1,Tabla135[[#This Row],[Desplazamiento en la Matriz]]="Probabilidad"),AB860-(AB860*Tabla135[[#This Row],[Valor del control]]),AND(Tabla135[[#This Row],[No. de Control]]=1,Tabla135[[#This Row],[Desplazamiento en la Matriz]]="Impacto"),D861,AND(Tabla135[[#This Row],[No. de Control]]&gt;1,Tabla135[[#This Row],[Desplazamiento en la Matriz]]="Impacto"),AB860),""),"")</f>
        <v/>
      </c>
      <c r="AC861" s="310" t="str" cm="1">
        <f t="array" ref="AC861">IFERROR(IF(Tabla135[[#This Row],[Registro diligenciado]]=TRUE,_xlfn.IFS(AND(Tabla135[[#This Row],[No. de Control]]=1,Tabla135[[#This Row],[Desplazamiento en la Matriz]]="Impacto"),E861-(E861*Tabla135[[#This Row],[Valor del control]]),AND(Tabla135[[#This Row],[No. de Control]]&gt;1,Tabla135[[#This Row],[Desplazamiento en la Matriz]]="Impacto"),AC860-(AC860*Tabla135[[#This Row],[Valor del control]]),AND(Tabla135[[#This Row],[No. de Control]]=1,Tabla135[[#This Row],[Desplazamiento en la Matriz]]="Probabilidad"),E861,AND(Tabla135[[#This Row],[No. de Control]]&gt;1,Tabla135[[#This Row],[Desplazamiento en la Matriz]]="Probabilidad"),AC860),""),"")</f>
        <v/>
      </c>
      <c r="AD861" s="310">
        <f>IFERROR(_xlfn.MINIFS(Tabla135[Probabilidad residual],Tabla135[Id Riesgo],Tabla135[[#This Row],[Id Riesgo]]),"")</f>
        <v>0</v>
      </c>
      <c r="AE861" s="310">
        <f>IFERROR(_xlfn.MINIFS(Tabla135[Impacto residual],Tabla135[Id Riesgo],Tabla135[[#This Row],[Id Riesgo]]),"")</f>
        <v>0</v>
      </c>
      <c r="AF861" s="310" t="str" cm="1">
        <f t="array" ref="AF86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61" s="310" t="str" cm="1">
        <f t="array" ref="AG86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6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61" s="213"/>
      <c r="AJ861" s="727">
        <f>_xlfn.MINIFS(Tabla135[Probabilidad residual],Tabla135[Id Riesgo],Tabla135[[#This Row],[Id Riesgo]])</f>
        <v>0</v>
      </c>
      <c r="AK861" s="727">
        <f>_xlfn.MINIFS(Tabla135[Impacto residual],Tabla135[Id Riesgo],Tabla135[[#This Row],[Id Riesgo]])</f>
        <v>0</v>
      </c>
      <c r="AL861" s="727"/>
      <c r="AM861" s="727"/>
      <c r="AN861" s="213"/>
      <c r="AO861" s="213"/>
      <c r="AP861" s="213"/>
      <c r="AQ861" s="213"/>
      <c r="AR861" s="213"/>
      <c r="AS861" s="213"/>
      <c r="AT861" s="213"/>
      <c r="AU861" s="213"/>
      <c r="AV861" s="213"/>
      <c r="AW861" s="213"/>
      <c r="AX861" s="213"/>
      <c r="AY861" s="213"/>
    </row>
    <row r="862" spans="1:51" ht="14.6" x14ac:dyDescent="0.4">
      <c r="A862" s="735" t="str">
        <f>Tabla135[[#This Row],[Id Riesgo]]</f>
        <v>RC86</v>
      </c>
      <c r="B862" s="736" t="str">
        <f>Tabla135[[#This Row],[Riesgo]]</f>
        <v/>
      </c>
      <c r="C862" s="742" t="b">
        <f>Tabla135[[#This Row],[Identificado en paso 1 y 2?]]</f>
        <v>0</v>
      </c>
      <c r="D862" s="727" t="str">
        <f>_xlfn.XLOOKUP(Tabla135[[#This Row],[Id Riesgo]],Tabla13[Id Riesgo],Tabla13[Probabilidad],"",1)</f>
        <v/>
      </c>
      <c r="E862" s="727" t="str">
        <f>IF(C862=TRUE,_xlfn.XLOOKUP(Tabla135[[#This Row],[Id Riesgo]],Tabla13[Id Riesgo],Tabla13[Porcentaje Impacto],"",1),"")</f>
        <v/>
      </c>
      <c r="F862" s="290" t="s">
        <v>217</v>
      </c>
      <c r="G862" s="415" t="b">
        <f>_xlfn.XLOOKUP(F862,Tabla13[Id Riesgo],Tabla13[Registro diligenciado],FALSE,1)</f>
        <v>0</v>
      </c>
      <c r="H862" s="290" t="str">
        <f>IF(G862,_xlfn.XLOOKUP(F862,Tabla6[Id Riesgo],Tabla6[DESCRIPCIÓN DEL RIESGO],FALSE,1),"")</f>
        <v/>
      </c>
      <c r="I862" s="327" t="str">
        <f>_xlfn.XLOOKUP(Tabla135[[#This Row],[Id Riesgo]],Tabla13[Id Riesgo],Tabla13[Probabilidad])</f>
        <v/>
      </c>
      <c r="J862" s="327" t="str">
        <f>_xlfn.XLOOKUP(Tabla135[[#This Row],[Id Riesgo]],Tabla13[Id Riesgo],Tabla13[Porcentaje Impacto],"",1)</f>
        <v/>
      </c>
      <c r="K862" s="311">
        <v>1</v>
      </c>
      <c r="L862" s="314"/>
      <c r="M862" s="314"/>
      <c r="N862" s="314"/>
      <c r="O862" s="295"/>
      <c r="P862" s="314"/>
      <c r="Q862" s="328" t="str">
        <f>_xlfn.TEXTJOIN(" ",TRUE,Tabla135[[#This Row],[Actividad - Acción ¿Qué?
Inicia con verbo]],Tabla135[[#This Row],[Complemento
(Observaciones o desviaciones)]])</f>
        <v/>
      </c>
      <c r="R862" s="295"/>
      <c r="S862" s="327" t="str">
        <f>_xlfn.XLOOKUP(Tabla135[[#This Row],[Tipo de control]],Tabla7[Tipo de control],Tabla7[Peso],"",1)</f>
        <v/>
      </c>
      <c r="T862" s="290" t="str">
        <f>_xlfn.XLOOKUP(Tabla135[[#This Row],[Tipo de control]],Tabla7[Tipo de control],Tabla7[Afectación matriz],"",1)</f>
        <v/>
      </c>
      <c r="U862" s="295"/>
      <c r="V862" s="327" t="str">
        <f>_xlfn.XLOOKUP(Tabla135[[#This Row],[Implementación]],Tabla11[Implementación],Tabla11[Peso],"",1)</f>
        <v/>
      </c>
      <c r="W862" s="295"/>
      <c r="X862" s="295"/>
      <c r="Y862" s="295"/>
      <c r="Z862" s="295"/>
      <c r="AA862" s="310" t="str">
        <f>IFERROR(Tabla135[[#This Row],[Peso del control]]+Tabla135[[#This Row],[Peso de la implementación]],"")</f>
        <v/>
      </c>
      <c r="AB862" s="310" t="str" cm="1">
        <f t="array" ref="AB862">IFERROR(IF(Tabla135[[#This Row],[Registro diligenciado]]=TRUE,_xlfn.IFS(AND(Tabla135[[#This Row],[No. de Control]]=1,Tabla135[[#This Row],[Desplazamiento en la Matriz]]="Probabilidad"),D862-(D862*Tabla135[[#This Row],[Valor del control]]),AND(Tabla135[[#This Row],[No. de Control]]&gt;1,Tabla135[[#This Row],[Desplazamiento en la Matriz]]="Probabilidad"),AB861-(AB861*Tabla135[[#This Row],[Valor del control]]),AND(Tabla135[[#This Row],[No. de Control]]=1,Tabla135[[#This Row],[Desplazamiento en la Matriz]]="Impacto"),D862,AND(Tabla135[[#This Row],[No. de Control]]&gt;1,Tabla135[[#This Row],[Desplazamiento en la Matriz]]="Impacto"),AB861),""),"")</f>
        <v/>
      </c>
      <c r="AC862" s="310" t="str" cm="1">
        <f t="array" ref="AC862">IFERROR(IF(Tabla135[[#This Row],[Registro diligenciado]]=TRUE,_xlfn.IFS(AND(Tabla135[[#This Row],[No. de Control]]=1,Tabla135[[#This Row],[Desplazamiento en la Matriz]]="Impacto"),E862-(E862*Tabla135[[#This Row],[Valor del control]]),AND(Tabla135[[#This Row],[No. de Control]]&gt;1,Tabla135[[#This Row],[Desplazamiento en la Matriz]]="Impacto"),AC861-(AC861*Tabla135[[#This Row],[Valor del control]]),AND(Tabla135[[#This Row],[No. de Control]]=1,Tabla135[[#This Row],[Desplazamiento en la Matriz]]="Probabilidad"),E862,AND(Tabla135[[#This Row],[No. de Control]]&gt;1,Tabla135[[#This Row],[Desplazamiento en la Matriz]]="Probabilidad"),AC861),""),"")</f>
        <v/>
      </c>
      <c r="AD862" s="310">
        <f>IFERROR(_xlfn.MINIFS(Tabla135[Probabilidad residual],Tabla135[Id Riesgo],Tabla135[[#This Row],[Id Riesgo]]),"")</f>
        <v>0</v>
      </c>
      <c r="AE862" s="310">
        <f>IFERROR(_xlfn.MINIFS(Tabla135[Impacto residual],Tabla135[Id Riesgo],Tabla135[[#This Row],[Id Riesgo]]),"")</f>
        <v>0</v>
      </c>
      <c r="AF862" s="310" t="str" cm="1">
        <f t="array" ref="AF86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62" s="310" t="str" cm="1">
        <f t="array" ref="AG86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6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62" s="213"/>
      <c r="AJ862" s="727">
        <f>_xlfn.MINIFS(Tabla135[Probabilidad residual],Tabla135[Id Riesgo],Tabla135[[#This Row],[Id Riesgo]])</f>
        <v>0</v>
      </c>
      <c r="AK862" s="727">
        <f>_xlfn.MINIFS(Tabla135[Impacto residual],Tabla135[Id Riesgo],Tabla135[[#This Row],[Id Riesgo]])</f>
        <v>0</v>
      </c>
      <c r="AL862" s="727" t="str" cm="1">
        <f t="array" ref="AL862">IFERROR(_xlfn.IFS(AND(AJ862&gt;=CONFIGURACIÓN!$BF$6,AJ862&lt;=CONFIGURACIÓN!$BG$6),CONFIGURACIÓN!$BE$6,AND(AJ862&gt;=CONFIGURACIÓN!$BF$7,AJ862&lt;=CONFIGURACIÓN!$BG$7),CONFIGURACIÓN!$BE$7,AND(AJ862&gt;=CONFIGURACIÓN!$BF$8,AJ862&lt;=CONFIGURACIÓN!$BG$8),CONFIGURACIÓN!$BE$8,AND(AJ862&gt;=CONFIGURACIÓN!$BF$9,AJ862&lt;=CONFIGURACIÓN!$BG$9),CONFIGURACIÓN!$BE$9,AND(AJ862&gt;=CONFIGURACIÓN!$BF$10,AJ862&lt;=CONFIGURACIÓN!$BG$10),CONFIGURACIÓN!$BE$10),"")</f>
        <v/>
      </c>
      <c r="AM862" s="727" t="str" cm="1">
        <f t="array" ref="AM862">IFERROR(_xlfn.IFS(AND(AK862&gt;=CONFIGURACIÓN!$BJ$6,AK862&lt;=CONFIGURACIÓN!$BK$6),CONFIGURACIÓN!$BI$6,AND(AK862&gt;=CONFIGURACIÓN!$BJ$7,AK862&lt;=CONFIGURACIÓN!$BK$7),CONFIGURACIÓN!$BI$7,AND(AK862&gt;=CONFIGURACIÓN!$BJ$8,AK862&lt;=CONFIGURACIÓN!$BK$8),CONFIGURACIÓN!$BI$8,AND(AK862&gt;=CONFIGURACIÓN!$BJ$9,AK862&lt;=CONFIGURACIÓN!$BK$9),CONFIGURACIÓN!$BI$9,AND(AK862&gt;=CONFIGURACIÓN!$BJ$10,AK862&lt;=CONFIGURACIÓN!$BK$10),CONFIGURACIÓN!$BI$10),"")</f>
        <v/>
      </c>
      <c r="AN862" s="213"/>
      <c r="AO862" s="213"/>
      <c r="AP862" s="213"/>
      <c r="AQ862" s="213"/>
      <c r="AR862" s="213"/>
      <c r="AS862" s="213"/>
      <c r="AT862" s="213"/>
      <c r="AU862" s="213"/>
      <c r="AV862" s="213"/>
      <c r="AW862" s="213"/>
      <c r="AX862" s="213"/>
      <c r="AY862" s="213"/>
    </row>
    <row r="863" spans="1:51" ht="14.6" x14ac:dyDescent="0.4">
      <c r="A863" s="735" t="str">
        <f>Tabla135[[#This Row],[Id Riesgo]]</f>
        <v>RC86</v>
      </c>
      <c r="B863" s="736" t="str">
        <f>Tabla135[[#This Row],[Riesgo]]</f>
        <v/>
      </c>
      <c r="C863" s="742" t="b">
        <f>Tabla135[[#This Row],[Identificado en paso 1 y 2?]]</f>
        <v>0</v>
      </c>
      <c r="D863" s="727" t="str">
        <f>_xlfn.XLOOKUP(Tabla135[[#This Row],[Id Riesgo]],Tabla13[Id Riesgo],Tabla13[Probabilidad],"",1)</f>
        <v/>
      </c>
      <c r="E863" s="727" t="str">
        <f>IF(C863=TRUE,_xlfn.XLOOKUP(Tabla135[[#This Row],[Id Riesgo]],Tabla13[Id Riesgo],Tabla13[Porcentaje Impacto],"",1),"")</f>
        <v/>
      </c>
      <c r="F863" s="290" t="str">
        <f t="shared" ref="F863:F871" si="85">F862</f>
        <v>RC86</v>
      </c>
      <c r="G863" s="415" t="b">
        <f>_xlfn.XLOOKUP(F863,Tabla13[Id Riesgo],Tabla13[Registro diligenciado],FALSE,1)</f>
        <v>0</v>
      </c>
      <c r="H863" s="290" t="str">
        <f>IF(G863,_xlfn.XLOOKUP(F863,Tabla6[Id Riesgo],Tabla6[DESCRIPCIÓN DEL RIESGO],FALSE,1),"")</f>
        <v/>
      </c>
      <c r="I863" s="327" t="str">
        <f>_xlfn.XLOOKUP(Tabla135[[#This Row],[Id Riesgo]],Tabla13[Id Riesgo],Tabla13[Probabilidad])</f>
        <v/>
      </c>
      <c r="J863" s="327" t="str">
        <f>_xlfn.XLOOKUP(Tabla135[[#This Row],[Id Riesgo]],Tabla13[Id Riesgo],Tabla13[Porcentaje Impacto],"",1)</f>
        <v/>
      </c>
      <c r="K863" s="311">
        <v>2</v>
      </c>
      <c r="L863" s="314"/>
      <c r="M863" s="314"/>
      <c r="N863" s="314"/>
      <c r="O863" s="295"/>
      <c r="P863" s="314"/>
      <c r="Q863" s="328" t="str">
        <f>_xlfn.TEXTJOIN(" ",TRUE,Tabla135[[#This Row],[Actividad - Acción ¿Qué?
Inicia con verbo]],Tabla135[[#This Row],[Complemento
(Observaciones o desviaciones)]])</f>
        <v/>
      </c>
      <c r="R863" s="295"/>
      <c r="S863" s="327" t="str">
        <f>_xlfn.XLOOKUP(Tabla135[[#This Row],[Tipo de control]],Tabla7[Tipo de control],Tabla7[Peso],"",1)</f>
        <v/>
      </c>
      <c r="T863" s="290" t="str">
        <f>_xlfn.XLOOKUP(Tabla135[[#This Row],[Tipo de control]],Tabla7[Tipo de control],Tabla7[Afectación matriz],"",1)</f>
        <v/>
      </c>
      <c r="U863" s="295"/>
      <c r="V863" s="327" t="str">
        <f>_xlfn.XLOOKUP(Tabla135[[#This Row],[Implementación]],Tabla11[Implementación],Tabla11[Peso],"",1)</f>
        <v/>
      </c>
      <c r="W863" s="295"/>
      <c r="X863" s="295"/>
      <c r="Y863" s="295"/>
      <c r="Z863" s="295"/>
      <c r="AA863" s="310" t="str">
        <f>IFERROR(Tabla135[[#This Row],[Peso del control]]+Tabla135[[#This Row],[Peso de la implementación]],"")</f>
        <v/>
      </c>
      <c r="AB863" s="310" t="str" cm="1">
        <f t="array" ref="AB863">IFERROR(IF(Tabla135[[#This Row],[Registro diligenciado]]=TRUE,_xlfn.IFS(AND(Tabla135[[#This Row],[No. de Control]]=1,Tabla135[[#This Row],[Desplazamiento en la Matriz]]="Probabilidad"),D863-(D863*Tabla135[[#This Row],[Valor del control]]),AND(Tabla135[[#This Row],[No. de Control]]&gt;1,Tabla135[[#This Row],[Desplazamiento en la Matriz]]="Probabilidad"),AB862-(AB862*Tabla135[[#This Row],[Valor del control]]),AND(Tabla135[[#This Row],[No. de Control]]=1,Tabla135[[#This Row],[Desplazamiento en la Matriz]]="Impacto"),D863,AND(Tabla135[[#This Row],[No. de Control]]&gt;1,Tabla135[[#This Row],[Desplazamiento en la Matriz]]="Impacto"),AB862),""),"")</f>
        <v/>
      </c>
      <c r="AC863" s="310" t="str" cm="1">
        <f t="array" ref="AC863">IFERROR(IF(Tabla135[[#This Row],[Registro diligenciado]]=TRUE,_xlfn.IFS(AND(Tabla135[[#This Row],[No. de Control]]=1,Tabla135[[#This Row],[Desplazamiento en la Matriz]]="Impacto"),E863-(E863*Tabla135[[#This Row],[Valor del control]]),AND(Tabla135[[#This Row],[No. de Control]]&gt;1,Tabla135[[#This Row],[Desplazamiento en la Matriz]]="Impacto"),AC862-(AC862*Tabla135[[#This Row],[Valor del control]]),AND(Tabla135[[#This Row],[No. de Control]]=1,Tabla135[[#This Row],[Desplazamiento en la Matriz]]="Probabilidad"),E863,AND(Tabla135[[#This Row],[No. de Control]]&gt;1,Tabla135[[#This Row],[Desplazamiento en la Matriz]]="Probabilidad"),AC862),""),"")</f>
        <v/>
      </c>
      <c r="AD863" s="310">
        <f>IFERROR(_xlfn.MINIFS(Tabla135[Probabilidad residual],Tabla135[Id Riesgo],Tabla135[[#This Row],[Id Riesgo]]),"")</f>
        <v>0</v>
      </c>
      <c r="AE863" s="310">
        <f>IFERROR(_xlfn.MINIFS(Tabla135[Impacto residual],Tabla135[Id Riesgo],Tabla135[[#This Row],[Id Riesgo]]),"")</f>
        <v>0</v>
      </c>
      <c r="AF863" s="310" t="str" cm="1">
        <f t="array" ref="AF86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63" s="310" t="str" cm="1">
        <f t="array" ref="AG86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6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63" s="213"/>
      <c r="AJ863" s="727">
        <f>_xlfn.MINIFS(Tabla135[Probabilidad residual],Tabla135[Id Riesgo],Tabla135[[#This Row],[Id Riesgo]])</f>
        <v>0</v>
      </c>
      <c r="AK863" s="727">
        <f>_xlfn.MINIFS(Tabla135[Impacto residual],Tabla135[Id Riesgo],Tabla135[[#This Row],[Id Riesgo]])</f>
        <v>0</v>
      </c>
      <c r="AL863" s="727"/>
      <c r="AM863" s="727"/>
      <c r="AN863" s="213"/>
      <c r="AO863" s="213"/>
      <c r="AP863" s="213"/>
      <c r="AQ863" s="213"/>
      <c r="AR863" s="213"/>
      <c r="AS863" s="213"/>
      <c r="AT863" s="213"/>
      <c r="AU863" s="213"/>
      <c r="AV863" s="213"/>
      <c r="AW863" s="213"/>
      <c r="AX863" s="213"/>
      <c r="AY863" s="213"/>
    </row>
    <row r="864" spans="1:51" ht="14.6" x14ac:dyDescent="0.4">
      <c r="A864" s="735" t="str">
        <f>Tabla135[[#This Row],[Id Riesgo]]</f>
        <v>RC86</v>
      </c>
      <c r="B864" s="736" t="str">
        <f>Tabla135[[#This Row],[Riesgo]]</f>
        <v/>
      </c>
      <c r="C864" s="742" t="b">
        <f>Tabla135[[#This Row],[Identificado en paso 1 y 2?]]</f>
        <v>0</v>
      </c>
      <c r="D864" s="727" t="str">
        <f>_xlfn.XLOOKUP(Tabla135[[#This Row],[Id Riesgo]],Tabla13[Id Riesgo],Tabla13[Probabilidad],"",1)</f>
        <v/>
      </c>
      <c r="E864" s="727" t="str">
        <f>IF(C864=TRUE,_xlfn.XLOOKUP(Tabla135[[#This Row],[Id Riesgo]],Tabla13[Id Riesgo],Tabla13[Porcentaje Impacto],"",1),"")</f>
        <v/>
      </c>
      <c r="F864" s="290" t="str">
        <f t="shared" si="85"/>
        <v>RC86</v>
      </c>
      <c r="G864" s="415" t="b">
        <f>_xlfn.XLOOKUP(F864,Tabla13[Id Riesgo],Tabla13[Registro diligenciado],FALSE,1)</f>
        <v>0</v>
      </c>
      <c r="H864" s="290" t="str">
        <f>IF(G864,_xlfn.XLOOKUP(F864,Tabla6[Id Riesgo],Tabla6[DESCRIPCIÓN DEL RIESGO],FALSE,1),"")</f>
        <v/>
      </c>
      <c r="I864" s="327" t="str">
        <f>_xlfn.XLOOKUP(Tabla135[[#This Row],[Id Riesgo]],Tabla13[Id Riesgo],Tabla13[Probabilidad])</f>
        <v/>
      </c>
      <c r="J864" s="327" t="str">
        <f>_xlfn.XLOOKUP(Tabla135[[#This Row],[Id Riesgo]],Tabla13[Id Riesgo],Tabla13[Porcentaje Impacto],"",1)</f>
        <v/>
      </c>
      <c r="K864" s="311">
        <v>3</v>
      </c>
      <c r="L864" s="314"/>
      <c r="M864" s="314"/>
      <c r="N864" s="314"/>
      <c r="O864" s="295"/>
      <c r="P864" s="314"/>
      <c r="Q864" s="328" t="str">
        <f>_xlfn.TEXTJOIN(" ",TRUE,Tabla135[[#This Row],[Actividad - Acción ¿Qué?
Inicia con verbo]],Tabla135[[#This Row],[Complemento
(Observaciones o desviaciones)]])</f>
        <v/>
      </c>
      <c r="R864" s="295"/>
      <c r="S864" s="327" t="str">
        <f>_xlfn.XLOOKUP(Tabla135[[#This Row],[Tipo de control]],Tabla7[Tipo de control],Tabla7[Peso],"",1)</f>
        <v/>
      </c>
      <c r="T864" s="290" t="str">
        <f>_xlfn.XLOOKUP(Tabla135[[#This Row],[Tipo de control]],Tabla7[Tipo de control],Tabla7[Afectación matriz],"",1)</f>
        <v/>
      </c>
      <c r="U864" s="295"/>
      <c r="V864" s="327" t="str">
        <f>_xlfn.XLOOKUP(Tabla135[[#This Row],[Implementación]],Tabla11[Implementación],Tabla11[Peso],"",1)</f>
        <v/>
      </c>
      <c r="W864" s="295"/>
      <c r="X864" s="295"/>
      <c r="Y864" s="295"/>
      <c r="Z864" s="295"/>
      <c r="AA864" s="310" t="str">
        <f>IFERROR(Tabla135[[#This Row],[Peso del control]]+Tabla135[[#This Row],[Peso de la implementación]],"")</f>
        <v/>
      </c>
      <c r="AB864" s="310" t="str" cm="1">
        <f t="array" ref="AB864">IFERROR(IF(Tabla135[[#This Row],[Registro diligenciado]]=TRUE,_xlfn.IFS(AND(Tabla135[[#This Row],[No. de Control]]=1,Tabla135[[#This Row],[Desplazamiento en la Matriz]]="Probabilidad"),D864-(D864*Tabla135[[#This Row],[Valor del control]]),AND(Tabla135[[#This Row],[No. de Control]]&gt;1,Tabla135[[#This Row],[Desplazamiento en la Matriz]]="Probabilidad"),AB863-(AB863*Tabla135[[#This Row],[Valor del control]]),AND(Tabla135[[#This Row],[No. de Control]]=1,Tabla135[[#This Row],[Desplazamiento en la Matriz]]="Impacto"),D864,AND(Tabla135[[#This Row],[No. de Control]]&gt;1,Tabla135[[#This Row],[Desplazamiento en la Matriz]]="Impacto"),AB863),""),"")</f>
        <v/>
      </c>
      <c r="AC864" s="310" t="str" cm="1">
        <f t="array" ref="AC864">IFERROR(IF(Tabla135[[#This Row],[Registro diligenciado]]=TRUE,_xlfn.IFS(AND(Tabla135[[#This Row],[No. de Control]]=1,Tabla135[[#This Row],[Desplazamiento en la Matriz]]="Impacto"),E864-(E864*Tabla135[[#This Row],[Valor del control]]),AND(Tabla135[[#This Row],[No. de Control]]&gt;1,Tabla135[[#This Row],[Desplazamiento en la Matriz]]="Impacto"),AC863-(AC863*Tabla135[[#This Row],[Valor del control]]),AND(Tabla135[[#This Row],[No. de Control]]=1,Tabla135[[#This Row],[Desplazamiento en la Matriz]]="Probabilidad"),E864,AND(Tabla135[[#This Row],[No. de Control]]&gt;1,Tabla135[[#This Row],[Desplazamiento en la Matriz]]="Probabilidad"),AC863),""),"")</f>
        <v/>
      </c>
      <c r="AD864" s="310">
        <f>IFERROR(_xlfn.MINIFS(Tabla135[Probabilidad residual],Tabla135[Id Riesgo],Tabla135[[#This Row],[Id Riesgo]]),"")</f>
        <v>0</v>
      </c>
      <c r="AE864" s="310">
        <f>IFERROR(_xlfn.MINIFS(Tabla135[Impacto residual],Tabla135[Id Riesgo],Tabla135[[#This Row],[Id Riesgo]]),"")</f>
        <v>0</v>
      </c>
      <c r="AF864" s="310" t="str" cm="1">
        <f t="array" ref="AF86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64" s="310" t="str" cm="1">
        <f t="array" ref="AG86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6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64" s="213"/>
      <c r="AJ864" s="727">
        <f>_xlfn.MINIFS(Tabla135[Probabilidad residual],Tabla135[Id Riesgo],Tabla135[[#This Row],[Id Riesgo]])</f>
        <v>0</v>
      </c>
      <c r="AK864" s="727">
        <f>_xlfn.MINIFS(Tabla135[Impacto residual],Tabla135[Id Riesgo],Tabla135[[#This Row],[Id Riesgo]])</f>
        <v>0</v>
      </c>
      <c r="AL864" s="727"/>
      <c r="AM864" s="727"/>
      <c r="AN864" s="213"/>
      <c r="AO864" s="213"/>
      <c r="AP864" s="213"/>
      <c r="AQ864" s="213"/>
      <c r="AR864" s="213"/>
      <c r="AS864" s="213"/>
      <c r="AT864" s="213"/>
      <c r="AU864" s="213"/>
      <c r="AV864" s="213"/>
      <c r="AW864" s="213"/>
      <c r="AX864" s="213"/>
      <c r="AY864" s="213"/>
    </row>
    <row r="865" spans="1:51" ht="14.6" x14ac:dyDescent="0.4">
      <c r="A865" s="735" t="str">
        <f>Tabla135[[#This Row],[Id Riesgo]]</f>
        <v>RC86</v>
      </c>
      <c r="B865" s="736" t="str">
        <f>Tabla135[[#This Row],[Riesgo]]</f>
        <v/>
      </c>
      <c r="C865" s="742" t="b">
        <f>Tabla135[[#This Row],[Identificado en paso 1 y 2?]]</f>
        <v>0</v>
      </c>
      <c r="D865" s="727" t="str">
        <f>_xlfn.XLOOKUP(Tabla135[[#This Row],[Id Riesgo]],Tabla13[Id Riesgo],Tabla13[Probabilidad],"",1)</f>
        <v/>
      </c>
      <c r="E865" s="727" t="str">
        <f>IF(C865=TRUE,_xlfn.XLOOKUP(Tabla135[[#This Row],[Id Riesgo]],Tabla13[Id Riesgo],Tabla13[Porcentaje Impacto],"",1),"")</f>
        <v/>
      </c>
      <c r="F865" s="290" t="str">
        <f t="shared" si="85"/>
        <v>RC86</v>
      </c>
      <c r="G865" s="415" t="b">
        <f>_xlfn.XLOOKUP(F865,Tabla13[Id Riesgo],Tabla13[Registro diligenciado],FALSE,1)</f>
        <v>0</v>
      </c>
      <c r="H865" s="290" t="str">
        <f>IF(G865,_xlfn.XLOOKUP(F865,Tabla6[Id Riesgo],Tabla6[DESCRIPCIÓN DEL RIESGO],FALSE,1),"")</f>
        <v/>
      </c>
      <c r="I865" s="327" t="str">
        <f>_xlfn.XLOOKUP(Tabla135[[#This Row],[Id Riesgo]],Tabla13[Id Riesgo],Tabla13[Probabilidad])</f>
        <v/>
      </c>
      <c r="J865" s="327" t="str">
        <f>_xlfn.XLOOKUP(Tabla135[[#This Row],[Id Riesgo]],Tabla13[Id Riesgo],Tabla13[Porcentaje Impacto],"",1)</f>
        <v/>
      </c>
      <c r="K865" s="311">
        <v>4</v>
      </c>
      <c r="L865" s="314"/>
      <c r="M865" s="314"/>
      <c r="N865" s="314"/>
      <c r="O865" s="295"/>
      <c r="P865" s="314"/>
      <c r="Q865" s="328" t="str">
        <f>_xlfn.TEXTJOIN(" ",TRUE,Tabla135[[#This Row],[Actividad - Acción ¿Qué?
Inicia con verbo]],Tabla135[[#This Row],[Complemento
(Observaciones o desviaciones)]])</f>
        <v/>
      </c>
      <c r="R865" s="295"/>
      <c r="S865" s="327" t="str">
        <f>_xlfn.XLOOKUP(Tabla135[[#This Row],[Tipo de control]],Tabla7[Tipo de control],Tabla7[Peso],"",1)</f>
        <v/>
      </c>
      <c r="T865" s="290" t="str">
        <f>_xlfn.XLOOKUP(Tabla135[[#This Row],[Tipo de control]],Tabla7[Tipo de control],Tabla7[Afectación matriz],"",1)</f>
        <v/>
      </c>
      <c r="U865" s="295"/>
      <c r="V865" s="327" t="str">
        <f>_xlfn.XLOOKUP(Tabla135[[#This Row],[Implementación]],Tabla11[Implementación],Tabla11[Peso],"",1)</f>
        <v/>
      </c>
      <c r="W865" s="295"/>
      <c r="X865" s="295"/>
      <c r="Y865" s="295"/>
      <c r="Z865" s="295"/>
      <c r="AA865" s="310" t="str">
        <f>IFERROR(Tabla135[[#This Row],[Peso del control]]+Tabla135[[#This Row],[Peso de la implementación]],"")</f>
        <v/>
      </c>
      <c r="AB865" s="310" t="str" cm="1">
        <f t="array" ref="AB865">IFERROR(IF(Tabla135[[#This Row],[Registro diligenciado]]=TRUE,_xlfn.IFS(AND(Tabla135[[#This Row],[No. de Control]]=1,Tabla135[[#This Row],[Desplazamiento en la Matriz]]="Probabilidad"),D865-(D865*Tabla135[[#This Row],[Valor del control]]),AND(Tabla135[[#This Row],[No. de Control]]&gt;1,Tabla135[[#This Row],[Desplazamiento en la Matriz]]="Probabilidad"),AB864-(AB864*Tabla135[[#This Row],[Valor del control]]),AND(Tabla135[[#This Row],[No. de Control]]=1,Tabla135[[#This Row],[Desplazamiento en la Matriz]]="Impacto"),D865,AND(Tabla135[[#This Row],[No. de Control]]&gt;1,Tabla135[[#This Row],[Desplazamiento en la Matriz]]="Impacto"),AB864),""),"")</f>
        <v/>
      </c>
      <c r="AC865" s="310" t="str" cm="1">
        <f t="array" ref="AC865">IFERROR(IF(Tabla135[[#This Row],[Registro diligenciado]]=TRUE,_xlfn.IFS(AND(Tabla135[[#This Row],[No. de Control]]=1,Tabla135[[#This Row],[Desplazamiento en la Matriz]]="Impacto"),E865-(E865*Tabla135[[#This Row],[Valor del control]]),AND(Tabla135[[#This Row],[No. de Control]]&gt;1,Tabla135[[#This Row],[Desplazamiento en la Matriz]]="Impacto"),AC864-(AC864*Tabla135[[#This Row],[Valor del control]]),AND(Tabla135[[#This Row],[No. de Control]]=1,Tabla135[[#This Row],[Desplazamiento en la Matriz]]="Probabilidad"),E865,AND(Tabla135[[#This Row],[No. de Control]]&gt;1,Tabla135[[#This Row],[Desplazamiento en la Matriz]]="Probabilidad"),AC864),""),"")</f>
        <v/>
      </c>
      <c r="AD865" s="310">
        <f>IFERROR(_xlfn.MINIFS(Tabla135[Probabilidad residual],Tabla135[Id Riesgo],Tabla135[[#This Row],[Id Riesgo]]),"")</f>
        <v>0</v>
      </c>
      <c r="AE865" s="310">
        <f>IFERROR(_xlfn.MINIFS(Tabla135[Impacto residual],Tabla135[Id Riesgo],Tabla135[[#This Row],[Id Riesgo]]),"")</f>
        <v>0</v>
      </c>
      <c r="AF865" s="310" t="str" cm="1">
        <f t="array" ref="AF86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65" s="310" t="str" cm="1">
        <f t="array" ref="AG86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6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65" s="213"/>
      <c r="AJ865" s="727">
        <f>_xlfn.MINIFS(Tabla135[Probabilidad residual],Tabla135[Id Riesgo],Tabla135[[#This Row],[Id Riesgo]])</f>
        <v>0</v>
      </c>
      <c r="AK865" s="727">
        <f>_xlfn.MINIFS(Tabla135[Impacto residual],Tabla135[Id Riesgo],Tabla135[[#This Row],[Id Riesgo]])</f>
        <v>0</v>
      </c>
      <c r="AL865" s="727"/>
      <c r="AM865" s="727"/>
      <c r="AN865" s="213"/>
      <c r="AO865" s="213"/>
      <c r="AP865" s="213"/>
      <c r="AQ865" s="213"/>
      <c r="AR865" s="213"/>
      <c r="AS865" s="213"/>
      <c r="AT865" s="213"/>
      <c r="AU865" s="213"/>
      <c r="AV865" s="213"/>
      <c r="AW865" s="213"/>
      <c r="AX865" s="213"/>
      <c r="AY865" s="213"/>
    </row>
    <row r="866" spans="1:51" ht="14.6" x14ac:dyDescent="0.4">
      <c r="A866" s="735" t="str">
        <f>Tabla135[[#This Row],[Id Riesgo]]</f>
        <v>RC86</v>
      </c>
      <c r="B866" s="736" t="str">
        <f>Tabla135[[#This Row],[Riesgo]]</f>
        <v/>
      </c>
      <c r="C866" s="742" t="b">
        <f>Tabla135[[#This Row],[Identificado en paso 1 y 2?]]</f>
        <v>0</v>
      </c>
      <c r="D866" s="727" t="str">
        <f>_xlfn.XLOOKUP(Tabla135[[#This Row],[Id Riesgo]],Tabla13[Id Riesgo],Tabla13[Probabilidad],"",1)</f>
        <v/>
      </c>
      <c r="E866" s="727" t="str">
        <f>IF(C866=TRUE,_xlfn.XLOOKUP(Tabla135[[#This Row],[Id Riesgo]],Tabla13[Id Riesgo],Tabla13[Porcentaje Impacto],"",1),"")</f>
        <v/>
      </c>
      <c r="F866" s="290" t="str">
        <f t="shared" si="85"/>
        <v>RC86</v>
      </c>
      <c r="G866" s="415" t="b">
        <f>_xlfn.XLOOKUP(F866,Tabla13[Id Riesgo],Tabla13[Registro diligenciado],FALSE,1)</f>
        <v>0</v>
      </c>
      <c r="H866" s="290" t="str">
        <f>IF(G866,_xlfn.XLOOKUP(F866,Tabla6[Id Riesgo],Tabla6[DESCRIPCIÓN DEL RIESGO],FALSE,1),"")</f>
        <v/>
      </c>
      <c r="I866" s="327" t="str">
        <f>_xlfn.XLOOKUP(Tabla135[[#This Row],[Id Riesgo]],Tabla13[Id Riesgo],Tabla13[Probabilidad])</f>
        <v/>
      </c>
      <c r="J866" s="327" t="str">
        <f>_xlfn.XLOOKUP(Tabla135[[#This Row],[Id Riesgo]],Tabla13[Id Riesgo],Tabla13[Porcentaje Impacto],"",1)</f>
        <v/>
      </c>
      <c r="K866" s="311">
        <v>5</v>
      </c>
      <c r="L866" s="314"/>
      <c r="M866" s="314"/>
      <c r="N866" s="314"/>
      <c r="O866" s="295"/>
      <c r="P866" s="314"/>
      <c r="Q866" s="328" t="str">
        <f>_xlfn.TEXTJOIN(" ",TRUE,Tabla135[[#This Row],[Actividad - Acción ¿Qué?
Inicia con verbo]],Tabla135[[#This Row],[Complemento
(Observaciones o desviaciones)]])</f>
        <v/>
      </c>
      <c r="R866" s="295"/>
      <c r="S866" s="327" t="str">
        <f>_xlfn.XLOOKUP(Tabla135[[#This Row],[Tipo de control]],Tabla7[Tipo de control],Tabla7[Peso],"",1)</f>
        <v/>
      </c>
      <c r="T866" s="290" t="str">
        <f>_xlfn.XLOOKUP(Tabla135[[#This Row],[Tipo de control]],Tabla7[Tipo de control],Tabla7[Afectación matriz],"",1)</f>
        <v/>
      </c>
      <c r="U866" s="295"/>
      <c r="V866" s="327" t="str">
        <f>_xlfn.XLOOKUP(Tabla135[[#This Row],[Implementación]],Tabla11[Implementación],Tabla11[Peso],"",1)</f>
        <v/>
      </c>
      <c r="W866" s="295"/>
      <c r="X866" s="295"/>
      <c r="Y866" s="295"/>
      <c r="Z866" s="295"/>
      <c r="AA866" s="310" t="str">
        <f>IFERROR(Tabla135[[#This Row],[Peso del control]]+Tabla135[[#This Row],[Peso de la implementación]],"")</f>
        <v/>
      </c>
      <c r="AB866" s="310" t="str" cm="1">
        <f t="array" ref="AB866">IFERROR(IF(Tabla135[[#This Row],[Registro diligenciado]]=TRUE,_xlfn.IFS(AND(Tabla135[[#This Row],[No. de Control]]=1,Tabla135[[#This Row],[Desplazamiento en la Matriz]]="Probabilidad"),D866-(D866*Tabla135[[#This Row],[Valor del control]]),AND(Tabla135[[#This Row],[No. de Control]]&gt;1,Tabla135[[#This Row],[Desplazamiento en la Matriz]]="Probabilidad"),AB865-(AB865*Tabla135[[#This Row],[Valor del control]]),AND(Tabla135[[#This Row],[No. de Control]]=1,Tabla135[[#This Row],[Desplazamiento en la Matriz]]="Impacto"),D866,AND(Tabla135[[#This Row],[No. de Control]]&gt;1,Tabla135[[#This Row],[Desplazamiento en la Matriz]]="Impacto"),AB865),""),"")</f>
        <v/>
      </c>
      <c r="AC866" s="310" t="str" cm="1">
        <f t="array" ref="AC866">IFERROR(IF(Tabla135[[#This Row],[Registro diligenciado]]=TRUE,_xlfn.IFS(AND(Tabla135[[#This Row],[No. de Control]]=1,Tabla135[[#This Row],[Desplazamiento en la Matriz]]="Impacto"),E866-(E866*Tabla135[[#This Row],[Valor del control]]),AND(Tabla135[[#This Row],[No. de Control]]&gt;1,Tabla135[[#This Row],[Desplazamiento en la Matriz]]="Impacto"),AC865-(AC865*Tabla135[[#This Row],[Valor del control]]),AND(Tabla135[[#This Row],[No. de Control]]=1,Tabla135[[#This Row],[Desplazamiento en la Matriz]]="Probabilidad"),E866,AND(Tabla135[[#This Row],[No. de Control]]&gt;1,Tabla135[[#This Row],[Desplazamiento en la Matriz]]="Probabilidad"),AC865),""),"")</f>
        <v/>
      </c>
      <c r="AD866" s="310">
        <f>IFERROR(_xlfn.MINIFS(Tabla135[Probabilidad residual],Tabla135[Id Riesgo],Tabla135[[#This Row],[Id Riesgo]]),"")</f>
        <v>0</v>
      </c>
      <c r="AE866" s="310">
        <f>IFERROR(_xlfn.MINIFS(Tabla135[Impacto residual],Tabla135[Id Riesgo],Tabla135[[#This Row],[Id Riesgo]]),"")</f>
        <v>0</v>
      </c>
      <c r="AF866" s="310" t="str" cm="1">
        <f t="array" ref="AF86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66" s="310" t="str" cm="1">
        <f t="array" ref="AG86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6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66" s="213"/>
      <c r="AJ866" s="727">
        <f>_xlfn.MINIFS(Tabla135[Probabilidad residual],Tabla135[Id Riesgo],Tabla135[[#This Row],[Id Riesgo]])</f>
        <v>0</v>
      </c>
      <c r="AK866" s="727">
        <f>_xlfn.MINIFS(Tabla135[Impacto residual],Tabla135[Id Riesgo],Tabla135[[#This Row],[Id Riesgo]])</f>
        <v>0</v>
      </c>
      <c r="AL866" s="727"/>
      <c r="AM866" s="727"/>
      <c r="AN866" s="213"/>
      <c r="AO866" s="213"/>
      <c r="AP866" s="213"/>
      <c r="AQ866" s="213"/>
      <c r="AR866" s="213"/>
      <c r="AS866" s="213"/>
      <c r="AT866" s="213"/>
      <c r="AU866" s="213"/>
      <c r="AV866" s="213"/>
      <c r="AW866" s="213"/>
      <c r="AX866" s="213"/>
      <c r="AY866" s="213"/>
    </row>
    <row r="867" spans="1:51" ht="14.6" x14ac:dyDescent="0.4">
      <c r="A867" s="735" t="str">
        <f>Tabla135[[#This Row],[Id Riesgo]]</f>
        <v>RC86</v>
      </c>
      <c r="B867" s="736" t="str">
        <f>Tabla135[[#This Row],[Riesgo]]</f>
        <v/>
      </c>
      <c r="C867" s="742" t="b">
        <f>Tabla135[[#This Row],[Identificado en paso 1 y 2?]]</f>
        <v>0</v>
      </c>
      <c r="D867" s="727" t="str">
        <f>_xlfn.XLOOKUP(Tabla135[[#This Row],[Id Riesgo]],Tabla13[Id Riesgo],Tabla13[Probabilidad],"",1)</f>
        <v/>
      </c>
      <c r="E867" s="727" t="str">
        <f>IF(C867=TRUE,_xlfn.XLOOKUP(Tabla135[[#This Row],[Id Riesgo]],Tabla13[Id Riesgo],Tabla13[Porcentaje Impacto],"",1),"")</f>
        <v/>
      </c>
      <c r="F867" s="290" t="str">
        <f t="shared" si="85"/>
        <v>RC86</v>
      </c>
      <c r="G867" s="415" t="b">
        <f>_xlfn.XLOOKUP(F867,Tabla13[Id Riesgo],Tabla13[Registro diligenciado],FALSE,1)</f>
        <v>0</v>
      </c>
      <c r="H867" s="290" t="str">
        <f>IF(G867,_xlfn.XLOOKUP(F867,Tabla6[Id Riesgo],Tabla6[DESCRIPCIÓN DEL RIESGO],FALSE,1),"")</f>
        <v/>
      </c>
      <c r="I867" s="327" t="str">
        <f>_xlfn.XLOOKUP(Tabla135[[#This Row],[Id Riesgo]],Tabla13[Id Riesgo],Tabla13[Probabilidad])</f>
        <v/>
      </c>
      <c r="J867" s="327" t="str">
        <f>_xlfn.XLOOKUP(Tabla135[[#This Row],[Id Riesgo]],Tabla13[Id Riesgo],Tabla13[Porcentaje Impacto],"",1)</f>
        <v/>
      </c>
      <c r="K867" s="311">
        <v>6</v>
      </c>
      <c r="L867" s="314"/>
      <c r="M867" s="314"/>
      <c r="N867" s="314"/>
      <c r="O867" s="295"/>
      <c r="P867" s="314"/>
      <c r="Q867" s="328" t="str">
        <f>_xlfn.TEXTJOIN(" ",TRUE,Tabla135[[#This Row],[Actividad - Acción ¿Qué?
Inicia con verbo]],Tabla135[[#This Row],[Complemento
(Observaciones o desviaciones)]])</f>
        <v/>
      </c>
      <c r="R867" s="295"/>
      <c r="S867" s="327" t="str">
        <f>_xlfn.XLOOKUP(Tabla135[[#This Row],[Tipo de control]],Tabla7[Tipo de control],Tabla7[Peso],"",1)</f>
        <v/>
      </c>
      <c r="T867" s="290" t="str">
        <f>_xlfn.XLOOKUP(Tabla135[[#This Row],[Tipo de control]],Tabla7[Tipo de control],Tabla7[Afectación matriz],"",1)</f>
        <v/>
      </c>
      <c r="U867" s="295"/>
      <c r="V867" s="327" t="str">
        <f>_xlfn.XLOOKUP(Tabla135[[#This Row],[Implementación]],Tabla11[Implementación],Tabla11[Peso],"",1)</f>
        <v/>
      </c>
      <c r="W867" s="295"/>
      <c r="X867" s="295"/>
      <c r="Y867" s="295"/>
      <c r="Z867" s="295"/>
      <c r="AA867" s="310" t="str">
        <f>IFERROR(Tabla135[[#This Row],[Peso del control]]+Tabla135[[#This Row],[Peso de la implementación]],"")</f>
        <v/>
      </c>
      <c r="AB867" s="310" t="str" cm="1">
        <f t="array" ref="AB867">IFERROR(IF(Tabla135[[#This Row],[Registro diligenciado]]=TRUE,_xlfn.IFS(AND(Tabla135[[#This Row],[No. de Control]]=1,Tabla135[[#This Row],[Desplazamiento en la Matriz]]="Probabilidad"),D867-(D867*Tabla135[[#This Row],[Valor del control]]),AND(Tabla135[[#This Row],[No. de Control]]&gt;1,Tabla135[[#This Row],[Desplazamiento en la Matriz]]="Probabilidad"),AB866-(AB866*Tabla135[[#This Row],[Valor del control]]),AND(Tabla135[[#This Row],[No. de Control]]=1,Tabla135[[#This Row],[Desplazamiento en la Matriz]]="Impacto"),D867,AND(Tabla135[[#This Row],[No. de Control]]&gt;1,Tabla135[[#This Row],[Desplazamiento en la Matriz]]="Impacto"),AB866),""),"")</f>
        <v/>
      </c>
      <c r="AC867" s="310" t="str" cm="1">
        <f t="array" ref="AC867">IFERROR(IF(Tabla135[[#This Row],[Registro diligenciado]]=TRUE,_xlfn.IFS(AND(Tabla135[[#This Row],[No. de Control]]=1,Tabla135[[#This Row],[Desplazamiento en la Matriz]]="Impacto"),E867-(E867*Tabla135[[#This Row],[Valor del control]]),AND(Tabla135[[#This Row],[No. de Control]]&gt;1,Tabla135[[#This Row],[Desplazamiento en la Matriz]]="Impacto"),AC866-(AC866*Tabla135[[#This Row],[Valor del control]]),AND(Tabla135[[#This Row],[No. de Control]]=1,Tabla135[[#This Row],[Desplazamiento en la Matriz]]="Probabilidad"),E867,AND(Tabla135[[#This Row],[No. de Control]]&gt;1,Tabla135[[#This Row],[Desplazamiento en la Matriz]]="Probabilidad"),AC866),""),"")</f>
        <v/>
      </c>
      <c r="AD867" s="310">
        <f>IFERROR(_xlfn.MINIFS(Tabla135[Probabilidad residual],Tabla135[Id Riesgo],Tabla135[[#This Row],[Id Riesgo]]),"")</f>
        <v>0</v>
      </c>
      <c r="AE867" s="310">
        <f>IFERROR(_xlfn.MINIFS(Tabla135[Impacto residual],Tabla135[Id Riesgo],Tabla135[[#This Row],[Id Riesgo]]),"")</f>
        <v>0</v>
      </c>
      <c r="AF867" s="310" t="str" cm="1">
        <f t="array" ref="AF86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67" s="310" t="str" cm="1">
        <f t="array" ref="AG86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6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67" s="213"/>
      <c r="AJ867" s="727">
        <f>_xlfn.MINIFS(Tabla135[Probabilidad residual],Tabla135[Id Riesgo],Tabla135[[#This Row],[Id Riesgo]])</f>
        <v>0</v>
      </c>
      <c r="AK867" s="727">
        <f>_xlfn.MINIFS(Tabla135[Impacto residual],Tabla135[Id Riesgo],Tabla135[[#This Row],[Id Riesgo]])</f>
        <v>0</v>
      </c>
      <c r="AL867" s="727"/>
      <c r="AM867" s="727"/>
      <c r="AN867" s="213"/>
      <c r="AO867" s="213"/>
      <c r="AP867" s="213"/>
      <c r="AQ867" s="213"/>
      <c r="AR867" s="213"/>
      <c r="AS867" s="213"/>
      <c r="AT867" s="213"/>
      <c r="AU867" s="213"/>
      <c r="AV867" s="213"/>
      <c r="AW867" s="213"/>
      <c r="AX867" s="213"/>
      <c r="AY867" s="213"/>
    </row>
    <row r="868" spans="1:51" ht="14.6" x14ac:dyDescent="0.4">
      <c r="A868" s="735" t="str">
        <f>Tabla135[[#This Row],[Id Riesgo]]</f>
        <v>RC86</v>
      </c>
      <c r="B868" s="736" t="str">
        <f>Tabla135[[#This Row],[Riesgo]]</f>
        <v/>
      </c>
      <c r="C868" s="742" t="b">
        <f>Tabla135[[#This Row],[Identificado en paso 1 y 2?]]</f>
        <v>0</v>
      </c>
      <c r="D868" s="727" t="str">
        <f>_xlfn.XLOOKUP(Tabla135[[#This Row],[Id Riesgo]],Tabla13[Id Riesgo],Tabla13[Probabilidad],"",1)</f>
        <v/>
      </c>
      <c r="E868" s="727" t="str">
        <f>IF(C868=TRUE,_xlfn.XLOOKUP(Tabla135[[#This Row],[Id Riesgo]],Tabla13[Id Riesgo],Tabla13[Porcentaje Impacto],"",1),"")</f>
        <v/>
      </c>
      <c r="F868" s="290" t="str">
        <f t="shared" si="85"/>
        <v>RC86</v>
      </c>
      <c r="G868" s="415" t="b">
        <f>_xlfn.XLOOKUP(F868,Tabla13[Id Riesgo],Tabla13[Registro diligenciado],FALSE,1)</f>
        <v>0</v>
      </c>
      <c r="H868" s="290" t="str">
        <f>IF(G868,_xlfn.XLOOKUP(F868,Tabla6[Id Riesgo],Tabla6[DESCRIPCIÓN DEL RIESGO],FALSE,1),"")</f>
        <v/>
      </c>
      <c r="I868" s="327" t="str">
        <f>_xlfn.XLOOKUP(Tabla135[[#This Row],[Id Riesgo]],Tabla13[Id Riesgo],Tabla13[Probabilidad])</f>
        <v/>
      </c>
      <c r="J868" s="327" t="str">
        <f>_xlfn.XLOOKUP(Tabla135[[#This Row],[Id Riesgo]],Tabla13[Id Riesgo],Tabla13[Porcentaje Impacto],"",1)</f>
        <v/>
      </c>
      <c r="K868" s="311">
        <v>7</v>
      </c>
      <c r="L868" s="314"/>
      <c r="M868" s="314"/>
      <c r="N868" s="314"/>
      <c r="O868" s="295"/>
      <c r="P868" s="314"/>
      <c r="Q868" s="328" t="str">
        <f>_xlfn.TEXTJOIN(" ",TRUE,Tabla135[[#This Row],[Actividad - Acción ¿Qué?
Inicia con verbo]],Tabla135[[#This Row],[Complemento
(Observaciones o desviaciones)]])</f>
        <v/>
      </c>
      <c r="R868" s="295"/>
      <c r="S868" s="327" t="str">
        <f>_xlfn.XLOOKUP(Tabla135[[#This Row],[Tipo de control]],Tabla7[Tipo de control],Tabla7[Peso],"",1)</f>
        <v/>
      </c>
      <c r="T868" s="290" t="str">
        <f>_xlfn.XLOOKUP(Tabla135[[#This Row],[Tipo de control]],Tabla7[Tipo de control],Tabla7[Afectación matriz],"",1)</f>
        <v/>
      </c>
      <c r="U868" s="295"/>
      <c r="V868" s="327" t="str">
        <f>_xlfn.XLOOKUP(Tabla135[[#This Row],[Implementación]],Tabla11[Implementación],Tabla11[Peso],"",1)</f>
        <v/>
      </c>
      <c r="W868" s="295"/>
      <c r="X868" s="295"/>
      <c r="Y868" s="295"/>
      <c r="Z868" s="295"/>
      <c r="AA868" s="310" t="str">
        <f>IFERROR(Tabla135[[#This Row],[Peso del control]]+Tabla135[[#This Row],[Peso de la implementación]],"")</f>
        <v/>
      </c>
      <c r="AB868" s="310" t="str" cm="1">
        <f t="array" ref="AB868">IFERROR(IF(Tabla135[[#This Row],[Registro diligenciado]]=TRUE,_xlfn.IFS(AND(Tabla135[[#This Row],[No. de Control]]=1,Tabla135[[#This Row],[Desplazamiento en la Matriz]]="Probabilidad"),D868-(D868*Tabla135[[#This Row],[Valor del control]]),AND(Tabla135[[#This Row],[No. de Control]]&gt;1,Tabla135[[#This Row],[Desplazamiento en la Matriz]]="Probabilidad"),AB867-(AB867*Tabla135[[#This Row],[Valor del control]]),AND(Tabla135[[#This Row],[No. de Control]]=1,Tabla135[[#This Row],[Desplazamiento en la Matriz]]="Impacto"),D868,AND(Tabla135[[#This Row],[No. de Control]]&gt;1,Tabla135[[#This Row],[Desplazamiento en la Matriz]]="Impacto"),AB867),""),"")</f>
        <v/>
      </c>
      <c r="AC868" s="310" t="str" cm="1">
        <f t="array" ref="AC868">IFERROR(IF(Tabla135[[#This Row],[Registro diligenciado]]=TRUE,_xlfn.IFS(AND(Tabla135[[#This Row],[No. de Control]]=1,Tabla135[[#This Row],[Desplazamiento en la Matriz]]="Impacto"),E868-(E868*Tabla135[[#This Row],[Valor del control]]),AND(Tabla135[[#This Row],[No. de Control]]&gt;1,Tabla135[[#This Row],[Desplazamiento en la Matriz]]="Impacto"),AC867-(AC867*Tabla135[[#This Row],[Valor del control]]),AND(Tabla135[[#This Row],[No. de Control]]=1,Tabla135[[#This Row],[Desplazamiento en la Matriz]]="Probabilidad"),E868,AND(Tabla135[[#This Row],[No. de Control]]&gt;1,Tabla135[[#This Row],[Desplazamiento en la Matriz]]="Probabilidad"),AC867),""),"")</f>
        <v/>
      </c>
      <c r="AD868" s="310">
        <f>IFERROR(_xlfn.MINIFS(Tabla135[Probabilidad residual],Tabla135[Id Riesgo],Tabla135[[#This Row],[Id Riesgo]]),"")</f>
        <v>0</v>
      </c>
      <c r="AE868" s="310">
        <f>IFERROR(_xlfn.MINIFS(Tabla135[Impacto residual],Tabla135[Id Riesgo],Tabla135[[#This Row],[Id Riesgo]]),"")</f>
        <v>0</v>
      </c>
      <c r="AF868" s="310" t="str" cm="1">
        <f t="array" ref="AF86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68" s="310" t="str" cm="1">
        <f t="array" ref="AG86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6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68" s="213"/>
      <c r="AJ868" s="727">
        <f>_xlfn.MINIFS(Tabla135[Probabilidad residual],Tabla135[Id Riesgo],Tabla135[[#This Row],[Id Riesgo]])</f>
        <v>0</v>
      </c>
      <c r="AK868" s="727">
        <f>_xlfn.MINIFS(Tabla135[Impacto residual],Tabla135[Id Riesgo],Tabla135[[#This Row],[Id Riesgo]])</f>
        <v>0</v>
      </c>
      <c r="AL868" s="727"/>
      <c r="AM868" s="727"/>
      <c r="AN868" s="213"/>
      <c r="AO868" s="213"/>
      <c r="AP868" s="213"/>
      <c r="AQ868" s="213"/>
      <c r="AR868" s="213"/>
      <c r="AS868" s="213"/>
      <c r="AT868" s="213"/>
      <c r="AU868" s="213"/>
      <c r="AV868" s="213"/>
      <c r="AW868" s="213"/>
      <c r="AX868" s="213"/>
      <c r="AY868" s="213"/>
    </row>
    <row r="869" spans="1:51" ht="14.6" x14ac:dyDescent="0.4">
      <c r="A869" s="735" t="str">
        <f>Tabla135[[#This Row],[Id Riesgo]]</f>
        <v>RC86</v>
      </c>
      <c r="B869" s="736" t="str">
        <f>Tabla135[[#This Row],[Riesgo]]</f>
        <v/>
      </c>
      <c r="C869" s="742" t="b">
        <f>Tabla135[[#This Row],[Identificado en paso 1 y 2?]]</f>
        <v>0</v>
      </c>
      <c r="D869" s="727" t="str">
        <f>_xlfn.XLOOKUP(Tabla135[[#This Row],[Id Riesgo]],Tabla13[Id Riesgo],Tabla13[Probabilidad],"",1)</f>
        <v/>
      </c>
      <c r="E869" s="727" t="str">
        <f>IF(C869=TRUE,_xlfn.XLOOKUP(Tabla135[[#This Row],[Id Riesgo]],Tabla13[Id Riesgo],Tabla13[Porcentaje Impacto],"",1),"")</f>
        <v/>
      </c>
      <c r="F869" s="290" t="str">
        <f t="shared" si="85"/>
        <v>RC86</v>
      </c>
      <c r="G869" s="415" t="b">
        <f>_xlfn.XLOOKUP(F869,Tabla13[Id Riesgo],Tabla13[Registro diligenciado],FALSE,1)</f>
        <v>0</v>
      </c>
      <c r="H869" s="290" t="str">
        <f>IF(G869,_xlfn.XLOOKUP(F869,Tabla6[Id Riesgo],Tabla6[DESCRIPCIÓN DEL RIESGO],FALSE,1),"")</f>
        <v/>
      </c>
      <c r="I869" s="327" t="str">
        <f>_xlfn.XLOOKUP(Tabla135[[#This Row],[Id Riesgo]],Tabla13[Id Riesgo],Tabla13[Probabilidad])</f>
        <v/>
      </c>
      <c r="J869" s="327" t="str">
        <f>_xlfn.XLOOKUP(Tabla135[[#This Row],[Id Riesgo]],Tabla13[Id Riesgo],Tabla13[Porcentaje Impacto],"",1)</f>
        <v/>
      </c>
      <c r="K869" s="311">
        <v>8</v>
      </c>
      <c r="L869" s="314"/>
      <c r="M869" s="314"/>
      <c r="N869" s="314"/>
      <c r="O869" s="295"/>
      <c r="P869" s="314"/>
      <c r="Q869" s="328" t="str">
        <f>_xlfn.TEXTJOIN(" ",TRUE,Tabla135[[#This Row],[Actividad - Acción ¿Qué?
Inicia con verbo]],Tabla135[[#This Row],[Complemento
(Observaciones o desviaciones)]])</f>
        <v/>
      </c>
      <c r="R869" s="295"/>
      <c r="S869" s="327" t="str">
        <f>_xlfn.XLOOKUP(Tabla135[[#This Row],[Tipo de control]],Tabla7[Tipo de control],Tabla7[Peso],"",1)</f>
        <v/>
      </c>
      <c r="T869" s="290" t="str">
        <f>_xlfn.XLOOKUP(Tabla135[[#This Row],[Tipo de control]],Tabla7[Tipo de control],Tabla7[Afectación matriz],"",1)</f>
        <v/>
      </c>
      <c r="U869" s="295"/>
      <c r="V869" s="327" t="str">
        <f>_xlfn.XLOOKUP(Tabla135[[#This Row],[Implementación]],Tabla11[Implementación],Tabla11[Peso],"",1)</f>
        <v/>
      </c>
      <c r="W869" s="295"/>
      <c r="X869" s="295"/>
      <c r="Y869" s="295"/>
      <c r="Z869" s="295"/>
      <c r="AA869" s="310" t="str">
        <f>IFERROR(Tabla135[[#This Row],[Peso del control]]+Tabla135[[#This Row],[Peso de la implementación]],"")</f>
        <v/>
      </c>
      <c r="AB869" s="310" t="str" cm="1">
        <f t="array" ref="AB869">IFERROR(IF(Tabla135[[#This Row],[Registro diligenciado]]=TRUE,_xlfn.IFS(AND(Tabla135[[#This Row],[No. de Control]]=1,Tabla135[[#This Row],[Desplazamiento en la Matriz]]="Probabilidad"),D869-(D869*Tabla135[[#This Row],[Valor del control]]),AND(Tabla135[[#This Row],[No. de Control]]&gt;1,Tabla135[[#This Row],[Desplazamiento en la Matriz]]="Probabilidad"),AB868-(AB868*Tabla135[[#This Row],[Valor del control]]),AND(Tabla135[[#This Row],[No. de Control]]=1,Tabla135[[#This Row],[Desplazamiento en la Matriz]]="Impacto"),D869,AND(Tabla135[[#This Row],[No. de Control]]&gt;1,Tabla135[[#This Row],[Desplazamiento en la Matriz]]="Impacto"),AB868),""),"")</f>
        <v/>
      </c>
      <c r="AC869" s="310" t="str" cm="1">
        <f t="array" ref="AC869">IFERROR(IF(Tabla135[[#This Row],[Registro diligenciado]]=TRUE,_xlfn.IFS(AND(Tabla135[[#This Row],[No. de Control]]=1,Tabla135[[#This Row],[Desplazamiento en la Matriz]]="Impacto"),E869-(E869*Tabla135[[#This Row],[Valor del control]]),AND(Tabla135[[#This Row],[No. de Control]]&gt;1,Tabla135[[#This Row],[Desplazamiento en la Matriz]]="Impacto"),AC868-(AC868*Tabla135[[#This Row],[Valor del control]]),AND(Tabla135[[#This Row],[No. de Control]]=1,Tabla135[[#This Row],[Desplazamiento en la Matriz]]="Probabilidad"),E869,AND(Tabla135[[#This Row],[No. de Control]]&gt;1,Tabla135[[#This Row],[Desplazamiento en la Matriz]]="Probabilidad"),AC868),""),"")</f>
        <v/>
      </c>
      <c r="AD869" s="310">
        <f>IFERROR(_xlfn.MINIFS(Tabla135[Probabilidad residual],Tabla135[Id Riesgo],Tabla135[[#This Row],[Id Riesgo]]),"")</f>
        <v>0</v>
      </c>
      <c r="AE869" s="310">
        <f>IFERROR(_xlfn.MINIFS(Tabla135[Impacto residual],Tabla135[Id Riesgo],Tabla135[[#This Row],[Id Riesgo]]),"")</f>
        <v>0</v>
      </c>
      <c r="AF869" s="310" t="str" cm="1">
        <f t="array" ref="AF86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69" s="310" t="str" cm="1">
        <f t="array" ref="AG86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6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69" s="213"/>
      <c r="AJ869" s="727">
        <f>_xlfn.MINIFS(Tabla135[Probabilidad residual],Tabla135[Id Riesgo],Tabla135[[#This Row],[Id Riesgo]])</f>
        <v>0</v>
      </c>
      <c r="AK869" s="727">
        <f>_xlfn.MINIFS(Tabla135[Impacto residual],Tabla135[Id Riesgo],Tabla135[[#This Row],[Id Riesgo]])</f>
        <v>0</v>
      </c>
      <c r="AL869" s="727"/>
      <c r="AM869" s="727"/>
      <c r="AN869" s="213"/>
      <c r="AO869" s="213"/>
      <c r="AP869" s="213"/>
      <c r="AQ869" s="213"/>
      <c r="AR869" s="213"/>
      <c r="AS869" s="213"/>
      <c r="AT869" s="213"/>
      <c r="AU869" s="213"/>
      <c r="AV869" s="213"/>
      <c r="AW869" s="213"/>
      <c r="AX869" s="213"/>
      <c r="AY869" s="213"/>
    </row>
    <row r="870" spans="1:51" ht="14.6" x14ac:dyDescent="0.4">
      <c r="A870" s="735" t="str">
        <f>Tabla135[[#This Row],[Id Riesgo]]</f>
        <v>RC86</v>
      </c>
      <c r="B870" s="736" t="str">
        <f>Tabla135[[#This Row],[Riesgo]]</f>
        <v/>
      </c>
      <c r="C870" s="742" t="b">
        <f>Tabla135[[#This Row],[Identificado en paso 1 y 2?]]</f>
        <v>0</v>
      </c>
      <c r="D870" s="727" t="str">
        <f>_xlfn.XLOOKUP(Tabla135[[#This Row],[Id Riesgo]],Tabla13[Id Riesgo],Tabla13[Probabilidad],"",1)</f>
        <v/>
      </c>
      <c r="E870" s="727" t="str">
        <f>IF(C870=TRUE,_xlfn.XLOOKUP(Tabla135[[#This Row],[Id Riesgo]],Tabla13[Id Riesgo],Tabla13[Porcentaje Impacto],"",1),"")</f>
        <v/>
      </c>
      <c r="F870" s="290" t="str">
        <f t="shared" si="85"/>
        <v>RC86</v>
      </c>
      <c r="G870" s="415" t="b">
        <f>_xlfn.XLOOKUP(F870,Tabla13[Id Riesgo],Tabla13[Registro diligenciado],FALSE,1)</f>
        <v>0</v>
      </c>
      <c r="H870" s="290" t="str">
        <f>IF(G870,_xlfn.XLOOKUP(F870,Tabla6[Id Riesgo],Tabla6[DESCRIPCIÓN DEL RIESGO],FALSE,1),"")</f>
        <v/>
      </c>
      <c r="I870" s="327" t="str">
        <f>_xlfn.XLOOKUP(Tabla135[[#This Row],[Id Riesgo]],Tabla13[Id Riesgo],Tabla13[Probabilidad])</f>
        <v/>
      </c>
      <c r="J870" s="327" t="str">
        <f>_xlfn.XLOOKUP(Tabla135[[#This Row],[Id Riesgo]],Tabla13[Id Riesgo],Tabla13[Porcentaje Impacto],"",1)</f>
        <v/>
      </c>
      <c r="K870" s="311">
        <v>9</v>
      </c>
      <c r="L870" s="314"/>
      <c r="M870" s="314"/>
      <c r="N870" s="314"/>
      <c r="O870" s="295"/>
      <c r="P870" s="314"/>
      <c r="Q870" s="328" t="str">
        <f>_xlfn.TEXTJOIN(" ",TRUE,Tabla135[[#This Row],[Actividad - Acción ¿Qué?
Inicia con verbo]],Tabla135[[#This Row],[Complemento
(Observaciones o desviaciones)]])</f>
        <v/>
      </c>
      <c r="R870" s="295"/>
      <c r="S870" s="327" t="str">
        <f>_xlfn.XLOOKUP(Tabla135[[#This Row],[Tipo de control]],Tabla7[Tipo de control],Tabla7[Peso],"",1)</f>
        <v/>
      </c>
      <c r="T870" s="290" t="str">
        <f>_xlfn.XLOOKUP(Tabla135[[#This Row],[Tipo de control]],Tabla7[Tipo de control],Tabla7[Afectación matriz],"",1)</f>
        <v/>
      </c>
      <c r="U870" s="295"/>
      <c r="V870" s="327" t="str">
        <f>_xlfn.XLOOKUP(Tabla135[[#This Row],[Implementación]],Tabla11[Implementación],Tabla11[Peso],"",1)</f>
        <v/>
      </c>
      <c r="W870" s="295"/>
      <c r="X870" s="295"/>
      <c r="Y870" s="295"/>
      <c r="Z870" s="295"/>
      <c r="AA870" s="310" t="str">
        <f>IFERROR(Tabla135[[#This Row],[Peso del control]]+Tabla135[[#This Row],[Peso de la implementación]],"")</f>
        <v/>
      </c>
      <c r="AB870" s="310" t="str" cm="1">
        <f t="array" ref="AB870">IFERROR(IF(Tabla135[[#This Row],[Registro diligenciado]]=TRUE,_xlfn.IFS(AND(Tabla135[[#This Row],[No. de Control]]=1,Tabla135[[#This Row],[Desplazamiento en la Matriz]]="Probabilidad"),D870-(D870*Tabla135[[#This Row],[Valor del control]]),AND(Tabla135[[#This Row],[No. de Control]]&gt;1,Tabla135[[#This Row],[Desplazamiento en la Matriz]]="Probabilidad"),AB869-(AB869*Tabla135[[#This Row],[Valor del control]]),AND(Tabla135[[#This Row],[No. de Control]]=1,Tabla135[[#This Row],[Desplazamiento en la Matriz]]="Impacto"),D870,AND(Tabla135[[#This Row],[No. de Control]]&gt;1,Tabla135[[#This Row],[Desplazamiento en la Matriz]]="Impacto"),AB869),""),"")</f>
        <v/>
      </c>
      <c r="AC870" s="310" t="str" cm="1">
        <f t="array" ref="AC870">IFERROR(IF(Tabla135[[#This Row],[Registro diligenciado]]=TRUE,_xlfn.IFS(AND(Tabla135[[#This Row],[No. de Control]]=1,Tabla135[[#This Row],[Desplazamiento en la Matriz]]="Impacto"),E870-(E870*Tabla135[[#This Row],[Valor del control]]),AND(Tabla135[[#This Row],[No. de Control]]&gt;1,Tabla135[[#This Row],[Desplazamiento en la Matriz]]="Impacto"),AC869-(AC869*Tabla135[[#This Row],[Valor del control]]),AND(Tabla135[[#This Row],[No. de Control]]=1,Tabla135[[#This Row],[Desplazamiento en la Matriz]]="Probabilidad"),E870,AND(Tabla135[[#This Row],[No. de Control]]&gt;1,Tabla135[[#This Row],[Desplazamiento en la Matriz]]="Probabilidad"),AC869),""),"")</f>
        <v/>
      </c>
      <c r="AD870" s="310">
        <f>IFERROR(_xlfn.MINIFS(Tabla135[Probabilidad residual],Tabla135[Id Riesgo],Tabla135[[#This Row],[Id Riesgo]]),"")</f>
        <v>0</v>
      </c>
      <c r="AE870" s="310">
        <f>IFERROR(_xlfn.MINIFS(Tabla135[Impacto residual],Tabla135[Id Riesgo],Tabla135[[#This Row],[Id Riesgo]]),"")</f>
        <v>0</v>
      </c>
      <c r="AF870" s="310" t="str" cm="1">
        <f t="array" ref="AF87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70" s="310" t="str" cm="1">
        <f t="array" ref="AG87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7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70" s="213"/>
      <c r="AJ870" s="727">
        <f>_xlfn.MINIFS(Tabla135[Probabilidad residual],Tabla135[Id Riesgo],Tabla135[[#This Row],[Id Riesgo]])</f>
        <v>0</v>
      </c>
      <c r="AK870" s="727">
        <f>_xlfn.MINIFS(Tabla135[Impacto residual],Tabla135[Id Riesgo],Tabla135[[#This Row],[Id Riesgo]])</f>
        <v>0</v>
      </c>
      <c r="AL870" s="727"/>
      <c r="AM870" s="727"/>
      <c r="AN870" s="213"/>
      <c r="AO870" s="213"/>
      <c r="AP870" s="213"/>
      <c r="AQ870" s="213"/>
      <c r="AR870" s="213"/>
      <c r="AS870" s="213"/>
      <c r="AT870" s="213"/>
      <c r="AU870" s="213"/>
      <c r="AV870" s="213"/>
      <c r="AW870" s="213"/>
      <c r="AX870" s="213"/>
      <c r="AY870" s="213"/>
    </row>
    <row r="871" spans="1:51" ht="14.6" x14ac:dyDescent="0.4">
      <c r="A871" s="735" t="str">
        <f>Tabla135[[#This Row],[Id Riesgo]]</f>
        <v>RC86</v>
      </c>
      <c r="B871" s="736" t="str">
        <f>Tabla135[[#This Row],[Riesgo]]</f>
        <v/>
      </c>
      <c r="C871" s="742" t="b">
        <f>Tabla135[[#This Row],[Identificado en paso 1 y 2?]]</f>
        <v>0</v>
      </c>
      <c r="D871" s="727" t="str">
        <f>_xlfn.XLOOKUP(Tabla135[[#This Row],[Id Riesgo]],Tabla13[Id Riesgo],Tabla13[Probabilidad],"",1)</f>
        <v/>
      </c>
      <c r="E871" s="727" t="str">
        <f>IF(C871=TRUE,_xlfn.XLOOKUP(Tabla135[[#This Row],[Id Riesgo]],Tabla13[Id Riesgo],Tabla13[Porcentaje Impacto],"",1),"")</f>
        <v/>
      </c>
      <c r="F871" s="290" t="str">
        <f t="shared" si="85"/>
        <v>RC86</v>
      </c>
      <c r="G871" s="415" t="b">
        <f>_xlfn.XLOOKUP(F871,Tabla13[Id Riesgo],Tabla13[Registro diligenciado],FALSE,1)</f>
        <v>0</v>
      </c>
      <c r="H871" s="290" t="str">
        <f>IF(G871,_xlfn.XLOOKUP(F871,Tabla6[Id Riesgo],Tabla6[DESCRIPCIÓN DEL RIESGO],FALSE,1),"")</f>
        <v/>
      </c>
      <c r="I871" s="327" t="str">
        <f>_xlfn.XLOOKUP(Tabla135[[#This Row],[Id Riesgo]],Tabla13[Id Riesgo],Tabla13[Probabilidad])</f>
        <v/>
      </c>
      <c r="J871" s="327" t="str">
        <f>_xlfn.XLOOKUP(Tabla135[[#This Row],[Id Riesgo]],Tabla13[Id Riesgo],Tabla13[Porcentaje Impacto],"",1)</f>
        <v/>
      </c>
      <c r="K871" s="311">
        <v>10</v>
      </c>
      <c r="L871" s="314"/>
      <c r="M871" s="314"/>
      <c r="N871" s="314"/>
      <c r="O871" s="295"/>
      <c r="P871" s="314"/>
      <c r="Q871" s="328" t="str">
        <f>_xlfn.TEXTJOIN(" ",TRUE,Tabla135[[#This Row],[Actividad - Acción ¿Qué?
Inicia con verbo]],Tabla135[[#This Row],[Complemento
(Observaciones o desviaciones)]])</f>
        <v/>
      </c>
      <c r="R871" s="295"/>
      <c r="S871" s="327" t="str">
        <f>_xlfn.XLOOKUP(Tabla135[[#This Row],[Tipo de control]],Tabla7[Tipo de control],Tabla7[Peso],"",1)</f>
        <v/>
      </c>
      <c r="T871" s="290" t="str">
        <f>_xlfn.XLOOKUP(Tabla135[[#This Row],[Tipo de control]],Tabla7[Tipo de control],Tabla7[Afectación matriz],"",1)</f>
        <v/>
      </c>
      <c r="U871" s="295"/>
      <c r="V871" s="327" t="str">
        <f>_xlfn.XLOOKUP(Tabla135[[#This Row],[Implementación]],Tabla11[Implementación],Tabla11[Peso],"",1)</f>
        <v/>
      </c>
      <c r="W871" s="295"/>
      <c r="X871" s="295"/>
      <c r="Y871" s="295"/>
      <c r="Z871" s="295"/>
      <c r="AA871" s="310" t="str">
        <f>IFERROR(Tabla135[[#This Row],[Peso del control]]+Tabla135[[#This Row],[Peso de la implementación]],"")</f>
        <v/>
      </c>
      <c r="AB871" s="310" t="str" cm="1">
        <f t="array" ref="AB871">IFERROR(IF(Tabla135[[#This Row],[Registro diligenciado]]=TRUE,_xlfn.IFS(AND(Tabla135[[#This Row],[No. de Control]]=1,Tabla135[[#This Row],[Desplazamiento en la Matriz]]="Probabilidad"),D871-(D871*Tabla135[[#This Row],[Valor del control]]),AND(Tabla135[[#This Row],[No. de Control]]&gt;1,Tabla135[[#This Row],[Desplazamiento en la Matriz]]="Probabilidad"),AB870-(AB870*Tabla135[[#This Row],[Valor del control]]),AND(Tabla135[[#This Row],[No. de Control]]=1,Tabla135[[#This Row],[Desplazamiento en la Matriz]]="Impacto"),D871,AND(Tabla135[[#This Row],[No. de Control]]&gt;1,Tabla135[[#This Row],[Desplazamiento en la Matriz]]="Impacto"),AB870),""),"")</f>
        <v/>
      </c>
      <c r="AC871" s="310" t="str" cm="1">
        <f t="array" ref="AC871">IFERROR(IF(Tabla135[[#This Row],[Registro diligenciado]]=TRUE,_xlfn.IFS(AND(Tabla135[[#This Row],[No. de Control]]=1,Tabla135[[#This Row],[Desplazamiento en la Matriz]]="Impacto"),E871-(E871*Tabla135[[#This Row],[Valor del control]]),AND(Tabla135[[#This Row],[No. de Control]]&gt;1,Tabla135[[#This Row],[Desplazamiento en la Matriz]]="Impacto"),AC870-(AC870*Tabla135[[#This Row],[Valor del control]]),AND(Tabla135[[#This Row],[No. de Control]]=1,Tabla135[[#This Row],[Desplazamiento en la Matriz]]="Probabilidad"),E871,AND(Tabla135[[#This Row],[No. de Control]]&gt;1,Tabla135[[#This Row],[Desplazamiento en la Matriz]]="Probabilidad"),AC870),""),"")</f>
        <v/>
      </c>
      <c r="AD871" s="310">
        <f>IFERROR(_xlfn.MINIFS(Tabla135[Probabilidad residual],Tabla135[Id Riesgo],Tabla135[[#This Row],[Id Riesgo]]),"")</f>
        <v>0</v>
      </c>
      <c r="AE871" s="310">
        <f>IFERROR(_xlfn.MINIFS(Tabla135[Impacto residual],Tabla135[Id Riesgo],Tabla135[[#This Row],[Id Riesgo]]),"")</f>
        <v>0</v>
      </c>
      <c r="AF871" s="310" t="str" cm="1">
        <f t="array" ref="AF87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71" s="310" t="str" cm="1">
        <f t="array" ref="AG87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7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71" s="213"/>
      <c r="AJ871" s="727">
        <f>_xlfn.MINIFS(Tabla135[Probabilidad residual],Tabla135[Id Riesgo],Tabla135[[#This Row],[Id Riesgo]])</f>
        <v>0</v>
      </c>
      <c r="AK871" s="727">
        <f>_xlfn.MINIFS(Tabla135[Impacto residual],Tabla135[Id Riesgo],Tabla135[[#This Row],[Id Riesgo]])</f>
        <v>0</v>
      </c>
      <c r="AL871" s="727"/>
      <c r="AM871" s="727"/>
      <c r="AN871" s="213"/>
      <c r="AO871" s="213"/>
      <c r="AP871" s="213"/>
      <c r="AQ871" s="213"/>
      <c r="AR871" s="213"/>
      <c r="AS871" s="213"/>
      <c r="AT871" s="213"/>
      <c r="AU871" s="213"/>
      <c r="AV871" s="213"/>
      <c r="AW871" s="213"/>
      <c r="AX871" s="213"/>
      <c r="AY871" s="213"/>
    </row>
    <row r="872" spans="1:51" ht="14.6" x14ac:dyDescent="0.4">
      <c r="A872" s="735" t="str">
        <f>Tabla135[[#This Row],[Id Riesgo]]</f>
        <v>RC87</v>
      </c>
      <c r="B872" s="736" t="str">
        <f>Tabla135[[#This Row],[Riesgo]]</f>
        <v/>
      </c>
      <c r="C872" s="742" t="b">
        <f>Tabla135[[#This Row],[Identificado en paso 1 y 2?]]</f>
        <v>0</v>
      </c>
      <c r="D872" s="727" t="str">
        <f>_xlfn.XLOOKUP(Tabla135[[#This Row],[Id Riesgo]],Tabla13[Id Riesgo],Tabla13[Probabilidad],"",1)</f>
        <v/>
      </c>
      <c r="E872" s="727" t="str">
        <f>IF(C872=TRUE,_xlfn.XLOOKUP(Tabla135[[#This Row],[Id Riesgo]],Tabla13[Id Riesgo],Tabla13[Porcentaje Impacto],"",1),"")</f>
        <v/>
      </c>
      <c r="F872" s="290" t="s">
        <v>218</v>
      </c>
      <c r="G872" s="415" t="b">
        <f>_xlfn.XLOOKUP(F872,Tabla13[Id Riesgo],Tabla13[Registro diligenciado],FALSE,1)</f>
        <v>0</v>
      </c>
      <c r="H872" s="290" t="str">
        <f>IF(G872,_xlfn.XLOOKUP(F872,Tabla6[Id Riesgo],Tabla6[DESCRIPCIÓN DEL RIESGO],FALSE,1),"")</f>
        <v/>
      </c>
      <c r="I872" s="327" t="str">
        <f>_xlfn.XLOOKUP(Tabla135[[#This Row],[Id Riesgo]],Tabla13[Id Riesgo],Tabla13[Probabilidad])</f>
        <v/>
      </c>
      <c r="J872" s="327" t="str">
        <f>_xlfn.XLOOKUP(Tabla135[[#This Row],[Id Riesgo]],Tabla13[Id Riesgo],Tabla13[Porcentaje Impacto],"",1)</f>
        <v/>
      </c>
      <c r="K872" s="311">
        <v>1</v>
      </c>
      <c r="L872" s="314"/>
      <c r="M872" s="314"/>
      <c r="N872" s="314"/>
      <c r="O872" s="295"/>
      <c r="P872" s="314"/>
      <c r="Q872" s="328" t="str">
        <f>_xlfn.TEXTJOIN(" ",TRUE,Tabla135[[#This Row],[Actividad - Acción ¿Qué?
Inicia con verbo]],Tabla135[[#This Row],[Complemento
(Observaciones o desviaciones)]])</f>
        <v/>
      </c>
      <c r="R872" s="295"/>
      <c r="S872" s="327" t="str">
        <f>_xlfn.XLOOKUP(Tabla135[[#This Row],[Tipo de control]],Tabla7[Tipo de control],Tabla7[Peso],"",1)</f>
        <v/>
      </c>
      <c r="T872" s="290" t="str">
        <f>_xlfn.XLOOKUP(Tabla135[[#This Row],[Tipo de control]],Tabla7[Tipo de control],Tabla7[Afectación matriz],"",1)</f>
        <v/>
      </c>
      <c r="U872" s="295"/>
      <c r="V872" s="327" t="str">
        <f>_xlfn.XLOOKUP(Tabla135[[#This Row],[Implementación]],Tabla11[Implementación],Tabla11[Peso],"",1)</f>
        <v/>
      </c>
      <c r="W872" s="295"/>
      <c r="X872" s="295"/>
      <c r="Y872" s="295"/>
      <c r="Z872" s="295"/>
      <c r="AA872" s="310" t="str">
        <f>IFERROR(Tabla135[[#This Row],[Peso del control]]+Tabla135[[#This Row],[Peso de la implementación]],"")</f>
        <v/>
      </c>
      <c r="AB872" s="310" t="str" cm="1">
        <f t="array" ref="AB872">IFERROR(IF(Tabla135[[#This Row],[Registro diligenciado]]=TRUE,_xlfn.IFS(AND(Tabla135[[#This Row],[No. de Control]]=1,Tabla135[[#This Row],[Desplazamiento en la Matriz]]="Probabilidad"),D872-(D872*Tabla135[[#This Row],[Valor del control]]),AND(Tabla135[[#This Row],[No. de Control]]&gt;1,Tabla135[[#This Row],[Desplazamiento en la Matriz]]="Probabilidad"),AB871-(AB871*Tabla135[[#This Row],[Valor del control]]),AND(Tabla135[[#This Row],[No. de Control]]=1,Tabla135[[#This Row],[Desplazamiento en la Matriz]]="Impacto"),D872,AND(Tabla135[[#This Row],[No. de Control]]&gt;1,Tabla135[[#This Row],[Desplazamiento en la Matriz]]="Impacto"),AB871),""),"")</f>
        <v/>
      </c>
      <c r="AC872" s="310" t="str" cm="1">
        <f t="array" ref="AC872">IFERROR(IF(Tabla135[[#This Row],[Registro diligenciado]]=TRUE,_xlfn.IFS(AND(Tabla135[[#This Row],[No. de Control]]=1,Tabla135[[#This Row],[Desplazamiento en la Matriz]]="Impacto"),E872-(E872*Tabla135[[#This Row],[Valor del control]]),AND(Tabla135[[#This Row],[No. de Control]]&gt;1,Tabla135[[#This Row],[Desplazamiento en la Matriz]]="Impacto"),AC871-(AC871*Tabla135[[#This Row],[Valor del control]]),AND(Tabla135[[#This Row],[No. de Control]]=1,Tabla135[[#This Row],[Desplazamiento en la Matriz]]="Probabilidad"),E872,AND(Tabla135[[#This Row],[No. de Control]]&gt;1,Tabla135[[#This Row],[Desplazamiento en la Matriz]]="Probabilidad"),AC871),""),"")</f>
        <v/>
      </c>
      <c r="AD872" s="310">
        <f>IFERROR(_xlfn.MINIFS(Tabla135[Probabilidad residual],Tabla135[Id Riesgo],Tabla135[[#This Row],[Id Riesgo]]),"")</f>
        <v>0</v>
      </c>
      <c r="AE872" s="310">
        <f>IFERROR(_xlfn.MINIFS(Tabla135[Impacto residual],Tabla135[Id Riesgo],Tabla135[[#This Row],[Id Riesgo]]),"")</f>
        <v>0</v>
      </c>
      <c r="AF872" s="310" t="str" cm="1">
        <f t="array" ref="AF87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72" s="310" t="str" cm="1">
        <f t="array" ref="AG87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7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72" s="213"/>
      <c r="AJ872" s="727">
        <f>_xlfn.MINIFS(Tabla135[Probabilidad residual],Tabla135[Id Riesgo],Tabla135[[#This Row],[Id Riesgo]])</f>
        <v>0</v>
      </c>
      <c r="AK872" s="727">
        <f>_xlfn.MINIFS(Tabla135[Impacto residual],Tabla135[Id Riesgo],Tabla135[[#This Row],[Id Riesgo]])</f>
        <v>0</v>
      </c>
      <c r="AL872" s="727" t="str" cm="1">
        <f t="array" ref="AL872">IFERROR(_xlfn.IFS(AND(AJ872&gt;=CONFIGURACIÓN!$BF$6,AJ872&lt;=CONFIGURACIÓN!$BG$6),CONFIGURACIÓN!$BE$6,AND(AJ872&gt;=CONFIGURACIÓN!$BF$7,AJ872&lt;=CONFIGURACIÓN!$BG$7),CONFIGURACIÓN!$BE$7,AND(AJ872&gt;=CONFIGURACIÓN!$BF$8,AJ872&lt;=CONFIGURACIÓN!$BG$8),CONFIGURACIÓN!$BE$8,AND(AJ872&gt;=CONFIGURACIÓN!$BF$9,AJ872&lt;=CONFIGURACIÓN!$BG$9),CONFIGURACIÓN!$BE$9,AND(AJ872&gt;=CONFIGURACIÓN!$BF$10,AJ872&lt;=CONFIGURACIÓN!$BG$10),CONFIGURACIÓN!$BE$10),"")</f>
        <v/>
      </c>
      <c r="AM872" s="727" t="str" cm="1">
        <f t="array" ref="AM872">IFERROR(_xlfn.IFS(AND(AK872&gt;=CONFIGURACIÓN!$BJ$6,AK872&lt;=CONFIGURACIÓN!$BK$6),CONFIGURACIÓN!$BI$6,AND(AK872&gt;=CONFIGURACIÓN!$BJ$7,AK872&lt;=CONFIGURACIÓN!$BK$7),CONFIGURACIÓN!$BI$7,AND(AK872&gt;=CONFIGURACIÓN!$BJ$8,AK872&lt;=CONFIGURACIÓN!$BK$8),CONFIGURACIÓN!$BI$8,AND(AK872&gt;=CONFIGURACIÓN!$BJ$9,AK872&lt;=CONFIGURACIÓN!$BK$9),CONFIGURACIÓN!$BI$9,AND(AK872&gt;=CONFIGURACIÓN!$BJ$10,AK872&lt;=CONFIGURACIÓN!$BK$10),CONFIGURACIÓN!$BI$10),"")</f>
        <v/>
      </c>
      <c r="AN872" s="213"/>
      <c r="AO872" s="213"/>
      <c r="AP872" s="213"/>
      <c r="AQ872" s="213"/>
      <c r="AR872" s="213"/>
      <c r="AS872" s="213"/>
      <c r="AT872" s="213"/>
      <c r="AU872" s="213"/>
      <c r="AV872" s="213"/>
      <c r="AW872" s="213"/>
      <c r="AX872" s="213"/>
      <c r="AY872" s="213"/>
    </row>
    <row r="873" spans="1:51" ht="14.6" x14ac:dyDescent="0.4">
      <c r="A873" s="735" t="str">
        <f>Tabla135[[#This Row],[Id Riesgo]]</f>
        <v>RC87</v>
      </c>
      <c r="B873" s="736" t="str">
        <f>Tabla135[[#This Row],[Riesgo]]</f>
        <v/>
      </c>
      <c r="C873" s="742" t="b">
        <f>Tabla135[[#This Row],[Identificado en paso 1 y 2?]]</f>
        <v>0</v>
      </c>
      <c r="D873" s="727" t="str">
        <f>_xlfn.XLOOKUP(Tabla135[[#This Row],[Id Riesgo]],Tabla13[Id Riesgo],Tabla13[Probabilidad],"",1)</f>
        <v/>
      </c>
      <c r="E873" s="727" t="str">
        <f>IF(C873=TRUE,_xlfn.XLOOKUP(Tabla135[[#This Row],[Id Riesgo]],Tabla13[Id Riesgo],Tabla13[Porcentaje Impacto],"",1),"")</f>
        <v/>
      </c>
      <c r="F873" s="290" t="str">
        <f t="shared" ref="F873:F881" si="86">F872</f>
        <v>RC87</v>
      </c>
      <c r="G873" s="415" t="b">
        <f>_xlfn.XLOOKUP(F873,Tabla13[Id Riesgo],Tabla13[Registro diligenciado],FALSE,1)</f>
        <v>0</v>
      </c>
      <c r="H873" s="290" t="str">
        <f>IF(G873,_xlfn.XLOOKUP(F873,Tabla6[Id Riesgo],Tabla6[DESCRIPCIÓN DEL RIESGO],FALSE,1),"")</f>
        <v/>
      </c>
      <c r="I873" s="327" t="str">
        <f>_xlfn.XLOOKUP(Tabla135[[#This Row],[Id Riesgo]],Tabla13[Id Riesgo],Tabla13[Probabilidad])</f>
        <v/>
      </c>
      <c r="J873" s="327" t="str">
        <f>_xlfn.XLOOKUP(Tabla135[[#This Row],[Id Riesgo]],Tabla13[Id Riesgo],Tabla13[Porcentaje Impacto],"",1)</f>
        <v/>
      </c>
      <c r="K873" s="311">
        <v>2</v>
      </c>
      <c r="L873" s="314"/>
      <c r="M873" s="314"/>
      <c r="N873" s="314"/>
      <c r="O873" s="295"/>
      <c r="P873" s="314"/>
      <c r="Q873" s="328" t="str">
        <f>_xlfn.TEXTJOIN(" ",TRUE,Tabla135[[#This Row],[Actividad - Acción ¿Qué?
Inicia con verbo]],Tabla135[[#This Row],[Complemento
(Observaciones o desviaciones)]])</f>
        <v/>
      </c>
      <c r="R873" s="295"/>
      <c r="S873" s="327" t="str">
        <f>_xlfn.XLOOKUP(Tabla135[[#This Row],[Tipo de control]],Tabla7[Tipo de control],Tabla7[Peso],"",1)</f>
        <v/>
      </c>
      <c r="T873" s="290" t="str">
        <f>_xlfn.XLOOKUP(Tabla135[[#This Row],[Tipo de control]],Tabla7[Tipo de control],Tabla7[Afectación matriz],"",1)</f>
        <v/>
      </c>
      <c r="U873" s="295"/>
      <c r="V873" s="327" t="str">
        <f>_xlfn.XLOOKUP(Tabla135[[#This Row],[Implementación]],Tabla11[Implementación],Tabla11[Peso],"",1)</f>
        <v/>
      </c>
      <c r="W873" s="295"/>
      <c r="X873" s="295"/>
      <c r="Y873" s="295"/>
      <c r="Z873" s="295"/>
      <c r="AA873" s="310" t="str">
        <f>IFERROR(Tabla135[[#This Row],[Peso del control]]+Tabla135[[#This Row],[Peso de la implementación]],"")</f>
        <v/>
      </c>
      <c r="AB873" s="310" t="str" cm="1">
        <f t="array" ref="AB873">IFERROR(IF(Tabla135[[#This Row],[Registro diligenciado]]=TRUE,_xlfn.IFS(AND(Tabla135[[#This Row],[No. de Control]]=1,Tabla135[[#This Row],[Desplazamiento en la Matriz]]="Probabilidad"),D873-(D873*Tabla135[[#This Row],[Valor del control]]),AND(Tabla135[[#This Row],[No. de Control]]&gt;1,Tabla135[[#This Row],[Desplazamiento en la Matriz]]="Probabilidad"),AB872-(AB872*Tabla135[[#This Row],[Valor del control]]),AND(Tabla135[[#This Row],[No. de Control]]=1,Tabla135[[#This Row],[Desplazamiento en la Matriz]]="Impacto"),D873,AND(Tabla135[[#This Row],[No. de Control]]&gt;1,Tabla135[[#This Row],[Desplazamiento en la Matriz]]="Impacto"),AB872),""),"")</f>
        <v/>
      </c>
      <c r="AC873" s="310" t="str" cm="1">
        <f t="array" ref="AC873">IFERROR(IF(Tabla135[[#This Row],[Registro diligenciado]]=TRUE,_xlfn.IFS(AND(Tabla135[[#This Row],[No. de Control]]=1,Tabla135[[#This Row],[Desplazamiento en la Matriz]]="Impacto"),E873-(E873*Tabla135[[#This Row],[Valor del control]]),AND(Tabla135[[#This Row],[No. de Control]]&gt;1,Tabla135[[#This Row],[Desplazamiento en la Matriz]]="Impacto"),AC872-(AC872*Tabla135[[#This Row],[Valor del control]]),AND(Tabla135[[#This Row],[No. de Control]]=1,Tabla135[[#This Row],[Desplazamiento en la Matriz]]="Probabilidad"),E873,AND(Tabla135[[#This Row],[No. de Control]]&gt;1,Tabla135[[#This Row],[Desplazamiento en la Matriz]]="Probabilidad"),AC872),""),"")</f>
        <v/>
      </c>
      <c r="AD873" s="310">
        <f>IFERROR(_xlfn.MINIFS(Tabla135[Probabilidad residual],Tabla135[Id Riesgo],Tabla135[[#This Row],[Id Riesgo]]),"")</f>
        <v>0</v>
      </c>
      <c r="AE873" s="310">
        <f>IFERROR(_xlfn.MINIFS(Tabla135[Impacto residual],Tabla135[Id Riesgo],Tabla135[[#This Row],[Id Riesgo]]),"")</f>
        <v>0</v>
      </c>
      <c r="AF873" s="310" t="str" cm="1">
        <f t="array" ref="AF87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73" s="310" t="str" cm="1">
        <f t="array" ref="AG87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7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73" s="213"/>
      <c r="AJ873" s="727">
        <f>_xlfn.MINIFS(Tabla135[Probabilidad residual],Tabla135[Id Riesgo],Tabla135[[#This Row],[Id Riesgo]])</f>
        <v>0</v>
      </c>
      <c r="AK873" s="727">
        <f>_xlfn.MINIFS(Tabla135[Impacto residual],Tabla135[Id Riesgo],Tabla135[[#This Row],[Id Riesgo]])</f>
        <v>0</v>
      </c>
      <c r="AL873" s="727"/>
      <c r="AM873" s="727"/>
      <c r="AN873" s="213"/>
      <c r="AO873" s="213"/>
      <c r="AP873" s="213"/>
      <c r="AQ873" s="213"/>
      <c r="AR873" s="213"/>
      <c r="AS873" s="213"/>
      <c r="AT873" s="213"/>
      <c r="AU873" s="213"/>
      <c r="AV873" s="213"/>
      <c r="AW873" s="213"/>
      <c r="AX873" s="213"/>
      <c r="AY873" s="213"/>
    </row>
    <row r="874" spans="1:51" ht="14.6" x14ac:dyDescent="0.4">
      <c r="A874" s="735" t="str">
        <f>Tabla135[[#This Row],[Id Riesgo]]</f>
        <v>RC87</v>
      </c>
      <c r="B874" s="736" t="str">
        <f>Tabla135[[#This Row],[Riesgo]]</f>
        <v/>
      </c>
      <c r="C874" s="742" t="b">
        <f>Tabla135[[#This Row],[Identificado en paso 1 y 2?]]</f>
        <v>0</v>
      </c>
      <c r="D874" s="727" t="str">
        <f>_xlfn.XLOOKUP(Tabla135[[#This Row],[Id Riesgo]],Tabla13[Id Riesgo],Tabla13[Probabilidad],"",1)</f>
        <v/>
      </c>
      <c r="E874" s="727" t="str">
        <f>IF(C874=TRUE,_xlfn.XLOOKUP(Tabla135[[#This Row],[Id Riesgo]],Tabla13[Id Riesgo],Tabla13[Porcentaje Impacto],"",1),"")</f>
        <v/>
      </c>
      <c r="F874" s="290" t="str">
        <f t="shared" si="86"/>
        <v>RC87</v>
      </c>
      <c r="G874" s="415" t="b">
        <f>_xlfn.XLOOKUP(F874,Tabla13[Id Riesgo],Tabla13[Registro diligenciado],FALSE,1)</f>
        <v>0</v>
      </c>
      <c r="H874" s="290" t="str">
        <f>IF(G874,_xlfn.XLOOKUP(F874,Tabla6[Id Riesgo],Tabla6[DESCRIPCIÓN DEL RIESGO],FALSE,1),"")</f>
        <v/>
      </c>
      <c r="I874" s="327" t="str">
        <f>_xlfn.XLOOKUP(Tabla135[[#This Row],[Id Riesgo]],Tabla13[Id Riesgo],Tabla13[Probabilidad])</f>
        <v/>
      </c>
      <c r="J874" s="327" t="str">
        <f>_xlfn.XLOOKUP(Tabla135[[#This Row],[Id Riesgo]],Tabla13[Id Riesgo],Tabla13[Porcentaje Impacto],"",1)</f>
        <v/>
      </c>
      <c r="K874" s="311">
        <v>3</v>
      </c>
      <c r="L874" s="314"/>
      <c r="M874" s="314"/>
      <c r="N874" s="314"/>
      <c r="O874" s="295"/>
      <c r="P874" s="314"/>
      <c r="Q874" s="328" t="str">
        <f>_xlfn.TEXTJOIN(" ",TRUE,Tabla135[[#This Row],[Actividad - Acción ¿Qué?
Inicia con verbo]],Tabla135[[#This Row],[Complemento
(Observaciones o desviaciones)]])</f>
        <v/>
      </c>
      <c r="R874" s="295"/>
      <c r="S874" s="327" t="str">
        <f>_xlfn.XLOOKUP(Tabla135[[#This Row],[Tipo de control]],Tabla7[Tipo de control],Tabla7[Peso],"",1)</f>
        <v/>
      </c>
      <c r="T874" s="290" t="str">
        <f>_xlfn.XLOOKUP(Tabla135[[#This Row],[Tipo de control]],Tabla7[Tipo de control],Tabla7[Afectación matriz],"",1)</f>
        <v/>
      </c>
      <c r="U874" s="295"/>
      <c r="V874" s="327" t="str">
        <f>_xlfn.XLOOKUP(Tabla135[[#This Row],[Implementación]],Tabla11[Implementación],Tabla11[Peso],"",1)</f>
        <v/>
      </c>
      <c r="W874" s="295"/>
      <c r="X874" s="295"/>
      <c r="Y874" s="295"/>
      <c r="Z874" s="295"/>
      <c r="AA874" s="310" t="str">
        <f>IFERROR(Tabla135[[#This Row],[Peso del control]]+Tabla135[[#This Row],[Peso de la implementación]],"")</f>
        <v/>
      </c>
      <c r="AB874" s="310" t="str" cm="1">
        <f t="array" ref="AB874">IFERROR(IF(Tabla135[[#This Row],[Registro diligenciado]]=TRUE,_xlfn.IFS(AND(Tabla135[[#This Row],[No. de Control]]=1,Tabla135[[#This Row],[Desplazamiento en la Matriz]]="Probabilidad"),D874-(D874*Tabla135[[#This Row],[Valor del control]]),AND(Tabla135[[#This Row],[No. de Control]]&gt;1,Tabla135[[#This Row],[Desplazamiento en la Matriz]]="Probabilidad"),AB873-(AB873*Tabla135[[#This Row],[Valor del control]]),AND(Tabla135[[#This Row],[No. de Control]]=1,Tabla135[[#This Row],[Desplazamiento en la Matriz]]="Impacto"),D874,AND(Tabla135[[#This Row],[No. de Control]]&gt;1,Tabla135[[#This Row],[Desplazamiento en la Matriz]]="Impacto"),AB873),""),"")</f>
        <v/>
      </c>
      <c r="AC874" s="310" t="str" cm="1">
        <f t="array" ref="AC874">IFERROR(IF(Tabla135[[#This Row],[Registro diligenciado]]=TRUE,_xlfn.IFS(AND(Tabla135[[#This Row],[No. de Control]]=1,Tabla135[[#This Row],[Desplazamiento en la Matriz]]="Impacto"),E874-(E874*Tabla135[[#This Row],[Valor del control]]),AND(Tabla135[[#This Row],[No. de Control]]&gt;1,Tabla135[[#This Row],[Desplazamiento en la Matriz]]="Impacto"),AC873-(AC873*Tabla135[[#This Row],[Valor del control]]),AND(Tabla135[[#This Row],[No. de Control]]=1,Tabla135[[#This Row],[Desplazamiento en la Matriz]]="Probabilidad"),E874,AND(Tabla135[[#This Row],[No. de Control]]&gt;1,Tabla135[[#This Row],[Desplazamiento en la Matriz]]="Probabilidad"),AC873),""),"")</f>
        <v/>
      </c>
      <c r="AD874" s="310">
        <f>IFERROR(_xlfn.MINIFS(Tabla135[Probabilidad residual],Tabla135[Id Riesgo],Tabla135[[#This Row],[Id Riesgo]]),"")</f>
        <v>0</v>
      </c>
      <c r="AE874" s="310">
        <f>IFERROR(_xlfn.MINIFS(Tabla135[Impacto residual],Tabla135[Id Riesgo],Tabla135[[#This Row],[Id Riesgo]]),"")</f>
        <v>0</v>
      </c>
      <c r="AF874" s="310" t="str" cm="1">
        <f t="array" ref="AF87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74" s="310" t="str" cm="1">
        <f t="array" ref="AG87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7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74" s="213"/>
      <c r="AJ874" s="727">
        <f>_xlfn.MINIFS(Tabla135[Probabilidad residual],Tabla135[Id Riesgo],Tabla135[[#This Row],[Id Riesgo]])</f>
        <v>0</v>
      </c>
      <c r="AK874" s="727">
        <f>_xlfn.MINIFS(Tabla135[Impacto residual],Tabla135[Id Riesgo],Tabla135[[#This Row],[Id Riesgo]])</f>
        <v>0</v>
      </c>
      <c r="AL874" s="727"/>
      <c r="AM874" s="727"/>
      <c r="AN874" s="213"/>
      <c r="AO874" s="213"/>
      <c r="AP874" s="213"/>
      <c r="AQ874" s="213"/>
      <c r="AR874" s="213"/>
      <c r="AS874" s="213"/>
      <c r="AT874" s="213"/>
      <c r="AU874" s="213"/>
      <c r="AV874" s="213"/>
      <c r="AW874" s="213"/>
      <c r="AX874" s="213"/>
      <c r="AY874" s="213"/>
    </row>
    <row r="875" spans="1:51" ht="14.6" x14ac:dyDescent="0.4">
      <c r="A875" s="735" t="str">
        <f>Tabla135[[#This Row],[Id Riesgo]]</f>
        <v>RC87</v>
      </c>
      <c r="B875" s="736" t="str">
        <f>Tabla135[[#This Row],[Riesgo]]</f>
        <v/>
      </c>
      <c r="C875" s="742" t="b">
        <f>Tabla135[[#This Row],[Identificado en paso 1 y 2?]]</f>
        <v>0</v>
      </c>
      <c r="D875" s="727" t="str">
        <f>_xlfn.XLOOKUP(Tabla135[[#This Row],[Id Riesgo]],Tabla13[Id Riesgo],Tabla13[Probabilidad],"",1)</f>
        <v/>
      </c>
      <c r="E875" s="727" t="str">
        <f>IF(C875=TRUE,_xlfn.XLOOKUP(Tabla135[[#This Row],[Id Riesgo]],Tabla13[Id Riesgo],Tabla13[Porcentaje Impacto],"",1),"")</f>
        <v/>
      </c>
      <c r="F875" s="290" t="str">
        <f t="shared" si="86"/>
        <v>RC87</v>
      </c>
      <c r="G875" s="415" t="b">
        <f>_xlfn.XLOOKUP(F875,Tabla13[Id Riesgo],Tabla13[Registro diligenciado],FALSE,1)</f>
        <v>0</v>
      </c>
      <c r="H875" s="290" t="str">
        <f>IF(G875,_xlfn.XLOOKUP(F875,Tabla6[Id Riesgo],Tabla6[DESCRIPCIÓN DEL RIESGO],FALSE,1),"")</f>
        <v/>
      </c>
      <c r="I875" s="327" t="str">
        <f>_xlfn.XLOOKUP(Tabla135[[#This Row],[Id Riesgo]],Tabla13[Id Riesgo],Tabla13[Probabilidad])</f>
        <v/>
      </c>
      <c r="J875" s="327" t="str">
        <f>_xlfn.XLOOKUP(Tabla135[[#This Row],[Id Riesgo]],Tabla13[Id Riesgo],Tabla13[Porcentaje Impacto],"",1)</f>
        <v/>
      </c>
      <c r="K875" s="311">
        <v>4</v>
      </c>
      <c r="L875" s="314"/>
      <c r="M875" s="314"/>
      <c r="N875" s="314"/>
      <c r="O875" s="295"/>
      <c r="P875" s="314"/>
      <c r="Q875" s="328" t="str">
        <f>_xlfn.TEXTJOIN(" ",TRUE,Tabla135[[#This Row],[Actividad - Acción ¿Qué?
Inicia con verbo]],Tabla135[[#This Row],[Complemento
(Observaciones o desviaciones)]])</f>
        <v/>
      </c>
      <c r="R875" s="295"/>
      <c r="S875" s="327" t="str">
        <f>_xlfn.XLOOKUP(Tabla135[[#This Row],[Tipo de control]],Tabla7[Tipo de control],Tabla7[Peso],"",1)</f>
        <v/>
      </c>
      <c r="T875" s="290" t="str">
        <f>_xlfn.XLOOKUP(Tabla135[[#This Row],[Tipo de control]],Tabla7[Tipo de control],Tabla7[Afectación matriz],"",1)</f>
        <v/>
      </c>
      <c r="U875" s="295"/>
      <c r="V875" s="327" t="str">
        <f>_xlfn.XLOOKUP(Tabla135[[#This Row],[Implementación]],Tabla11[Implementación],Tabla11[Peso],"",1)</f>
        <v/>
      </c>
      <c r="W875" s="295"/>
      <c r="X875" s="295"/>
      <c r="Y875" s="295"/>
      <c r="Z875" s="295"/>
      <c r="AA875" s="310" t="str">
        <f>IFERROR(Tabla135[[#This Row],[Peso del control]]+Tabla135[[#This Row],[Peso de la implementación]],"")</f>
        <v/>
      </c>
      <c r="AB875" s="310" t="str" cm="1">
        <f t="array" ref="AB875">IFERROR(IF(Tabla135[[#This Row],[Registro diligenciado]]=TRUE,_xlfn.IFS(AND(Tabla135[[#This Row],[No. de Control]]=1,Tabla135[[#This Row],[Desplazamiento en la Matriz]]="Probabilidad"),D875-(D875*Tabla135[[#This Row],[Valor del control]]),AND(Tabla135[[#This Row],[No. de Control]]&gt;1,Tabla135[[#This Row],[Desplazamiento en la Matriz]]="Probabilidad"),AB874-(AB874*Tabla135[[#This Row],[Valor del control]]),AND(Tabla135[[#This Row],[No. de Control]]=1,Tabla135[[#This Row],[Desplazamiento en la Matriz]]="Impacto"),D875,AND(Tabla135[[#This Row],[No. de Control]]&gt;1,Tabla135[[#This Row],[Desplazamiento en la Matriz]]="Impacto"),AB874),""),"")</f>
        <v/>
      </c>
      <c r="AC875" s="310" t="str" cm="1">
        <f t="array" ref="AC875">IFERROR(IF(Tabla135[[#This Row],[Registro diligenciado]]=TRUE,_xlfn.IFS(AND(Tabla135[[#This Row],[No. de Control]]=1,Tabla135[[#This Row],[Desplazamiento en la Matriz]]="Impacto"),E875-(E875*Tabla135[[#This Row],[Valor del control]]),AND(Tabla135[[#This Row],[No. de Control]]&gt;1,Tabla135[[#This Row],[Desplazamiento en la Matriz]]="Impacto"),AC874-(AC874*Tabla135[[#This Row],[Valor del control]]),AND(Tabla135[[#This Row],[No. de Control]]=1,Tabla135[[#This Row],[Desplazamiento en la Matriz]]="Probabilidad"),E875,AND(Tabla135[[#This Row],[No. de Control]]&gt;1,Tabla135[[#This Row],[Desplazamiento en la Matriz]]="Probabilidad"),AC874),""),"")</f>
        <v/>
      </c>
      <c r="AD875" s="310">
        <f>IFERROR(_xlfn.MINIFS(Tabla135[Probabilidad residual],Tabla135[Id Riesgo],Tabla135[[#This Row],[Id Riesgo]]),"")</f>
        <v>0</v>
      </c>
      <c r="AE875" s="310">
        <f>IFERROR(_xlfn.MINIFS(Tabla135[Impacto residual],Tabla135[Id Riesgo],Tabla135[[#This Row],[Id Riesgo]]),"")</f>
        <v>0</v>
      </c>
      <c r="AF875" s="310" t="str" cm="1">
        <f t="array" ref="AF87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75" s="310" t="str" cm="1">
        <f t="array" ref="AG87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7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75" s="213"/>
      <c r="AJ875" s="727">
        <f>_xlfn.MINIFS(Tabla135[Probabilidad residual],Tabla135[Id Riesgo],Tabla135[[#This Row],[Id Riesgo]])</f>
        <v>0</v>
      </c>
      <c r="AK875" s="727">
        <f>_xlfn.MINIFS(Tabla135[Impacto residual],Tabla135[Id Riesgo],Tabla135[[#This Row],[Id Riesgo]])</f>
        <v>0</v>
      </c>
      <c r="AL875" s="727"/>
      <c r="AM875" s="727"/>
      <c r="AN875" s="213"/>
      <c r="AO875" s="213"/>
      <c r="AP875" s="213"/>
      <c r="AQ875" s="213"/>
      <c r="AR875" s="213"/>
      <c r="AS875" s="213"/>
      <c r="AT875" s="213"/>
      <c r="AU875" s="213"/>
      <c r="AV875" s="213"/>
      <c r="AW875" s="213"/>
      <c r="AX875" s="213"/>
      <c r="AY875" s="213"/>
    </row>
    <row r="876" spans="1:51" ht="14.6" x14ac:dyDescent="0.4">
      <c r="A876" s="735" t="str">
        <f>Tabla135[[#This Row],[Id Riesgo]]</f>
        <v>RC87</v>
      </c>
      <c r="B876" s="736" t="str">
        <f>Tabla135[[#This Row],[Riesgo]]</f>
        <v/>
      </c>
      <c r="C876" s="742" t="b">
        <f>Tabla135[[#This Row],[Identificado en paso 1 y 2?]]</f>
        <v>0</v>
      </c>
      <c r="D876" s="727" t="str">
        <f>_xlfn.XLOOKUP(Tabla135[[#This Row],[Id Riesgo]],Tabla13[Id Riesgo],Tabla13[Probabilidad],"",1)</f>
        <v/>
      </c>
      <c r="E876" s="727" t="str">
        <f>IF(C876=TRUE,_xlfn.XLOOKUP(Tabla135[[#This Row],[Id Riesgo]],Tabla13[Id Riesgo],Tabla13[Porcentaje Impacto],"",1),"")</f>
        <v/>
      </c>
      <c r="F876" s="290" t="str">
        <f t="shared" si="86"/>
        <v>RC87</v>
      </c>
      <c r="G876" s="415" t="b">
        <f>_xlfn.XLOOKUP(F876,Tabla13[Id Riesgo],Tabla13[Registro diligenciado],FALSE,1)</f>
        <v>0</v>
      </c>
      <c r="H876" s="290" t="str">
        <f>IF(G876,_xlfn.XLOOKUP(F876,Tabla6[Id Riesgo],Tabla6[DESCRIPCIÓN DEL RIESGO],FALSE,1),"")</f>
        <v/>
      </c>
      <c r="I876" s="327" t="str">
        <f>_xlfn.XLOOKUP(Tabla135[[#This Row],[Id Riesgo]],Tabla13[Id Riesgo],Tabla13[Probabilidad])</f>
        <v/>
      </c>
      <c r="J876" s="327" t="str">
        <f>_xlfn.XLOOKUP(Tabla135[[#This Row],[Id Riesgo]],Tabla13[Id Riesgo],Tabla13[Porcentaje Impacto],"",1)</f>
        <v/>
      </c>
      <c r="K876" s="311">
        <v>5</v>
      </c>
      <c r="L876" s="314"/>
      <c r="M876" s="314"/>
      <c r="N876" s="314"/>
      <c r="O876" s="295"/>
      <c r="P876" s="314"/>
      <c r="Q876" s="328" t="str">
        <f>_xlfn.TEXTJOIN(" ",TRUE,Tabla135[[#This Row],[Actividad - Acción ¿Qué?
Inicia con verbo]],Tabla135[[#This Row],[Complemento
(Observaciones o desviaciones)]])</f>
        <v/>
      </c>
      <c r="R876" s="295"/>
      <c r="S876" s="327" t="str">
        <f>_xlfn.XLOOKUP(Tabla135[[#This Row],[Tipo de control]],Tabla7[Tipo de control],Tabla7[Peso],"",1)</f>
        <v/>
      </c>
      <c r="T876" s="290" t="str">
        <f>_xlfn.XLOOKUP(Tabla135[[#This Row],[Tipo de control]],Tabla7[Tipo de control],Tabla7[Afectación matriz],"",1)</f>
        <v/>
      </c>
      <c r="U876" s="295"/>
      <c r="V876" s="327" t="str">
        <f>_xlfn.XLOOKUP(Tabla135[[#This Row],[Implementación]],Tabla11[Implementación],Tabla11[Peso],"",1)</f>
        <v/>
      </c>
      <c r="W876" s="295"/>
      <c r="X876" s="295"/>
      <c r="Y876" s="295"/>
      <c r="Z876" s="295"/>
      <c r="AA876" s="310" t="str">
        <f>IFERROR(Tabla135[[#This Row],[Peso del control]]+Tabla135[[#This Row],[Peso de la implementación]],"")</f>
        <v/>
      </c>
      <c r="AB876" s="310" t="str" cm="1">
        <f t="array" ref="AB876">IFERROR(IF(Tabla135[[#This Row],[Registro diligenciado]]=TRUE,_xlfn.IFS(AND(Tabla135[[#This Row],[No. de Control]]=1,Tabla135[[#This Row],[Desplazamiento en la Matriz]]="Probabilidad"),D876-(D876*Tabla135[[#This Row],[Valor del control]]),AND(Tabla135[[#This Row],[No. de Control]]&gt;1,Tabla135[[#This Row],[Desplazamiento en la Matriz]]="Probabilidad"),AB875-(AB875*Tabla135[[#This Row],[Valor del control]]),AND(Tabla135[[#This Row],[No. de Control]]=1,Tabla135[[#This Row],[Desplazamiento en la Matriz]]="Impacto"),D876,AND(Tabla135[[#This Row],[No. de Control]]&gt;1,Tabla135[[#This Row],[Desplazamiento en la Matriz]]="Impacto"),AB875),""),"")</f>
        <v/>
      </c>
      <c r="AC876" s="310" t="str" cm="1">
        <f t="array" ref="AC876">IFERROR(IF(Tabla135[[#This Row],[Registro diligenciado]]=TRUE,_xlfn.IFS(AND(Tabla135[[#This Row],[No. de Control]]=1,Tabla135[[#This Row],[Desplazamiento en la Matriz]]="Impacto"),E876-(E876*Tabla135[[#This Row],[Valor del control]]),AND(Tabla135[[#This Row],[No. de Control]]&gt;1,Tabla135[[#This Row],[Desplazamiento en la Matriz]]="Impacto"),AC875-(AC875*Tabla135[[#This Row],[Valor del control]]),AND(Tabla135[[#This Row],[No. de Control]]=1,Tabla135[[#This Row],[Desplazamiento en la Matriz]]="Probabilidad"),E876,AND(Tabla135[[#This Row],[No. de Control]]&gt;1,Tabla135[[#This Row],[Desplazamiento en la Matriz]]="Probabilidad"),AC875),""),"")</f>
        <v/>
      </c>
      <c r="AD876" s="310">
        <f>IFERROR(_xlfn.MINIFS(Tabla135[Probabilidad residual],Tabla135[Id Riesgo],Tabla135[[#This Row],[Id Riesgo]]),"")</f>
        <v>0</v>
      </c>
      <c r="AE876" s="310">
        <f>IFERROR(_xlfn.MINIFS(Tabla135[Impacto residual],Tabla135[Id Riesgo],Tabla135[[#This Row],[Id Riesgo]]),"")</f>
        <v>0</v>
      </c>
      <c r="AF876" s="310" t="str" cm="1">
        <f t="array" ref="AF87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76" s="310" t="str" cm="1">
        <f t="array" ref="AG87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7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76" s="213"/>
      <c r="AJ876" s="727">
        <f>_xlfn.MINIFS(Tabla135[Probabilidad residual],Tabla135[Id Riesgo],Tabla135[[#This Row],[Id Riesgo]])</f>
        <v>0</v>
      </c>
      <c r="AK876" s="727">
        <f>_xlfn.MINIFS(Tabla135[Impacto residual],Tabla135[Id Riesgo],Tabla135[[#This Row],[Id Riesgo]])</f>
        <v>0</v>
      </c>
      <c r="AL876" s="727"/>
      <c r="AM876" s="727"/>
      <c r="AN876" s="213"/>
      <c r="AO876" s="213"/>
      <c r="AP876" s="213"/>
      <c r="AQ876" s="213"/>
      <c r="AR876" s="213"/>
      <c r="AS876" s="213"/>
      <c r="AT876" s="213"/>
      <c r="AU876" s="213"/>
      <c r="AV876" s="213"/>
      <c r="AW876" s="213"/>
      <c r="AX876" s="213"/>
      <c r="AY876" s="213"/>
    </row>
    <row r="877" spans="1:51" ht="14.6" x14ac:dyDescent="0.4">
      <c r="A877" s="735" t="str">
        <f>Tabla135[[#This Row],[Id Riesgo]]</f>
        <v>RC87</v>
      </c>
      <c r="B877" s="736" t="str">
        <f>Tabla135[[#This Row],[Riesgo]]</f>
        <v/>
      </c>
      <c r="C877" s="742" t="b">
        <f>Tabla135[[#This Row],[Identificado en paso 1 y 2?]]</f>
        <v>0</v>
      </c>
      <c r="D877" s="727" t="str">
        <f>_xlfn.XLOOKUP(Tabla135[[#This Row],[Id Riesgo]],Tabla13[Id Riesgo],Tabla13[Probabilidad],"",1)</f>
        <v/>
      </c>
      <c r="E877" s="727" t="str">
        <f>IF(C877=TRUE,_xlfn.XLOOKUP(Tabla135[[#This Row],[Id Riesgo]],Tabla13[Id Riesgo],Tabla13[Porcentaje Impacto],"",1),"")</f>
        <v/>
      </c>
      <c r="F877" s="290" t="str">
        <f t="shared" si="86"/>
        <v>RC87</v>
      </c>
      <c r="G877" s="415" t="b">
        <f>_xlfn.XLOOKUP(F877,Tabla13[Id Riesgo],Tabla13[Registro diligenciado],FALSE,1)</f>
        <v>0</v>
      </c>
      <c r="H877" s="290" t="str">
        <f>IF(G877,_xlfn.XLOOKUP(F877,Tabla6[Id Riesgo],Tabla6[DESCRIPCIÓN DEL RIESGO],FALSE,1),"")</f>
        <v/>
      </c>
      <c r="I877" s="327" t="str">
        <f>_xlfn.XLOOKUP(Tabla135[[#This Row],[Id Riesgo]],Tabla13[Id Riesgo],Tabla13[Probabilidad])</f>
        <v/>
      </c>
      <c r="J877" s="327" t="str">
        <f>_xlfn.XLOOKUP(Tabla135[[#This Row],[Id Riesgo]],Tabla13[Id Riesgo],Tabla13[Porcentaje Impacto],"",1)</f>
        <v/>
      </c>
      <c r="K877" s="311">
        <v>6</v>
      </c>
      <c r="L877" s="314"/>
      <c r="M877" s="314"/>
      <c r="N877" s="314"/>
      <c r="O877" s="295"/>
      <c r="P877" s="314"/>
      <c r="Q877" s="328" t="str">
        <f>_xlfn.TEXTJOIN(" ",TRUE,Tabla135[[#This Row],[Actividad - Acción ¿Qué?
Inicia con verbo]],Tabla135[[#This Row],[Complemento
(Observaciones o desviaciones)]])</f>
        <v/>
      </c>
      <c r="R877" s="295"/>
      <c r="S877" s="327" t="str">
        <f>_xlfn.XLOOKUP(Tabla135[[#This Row],[Tipo de control]],Tabla7[Tipo de control],Tabla7[Peso],"",1)</f>
        <v/>
      </c>
      <c r="T877" s="290" t="str">
        <f>_xlfn.XLOOKUP(Tabla135[[#This Row],[Tipo de control]],Tabla7[Tipo de control],Tabla7[Afectación matriz],"",1)</f>
        <v/>
      </c>
      <c r="U877" s="295"/>
      <c r="V877" s="327" t="str">
        <f>_xlfn.XLOOKUP(Tabla135[[#This Row],[Implementación]],Tabla11[Implementación],Tabla11[Peso],"",1)</f>
        <v/>
      </c>
      <c r="W877" s="295"/>
      <c r="X877" s="295"/>
      <c r="Y877" s="295"/>
      <c r="Z877" s="295"/>
      <c r="AA877" s="310" t="str">
        <f>IFERROR(Tabla135[[#This Row],[Peso del control]]+Tabla135[[#This Row],[Peso de la implementación]],"")</f>
        <v/>
      </c>
      <c r="AB877" s="310" t="str" cm="1">
        <f t="array" ref="AB877">IFERROR(IF(Tabla135[[#This Row],[Registro diligenciado]]=TRUE,_xlfn.IFS(AND(Tabla135[[#This Row],[No. de Control]]=1,Tabla135[[#This Row],[Desplazamiento en la Matriz]]="Probabilidad"),D877-(D877*Tabla135[[#This Row],[Valor del control]]),AND(Tabla135[[#This Row],[No. de Control]]&gt;1,Tabla135[[#This Row],[Desplazamiento en la Matriz]]="Probabilidad"),AB876-(AB876*Tabla135[[#This Row],[Valor del control]]),AND(Tabla135[[#This Row],[No. de Control]]=1,Tabla135[[#This Row],[Desplazamiento en la Matriz]]="Impacto"),D877,AND(Tabla135[[#This Row],[No. de Control]]&gt;1,Tabla135[[#This Row],[Desplazamiento en la Matriz]]="Impacto"),AB876),""),"")</f>
        <v/>
      </c>
      <c r="AC877" s="310" t="str" cm="1">
        <f t="array" ref="AC877">IFERROR(IF(Tabla135[[#This Row],[Registro diligenciado]]=TRUE,_xlfn.IFS(AND(Tabla135[[#This Row],[No. de Control]]=1,Tabla135[[#This Row],[Desplazamiento en la Matriz]]="Impacto"),E877-(E877*Tabla135[[#This Row],[Valor del control]]),AND(Tabla135[[#This Row],[No. de Control]]&gt;1,Tabla135[[#This Row],[Desplazamiento en la Matriz]]="Impacto"),AC876-(AC876*Tabla135[[#This Row],[Valor del control]]),AND(Tabla135[[#This Row],[No. de Control]]=1,Tabla135[[#This Row],[Desplazamiento en la Matriz]]="Probabilidad"),E877,AND(Tabla135[[#This Row],[No. de Control]]&gt;1,Tabla135[[#This Row],[Desplazamiento en la Matriz]]="Probabilidad"),AC876),""),"")</f>
        <v/>
      </c>
      <c r="AD877" s="310">
        <f>IFERROR(_xlfn.MINIFS(Tabla135[Probabilidad residual],Tabla135[Id Riesgo],Tabla135[[#This Row],[Id Riesgo]]),"")</f>
        <v>0</v>
      </c>
      <c r="AE877" s="310">
        <f>IFERROR(_xlfn.MINIFS(Tabla135[Impacto residual],Tabla135[Id Riesgo],Tabla135[[#This Row],[Id Riesgo]]),"")</f>
        <v>0</v>
      </c>
      <c r="AF877" s="310" t="str" cm="1">
        <f t="array" ref="AF87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77" s="310" t="str" cm="1">
        <f t="array" ref="AG87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7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77" s="213"/>
      <c r="AJ877" s="727">
        <f>_xlfn.MINIFS(Tabla135[Probabilidad residual],Tabla135[Id Riesgo],Tabla135[[#This Row],[Id Riesgo]])</f>
        <v>0</v>
      </c>
      <c r="AK877" s="727">
        <f>_xlfn.MINIFS(Tabla135[Impacto residual],Tabla135[Id Riesgo],Tabla135[[#This Row],[Id Riesgo]])</f>
        <v>0</v>
      </c>
      <c r="AL877" s="727"/>
      <c r="AM877" s="727"/>
      <c r="AN877" s="213"/>
      <c r="AO877" s="213"/>
      <c r="AP877" s="213"/>
      <c r="AQ877" s="213"/>
      <c r="AR877" s="213"/>
      <c r="AS877" s="213"/>
      <c r="AT877" s="213"/>
      <c r="AU877" s="213"/>
      <c r="AV877" s="213"/>
      <c r="AW877" s="213"/>
      <c r="AX877" s="213"/>
      <c r="AY877" s="213"/>
    </row>
    <row r="878" spans="1:51" ht="14.6" x14ac:dyDescent="0.4">
      <c r="A878" s="735" t="str">
        <f>Tabla135[[#This Row],[Id Riesgo]]</f>
        <v>RC87</v>
      </c>
      <c r="B878" s="736" t="str">
        <f>Tabla135[[#This Row],[Riesgo]]</f>
        <v/>
      </c>
      <c r="C878" s="742" t="b">
        <f>Tabla135[[#This Row],[Identificado en paso 1 y 2?]]</f>
        <v>0</v>
      </c>
      <c r="D878" s="727" t="str">
        <f>_xlfn.XLOOKUP(Tabla135[[#This Row],[Id Riesgo]],Tabla13[Id Riesgo],Tabla13[Probabilidad],"",1)</f>
        <v/>
      </c>
      <c r="E878" s="727" t="str">
        <f>IF(C878=TRUE,_xlfn.XLOOKUP(Tabla135[[#This Row],[Id Riesgo]],Tabla13[Id Riesgo],Tabla13[Porcentaje Impacto],"",1),"")</f>
        <v/>
      </c>
      <c r="F878" s="290" t="str">
        <f t="shared" si="86"/>
        <v>RC87</v>
      </c>
      <c r="G878" s="415" t="b">
        <f>_xlfn.XLOOKUP(F878,Tabla13[Id Riesgo],Tabla13[Registro diligenciado],FALSE,1)</f>
        <v>0</v>
      </c>
      <c r="H878" s="290" t="str">
        <f>IF(G878,_xlfn.XLOOKUP(F878,Tabla6[Id Riesgo],Tabla6[DESCRIPCIÓN DEL RIESGO],FALSE,1),"")</f>
        <v/>
      </c>
      <c r="I878" s="327" t="str">
        <f>_xlfn.XLOOKUP(Tabla135[[#This Row],[Id Riesgo]],Tabla13[Id Riesgo],Tabla13[Probabilidad])</f>
        <v/>
      </c>
      <c r="J878" s="327" t="str">
        <f>_xlfn.XLOOKUP(Tabla135[[#This Row],[Id Riesgo]],Tabla13[Id Riesgo],Tabla13[Porcentaje Impacto],"",1)</f>
        <v/>
      </c>
      <c r="K878" s="311">
        <v>7</v>
      </c>
      <c r="L878" s="314"/>
      <c r="M878" s="314"/>
      <c r="N878" s="314"/>
      <c r="O878" s="295"/>
      <c r="P878" s="314"/>
      <c r="Q878" s="328" t="str">
        <f>_xlfn.TEXTJOIN(" ",TRUE,Tabla135[[#This Row],[Actividad - Acción ¿Qué?
Inicia con verbo]],Tabla135[[#This Row],[Complemento
(Observaciones o desviaciones)]])</f>
        <v/>
      </c>
      <c r="R878" s="295"/>
      <c r="S878" s="327" t="str">
        <f>_xlfn.XLOOKUP(Tabla135[[#This Row],[Tipo de control]],Tabla7[Tipo de control],Tabla7[Peso],"",1)</f>
        <v/>
      </c>
      <c r="T878" s="290" t="str">
        <f>_xlfn.XLOOKUP(Tabla135[[#This Row],[Tipo de control]],Tabla7[Tipo de control],Tabla7[Afectación matriz],"",1)</f>
        <v/>
      </c>
      <c r="U878" s="295"/>
      <c r="V878" s="327" t="str">
        <f>_xlfn.XLOOKUP(Tabla135[[#This Row],[Implementación]],Tabla11[Implementación],Tabla11[Peso],"",1)</f>
        <v/>
      </c>
      <c r="W878" s="295"/>
      <c r="X878" s="295"/>
      <c r="Y878" s="295"/>
      <c r="Z878" s="295"/>
      <c r="AA878" s="310" t="str">
        <f>IFERROR(Tabla135[[#This Row],[Peso del control]]+Tabla135[[#This Row],[Peso de la implementación]],"")</f>
        <v/>
      </c>
      <c r="AB878" s="310" t="str" cm="1">
        <f t="array" ref="AB878">IFERROR(IF(Tabla135[[#This Row],[Registro diligenciado]]=TRUE,_xlfn.IFS(AND(Tabla135[[#This Row],[No. de Control]]=1,Tabla135[[#This Row],[Desplazamiento en la Matriz]]="Probabilidad"),D878-(D878*Tabla135[[#This Row],[Valor del control]]),AND(Tabla135[[#This Row],[No. de Control]]&gt;1,Tabla135[[#This Row],[Desplazamiento en la Matriz]]="Probabilidad"),AB877-(AB877*Tabla135[[#This Row],[Valor del control]]),AND(Tabla135[[#This Row],[No. de Control]]=1,Tabla135[[#This Row],[Desplazamiento en la Matriz]]="Impacto"),D878,AND(Tabla135[[#This Row],[No. de Control]]&gt;1,Tabla135[[#This Row],[Desplazamiento en la Matriz]]="Impacto"),AB877),""),"")</f>
        <v/>
      </c>
      <c r="AC878" s="310" t="str" cm="1">
        <f t="array" ref="AC878">IFERROR(IF(Tabla135[[#This Row],[Registro diligenciado]]=TRUE,_xlfn.IFS(AND(Tabla135[[#This Row],[No. de Control]]=1,Tabla135[[#This Row],[Desplazamiento en la Matriz]]="Impacto"),E878-(E878*Tabla135[[#This Row],[Valor del control]]),AND(Tabla135[[#This Row],[No. de Control]]&gt;1,Tabla135[[#This Row],[Desplazamiento en la Matriz]]="Impacto"),AC877-(AC877*Tabla135[[#This Row],[Valor del control]]),AND(Tabla135[[#This Row],[No. de Control]]=1,Tabla135[[#This Row],[Desplazamiento en la Matriz]]="Probabilidad"),E878,AND(Tabla135[[#This Row],[No. de Control]]&gt;1,Tabla135[[#This Row],[Desplazamiento en la Matriz]]="Probabilidad"),AC877),""),"")</f>
        <v/>
      </c>
      <c r="AD878" s="310">
        <f>IFERROR(_xlfn.MINIFS(Tabla135[Probabilidad residual],Tabla135[Id Riesgo],Tabla135[[#This Row],[Id Riesgo]]),"")</f>
        <v>0</v>
      </c>
      <c r="AE878" s="310">
        <f>IFERROR(_xlfn.MINIFS(Tabla135[Impacto residual],Tabla135[Id Riesgo],Tabla135[[#This Row],[Id Riesgo]]),"")</f>
        <v>0</v>
      </c>
      <c r="AF878" s="310" t="str" cm="1">
        <f t="array" ref="AF87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78" s="310" t="str" cm="1">
        <f t="array" ref="AG87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7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78" s="213"/>
      <c r="AJ878" s="727">
        <f>_xlfn.MINIFS(Tabla135[Probabilidad residual],Tabla135[Id Riesgo],Tabla135[[#This Row],[Id Riesgo]])</f>
        <v>0</v>
      </c>
      <c r="AK878" s="727">
        <f>_xlfn.MINIFS(Tabla135[Impacto residual],Tabla135[Id Riesgo],Tabla135[[#This Row],[Id Riesgo]])</f>
        <v>0</v>
      </c>
      <c r="AL878" s="727"/>
      <c r="AM878" s="727"/>
      <c r="AN878" s="213"/>
      <c r="AO878" s="213"/>
      <c r="AP878" s="213"/>
      <c r="AQ878" s="213"/>
      <c r="AR878" s="213"/>
      <c r="AS878" s="213"/>
      <c r="AT878" s="213"/>
      <c r="AU878" s="213"/>
      <c r="AV878" s="213"/>
      <c r="AW878" s="213"/>
      <c r="AX878" s="213"/>
      <c r="AY878" s="213"/>
    </row>
    <row r="879" spans="1:51" ht="14.6" x14ac:dyDescent="0.4">
      <c r="A879" s="735" t="str">
        <f>Tabla135[[#This Row],[Id Riesgo]]</f>
        <v>RC87</v>
      </c>
      <c r="B879" s="736" t="str">
        <f>Tabla135[[#This Row],[Riesgo]]</f>
        <v/>
      </c>
      <c r="C879" s="742" t="b">
        <f>Tabla135[[#This Row],[Identificado en paso 1 y 2?]]</f>
        <v>0</v>
      </c>
      <c r="D879" s="727" t="str">
        <f>_xlfn.XLOOKUP(Tabla135[[#This Row],[Id Riesgo]],Tabla13[Id Riesgo],Tabla13[Probabilidad],"",1)</f>
        <v/>
      </c>
      <c r="E879" s="727" t="str">
        <f>IF(C879=TRUE,_xlfn.XLOOKUP(Tabla135[[#This Row],[Id Riesgo]],Tabla13[Id Riesgo],Tabla13[Porcentaje Impacto],"",1),"")</f>
        <v/>
      </c>
      <c r="F879" s="290" t="str">
        <f t="shared" si="86"/>
        <v>RC87</v>
      </c>
      <c r="G879" s="415" t="b">
        <f>_xlfn.XLOOKUP(F879,Tabla13[Id Riesgo],Tabla13[Registro diligenciado],FALSE,1)</f>
        <v>0</v>
      </c>
      <c r="H879" s="290" t="str">
        <f>IF(G879,_xlfn.XLOOKUP(F879,Tabla6[Id Riesgo],Tabla6[DESCRIPCIÓN DEL RIESGO],FALSE,1),"")</f>
        <v/>
      </c>
      <c r="I879" s="327" t="str">
        <f>_xlfn.XLOOKUP(Tabla135[[#This Row],[Id Riesgo]],Tabla13[Id Riesgo],Tabla13[Probabilidad])</f>
        <v/>
      </c>
      <c r="J879" s="327" t="str">
        <f>_xlfn.XLOOKUP(Tabla135[[#This Row],[Id Riesgo]],Tabla13[Id Riesgo],Tabla13[Porcentaje Impacto],"",1)</f>
        <v/>
      </c>
      <c r="K879" s="311">
        <v>8</v>
      </c>
      <c r="L879" s="314"/>
      <c r="M879" s="314"/>
      <c r="N879" s="314"/>
      <c r="O879" s="295"/>
      <c r="P879" s="314"/>
      <c r="Q879" s="328" t="str">
        <f>_xlfn.TEXTJOIN(" ",TRUE,Tabla135[[#This Row],[Actividad - Acción ¿Qué?
Inicia con verbo]],Tabla135[[#This Row],[Complemento
(Observaciones o desviaciones)]])</f>
        <v/>
      </c>
      <c r="R879" s="295"/>
      <c r="S879" s="327" t="str">
        <f>_xlfn.XLOOKUP(Tabla135[[#This Row],[Tipo de control]],Tabla7[Tipo de control],Tabla7[Peso],"",1)</f>
        <v/>
      </c>
      <c r="T879" s="290" t="str">
        <f>_xlfn.XLOOKUP(Tabla135[[#This Row],[Tipo de control]],Tabla7[Tipo de control],Tabla7[Afectación matriz],"",1)</f>
        <v/>
      </c>
      <c r="U879" s="295"/>
      <c r="V879" s="327" t="str">
        <f>_xlfn.XLOOKUP(Tabla135[[#This Row],[Implementación]],Tabla11[Implementación],Tabla11[Peso],"",1)</f>
        <v/>
      </c>
      <c r="W879" s="295"/>
      <c r="X879" s="295"/>
      <c r="Y879" s="295"/>
      <c r="Z879" s="295"/>
      <c r="AA879" s="310" t="str">
        <f>IFERROR(Tabla135[[#This Row],[Peso del control]]+Tabla135[[#This Row],[Peso de la implementación]],"")</f>
        <v/>
      </c>
      <c r="AB879" s="310" t="str" cm="1">
        <f t="array" ref="AB879">IFERROR(IF(Tabla135[[#This Row],[Registro diligenciado]]=TRUE,_xlfn.IFS(AND(Tabla135[[#This Row],[No. de Control]]=1,Tabla135[[#This Row],[Desplazamiento en la Matriz]]="Probabilidad"),D879-(D879*Tabla135[[#This Row],[Valor del control]]),AND(Tabla135[[#This Row],[No. de Control]]&gt;1,Tabla135[[#This Row],[Desplazamiento en la Matriz]]="Probabilidad"),AB878-(AB878*Tabla135[[#This Row],[Valor del control]]),AND(Tabla135[[#This Row],[No. de Control]]=1,Tabla135[[#This Row],[Desplazamiento en la Matriz]]="Impacto"),D879,AND(Tabla135[[#This Row],[No. de Control]]&gt;1,Tabla135[[#This Row],[Desplazamiento en la Matriz]]="Impacto"),AB878),""),"")</f>
        <v/>
      </c>
      <c r="AC879" s="310" t="str" cm="1">
        <f t="array" ref="AC879">IFERROR(IF(Tabla135[[#This Row],[Registro diligenciado]]=TRUE,_xlfn.IFS(AND(Tabla135[[#This Row],[No. de Control]]=1,Tabla135[[#This Row],[Desplazamiento en la Matriz]]="Impacto"),E879-(E879*Tabla135[[#This Row],[Valor del control]]),AND(Tabla135[[#This Row],[No. de Control]]&gt;1,Tabla135[[#This Row],[Desplazamiento en la Matriz]]="Impacto"),AC878-(AC878*Tabla135[[#This Row],[Valor del control]]),AND(Tabla135[[#This Row],[No. de Control]]=1,Tabla135[[#This Row],[Desplazamiento en la Matriz]]="Probabilidad"),E879,AND(Tabla135[[#This Row],[No. de Control]]&gt;1,Tabla135[[#This Row],[Desplazamiento en la Matriz]]="Probabilidad"),AC878),""),"")</f>
        <v/>
      </c>
      <c r="AD879" s="310">
        <f>IFERROR(_xlfn.MINIFS(Tabla135[Probabilidad residual],Tabla135[Id Riesgo],Tabla135[[#This Row],[Id Riesgo]]),"")</f>
        <v>0</v>
      </c>
      <c r="AE879" s="310">
        <f>IFERROR(_xlfn.MINIFS(Tabla135[Impacto residual],Tabla135[Id Riesgo],Tabla135[[#This Row],[Id Riesgo]]),"")</f>
        <v>0</v>
      </c>
      <c r="AF879" s="310" t="str" cm="1">
        <f t="array" ref="AF87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79" s="310" t="str" cm="1">
        <f t="array" ref="AG87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7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79" s="213"/>
      <c r="AJ879" s="727">
        <f>_xlfn.MINIFS(Tabla135[Probabilidad residual],Tabla135[Id Riesgo],Tabla135[[#This Row],[Id Riesgo]])</f>
        <v>0</v>
      </c>
      <c r="AK879" s="727">
        <f>_xlfn.MINIFS(Tabla135[Impacto residual],Tabla135[Id Riesgo],Tabla135[[#This Row],[Id Riesgo]])</f>
        <v>0</v>
      </c>
      <c r="AL879" s="727"/>
      <c r="AM879" s="727"/>
      <c r="AN879" s="213"/>
      <c r="AO879" s="213"/>
      <c r="AP879" s="213"/>
      <c r="AQ879" s="213"/>
      <c r="AR879" s="213"/>
      <c r="AS879" s="213"/>
      <c r="AT879" s="213"/>
      <c r="AU879" s="213"/>
      <c r="AV879" s="213"/>
      <c r="AW879" s="213"/>
      <c r="AX879" s="213"/>
      <c r="AY879" s="213"/>
    </row>
    <row r="880" spans="1:51" ht="14.6" x14ac:dyDescent="0.4">
      <c r="A880" s="735" t="str">
        <f>Tabla135[[#This Row],[Id Riesgo]]</f>
        <v>RC87</v>
      </c>
      <c r="B880" s="736" t="str">
        <f>Tabla135[[#This Row],[Riesgo]]</f>
        <v/>
      </c>
      <c r="C880" s="742" t="b">
        <f>Tabla135[[#This Row],[Identificado en paso 1 y 2?]]</f>
        <v>0</v>
      </c>
      <c r="D880" s="727" t="str">
        <f>_xlfn.XLOOKUP(Tabla135[[#This Row],[Id Riesgo]],Tabla13[Id Riesgo],Tabla13[Probabilidad],"",1)</f>
        <v/>
      </c>
      <c r="E880" s="727" t="str">
        <f>IF(C880=TRUE,_xlfn.XLOOKUP(Tabla135[[#This Row],[Id Riesgo]],Tabla13[Id Riesgo],Tabla13[Porcentaje Impacto],"",1),"")</f>
        <v/>
      </c>
      <c r="F880" s="290" t="str">
        <f t="shared" si="86"/>
        <v>RC87</v>
      </c>
      <c r="G880" s="415" t="b">
        <f>_xlfn.XLOOKUP(F880,Tabla13[Id Riesgo],Tabla13[Registro diligenciado],FALSE,1)</f>
        <v>0</v>
      </c>
      <c r="H880" s="290" t="str">
        <f>IF(G880,_xlfn.XLOOKUP(F880,Tabla6[Id Riesgo],Tabla6[DESCRIPCIÓN DEL RIESGO],FALSE,1),"")</f>
        <v/>
      </c>
      <c r="I880" s="327" t="str">
        <f>_xlfn.XLOOKUP(Tabla135[[#This Row],[Id Riesgo]],Tabla13[Id Riesgo],Tabla13[Probabilidad])</f>
        <v/>
      </c>
      <c r="J880" s="327" t="str">
        <f>_xlfn.XLOOKUP(Tabla135[[#This Row],[Id Riesgo]],Tabla13[Id Riesgo],Tabla13[Porcentaje Impacto],"",1)</f>
        <v/>
      </c>
      <c r="K880" s="311">
        <v>9</v>
      </c>
      <c r="L880" s="314"/>
      <c r="M880" s="314"/>
      <c r="N880" s="314"/>
      <c r="O880" s="295"/>
      <c r="P880" s="314"/>
      <c r="Q880" s="328" t="str">
        <f>_xlfn.TEXTJOIN(" ",TRUE,Tabla135[[#This Row],[Actividad - Acción ¿Qué?
Inicia con verbo]],Tabla135[[#This Row],[Complemento
(Observaciones o desviaciones)]])</f>
        <v/>
      </c>
      <c r="R880" s="295"/>
      <c r="S880" s="327" t="str">
        <f>_xlfn.XLOOKUP(Tabla135[[#This Row],[Tipo de control]],Tabla7[Tipo de control],Tabla7[Peso],"",1)</f>
        <v/>
      </c>
      <c r="T880" s="290" t="str">
        <f>_xlfn.XLOOKUP(Tabla135[[#This Row],[Tipo de control]],Tabla7[Tipo de control],Tabla7[Afectación matriz],"",1)</f>
        <v/>
      </c>
      <c r="U880" s="295"/>
      <c r="V880" s="327" t="str">
        <f>_xlfn.XLOOKUP(Tabla135[[#This Row],[Implementación]],Tabla11[Implementación],Tabla11[Peso],"",1)</f>
        <v/>
      </c>
      <c r="W880" s="295"/>
      <c r="X880" s="295"/>
      <c r="Y880" s="295"/>
      <c r="Z880" s="295"/>
      <c r="AA880" s="310" t="str">
        <f>IFERROR(Tabla135[[#This Row],[Peso del control]]+Tabla135[[#This Row],[Peso de la implementación]],"")</f>
        <v/>
      </c>
      <c r="AB880" s="310" t="str" cm="1">
        <f t="array" ref="AB880">IFERROR(IF(Tabla135[[#This Row],[Registro diligenciado]]=TRUE,_xlfn.IFS(AND(Tabla135[[#This Row],[No. de Control]]=1,Tabla135[[#This Row],[Desplazamiento en la Matriz]]="Probabilidad"),D880-(D880*Tabla135[[#This Row],[Valor del control]]),AND(Tabla135[[#This Row],[No. de Control]]&gt;1,Tabla135[[#This Row],[Desplazamiento en la Matriz]]="Probabilidad"),AB879-(AB879*Tabla135[[#This Row],[Valor del control]]),AND(Tabla135[[#This Row],[No. de Control]]=1,Tabla135[[#This Row],[Desplazamiento en la Matriz]]="Impacto"),D880,AND(Tabla135[[#This Row],[No. de Control]]&gt;1,Tabla135[[#This Row],[Desplazamiento en la Matriz]]="Impacto"),AB879),""),"")</f>
        <v/>
      </c>
      <c r="AC880" s="310" t="str" cm="1">
        <f t="array" ref="AC880">IFERROR(IF(Tabla135[[#This Row],[Registro diligenciado]]=TRUE,_xlfn.IFS(AND(Tabla135[[#This Row],[No. de Control]]=1,Tabla135[[#This Row],[Desplazamiento en la Matriz]]="Impacto"),E880-(E880*Tabla135[[#This Row],[Valor del control]]),AND(Tabla135[[#This Row],[No. de Control]]&gt;1,Tabla135[[#This Row],[Desplazamiento en la Matriz]]="Impacto"),AC879-(AC879*Tabla135[[#This Row],[Valor del control]]),AND(Tabla135[[#This Row],[No. de Control]]=1,Tabla135[[#This Row],[Desplazamiento en la Matriz]]="Probabilidad"),E880,AND(Tabla135[[#This Row],[No. de Control]]&gt;1,Tabla135[[#This Row],[Desplazamiento en la Matriz]]="Probabilidad"),AC879),""),"")</f>
        <v/>
      </c>
      <c r="AD880" s="310">
        <f>IFERROR(_xlfn.MINIFS(Tabla135[Probabilidad residual],Tabla135[Id Riesgo],Tabla135[[#This Row],[Id Riesgo]]),"")</f>
        <v>0</v>
      </c>
      <c r="AE880" s="310">
        <f>IFERROR(_xlfn.MINIFS(Tabla135[Impacto residual],Tabla135[Id Riesgo],Tabla135[[#This Row],[Id Riesgo]]),"")</f>
        <v>0</v>
      </c>
      <c r="AF880" s="310" t="str" cm="1">
        <f t="array" ref="AF88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80" s="310" t="str" cm="1">
        <f t="array" ref="AG88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8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80" s="213"/>
      <c r="AJ880" s="727">
        <f>_xlfn.MINIFS(Tabla135[Probabilidad residual],Tabla135[Id Riesgo],Tabla135[[#This Row],[Id Riesgo]])</f>
        <v>0</v>
      </c>
      <c r="AK880" s="727">
        <f>_xlfn.MINIFS(Tabla135[Impacto residual],Tabla135[Id Riesgo],Tabla135[[#This Row],[Id Riesgo]])</f>
        <v>0</v>
      </c>
      <c r="AL880" s="727"/>
      <c r="AM880" s="727"/>
      <c r="AN880" s="213"/>
      <c r="AO880" s="213"/>
      <c r="AP880" s="213"/>
      <c r="AQ880" s="213"/>
      <c r="AR880" s="213"/>
      <c r="AS880" s="213"/>
      <c r="AT880" s="213"/>
      <c r="AU880" s="213"/>
      <c r="AV880" s="213"/>
      <c r="AW880" s="213"/>
      <c r="AX880" s="213"/>
      <c r="AY880" s="213"/>
    </row>
    <row r="881" spans="1:51" ht="14.6" x14ac:dyDescent="0.4">
      <c r="A881" s="735" t="str">
        <f>Tabla135[[#This Row],[Id Riesgo]]</f>
        <v>RC87</v>
      </c>
      <c r="B881" s="736" t="str">
        <f>Tabla135[[#This Row],[Riesgo]]</f>
        <v/>
      </c>
      <c r="C881" s="742" t="b">
        <f>Tabla135[[#This Row],[Identificado en paso 1 y 2?]]</f>
        <v>0</v>
      </c>
      <c r="D881" s="727" t="str">
        <f>_xlfn.XLOOKUP(Tabla135[[#This Row],[Id Riesgo]],Tabla13[Id Riesgo],Tabla13[Probabilidad],"",1)</f>
        <v/>
      </c>
      <c r="E881" s="727" t="str">
        <f>IF(C881=TRUE,_xlfn.XLOOKUP(Tabla135[[#This Row],[Id Riesgo]],Tabla13[Id Riesgo],Tabla13[Porcentaje Impacto],"",1),"")</f>
        <v/>
      </c>
      <c r="F881" s="290" t="str">
        <f t="shared" si="86"/>
        <v>RC87</v>
      </c>
      <c r="G881" s="415" t="b">
        <f>_xlfn.XLOOKUP(F881,Tabla13[Id Riesgo],Tabla13[Registro diligenciado],FALSE,1)</f>
        <v>0</v>
      </c>
      <c r="H881" s="290" t="str">
        <f>IF(G881,_xlfn.XLOOKUP(F881,Tabla6[Id Riesgo],Tabla6[DESCRIPCIÓN DEL RIESGO],FALSE,1),"")</f>
        <v/>
      </c>
      <c r="I881" s="327" t="str">
        <f>_xlfn.XLOOKUP(Tabla135[[#This Row],[Id Riesgo]],Tabla13[Id Riesgo],Tabla13[Probabilidad])</f>
        <v/>
      </c>
      <c r="J881" s="327" t="str">
        <f>_xlfn.XLOOKUP(Tabla135[[#This Row],[Id Riesgo]],Tabla13[Id Riesgo],Tabla13[Porcentaje Impacto],"",1)</f>
        <v/>
      </c>
      <c r="K881" s="311">
        <v>10</v>
      </c>
      <c r="L881" s="314"/>
      <c r="M881" s="314"/>
      <c r="N881" s="314"/>
      <c r="O881" s="295"/>
      <c r="P881" s="314"/>
      <c r="Q881" s="328" t="str">
        <f>_xlfn.TEXTJOIN(" ",TRUE,Tabla135[[#This Row],[Actividad - Acción ¿Qué?
Inicia con verbo]],Tabla135[[#This Row],[Complemento
(Observaciones o desviaciones)]])</f>
        <v/>
      </c>
      <c r="R881" s="295"/>
      <c r="S881" s="327" t="str">
        <f>_xlfn.XLOOKUP(Tabla135[[#This Row],[Tipo de control]],Tabla7[Tipo de control],Tabla7[Peso],"",1)</f>
        <v/>
      </c>
      <c r="T881" s="290" t="str">
        <f>_xlfn.XLOOKUP(Tabla135[[#This Row],[Tipo de control]],Tabla7[Tipo de control],Tabla7[Afectación matriz],"",1)</f>
        <v/>
      </c>
      <c r="U881" s="295"/>
      <c r="V881" s="327" t="str">
        <f>_xlfn.XLOOKUP(Tabla135[[#This Row],[Implementación]],Tabla11[Implementación],Tabla11[Peso],"",1)</f>
        <v/>
      </c>
      <c r="W881" s="295"/>
      <c r="X881" s="295"/>
      <c r="Y881" s="295"/>
      <c r="Z881" s="295"/>
      <c r="AA881" s="310" t="str">
        <f>IFERROR(Tabla135[[#This Row],[Peso del control]]+Tabla135[[#This Row],[Peso de la implementación]],"")</f>
        <v/>
      </c>
      <c r="AB881" s="310" t="str" cm="1">
        <f t="array" ref="AB881">IFERROR(IF(Tabla135[[#This Row],[Registro diligenciado]]=TRUE,_xlfn.IFS(AND(Tabla135[[#This Row],[No. de Control]]=1,Tabla135[[#This Row],[Desplazamiento en la Matriz]]="Probabilidad"),D881-(D881*Tabla135[[#This Row],[Valor del control]]),AND(Tabla135[[#This Row],[No. de Control]]&gt;1,Tabla135[[#This Row],[Desplazamiento en la Matriz]]="Probabilidad"),AB880-(AB880*Tabla135[[#This Row],[Valor del control]]),AND(Tabla135[[#This Row],[No. de Control]]=1,Tabla135[[#This Row],[Desplazamiento en la Matriz]]="Impacto"),D881,AND(Tabla135[[#This Row],[No. de Control]]&gt;1,Tabla135[[#This Row],[Desplazamiento en la Matriz]]="Impacto"),AB880),""),"")</f>
        <v/>
      </c>
      <c r="AC881" s="310" t="str" cm="1">
        <f t="array" ref="AC881">IFERROR(IF(Tabla135[[#This Row],[Registro diligenciado]]=TRUE,_xlfn.IFS(AND(Tabla135[[#This Row],[No. de Control]]=1,Tabla135[[#This Row],[Desplazamiento en la Matriz]]="Impacto"),E881-(E881*Tabla135[[#This Row],[Valor del control]]),AND(Tabla135[[#This Row],[No. de Control]]&gt;1,Tabla135[[#This Row],[Desplazamiento en la Matriz]]="Impacto"),AC880-(AC880*Tabla135[[#This Row],[Valor del control]]),AND(Tabla135[[#This Row],[No. de Control]]=1,Tabla135[[#This Row],[Desplazamiento en la Matriz]]="Probabilidad"),E881,AND(Tabla135[[#This Row],[No. de Control]]&gt;1,Tabla135[[#This Row],[Desplazamiento en la Matriz]]="Probabilidad"),AC880),""),"")</f>
        <v/>
      </c>
      <c r="AD881" s="310">
        <f>IFERROR(_xlfn.MINIFS(Tabla135[Probabilidad residual],Tabla135[Id Riesgo],Tabla135[[#This Row],[Id Riesgo]]),"")</f>
        <v>0</v>
      </c>
      <c r="AE881" s="310">
        <f>IFERROR(_xlfn.MINIFS(Tabla135[Impacto residual],Tabla135[Id Riesgo],Tabla135[[#This Row],[Id Riesgo]]),"")</f>
        <v>0</v>
      </c>
      <c r="AF881" s="310" t="str" cm="1">
        <f t="array" ref="AF88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81" s="310" t="str" cm="1">
        <f t="array" ref="AG88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8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81" s="213"/>
      <c r="AJ881" s="727">
        <f>_xlfn.MINIFS(Tabla135[Probabilidad residual],Tabla135[Id Riesgo],Tabla135[[#This Row],[Id Riesgo]])</f>
        <v>0</v>
      </c>
      <c r="AK881" s="727">
        <f>_xlfn.MINIFS(Tabla135[Impacto residual],Tabla135[Id Riesgo],Tabla135[[#This Row],[Id Riesgo]])</f>
        <v>0</v>
      </c>
      <c r="AL881" s="727"/>
      <c r="AM881" s="727"/>
      <c r="AN881" s="213"/>
      <c r="AO881" s="213"/>
      <c r="AP881" s="213"/>
      <c r="AQ881" s="213"/>
      <c r="AR881" s="213"/>
      <c r="AS881" s="213"/>
      <c r="AT881" s="213"/>
      <c r="AU881" s="213"/>
      <c r="AV881" s="213"/>
      <c r="AW881" s="213"/>
      <c r="AX881" s="213"/>
      <c r="AY881" s="213"/>
    </row>
    <row r="882" spans="1:51" ht="14.6" x14ac:dyDescent="0.4">
      <c r="A882" s="735" t="str">
        <f>Tabla135[[#This Row],[Id Riesgo]]</f>
        <v>RC88</v>
      </c>
      <c r="B882" s="736" t="str">
        <f>Tabla135[[#This Row],[Riesgo]]</f>
        <v/>
      </c>
      <c r="C882" s="742" t="b">
        <f>Tabla135[[#This Row],[Identificado en paso 1 y 2?]]</f>
        <v>0</v>
      </c>
      <c r="D882" s="727" t="str">
        <f>_xlfn.XLOOKUP(Tabla135[[#This Row],[Id Riesgo]],Tabla13[Id Riesgo],Tabla13[Probabilidad],"",1)</f>
        <v/>
      </c>
      <c r="E882" s="727" t="str">
        <f>IF(C882=TRUE,_xlfn.XLOOKUP(Tabla135[[#This Row],[Id Riesgo]],Tabla13[Id Riesgo],Tabla13[Porcentaje Impacto],"",1),"")</f>
        <v/>
      </c>
      <c r="F882" s="290" t="s">
        <v>219</v>
      </c>
      <c r="G882" s="415" t="b">
        <f>_xlfn.XLOOKUP(F882,Tabla13[Id Riesgo],Tabla13[Registro diligenciado],FALSE,1)</f>
        <v>0</v>
      </c>
      <c r="H882" s="290" t="str">
        <f>IF(G882,_xlfn.XLOOKUP(F882,Tabla6[Id Riesgo],Tabla6[DESCRIPCIÓN DEL RIESGO],FALSE,1),"")</f>
        <v/>
      </c>
      <c r="I882" s="327" t="str">
        <f>_xlfn.XLOOKUP(Tabla135[[#This Row],[Id Riesgo]],Tabla13[Id Riesgo],Tabla13[Probabilidad])</f>
        <v/>
      </c>
      <c r="J882" s="327" t="str">
        <f>_xlfn.XLOOKUP(Tabla135[[#This Row],[Id Riesgo]],Tabla13[Id Riesgo],Tabla13[Porcentaje Impacto],"",1)</f>
        <v/>
      </c>
      <c r="K882" s="311">
        <v>1</v>
      </c>
      <c r="L882" s="314"/>
      <c r="M882" s="314"/>
      <c r="N882" s="314"/>
      <c r="O882" s="295"/>
      <c r="P882" s="314"/>
      <c r="Q882" s="328" t="str">
        <f>_xlfn.TEXTJOIN(" ",TRUE,Tabla135[[#This Row],[Actividad - Acción ¿Qué?
Inicia con verbo]],Tabla135[[#This Row],[Complemento
(Observaciones o desviaciones)]])</f>
        <v/>
      </c>
      <c r="R882" s="295"/>
      <c r="S882" s="327" t="str">
        <f>_xlfn.XLOOKUP(Tabla135[[#This Row],[Tipo de control]],Tabla7[Tipo de control],Tabla7[Peso],"",1)</f>
        <v/>
      </c>
      <c r="T882" s="290" t="str">
        <f>_xlfn.XLOOKUP(Tabla135[[#This Row],[Tipo de control]],Tabla7[Tipo de control],Tabla7[Afectación matriz],"",1)</f>
        <v/>
      </c>
      <c r="U882" s="295"/>
      <c r="V882" s="327" t="str">
        <f>_xlfn.XLOOKUP(Tabla135[[#This Row],[Implementación]],Tabla11[Implementación],Tabla11[Peso],"",1)</f>
        <v/>
      </c>
      <c r="W882" s="295"/>
      <c r="X882" s="295"/>
      <c r="Y882" s="295"/>
      <c r="Z882" s="295"/>
      <c r="AA882" s="310" t="str">
        <f>IFERROR(Tabla135[[#This Row],[Peso del control]]+Tabla135[[#This Row],[Peso de la implementación]],"")</f>
        <v/>
      </c>
      <c r="AB882" s="310" t="str" cm="1">
        <f t="array" ref="AB882">IFERROR(IF(Tabla135[[#This Row],[Registro diligenciado]]=TRUE,_xlfn.IFS(AND(Tabla135[[#This Row],[No. de Control]]=1,Tabla135[[#This Row],[Desplazamiento en la Matriz]]="Probabilidad"),D882-(D882*Tabla135[[#This Row],[Valor del control]]),AND(Tabla135[[#This Row],[No. de Control]]&gt;1,Tabla135[[#This Row],[Desplazamiento en la Matriz]]="Probabilidad"),AB881-(AB881*Tabla135[[#This Row],[Valor del control]]),AND(Tabla135[[#This Row],[No. de Control]]=1,Tabla135[[#This Row],[Desplazamiento en la Matriz]]="Impacto"),D882,AND(Tabla135[[#This Row],[No. de Control]]&gt;1,Tabla135[[#This Row],[Desplazamiento en la Matriz]]="Impacto"),AB881),""),"")</f>
        <v/>
      </c>
      <c r="AC882" s="310" t="str" cm="1">
        <f t="array" ref="AC882">IFERROR(IF(Tabla135[[#This Row],[Registro diligenciado]]=TRUE,_xlfn.IFS(AND(Tabla135[[#This Row],[No. de Control]]=1,Tabla135[[#This Row],[Desplazamiento en la Matriz]]="Impacto"),E882-(E882*Tabla135[[#This Row],[Valor del control]]),AND(Tabla135[[#This Row],[No. de Control]]&gt;1,Tabla135[[#This Row],[Desplazamiento en la Matriz]]="Impacto"),AC881-(AC881*Tabla135[[#This Row],[Valor del control]]),AND(Tabla135[[#This Row],[No. de Control]]=1,Tabla135[[#This Row],[Desplazamiento en la Matriz]]="Probabilidad"),E882,AND(Tabla135[[#This Row],[No. de Control]]&gt;1,Tabla135[[#This Row],[Desplazamiento en la Matriz]]="Probabilidad"),AC881),""),"")</f>
        <v/>
      </c>
      <c r="AD882" s="310">
        <f>IFERROR(_xlfn.MINIFS(Tabla135[Probabilidad residual],Tabla135[Id Riesgo],Tabla135[[#This Row],[Id Riesgo]]),"")</f>
        <v>0</v>
      </c>
      <c r="AE882" s="310">
        <f>IFERROR(_xlfn.MINIFS(Tabla135[Impacto residual],Tabla135[Id Riesgo],Tabla135[[#This Row],[Id Riesgo]]),"")</f>
        <v>0</v>
      </c>
      <c r="AF882" s="310" t="str" cm="1">
        <f t="array" ref="AF88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82" s="310" t="str" cm="1">
        <f t="array" ref="AG88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8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82" s="213"/>
      <c r="AJ882" s="727">
        <f>_xlfn.MINIFS(Tabla135[Probabilidad residual],Tabla135[Id Riesgo],Tabla135[[#This Row],[Id Riesgo]])</f>
        <v>0</v>
      </c>
      <c r="AK882" s="727">
        <f>_xlfn.MINIFS(Tabla135[Impacto residual],Tabla135[Id Riesgo],Tabla135[[#This Row],[Id Riesgo]])</f>
        <v>0</v>
      </c>
      <c r="AL882" s="727" t="str" cm="1">
        <f t="array" ref="AL882">IFERROR(_xlfn.IFS(AND(AJ882&gt;=CONFIGURACIÓN!$BF$6,AJ882&lt;=CONFIGURACIÓN!$BG$6),CONFIGURACIÓN!$BE$6,AND(AJ882&gt;=CONFIGURACIÓN!$BF$7,AJ882&lt;=CONFIGURACIÓN!$BG$7),CONFIGURACIÓN!$BE$7,AND(AJ882&gt;=CONFIGURACIÓN!$BF$8,AJ882&lt;=CONFIGURACIÓN!$BG$8),CONFIGURACIÓN!$BE$8,AND(AJ882&gt;=CONFIGURACIÓN!$BF$9,AJ882&lt;=CONFIGURACIÓN!$BG$9),CONFIGURACIÓN!$BE$9,AND(AJ882&gt;=CONFIGURACIÓN!$BF$10,AJ882&lt;=CONFIGURACIÓN!$BG$10),CONFIGURACIÓN!$BE$10),"")</f>
        <v/>
      </c>
      <c r="AM882" s="727" t="str" cm="1">
        <f t="array" ref="AM882">IFERROR(_xlfn.IFS(AND(AK882&gt;=CONFIGURACIÓN!$BJ$6,AK882&lt;=CONFIGURACIÓN!$BK$6),CONFIGURACIÓN!$BI$6,AND(AK882&gt;=CONFIGURACIÓN!$BJ$7,AK882&lt;=CONFIGURACIÓN!$BK$7),CONFIGURACIÓN!$BI$7,AND(AK882&gt;=CONFIGURACIÓN!$BJ$8,AK882&lt;=CONFIGURACIÓN!$BK$8),CONFIGURACIÓN!$BI$8,AND(AK882&gt;=CONFIGURACIÓN!$BJ$9,AK882&lt;=CONFIGURACIÓN!$BK$9),CONFIGURACIÓN!$BI$9,AND(AK882&gt;=CONFIGURACIÓN!$BJ$10,AK882&lt;=CONFIGURACIÓN!$BK$10),CONFIGURACIÓN!$BI$10),"")</f>
        <v/>
      </c>
      <c r="AN882" s="213"/>
      <c r="AO882" s="213"/>
      <c r="AP882" s="213"/>
      <c r="AQ882" s="213"/>
      <c r="AR882" s="213"/>
      <c r="AS882" s="213"/>
      <c r="AT882" s="213"/>
      <c r="AU882" s="213"/>
      <c r="AV882" s="213"/>
      <c r="AW882" s="213"/>
      <c r="AX882" s="213"/>
      <c r="AY882" s="213"/>
    </row>
    <row r="883" spans="1:51" ht="14.6" x14ac:dyDescent="0.4">
      <c r="A883" s="735" t="str">
        <f>Tabla135[[#This Row],[Id Riesgo]]</f>
        <v>RC88</v>
      </c>
      <c r="B883" s="736" t="str">
        <f>Tabla135[[#This Row],[Riesgo]]</f>
        <v/>
      </c>
      <c r="C883" s="742" t="b">
        <f>Tabla135[[#This Row],[Identificado en paso 1 y 2?]]</f>
        <v>0</v>
      </c>
      <c r="D883" s="727" t="str">
        <f>_xlfn.XLOOKUP(Tabla135[[#This Row],[Id Riesgo]],Tabla13[Id Riesgo],Tabla13[Probabilidad],"",1)</f>
        <v/>
      </c>
      <c r="E883" s="727" t="str">
        <f>IF(C883=TRUE,_xlfn.XLOOKUP(Tabla135[[#This Row],[Id Riesgo]],Tabla13[Id Riesgo],Tabla13[Porcentaje Impacto],"",1),"")</f>
        <v/>
      </c>
      <c r="F883" s="290" t="str">
        <f t="shared" ref="F883:F891" si="87">F882</f>
        <v>RC88</v>
      </c>
      <c r="G883" s="415" t="b">
        <f>_xlfn.XLOOKUP(F883,Tabla13[Id Riesgo],Tabla13[Registro diligenciado],FALSE,1)</f>
        <v>0</v>
      </c>
      <c r="H883" s="290" t="str">
        <f>IF(G883,_xlfn.XLOOKUP(F883,Tabla6[Id Riesgo],Tabla6[DESCRIPCIÓN DEL RIESGO],FALSE,1),"")</f>
        <v/>
      </c>
      <c r="I883" s="327" t="str">
        <f>_xlfn.XLOOKUP(Tabla135[[#This Row],[Id Riesgo]],Tabla13[Id Riesgo],Tabla13[Probabilidad])</f>
        <v/>
      </c>
      <c r="J883" s="327" t="str">
        <f>_xlfn.XLOOKUP(Tabla135[[#This Row],[Id Riesgo]],Tabla13[Id Riesgo],Tabla13[Porcentaje Impacto],"",1)</f>
        <v/>
      </c>
      <c r="K883" s="311">
        <v>2</v>
      </c>
      <c r="L883" s="314"/>
      <c r="M883" s="314"/>
      <c r="N883" s="314"/>
      <c r="O883" s="295"/>
      <c r="P883" s="314"/>
      <c r="Q883" s="328" t="str">
        <f>_xlfn.TEXTJOIN(" ",TRUE,Tabla135[[#This Row],[Actividad - Acción ¿Qué?
Inicia con verbo]],Tabla135[[#This Row],[Complemento
(Observaciones o desviaciones)]])</f>
        <v/>
      </c>
      <c r="R883" s="295"/>
      <c r="S883" s="327" t="str">
        <f>_xlfn.XLOOKUP(Tabla135[[#This Row],[Tipo de control]],Tabla7[Tipo de control],Tabla7[Peso],"",1)</f>
        <v/>
      </c>
      <c r="T883" s="290" t="str">
        <f>_xlfn.XLOOKUP(Tabla135[[#This Row],[Tipo de control]],Tabla7[Tipo de control],Tabla7[Afectación matriz],"",1)</f>
        <v/>
      </c>
      <c r="U883" s="295"/>
      <c r="V883" s="327" t="str">
        <f>_xlfn.XLOOKUP(Tabla135[[#This Row],[Implementación]],Tabla11[Implementación],Tabla11[Peso],"",1)</f>
        <v/>
      </c>
      <c r="W883" s="295"/>
      <c r="X883" s="295"/>
      <c r="Y883" s="295"/>
      <c r="Z883" s="295"/>
      <c r="AA883" s="310" t="str">
        <f>IFERROR(Tabla135[[#This Row],[Peso del control]]+Tabla135[[#This Row],[Peso de la implementación]],"")</f>
        <v/>
      </c>
      <c r="AB883" s="310" t="str" cm="1">
        <f t="array" ref="AB883">IFERROR(IF(Tabla135[[#This Row],[Registro diligenciado]]=TRUE,_xlfn.IFS(AND(Tabla135[[#This Row],[No. de Control]]=1,Tabla135[[#This Row],[Desplazamiento en la Matriz]]="Probabilidad"),D883-(D883*Tabla135[[#This Row],[Valor del control]]),AND(Tabla135[[#This Row],[No. de Control]]&gt;1,Tabla135[[#This Row],[Desplazamiento en la Matriz]]="Probabilidad"),AB882-(AB882*Tabla135[[#This Row],[Valor del control]]),AND(Tabla135[[#This Row],[No. de Control]]=1,Tabla135[[#This Row],[Desplazamiento en la Matriz]]="Impacto"),D883,AND(Tabla135[[#This Row],[No. de Control]]&gt;1,Tabla135[[#This Row],[Desplazamiento en la Matriz]]="Impacto"),AB882),""),"")</f>
        <v/>
      </c>
      <c r="AC883" s="310" t="str" cm="1">
        <f t="array" ref="AC883">IFERROR(IF(Tabla135[[#This Row],[Registro diligenciado]]=TRUE,_xlfn.IFS(AND(Tabla135[[#This Row],[No. de Control]]=1,Tabla135[[#This Row],[Desplazamiento en la Matriz]]="Impacto"),E883-(E883*Tabla135[[#This Row],[Valor del control]]),AND(Tabla135[[#This Row],[No. de Control]]&gt;1,Tabla135[[#This Row],[Desplazamiento en la Matriz]]="Impacto"),AC882-(AC882*Tabla135[[#This Row],[Valor del control]]),AND(Tabla135[[#This Row],[No. de Control]]=1,Tabla135[[#This Row],[Desplazamiento en la Matriz]]="Probabilidad"),E883,AND(Tabla135[[#This Row],[No. de Control]]&gt;1,Tabla135[[#This Row],[Desplazamiento en la Matriz]]="Probabilidad"),AC882),""),"")</f>
        <v/>
      </c>
      <c r="AD883" s="310">
        <f>IFERROR(_xlfn.MINIFS(Tabla135[Probabilidad residual],Tabla135[Id Riesgo],Tabla135[[#This Row],[Id Riesgo]]),"")</f>
        <v>0</v>
      </c>
      <c r="AE883" s="310">
        <f>IFERROR(_xlfn.MINIFS(Tabla135[Impacto residual],Tabla135[Id Riesgo],Tabla135[[#This Row],[Id Riesgo]]),"")</f>
        <v>0</v>
      </c>
      <c r="AF883" s="310" t="str" cm="1">
        <f t="array" ref="AF88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83" s="310" t="str" cm="1">
        <f t="array" ref="AG88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8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83" s="213"/>
      <c r="AJ883" s="727">
        <f>_xlfn.MINIFS(Tabla135[Probabilidad residual],Tabla135[Id Riesgo],Tabla135[[#This Row],[Id Riesgo]])</f>
        <v>0</v>
      </c>
      <c r="AK883" s="727">
        <f>_xlfn.MINIFS(Tabla135[Impacto residual],Tabla135[Id Riesgo],Tabla135[[#This Row],[Id Riesgo]])</f>
        <v>0</v>
      </c>
      <c r="AL883" s="727"/>
      <c r="AM883" s="727"/>
      <c r="AN883" s="213"/>
      <c r="AO883" s="213"/>
      <c r="AP883" s="213"/>
      <c r="AQ883" s="213"/>
      <c r="AR883" s="213"/>
      <c r="AS883" s="213"/>
      <c r="AT883" s="213"/>
      <c r="AU883" s="213"/>
      <c r="AV883" s="213"/>
      <c r="AW883" s="213"/>
      <c r="AX883" s="213"/>
      <c r="AY883" s="213"/>
    </row>
    <row r="884" spans="1:51" ht="14.6" x14ac:dyDescent="0.4">
      <c r="A884" s="735" t="str">
        <f>Tabla135[[#This Row],[Id Riesgo]]</f>
        <v>RC88</v>
      </c>
      <c r="B884" s="736" t="str">
        <f>Tabla135[[#This Row],[Riesgo]]</f>
        <v/>
      </c>
      <c r="C884" s="742" t="b">
        <f>Tabla135[[#This Row],[Identificado en paso 1 y 2?]]</f>
        <v>0</v>
      </c>
      <c r="D884" s="727" t="str">
        <f>_xlfn.XLOOKUP(Tabla135[[#This Row],[Id Riesgo]],Tabla13[Id Riesgo],Tabla13[Probabilidad],"",1)</f>
        <v/>
      </c>
      <c r="E884" s="727" t="str">
        <f>IF(C884=TRUE,_xlfn.XLOOKUP(Tabla135[[#This Row],[Id Riesgo]],Tabla13[Id Riesgo],Tabla13[Porcentaje Impacto],"",1),"")</f>
        <v/>
      </c>
      <c r="F884" s="290" t="str">
        <f t="shared" si="87"/>
        <v>RC88</v>
      </c>
      <c r="G884" s="415" t="b">
        <f>_xlfn.XLOOKUP(F884,Tabla13[Id Riesgo],Tabla13[Registro diligenciado],FALSE,1)</f>
        <v>0</v>
      </c>
      <c r="H884" s="290" t="str">
        <f>IF(G884,_xlfn.XLOOKUP(F884,Tabla6[Id Riesgo],Tabla6[DESCRIPCIÓN DEL RIESGO],FALSE,1),"")</f>
        <v/>
      </c>
      <c r="I884" s="327" t="str">
        <f>_xlfn.XLOOKUP(Tabla135[[#This Row],[Id Riesgo]],Tabla13[Id Riesgo],Tabla13[Probabilidad])</f>
        <v/>
      </c>
      <c r="J884" s="327" t="str">
        <f>_xlfn.XLOOKUP(Tabla135[[#This Row],[Id Riesgo]],Tabla13[Id Riesgo],Tabla13[Porcentaje Impacto],"",1)</f>
        <v/>
      </c>
      <c r="K884" s="311">
        <v>3</v>
      </c>
      <c r="L884" s="314"/>
      <c r="M884" s="314"/>
      <c r="N884" s="314"/>
      <c r="O884" s="295"/>
      <c r="P884" s="314"/>
      <c r="Q884" s="328" t="str">
        <f>_xlfn.TEXTJOIN(" ",TRUE,Tabla135[[#This Row],[Actividad - Acción ¿Qué?
Inicia con verbo]],Tabla135[[#This Row],[Complemento
(Observaciones o desviaciones)]])</f>
        <v/>
      </c>
      <c r="R884" s="295"/>
      <c r="S884" s="327" t="str">
        <f>_xlfn.XLOOKUP(Tabla135[[#This Row],[Tipo de control]],Tabla7[Tipo de control],Tabla7[Peso],"",1)</f>
        <v/>
      </c>
      <c r="T884" s="290" t="str">
        <f>_xlfn.XLOOKUP(Tabla135[[#This Row],[Tipo de control]],Tabla7[Tipo de control],Tabla7[Afectación matriz],"",1)</f>
        <v/>
      </c>
      <c r="U884" s="295"/>
      <c r="V884" s="327" t="str">
        <f>_xlfn.XLOOKUP(Tabla135[[#This Row],[Implementación]],Tabla11[Implementación],Tabla11[Peso],"",1)</f>
        <v/>
      </c>
      <c r="W884" s="295"/>
      <c r="X884" s="295"/>
      <c r="Y884" s="295"/>
      <c r="Z884" s="295"/>
      <c r="AA884" s="310" t="str">
        <f>IFERROR(Tabla135[[#This Row],[Peso del control]]+Tabla135[[#This Row],[Peso de la implementación]],"")</f>
        <v/>
      </c>
      <c r="AB884" s="310" t="str" cm="1">
        <f t="array" ref="AB884">IFERROR(IF(Tabla135[[#This Row],[Registro diligenciado]]=TRUE,_xlfn.IFS(AND(Tabla135[[#This Row],[No. de Control]]=1,Tabla135[[#This Row],[Desplazamiento en la Matriz]]="Probabilidad"),D884-(D884*Tabla135[[#This Row],[Valor del control]]),AND(Tabla135[[#This Row],[No. de Control]]&gt;1,Tabla135[[#This Row],[Desplazamiento en la Matriz]]="Probabilidad"),AB883-(AB883*Tabla135[[#This Row],[Valor del control]]),AND(Tabla135[[#This Row],[No. de Control]]=1,Tabla135[[#This Row],[Desplazamiento en la Matriz]]="Impacto"),D884,AND(Tabla135[[#This Row],[No. de Control]]&gt;1,Tabla135[[#This Row],[Desplazamiento en la Matriz]]="Impacto"),AB883),""),"")</f>
        <v/>
      </c>
      <c r="AC884" s="310" t="str" cm="1">
        <f t="array" ref="AC884">IFERROR(IF(Tabla135[[#This Row],[Registro diligenciado]]=TRUE,_xlfn.IFS(AND(Tabla135[[#This Row],[No. de Control]]=1,Tabla135[[#This Row],[Desplazamiento en la Matriz]]="Impacto"),E884-(E884*Tabla135[[#This Row],[Valor del control]]),AND(Tabla135[[#This Row],[No. de Control]]&gt;1,Tabla135[[#This Row],[Desplazamiento en la Matriz]]="Impacto"),AC883-(AC883*Tabla135[[#This Row],[Valor del control]]),AND(Tabla135[[#This Row],[No. de Control]]=1,Tabla135[[#This Row],[Desplazamiento en la Matriz]]="Probabilidad"),E884,AND(Tabla135[[#This Row],[No. de Control]]&gt;1,Tabla135[[#This Row],[Desplazamiento en la Matriz]]="Probabilidad"),AC883),""),"")</f>
        <v/>
      </c>
      <c r="AD884" s="310">
        <f>IFERROR(_xlfn.MINIFS(Tabla135[Probabilidad residual],Tabla135[Id Riesgo],Tabla135[[#This Row],[Id Riesgo]]),"")</f>
        <v>0</v>
      </c>
      <c r="AE884" s="310">
        <f>IFERROR(_xlfn.MINIFS(Tabla135[Impacto residual],Tabla135[Id Riesgo],Tabla135[[#This Row],[Id Riesgo]]),"")</f>
        <v>0</v>
      </c>
      <c r="AF884" s="310" t="str" cm="1">
        <f t="array" ref="AF88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84" s="310" t="str" cm="1">
        <f t="array" ref="AG88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8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84" s="213"/>
      <c r="AJ884" s="727">
        <f>_xlfn.MINIFS(Tabla135[Probabilidad residual],Tabla135[Id Riesgo],Tabla135[[#This Row],[Id Riesgo]])</f>
        <v>0</v>
      </c>
      <c r="AK884" s="727">
        <f>_xlfn.MINIFS(Tabla135[Impacto residual],Tabla135[Id Riesgo],Tabla135[[#This Row],[Id Riesgo]])</f>
        <v>0</v>
      </c>
      <c r="AL884" s="727"/>
      <c r="AM884" s="727"/>
      <c r="AN884" s="213"/>
      <c r="AO884" s="213"/>
      <c r="AP884" s="213"/>
      <c r="AQ884" s="213"/>
      <c r="AR884" s="213"/>
      <c r="AS884" s="213"/>
      <c r="AT884" s="213"/>
      <c r="AU884" s="213"/>
      <c r="AV884" s="213"/>
      <c r="AW884" s="213"/>
      <c r="AX884" s="213"/>
      <c r="AY884" s="213"/>
    </row>
    <row r="885" spans="1:51" ht="14.6" x14ac:dyDescent="0.4">
      <c r="A885" s="735" t="str">
        <f>Tabla135[[#This Row],[Id Riesgo]]</f>
        <v>RC88</v>
      </c>
      <c r="B885" s="736" t="str">
        <f>Tabla135[[#This Row],[Riesgo]]</f>
        <v/>
      </c>
      <c r="C885" s="742" t="b">
        <f>Tabla135[[#This Row],[Identificado en paso 1 y 2?]]</f>
        <v>0</v>
      </c>
      <c r="D885" s="727" t="str">
        <f>_xlfn.XLOOKUP(Tabla135[[#This Row],[Id Riesgo]],Tabla13[Id Riesgo],Tabla13[Probabilidad],"",1)</f>
        <v/>
      </c>
      <c r="E885" s="727" t="str">
        <f>IF(C885=TRUE,_xlfn.XLOOKUP(Tabla135[[#This Row],[Id Riesgo]],Tabla13[Id Riesgo],Tabla13[Porcentaje Impacto],"",1),"")</f>
        <v/>
      </c>
      <c r="F885" s="290" t="str">
        <f t="shared" si="87"/>
        <v>RC88</v>
      </c>
      <c r="G885" s="415" t="b">
        <f>_xlfn.XLOOKUP(F885,Tabla13[Id Riesgo],Tabla13[Registro diligenciado],FALSE,1)</f>
        <v>0</v>
      </c>
      <c r="H885" s="290" t="str">
        <f>IF(G885,_xlfn.XLOOKUP(F885,Tabla6[Id Riesgo],Tabla6[DESCRIPCIÓN DEL RIESGO],FALSE,1),"")</f>
        <v/>
      </c>
      <c r="I885" s="327" t="str">
        <f>_xlfn.XLOOKUP(Tabla135[[#This Row],[Id Riesgo]],Tabla13[Id Riesgo],Tabla13[Probabilidad])</f>
        <v/>
      </c>
      <c r="J885" s="327" t="str">
        <f>_xlfn.XLOOKUP(Tabla135[[#This Row],[Id Riesgo]],Tabla13[Id Riesgo],Tabla13[Porcentaje Impacto],"",1)</f>
        <v/>
      </c>
      <c r="K885" s="311">
        <v>4</v>
      </c>
      <c r="L885" s="314"/>
      <c r="M885" s="314"/>
      <c r="N885" s="314"/>
      <c r="O885" s="295"/>
      <c r="P885" s="314"/>
      <c r="Q885" s="328" t="str">
        <f>_xlfn.TEXTJOIN(" ",TRUE,Tabla135[[#This Row],[Actividad - Acción ¿Qué?
Inicia con verbo]],Tabla135[[#This Row],[Complemento
(Observaciones o desviaciones)]])</f>
        <v/>
      </c>
      <c r="R885" s="295"/>
      <c r="S885" s="327" t="str">
        <f>_xlfn.XLOOKUP(Tabla135[[#This Row],[Tipo de control]],Tabla7[Tipo de control],Tabla7[Peso],"",1)</f>
        <v/>
      </c>
      <c r="T885" s="290" t="str">
        <f>_xlfn.XLOOKUP(Tabla135[[#This Row],[Tipo de control]],Tabla7[Tipo de control],Tabla7[Afectación matriz],"",1)</f>
        <v/>
      </c>
      <c r="U885" s="295"/>
      <c r="V885" s="327" t="str">
        <f>_xlfn.XLOOKUP(Tabla135[[#This Row],[Implementación]],Tabla11[Implementación],Tabla11[Peso],"",1)</f>
        <v/>
      </c>
      <c r="W885" s="295"/>
      <c r="X885" s="295"/>
      <c r="Y885" s="295"/>
      <c r="Z885" s="295"/>
      <c r="AA885" s="310" t="str">
        <f>IFERROR(Tabla135[[#This Row],[Peso del control]]+Tabla135[[#This Row],[Peso de la implementación]],"")</f>
        <v/>
      </c>
      <c r="AB885" s="310" t="str" cm="1">
        <f t="array" ref="AB885">IFERROR(IF(Tabla135[[#This Row],[Registro diligenciado]]=TRUE,_xlfn.IFS(AND(Tabla135[[#This Row],[No. de Control]]=1,Tabla135[[#This Row],[Desplazamiento en la Matriz]]="Probabilidad"),D885-(D885*Tabla135[[#This Row],[Valor del control]]),AND(Tabla135[[#This Row],[No. de Control]]&gt;1,Tabla135[[#This Row],[Desplazamiento en la Matriz]]="Probabilidad"),AB884-(AB884*Tabla135[[#This Row],[Valor del control]]),AND(Tabla135[[#This Row],[No. de Control]]=1,Tabla135[[#This Row],[Desplazamiento en la Matriz]]="Impacto"),D885,AND(Tabla135[[#This Row],[No. de Control]]&gt;1,Tabla135[[#This Row],[Desplazamiento en la Matriz]]="Impacto"),AB884),""),"")</f>
        <v/>
      </c>
      <c r="AC885" s="310" t="str" cm="1">
        <f t="array" ref="AC885">IFERROR(IF(Tabla135[[#This Row],[Registro diligenciado]]=TRUE,_xlfn.IFS(AND(Tabla135[[#This Row],[No. de Control]]=1,Tabla135[[#This Row],[Desplazamiento en la Matriz]]="Impacto"),E885-(E885*Tabla135[[#This Row],[Valor del control]]),AND(Tabla135[[#This Row],[No. de Control]]&gt;1,Tabla135[[#This Row],[Desplazamiento en la Matriz]]="Impacto"),AC884-(AC884*Tabla135[[#This Row],[Valor del control]]),AND(Tabla135[[#This Row],[No. de Control]]=1,Tabla135[[#This Row],[Desplazamiento en la Matriz]]="Probabilidad"),E885,AND(Tabla135[[#This Row],[No. de Control]]&gt;1,Tabla135[[#This Row],[Desplazamiento en la Matriz]]="Probabilidad"),AC884),""),"")</f>
        <v/>
      </c>
      <c r="AD885" s="310">
        <f>IFERROR(_xlfn.MINIFS(Tabla135[Probabilidad residual],Tabla135[Id Riesgo],Tabla135[[#This Row],[Id Riesgo]]),"")</f>
        <v>0</v>
      </c>
      <c r="AE885" s="310">
        <f>IFERROR(_xlfn.MINIFS(Tabla135[Impacto residual],Tabla135[Id Riesgo],Tabla135[[#This Row],[Id Riesgo]]),"")</f>
        <v>0</v>
      </c>
      <c r="AF885" s="310" t="str" cm="1">
        <f t="array" ref="AF88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85" s="310" t="str" cm="1">
        <f t="array" ref="AG88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8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85" s="213"/>
      <c r="AJ885" s="727">
        <f>_xlfn.MINIFS(Tabla135[Probabilidad residual],Tabla135[Id Riesgo],Tabla135[[#This Row],[Id Riesgo]])</f>
        <v>0</v>
      </c>
      <c r="AK885" s="727">
        <f>_xlfn.MINIFS(Tabla135[Impacto residual],Tabla135[Id Riesgo],Tabla135[[#This Row],[Id Riesgo]])</f>
        <v>0</v>
      </c>
      <c r="AL885" s="727"/>
      <c r="AM885" s="727"/>
      <c r="AN885" s="213"/>
      <c r="AO885" s="213"/>
      <c r="AP885" s="213"/>
      <c r="AQ885" s="213"/>
      <c r="AR885" s="213"/>
      <c r="AS885" s="213"/>
      <c r="AT885" s="213"/>
      <c r="AU885" s="213"/>
      <c r="AV885" s="213"/>
      <c r="AW885" s="213"/>
      <c r="AX885" s="213"/>
      <c r="AY885" s="213"/>
    </row>
    <row r="886" spans="1:51" ht="14.6" x14ac:dyDescent="0.4">
      <c r="A886" s="735" t="str">
        <f>Tabla135[[#This Row],[Id Riesgo]]</f>
        <v>RC88</v>
      </c>
      <c r="B886" s="736" t="str">
        <f>Tabla135[[#This Row],[Riesgo]]</f>
        <v/>
      </c>
      <c r="C886" s="742" t="b">
        <f>Tabla135[[#This Row],[Identificado en paso 1 y 2?]]</f>
        <v>0</v>
      </c>
      <c r="D886" s="727" t="str">
        <f>_xlfn.XLOOKUP(Tabla135[[#This Row],[Id Riesgo]],Tabla13[Id Riesgo],Tabla13[Probabilidad],"",1)</f>
        <v/>
      </c>
      <c r="E886" s="727" t="str">
        <f>IF(C886=TRUE,_xlfn.XLOOKUP(Tabla135[[#This Row],[Id Riesgo]],Tabla13[Id Riesgo],Tabla13[Porcentaje Impacto],"",1),"")</f>
        <v/>
      </c>
      <c r="F886" s="290" t="str">
        <f t="shared" si="87"/>
        <v>RC88</v>
      </c>
      <c r="G886" s="415" t="b">
        <f>_xlfn.XLOOKUP(F886,Tabla13[Id Riesgo],Tabla13[Registro diligenciado],FALSE,1)</f>
        <v>0</v>
      </c>
      <c r="H886" s="290" t="str">
        <f>IF(G886,_xlfn.XLOOKUP(F886,Tabla6[Id Riesgo],Tabla6[DESCRIPCIÓN DEL RIESGO],FALSE,1),"")</f>
        <v/>
      </c>
      <c r="I886" s="327" t="str">
        <f>_xlfn.XLOOKUP(Tabla135[[#This Row],[Id Riesgo]],Tabla13[Id Riesgo],Tabla13[Probabilidad])</f>
        <v/>
      </c>
      <c r="J886" s="327" t="str">
        <f>_xlfn.XLOOKUP(Tabla135[[#This Row],[Id Riesgo]],Tabla13[Id Riesgo],Tabla13[Porcentaje Impacto],"",1)</f>
        <v/>
      </c>
      <c r="K886" s="311">
        <v>5</v>
      </c>
      <c r="L886" s="314"/>
      <c r="M886" s="314"/>
      <c r="N886" s="314"/>
      <c r="O886" s="295"/>
      <c r="P886" s="314"/>
      <c r="Q886" s="328" t="str">
        <f>_xlfn.TEXTJOIN(" ",TRUE,Tabla135[[#This Row],[Actividad - Acción ¿Qué?
Inicia con verbo]],Tabla135[[#This Row],[Complemento
(Observaciones o desviaciones)]])</f>
        <v/>
      </c>
      <c r="R886" s="295"/>
      <c r="S886" s="327" t="str">
        <f>_xlfn.XLOOKUP(Tabla135[[#This Row],[Tipo de control]],Tabla7[Tipo de control],Tabla7[Peso],"",1)</f>
        <v/>
      </c>
      <c r="T886" s="290" t="str">
        <f>_xlfn.XLOOKUP(Tabla135[[#This Row],[Tipo de control]],Tabla7[Tipo de control],Tabla7[Afectación matriz],"",1)</f>
        <v/>
      </c>
      <c r="U886" s="295"/>
      <c r="V886" s="327" t="str">
        <f>_xlfn.XLOOKUP(Tabla135[[#This Row],[Implementación]],Tabla11[Implementación],Tabla11[Peso],"",1)</f>
        <v/>
      </c>
      <c r="W886" s="295"/>
      <c r="X886" s="295"/>
      <c r="Y886" s="295"/>
      <c r="Z886" s="295"/>
      <c r="AA886" s="310" t="str">
        <f>IFERROR(Tabla135[[#This Row],[Peso del control]]+Tabla135[[#This Row],[Peso de la implementación]],"")</f>
        <v/>
      </c>
      <c r="AB886" s="310" t="str" cm="1">
        <f t="array" ref="AB886">IFERROR(IF(Tabla135[[#This Row],[Registro diligenciado]]=TRUE,_xlfn.IFS(AND(Tabla135[[#This Row],[No. de Control]]=1,Tabla135[[#This Row],[Desplazamiento en la Matriz]]="Probabilidad"),D886-(D886*Tabla135[[#This Row],[Valor del control]]),AND(Tabla135[[#This Row],[No. de Control]]&gt;1,Tabla135[[#This Row],[Desplazamiento en la Matriz]]="Probabilidad"),AB885-(AB885*Tabla135[[#This Row],[Valor del control]]),AND(Tabla135[[#This Row],[No. de Control]]=1,Tabla135[[#This Row],[Desplazamiento en la Matriz]]="Impacto"),D886,AND(Tabla135[[#This Row],[No. de Control]]&gt;1,Tabla135[[#This Row],[Desplazamiento en la Matriz]]="Impacto"),AB885),""),"")</f>
        <v/>
      </c>
      <c r="AC886" s="310" t="str" cm="1">
        <f t="array" ref="AC886">IFERROR(IF(Tabla135[[#This Row],[Registro diligenciado]]=TRUE,_xlfn.IFS(AND(Tabla135[[#This Row],[No. de Control]]=1,Tabla135[[#This Row],[Desplazamiento en la Matriz]]="Impacto"),E886-(E886*Tabla135[[#This Row],[Valor del control]]),AND(Tabla135[[#This Row],[No. de Control]]&gt;1,Tabla135[[#This Row],[Desplazamiento en la Matriz]]="Impacto"),AC885-(AC885*Tabla135[[#This Row],[Valor del control]]),AND(Tabla135[[#This Row],[No. de Control]]=1,Tabla135[[#This Row],[Desplazamiento en la Matriz]]="Probabilidad"),E886,AND(Tabla135[[#This Row],[No. de Control]]&gt;1,Tabla135[[#This Row],[Desplazamiento en la Matriz]]="Probabilidad"),AC885),""),"")</f>
        <v/>
      </c>
      <c r="AD886" s="310">
        <f>IFERROR(_xlfn.MINIFS(Tabla135[Probabilidad residual],Tabla135[Id Riesgo],Tabla135[[#This Row],[Id Riesgo]]),"")</f>
        <v>0</v>
      </c>
      <c r="AE886" s="310">
        <f>IFERROR(_xlfn.MINIFS(Tabla135[Impacto residual],Tabla135[Id Riesgo],Tabla135[[#This Row],[Id Riesgo]]),"")</f>
        <v>0</v>
      </c>
      <c r="AF886" s="310" t="str" cm="1">
        <f t="array" ref="AF88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86" s="310" t="str" cm="1">
        <f t="array" ref="AG88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8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86" s="213"/>
      <c r="AJ886" s="727">
        <f>_xlfn.MINIFS(Tabla135[Probabilidad residual],Tabla135[Id Riesgo],Tabla135[[#This Row],[Id Riesgo]])</f>
        <v>0</v>
      </c>
      <c r="AK886" s="727">
        <f>_xlfn.MINIFS(Tabla135[Impacto residual],Tabla135[Id Riesgo],Tabla135[[#This Row],[Id Riesgo]])</f>
        <v>0</v>
      </c>
      <c r="AL886" s="727"/>
      <c r="AM886" s="727"/>
      <c r="AN886" s="213"/>
      <c r="AO886" s="213"/>
      <c r="AP886" s="213"/>
      <c r="AQ886" s="213"/>
      <c r="AR886" s="213"/>
      <c r="AS886" s="213"/>
      <c r="AT886" s="213"/>
      <c r="AU886" s="213"/>
      <c r="AV886" s="213"/>
      <c r="AW886" s="213"/>
      <c r="AX886" s="213"/>
      <c r="AY886" s="213"/>
    </row>
    <row r="887" spans="1:51" ht="14.6" x14ac:dyDescent="0.4">
      <c r="A887" s="735" t="str">
        <f>Tabla135[[#This Row],[Id Riesgo]]</f>
        <v>RC88</v>
      </c>
      <c r="B887" s="736" t="str">
        <f>Tabla135[[#This Row],[Riesgo]]</f>
        <v/>
      </c>
      <c r="C887" s="742" t="b">
        <f>Tabla135[[#This Row],[Identificado en paso 1 y 2?]]</f>
        <v>0</v>
      </c>
      <c r="D887" s="727" t="str">
        <f>_xlfn.XLOOKUP(Tabla135[[#This Row],[Id Riesgo]],Tabla13[Id Riesgo],Tabla13[Probabilidad],"",1)</f>
        <v/>
      </c>
      <c r="E887" s="727" t="str">
        <f>IF(C887=TRUE,_xlfn.XLOOKUP(Tabla135[[#This Row],[Id Riesgo]],Tabla13[Id Riesgo],Tabla13[Porcentaje Impacto],"",1),"")</f>
        <v/>
      </c>
      <c r="F887" s="290" t="str">
        <f t="shared" si="87"/>
        <v>RC88</v>
      </c>
      <c r="G887" s="415" t="b">
        <f>_xlfn.XLOOKUP(F887,Tabla13[Id Riesgo],Tabla13[Registro diligenciado],FALSE,1)</f>
        <v>0</v>
      </c>
      <c r="H887" s="290" t="str">
        <f>IF(G887,_xlfn.XLOOKUP(F887,Tabla6[Id Riesgo],Tabla6[DESCRIPCIÓN DEL RIESGO],FALSE,1),"")</f>
        <v/>
      </c>
      <c r="I887" s="327" t="str">
        <f>_xlfn.XLOOKUP(Tabla135[[#This Row],[Id Riesgo]],Tabla13[Id Riesgo],Tabla13[Probabilidad])</f>
        <v/>
      </c>
      <c r="J887" s="327" t="str">
        <f>_xlfn.XLOOKUP(Tabla135[[#This Row],[Id Riesgo]],Tabla13[Id Riesgo],Tabla13[Porcentaje Impacto],"",1)</f>
        <v/>
      </c>
      <c r="K887" s="311">
        <v>6</v>
      </c>
      <c r="L887" s="314"/>
      <c r="M887" s="314"/>
      <c r="N887" s="314"/>
      <c r="O887" s="295"/>
      <c r="P887" s="314"/>
      <c r="Q887" s="328" t="str">
        <f>_xlfn.TEXTJOIN(" ",TRUE,Tabla135[[#This Row],[Actividad - Acción ¿Qué?
Inicia con verbo]],Tabla135[[#This Row],[Complemento
(Observaciones o desviaciones)]])</f>
        <v/>
      </c>
      <c r="R887" s="295"/>
      <c r="S887" s="327" t="str">
        <f>_xlfn.XLOOKUP(Tabla135[[#This Row],[Tipo de control]],Tabla7[Tipo de control],Tabla7[Peso],"",1)</f>
        <v/>
      </c>
      <c r="T887" s="290" t="str">
        <f>_xlfn.XLOOKUP(Tabla135[[#This Row],[Tipo de control]],Tabla7[Tipo de control],Tabla7[Afectación matriz],"",1)</f>
        <v/>
      </c>
      <c r="U887" s="295"/>
      <c r="V887" s="327" t="str">
        <f>_xlfn.XLOOKUP(Tabla135[[#This Row],[Implementación]],Tabla11[Implementación],Tabla11[Peso],"",1)</f>
        <v/>
      </c>
      <c r="W887" s="295"/>
      <c r="X887" s="295"/>
      <c r="Y887" s="295"/>
      <c r="Z887" s="295"/>
      <c r="AA887" s="310" t="str">
        <f>IFERROR(Tabla135[[#This Row],[Peso del control]]+Tabla135[[#This Row],[Peso de la implementación]],"")</f>
        <v/>
      </c>
      <c r="AB887" s="310" t="str" cm="1">
        <f t="array" ref="AB887">IFERROR(IF(Tabla135[[#This Row],[Registro diligenciado]]=TRUE,_xlfn.IFS(AND(Tabla135[[#This Row],[No. de Control]]=1,Tabla135[[#This Row],[Desplazamiento en la Matriz]]="Probabilidad"),D887-(D887*Tabla135[[#This Row],[Valor del control]]),AND(Tabla135[[#This Row],[No. de Control]]&gt;1,Tabla135[[#This Row],[Desplazamiento en la Matriz]]="Probabilidad"),AB886-(AB886*Tabla135[[#This Row],[Valor del control]]),AND(Tabla135[[#This Row],[No. de Control]]=1,Tabla135[[#This Row],[Desplazamiento en la Matriz]]="Impacto"),D887,AND(Tabla135[[#This Row],[No. de Control]]&gt;1,Tabla135[[#This Row],[Desplazamiento en la Matriz]]="Impacto"),AB886),""),"")</f>
        <v/>
      </c>
      <c r="AC887" s="310" t="str" cm="1">
        <f t="array" ref="AC887">IFERROR(IF(Tabla135[[#This Row],[Registro diligenciado]]=TRUE,_xlfn.IFS(AND(Tabla135[[#This Row],[No. de Control]]=1,Tabla135[[#This Row],[Desplazamiento en la Matriz]]="Impacto"),E887-(E887*Tabla135[[#This Row],[Valor del control]]),AND(Tabla135[[#This Row],[No. de Control]]&gt;1,Tabla135[[#This Row],[Desplazamiento en la Matriz]]="Impacto"),AC886-(AC886*Tabla135[[#This Row],[Valor del control]]),AND(Tabla135[[#This Row],[No. de Control]]=1,Tabla135[[#This Row],[Desplazamiento en la Matriz]]="Probabilidad"),E887,AND(Tabla135[[#This Row],[No. de Control]]&gt;1,Tabla135[[#This Row],[Desplazamiento en la Matriz]]="Probabilidad"),AC886),""),"")</f>
        <v/>
      </c>
      <c r="AD887" s="310">
        <f>IFERROR(_xlfn.MINIFS(Tabla135[Probabilidad residual],Tabla135[Id Riesgo],Tabla135[[#This Row],[Id Riesgo]]),"")</f>
        <v>0</v>
      </c>
      <c r="AE887" s="310">
        <f>IFERROR(_xlfn.MINIFS(Tabla135[Impacto residual],Tabla135[Id Riesgo],Tabla135[[#This Row],[Id Riesgo]]),"")</f>
        <v>0</v>
      </c>
      <c r="AF887" s="310" t="str" cm="1">
        <f t="array" ref="AF88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87" s="310" t="str" cm="1">
        <f t="array" ref="AG88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8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87" s="213"/>
      <c r="AJ887" s="727">
        <f>_xlfn.MINIFS(Tabla135[Probabilidad residual],Tabla135[Id Riesgo],Tabla135[[#This Row],[Id Riesgo]])</f>
        <v>0</v>
      </c>
      <c r="AK887" s="727">
        <f>_xlfn.MINIFS(Tabla135[Impacto residual],Tabla135[Id Riesgo],Tabla135[[#This Row],[Id Riesgo]])</f>
        <v>0</v>
      </c>
      <c r="AL887" s="727"/>
      <c r="AM887" s="727"/>
      <c r="AN887" s="213"/>
      <c r="AO887" s="213"/>
      <c r="AP887" s="213"/>
      <c r="AQ887" s="213"/>
      <c r="AR887" s="213"/>
      <c r="AS887" s="213"/>
      <c r="AT887" s="213"/>
      <c r="AU887" s="213"/>
      <c r="AV887" s="213"/>
      <c r="AW887" s="213"/>
      <c r="AX887" s="213"/>
      <c r="AY887" s="213"/>
    </row>
    <row r="888" spans="1:51" ht="14.6" x14ac:dyDescent="0.4">
      <c r="A888" s="735" t="str">
        <f>Tabla135[[#This Row],[Id Riesgo]]</f>
        <v>RC88</v>
      </c>
      <c r="B888" s="736" t="str">
        <f>Tabla135[[#This Row],[Riesgo]]</f>
        <v/>
      </c>
      <c r="C888" s="742" t="b">
        <f>Tabla135[[#This Row],[Identificado en paso 1 y 2?]]</f>
        <v>0</v>
      </c>
      <c r="D888" s="727" t="str">
        <f>_xlfn.XLOOKUP(Tabla135[[#This Row],[Id Riesgo]],Tabla13[Id Riesgo],Tabla13[Probabilidad],"",1)</f>
        <v/>
      </c>
      <c r="E888" s="727" t="str">
        <f>IF(C888=TRUE,_xlfn.XLOOKUP(Tabla135[[#This Row],[Id Riesgo]],Tabla13[Id Riesgo],Tabla13[Porcentaje Impacto],"",1),"")</f>
        <v/>
      </c>
      <c r="F888" s="290" t="str">
        <f t="shared" si="87"/>
        <v>RC88</v>
      </c>
      <c r="G888" s="415" t="b">
        <f>_xlfn.XLOOKUP(F888,Tabla13[Id Riesgo],Tabla13[Registro diligenciado],FALSE,1)</f>
        <v>0</v>
      </c>
      <c r="H888" s="290" t="str">
        <f>IF(G888,_xlfn.XLOOKUP(F888,Tabla6[Id Riesgo],Tabla6[DESCRIPCIÓN DEL RIESGO],FALSE,1),"")</f>
        <v/>
      </c>
      <c r="I888" s="327" t="str">
        <f>_xlfn.XLOOKUP(Tabla135[[#This Row],[Id Riesgo]],Tabla13[Id Riesgo],Tabla13[Probabilidad])</f>
        <v/>
      </c>
      <c r="J888" s="327" t="str">
        <f>_xlfn.XLOOKUP(Tabla135[[#This Row],[Id Riesgo]],Tabla13[Id Riesgo],Tabla13[Porcentaje Impacto],"",1)</f>
        <v/>
      </c>
      <c r="K888" s="311">
        <v>7</v>
      </c>
      <c r="L888" s="314"/>
      <c r="M888" s="314"/>
      <c r="N888" s="314"/>
      <c r="O888" s="295"/>
      <c r="P888" s="314"/>
      <c r="Q888" s="328" t="str">
        <f>_xlfn.TEXTJOIN(" ",TRUE,Tabla135[[#This Row],[Actividad - Acción ¿Qué?
Inicia con verbo]],Tabla135[[#This Row],[Complemento
(Observaciones o desviaciones)]])</f>
        <v/>
      </c>
      <c r="R888" s="295"/>
      <c r="S888" s="327" t="str">
        <f>_xlfn.XLOOKUP(Tabla135[[#This Row],[Tipo de control]],Tabla7[Tipo de control],Tabla7[Peso],"",1)</f>
        <v/>
      </c>
      <c r="T888" s="290" t="str">
        <f>_xlfn.XLOOKUP(Tabla135[[#This Row],[Tipo de control]],Tabla7[Tipo de control],Tabla7[Afectación matriz],"",1)</f>
        <v/>
      </c>
      <c r="U888" s="295"/>
      <c r="V888" s="327" t="str">
        <f>_xlfn.XLOOKUP(Tabla135[[#This Row],[Implementación]],Tabla11[Implementación],Tabla11[Peso],"",1)</f>
        <v/>
      </c>
      <c r="W888" s="295"/>
      <c r="X888" s="295"/>
      <c r="Y888" s="295"/>
      <c r="Z888" s="295"/>
      <c r="AA888" s="310" t="str">
        <f>IFERROR(Tabla135[[#This Row],[Peso del control]]+Tabla135[[#This Row],[Peso de la implementación]],"")</f>
        <v/>
      </c>
      <c r="AB888" s="310" t="str" cm="1">
        <f t="array" ref="AB888">IFERROR(IF(Tabla135[[#This Row],[Registro diligenciado]]=TRUE,_xlfn.IFS(AND(Tabla135[[#This Row],[No. de Control]]=1,Tabla135[[#This Row],[Desplazamiento en la Matriz]]="Probabilidad"),D888-(D888*Tabla135[[#This Row],[Valor del control]]),AND(Tabla135[[#This Row],[No. de Control]]&gt;1,Tabla135[[#This Row],[Desplazamiento en la Matriz]]="Probabilidad"),AB887-(AB887*Tabla135[[#This Row],[Valor del control]]),AND(Tabla135[[#This Row],[No. de Control]]=1,Tabla135[[#This Row],[Desplazamiento en la Matriz]]="Impacto"),D888,AND(Tabla135[[#This Row],[No. de Control]]&gt;1,Tabla135[[#This Row],[Desplazamiento en la Matriz]]="Impacto"),AB887),""),"")</f>
        <v/>
      </c>
      <c r="AC888" s="310" t="str" cm="1">
        <f t="array" ref="AC888">IFERROR(IF(Tabla135[[#This Row],[Registro diligenciado]]=TRUE,_xlfn.IFS(AND(Tabla135[[#This Row],[No. de Control]]=1,Tabla135[[#This Row],[Desplazamiento en la Matriz]]="Impacto"),E888-(E888*Tabla135[[#This Row],[Valor del control]]),AND(Tabla135[[#This Row],[No. de Control]]&gt;1,Tabla135[[#This Row],[Desplazamiento en la Matriz]]="Impacto"),AC887-(AC887*Tabla135[[#This Row],[Valor del control]]),AND(Tabla135[[#This Row],[No. de Control]]=1,Tabla135[[#This Row],[Desplazamiento en la Matriz]]="Probabilidad"),E888,AND(Tabla135[[#This Row],[No. de Control]]&gt;1,Tabla135[[#This Row],[Desplazamiento en la Matriz]]="Probabilidad"),AC887),""),"")</f>
        <v/>
      </c>
      <c r="AD888" s="310">
        <f>IFERROR(_xlfn.MINIFS(Tabla135[Probabilidad residual],Tabla135[Id Riesgo],Tabla135[[#This Row],[Id Riesgo]]),"")</f>
        <v>0</v>
      </c>
      <c r="AE888" s="310">
        <f>IFERROR(_xlfn.MINIFS(Tabla135[Impacto residual],Tabla135[Id Riesgo],Tabla135[[#This Row],[Id Riesgo]]),"")</f>
        <v>0</v>
      </c>
      <c r="AF888" s="310" t="str" cm="1">
        <f t="array" ref="AF88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88" s="310" t="str" cm="1">
        <f t="array" ref="AG88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8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88" s="213"/>
      <c r="AJ888" s="727">
        <f>_xlfn.MINIFS(Tabla135[Probabilidad residual],Tabla135[Id Riesgo],Tabla135[[#This Row],[Id Riesgo]])</f>
        <v>0</v>
      </c>
      <c r="AK888" s="727">
        <f>_xlfn.MINIFS(Tabla135[Impacto residual],Tabla135[Id Riesgo],Tabla135[[#This Row],[Id Riesgo]])</f>
        <v>0</v>
      </c>
      <c r="AL888" s="727"/>
      <c r="AM888" s="727"/>
      <c r="AN888" s="213"/>
      <c r="AO888" s="213"/>
      <c r="AP888" s="213"/>
      <c r="AQ888" s="213"/>
      <c r="AR888" s="213"/>
      <c r="AS888" s="213"/>
      <c r="AT888" s="213"/>
      <c r="AU888" s="213"/>
      <c r="AV888" s="213"/>
      <c r="AW888" s="213"/>
      <c r="AX888" s="213"/>
      <c r="AY888" s="213"/>
    </row>
    <row r="889" spans="1:51" ht="14.6" x14ac:dyDescent="0.4">
      <c r="A889" s="735" t="str">
        <f>Tabla135[[#This Row],[Id Riesgo]]</f>
        <v>RC88</v>
      </c>
      <c r="B889" s="736" t="str">
        <f>Tabla135[[#This Row],[Riesgo]]</f>
        <v/>
      </c>
      <c r="C889" s="742" t="b">
        <f>Tabla135[[#This Row],[Identificado en paso 1 y 2?]]</f>
        <v>0</v>
      </c>
      <c r="D889" s="727" t="str">
        <f>_xlfn.XLOOKUP(Tabla135[[#This Row],[Id Riesgo]],Tabla13[Id Riesgo],Tabla13[Probabilidad],"",1)</f>
        <v/>
      </c>
      <c r="E889" s="727" t="str">
        <f>IF(C889=TRUE,_xlfn.XLOOKUP(Tabla135[[#This Row],[Id Riesgo]],Tabla13[Id Riesgo],Tabla13[Porcentaje Impacto],"",1),"")</f>
        <v/>
      </c>
      <c r="F889" s="290" t="str">
        <f t="shared" si="87"/>
        <v>RC88</v>
      </c>
      <c r="G889" s="415" t="b">
        <f>_xlfn.XLOOKUP(F889,Tabla13[Id Riesgo],Tabla13[Registro diligenciado],FALSE,1)</f>
        <v>0</v>
      </c>
      <c r="H889" s="290" t="str">
        <f>IF(G889,_xlfn.XLOOKUP(F889,Tabla6[Id Riesgo],Tabla6[DESCRIPCIÓN DEL RIESGO],FALSE,1),"")</f>
        <v/>
      </c>
      <c r="I889" s="327" t="str">
        <f>_xlfn.XLOOKUP(Tabla135[[#This Row],[Id Riesgo]],Tabla13[Id Riesgo],Tabla13[Probabilidad])</f>
        <v/>
      </c>
      <c r="J889" s="327" t="str">
        <f>_xlfn.XLOOKUP(Tabla135[[#This Row],[Id Riesgo]],Tabla13[Id Riesgo],Tabla13[Porcentaje Impacto],"",1)</f>
        <v/>
      </c>
      <c r="K889" s="311">
        <v>8</v>
      </c>
      <c r="L889" s="314"/>
      <c r="M889" s="314"/>
      <c r="N889" s="314"/>
      <c r="O889" s="295"/>
      <c r="P889" s="314"/>
      <c r="Q889" s="328" t="str">
        <f>_xlfn.TEXTJOIN(" ",TRUE,Tabla135[[#This Row],[Actividad - Acción ¿Qué?
Inicia con verbo]],Tabla135[[#This Row],[Complemento
(Observaciones o desviaciones)]])</f>
        <v/>
      </c>
      <c r="R889" s="295"/>
      <c r="S889" s="327" t="str">
        <f>_xlfn.XLOOKUP(Tabla135[[#This Row],[Tipo de control]],Tabla7[Tipo de control],Tabla7[Peso],"",1)</f>
        <v/>
      </c>
      <c r="T889" s="290" t="str">
        <f>_xlfn.XLOOKUP(Tabla135[[#This Row],[Tipo de control]],Tabla7[Tipo de control],Tabla7[Afectación matriz],"",1)</f>
        <v/>
      </c>
      <c r="U889" s="295"/>
      <c r="V889" s="327" t="str">
        <f>_xlfn.XLOOKUP(Tabla135[[#This Row],[Implementación]],Tabla11[Implementación],Tabla11[Peso],"",1)</f>
        <v/>
      </c>
      <c r="W889" s="295"/>
      <c r="X889" s="295"/>
      <c r="Y889" s="295"/>
      <c r="Z889" s="295"/>
      <c r="AA889" s="310" t="str">
        <f>IFERROR(Tabla135[[#This Row],[Peso del control]]+Tabla135[[#This Row],[Peso de la implementación]],"")</f>
        <v/>
      </c>
      <c r="AB889" s="310" t="str" cm="1">
        <f t="array" ref="AB889">IFERROR(IF(Tabla135[[#This Row],[Registro diligenciado]]=TRUE,_xlfn.IFS(AND(Tabla135[[#This Row],[No. de Control]]=1,Tabla135[[#This Row],[Desplazamiento en la Matriz]]="Probabilidad"),D889-(D889*Tabla135[[#This Row],[Valor del control]]),AND(Tabla135[[#This Row],[No. de Control]]&gt;1,Tabla135[[#This Row],[Desplazamiento en la Matriz]]="Probabilidad"),AB888-(AB888*Tabla135[[#This Row],[Valor del control]]),AND(Tabla135[[#This Row],[No. de Control]]=1,Tabla135[[#This Row],[Desplazamiento en la Matriz]]="Impacto"),D889,AND(Tabla135[[#This Row],[No. de Control]]&gt;1,Tabla135[[#This Row],[Desplazamiento en la Matriz]]="Impacto"),AB888),""),"")</f>
        <v/>
      </c>
      <c r="AC889" s="310" t="str" cm="1">
        <f t="array" ref="AC889">IFERROR(IF(Tabla135[[#This Row],[Registro diligenciado]]=TRUE,_xlfn.IFS(AND(Tabla135[[#This Row],[No. de Control]]=1,Tabla135[[#This Row],[Desplazamiento en la Matriz]]="Impacto"),E889-(E889*Tabla135[[#This Row],[Valor del control]]),AND(Tabla135[[#This Row],[No. de Control]]&gt;1,Tabla135[[#This Row],[Desplazamiento en la Matriz]]="Impacto"),AC888-(AC888*Tabla135[[#This Row],[Valor del control]]),AND(Tabla135[[#This Row],[No. de Control]]=1,Tabla135[[#This Row],[Desplazamiento en la Matriz]]="Probabilidad"),E889,AND(Tabla135[[#This Row],[No. de Control]]&gt;1,Tabla135[[#This Row],[Desplazamiento en la Matriz]]="Probabilidad"),AC888),""),"")</f>
        <v/>
      </c>
      <c r="AD889" s="310">
        <f>IFERROR(_xlfn.MINIFS(Tabla135[Probabilidad residual],Tabla135[Id Riesgo],Tabla135[[#This Row],[Id Riesgo]]),"")</f>
        <v>0</v>
      </c>
      <c r="AE889" s="310">
        <f>IFERROR(_xlfn.MINIFS(Tabla135[Impacto residual],Tabla135[Id Riesgo],Tabla135[[#This Row],[Id Riesgo]]),"")</f>
        <v>0</v>
      </c>
      <c r="AF889" s="310" t="str" cm="1">
        <f t="array" ref="AF88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89" s="310" t="str" cm="1">
        <f t="array" ref="AG88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8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89" s="213"/>
      <c r="AJ889" s="727">
        <f>_xlfn.MINIFS(Tabla135[Probabilidad residual],Tabla135[Id Riesgo],Tabla135[[#This Row],[Id Riesgo]])</f>
        <v>0</v>
      </c>
      <c r="AK889" s="727">
        <f>_xlfn.MINIFS(Tabla135[Impacto residual],Tabla135[Id Riesgo],Tabla135[[#This Row],[Id Riesgo]])</f>
        <v>0</v>
      </c>
      <c r="AL889" s="727"/>
      <c r="AM889" s="727"/>
      <c r="AN889" s="213"/>
      <c r="AO889" s="213"/>
      <c r="AP889" s="213"/>
      <c r="AQ889" s="213"/>
      <c r="AR889" s="213"/>
      <c r="AS889" s="213"/>
      <c r="AT889" s="213"/>
      <c r="AU889" s="213"/>
      <c r="AV889" s="213"/>
      <c r="AW889" s="213"/>
      <c r="AX889" s="213"/>
      <c r="AY889" s="213"/>
    </row>
    <row r="890" spans="1:51" ht="14.6" x14ac:dyDescent="0.4">
      <c r="A890" s="735" t="str">
        <f>Tabla135[[#This Row],[Id Riesgo]]</f>
        <v>RC88</v>
      </c>
      <c r="B890" s="736" t="str">
        <f>Tabla135[[#This Row],[Riesgo]]</f>
        <v/>
      </c>
      <c r="C890" s="742" t="b">
        <f>Tabla135[[#This Row],[Identificado en paso 1 y 2?]]</f>
        <v>0</v>
      </c>
      <c r="D890" s="727" t="str">
        <f>_xlfn.XLOOKUP(Tabla135[[#This Row],[Id Riesgo]],Tabla13[Id Riesgo],Tabla13[Probabilidad],"",1)</f>
        <v/>
      </c>
      <c r="E890" s="727" t="str">
        <f>IF(C890=TRUE,_xlfn.XLOOKUP(Tabla135[[#This Row],[Id Riesgo]],Tabla13[Id Riesgo],Tabla13[Porcentaje Impacto],"",1),"")</f>
        <v/>
      </c>
      <c r="F890" s="290" t="str">
        <f t="shared" si="87"/>
        <v>RC88</v>
      </c>
      <c r="G890" s="415" t="b">
        <f>_xlfn.XLOOKUP(F890,Tabla13[Id Riesgo],Tabla13[Registro diligenciado],FALSE,1)</f>
        <v>0</v>
      </c>
      <c r="H890" s="290" t="str">
        <f>IF(G890,_xlfn.XLOOKUP(F890,Tabla6[Id Riesgo],Tabla6[DESCRIPCIÓN DEL RIESGO],FALSE,1),"")</f>
        <v/>
      </c>
      <c r="I890" s="327" t="str">
        <f>_xlfn.XLOOKUP(Tabla135[[#This Row],[Id Riesgo]],Tabla13[Id Riesgo],Tabla13[Probabilidad])</f>
        <v/>
      </c>
      <c r="J890" s="327" t="str">
        <f>_xlfn.XLOOKUP(Tabla135[[#This Row],[Id Riesgo]],Tabla13[Id Riesgo],Tabla13[Porcentaje Impacto],"",1)</f>
        <v/>
      </c>
      <c r="K890" s="311">
        <v>9</v>
      </c>
      <c r="L890" s="314"/>
      <c r="M890" s="314"/>
      <c r="N890" s="314"/>
      <c r="O890" s="295"/>
      <c r="P890" s="314"/>
      <c r="Q890" s="328" t="str">
        <f>_xlfn.TEXTJOIN(" ",TRUE,Tabla135[[#This Row],[Actividad - Acción ¿Qué?
Inicia con verbo]],Tabla135[[#This Row],[Complemento
(Observaciones o desviaciones)]])</f>
        <v/>
      </c>
      <c r="R890" s="295"/>
      <c r="S890" s="327" t="str">
        <f>_xlfn.XLOOKUP(Tabla135[[#This Row],[Tipo de control]],Tabla7[Tipo de control],Tabla7[Peso],"",1)</f>
        <v/>
      </c>
      <c r="T890" s="290" t="str">
        <f>_xlfn.XLOOKUP(Tabla135[[#This Row],[Tipo de control]],Tabla7[Tipo de control],Tabla7[Afectación matriz],"",1)</f>
        <v/>
      </c>
      <c r="U890" s="295"/>
      <c r="V890" s="327" t="str">
        <f>_xlfn.XLOOKUP(Tabla135[[#This Row],[Implementación]],Tabla11[Implementación],Tabla11[Peso],"",1)</f>
        <v/>
      </c>
      <c r="W890" s="295"/>
      <c r="X890" s="295"/>
      <c r="Y890" s="295"/>
      <c r="Z890" s="295"/>
      <c r="AA890" s="310" t="str">
        <f>IFERROR(Tabla135[[#This Row],[Peso del control]]+Tabla135[[#This Row],[Peso de la implementación]],"")</f>
        <v/>
      </c>
      <c r="AB890" s="310" t="str" cm="1">
        <f t="array" ref="AB890">IFERROR(IF(Tabla135[[#This Row],[Registro diligenciado]]=TRUE,_xlfn.IFS(AND(Tabla135[[#This Row],[No. de Control]]=1,Tabla135[[#This Row],[Desplazamiento en la Matriz]]="Probabilidad"),D890-(D890*Tabla135[[#This Row],[Valor del control]]),AND(Tabla135[[#This Row],[No. de Control]]&gt;1,Tabla135[[#This Row],[Desplazamiento en la Matriz]]="Probabilidad"),AB889-(AB889*Tabla135[[#This Row],[Valor del control]]),AND(Tabla135[[#This Row],[No. de Control]]=1,Tabla135[[#This Row],[Desplazamiento en la Matriz]]="Impacto"),D890,AND(Tabla135[[#This Row],[No. de Control]]&gt;1,Tabla135[[#This Row],[Desplazamiento en la Matriz]]="Impacto"),AB889),""),"")</f>
        <v/>
      </c>
      <c r="AC890" s="310" t="str" cm="1">
        <f t="array" ref="AC890">IFERROR(IF(Tabla135[[#This Row],[Registro diligenciado]]=TRUE,_xlfn.IFS(AND(Tabla135[[#This Row],[No. de Control]]=1,Tabla135[[#This Row],[Desplazamiento en la Matriz]]="Impacto"),E890-(E890*Tabla135[[#This Row],[Valor del control]]),AND(Tabla135[[#This Row],[No. de Control]]&gt;1,Tabla135[[#This Row],[Desplazamiento en la Matriz]]="Impacto"),AC889-(AC889*Tabla135[[#This Row],[Valor del control]]),AND(Tabla135[[#This Row],[No. de Control]]=1,Tabla135[[#This Row],[Desplazamiento en la Matriz]]="Probabilidad"),E890,AND(Tabla135[[#This Row],[No. de Control]]&gt;1,Tabla135[[#This Row],[Desplazamiento en la Matriz]]="Probabilidad"),AC889),""),"")</f>
        <v/>
      </c>
      <c r="AD890" s="310">
        <f>IFERROR(_xlfn.MINIFS(Tabla135[Probabilidad residual],Tabla135[Id Riesgo],Tabla135[[#This Row],[Id Riesgo]]),"")</f>
        <v>0</v>
      </c>
      <c r="AE890" s="310">
        <f>IFERROR(_xlfn.MINIFS(Tabla135[Impacto residual],Tabla135[Id Riesgo],Tabla135[[#This Row],[Id Riesgo]]),"")</f>
        <v>0</v>
      </c>
      <c r="AF890" s="310" t="str" cm="1">
        <f t="array" ref="AF89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90" s="310" t="str" cm="1">
        <f t="array" ref="AG89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9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90" s="213"/>
      <c r="AJ890" s="727">
        <f>_xlfn.MINIFS(Tabla135[Probabilidad residual],Tabla135[Id Riesgo],Tabla135[[#This Row],[Id Riesgo]])</f>
        <v>0</v>
      </c>
      <c r="AK890" s="727">
        <f>_xlfn.MINIFS(Tabla135[Impacto residual],Tabla135[Id Riesgo],Tabla135[[#This Row],[Id Riesgo]])</f>
        <v>0</v>
      </c>
      <c r="AL890" s="727"/>
      <c r="AM890" s="727"/>
      <c r="AN890" s="213"/>
      <c r="AO890" s="213"/>
      <c r="AP890" s="213"/>
      <c r="AQ890" s="213"/>
      <c r="AR890" s="213"/>
      <c r="AS890" s="213"/>
      <c r="AT890" s="213"/>
      <c r="AU890" s="213"/>
      <c r="AV890" s="213"/>
      <c r="AW890" s="213"/>
      <c r="AX890" s="213"/>
      <c r="AY890" s="213"/>
    </row>
    <row r="891" spans="1:51" ht="14.6" x14ac:dyDescent="0.4">
      <c r="A891" s="735" t="str">
        <f>Tabla135[[#This Row],[Id Riesgo]]</f>
        <v>RC88</v>
      </c>
      <c r="B891" s="736" t="str">
        <f>Tabla135[[#This Row],[Riesgo]]</f>
        <v/>
      </c>
      <c r="C891" s="742" t="b">
        <f>Tabla135[[#This Row],[Identificado en paso 1 y 2?]]</f>
        <v>0</v>
      </c>
      <c r="D891" s="727" t="str">
        <f>_xlfn.XLOOKUP(Tabla135[[#This Row],[Id Riesgo]],Tabla13[Id Riesgo],Tabla13[Probabilidad],"",1)</f>
        <v/>
      </c>
      <c r="E891" s="727" t="str">
        <f>IF(C891=TRUE,_xlfn.XLOOKUP(Tabla135[[#This Row],[Id Riesgo]],Tabla13[Id Riesgo],Tabla13[Porcentaje Impacto],"",1),"")</f>
        <v/>
      </c>
      <c r="F891" s="290" t="str">
        <f t="shared" si="87"/>
        <v>RC88</v>
      </c>
      <c r="G891" s="415" t="b">
        <f>_xlfn.XLOOKUP(F891,Tabla13[Id Riesgo],Tabla13[Registro diligenciado],FALSE,1)</f>
        <v>0</v>
      </c>
      <c r="H891" s="290" t="str">
        <f>IF(G891,_xlfn.XLOOKUP(F891,Tabla6[Id Riesgo],Tabla6[DESCRIPCIÓN DEL RIESGO],FALSE,1),"")</f>
        <v/>
      </c>
      <c r="I891" s="327" t="str">
        <f>_xlfn.XLOOKUP(Tabla135[[#This Row],[Id Riesgo]],Tabla13[Id Riesgo],Tabla13[Probabilidad])</f>
        <v/>
      </c>
      <c r="J891" s="327" t="str">
        <f>_xlfn.XLOOKUP(Tabla135[[#This Row],[Id Riesgo]],Tabla13[Id Riesgo],Tabla13[Porcentaje Impacto],"",1)</f>
        <v/>
      </c>
      <c r="K891" s="311">
        <v>10</v>
      </c>
      <c r="L891" s="314"/>
      <c r="M891" s="314"/>
      <c r="N891" s="314"/>
      <c r="O891" s="295"/>
      <c r="P891" s="314"/>
      <c r="Q891" s="328" t="str">
        <f>_xlfn.TEXTJOIN(" ",TRUE,Tabla135[[#This Row],[Actividad - Acción ¿Qué?
Inicia con verbo]],Tabla135[[#This Row],[Complemento
(Observaciones o desviaciones)]])</f>
        <v/>
      </c>
      <c r="R891" s="295"/>
      <c r="S891" s="327" t="str">
        <f>_xlfn.XLOOKUP(Tabla135[[#This Row],[Tipo de control]],Tabla7[Tipo de control],Tabla7[Peso],"",1)</f>
        <v/>
      </c>
      <c r="T891" s="290" t="str">
        <f>_xlfn.XLOOKUP(Tabla135[[#This Row],[Tipo de control]],Tabla7[Tipo de control],Tabla7[Afectación matriz],"",1)</f>
        <v/>
      </c>
      <c r="U891" s="295"/>
      <c r="V891" s="327" t="str">
        <f>_xlfn.XLOOKUP(Tabla135[[#This Row],[Implementación]],Tabla11[Implementación],Tabla11[Peso],"",1)</f>
        <v/>
      </c>
      <c r="W891" s="295"/>
      <c r="X891" s="295"/>
      <c r="Y891" s="295"/>
      <c r="Z891" s="295"/>
      <c r="AA891" s="310" t="str">
        <f>IFERROR(Tabla135[[#This Row],[Peso del control]]+Tabla135[[#This Row],[Peso de la implementación]],"")</f>
        <v/>
      </c>
      <c r="AB891" s="310" t="str" cm="1">
        <f t="array" ref="AB891">IFERROR(IF(Tabla135[[#This Row],[Registro diligenciado]]=TRUE,_xlfn.IFS(AND(Tabla135[[#This Row],[No. de Control]]=1,Tabla135[[#This Row],[Desplazamiento en la Matriz]]="Probabilidad"),D891-(D891*Tabla135[[#This Row],[Valor del control]]),AND(Tabla135[[#This Row],[No. de Control]]&gt;1,Tabla135[[#This Row],[Desplazamiento en la Matriz]]="Probabilidad"),AB890-(AB890*Tabla135[[#This Row],[Valor del control]]),AND(Tabla135[[#This Row],[No. de Control]]=1,Tabla135[[#This Row],[Desplazamiento en la Matriz]]="Impacto"),D891,AND(Tabla135[[#This Row],[No. de Control]]&gt;1,Tabla135[[#This Row],[Desplazamiento en la Matriz]]="Impacto"),AB890),""),"")</f>
        <v/>
      </c>
      <c r="AC891" s="310" t="str" cm="1">
        <f t="array" ref="AC891">IFERROR(IF(Tabla135[[#This Row],[Registro diligenciado]]=TRUE,_xlfn.IFS(AND(Tabla135[[#This Row],[No. de Control]]=1,Tabla135[[#This Row],[Desplazamiento en la Matriz]]="Impacto"),E891-(E891*Tabla135[[#This Row],[Valor del control]]),AND(Tabla135[[#This Row],[No. de Control]]&gt;1,Tabla135[[#This Row],[Desplazamiento en la Matriz]]="Impacto"),AC890-(AC890*Tabla135[[#This Row],[Valor del control]]),AND(Tabla135[[#This Row],[No. de Control]]=1,Tabla135[[#This Row],[Desplazamiento en la Matriz]]="Probabilidad"),E891,AND(Tabla135[[#This Row],[No. de Control]]&gt;1,Tabla135[[#This Row],[Desplazamiento en la Matriz]]="Probabilidad"),AC890),""),"")</f>
        <v/>
      </c>
      <c r="AD891" s="310">
        <f>IFERROR(_xlfn.MINIFS(Tabla135[Probabilidad residual],Tabla135[Id Riesgo],Tabla135[[#This Row],[Id Riesgo]]),"")</f>
        <v>0</v>
      </c>
      <c r="AE891" s="310">
        <f>IFERROR(_xlfn.MINIFS(Tabla135[Impacto residual],Tabla135[Id Riesgo],Tabla135[[#This Row],[Id Riesgo]]),"")</f>
        <v>0</v>
      </c>
      <c r="AF891" s="310" t="str" cm="1">
        <f t="array" ref="AF89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91" s="310" t="str" cm="1">
        <f t="array" ref="AG89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9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91" s="213"/>
      <c r="AJ891" s="727">
        <f>_xlfn.MINIFS(Tabla135[Probabilidad residual],Tabla135[Id Riesgo],Tabla135[[#This Row],[Id Riesgo]])</f>
        <v>0</v>
      </c>
      <c r="AK891" s="727">
        <f>_xlfn.MINIFS(Tabla135[Impacto residual],Tabla135[Id Riesgo],Tabla135[[#This Row],[Id Riesgo]])</f>
        <v>0</v>
      </c>
      <c r="AL891" s="727"/>
      <c r="AM891" s="727"/>
      <c r="AN891" s="213"/>
      <c r="AO891" s="213"/>
      <c r="AP891" s="213"/>
      <c r="AQ891" s="213"/>
      <c r="AR891" s="213"/>
      <c r="AS891" s="213"/>
      <c r="AT891" s="213"/>
      <c r="AU891" s="213"/>
      <c r="AV891" s="213"/>
      <c r="AW891" s="213"/>
      <c r="AX891" s="213"/>
      <c r="AY891" s="213"/>
    </row>
    <row r="892" spans="1:51" ht="14.6" x14ac:dyDescent="0.4">
      <c r="A892" s="735" t="str">
        <f>Tabla135[[#This Row],[Id Riesgo]]</f>
        <v>RC89</v>
      </c>
      <c r="B892" s="736" t="str">
        <f>Tabla135[[#This Row],[Riesgo]]</f>
        <v/>
      </c>
      <c r="C892" s="742" t="b">
        <f>Tabla135[[#This Row],[Identificado en paso 1 y 2?]]</f>
        <v>0</v>
      </c>
      <c r="D892" s="727" t="str">
        <f>_xlfn.XLOOKUP(Tabla135[[#This Row],[Id Riesgo]],Tabla13[Id Riesgo],Tabla13[Probabilidad],"",1)</f>
        <v/>
      </c>
      <c r="E892" s="727" t="str">
        <f>IF(C892=TRUE,_xlfn.XLOOKUP(Tabla135[[#This Row],[Id Riesgo]],Tabla13[Id Riesgo],Tabla13[Porcentaje Impacto],"",1),"")</f>
        <v/>
      </c>
      <c r="F892" s="290" t="s">
        <v>220</v>
      </c>
      <c r="G892" s="415" t="b">
        <f>_xlfn.XLOOKUP(F892,Tabla13[Id Riesgo],Tabla13[Registro diligenciado],FALSE,1)</f>
        <v>0</v>
      </c>
      <c r="H892" s="290" t="str">
        <f>IF(G892,_xlfn.XLOOKUP(F892,Tabla6[Id Riesgo],Tabla6[DESCRIPCIÓN DEL RIESGO],FALSE,1),"")</f>
        <v/>
      </c>
      <c r="I892" s="327" t="str">
        <f>_xlfn.XLOOKUP(Tabla135[[#This Row],[Id Riesgo]],Tabla13[Id Riesgo],Tabla13[Probabilidad])</f>
        <v/>
      </c>
      <c r="J892" s="327" t="str">
        <f>_xlfn.XLOOKUP(Tabla135[[#This Row],[Id Riesgo]],Tabla13[Id Riesgo],Tabla13[Porcentaje Impacto],"",1)</f>
        <v/>
      </c>
      <c r="K892" s="311">
        <v>1</v>
      </c>
      <c r="L892" s="314"/>
      <c r="M892" s="314"/>
      <c r="N892" s="314"/>
      <c r="O892" s="295"/>
      <c r="P892" s="314"/>
      <c r="Q892" s="328" t="str">
        <f>_xlfn.TEXTJOIN(" ",TRUE,Tabla135[[#This Row],[Actividad - Acción ¿Qué?
Inicia con verbo]],Tabla135[[#This Row],[Complemento
(Observaciones o desviaciones)]])</f>
        <v/>
      </c>
      <c r="R892" s="295"/>
      <c r="S892" s="327" t="str">
        <f>_xlfn.XLOOKUP(Tabla135[[#This Row],[Tipo de control]],Tabla7[Tipo de control],Tabla7[Peso],"",1)</f>
        <v/>
      </c>
      <c r="T892" s="290" t="str">
        <f>_xlfn.XLOOKUP(Tabla135[[#This Row],[Tipo de control]],Tabla7[Tipo de control],Tabla7[Afectación matriz],"",1)</f>
        <v/>
      </c>
      <c r="U892" s="295"/>
      <c r="V892" s="327" t="str">
        <f>_xlfn.XLOOKUP(Tabla135[[#This Row],[Implementación]],Tabla11[Implementación],Tabla11[Peso],"",1)</f>
        <v/>
      </c>
      <c r="W892" s="295"/>
      <c r="X892" s="295"/>
      <c r="Y892" s="295"/>
      <c r="Z892" s="295"/>
      <c r="AA892" s="310" t="str">
        <f>IFERROR(Tabla135[[#This Row],[Peso del control]]+Tabla135[[#This Row],[Peso de la implementación]],"")</f>
        <v/>
      </c>
      <c r="AB892" s="310" t="str" cm="1">
        <f t="array" ref="AB892">IFERROR(IF(Tabla135[[#This Row],[Registro diligenciado]]=TRUE,_xlfn.IFS(AND(Tabla135[[#This Row],[No. de Control]]=1,Tabla135[[#This Row],[Desplazamiento en la Matriz]]="Probabilidad"),D892-(D892*Tabla135[[#This Row],[Valor del control]]),AND(Tabla135[[#This Row],[No. de Control]]&gt;1,Tabla135[[#This Row],[Desplazamiento en la Matriz]]="Probabilidad"),AB891-(AB891*Tabla135[[#This Row],[Valor del control]]),AND(Tabla135[[#This Row],[No. de Control]]=1,Tabla135[[#This Row],[Desplazamiento en la Matriz]]="Impacto"),D892,AND(Tabla135[[#This Row],[No. de Control]]&gt;1,Tabla135[[#This Row],[Desplazamiento en la Matriz]]="Impacto"),AB891),""),"")</f>
        <v/>
      </c>
      <c r="AC892" s="310" t="str" cm="1">
        <f t="array" ref="AC892">IFERROR(IF(Tabla135[[#This Row],[Registro diligenciado]]=TRUE,_xlfn.IFS(AND(Tabla135[[#This Row],[No. de Control]]=1,Tabla135[[#This Row],[Desplazamiento en la Matriz]]="Impacto"),E892-(E892*Tabla135[[#This Row],[Valor del control]]),AND(Tabla135[[#This Row],[No. de Control]]&gt;1,Tabla135[[#This Row],[Desplazamiento en la Matriz]]="Impacto"),AC891-(AC891*Tabla135[[#This Row],[Valor del control]]),AND(Tabla135[[#This Row],[No. de Control]]=1,Tabla135[[#This Row],[Desplazamiento en la Matriz]]="Probabilidad"),E892,AND(Tabla135[[#This Row],[No. de Control]]&gt;1,Tabla135[[#This Row],[Desplazamiento en la Matriz]]="Probabilidad"),AC891),""),"")</f>
        <v/>
      </c>
      <c r="AD892" s="310">
        <f>IFERROR(_xlfn.MINIFS(Tabla135[Probabilidad residual],Tabla135[Id Riesgo],Tabla135[[#This Row],[Id Riesgo]]),"")</f>
        <v>0</v>
      </c>
      <c r="AE892" s="310">
        <f>IFERROR(_xlfn.MINIFS(Tabla135[Impacto residual],Tabla135[Id Riesgo],Tabla135[[#This Row],[Id Riesgo]]),"")</f>
        <v>0</v>
      </c>
      <c r="AF892" s="310" t="str" cm="1">
        <f t="array" ref="AF89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92" s="310" t="str" cm="1">
        <f t="array" ref="AG89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9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92" s="213"/>
      <c r="AJ892" s="727">
        <f>_xlfn.MINIFS(Tabla135[Probabilidad residual],Tabla135[Id Riesgo],Tabla135[[#This Row],[Id Riesgo]])</f>
        <v>0</v>
      </c>
      <c r="AK892" s="727">
        <f>_xlfn.MINIFS(Tabla135[Impacto residual],Tabla135[Id Riesgo],Tabla135[[#This Row],[Id Riesgo]])</f>
        <v>0</v>
      </c>
      <c r="AL892" s="727" t="str" cm="1">
        <f t="array" ref="AL892">IFERROR(_xlfn.IFS(AND(AJ892&gt;=CONFIGURACIÓN!$BF$6,AJ892&lt;=CONFIGURACIÓN!$BG$6),CONFIGURACIÓN!$BE$6,AND(AJ892&gt;=CONFIGURACIÓN!$BF$7,AJ892&lt;=CONFIGURACIÓN!$BG$7),CONFIGURACIÓN!$BE$7,AND(AJ892&gt;=CONFIGURACIÓN!$BF$8,AJ892&lt;=CONFIGURACIÓN!$BG$8),CONFIGURACIÓN!$BE$8,AND(AJ892&gt;=CONFIGURACIÓN!$BF$9,AJ892&lt;=CONFIGURACIÓN!$BG$9),CONFIGURACIÓN!$BE$9,AND(AJ892&gt;=CONFIGURACIÓN!$BF$10,AJ892&lt;=CONFIGURACIÓN!$BG$10),CONFIGURACIÓN!$BE$10),"")</f>
        <v/>
      </c>
      <c r="AM892" s="727" t="str" cm="1">
        <f t="array" ref="AM892">IFERROR(_xlfn.IFS(AND(AK892&gt;=CONFIGURACIÓN!$BJ$6,AK892&lt;=CONFIGURACIÓN!$BK$6),CONFIGURACIÓN!$BI$6,AND(AK892&gt;=CONFIGURACIÓN!$BJ$7,AK892&lt;=CONFIGURACIÓN!$BK$7),CONFIGURACIÓN!$BI$7,AND(AK892&gt;=CONFIGURACIÓN!$BJ$8,AK892&lt;=CONFIGURACIÓN!$BK$8),CONFIGURACIÓN!$BI$8,AND(AK892&gt;=CONFIGURACIÓN!$BJ$9,AK892&lt;=CONFIGURACIÓN!$BK$9),CONFIGURACIÓN!$BI$9,AND(AK892&gt;=CONFIGURACIÓN!$BJ$10,AK892&lt;=CONFIGURACIÓN!$BK$10),CONFIGURACIÓN!$BI$10),"")</f>
        <v/>
      </c>
      <c r="AN892" s="213"/>
      <c r="AO892" s="213"/>
      <c r="AP892" s="213"/>
      <c r="AQ892" s="213"/>
      <c r="AR892" s="213"/>
      <c r="AS892" s="213"/>
      <c r="AT892" s="213"/>
      <c r="AU892" s="213"/>
      <c r="AV892" s="213"/>
      <c r="AW892" s="213"/>
      <c r="AX892" s="213"/>
      <c r="AY892" s="213"/>
    </row>
    <row r="893" spans="1:51" ht="14.6" x14ac:dyDescent="0.4">
      <c r="A893" s="735" t="str">
        <f>Tabla135[[#This Row],[Id Riesgo]]</f>
        <v>RC89</v>
      </c>
      <c r="B893" s="736" t="str">
        <f>Tabla135[[#This Row],[Riesgo]]</f>
        <v/>
      </c>
      <c r="C893" s="742" t="b">
        <f>Tabla135[[#This Row],[Identificado en paso 1 y 2?]]</f>
        <v>0</v>
      </c>
      <c r="D893" s="727" t="str">
        <f>_xlfn.XLOOKUP(Tabla135[[#This Row],[Id Riesgo]],Tabla13[Id Riesgo],Tabla13[Probabilidad],"",1)</f>
        <v/>
      </c>
      <c r="E893" s="727" t="str">
        <f>IF(C893=TRUE,_xlfn.XLOOKUP(Tabla135[[#This Row],[Id Riesgo]],Tabla13[Id Riesgo],Tabla13[Porcentaje Impacto],"",1),"")</f>
        <v/>
      </c>
      <c r="F893" s="290" t="str">
        <f t="shared" ref="F893:F901" si="88">F892</f>
        <v>RC89</v>
      </c>
      <c r="G893" s="415" t="b">
        <f>_xlfn.XLOOKUP(F893,Tabla13[Id Riesgo],Tabla13[Registro diligenciado],FALSE,1)</f>
        <v>0</v>
      </c>
      <c r="H893" s="290" t="str">
        <f>IF(G893,_xlfn.XLOOKUP(F893,Tabla6[Id Riesgo],Tabla6[DESCRIPCIÓN DEL RIESGO],FALSE,1),"")</f>
        <v/>
      </c>
      <c r="I893" s="327" t="str">
        <f>_xlfn.XLOOKUP(Tabla135[[#This Row],[Id Riesgo]],Tabla13[Id Riesgo],Tabla13[Probabilidad])</f>
        <v/>
      </c>
      <c r="J893" s="327" t="str">
        <f>_xlfn.XLOOKUP(Tabla135[[#This Row],[Id Riesgo]],Tabla13[Id Riesgo],Tabla13[Porcentaje Impacto],"",1)</f>
        <v/>
      </c>
      <c r="K893" s="311">
        <v>2</v>
      </c>
      <c r="L893" s="314"/>
      <c r="M893" s="314"/>
      <c r="N893" s="314"/>
      <c r="O893" s="295"/>
      <c r="P893" s="314"/>
      <c r="Q893" s="328" t="str">
        <f>_xlfn.TEXTJOIN(" ",TRUE,Tabla135[[#This Row],[Actividad - Acción ¿Qué?
Inicia con verbo]],Tabla135[[#This Row],[Complemento
(Observaciones o desviaciones)]])</f>
        <v/>
      </c>
      <c r="R893" s="295"/>
      <c r="S893" s="327" t="str">
        <f>_xlfn.XLOOKUP(Tabla135[[#This Row],[Tipo de control]],Tabla7[Tipo de control],Tabla7[Peso],"",1)</f>
        <v/>
      </c>
      <c r="T893" s="290" t="str">
        <f>_xlfn.XLOOKUP(Tabla135[[#This Row],[Tipo de control]],Tabla7[Tipo de control],Tabla7[Afectación matriz],"",1)</f>
        <v/>
      </c>
      <c r="U893" s="295"/>
      <c r="V893" s="327" t="str">
        <f>_xlfn.XLOOKUP(Tabla135[[#This Row],[Implementación]],Tabla11[Implementación],Tabla11[Peso],"",1)</f>
        <v/>
      </c>
      <c r="W893" s="295"/>
      <c r="X893" s="295"/>
      <c r="Y893" s="295"/>
      <c r="Z893" s="295"/>
      <c r="AA893" s="310" t="str">
        <f>IFERROR(Tabla135[[#This Row],[Peso del control]]+Tabla135[[#This Row],[Peso de la implementación]],"")</f>
        <v/>
      </c>
      <c r="AB893" s="310" t="str" cm="1">
        <f t="array" ref="AB893">IFERROR(IF(Tabla135[[#This Row],[Registro diligenciado]]=TRUE,_xlfn.IFS(AND(Tabla135[[#This Row],[No. de Control]]=1,Tabla135[[#This Row],[Desplazamiento en la Matriz]]="Probabilidad"),D893-(D893*Tabla135[[#This Row],[Valor del control]]),AND(Tabla135[[#This Row],[No. de Control]]&gt;1,Tabla135[[#This Row],[Desplazamiento en la Matriz]]="Probabilidad"),AB892-(AB892*Tabla135[[#This Row],[Valor del control]]),AND(Tabla135[[#This Row],[No. de Control]]=1,Tabla135[[#This Row],[Desplazamiento en la Matriz]]="Impacto"),D893,AND(Tabla135[[#This Row],[No. de Control]]&gt;1,Tabla135[[#This Row],[Desplazamiento en la Matriz]]="Impacto"),AB892),""),"")</f>
        <v/>
      </c>
      <c r="AC893" s="310" t="str" cm="1">
        <f t="array" ref="AC893">IFERROR(IF(Tabla135[[#This Row],[Registro diligenciado]]=TRUE,_xlfn.IFS(AND(Tabla135[[#This Row],[No. de Control]]=1,Tabla135[[#This Row],[Desplazamiento en la Matriz]]="Impacto"),E893-(E893*Tabla135[[#This Row],[Valor del control]]),AND(Tabla135[[#This Row],[No. de Control]]&gt;1,Tabla135[[#This Row],[Desplazamiento en la Matriz]]="Impacto"),AC892-(AC892*Tabla135[[#This Row],[Valor del control]]),AND(Tabla135[[#This Row],[No. de Control]]=1,Tabla135[[#This Row],[Desplazamiento en la Matriz]]="Probabilidad"),E893,AND(Tabla135[[#This Row],[No. de Control]]&gt;1,Tabla135[[#This Row],[Desplazamiento en la Matriz]]="Probabilidad"),AC892),""),"")</f>
        <v/>
      </c>
      <c r="AD893" s="310">
        <f>IFERROR(_xlfn.MINIFS(Tabla135[Probabilidad residual],Tabla135[Id Riesgo],Tabla135[[#This Row],[Id Riesgo]]),"")</f>
        <v>0</v>
      </c>
      <c r="AE893" s="310">
        <f>IFERROR(_xlfn.MINIFS(Tabla135[Impacto residual],Tabla135[Id Riesgo],Tabla135[[#This Row],[Id Riesgo]]),"")</f>
        <v>0</v>
      </c>
      <c r="AF893" s="310" t="str" cm="1">
        <f t="array" ref="AF89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93" s="310" t="str" cm="1">
        <f t="array" ref="AG89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9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93" s="213"/>
      <c r="AJ893" s="727">
        <f>_xlfn.MINIFS(Tabla135[Probabilidad residual],Tabla135[Id Riesgo],Tabla135[[#This Row],[Id Riesgo]])</f>
        <v>0</v>
      </c>
      <c r="AK893" s="727">
        <f>_xlfn.MINIFS(Tabla135[Impacto residual],Tabla135[Id Riesgo],Tabla135[[#This Row],[Id Riesgo]])</f>
        <v>0</v>
      </c>
      <c r="AL893" s="727"/>
      <c r="AM893" s="727"/>
      <c r="AN893" s="213"/>
      <c r="AO893" s="213"/>
      <c r="AP893" s="213"/>
      <c r="AQ893" s="213"/>
      <c r="AR893" s="213"/>
      <c r="AS893" s="213"/>
      <c r="AT893" s="213"/>
      <c r="AU893" s="213"/>
      <c r="AV893" s="213"/>
      <c r="AW893" s="213"/>
      <c r="AX893" s="213"/>
      <c r="AY893" s="213"/>
    </row>
    <row r="894" spans="1:51" ht="14.6" x14ac:dyDescent="0.4">
      <c r="A894" s="735" t="str">
        <f>Tabla135[[#This Row],[Id Riesgo]]</f>
        <v>RC89</v>
      </c>
      <c r="B894" s="736" t="str">
        <f>Tabla135[[#This Row],[Riesgo]]</f>
        <v/>
      </c>
      <c r="C894" s="742" t="b">
        <f>Tabla135[[#This Row],[Identificado en paso 1 y 2?]]</f>
        <v>0</v>
      </c>
      <c r="D894" s="727" t="str">
        <f>_xlfn.XLOOKUP(Tabla135[[#This Row],[Id Riesgo]],Tabla13[Id Riesgo],Tabla13[Probabilidad],"",1)</f>
        <v/>
      </c>
      <c r="E894" s="727" t="str">
        <f>IF(C894=TRUE,_xlfn.XLOOKUP(Tabla135[[#This Row],[Id Riesgo]],Tabla13[Id Riesgo],Tabla13[Porcentaje Impacto],"",1),"")</f>
        <v/>
      </c>
      <c r="F894" s="290" t="str">
        <f t="shared" si="88"/>
        <v>RC89</v>
      </c>
      <c r="G894" s="415" t="b">
        <f>_xlfn.XLOOKUP(F894,Tabla13[Id Riesgo],Tabla13[Registro diligenciado],FALSE,1)</f>
        <v>0</v>
      </c>
      <c r="H894" s="290" t="str">
        <f>IF(G894,_xlfn.XLOOKUP(F894,Tabla6[Id Riesgo],Tabla6[DESCRIPCIÓN DEL RIESGO],FALSE,1),"")</f>
        <v/>
      </c>
      <c r="I894" s="327" t="str">
        <f>_xlfn.XLOOKUP(Tabla135[[#This Row],[Id Riesgo]],Tabla13[Id Riesgo],Tabla13[Probabilidad])</f>
        <v/>
      </c>
      <c r="J894" s="327" t="str">
        <f>_xlfn.XLOOKUP(Tabla135[[#This Row],[Id Riesgo]],Tabla13[Id Riesgo],Tabla13[Porcentaje Impacto],"",1)</f>
        <v/>
      </c>
      <c r="K894" s="311">
        <v>3</v>
      </c>
      <c r="L894" s="314"/>
      <c r="M894" s="314"/>
      <c r="N894" s="314"/>
      <c r="O894" s="295"/>
      <c r="P894" s="314"/>
      <c r="Q894" s="328" t="str">
        <f>_xlfn.TEXTJOIN(" ",TRUE,Tabla135[[#This Row],[Actividad - Acción ¿Qué?
Inicia con verbo]],Tabla135[[#This Row],[Complemento
(Observaciones o desviaciones)]])</f>
        <v/>
      </c>
      <c r="R894" s="295"/>
      <c r="S894" s="327" t="str">
        <f>_xlfn.XLOOKUP(Tabla135[[#This Row],[Tipo de control]],Tabla7[Tipo de control],Tabla7[Peso],"",1)</f>
        <v/>
      </c>
      <c r="T894" s="290" t="str">
        <f>_xlfn.XLOOKUP(Tabla135[[#This Row],[Tipo de control]],Tabla7[Tipo de control],Tabla7[Afectación matriz],"",1)</f>
        <v/>
      </c>
      <c r="U894" s="295"/>
      <c r="V894" s="327" t="str">
        <f>_xlfn.XLOOKUP(Tabla135[[#This Row],[Implementación]],Tabla11[Implementación],Tabla11[Peso],"",1)</f>
        <v/>
      </c>
      <c r="W894" s="295"/>
      <c r="X894" s="295"/>
      <c r="Y894" s="295"/>
      <c r="Z894" s="295"/>
      <c r="AA894" s="310" t="str">
        <f>IFERROR(Tabla135[[#This Row],[Peso del control]]+Tabla135[[#This Row],[Peso de la implementación]],"")</f>
        <v/>
      </c>
      <c r="AB894" s="310" t="str" cm="1">
        <f t="array" ref="AB894">IFERROR(IF(Tabla135[[#This Row],[Registro diligenciado]]=TRUE,_xlfn.IFS(AND(Tabla135[[#This Row],[No. de Control]]=1,Tabla135[[#This Row],[Desplazamiento en la Matriz]]="Probabilidad"),D894-(D894*Tabla135[[#This Row],[Valor del control]]),AND(Tabla135[[#This Row],[No. de Control]]&gt;1,Tabla135[[#This Row],[Desplazamiento en la Matriz]]="Probabilidad"),AB893-(AB893*Tabla135[[#This Row],[Valor del control]]),AND(Tabla135[[#This Row],[No. de Control]]=1,Tabla135[[#This Row],[Desplazamiento en la Matriz]]="Impacto"),D894,AND(Tabla135[[#This Row],[No. de Control]]&gt;1,Tabla135[[#This Row],[Desplazamiento en la Matriz]]="Impacto"),AB893),""),"")</f>
        <v/>
      </c>
      <c r="AC894" s="310" t="str" cm="1">
        <f t="array" ref="AC894">IFERROR(IF(Tabla135[[#This Row],[Registro diligenciado]]=TRUE,_xlfn.IFS(AND(Tabla135[[#This Row],[No. de Control]]=1,Tabla135[[#This Row],[Desplazamiento en la Matriz]]="Impacto"),E894-(E894*Tabla135[[#This Row],[Valor del control]]),AND(Tabla135[[#This Row],[No. de Control]]&gt;1,Tabla135[[#This Row],[Desplazamiento en la Matriz]]="Impacto"),AC893-(AC893*Tabla135[[#This Row],[Valor del control]]),AND(Tabla135[[#This Row],[No. de Control]]=1,Tabla135[[#This Row],[Desplazamiento en la Matriz]]="Probabilidad"),E894,AND(Tabla135[[#This Row],[No. de Control]]&gt;1,Tabla135[[#This Row],[Desplazamiento en la Matriz]]="Probabilidad"),AC893),""),"")</f>
        <v/>
      </c>
      <c r="AD894" s="310">
        <f>IFERROR(_xlfn.MINIFS(Tabla135[Probabilidad residual],Tabla135[Id Riesgo],Tabla135[[#This Row],[Id Riesgo]]),"")</f>
        <v>0</v>
      </c>
      <c r="AE894" s="310">
        <f>IFERROR(_xlfn.MINIFS(Tabla135[Impacto residual],Tabla135[Id Riesgo],Tabla135[[#This Row],[Id Riesgo]]),"")</f>
        <v>0</v>
      </c>
      <c r="AF894" s="310" t="str" cm="1">
        <f t="array" ref="AF89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94" s="310" t="str" cm="1">
        <f t="array" ref="AG89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9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94" s="213"/>
      <c r="AJ894" s="727">
        <f>_xlfn.MINIFS(Tabla135[Probabilidad residual],Tabla135[Id Riesgo],Tabla135[[#This Row],[Id Riesgo]])</f>
        <v>0</v>
      </c>
      <c r="AK894" s="727">
        <f>_xlfn.MINIFS(Tabla135[Impacto residual],Tabla135[Id Riesgo],Tabla135[[#This Row],[Id Riesgo]])</f>
        <v>0</v>
      </c>
      <c r="AL894" s="727"/>
      <c r="AM894" s="727"/>
      <c r="AN894" s="213"/>
      <c r="AO894" s="213"/>
      <c r="AP894" s="213"/>
      <c r="AQ894" s="213"/>
      <c r="AR894" s="213"/>
      <c r="AS894" s="213"/>
      <c r="AT894" s="213"/>
      <c r="AU894" s="213"/>
      <c r="AV894" s="213"/>
      <c r="AW894" s="213"/>
      <c r="AX894" s="213"/>
      <c r="AY894" s="213"/>
    </row>
    <row r="895" spans="1:51" ht="14.6" x14ac:dyDescent="0.4">
      <c r="A895" s="735" t="str">
        <f>Tabla135[[#This Row],[Id Riesgo]]</f>
        <v>RC89</v>
      </c>
      <c r="B895" s="736" t="str">
        <f>Tabla135[[#This Row],[Riesgo]]</f>
        <v/>
      </c>
      <c r="C895" s="742" t="b">
        <f>Tabla135[[#This Row],[Identificado en paso 1 y 2?]]</f>
        <v>0</v>
      </c>
      <c r="D895" s="727" t="str">
        <f>_xlfn.XLOOKUP(Tabla135[[#This Row],[Id Riesgo]],Tabla13[Id Riesgo],Tabla13[Probabilidad],"",1)</f>
        <v/>
      </c>
      <c r="E895" s="727" t="str">
        <f>IF(C895=TRUE,_xlfn.XLOOKUP(Tabla135[[#This Row],[Id Riesgo]],Tabla13[Id Riesgo],Tabla13[Porcentaje Impacto],"",1),"")</f>
        <v/>
      </c>
      <c r="F895" s="290" t="str">
        <f t="shared" si="88"/>
        <v>RC89</v>
      </c>
      <c r="G895" s="415" t="b">
        <f>_xlfn.XLOOKUP(F895,Tabla13[Id Riesgo],Tabla13[Registro diligenciado],FALSE,1)</f>
        <v>0</v>
      </c>
      <c r="H895" s="290" t="str">
        <f>IF(G895,_xlfn.XLOOKUP(F895,Tabla6[Id Riesgo],Tabla6[DESCRIPCIÓN DEL RIESGO],FALSE,1),"")</f>
        <v/>
      </c>
      <c r="I895" s="327" t="str">
        <f>_xlfn.XLOOKUP(Tabla135[[#This Row],[Id Riesgo]],Tabla13[Id Riesgo],Tabla13[Probabilidad])</f>
        <v/>
      </c>
      <c r="J895" s="327" t="str">
        <f>_xlfn.XLOOKUP(Tabla135[[#This Row],[Id Riesgo]],Tabla13[Id Riesgo],Tabla13[Porcentaje Impacto],"",1)</f>
        <v/>
      </c>
      <c r="K895" s="311">
        <v>4</v>
      </c>
      <c r="L895" s="314"/>
      <c r="M895" s="314"/>
      <c r="N895" s="314"/>
      <c r="O895" s="295"/>
      <c r="P895" s="314"/>
      <c r="Q895" s="328" t="str">
        <f>_xlfn.TEXTJOIN(" ",TRUE,Tabla135[[#This Row],[Actividad - Acción ¿Qué?
Inicia con verbo]],Tabla135[[#This Row],[Complemento
(Observaciones o desviaciones)]])</f>
        <v/>
      </c>
      <c r="R895" s="295"/>
      <c r="S895" s="327" t="str">
        <f>_xlfn.XLOOKUP(Tabla135[[#This Row],[Tipo de control]],Tabla7[Tipo de control],Tabla7[Peso],"",1)</f>
        <v/>
      </c>
      <c r="T895" s="290" t="str">
        <f>_xlfn.XLOOKUP(Tabla135[[#This Row],[Tipo de control]],Tabla7[Tipo de control],Tabla7[Afectación matriz],"",1)</f>
        <v/>
      </c>
      <c r="U895" s="295"/>
      <c r="V895" s="327" t="str">
        <f>_xlfn.XLOOKUP(Tabla135[[#This Row],[Implementación]],Tabla11[Implementación],Tabla11[Peso],"",1)</f>
        <v/>
      </c>
      <c r="W895" s="295"/>
      <c r="X895" s="295"/>
      <c r="Y895" s="295"/>
      <c r="Z895" s="295"/>
      <c r="AA895" s="310" t="str">
        <f>IFERROR(Tabla135[[#This Row],[Peso del control]]+Tabla135[[#This Row],[Peso de la implementación]],"")</f>
        <v/>
      </c>
      <c r="AB895" s="310" t="str" cm="1">
        <f t="array" ref="AB895">IFERROR(IF(Tabla135[[#This Row],[Registro diligenciado]]=TRUE,_xlfn.IFS(AND(Tabla135[[#This Row],[No. de Control]]=1,Tabla135[[#This Row],[Desplazamiento en la Matriz]]="Probabilidad"),D895-(D895*Tabla135[[#This Row],[Valor del control]]),AND(Tabla135[[#This Row],[No. de Control]]&gt;1,Tabla135[[#This Row],[Desplazamiento en la Matriz]]="Probabilidad"),AB894-(AB894*Tabla135[[#This Row],[Valor del control]]),AND(Tabla135[[#This Row],[No. de Control]]=1,Tabla135[[#This Row],[Desplazamiento en la Matriz]]="Impacto"),D895,AND(Tabla135[[#This Row],[No. de Control]]&gt;1,Tabla135[[#This Row],[Desplazamiento en la Matriz]]="Impacto"),AB894),""),"")</f>
        <v/>
      </c>
      <c r="AC895" s="310" t="str" cm="1">
        <f t="array" ref="AC895">IFERROR(IF(Tabla135[[#This Row],[Registro diligenciado]]=TRUE,_xlfn.IFS(AND(Tabla135[[#This Row],[No. de Control]]=1,Tabla135[[#This Row],[Desplazamiento en la Matriz]]="Impacto"),E895-(E895*Tabla135[[#This Row],[Valor del control]]),AND(Tabla135[[#This Row],[No. de Control]]&gt;1,Tabla135[[#This Row],[Desplazamiento en la Matriz]]="Impacto"),AC894-(AC894*Tabla135[[#This Row],[Valor del control]]),AND(Tabla135[[#This Row],[No. de Control]]=1,Tabla135[[#This Row],[Desplazamiento en la Matriz]]="Probabilidad"),E895,AND(Tabla135[[#This Row],[No. de Control]]&gt;1,Tabla135[[#This Row],[Desplazamiento en la Matriz]]="Probabilidad"),AC894),""),"")</f>
        <v/>
      </c>
      <c r="AD895" s="310">
        <f>IFERROR(_xlfn.MINIFS(Tabla135[Probabilidad residual],Tabla135[Id Riesgo],Tabla135[[#This Row],[Id Riesgo]]),"")</f>
        <v>0</v>
      </c>
      <c r="AE895" s="310">
        <f>IFERROR(_xlfn.MINIFS(Tabla135[Impacto residual],Tabla135[Id Riesgo],Tabla135[[#This Row],[Id Riesgo]]),"")</f>
        <v>0</v>
      </c>
      <c r="AF895" s="310" t="str" cm="1">
        <f t="array" ref="AF89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95" s="310" t="str" cm="1">
        <f t="array" ref="AG89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9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95" s="213"/>
      <c r="AJ895" s="727">
        <f>_xlfn.MINIFS(Tabla135[Probabilidad residual],Tabla135[Id Riesgo],Tabla135[[#This Row],[Id Riesgo]])</f>
        <v>0</v>
      </c>
      <c r="AK895" s="727">
        <f>_xlfn.MINIFS(Tabla135[Impacto residual],Tabla135[Id Riesgo],Tabla135[[#This Row],[Id Riesgo]])</f>
        <v>0</v>
      </c>
      <c r="AL895" s="727"/>
      <c r="AM895" s="727"/>
      <c r="AN895" s="213"/>
      <c r="AO895" s="213"/>
      <c r="AP895" s="213"/>
      <c r="AQ895" s="213"/>
      <c r="AR895" s="213"/>
      <c r="AS895" s="213"/>
      <c r="AT895" s="213"/>
      <c r="AU895" s="213"/>
      <c r="AV895" s="213"/>
      <c r="AW895" s="213"/>
      <c r="AX895" s="213"/>
      <c r="AY895" s="213"/>
    </row>
    <row r="896" spans="1:51" ht="14.6" x14ac:dyDescent="0.4">
      <c r="A896" s="735" t="str">
        <f>Tabla135[[#This Row],[Id Riesgo]]</f>
        <v>RC89</v>
      </c>
      <c r="B896" s="736" t="str">
        <f>Tabla135[[#This Row],[Riesgo]]</f>
        <v/>
      </c>
      <c r="C896" s="742" t="b">
        <f>Tabla135[[#This Row],[Identificado en paso 1 y 2?]]</f>
        <v>0</v>
      </c>
      <c r="D896" s="727" t="str">
        <f>_xlfn.XLOOKUP(Tabla135[[#This Row],[Id Riesgo]],Tabla13[Id Riesgo],Tabla13[Probabilidad],"",1)</f>
        <v/>
      </c>
      <c r="E896" s="727" t="str">
        <f>IF(C896=TRUE,_xlfn.XLOOKUP(Tabla135[[#This Row],[Id Riesgo]],Tabla13[Id Riesgo],Tabla13[Porcentaje Impacto],"",1),"")</f>
        <v/>
      </c>
      <c r="F896" s="290" t="str">
        <f t="shared" si="88"/>
        <v>RC89</v>
      </c>
      <c r="G896" s="415" t="b">
        <f>_xlfn.XLOOKUP(F896,Tabla13[Id Riesgo],Tabla13[Registro diligenciado],FALSE,1)</f>
        <v>0</v>
      </c>
      <c r="H896" s="290" t="str">
        <f>IF(G896,_xlfn.XLOOKUP(F896,Tabla6[Id Riesgo],Tabla6[DESCRIPCIÓN DEL RIESGO],FALSE,1),"")</f>
        <v/>
      </c>
      <c r="I896" s="327" t="str">
        <f>_xlfn.XLOOKUP(Tabla135[[#This Row],[Id Riesgo]],Tabla13[Id Riesgo],Tabla13[Probabilidad])</f>
        <v/>
      </c>
      <c r="J896" s="327" t="str">
        <f>_xlfn.XLOOKUP(Tabla135[[#This Row],[Id Riesgo]],Tabla13[Id Riesgo],Tabla13[Porcentaje Impacto],"",1)</f>
        <v/>
      </c>
      <c r="K896" s="311">
        <v>5</v>
      </c>
      <c r="L896" s="314"/>
      <c r="M896" s="314"/>
      <c r="N896" s="314"/>
      <c r="O896" s="295"/>
      <c r="P896" s="314"/>
      <c r="Q896" s="328" t="str">
        <f>_xlfn.TEXTJOIN(" ",TRUE,Tabla135[[#This Row],[Actividad - Acción ¿Qué?
Inicia con verbo]],Tabla135[[#This Row],[Complemento
(Observaciones o desviaciones)]])</f>
        <v/>
      </c>
      <c r="R896" s="295"/>
      <c r="S896" s="327" t="str">
        <f>_xlfn.XLOOKUP(Tabla135[[#This Row],[Tipo de control]],Tabla7[Tipo de control],Tabla7[Peso],"",1)</f>
        <v/>
      </c>
      <c r="T896" s="290" t="str">
        <f>_xlfn.XLOOKUP(Tabla135[[#This Row],[Tipo de control]],Tabla7[Tipo de control],Tabla7[Afectación matriz],"",1)</f>
        <v/>
      </c>
      <c r="U896" s="295"/>
      <c r="V896" s="327" t="str">
        <f>_xlfn.XLOOKUP(Tabla135[[#This Row],[Implementación]],Tabla11[Implementación],Tabla11[Peso],"",1)</f>
        <v/>
      </c>
      <c r="W896" s="295"/>
      <c r="X896" s="295"/>
      <c r="Y896" s="295"/>
      <c r="Z896" s="295"/>
      <c r="AA896" s="310" t="str">
        <f>IFERROR(Tabla135[[#This Row],[Peso del control]]+Tabla135[[#This Row],[Peso de la implementación]],"")</f>
        <v/>
      </c>
      <c r="AB896" s="310" t="str" cm="1">
        <f t="array" ref="AB896">IFERROR(IF(Tabla135[[#This Row],[Registro diligenciado]]=TRUE,_xlfn.IFS(AND(Tabla135[[#This Row],[No. de Control]]=1,Tabla135[[#This Row],[Desplazamiento en la Matriz]]="Probabilidad"),D896-(D896*Tabla135[[#This Row],[Valor del control]]),AND(Tabla135[[#This Row],[No. de Control]]&gt;1,Tabla135[[#This Row],[Desplazamiento en la Matriz]]="Probabilidad"),AB895-(AB895*Tabla135[[#This Row],[Valor del control]]),AND(Tabla135[[#This Row],[No. de Control]]=1,Tabla135[[#This Row],[Desplazamiento en la Matriz]]="Impacto"),D896,AND(Tabla135[[#This Row],[No. de Control]]&gt;1,Tabla135[[#This Row],[Desplazamiento en la Matriz]]="Impacto"),AB895),""),"")</f>
        <v/>
      </c>
      <c r="AC896" s="310" t="str" cm="1">
        <f t="array" ref="AC896">IFERROR(IF(Tabla135[[#This Row],[Registro diligenciado]]=TRUE,_xlfn.IFS(AND(Tabla135[[#This Row],[No. de Control]]=1,Tabla135[[#This Row],[Desplazamiento en la Matriz]]="Impacto"),E896-(E896*Tabla135[[#This Row],[Valor del control]]),AND(Tabla135[[#This Row],[No. de Control]]&gt;1,Tabla135[[#This Row],[Desplazamiento en la Matriz]]="Impacto"),AC895-(AC895*Tabla135[[#This Row],[Valor del control]]),AND(Tabla135[[#This Row],[No. de Control]]=1,Tabla135[[#This Row],[Desplazamiento en la Matriz]]="Probabilidad"),E896,AND(Tabla135[[#This Row],[No. de Control]]&gt;1,Tabla135[[#This Row],[Desplazamiento en la Matriz]]="Probabilidad"),AC895),""),"")</f>
        <v/>
      </c>
      <c r="AD896" s="310">
        <f>IFERROR(_xlfn.MINIFS(Tabla135[Probabilidad residual],Tabla135[Id Riesgo],Tabla135[[#This Row],[Id Riesgo]]),"")</f>
        <v>0</v>
      </c>
      <c r="AE896" s="310">
        <f>IFERROR(_xlfn.MINIFS(Tabla135[Impacto residual],Tabla135[Id Riesgo],Tabla135[[#This Row],[Id Riesgo]]),"")</f>
        <v>0</v>
      </c>
      <c r="AF896" s="310" t="str" cm="1">
        <f t="array" ref="AF89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96" s="310" t="str" cm="1">
        <f t="array" ref="AG89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9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96" s="213"/>
      <c r="AJ896" s="727">
        <f>_xlfn.MINIFS(Tabla135[Probabilidad residual],Tabla135[Id Riesgo],Tabla135[[#This Row],[Id Riesgo]])</f>
        <v>0</v>
      </c>
      <c r="AK896" s="727">
        <f>_xlfn.MINIFS(Tabla135[Impacto residual],Tabla135[Id Riesgo],Tabla135[[#This Row],[Id Riesgo]])</f>
        <v>0</v>
      </c>
      <c r="AL896" s="727"/>
      <c r="AM896" s="727"/>
      <c r="AN896" s="213"/>
      <c r="AO896" s="213"/>
      <c r="AP896" s="213"/>
      <c r="AQ896" s="213"/>
      <c r="AR896" s="213"/>
      <c r="AS896" s="213"/>
      <c r="AT896" s="213"/>
      <c r="AU896" s="213"/>
      <c r="AV896" s="213"/>
      <c r="AW896" s="213"/>
      <c r="AX896" s="213"/>
      <c r="AY896" s="213"/>
    </row>
    <row r="897" spans="1:51" ht="14.6" x14ac:dyDescent="0.4">
      <c r="A897" s="735" t="str">
        <f>Tabla135[[#This Row],[Id Riesgo]]</f>
        <v>RC89</v>
      </c>
      <c r="B897" s="736" t="str">
        <f>Tabla135[[#This Row],[Riesgo]]</f>
        <v/>
      </c>
      <c r="C897" s="742" t="b">
        <f>Tabla135[[#This Row],[Identificado en paso 1 y 2?]]</f>
        <v>0</v>
      </c>
      <c r="D897" s="727" t="str">
        <f>_xlfn.XLOOKUP(Tabla135[[#This Row],[Id Riesgo]],Tabla13[Id Riesgo],Tabla13[Probabilidad],"",1)</f>
        <v/>
      </c>
      <c r="E897" s="727" t="str">
        <f>IF(C897=TRUE,_xlfn.XLOOKUP(Tabla135[[#This Row],[Id Riesgo]],Tabla13[Id Riesgo],Tabla13[Porcentaje Impacto],"",1),"")</f>
        <v/>
      </c>
      <c r="F897" s="290" t="str">
        <f t="shared" si="88"/>
        <v>RC89</v>
      </c>
      <c r="G897" s="415" t="b">
        <f>_xlfn.XLOOKUP(F897,Tabla13[Id Riesgo],Tabla13[Registro diligenciado],FALSE,1)</f>
        <v>0</v>
      </c>
      <c r="H897" s="290" t="str">
        <f>IF(G897,_xlfn.XLOOKUP(F897,Tabla6[Id Riesgo],Tabla6[DESCRIPCIÓN DEL RIESGO],FALSE,1),"")</f>
        <v/>
      </c>
      <c r="I897" s="327" t="str">
        <f>_xlfn.XLOOKUP(Tabla135[[#This Row],[Id Riesgo]],Tabla13[Id Riesgo],Tabla13[Probabilidad])</f>
        <v/>
      </c>
      <c r="J897" s="327" t="str">
        <f>_xlfn.XLOOKUP(Tabla135[[#This Row],[Id Riesgo]],Tabla13[Id Riesgo],Tabla13[Porcentaje Impacto],"",1)</f>
        <v/>
      </c>
      <c r="K897" s="311">
        <v>6</v>
      </c>
      <c r="L897" s="314"/>
      <c r="M897" s="314"/>
      <c r="N897" s="314"/>
      <c r="O897" s="295"/>
      <c r="P897" s="314"/>
      <c r="Q897" s="328" t="str">
        <f>_xlfn.TEXTJOIN(" ",TRUE,Tabla135[[#This Row],[Actividad - Acción ¿Qué?
Inicia con verbo]],Tabla135[[#This Row],[Complemento
(Observaciones o desviaciones)]])</f>
        <v/>
      </c>
      <c r="R897" s="295"/>
      <c r="S897" s="327" t="str">
        <f>_xlfn.XLOOKUP(Tabla135[[#This Row],[Tipo de control]],Tabla7[Tipo de control],Tabla7[Peso],"",1)</f>
        <v/>
      </c>
      <c r="T897" s="290" t="str">
        <f>_xlfn.XLOOKUP(Tabla135[[#This Row],[Tipo de control]],Tabla7[Tipo de control],Tabla7[Afectación matriz],"",1)</f>
        <v/>
      </c>
      <c r="U897" s="295"/>
      <c r="V897" s="327" t="str">
        <f>_xlfn.XLOOKUP(Tabla135[[#This Row],[Implementación]],Tabla11[Implementación],Tabla11[Peso],"",1)</f>
        <v/>
      </c>
      <c r="W897" s="295"/>
      <c r="X897" s="295"/>
      <c r="Y897" s="295"/>
      <c r="Z897" s="295"/>
      <c r="AA897" s="310" t="str">
        <f>IFERROR(Tabla135[[#This Row],[Peso del control]]+Tabla135[[#This Row],[Peso de la implementación]],"")</f>
        <v/>
      </c>
      <c r="AB897" s="310" t="str" cm="1">
        <f t="array" ref="AB897">IFERROR(IF(Tabla135[[#This Row],[Registro diligenciado]]=TRUE,_xlfn.IFS(AND(Tabla135[[#This Row],[No. de Control]]=1,Tabla135[[#This Row],[Desplazamiento en la Matriz]]="Probabilidad"),D897-(D897*Tabla135[[#This Row],[Valor del control]]),AND(Tabla135[[#This Row],[No. de Control]]&gt;1,Tabla135[[#This Row],[Desplazamiento en la Matriz]]="Probabilidad"),AB896-(AB896*Tabla135[[#This Row],[Valor del control]]),AND(Tabla135[[#This Row],[No. de Control]]=1,Tabla135[[#This Row],[Desplazamiento en la Matriz]]="Impacto"),D897,AND(Tabla135[[#This Row],[No. de Control]]&gt;1,Tabla135[[#This Row],[Desplazamiento en la Matriz]]="Impacto"),AB896),""),"")</f>
        <v/>
      </c>
      <c r="AC897" s="310" t="str" cm="1">
        <f t="array" ref="AC897">IFERROR(IF(Tabla135[[#This Row],[Registro diligenciado]]=TRUE,_xlfn.IFS(AND(Tabla135[[#This Row],[No. de Control]]=1,Tabla135[[#This Row],[Desplazamiento en la Matriz]]="Impacto"),E897-(E897*Tabla135[[#This Row],[Valor del control]]),AND(Tabla135[[#This Row],[No. de Control]]&gt;1,Tabla135[[#This Row],[Desplazamiento en la Matriz]]="Impacto"),AC896-(AC896*Tabla135[[#This Row],[Valor del control]]),AND(Tabla135[[#This Row],[No. de Control]]=1,Tabla135[[#This Row],[Desplazamiento en la Matriz]]="Probabilidad"),E897,AND(Tabla135[[#This Row],[No. de Control]]&gt;1,Tabla135[[#This Row],[Desplazamiento en la Matriz]]="Probabilidad"),AC896),""),"")</f>
        <v/>
      </c>
      <c r="AD897" s="310">
        <f>IFERROR(_xlfn.MINIFS(Tabla135[Probabilidad residual],Tabla135[Id Riesgo],Tabla135[[#This Row],[Id Riesgo]]),"")</f>
        <v>0</v>
      </c>
      <c r="AE897" s="310">
        <f>IFERROR(_xlfn.MINIFS(Tabla135[Impacto residual],Tabla135[Id Riesgo],Tabla135[[#This Row],[Id Riesgo]]),"")</f>
        <v>0</v>
      </c>
      <c r="AF897" s="310" t="str" cm="1">
        <f t="array" ref="AF89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97" s="310" t="str" cm="1">
        <f t="array" ref="AG89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9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97" s="213"/>
      <c r="AJ897" s="727">
        <f>_xlfn.MINIFS(Tabla135[Probabilidad residual],Tabla135[Id Riesgo],Tabla135[[#This Row],[Id Riesgo]])</f>
        <v>0</v>
      </c>
      <c r="AK897" s="727">
        <f>_xlfn.MINIFS(Tabla135[Impacto residual],Tabla135[Id Riesgo],Tabla135[[#This Row],[Id Riesgo]])</f>
        <v>0</v>
      </c>
      <c r="AL897" s="727"/>
      <c r="AM897" s="727"/>
      <c r="AN897" s="213"/>
      <c r="AO897" s="213"/>
      <c r="AP897" s="213"/>
      <c r="AQ897" s="213"/>
      <c r="AR897" s="213"/>
      <c r="AS897" s="213"/>
      <c r="AT897" s="213"/>
      <c r="AU897" s="213"/>
      <c r="AV897" s="213"/>
      <c r="AW897" s="213"/>
      <c r="AX897" s="213"/>
      <c r="AY897" s="213"/>
    </row>
    <row r="898" spans="1:51" ht="14.6" x14ac:dyDescent="0.4">
      <c r="A898" s="735" t="str">
        <f>Tabla135[[#This Row],[Id Riesgo]]</f>
        <v>RC89</v>
      </c>
      <c r="B898" s="736" t="str">
        <f>Tabla135[[#This Row],[Riesgo]]</f>
        <v/>
      </c>
      <c r="C898" s="742" t="b">
        <f>Tabla135[[#This Row],[Identificado en paso 1 y 2?]]</f>
        <v>0</v>
      </c>
      <c r="D898" s="727" t="str">
        <f>_xlfn.XLOOKUP(Tabla135[[#This Row],[Id Riesgo]],Tabla13[Id Riesgo],Tabla13[Probabilidad],"",1)</f>
        <v/>
      </c>
      <c r="E898" s="727" t="str">
        <f>IF(C898=TRUE,_xlfn.XLOOKUP(Tabla135[[#This Row],[Id Riesgo]],Tabla13[Id Riesgo],Tabla13[Porcentaje Impacto],"",1),"")</f>
        <v/>
      </c>
      <c r="F898" s="290" t="str">
        <f t="shared" si="88"/>
        <v>RC89</v>
      </c>
      <c r="G898" s="415" t="b">
        <f>_xlfn.XLOOKUP(F898,Tabla13[Id Riesgo],Tabla13[Registro diligenciado],FALSE,1)</f>
        <v>0</v>
      </c>
      <c r="H898" s="290" t="str">
        <f>IF(G898,_xlfn.XLOOKUP(F898,Tabla6[Id Riesgo],Tabla6[DESCRIPCIÓN DEL RIESGO],FALSE,1),"")</f>
        <v/>
      </c>
      <c r="I898" s="327" t="str">
        <f>_xlfn.XLOOKUP(Tabla135[[#This Row],[Id Riesgo]],Tabla13[Id Riesgo],Tabla13[Probabilidad])</f>
        <v/>
      </c>
      <c r="J898" s="327" t="str">
        <f>_xlfn.XLOOKUP(Tabla135[[#This Row],[Id Riesgo]],Tabla13[Id Riesgo],Tabla13[Porcentaje Impacto],"",1)</f>
        <v/>
      </c>
      <c r="K898" s="311">
        <v>7</v>
      </c>
      <c r="L898" s="314"/>
      <c r="M898" s="314"/>
      <c r="N898" s="314"/>
      <c r="O898" s="295"/>
      <c r="P898" s="314"/>
      <c r="Q898" s="328" t="str">
        <f>_xlfn.TEXTJOIN(" ",TRUE,Tabla135[[#This Row],[Actividad - Acción ¿Qué?
Inicia con verbo]],Tabla135[[#This Row],[Complemento
(Observaciones o desviaciones)]])</f>
        <v/>
      </c>
      <c r="R898" s="295"/>
      <c r="S898" s="327" t="str">
        <f>_xlfn.XLOOKUP(Tabla135[[#This Row],[Tipo de control]],Tabla7[Tipo de control],Tabla7[Peso],"",1)</f>
        <v/>
      </c>
      <c r="T898" s="290" t="str">
        <f>_xlfn.XLOOKUP(Tabla135[[#This Row],[Tipo de control]],Tabla7[Tipo de control],Tabla7[Afectación matriz],"",1)</f>
        <v/>
      </c>
      <c r="U898" s="295"/>
      <c r="V898" s="327" t="str">
        <f>_xlfn.XLOOKUP(Tabla135[[#This Row],[Implementación]],Tabla11[Implementación],Tabla11[Peso],"",1)</f>
        <v/>
      </c>
      <c r="W898" s="295"/>
      <c r="X898" s="295"/>
      <c r="Y898" s="295"/>
      <c r="Z898" s="295"/>
      <c r="AA898" s="310" t="str">
        <f>IFERROR(Tabla135[[#This Row],[Peso del control]]+Tabla135[[#This Row],[Peso de la implementación]],"")</f>
        <v/>
      </c>
      <c r="AB898" s="310" t="str" cm="1">
        <f t="array" ref="AB898">IFERROR(IF(Tabla135[[#This Row],[Registro diligenciado]]=TRUE,_xlfn.IFS(AND(Tabla135[[#This Row],[No. de Control]]=1,Tabla135[[#This Row],[Desplazamiento en la Matriz]]="Probabilidad"),D898-(D898*Tabla135[[#This Row],[Valor del control]]),AND(Tabla135[[#This Row],[No. de Control]]&gt;1,Tabla135[[#This Row],[Desplazamiento en la Matriz]]="Probabilidad"),AB897-(AB897*Tabla135[[#This Row],[Valor del control]]),AND(Tabla135[[#This Row],[No. de Control]]=1,Tabla135[[#This Row],[Desplazamiento en la Matriz]]="Impacto"),D898,AND(Tabla135[[#This Row],[No. de Control]]&gt;1,Tabla135[[#This Row],[Desplazamiento en la Matriz]]="Impacto"),AB897),""),"")</f>
        <v/>
      </c>
      <c r="AC898" s="310" t="str" cm="1">
        <f t="array" ref="AC898">IFERROR(IF(Tabla135[[#This Row],[Registro diligenciado]]=TRUE,_xlfn.IFS(AND(Tabla135[[#This Row],[No. de Control]]=1,Tabla135[[#This Row],[Desplazamiento en la Matriz]]="Impacto"),E898-(E898*Tabla135[[#This Row],[Valor del control]]),AND(Tabla135[[#This Row],[No. de Control]]&gt;1,Tabla135[[#This Row],[Desplazamiento en la Matriz]]="Impacto"),AC897-(AC897*Tabla135[[#This Row],[Valor del control]]),AND(Tabla135[[#This Row],[No. de Control]]=1,Tabla135[[#This Row],[Desplazamiento en la Matriz]]="Probabilidad"),E898,AND(Tabla135[[#This Row],[No. de Control]]&gt;1,Tabla135[[#This Row],[Desplazamiento en la Matriz]]="Probabilidad"),AC897),""),"")</f>
        <v/>
      </c>
      <c r="AD898" s="310">
        <f>IFERROR(_xlfn.MINIFS(Tabla135[Probabilidad residual],Tabla135[Id Riesgo],Tabla135[[#This Row],[Id Riesgo]]),"")</f>
        <v>0</v>
      </c>
      <c r="AE898" s="310">
        <f>IFERROR(_xlfn.MINIFS(Tabla135[Impacto residual],Tabla135[Id Riesgo],Tabla135[[#This Row],[Id Riesgo]]),"")</f>
        <v>0</v>
      </c>
      <c r="AF898" s="310" t="str" cm="1">
        <f t="array" ref="AF89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98" s="310" t="str" cm="1">
        <f t="array" ref="AG89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9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98" s="213"/>
      <c r="AJ898" s="727">
        <f>_xlfn.MINIFS(Tabla135[Probabilidad residual],Tabla135[Id Riesgo],Tabla135[[#This Row],[Id Riesgo]])</f>
        <v>0</v>
      </c>
      <c r="AK898" s="727">
        <f>_xlfn.MINIFS(Tabla135[Impacto residual],Tabla135[Id Riesgo],Tabla135[[#This Row],[Id Riesgo]])</f>
        <v>0</v>
      </c>
      <c r="AL898" s="727"/>
      <c r="AM898" s="727"/>
      <c r="AN898" s="213"/>
      <c r="AO898" s="213"/>
      <c r="AP898" s="213"/>
      <c r="AQ898" s="213"/>
      <c r="AR898" s="213"/>
      <c r="AS898" s="213"/>
      <c r="AT898" s="213"/>
      <c r="AU898" s="213"/>
      <c r="AV898" s="213"/>
      <c r="AW898" s="213"/>
      <c r="AX898" s="213"/>
      <c r="AY898" s="213"/>
    </row>
    <row r="899" spans="1:51" ht="14.6" x14ac:dyDescent="0.4">
      <c r="A899" s="735" t="str">
        <f>Tabla135[[#This Row],[Id Riesgo]]</f>
        <v>RC89</v>
      </c>
      <c r="B899" s="736" t="str">
        <f>Tabla135[[#This Row],[Riesgo]]</f>
        <v/>
      </c>
      <c r="C899" s="742" t="b">
        <f>Tabla135[[#This Row],[Identificado en paso 1 y 2?]]</f>
        <v>0</v>
      </c>
      <c r="D899" s="727" t="str">
        <f>_xlfn.XLOOKUP(Tabla135[[#This Row],[Id Riesgo]],Tabla13[Id Riesgo],Tabla13[Probabilidad],"",1)</f>
        <v/>
      </c>
      <c r="E899" s="727" t="str">
        <f>IF(C899=TRUE,_xlfn.XLOOKUP(Tabla135[[#This Row],[Id Riesgo]],Tabla13[Id Riesgo],Tabla13[Porcentaje Impacto],"",1),"")</f>
        <v/>
      </c>
      <c r="F899" s="290" t="str">
        <f t="shared" si="88"/>
        <v>RC89</v>
      </c>
      <c r="G899" s="415" t="b">
        <f>_xlfn.XLOOKUP(F899,Tabla13[Id Riesgo],Tabla13[Registro diligenciado],FALSE,1)</f>
        <v>0</v>
      </c>
      <c r="H899" s="290" t="str">
        <f>IF(G899,_xlfn.XLOOKUP(F899,Tabla6[Id Riesgo],Tabla6[DESCRIPCIÓN DEL RIESGO],FALSE,1),"")</f>
        <v/>
      </c>
      <c r="I899" s="327" t="str">
        <f>_xlfn.XLOOKUP(Tabla135[[#This Row],[Id Riesgo]],Tabla13[Id Riesgo],Tabla13[Probabilidad])</f>
        <v/>
      </c>
      <c r="J899" s="327" t="str">
        <f>_xlfn.XLOOKUP(Tabla135[[#This Row],[Id Riesgo]],Tabla13[Id Riesgo],Tabla13[Porcentaje Impacto],"",1)</f>
        <v/>
      </c>
      <c r="K899" s="311">
        <v>8</v>
      </c>
      <c r="L899" s="314"/>
      <c r="M899" s="314"/>
      <c r="N899" s="314"/>
      <c r="O899" s="295"/>
      <c r="P899" s="314"/>
      <c r="Q899" s="328" t="str">
        <f>_xlfn.TEXTJOIN(" ",TRUE,Tabla135[[#This Row],[Actividad - Acción ¿Qué?
Inicia con verbo]],Tabla135[[#This Row],[Complemento
(Observaciones o desviaciones)]])</f>
        <v/>
      </c>
      <c r="R899" s="295"/>
      <c r="S899" s="327" t="str">
        <f>_xlfn.XLOOKUP(Tabla135[[#This Row],[Tipo de control]],Tabla7[Tipo de control],Tabla7[Peso],"",1)</f>
        <v/>
      </c>
      <c r="T899" s="290" t="str">
        <f>_xlfn.XLOOKUP(Tabla135[[#This Row],[Tipo de control]],Tabla7[Tipo de control],Tabla7[Afectación matriz],"",1)</f>
        <v/>
      </c>
      <c r="U899" s="295"/>
      <c r="V899" s="327" t="str">
        <f>_xlfn.XLOOKUP(Tabla135[[#This Row],[Implementación]],Tabla11[Implementación],Tabla11[Peso],"",1)</f>
        <v/>
      </c>
      <c r="W899" s="295"/>
      <c r="X899" s="295"/>
      <c r="Y899" s="295"/>
      <c r="Z899" s="295"/>
      <c r="AA899" s="310" t="str">
        <f>IFERROR(Tabla135[[#This Row],[Peso del control]]+Tabla135[[#This Row],[Peso de la implementación]],"")</f>
        <v/>
      </c>
      <c r="AB899" s="310" t="str" cm="1">
        <f t="array" ref="AB899">IFERROR(IF(Tabla135[[#This Row],[Registro diligenciado]]=TRUE,_xlfn.IFS(AND(Tabla135[[#This Row],[No. de Control]]=1,Tabla135[[#This Row],[Desplazamiento en la Matriz]]="Probabilidad"),D899-(D899*Tabla135[[#This Row],[Valor del control]]),AND(Tabla135[[#This Row],[No. de Control]]&gt;1,Tabla135[[#This Row],[Desplazamiento en la Matriz]]="Probabilidad"),AB898-(AB898*Tabla135[[#This Row],[Valor del control]]),AND(Tabla135[[#This Row],[No. de Control]]=1,Tabla135[[#This Row],[Desplazamiento en la Matriz]]="Impacto"),D899,AND(Tabla135[[#This Row],[No. de Control]]&gt;1,Tabla135[[#This Row],[Desplazamiento en la Matriz]]="Impacto"),AB898),""),"")</f>
        <v/>
      </c>
      <c r="AC899" s="310" t="str" cm="1">
        <f t="array" ref="AC899">IFERROR(IF(Tabla135[[#This Row],[Registro diligenciado]]=TRUE,_xlfn.IFS(AND(Tabla135[[#This Row],[No. de Control]]=1,Tabla135[[#This Row],[Desplazamiento en la Matriz]]="Impacto"),E899-(E899*Tabla135[[#This Row],[Valor del control]]),AND(Tabla135[[#This Row],[No. de Control]]&gt;1,Tabla135[[#This Row],[Desplazamiento en la Matriz]]="Impacto"),AC898-(AC898*Tabla135[[#This Row],[Valor del control]]),AND(Tabla135[[#This Row],[No. de Control]]=1,Tabla135[[#This Row],[Desplazamiento en la Matriz]]="Probabilidad"),E899,AND(Tabla135[[#This Row],[No. de Control]]&gt;1,Tabla135[[#This Row],[Desplazamiento en la Matriz]]="Probabilidad"),AC898),""),"")</f>
        <v/>
      </c>
      <c r="AD899" s="310">
        <f>IFERROR(_xlfn.MINIFS(Tabla135[Probabilidad residual],Tabla135[Id Riesgo],Tabla135[[#This Row],[Id Riesgo]]),"")</f>
        <v>0</v>
      </c>
      <c r="AE899" s="310">
        <f>IFERROR(_xlfn.MINIFS(Tabla135[Impacto residual],Tabla135[Id Riesgo],Tabla135[[#This Row],[Id Riesgo]]),"")</f>
        <v>0</v>
      </c>
      <c r="AF899" s="310" t="str" cm="1">
        <f t="array" ref="AF89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99" s="310" t="str" cm="1">
        <f t="array" ref="AG89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9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99" s="213"/>
      <c r="AJ899" s="727">
        <f>_xlfn.MINIFS(Tabla135[Probabilidad residual],Tabla135[Id Riesgo],Tabla135[[#This Row],[Id Riesgo]])</f>
        <v>0</v>
      </c>
      <c r="AK899" s="727">
        <f>_xlfn.MINIFS(Tabla135[Impacto residual],Tabla135[Id Riesgo],Tabla135[[#This Row],[Id Riesgo]])</f>
        <v>0</v>
      </c>
      <c r="AL899" s="727"/>
      <c r="AM899" s="727"/>
      <c r="AN899" s="213"/>
      <c r="AO899" s="213"/>
      <c r="AP899" s="213"/>
      <c r="AQ899" s="213"/>
      <c r="AR899" s="213"/>
      <c r="AS899" s="213"/>
      <c r="AT899" s="213"/>
      <c r="AU899" s="213"/>
      <c r="AV899" s="213"/>
      <c r="AW899" s="213"/>
      <c r="AX899" s="213"/>
      <c r="AY899" s="213"/>
    </row>
    <row r="900" spans="1:51" ht="14.6" x14ac:dyDescent="0.4">
      <c r="A900" s="735" t="str">
        <f>Tabla135[[#This Row],[Id Riesgo]]</f>
        <v>RC89</v>
      </c>
      <c r="B900" s="736" t="str">
        <f>Tabla135[[#This Row],[Riesgo]]</f>
        <v/>
      </c>
      <c r="C900" s="742" t="b">
        <f>Tabla135[[#This Row],[Identificado en paso 1 y 2?]]</f>
        <v>0</v>
      </c>
      <c r="D900" s="727" t="str">
        <f>_xlfn.XLOOKUP(Tabla135[[#This Row],[Id Riesgo]],Tabla13[Id Riesgo],Tabla13[Probabilidad],"",1)</f>
        <v/>
      </c>
      <c r="E900" s="727" t="str">
        <f>IF(C900=TRUE,_xlfn.XLOOKUP(Tabla135[[#This Row],[Id Riesgo]],Tabla13[Id Riesgo],Tabla13[Porcentaje Impacto],"",1),"")</f>
        <v/>
      </c>
      <c r="F900" s="290" t="str">
        <f t="shared" si="88"/>
        <v>RC89</v>
      </c>
      <c r="G900" s="415" t="b">
        <f>_xlfn.XLOOKUP(F900,Tabla13[Id Riesgo],Tabla13[Registro diligenciado],FALSE,1)</f>
        <v>0</v>
      </c>
      <c r="H900" s="290" t="str">
        <f>IF(G900,_xlfn.XLOOKUP(F900,Tabla6[Id Riesgo],Tabla6[DESCRIPCIÓN DEL RIESGO],FALSE,1),"")</f>
        <v/>
      </c>
      <c r="I900" s="327" t="str">
        <f>_xlfn.XLOOKUP(Tabla135[[#This Row],[Id Riesgo]],Tabla13[Id Riesgo],Tabla13[Probabilidad])</f>
        <v/>
      </c>
      <c r="J900" s="327" t="str">
        <f>_xlfn.XLOOKUP(Tabla135[[#This Row],[Id Riesgo]],Tabla13[Id Riesgo],Tabla13[Porcentaje Impacto],"",1)</f>
        <v/>
      </c>
      <c r="K900" s="311">
        <v>9</v>
      </c>
      <c r="L900" s="314"/>
      <c r="M900" s="314"/>
      <c r="N900" s="314"/>
      <c r="O900" s="295"/>
      <c r="P900" s="314"/>
      <c r="Q900" s="328" t="str">
        <f>_xlfn.TEXTJOIN(" ",TRUE,Tabla135[[#This Row],[Actividad - Acción ¿Qué?
Inicia con verbo]],Tabla135[[#This Row],[Complemento
(Observaciones o desviaciones)]])</f>
        <v/>
      </c>
      <c r="R900" s="295"/>
      <c r="S900" s="327" t="str">
        <f>_xlfn.XLOOKUP(Tabla135[[#This Row],[Tipo de control]],Tabla7[Tipo de control],Tabla7[Peso],"",1)</f>
        <v/>
      </c>
      <c r="T900" s="290" t="str">
        <f>_xlfn.XLOOKUP(Tabla135[[#This Row],[Tipo de control]],Tabla7[Tipo de control],Tabla7[Afectación matriz],"",1)</f>
        <v/>
      </c>
      <c r="U900" s="295"/>
      <c r="V900" s="327" t="str">
        <f>_xlfn.XLOOKUP(Tabla135[[#This Row],[Implementación]],Tabla11[Implementación],Tabla11[Peso],"",1)</f>
        <v/>
      </c>
      <c r="W900" s="295"/>
      <c r="X900" s="295"/>
      <c r="Y900" s="295"/>
      <c r="Z900" s="295"/>
      <c r="AA900" s="310" t="str">
        <f>IFERROR(Tabla135[[#This Row],[Peso del control]]+Tabla135[[#This Row],[Peso de la implementación]],"")</f>
        <v/>
      </c>
      <c r="AB900" s="310" t="str" cm="1">
        <f t="array" ref="AB900">IFERROR(IF(Tabla135[[#This Row],[Registro diligenciado]]=TRUE,_xlfn.IFS(AND(Tabla135[[#This Row],[No. de Control]]=1,Tabla135[[#This Row],[Desplazamiento en la Matriz]]="Probabilidad"),D900-(D900*Tabla135[[#This Row],[Valor del control]]),AND(Tabla135[[#This Row],[No. de Control]]&gt;1,Tabla135[[#This Row],[Desplazamiento en la Matriz]]="Probabilidad"),AB899-(AB899*Tabla135[[#This Row],[Valor del control]]),AND(Tabla135[[#This Row],[No. de Control]]=1,Tabla135[[#This Row],[Desplazamiento en la Matriz]]="Impacto"),D900,AND(Tabla135[[#This Row],[No. de Control]]&gt;1,Tabla135[[#This Row],[Desplazamiento en la Matriz]]="Impacto"),AB899),""),"")</f>
        <v/>
      </c>
      <c r="AC900" s="310" t="str" cm="1">
        <f t="array" ref="AC900">IFERROR(IF(Tabla135[[#This Row],[Registro diligenciado]]=TRUE,_xlfn.IFS(AND(Tabla135[[#This Row],[No. de Control]]=1,Tabla135[[#This Row],[Desplazamiento en la Matriz]]="Impacto"),E900-(E900*Tabla135[[#This Row],[Valor del control]]),AND(Tabla135[[#This Row],[No. de Control]]&gt;1,Tabla135[[#This Row],[Desplazamiento en la Matriz]]="Impacto"),AC899-(AC899*Tabla135[[#This Row],[Valor del control]]),AND(Tabla135[[#This Row],[No. de Control]]=1,Tabla135[[#This Row],[Desplazamiento en la Matriz]]="Probabilidad"),E900,AND(Tabla135[[#This Row],[No. de Control]]&gt;1,Tabla135[[#This Row],[Desplazamiento en la Matriz]]="Probabilidad"),AC899),""),"")</f>
        <v/>
      </c>
      <c r="AD900" s="310">
        <f>IFERROR(_xlfn.MINIFS(Tabla135[Probabilidad residual],Tabla135[Id Riesgo],Tabla135[[#This Row],[Id Riesgo]]),"")</f>
        <v>0</v>
      </c>
      <c r="AE900" s="310">
        <f>IFERROR(_xlfn.MINIFS(Tabla135[Impacto residual],Tabla135[Id Riesgo],Tabla135[[#This Row],[Id Riesgo]]),"")</f>
        <v>0</v>
      </c>
      <c r="AF900" s="310" t="str" cm="1">
        <f t="array" ref="AF90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00" s="310" t="str" cm="1">
        <f t="array" ref="AG90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0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00" s="213"/>
      <c r="AJ900" s="727">
        <f>_xlfn.MINIFS(Tabla135[Probabilidad residual],Tabla135[Id Riesgo],Tabla135[[#This Row],[Id Riesgo]])</f>
        <v>0</v>
      </c>
      <c r="AK900" s="727">
        <f>_xlfn.MINIFS(Tabla135[Impacto residual],Tabla135[Id Riesgo],Tabla135[[#This Row],[Id Riesgo]])</f>
        <v>0</v>
      </c>
      <c r="AL900" s="727"/>
      <c r="AM900" s="727"/>
      <c r="AN900" s="213"/>
      <c r="AO900" s="213"/>
      <c r="AP900" s="213"/>
      <c r="AQ900" s="213"/>
      <c r="AR900" s="213"/>
      <c r="AS900" s="213"/>
      <c r="AT900" s="213"/>
      <c r="AU900" s="213"/>
      <c r="AV900" s="213"/>
      <c r="AW900" s="213"/>
      <c r="AX900" s="213"/>
      <c r="AY900" s="213"/>
    </row>
    <row r="901" spans="1:51" ht="14.6" x14ac:dyDescent="0.4">
      <c r="A901" s="735" t="str">
        <f>Tabla135[[#This Row],[Id Riesgo]]</f>
        <v>RC89</v>
      </c>
      <c r="B901" s="736" t="str">
        <f>Tabla135[[#This Row],[Riesgo]]</f>
        <v/>
      </c>
      <c r="C901" s="742" t="b">
        <f>Tabla135[[#This Row],[Identificado en paso 1 y 2?]]</f>
        <v>0</v>
      </c>
      <c r="D901" s="727" t="str">
        <f>_xlfn.XLOOKUP(Tabla135[[#This Row],[Id Riesgo]],Tabla13[Id Riesgo],Tabla13[Probabilidad],"",1)</f>
        <v/>
      </c>
      <c r="E901" s="727" t="str">
        <f>IF(C901=TRUE,_xlfn.XLOOKUP(Tabla135[[#This Row],[Id Riesgo]],Tabla13[Id Riesgo],Tabla13[Porcentaje Impacto],"",1),"")</f>
        <v/>
      </c>
      <c r="F901" s="290" t="str">
        <f t="shared" si="88"/>
        <v>RC89</v>
      </c>
      <c r="G901" s="415" t="b">
        <f>_xlfn.XLOOKUP(F901,Tabla13[Id Riesgo],Tabla13[Registro diligenciado],FALSE,1)</f>
        <v>0</v>
      </c>
      <c r="H901" s="290" t="str">
        <f>IF(G901,_xlfn.XLOOKUP(F901,Tabla6[Id Riesgo],Tabla6[DESCRIPCIÓN DEL RIESGO],FALSE,1),"")</f>
        <v/>
      </c>
      <c r="I901" s="327" t="str">
        <f>_xlfn.XLOOKUP(Tabla135[[#This Row],[Id Riesgo]],Tabla13[Id Riesgo],Tabla13[Probabilidad])</f>
        <v/>
      </c>
      <c r="J901" s="327" t="str">
        <f>_xlfn.XLOOKUP(Tabla135[[#This Row],[Id Riesgo]],Tabla13[Id Riesgo],Tabla13[Porcentaje Impacto],"",1)</f>
        <v/>
      </c>
      <c r="K901" s="311">
        <v>10</v>
      </c>
      <c r="L901" s="314"/>
      <c r="M901" s="314"/>
      <c r="N901" s="314"/>
      <c r="O901" s="295"/>
      <c r="P901" s="314"/>
      <c r="Q901" s="328" t="str">
        <f>_xlfn.TEXTJOIN(" ",TRUE,Tabla135[[#This Row],[Actividad - Acción ¿Qué?
Inicia con verbo]],Tabla135[[#This Row],[Complemento
(Observaciones o desviaciones)]])</f>
        <v/>
      </c>
      <c r="R901" s="295"/>
      <c r="S901" s="327" t="str">
        <f>_xlfn.XLOOKUP(Tabla135[[#This Row],[Tipo de control]],Tabla7[Tipo de control],Tabla7[Peso],"",1)</f>
        <v/>
      </c>
      <c r="T901" s="290" t="str">
        <f>_xlfn.XLOOKUP(Tabla135[[#This Row],[Tipo de control]],Tabla7[Tipo de control],Tabla7[Afectación matriz],"",1)</f>
        <v/>
      </c>
      <c r="U901" s="295"/>
      <c r="V901" s="327" t="str">
        <f>_xlfn.XLOOKUP(Tabla135[[#This Row],[Implementación]],Tabla11[Implementación],Tabla11[Peso],"",1)</f>
        <v/>
      </c>
      <c r="W901" s="295"/>
      <c r="X901" s="295"/>
      <c r="Y901" s="295"/>
      <c r="Z901" s="295"/>
      <c r="AA901" s="310" t="str">
        <f>IFERROR(Tabla135[[#This Row],[Peso del control]]+Tabla135[[#This Row],[Peso de la implementación]],"")</f>
        <v/>
      </c>
      <c r="AB901" s="310" t="str" cm="1">
        <f t="array" ref="AB901">IFERROR(IF(Tabla135[[#This Row],[Registro diligenciado]]=TRUE,_xlfn.IFS(AND(Tabla135[[#This Row],[No. de Control]]=1,Tabla135[[#This Row],[Desplazamiento en la Matriz]]="Probabilidad"),D901-(D901*Tabla135[[#This Row],[Valor del control]]),AND(Tabla135[[#This Row],[No. de Control]]&gt;1,Tabla135[[#This Row],[Desplazamiento en la Matriz]]="Probabilidad"),AB900-(AB900*Tabla135[[#This Row],[Valor del control]]),AND(Tabla135[[#This Row],[No. de Control]]=1,Tabla135[[#This Row],[Desplazamiento en la Matriz]]="Impacto"),D901,AND(Tabla135[[#This Row],[No. de Control]]&gt;1,Tabla135[[#This Row],[Desplazamiento en la Matriz]]="Impacto"),AB900),""),"")</f>
        <v/>
      </c>
      <c r="AC901" s="310" t="str" cm="1">
        <f t="array" ref="AC901">IFERROR(IF(Tabla135[[#This Row],[Registro diligenciado]]=TRUE,_xlfn.IFS(AND(Tabla135[[#This Row],[No. de Control]]=1,Tabla135[[#This Row],[Desplazamiento en la Matriz]]="Impacto"),E901-(E901*Tabla135[[#This Row],[Valor del control]]),AND(Tabla135[[#This Row],[No. de Control]]&gt;1,Tabla135[[#This Row],[Desplazamiento en la Matriz]]="Impacto"),AC900-(AC900*Tabla135[[#This Row],[Valor del control]]),AND(Tabla135[[#This Row],[No. de Control]]=1,Tabla135[[#This Row],[Desplazamiento en la Matriz]]="Probabilidad"),E901,AND(Tabla135[[#This Row],[No. de Control]]&gt;1,Tabla135[[#This Row],[Desplazamiento en la Matriz]]="Probabilidad"),AC900),""),"")</f>
        <v/>
      </c>
      <c r="AD901" s="310">
        <f>IFERROR(_xlfn.MINIFS(Tabla135[Probabilidad residual],Tabla135[Id Riesgo],Tabla135[[#This Row],[Id Riesgo]]),"")</f>
        <v>0</v>
      </c>
      <c r="AE901" s="310">
        <f>IFERROR(_xlfn.MINIFS(Tabla135[Impacto residual],Tabla135[Id Riesgo],Tabla135[[#This Row],[Id Riesgo]]),"")</f>
        <v>0</v>
      </c>
      <c r="AF901" s="310" t="str" cm="1">
        <f t="array" ref="AF90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01" s="310" t="str" cm="1">
        <f t="array" ref="AG90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0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01" s="213"/>
      <c r="AJ901" s="727">
        <f>_xlfn.MINIFS(Tabla135[Probabilidad residual],Tabla135[Id Riesgo],Tabla135[[#This Row],[Id Riesgo]])</f>
        <v>0</v>
      </c>
      <c r="AK901" s="727">
        <f>_xlfn.MINIFS(Tabla135[Impacto residual],Tabla135[Id Riesgo],Tabla135[[#This Row],[Id Riesgo]])</f>
        <v>0</v>
      </c>
      <c r="AL901" s="727"/>
      <c r="AM901" s="727"/>
      <c r="AN901" s="213"/>
      <c r="AO901" s="213"/>
      <c r="AP901" s="213"/>
      <c r="AQ901" s="213"/>
      <c r="AR901" s="213"/>
      <c r="AS901" s="213"/>
      <c r="AT901" s="213"/>
      <c r="AU901" s="213"/>
      <c r="AV901" s="213"/>
      <c r="AW901" s="213"/>
      <c r="AX901" s="213"/>
      <c r="AY901" s="213"/>
    </row>
    <row r="902" spans="1:51" ht="14.6" x14ac:dyDescent="0.4">
      <c r="A902" s="735" t="str">
        <f>Tabla135[[#This Row],[Id Riesgo]]</f>
        <v>RC90</v>
      </c>
      <c r="B902" s="736" t="str">
        <f>Tabla135[[#This Row],[Riesgo]]</f>
        <v/>
      </c>
      <c r="C902" s="742" t="b">
        <f>Tabla135[[#This Row],[Identificado en paso 1 y 2?]]</f>
        <v>0</v>
      </c>
      <c r="D902" s="727" t="str">
        <f>_xlfn.XLOOKUP(Tabla135[[#This Row],[Id Riesgo]],Tabla13[Id Riesgo],Tabla13[Probabilidad],"",1)</f>
        <v/>
      </c>
      <c r="E902" s="727" t="str">
        <f>IF(C902=TRUE,_xlfn.XLOOKUP(Tabla135[[#This Row],[Id Riesgo]],Tabla13[Id Riesgo],Tabla13[Porcentaje Impacto],"",1),"")</f>
        <v/>
      </c>
      <c r="F902" s="290" t="s">
        <v>221</v>
      </c>
      <c r="G902" s="415" t="b">
        <f>_xlfn.XLOOKUP(F902,Tabla13[Id Riesgo],Tabla13[Registro diligenciado],FALSE,1)</f>
        <v>0</v>
      </c>
      <c r="H902" s="290" t="str">
        <f>IF(G902,_xlfn.XLOOKUP(F902,Tabla6[Id Riesgo],Tabla6[DESCRIPCIÓN DEL RIESGO],FALSE,1),"")</f>
        <v/>
      </c>
      <c r="I902" s="327" t="str">
        <f>_xlfn.XLOOKUP(Tabla135[[#This Row],[Id Riesgo]],Tabla13[Id Riesgo],Tabla13[Probabilidad])</f>
        <v/>
      </c>
      <c r="J902" s="327" t="str">
        <f>_xlfn.XLOOKUP(Tabla135[[#This Row],[Id Riesgo]],Tabla13[Id Riesgo],Tabla13[Porcentaje Impacto],"",1)</f>
        <v/>
      </c>
      <c r="K902" s="311">
        <v>1</v>
      </c>
      <c r="L902" s="314"/>
      <c r="M902" s="314"/>
      <c r="N902" s="314"/>
      <c r="O902" s="295"/>
      <c r="P902" s="314"/>
      <c r="Q902" s="328" t="str">
        <f>_xlfn.TEXTJOIN(" ",TRUE,Tabla135[[#This Row],[Actividad - Acción ¿Qué?
Inicia con verbo]],Tabla135[[#This Row],[Complemento
(Observaciones o desviaciones)]])</f>
        <v/>
      </c>
      <c r="R902" s="295"/>
      <c r="S902" s="327" t="str">
        <f>_xlfn.XLOOKUP(Tabla135[[#This Row],[Tipo de control]],Tabla7[Tipo de control],Tabla7[Peso],"",1)</f>
        <v/>
      </c>
      <c r="T902" s="290" t="str">
        <f>_xlfn.XLOOKUP(Tabla135[[#This Row],[Tipo de control]],Tabla7[Tipo de control],Tabla7[Afectación matriz],"",1)</f>
        <v/>
      </c>
      <c r="U902" s="295"/>
      <c r="V902" s="327" t="str">
        <f>_xlfn.XLOOKUP(Tabla135[[#This Row],[Implementación]],Tabla11[Implementación],Tabla11[Peso],"",1)</f>
        <v/>
      </c>
      <c r="W902" s="295"/>
      <c r="X902" s="295"/>
      <c r="Y902" s="295"/>
      <c r="Z902" s="295"/>
      <c r="AA902" s="310" t="str">
        <f>IFERROR(Tabla135[[#This Row],[Peso del control]]+Tabla135[[#This Row],[Peso de la implementación]],"")</f>
        <v/>
      </c>
      <c r="AB902" s="310" t="str" cm="1">
        <f t="array" ref="AB902">IFERROR(IF(Tabla135[[#This Row],[Registro diligenciado]]=TRUE,_xlfn.IFS(AND(Tabla135[[#This Row],[No. de Control]]=1,Tabla135[[#This Row],[Desplazamiento en la Matriz]]="Probabilidad"),D902-(D902*Tabla135[[#This Row],[Valor del control]]),AND(Tabla135[[#This Row],[No. de Control]]&gt;1,Tabla135[[#This Row],[Desplazamiento en la Matriz]]="Probabilidad"),AB901-(AB901*Tabla135[[#This Row],[Valor del control]]),AND(Tabla135[[#This Row],[No. de Control]]=1,Tabla135[[#This Row],[Desplazamiento en la Matriz]]="Impacto"),D902,AND(Tabla135[[#This Row],[No. de Control]]&gt;1,Tabla135[[#This Row],[Desplazamiento en la Matriz]]="Impacto"),AB901),""),"")</f>
        <v/>
      </c>
      <c r="AC902" s="310" t="str" cm="1">
        <f t="array" ref="AC902">IFERROR(IF(Tabla135[[#This Row],[Registro diligenciado]]=TRUE,_xlfn.IFS(AND(Tabla135[[#This Row],[No. de Control]]=1,Tabla135[[#This Row],[Desplazamiento en la Matriz]]="Impacto"),E902-(E902*Tabla135[[#This Row],[Valor del control]]),AND(Tabla135[[#This Row],[No. de Control]]&gt;1,Tabla135[[#This Row],[Desplazamiento en la Matriz]]="Impacto"),AC901-(AC901*Tabla135[[#This Row],[Valor del control]]),AND(Tabla135[[#This Row],[No. de Control]]=1,Tabla135[[#This Row],[Desplazamiento en la Matriz]]="Probabilidad"),E902,AND(Tabla135[[#This Row],[No. de Control]]&gt;1,Tabla135[[#This Row],[Desplazamiento en la Matriz]]="Probabilidad"),AC901),""),"")</f>
        <v/>
      </c>
      <c r="AD902" s="310">
        <f>IFERROR(_xlfn.MINIFS(Tabla135[Probabilidad residual],Tabla135[Id Riesgo],Tabla135[[#This Row],[Id Riesgo]]),"")</f>
        <v>0</v>
      </c>
      <c r="AE902" s="310">
        <f>IFERROR(_xlfn.MINIFS(Tabla135[Impacto residual],Tabla135[Id Riesgo],Tabla135[[#This Row],[Id Riesgo]]),"")</f>
        <v>0</v>
      </c>
      <c r="AF902" s="310" t="str" cm="1">
        <f t="array" ref="AF90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02" s="310" t="str" cm="1">
        <f t="array" ref="AG90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0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02" s="213"/>
      <c r="AJ902" s="727">
        <f>_xlfn.MINIFS(Tabla135[Probabilidad residual],Tabla135[Id Riesgo],Tabla135[[#This Row],[Id Riesgo]])</f>
        <v>0</v>
      </c>
      <c r="AK902" s="727">
        <f>_xlfn.MINIFS(Tabla135[Impacto residual],Tabla135[Id Riesgo],Tabla135[[#This Row],[Id Riesgo]])</f>
        <v>0</v>
      </c>
      <c r="AL902" s="727" t="str" cm="1">
        <f t="array" ref="AL902">IFERROR(_xlfn.IFS(AND(AJ902&gt;=CONFIGURACIÓN!$BF$6,AJ902&lt;=CONFIGURACIÓN!$BG$6),CONFIGURACIÓN!$BE$6,AND(AJ902&gt;=CONFIGURACIÓN!$BF$7,AJ902&lt;=CONFIGURACIÓN!$BG$7),CONFIGURACIÓN!$BE$7,AND(AJ902&gt;=CONFIGURACIÓN!$BF$8,AJ902&lt;=CONFIGURACIÓN!$BG$8),CONFIGURACIÓN!$BE$8,AND(AJ902&gt;=CONFIGURACIÓN!$BF$9,AJ902&lt;=CONFIGURACIÓN!$BG$9),CONFIGURACIÓN!$BE$9,AND(AJ902&gt;=CONFIGURACIÓN!$BF$10,AJ902&lt;=CONFIGURACIÓN!$BG$10),CONFIGURACIÓN!$BE$10),"")</f>
        <v/>
      </c>
      <c r="AM902" s="727" t="str" cm="1">
        <f t="array" ref="AM902">IFERROR(_xlfn.IFS(AND(AK902&gt;=CONFIGURACIÓN!$BJ$6,AK902&lt;=CONFIGURACIÓN!$BK$6),CONFIGURACIÓN!$BI$6,AND(AK902&gt;=CONFIGURACIÓN!$BJ$7,AK902&lt;=CONFIGURACIÓN!$BK$7),CONFIGURACIÓN!$BI$7,AND(AK902&gt;=CONFIGURACIÓN!$BJ$8,AK902&lt;=CONFIGURACIÓN!$BK$8),CONFIGURACIÓN!$BI$8,AND(AK902&gt;=CONFIGURACIÓN!$BJ$9,AK902&lt;=CONFIGURACIÓN!$BK$9),CONFIGURACIÓN!$BI$9,AND(AK902&gt;=CONFIGURACIÓN!$BJ$10,AK902&lt;=CONFIGURACIÓN!$BK$10),CONFIGURACIÓN!$BI$10),"")</f>
        <v/>
      </c>
      <c r="AN902" s="213"/>
      <c r="AO902" s="213"/>
      <c r="AP902" s="213"/>
      <c r="AQ902" s="213"/>
      <c r="AR902" s="213"/>
      <c r="AS902" s="213"/>
      <c r="AT902" s="213"/>
      <c r="AU902" s="213"/>
      <c r="AV902" s="213"/>
      <c r="AW902" s="213"/>
      <c r="AX902" s="213"/>
      <c r="AY902" s="213"/>
    </row>
    <row r="903" spans="1:51" ht="14.6" x14ac:dyDescent="0.4">
      <c r="A903" s="735" t="str">
        <f>Tabla135[[#This Row],[Id Riesgo]]</f>
        <v>RC90</v>
      </c>
      <c r="B903" s="736" t="str">
        <f>Tabla135[[#This Row],[Riesgo]]</f>
        <v/>
      </c>
      <c r="C903" s="742" t="b">
        <f>Tabla135[[#This Row],[Identificado en paso 1 y 2?]]</f>
        <v>0</v>
      </c>
      <c r="D903" s="727" t="str">
        <f>_xlfn.XLOOKUP(Tabla135[[#This Row],[Id Riesgo]],Tabla13[Id Riesgo],Tabla13[Probabilidad],"",1)</f>
        <v/>
      </c>
      <c r="E903" s="727" t="str">
        <f>IF(C903=TRUE,_xlfn.XLOOKUP(Tabla135[[#This Row],[Id Riesgo]],Tabla13[Id Riesgo],Tabla13[Porcentaje Impacto],"",1),"")</f>
        <v/>
      </c>
      <c r="F903" s="290" t="str">
        <f t="shared" ref="F903:F911" si="89">F902</f>
        <v>RC90</v>
      </c>
      <c r="G903" s="415" t="b">
        <f>_xlfn.XLOOKUP(F903,Tabla13[Id Riesgo],Tabla13[Registro diligenciado],FALSE,1)</f>
        <v>0</v>
      </c>
      <c r="H903" s="290" t="str">
        <f>IF(G903,_xlfn.XLOOKUP(F903,Tabla6[Id Riesgo],Tabla6[DESCRIPCIÓN DEL RIESGO],FALSE,1),"")</f>
        <v/>
      </c>
      <c r="I903" s="327" t="str">
        <f>_xlfn.XLOOKUP(Tabla135[[#This Row],[Id Riesgo]],Tabla13[Id Riesgo],Tabla13[Probabilidad])</f>
        <v/>
      </c>
      <c r="J903" s="327" t="str">
        <f>_xlfn.XLOOKUP(Tabla135[[#This Row],[Id Riesgo]],Tabla13[Id Riesgo],Tabla13[Porcentaje Impacto],"",1)</f>
        <v/>
      </c>
      <c r="K903" s="311">
        <v>2</v>
      </c>
      <c r="L903" s="314"/>
      <c r="M903" s="314"/>
      <c r="N903" s="314"/>
      <c r="O903" s="295"/>
      <c r="P903" s="314"/>
      <c r="Q903" s="328" t="str">
        <f>_xlfn.TEXTJOIN(" ",TRUE,Tabla135[[#This Row],[Actividad - Acción ¿Qué?
Inicia con verbo]],Tabla135[[#This Row],[Complemento
(Observaciones o desviaciones)]])</f>
        <v/>
      </c>
      <c r="R903" s="295"/>
      <c r="S903" s="327" t="str">
        <f>_xlfn.XLOOKUP(Tabla135[[#This Row],[Tipo de control]],Tabla7[Tipo de control],Tabla7[Peso],"",1)</f>
        <v/>
      </c>
      <c r="T903" s="290" t="str">
        <f>_xlfn.XLOOKUP(Tabla135[[#This Row],[Tipo de control]],Tabla7[Tipo de control],Tabla7[Afectación matriz],"",1)</f>
        <v/>
      </c>
      <c r="U903" s="295"/>
      <c r="V903" s="327" t="str">
        <f>_xlfn.XLOOKUP(Tabla135[[#This Row],[Implementación]],Tabla11[Implementación],Tabla11[Peso],"",1)</f>
        <v/>
      </c>
      <c r="W903" s="295"/>
      <c r="X903" s="295"/>
      <c r="Y903" s="295"/>
      <c r="Z903" s="295"/>
      <c r="AA903" s="310" t="str">
        <f>IFERROR(Tabla135[[#This Row],[Peso del control]]+Tabla135[[#This Row],[Peso de la implementación]],"")</f>
        <v/>
      </c>
      <c r="AB903" s="310" t="str" cm="1">
        <f t="array" ref="AB903">IFERROR(IF(Tabla135[[#This Row],[Registro diligenciado]]=TRUE,_xlfn.IFS(AND(Tabla135[[#This Row],[No. de Control]]=1,Tabla135[[#This Row],[Desplazamiento en la Matriz]]="Probabilidad"),D903-(D903*Tabla135[[#This Row],[Valor del control]]),AND(Tabla135[[#This Row],[No. de Control]]&gt;1,Tabla135[[#This Row],[Desplazamiento en la Matriz]]="Probabilidad"),AB902-(AB902*Tabla135[[#This Row],[Valor del control]]),AND(Tabla135[[#This Row],[No. de Control]]=1,Tabla135[[#This Row],[Desplazamiento en la Matriz]]="Impacto"),D903,AND(Tabla135[[#This Row],[No. de Control]]&gt;1,Tabla135[[#This Row],[Desplazamiento en la Matriz]]="Impacto"),AB902),""),"")</f>
        <v/>
      </c>
      <c r="AC903" s="310" t="str" cm="1">
        <f t="array" ref="AC903">IFERROR(IF(Tabla135[[#This Row],[Registro diligenciado]]=TRUE,_xlfn.IFS(AND(Tabla135[[#This Row],[No. de Control]]=1,Tabla135[[#This Row],[Desplazamiento en la Matriz]]="Impacto"),E903-(E903*Tabla135[[#This Row],[Valor del control]]),AND(Tabla135[[#This Row],[No. de Control]]&gt;1,Tabla135[[#This Row],[Desplazamiento en la Matriz]]="Impacto"),AC902-(AC902*Tabla135[[#This Row],[Valor del control]]),AND(Tabla135[[#This Row],[No. de Control]]=1,Tabla135[[#This Row],[Desplazamiento en la Matriz]]="Probabilidad"),E903,AND(Tabla135[[#This Row],[No. de Control]]&gt;1,Tabla135[[#This Row],[Desplazamiento en la Matriz]]="Probabilidad"),AC902),""),"")</f>
        <v/>
      </c>
      <c r="AD903" s="310">
        <f>IFERROR(_xlfn.MINIFS(Tabla135[Probabilidad residual],Tabla135[Id Riesgo],Tabla135[[#This Row],[Id Riesgo]]),"")</f>
        <v>0</v>
      </c>
      <c r="AE903" s="310">
        <f>IFERROR(_xlfn.MINIFS(Tabla135[Impacto residual],Tabla135[Id Riesgo],Tabla135[[#This Row],[Id Riesgo]]),"")</f>
        <v>0</v>
      </c>
      <c r="AF903" s="310" t="str" cm="1">
        <f t="array" ref="AF90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03" s="310" t="str" cm="1">
        <f t="array" ref="AG90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0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03" s="213"/>
      <c r="AJ903" s="727">
        <f>_xlfn.MINIFS(Tabla135[Probabilidad residual],Tabla135[Id Riesgo],Tabla135[[#This Row],[Id Riesgo]])</f>
        <v>0</v>
      </c>
      <c r="AK903" s="727">
        <f>_xlfn.MINIFS(Tabla135[Impacto residual],Tabla135[Id Riesgo],Tabla135[[#This Row],[Id Riesgo]])</f>
        <v>0</v>
      </c>
      <c r="AL903" s="727"/>
      <c r="AM903" s="727"/>
      <c r="AN903" s="213"/>
      <c r="AO903" s="213"/>
      <c r="AP903" s="213"/>
      <c r="AQ903" s="213"/>
      <c r="AR903" s="213"/>
      <c r="AS903" s="213"/>
      <c r="AT903" s="213"/>
      <c r="AU903" s="213"/>
      <c r="AV903" s="213"/>
      <c r="AW903" s="213"/>
      <c r="AX903" s="213"/>
      <c r="AY903" s="213"/>
    </row>
    <row r="904" spans="1:51" ht="14.6" x14ac:dyDescent="0.4">
      <c r="A904" s="735" t="str">
        <f>Tabla135[[#This Row],[Id Riesgo]]</f>
        <v>RC90</v>
      </c>
      <c r="B904" s="736" t="str">
        <f>Tabla135[[#This Row],[Riesgo]]</f>
        <v/>
      </c>
      <c r="C904" s="742" t="b">
        <f>Tabla135[[#This Row],[Identificado en paso 1 y 2?]]</f>
        <v>0</v>
      </c>
      <c r="D904" s="727" t="str">
        <f>_xlfn.XLOOKUP(Tabla135[[#This Row],[Id Riesgo]],Tabla13[Id Riesgo],Tabla13[Probabilidad],"",1)</f>
        <v/>
      </c>
      <c r="E904" s="727" t="str">
        <f>IF(C904=TRUE,_xlfn.XLOOKUP(Tabla135[[#This Row],[Id Riesgo]],Tabla13[Id Riesgo],Tabla13[Porcentaje Impacto],"",1),"")</f>
        <v/>
      </c>
      <c r="F904" s="290" t="str">
        <f t="shared" si="89"/>
        <v>RC90</v>
      </c>
      <c r="G904" s="415" t="b">
        <f>_xlfn.XLOOKUP(F904,Tabla13[Id Riesgo],Tabla13[Registro diligenciado],FALSE,1)</f>
        <v>0</v>
      </c>
      <c r="H904" s="290" t="str">
        <f>IF(G904,_xlfn.XLOOKUP(F904,Tabla6[Id Riesgo],Tabla6[DESCRIPCIÓN DEL RIESGO],FALSE,1),"")</f>
        <v/>
      </c>
      <c r="I904" s="327" t="str">
        <f>_xlfn.XLOOKUP(Tabla135[[#This Row],[Id Riesgo]],Tabla13[Id Riesgo],Tabla13[Probabilidad])</f>
        <v/>
      </c>
      <c r="J904" s="327" t="str">
        <f>_xlfn.XLOOKUP(Tabla135[[#This Row],[Id Riesgo]],Tabla13[Id Riesgo],Tabla13[Porcentaje Impacto],"",1)</f>
        <v/>
      </c>
      <c r="K904" s="311">
        <v>3</v>
      </c>
      <c r="L904" s="314"/>
      <c r="M904" s="314"/>
      <c r="N904" s="314"/>
      <c r="O904" s="295"/>
      <c r="P904" s="314"/>
      <c r="Q904" s="328" t="str">
        <f>_xlfn.TEXTJOIN(" ",TRUE,Tabla135[[#This Row],[Actividad - Acción ¿Qué?
Inicia con verbo]],Tabla135[[#This Row],[Complemento
(Observaciones o desviaciones)]])</f>
        <v/>
      </c>
      <c r="R904" s="295"/>
      <c r="S904" s="327" t="str">
        <f>_xlfn.XLOOKUP(Tabla135[[#This Row],[Tipo de control]],Tabla7[Tipo de control],Tabla7[Peso],"",1)</f>
        <v/>
      </c>
      <c r="T904" s="290" t="str">
        <f>_xlfn.XLOOKUP(Tabla135[[#This Row],[Tipo de control]],Tabla7[Tipo de control],Tabla7[Afectación matriz],"",1)</f>
        <v/>
      </c>
      <c r="U904" s="295"/>
      <c r="V904" s="327" t="str">
        <f>_xlfn.XLOOKUP(Tabla135[[#This Row],[Implementación]],Tabla11[Implementación],Tabla11[Peso],"",1)</f>
        <v/>
      </c>
      <c r="W904" s="295"/>
      <c r="X904" s="295"/>
      <c r="Y904" s="295"/>
      <c r="Z904" s="295"/>
      <c r="AA904" s="310" t="str">
        <f>IFERROR(Tabla135[[#This Row],[Peso del control]]+Tabla135[[#This Row],[Peso de la implementación]],"")</f>
        <v/>
      </c>
      <c r="AB904" s="310" t="str" cm="1">
        <f t="array" ref="AB904">IFERROR(IF(Tabla135[[#This Row],[Registro diligenciado]]=TRUE,_xlfn.IFS(AND(Tabla135[[#This Row],[No. de Control]]=1,Tabla135[[#This Row],[Desplazamiento en la Matriz]]="Probabilidad"),D904-(D904*Tabla135[[#This Row],[Valor del control]]),AND(Tabla135[[#This Row],[No. de Control]]&gt;1,Tabla135[[#This Row],[Desplazamiento en la Matriz]]="Probabilidad"),AB903-(AB903*Tabla135[[#This Row],[Valor del control]]),AND(Tabla135[[#This Row],[No. de Control]]=1,Tabla135[[#This Row],[Desplazamiento en la Matriz]]="Impacto"),D904,AND(Tabla135[[#This Row],[No. de Control]]&gt;1,Tabla135[[#This Row],[Desplazamiento en la Matriz]]="Impacto"),AB903),""),"")</f>
        <v/>
      </c>
      <c r="AC904" s="310" t="str" cm="1">
        <f t="array" ref="AC904">IFERROR(IF(Tabla135[[#This Row],[Registro diligenciado]]=TRUE,_xlfn.IFS(AND(Tabla135[[#This Row],[No. de Control]]=1,Tabla135[[#This Row],[Desplazamiento en la Matriz]]="Impacto"),E904-(E904*Tabla135[[#This Row],[Valor del control]]),AND(Tabla135[[#This Row],[No. de Control]]&gt;1,Tabla135[[#This Row],[Desplazamiento en la Matriz]]="Impacto"),AC903-(AC903*Tabla135[[#This Row],[Valor del control]]),AND(Tabla135[[#This Row],[No. de Control]]=1,Tabla135[[#This Row],[Desplazamiento en la Matriz]]="Probabilidad"),E904,AND(Tabla135[[#This Row],[No. de Control]]&gt;1,Tabla135[[#This Row],[Desplazamiento en la Matriz]]="Probabilidad"),AC903),""),"")</f>
        <v/>
      </c>
      <c r="AD904" s="310">
        <f>IFERROR(_xlfn.MINIFS(Tabla135[Probabilidad residual],Tabla135[Id Riesgo],Tabla135[[#This Row],[Id Riesgo]]),"")</f>
        <v>0</v>
      </c>
      <c r="AE904" s="310">
        <f>IFERROR(_xlfn.MINIFS(Tabla135[Impacto residual],Tabla135[Id Riesgo],Tabla135[[#This Row],[Id Riesgo]]),"")</f>
        <v>0</v>
      </c>
      <c r="AF904" s="310" t="str" cm="1">
        <f t="array" ref="AF90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04" s="310" t="str" cm="1">
        <f t="array" ref="AG90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0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04" s="213"/>
      <c r="AJ904" s="727">
        <f>_xlfn.MINIFS(Tabla135[Probabilidad residual],Tabla135[Id Riesgo],Tabla135[[#This Row],[Id Riesgo]])</f>
        <v>0</v>
      </c>
      <c r="AK904" s="727">
        <f>_xlfn.MINIFS(Tabla135[Impacto residual],Tabla135[Id Riesgo],Tabla135[[#This Row],[Id Riesgo]])</f>
        <v>0</v>
      </c>
      <c r="AL904" s="727"/>
      <c r="AM904" s="727"/>
      <c r="AN904" s="213"/>
      <c r="AO904" s="213"/>
      <c r="AP904" s="213"/>
      <c r="AQ904" s="213"/>
      <c r="AR904" s="213"/>
      <c r="AS904" s="213"/>
      <c r="AT904" s="213"/>
      <c r="AU904" s="213"/>
      <c r="AV904" s="213"/>
      <c r="AW904" s="213"/>
      <c r="AX904" s="213"/>
      <c r="AY904" s="213"/>
    </row>
    <row r="905" spans="1:51" ht="14.6" x14ac:dyDescent="0.4">
      <c r="A905" s="735" t="str">
        <f>Tabla135[[#This Row],[Id Riesgo]]</f>
        <v>RC90</v>
      </c>
      <c r="B905" s="736" t="str">
        <f>Tabla135[[#This Row],[Riesgo]]</f>
        <v/>
      </c>
      <c r="C905" s="742" t="b">
        <f>Tabla135[[#This Row],[Identificado en paso 1 y 2?]]</f>
        <v>0</v>
      </c>
      <c r="D905" s="727" t="str">
        <f>_xlfn.XLOOKUP(Tabla135[[#This Row],[Id Riesgo]],Tabla13[Id Riesgo],Tabla13[Probabilidad],"",1)</f>
        <v/>
      </c>
      <c r="E905" s="727" t="str">
        <f>IF(C905=TRUE,_xlfn.XLOOKUP(Tabla135[[#This Row],[Id Riesgo]],Tabla13[Id Riesgo],Tabla13[Porcentaje Impacto],"",1),"")</f>
        <v/>
      </c>
      <c r="F905" s="290" t="str">
        <f t="shared" si="89"/>
        <v>RC90</v>
      </c>
      <c r="G905" s="415" t="b">
        <f>_xlfn.XLOOKUP(F905,Tabla13[Id Riesgo],Tabla13[Registro diligenciado],FALSE,1)</f>
        <v>0</v>
      </c>
      <c r="H905" s="290" t="str">
        <f>IF(G905,_xlfn.XLOOKUP(F905,Tabla6[Id Riesgo],Tabla6[DESCRIPCIÓN DEL RIESGO],FALSE,1),"")</f>
        <v/>
      </c>
      <c r="I905" s="327" t="str">
        <f>_xlfn.XLOOKUP(Tabla135[[#This Row],[Id Riesgo]],Tabla13[Id Riesgo],Tabla13[Probabilidad])</f>
        <v/>
      </c>
      <c r="J905" s="327" t="str">
        <f>_xlfn.XLOOKUP(Tabla135[[#This Row],[Id Riesgo]],Tabla13[Id Riesgo],Tabla13[Porcentaje Impacto],"",1)</f>
        <v/>
      </c>
      <c r="K905" s="311">
        <v>4</v>
      </c>
      <c r="L905" s="314"/>
      <c r="M905" s="314"/>
      <c r="N905" s="314"/>
      <c r="O905" s="295"/>
      <c r="P905" s="314"/>
      <c r="Q905" s="328" t="str">
        <f>_xlfn.TEXTJOIN(" ",TRUE,Tabla135[[#This Row],[Actividad - Acción ¿Qué?
Inicia con verbo]],Tabla135[[#This Row],[Complemento
(Observaciones o desviaciones)]])</f>
        <v/>
      </c>
      <c r="R905" s="295"/>
      <c r="S905" s="327" t="str">
        <f>_xlfn.XLOOKUP(Tabla135[[#This Row],[Tipo de control]],Tabla7[Tipo de control],Tabla7[Peso],"",1)</f>
        <v/>
      </c>
      <c r="T905" s="290" t="str">
        <f>_xlfn.XLOOKUP(Tabla135[[#This Row],[Tipo de control]],Tabla7[Tipo de control],Tabla7[Afectación matriz],"",1)</f>
        <v/>
      </c>
      <c r="U905" s="295"/>
      <c r="V905" s="327" t="str">
        <f>_xlfn.XLOOKUP(Tabla135[[#This Row],[Implementación]],Tabla11[Implementación],Tabla11[Peso],"",1)</f>
        <v/>
      </c>
      <c r="W905" s="295"/>
      <c r="X905" s="295"/>
      <c r="Y905" s="295"/>
      <c r="Z905" s="295"/>
      <c r="AA905" s="310" t="str">
        <f>IFERROR(Tabla135[[#This Row],[Peso del control]]+Tabla135[[#This Row],[Peso de la implementación]],"")</f>
        <v/>
      </c>
      <c r="AB905" s="310" t="str" cm="1">
        <f t="array" ref="AB905">IFERROR(IF(Tabla135[[#This Row],[Registro diligenciado]]=TRUE,_xlfn.IFS(AND(Tabla135[[#This Row],[No. de Control]]=1,Tabla135[[#This Row],[Desplazamiento en la Matriz]]="Probabilidad"),D905-(D905*Tabla135[[#This Row],[Valor del control]]),AND(Tabla135[[#This Row],[No. de Control]]&gt;1,Tabla135[[#This Row],[Desplazamiento en la Matriz]]="Probabilidad"),AB904-(AB904*Tabla135[[#This Row],[Valor del control]]),AND(Tabla135[[#This Row],[No. de Control]]=1,Tabla135[[#This Row],[Desplazamiento en la Matriz]]="Impacto"),D905,AND(Tabla135[[#This Row],[No. de Control]]&gt;1,Tabla135[[#This Row],[Desplazamiento en la Matriz]]="Impacto"),AB904),""),"")</f>
        <v/>
      </c>
      <c r="AC905" s="310" t="str" cm="1">
        <f t="array" ref="AC905">IFERROR(IF(Tabla135[[#This Row],[Registro diligenciado]]=TRUE,_xlfn.IFS(AND(Tabla135[[#This Row],[No. de Control]]=1,Tabla135[[#This Row],[Desplazamiento en la Matriz]]="Impacto"),E905-(E905*Tabla135[[#This Row],[Valor del control]]),AND(Tabla135[[#This Row],[No. de Control]]&gt;1,Tabla135[[#This Row],[Desplazamiento en la Matriz]]="Impacto"),AC904-(AC904*Tabla135[[#This Row],[Valor del control]]),AND(Tabla135[[#This Row],[No. de Control]]=1,Tabla135[[#This Row],[Desplazamiento en la Matriz]]="Probabilidad"),E905,AND(Tabla135[[#This Row],[No. de Control]]&gt;1,Tabla135[[#This Row],[Desplazamiento en la Matriz]]="Probabilidad"),AC904),""),"")</f>
        <v/>
      </c>
      <c r="AD905" s="310">
        <f>IFERROR(_xlfn.MINIFS(Tabla135[Probabilidad residual],Tabla135[Id Riesgo],Tabla135[[#This Row],[Id Riesgo]]),"")</f>
        <v>0</v>
      </c>
      <c r="AE905" s="310">
        <f>IFERROR(_xlfn.MINIFS(Tabla135[Impacto residual],Tabla135[Id Riesgo],Tabla135[[#This Row],[Id Riesgo]]),"")</f>
        <v>0</v>
      </c>
      <c r="AF905" s="310" t="str" cm="1">
        <f t="array" ref="AF90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05" s="310" t="str" cm="1">
        <f t="array" ref="AG90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0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05" s="213"/>
      <c r="AJ905" s="727">
        <f>_xlfn.MINIFS(Tabla135[Probabilidad residual],Tabla135[Id Riesgo],Tabla135[[#This Row],[Id Riesgo]])</f>
        <v>0</v>
      </c>
      <c r="AK905" s="727">
        <f>_xlfn.MINIFS(Tabla135[Impacto residual],Tabla135[Id Riesgo],Tabla135[[#This Row],[Id Riesgo]])</f>
        <v>0</v>
      </c>
      <c r="AL905" s="727"/>
      <c r="AM905" s="727"/>
      <c r="AN905" s="213"/>
      <c r="AO905" s="213"/>
      <c r="AP905" s="213"/>
      <c r="AQ905" s="213"/>
      <c r="AR905" s="213"/>
      <c r="AS905" s="213"/>
      <c r="AT905" s="213"/>
      <c r="AU905" s="213"/>
      <c r="AV905" s="213"/>
      <c r="AW905" s="213"/>
      <c r="AX905" s="213"/>
      <c r="AY905" s="213"/>
    </row>
    <row r="906" spans="1:51" ht="14.6" x14ac:dyDescent="0.4">
      <c r="A906" s="735" t="str">
        <f>Tabla135[[#This Row],[Id Riesgo]]</f>
        <v>RC90</v>
      </c>
      <c r="B906" s="736" t="str">
        <f>Tabla135[[#This Row],[Riesgo]]</f>
        <v/>
      </c>
      <c r="C906" s="742" t="b">
        <f>Tabla135[[#This Row],[Identificado en paso 1 y 2?]]</f>
        <v>0</v>
      </c>
      <c r="D906" s="727" t="str">
        <f>_xlfn.XLOOKUP(Tabla135[[#This Row],[Id Riesgo]],Tabla13[Id Riesgo],Tabla13[Probabilidad],"",1)</f>
        <v/>
      </c>
      <c r="E906" s="727" t="str">
        <f>IF(C906=TRUE,_xlfn.XLOOKUP(Tabla135[[#This Row],[Id Riesgo]],Tabla13[Id Riesgo],Tabla13[Porcentaje Impacto],"",1),"")</f>
        <v/>
      </c>
      <c r="F906" s="290" t="str">
        <f t="shared" si="89"/>
        <v>RC90</v>
      </c>
      <c r="G906" s="415" t="b">
        <f>_xlfn.XLOOKUP(F906,Tabla13[Id Riesgo],Tabla13[Registro diligenciado],FALSE,1)</f>
        <v>0</v>
      </c>
      <c r="H906" s="290" t="str">
        <f>IF(G906,_xlfn.XLOOKUP(F906,Tabla6[Id Riesgo],Tabla6[DESCRIPCIÓN DEL RIESGO],FALSE,1),"")</f>
        <v/>
      </c>
      <c r="I906" s="327" t="str">
        <f>_xlfn.XLOOKUP(Tabla135[[#This Row],[Id Riesgo]],Tabla13[Id Riesgo],Tabla13[Probabilidad])</f>
        <v/>
      </c>
      <c r="J906" s="327" t="str">
        <f>_xlfn.XLOOKUP(Tabla135[[#This Row],[Id Riesgo]],Tabla13[Id Riesgo],Tabla13[Porcentaje Impacto],"",1)</f>
        <v/>
      </c>
      <c r="K906" s="311">
        <v>5</v>
      </c>
      <c r="L906" s="314"/>
      <c r="M906" s="314"/>
      <c r="N906" s="314"/>
      <c r="O906" s="295"/>
      <c r="P906" s="314"/>
      <c r="Q906" s="328" t="str">
        <f>_xlfn.TEXTJOIN(" ",TRUE,Tabla135[[#This Row],[Actividad - Acción ¿Qué?
Inicia con verbo]],Tabla135[[#This Row],[Complemento
(Observaciones o desviaciones)]])</f>
        <v/>
      </c>
      <c r="R906" s="295"/>
      <c r="S906" s="327" t="str">
        <f>_xlfn.XLOOKUP(Tabla135[[#This Row],[Tipo de control]],Tabla7[Tipo de control],Tabla7[Peso],"",1)</f>
        <v/>
      </c>
      <c r="T906" s="290" t="str">
        <f>_xlfn.XLOOKUP(Tabla135[[#This Row],[Tipo de control]],Tabla7[Tipo de control],Tabla7[Afectación matriz],"",1)</f>
        <v/>
      </c>
      <c r="U906" s="295"/>
      <c r="V906" s="327" t="str">
        <f>_xlfn.XLOOKUP(Tabla135[[#This Row],[Implementación]],Tabla11[Implementación],Tabla11[Peso],"",1)</f>
        <v/>
      </c>
      <c r="W906" s="295"/>
      <c r="X906" s="295"/>
      <c r="Y906" s="295"/>
      <c r="Z906" s="295"/>
      <c r="AA906" s="310" t="str">
        <f>IFERROR(Tabla135[[#This Row],[Peso del control]]+Tabla135[[#This Row],[Peso de la implementación]],"")</f>
        <v/>
      </c>
      <c r="AB906" s="310" t="str" cm="1">
        <f t="array" ref="AB906">IFERROR(IF(Tabla135[[#This Row],[Registro diligenciado]]=TRUE,_xlfn.IFS(AND(Tabla135[[#This Row],[No. de Control]]=1,Tabla135[[#This Row],[Desplazamiento en la Matriz]]="Probabilidad"),D906-(D906*Tabla135[[#This Row],[Valor del control]]),AND(Tabla135[[#This Row],[No. de Control]]&gt;1,Tabla135[[#This Row],[Desplazamiento en la Matriz]]="Probabilidad"),AB905-(AB905*Tabla135[[#This Row],[Valor del control]]),AND(Tabla135[[#This Row],[No. de Control]]=1,Tabla135[[#This Row],[Desplazamiento en la Matriz]]="Impacto"),D906,AND(Tabla135[[#This Row],[No. de Control]]&gt;1,Tabla135[[#This Row],[Desplazamiento en la Matriz]]="Impacto"),AB905),""),"")</f>
        <v/>
      </c>
      <c r="AC906" s="310" t="str" cm="1">
        <f t="array" ref="AC906">IFERROR(IF(Tabla135[[#This Row],[Registro diligenciado]]=TRUE,_xlfn.IFS(AND(Tabla135[[#This Row],[No. de Control]]=1,Tabla135[[#This Row],[Desplazamiento en la Matriz]]="Impacto"),E906-(E906*Tabla135[[#This Row],[Valor del control]]),AND(Tabla135[[#This Row],[No. de Control]]&gt;1,Tabla135[[#This Row],[Desplazamiento en la Matriz]]="Impacto"),AC905-(AC905*Tabla135[[#This Row],[Valor del control]]),AND(Tabla135[[#This Row],[No. de Control]]=1,Tabla135[[#This Row],[Desplazamiento en la Matriz]]="Probabilidad"),E906,AND(Tabla135[[#This Row],[No. de Control]]&gt;1,Tabla135[[#This Row],[Desplazamiento en la Matriz]]="Probabilidad"),AC905),""),"")</f>
        <v/>
      </c>
      <c r="AD906" s="310">
        <f>IFERROR(_xlfn.MINIFS(Tabla135[Probabilidad residual],Tabla135[Id Riesgo],Tabla135[[#This Row],[Id Riesgo]]),"")</f>
        <v>0</v>
      </c>
      <c r="AE906" s="310">
        <f>IFERROR(_xlfn.MINIFS(Tabla135[Impacto residual],Tabla135[Id Riesgo],Tabla135[[#This Row],[Id Riesgo]]),"")</f>
        <v>0</v>
      </c>
      <c r="AF906" s="310" t="str" cm="1">
        <f t="array" ref="AF90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06" s="310" t="str" cm="1">
        <f t="array" ref="AG90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0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06" s="213"/>
      <c r="AJ906" s="727">
        <f>_xlfn.MINIFS(Tabla135[Probabilidad residual],Tabla135[Id Riesgo],Tabla135[[#This Row],[Id Riesgo]])</f>
        <v>0</v>
      </c>
      <c r="AK906" s="727">
        <f>_xlfn.MINIFS(Tabla135[Impacto residual],Tabla135[Id Riesgo],Tabla135[[#This Row],[Id Riesgo]])</f>
        <v>0</v>
      </c>
      <c r="AL906" s="727"/>
      <c r="AM906" s="727"/>
      <c r="AN906" s="213"/>
      <c r="AO906" s="213"/>
      <c r="AP906" s="213"/>
      <c r="AQ906" s="213"/>
      <c r="AR906" s="213"/>
      <c r="AS906" s="213"/>
      <c r="AT906" s="213"/>
      <c r="AU906" s="213"/>
      <c r="AV906" s="213"/>
      <c r="AW906" s="213"/>
      <c r="AX906" s="213"/>
      <c r="AY906" s="213"/>
    </row>
    <row r="907" spans="1:51" ht="14.6" x14ac:dyDescent="0.4">
      <c r="A907" s="735" t="str">
        <f>Tabla135[[#This Row],[Id Riesgo]]</f>
        <v>RC90</v>
      </c>
      <c r="B907" s="736" t="str">
        <f>Tabla135[[#This Row],[Riesgo]]</f>
        <v/>
      </c>
      <c r="C907" s="742" t="b">
        <f>Tabla135[[#This Row],[Identificado en paso 1 y 2?]]</f>
        <v>0</v>
      </c>
      <c r="D907" s="727" t="str">
        <f>_xlfn.XLOOKUP(Tabla135[[#This Row],[Id Riesgo]],Tabla13[Id Riesgo],Tabla13[Probabilidad],"",1)</f>
        <v/>
      </c>
      <c r="E907" s="727" t="str">
        <f>IF(C907=TRUE,_xlfn.XLOOKUP(Tabla135[[#This Row],[Id Riesgo]],Tabla13[Id Riesgo],Tabla13[Porcentaje Impacto],"",1),"")</f>
        <v/>
      </c>
      <c r="F907" s="290" t="str">
        <f t="shared" si="89"/>
        <v>RC90</v>
      </c>
      <c r="G907" s="415" t="b">
        <f>_xlfn.XLOOKUP(F907,Tabla13[Id Riesgo],Tabla13[Registro diligenciado],FALSE,1)</f>
        <v>0</v>
      </c>
      <c r="H907" s="290" t="str">
        <f>IF(G907,_xlfn.XLOOKUP(F907,Tabla6[Id Riesgo],Tabla6[DESCRIPCIÓN DEL RIESGO],FALSE,1),"")</f>
        <v/>
      </c>
      <c r="I907" s="327" t="str">
        <f>_xlfn.XLOOKUP(Tabla135[[#This Row],[Id Riesgo]],Tabla13[Id Riesgo],Tabla13[Probabilidad])</f>
        <v/>
      </c>
      <c r="J907" s="327" t="str">
        <f>_xlfn.XLOOKUP(Tabla135[[#This Row],[Id Riesgo]],Tabla13[Id Riesgo],Tabla13[Porcentaje Impacto],"",1)</f>
        <v/>
      </c>
      <c r="K907" s="311">
        <v>6</v>
      </c>
      <c r="L907" s="314"/>
      <c r="M907" s="314"/>
      <c r="N907" s="314"/>
      <c r="O907" s="295"/>
      <c r="P907" s="314"/>
      <c r="Q907" s="328" t="str">
        <f>_xlfn.TEXTJOIN(" ",TRUE,Tabla135[[#This Row],[Actividad - Acción ¿Qué?
Inicia con verbo]],Tabla135[[#This Row],[Complemento
(Observaciones o desviaciones)]])</f>
        <v/>
      </c>
      <c r="R907" s="295"/>
      <c r="S907" s="327" t="str">
        <f>_xlfn.XLOOKUP(Tabla135[[#This Row],[Tipo de control]],Tabla7[Tipo de control],Tabla7[Peso],"",1)</f>
        <v/>
      </c>
      <c r="T907" s="290" t="str">
        <f>_xlfn.XLOOKUP(Tabla135[[#This Row],[Tipo de control]],Tabla7[Tipo de control],Tabla7[Afectación matriz],"",1)</f>
        <v/>
      </c>
      <c r="U907" s="295"/>
      <c r="V907" s="327" t="str">
        <f>_xlfn.XLOOKUP(Tabla135[[#This Row],[Implementación]],Tabla11[Implementación],Tabla11[Peso],"",1)</f>
        <v/>
      </c>
      <c r="W907" s="295"/>
      <c r="X907" s="295"/>
      <c r="Y907" s="295"/>
      <c r="Z907" s="295"/>
      <c r="AA907" s="310" t="str">
        <f>IFERROR(Tabla135[[#This Row],[Peso del control]]+Tabla135[[#This Row],[Peso de la implementación]],"")</f>
        <v/>
      </c>
      <c r="AB907" s="310" t="str" cm="1">
        <f t="array" ref="AB907">IFERROR(IF(Tabla135[[#This Row],[Registro diligenciado]]=TRUE,_xlfn.IFS(AND(Tabla135[[#This Row],[No. de Control]]=1,Tabla135[[#This Row],[Desplazamiento en la Matriz]]="Probabilidad"),D907-(D907*Tabla135[[#This Row],[Valor del control]]),AND(Tabla135[[#This Row],[No. de Control]]&gt;1,Tabla135[[#This Row],[Desplazamiento en la Matriz]]="Probabilidad"),AB906-(AB906*Tabla135[[#This Row],[Valor del control]]),AND(Tabla135[[#This Row],[No. de Control]]=1,Tabla135[[#This Row],[Desplazamiento en la Matriz]]="Impacto"),D907,AND(Tabla135[[#This Row],[No. de Control]]&gt;1,Tabla135[[#This Row],[Desplazamiento en la Matriz]]="Impacto"),AB906),""),"")</f>
        <v/>
      </c>
      <c r="AC907" s="310" t="str" cm="1">
        <f t="array" ref="AC907">IFERROR(IF(Tabla135[[#This Row],[Registro diligenciado]]=TRUE,_xlfn.IFS(AND(Tabla135[[#This Row],[No. de Control]]=1,Tabla135[[#This Row],[Desplazamiento en la Matriz]]="Impacto"),E907-(E907*Tabla135[[#This Row],[Valor del control]]),AND(Tabla135[[#This Row],[No. de Control]]&gt;1,Tabla135[[#This Row],[Desplazamiento en la Matriz]]="Impacto"),AC906-(AC906*Tabla135[[#This Row],[Valor del control]]),AND(Tabla135[[#This Row],[No. de Control]]=1,Tabla135[[#This Row],[Desplazamiento en la Matriz]]="Probabilidad"),E907,AND(Tabla135[[#This Row],[No. de Control]]&gt;1,Tabla135[[#This Row],[Desplazamiento en la Matriz]]="Probabilidad"),AC906),""),"")</f>
        <v/>
      </c>
      <c r="AD907" s="310">
        <f>IFERROR(_xlfn.MINIFS(Tabla135[Probabilidad residual],Tabla135[Id Riesgo],Tabla135[[#This Row],[Id Riesgo]]),"")</f>
        <v>0</v>
      </c>
      <c r="AE907" s="310">
        <f>IFERROR(_xlfn.MINIFS(Tabla135[Impacto residual],Tabla135[Id Riesgo],Tabla135[[#This Row],[Id Riesgo]]),"")</f>
        <v>0</v>
      </c>
      <c r="AF907" s="310" t="str" cm="1">
        <f t="array" ref="AF90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07" s="310" t="str" cm="1">
        <f t="array" ref="AG90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0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07" s="213"/>
      <c r="AJ907" s="727">
        <f>_xlfn.MINIFS(Tabla135[Probabilidad residual],Tabla135[Id Riesgo],Tabla135[[#This Row],[Id Riesgo]])</f>
        <v>0</v>
      </c>
      <c r="AK907" s="727">
        <f>_xlfn.MINIFS(Tabla135[Impacto residual],Tabla135[Id Riesgo],Tabla135[[#This Row],[Id Riesgo]])</f>
        <v>0</v>
      </c>
      <c r="AL907" s="727"/>
      <c r="AM907" s="727"/>
      <c r="AN907" s="213"/>
      <c r="AO907" s="213"/>
      <c r="AP907" s="213"/>
      <c r="AQ907" s="213"/>
      <c r="AR907" s="213"/>
      <c r="AS907" s="213"/>
      <c r="AT907" s="213"/>
      <c r="AU907" s="213"/>
      <c r="AV907" s="213"/>
      <c r="AW907" s="213"/>
      <c r="AX907" s="213"/>
      <c r="AY907" s="213"/>
    </row>
    <row r="908" spans="1:51" ht="14.6" x14ac:dyDescent="0.4">
      <c r="A908" s="735" t="str">
        <f>Tabla135[[#This Row],[Id Riesgo]]</f>
        <v>RC90</v>
      </c>
      <c r="B908" s="736" t="str">
        <f>Tabla135[[#This Row],[Riesgo]]</f>
        <v/>
      </c>
      <c r="C908" s="742" t="b">
        <f>Tabla135[[#This Row],[Identificado en paso 1 y 2?]]</f>
        <v>0</v>
      </c>
      <c r="D908" s="727" t="str">
        <f>_xlfn.XLOOKUP(Tabla135[[#This Row],[Id Riesgo]],Tabla13[Id Riesgo],Tabla13[Probabilidad],"",1)</f>
        <v/>
      </c>
      <c r="E908" s="727" t="str">
        <f>IF(C908=TRUE,_xlfn.XLOOKUP(Tabla135[[#This Row],[Id Riesgo]],Tabla13[Id Riesgo],Tabla13[Porcentaje Impacto],"",1),"")</f>
        <v/>
      </c>
      <c r="F908" s="290" t="str">
        <f t="shared" si="89"/>
        <v>RC90</v>
      </c>
      <c r="G908" s="415" t="b">
        <f>_xlfn.XLOOKUP(F908,Tabla13[Id Riesgo],Tabla13[Registro diligenciado],FALSE,1)</f>
        <v>0</v>
      </c>
      <c r="H908" s="290" t="str">
        <f>IF(G908,_xlfn.XLOOKUP(F908,Tabla6[Id Riesgo],Tabla6[DESCRIPCIÓN DEL RIESGO],FALSE,1),"")</f>
        <v/>
      </c>
      <c r="I908" s="327" t="str">
        <f>_xlfn.XLOOKUP(Tabla135[[#This Row],[Id Riesgo]],Tabla13[Id Riesgo],Tabla13[Probabilidad])</f>
        <v/>
      </c>
      <c r="J908" s="327" t="str">
        <f>_xlfn.XLOOKUP(Tabla135[[#This Row],[Id Riesgo]],Tabla13[Id Riesgo],Tabla13[Porcentaje Impacto],"",1)</f>
        <v/>
      </c>
      <c r="K908" s="311">
        <v>7</v>
      </c>
      <c r="L908" s="314"/>
      <c r="M908" s="314"/>
      <c r="N908" s="314"/>
      <c r="O908" s="295"/>
      <c r="P908" s="314"/>
      <c r="Q908" s="328" t="str">
        <f>_xlfn.TEXTJOIN(" ",TRUE,Tabla135[[#This Row],[Actividad - Acción ¿Qué?
Inicia con verbo]],Tabla135[[#This Row],[Complemento
(Observaciones o desviaciones)]])</f>
        <v/>
      </c>
      <c r="R908" s="295"/>
      <c r="S908" s="327" t="str">
        <f>_xlfn.XLOOKUP(Tabla135[[#This Row],[Tipo de control]],Tabla7[Tipo de control],Tabla7[Peso],"",1)</f>
        <v/>
      </c>
      <c r="T908" s="290" t="str">
        <f>_xlfn.XLOOKUP(Tabla135[[#This Row],[Tipo de control]],Tabla7[Tipo de control],Tabla7[Afectación matriz],"",1)</f>
        <v/>
      </c>
      <c r="U908" s="295"/>
      <c r="V908" s="327" t="str">
        <f>_xlfn.XLOOKUP(Tabla135[[#This Row],[Implementación]],Tabla11[Implementación],Tabla11[Peso],"",1)</f>
        <v/>
      </c>
      <c r="W908" s="295"/>
      <c r="X908" s="295"/>
      <c r="Y908" s="295"/>
      <c r="Z908" s="295"/>
      <c r="AA908" s="310" t="str">
        <f>IFERROR(Tabla135[[#This Row],[Peso del control]]+Tabla135[[#This Row],[Peso de la implementación]],"")</f>
        <v/>
      </c>
      <c r="AB908" s="310" t="str" cm="1">
        <f t="array" ref="AB908">IFERROR(IF(Tabla135[[#This Row],[Registro diligenciado]]=TRUE,_xlfn.IFS(AND(Tabla135[[#This Row],[No. de Control]]=1,Tabla135[[#This Row],[Desplazamiento en la Matriz]]="Probabilidad"),D908-(D908*Tabla135[[#This Row],[Valor del control]]),AND(Tabla135[[#This Row],[No. de Control]]&gt;1,Tabla135[[#This Row],[Desplazamiento en la Matriz]]="Probabilidad"),AB907-(AB907*Tabla135[[#This Row],[Valor del control]]),AND(Tabla135[[#This Row],[No. de Control]]=1,Tabla135[[#This Row],[Desplazamiento en la Matriz]]="Impacto"),D908,AND(Tabla135[[#This Row],[No. de Control]]&gt;1,Tabla135[[#This Row],[Desplazamiento en la Matriz]]="Impacto"),AB907),""),"")</f>
        <v/>
      </c>
      <c r="AC908" s="310" t="str" cm="1">
        <f t="array" ref="AC908">IFERROR(IF(Tabla135[[#This Row],[Registro diligenciado]]=TRUE,_xlfn.IFS(AND(Tabla135[[#This Row],[No. de Control]]=1,Tabla135[[#This Row],[Desplazamiento en la Matriz]]="Impacto"),E908-(E908*Tabla135[[#This Row],[Valor del control]]),AND(Tabla135[[#This Row],[No. de Control]]&gt;1,Tabla135[[#This Row],[Desplazamiento en la Matriz]]="Impacto"),AC907-(AC907*Tabla135[[#This Row],[Valor del control]]),AND(Tabla135[[#This Row],[No. de Control]]=1,Tabla135[[#This Row],[Desplazamiento en la Matriz]]="Probabilidad"),E908,AND(Tabla135[[#This Row],[No. de Control]]&gt;1,Tabla135[[#This Row],[Desplazamiento en la Matriz]]="Probabilidad"),AC907),""),"")</f>
        <v/>
      </c>
      <c r="AD908" s="310">
        <f>IFERROR(_xlfn.MINIFS(Tabla135[Probabilidad residual],Tabla135[Id Riesgo],Tabla135[[#This Row],[Id Riesgo]]),"")</f>
        <v>0</v>
      </c>
      <c r="AE908" s="310">
        <f>IFERROR(_xlfn.MINIFS(Tabla135[Impacto residual],Tabla135[Id Riesgo],Tabla135[[#This Row],[Id Riesgo]]),"")</f>
        <v>0</v>
      </c>
      <c r="AF908" s="310" t="str" cm="1">
        <f t="array" ref="AF90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08" s="310" t="str" cm="1">
        <f t="array" ref="AG90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0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08" s="213"/>
      <c r="AJ908" s="727">
        <f>_xlfn.MINIFS(Tabla135[Probabilidad residual],Tabla135[Id Riesgo],Tabla135[[#This Row],[Id Riesgo]])</f>
        <v>0</v>
      </c>
      <c r="AK908" s="727">
        <f>_xlfn.MINIFS(Tabla135[Impacto residual],Tabla135[Id Riesgo],Tabla135[[#This Row],[Id Riesgo]])</f>
        <v>0</v>
      </c>
      <c r="AL908" s="727"/>
      <c r="AM908" s="727"/>
      <c r="AN908" s="213"/>
      <c r="AO908" s="213"/>
      <c r="AP908" s="213"/>
      <c r="AQ908" s="213"/>
      <c r="AR908" s="213"/>
      <c r="AS908" s="213"/>
      <c r="AT908" s="213"/>
      <c r="AU908" s="213"/>
      <c r="AV908" s="213"/>
      <c r="AW908" s="213"/>
      <c r="AX908" s="213"/>
      <c r="AY908" s="213"/>
    </row>
    <row r="909" spans="1:51" ht="14.6" x14ac:dyDescent="0.4">
      <c r="A909" s="735" t="str">
        <f>Tabla135[[#This Row],[Id Riesgo]]</f>
        <v>RC90</v>
      </c>
      <c r="B909" s="736" t="str">
        <f>Tabla135[[#This Row],[Riesgo]]</f>
        <v/>
      </c>
      <c r="C909" s="742" t="b">
        <f>Tabla135[[#This Row],[Identificado en paso 1 y 2?]]</f>
        <v>0</v>
      </c>
      <c r="D909" s="727" t="str">
        <f>_xlfn.XLOOKUP(Tabla135[[#This Row],[Id Riesgo]],Tabla13[Id Riesgo],Tabla13[Probabilidad],"",1)</f>
        <v/>
      </c>
      <c r="E909" s="727" t="str">
        <f>IF(C909=TRUE,_xlfn.XLOOKUP(Tabla135[[#This Row],[Id Riesgo]],Tabla13[Id Riesgo],Tabla13[Porcentaje Impacto],"",1),"")</f>
        <v/>
      </c>
      <c r="F909" s="290" t="str">
        <f t="shared" si="89"/>
        <v>RC90</v>
      </c>
      <c r="G909" s="415" t="b">
        <f>_xlfn.XLOOKUP(F909,Tabla13[Id Riesgo],Tabla13[Registro diligenciado],FALSE,1)</f>
        <v>0</v>
      </c>
      <c r="H909" s="290" t="str">
        <f>IF(G909,_xlfn.XLOOKUP(F909,Tabla6[Id Riesgo],Tabla6[DESCRIPCIÓN DEL RIESGO],FALSE,1),"")</f>
        <v/>
      </c>
      <c r="I909" s="327" t="str">
        <f>_xlfn.XLOOKUP(Tabla135[[#This Row],[Id Riesgo]],Tabla13[Id Riesgo],Tabla13[Probabilidad])</f>
        <v/>
      </c>
      <c r="J909" s="327" t="str">
        <f>_xlfn.XLOOKUP(Tabla135[[#This Row],[Id Riesgo]],Tabla13[Id Riesgo],Tabla13[Porcentaje Impacto],"",1)</f>
        <v/>
      </c>
      <c r="K909" s="311">
        <v>8</v>
      </c>
      <c r="L909" s="314"/>
      <c r="M909" s="314"/>
      <c r="N909" s="314"/>
      <c r="O909" s="295"/>
      <c r="P909" s="314"/>
      <c r="Q909" s="328" t="str">
        <f>_xlfn.TEXTJOIN(" ",TRUE,Tabla135[[#This Row],[Actividad - Acción ¿Qué?
Inicia con verbo]],Tabla135[[#This Row],[Complemento
(Observaciones o desviaciones)]])</f>
        <v/>
      </c>
      <c r="R909" s="295"/>
      <c r="S909" s="327" t="str">
        <f>_xlfn.XLOOKUP(Tabla135[[#This Row],[Tipo de control]],Tabla7[Tipo de control],Tabla7[Peso],"",1)</f>
        <v/>
      </c>
      <c r="T909" s="290" t="str">
        <f>_xlfn.XLOOKUP(Tabla135[[#This Row],[Tipo de control]],Tabla7[Tipo de control],Tabla7[Afectación matriz],"",1)</f>
        <v/>
      </c>
      <c r="U909" s="295"/>
      <c r="V909" s="327" t="str">
        <f>_xlfn.XLOOKUP(Tabla135[[#This Row],[Implementación]],Tabla11[Implementación],Tabla11[Peso],"",1)</f>
        <v/>
      </c>
      <c r="W909" s="295"/>
      <c r="X909" s="295"/>
      <c r="Y909" s="295"/>
      <c r="Z909" s="295"/>
      <c r="AA909" s="310" t="str">
        <f>IFERROR(Tabla135[[#This Row],[Peso del control]]+Tabla135[[#This Row],[Peso de la implementación]],"")</f>
        <v/>
      </c>
      <c r="AB909" s="310" t="str" cm="1">
        <f t="array" ref="AB909">IFERROR(IF(Tabla135[[#This Row],[Registro diligenciado]]=TRUE,_xlfn.IFS(AND(Tabla135[[#This Row],[No. de Control]]=1,Tabla135[[#This Row],[Desplazamiento en la Matriz]]="Probabilidad"),D909-(D909*Tabla135[[#This Row],[Valor del control]]),AND(Tabla135[[#This Row],[No. de Control]]&gt;1,Tabla135[[#This Row],[Desplazamiento en la Matriz]]="Probabilidad"),AB908-(AB908*Tabla135[[#This Row],[Valor del control]]),AND(Tabla135[[#This Row],[No. de Control]]=1,Tabla135[[#This Row],[Desplazamiento en la Matriz]]="Impacto"),D909,AND(Tabla135[[#This Row],[No. de Control]]&gt;1,Tabla135[[#This Row],[Desplazamiento en la Matriz]]="Impacto"),AB908),""),"")</f>
        <v/>
      </c>
      <c r="AC909" s="310" t="str" cm="1">
        <f t="array" ref="AC909">IFERROR(IF(Tabla135[[#This Row],[Registro diligenciado]]=TRUE,_xlfn.IFS(AND(Tabla135[[#This Row],[No. de Control]]=1,Tabla135[[#This Row],[Desplazamiento en la Matriz]]="Impacto"),E909-(E909*Tabla135[[#This Row],[Valor del control]]),AND(Tabla135[[#This Row],[No. de Control]]&gt;1,Tabla135[[#This Row],[Desplazamiento en la Matriz]]="Impacto"),AC908-(AC908*Tabla135[[#This Row],[Valor del control]]),AND(Tabla135[[#This Row],[No. de Control]]=1,Tabla135[[#This Row],[Desplazamiento en la Matriz]]="Probabilidad"),E909,AND(Tabla135[[#This Row],[No. de Control]]&gt;1,Tabla135[[#This Row],[Desplazamiento en la Matriz]]="Probabilidad"),AC908),""),"")</f>
        <v/>
      </c>
      <c r="AD909" s="310">
        <f>IFERROR(_xlfn.MINIFS(Tabla135[Probabilidad residual],Tabla135[Id Riesgo],Tabla135[[#This Row],[Id Riesgo]]),"")</f>
        <v>0</v>
      </c>
      <c r="AE909" s="310">
        <f>IFERROR(_xlfn.MINIFS(Tabla135[Impacto residual],Tabla135[Id Riesgo],Tabla135[[#This Row],[Id Riesgo]]),"")</f>
        <v>0</v>
      </c>
      <c r="AF909" s="310" t="str" cm="1">
        <f t="array" ref="AF90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09" s="310" t="str" cm="1">
        <f t="array" ref="AG90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0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09" s="213"/>
      <c r="AJ909" s="727">
        <f>_xlfn.MINIFS(Tabla135[Probabilidad residual],Tabla135[Id Riesgo],Tabla135[[#This Row],[Id Riesgo]])</f>
        <v>0</v>
      </c>
      <c r="AK909" s="727">
        <f>_xlfn.MINIFS(Tabla135[Impacto residual],Tabla135[Id Riesgo],Tabla135[[#This Row],[Id Riesgo]])</f>
        <v>0</v>
      </c>
      <c r="AL909" s="727"/>
      <c r="AM909" s="727"/>
      <c r="AN909" s="213"/>
      <c r="AO909" s="213"/>
      <c r="AP909" s="213"/>
      <c r="AQ909" s="213"/>
      <c r="AR909" s="213"/>
      <c r="AS909" s="213"/>
      <c r="AT909" s="213"/>
      <c r="AU909" s="213"/>
      <c r="AV909" s="213"/>
      <c r="AW909" s="213"/>
      <c r="AX909" s="213"/>
      <c r="AY909" s="213"/>
    </row>
    <row r="910" spans="1:51" ht="14.6" x14ac:dyDescent="0.4">
      <c r="A910" s="735" t="str">
        <f>Tabla135[[#This Row],[Id Riesgo]]</f>
        <v>RC90</v>
      </c>
      <c r="B910" s="736" t="str">
        <f>Tabla135[[#This Row],[Riesgo]]</f>
        <v/>
      </c>
      <c r="C910" s="742" t="b">
        <f>Tabla135[[#This Row],[Identificado en paso 1 y 2?]]</f>
        <v>0</v>
      </c>
      <c r="D910" s="727" t="str">
        <f>_xlfn.XLOOKUP(Tabla135[[#This Row],[Id Riesgo]],Tabla13[Id Riesgo],Tabla13[Probabilidad],"",1)</f>
        <v/>
      </c>
      <c r="E910" s="727" t="str">
        <f>IF(C910=TRUE,_xlfn.XLOOKUP(Tabla135[[#This Row],[Id Riesgo]],Tabla13[Id Riesgo],Tabla13[Porcentaje Impacto],"",1),"")</f>
        <v/>
      </c>
      <c r="F910" s="290" t="str">
        <f t="shared" si="89"/>
        <v>RC90</v>
      </c>
      <c r="G910" s="415" t="b">
        <f>_xlfn.XLOOKUP(F910,Tabla13[Id Riesgo],Tabla13[Registro diligenciado],FALSE,1)</f>
        <v>0</v>
      </c>
      <c r="H910" s="290" t="str">
        <f>IF(G910,_xlfn.XLOOKUP(F910,Tabla6[Id Riesgo],Tabla6[DESCRIPCIÓN DEL RIESGO],FALSE,1),"")</f>
        <v/>
      </c>
      <c r="I910" s="327" t="str">
        <f>_xlfn.XLOOKUP(Tabla135[[#This Row],[Id Riesgo]],Tabla13[Id Riesgo],Tabla13[Probabilidad])</f>
        <v/>
      </c>
      <c r="J910" s="327" t="str">
        <f>_xlfn.XLOOKUP(Tabla135[[#This Row],[Id Riesgo]],Tabla13[Id Riesgo],Tabla13[Porcentaje Impacto],"",1)</f>
        <v/>
      </c>
      <c r="K910" s="311">
        <v>9</v>
      </c>
      <c r="L910" s="314"/>
      <c r="M910" s="314"/>
      <c r="N910" s="314"/>
      <c r="O910" s="295"/>
      <c r="P910" s="314"/>
      <c r="Q910" s="328" t="str">
        <f>_xlfn.TEXTJOIN(" ",TRUE,Tabla135[[#This Row],[Actividad - Acción ¿Qué?
Inicia con verbo]],Tabla135[[#This Row],[Complemento
(Observaciones o desviaciones)]])</f>
        <v/>
      </c>
      <c r="R910" s="295"/>
      <c r="S910" s="327" t="str">
        <f>_xlfn.XLOOKUP(Tabla135[[#This Row],[Tipo de control]],Tabla7[Tipo de control],Tabla7[Peso],"",1)</f>
        <v/>
      </c>
      <c r="T910" s="290" t="str">
        <f>_xlfn.XLOOKUP(Tabla135[[#This Row],[Tipo de control]],Tabla7[Tipo de control],Tabla7[Afectación matriz],"",1)</f>
        <v/>
      </c>
      <c r="U910" s="295"/>
      <c r="V910" s="327" t="str">
        <f>_xlfn.XLOOKUP(Tabla135[[#This Row],[Implementación]],Tabla11[Implementación],Tabla11[Peso],"",1)</f>
        <v/>
      </c>
      <c r="W910" s="295"/>
      <c r="X910" s="295"/>
      <c r="Y910" s="295"/>
      <c r="Z910" s="295"/>
      <c r="AA910" s="310" t="str">
        <f>IFERROR(Tabla135[[#This Row],[Peso del control]]+Tabla135[[#This Row],[Peso de la implementación]],"")</f>
        <v/>
      </c>
      <c r="AB910" s="310" t="str" cm="1">
        <f t="array" ref="AB910">IFERROR(IF(Tabla135[[#This Row],[Registro diligenciado]]=TRUE,_xlfn.IFS(AND(Tabla135[[#This Row],[No. de Control]]=1,Tabla135[[#This Row],[Desplazamiento en la Matriz]]="Probabilidad"),D910-(D910*Tabla135[[#This Row],[Valor del control]]),AND(Tabla135[[#This Row],[No. de Control]]&gt;1,Tabla135[[#This Row],[Desplazamiento en la Matriz]]="Probabilidad"),AB909-(AB909*Tabla135[[#This Row],[Valor del control]]),AND(Tabla135[[#This Row],[No. de Control]]=1,Tabla135[[#This Row],[Desplazamiento en la Matriz]]="Impacto"),D910,AND(Tabla135[[#This Row],[No. de Control]]&gt;1,Tabla135[[#This Row],[Desplazamiento en la Matriz]]="Impacto"),AB909),""),"")</f>
        <v/>
      </c>
      <c r="AC910" s="310" t="str" cm="1">
        <f t="array" ref="AC910">IFERROR(IF(Tabla135[[#This Row],[Registro diligenciado]]=TRUE,_xlfn.IFS(AND(Tabla135[[#This Row],[No. de Control]]=1,Tabla135[[#This Row],[Desplazamiento en la Matriz]]="Impacto"),E910-(E910*Tabla135[[#This Row],[Valor del control]]),AND(Tabla135[[#This Row],[No. de Control]]&gt;1,Tabla135[[#This Row],[Desplazamiento en la Matriz]]="Impacto"),AC909-(AC909*Tabla135[[#This Row],[Valor del control]]),AND(Tabla135[[#This Row],[No. de Control]]=1,Tabla135[[#This Row],[Desplazamiento en la Matriz]]="Probabilidad"),E910,AND(Tabla135[[#This Row],[No. de Control]]&gt;1,Tabla135[[#This Row],[Desplazamiento en la Matriz]]="Probabilidad"),AC909),""),"")</f>
        <v/>
      </c>
      <c r="AD910" s="310">
        <f>IFERROR(_xlfn.MINIFS(Tabla135[Probabilidad residual],Tabla135[Id Riesgo],Tabla135[[#This Row],[Id Riesgo]]),"")</f>
        <v>0</v>
      </c>
      <c r="AE910" s="310">
        <f>IFERROR(_xlfn.MINIFS(Tabla135[Impacto residual],Tabla135[Id Riesgo],Tabla135[[#This Row],[Id Riesgo]]),"")</f>
        <v>0</v>
      </c>
      <c r="AF910" s="310" t="str" cm="1">
        <f t="array" ref="AF91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10" s="310" t="str" cm="1">
        <f t="array" ref="AG91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1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10" s="213"/>
      <c r="AJ910" s="727">
        <f>_xlfn.MINIFS(Tabla135[Probabilidad residual],Tabla135[Id Riesgo],Tabla135[[#This Row],[Id Riesgo]])</f>
        <v>0</v>
      </c>
      <c r="AK910" s="727">
        <f>_xlfn.MINIFS(Tabla135[Impacto residual],Tabla135[Id Riesgo],Tabla135[[#This Row],[Id Riesgo]])</f>
        <v>0</v>
      </c>
      <c r="AL910" s="727"/>
      <c r="AM910" s="727"/>
      <c r="AN910" s="213"/>
      <c r="AO910" s="213"/>
      <c r="AP910" s="213"/>
      <c r="AQ910" s="213"/>
      <c r="AR910" s="213"/>
      <c r="AS910" s="213"/>
      <c r="AT910" s="213"/>
      <c r="AU910" s="213"/>
      <c r="AV910" s="213"/>
      <c r="AW910" s="213"/>
      <c r="AX910" s="213"/>
      <c r="AY910" s="213"/>
    </row>
    <row r="911" spans="1:51" ht="14.6" x14ac:dyDescent="0.4">
      <c r="A911" s="735" t="str">
        <f>Tabla135[[#This Row],[Id Riesgo]]</f>
        <v>RC90</v>
      </c>
      <c r="B911" s="736" t="str">
        <f>Tabla135[[#This Row],[Riesgo]]</f>
        <v/>
      </c>
      <c r="C911" s="742" t="b">
        <f>Tabla135[[#This Row],[Identificado en paso 1 y 2?]]</f>
        <v>0</v>
      </c>
      <c r="D911" s="727" t="str">
        <f>_xlfn.XLOOKUP(Tabla135[[#This Row],[Id Riesgo]],Tabla13[Id Riesgo],Tabla13[Probabilidad],"",1)</f>
        <v/>
      </c>
      <c r="E911" s="727" t="str">
        <f>IF(C911=TRUE,_xlfn.XLOOKUP(Tabla135[[#This Row],[Id Riesgo]],Tabla13[Id Riesgo],Tabla13[Porcentaje Impacto],"",1),"")</f>
        <v/>
      </c>
      <c r="F911" s="290" t="str">
        <f t="shared" si="89"/>
        <v>RC90</v>
      </c>
      <c r="G911" s="415" t="b">
        <f>_xlfn.XLOOKUP(F911,Tabla13[Id Riesgo],Tabla13[Registro diligenciado],FALSE,1)</f>
        <v>0</v>
      </c>
      <c r="H911" s="290" t="str">
        <f>IF(G911,_xlfn.XLOOKUP(F911,Tabla6[Id Riesgo],Tabla6[DESCRIPCIÓN DEL RIESGO],FALSE,1),"")</f>
        <v/>
      </c>
      <c r="I911" s="327" t="str">
        <f>_xlfn.XLOOKUP(Tabla135[[#This Row],[Id Riesgo]],Tabla13[Id Riesgo],Tabla13[Probabilidad])</f>
        <v/>
      </c>
      <c r="J911" s="327" t="str">
        <f>_xlfn.XLOOKUP(Tabla135[[#This Row],[Id Riesgo]],Tabla13[Id Riesgo],Tabla13[Porcentaje Impacto],"",1)</f>
        <v/>
      </c>
      <c r="K911" s="311">
        <v>10</v>
      </c>
      <c r="L911" s="314"/>
      <c r="M911" s="314"/>
      <c r="N911" s="314"/>
      <c r="O911" s="295"/>
      <c r="P911" s="314"/>
      <c r="Q911" s="328" t="str">
        <f>_xlfn.TEXTJOIN(" ",TRUE,Tabla135[[#This Row],[Actividad - Acción ¿Qué?
Inicia con verbo]],Tabla135[[#This Row],[Complemento
(Observaciones o desviaciones)]])</f>
        <v/>
      </c>
      <c r="R911" s="295"/>
      <c r="S911" s="327" t="str">
        <f>_xlfn.XLOOKUP(Tabla135[[#This Row],[Tipo de control]],Tabla7[Tipo de control],Tabla7[Peso],"",1)</f>
        <v/>
      </c>
      <c r="T911" s="290" t="str">
        <f>_xlfn.XLOOKUP(Tabla135[[#This Row],[Tipo de control]],Tabla7[Tipo de control],Tabla7[Afectación matriz],"",1)</f>
        <v/>
      </c>
      <c r="U911" s="295"/>
      <c r="V911" s="327" t="str">
        <f>_xlfn.XLOOKUP(Tabla135[[#This Row],[Implementación]],Tabla11[Implementación],Tabla11[Peso],"",1)</f>
        <v/>
      </c>
      <c r="W911" s="295"/>
      <c r="X911" s="295"/>
      <c r="Y911" s="295"/>
      <c r="Z911" s="295"/>
      <c r="AA911" s="310" t="str">
        <f>IFERROR(Tabla135[[#This Row],[Peso del control]]+Tabla135[[#This Row],[Peso de la implementación]],"")</f>
        <v/>
      </c>
      <c r="AB911" s="310" t="str" cm="1">
        <f t="array" ref="AB911">IFERROR(IF(Tabla135[[#This Row],[Registro diligenciado]]=TRUE,_xlfn.IFS(AND(Tabla135[[#This Row],[No. de Control]]=1,Tabla135[[#This Row],[Desplazamiento en la Matriz]]="Probabilidad"),D911-(D911*Tabla135[[#This Row],[Valor del control]]),AND(Tabla135[[#This Row],[No. de Control]]&gt;1,Tabla135[[#This Row],[Desplazamiento en la Matriz]]="Probabilidad"),AB910-(AB910*Tabla135[[#This Row],[Valor del control]]),AND(Tabla135[[#This Row],[No. de Control]]=1,Tabla135[[#This Row],[Desplazamiento en la Matriz]]="Impacto"),D911,AND(Tabla135[[#This Row],[No. de Control]]&gt;1,Tabla135[[#This Row],[Desplazamiento en la Matriz]]="Impacto"),AB910),""),"")</f>
        <v/>
      </c>
      <c r="AC911" s="310" t="str" cm="1">
        <f t="array" ref="AC911">IFERROR(IF(Tabla135[[#This Row],[Registro diligenciado]]=TRUE,_xlfn.IFS(AND(Tabla135[[#This Row],[No. de Control]]=1,Tabla135[[#This Row],[Desplazamiento en la Matriz]]="Impacto"),E911-(E911*Tabla135[[#This Row],[Valor del control]]),AND(Tabla135[[#This Row],[No. de Control]]&gt;1,Tabla135[[#This Row],[Desplazamiento en la Matriz]]="Impacto"),AC910-(AC910*Tabla135[[#This Row],[Valor del control]]),AND(Tabla135[[#This Row],[No. de Control]]=1,Tabla135[[#This Row],[Desplazamiento en la Matriz]]="Probabilidad"),E911,AND(Tabla135[[#This Row],[No. de Control]]&gt;1,Tabla135[[#This Row],[Desplazamiento en la Matriz]]="Probabilidad"),AC910),""),"")</f>
        <v/>
      </c>
      <c r="AD911" s="310">
        <f>IFERROR(_xlfn.MINIFS(Tabla135[Probabilidad residual],Tabla135[Id Riesgo],Tabla135[[#This Row],[Id Riesgo]]),"")</f>
        <v>0</v>
      </c>
      <c r="AE911" s="310">
        <f>IFERROR(_xlfn.MINIFS(Tabla135[Impacto residual],Tabla135[Id Riesgo],Tabla135[[#This Row],[Id Riesgo]]),"")</f>
        <v>0</v>
      </c>
      <c r="AF911" s="310" t="str" cm="1">
        <f t="array" ref="AF91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11" s="310" t="str" cm="1">
        <f t="array" ref="AG91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1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11" s="213"/>
      <c r="AJ911" s="727">
        <f>_xlfn.MINIFS(Tabla135[Probabilidad residual],Tabla135[Id Riesgo],Tabla135[[#This Row],[Id Riesgo]])</f>
        <v>0</v>
      </c>
      <c r="AK911" s="727">
        <f>_xlfn.MINIFS(Tabla135[Impacto residual],Tabla135[Id Riesgo],Tabla135[[#This Row],[Id Riesgo]])</f>
        <v>0</v>
      </c>
      <c r="AL911" s="727"/>
      <c r="AM911" s="727"/>
      <c r="AN911" s="213"/>
      <c r="AO911" s="213"/>
      <c r="AP911" s="213"/>
      <c r="AQ911" s="213"/>
      <c r="AR911" s="213"/>
      <c r="AS911" s="213"/>
      <c r="AT911" s="213"/>
      <c r="AU911" s="213"/>
      <c r="AV911" s="213"/>
      <c r="AW911" s="213"/>
      <c r="AX911" s="213"/>
      <c r="AY911" s="213"/>
    </row>
    <row r="912" spans="1:51" ht="14.6" x14ac:dyDescent="0.4">
      <c r="A912" s="735" t="str">
        <f>Tabla135[[#This Row],[Id Riesgo]]</f>
        <v>RC91</v>
      </c>
      <c r="B912" s="736" t="str">
        <f>Tabla135[[#This Row],[Riesgo]]</f>
        <v/>
      </c>
      <c r="C912" s="742" t="b">
        <f>Tabla135[[#This Row],[Identificado en paso 1 y 2?]]</f>
        <v>0</v>
      </c>
      <c r="D912" s="727" t="str">
        <f>_xlfn.XLOOKUP(Tabla135[[#This Row],[Id Riesgo]],Tabla13[Id Riesgo],Tabla13[Probabilidad],"",1)</f>
        <v/>
      </c>
      <c r="E912" s="727" t="str">
        <f>IF(C912=TRUE,_xlfn.XLOOKUP(Tabla135[[#This Row],[Id Riesgo]],Tabla13[Id Riesgo],Tabla13[Porcentaje Impacto],"",1),"")</f>
        <v/>
      </c>
      <c r="F912" s="290" t="s">
        <v>222</v>
      </c>
      <c r="G912" s="415" t="b">
        <f>_xlfn.XLOOKUP(F912,Tabla13[Id Riesgo],Tabla13[Registro diligenciado],FALSE,1)</f>
        <v>0</v>
      </c>
      <c r="H912" s="290" t="str">
        <f>IF(G912,_xlfn.XLOOKUP(F912,Tabla6[Id Riesgo],Tabla6[DESCRIPCIÓN DEL RIESGO],FALSE,1),"")</f>
        <v/>
      </c>
      <c r="I912" s="327" t="str">
        <f>_xlfn.XLOOKUP(Tabla135[[#This Row],[Id Riesgo]],Tabla13[Id Riesgo],Tabla13[Probabilidad])</f>
        <v/>
      </c>
      <c r="J912" s="327" t="str">
        <f>_xlfn.XLOOKUP(Tabla135[[#This Row],[Id Riesgo]],Tabla13[Id Riesgo],Tabla13[Porcentaje Impacto],"",1)</f>
        <v/>
      </c>
      <c r="K912" s="311">
        <v>1</v>
      </c>
      <c r="L912" s="314"/>
      <c r="M912" s="314"/>
      <c r="N912" s="314"/>
      <c r="O912" s="295"/>
      <c r="P912" s="314"/>
      <c r="Q912" s="328" t="str">
        <f>_xlfn.TEXTJOIN(" ",TRUE,Tabla135[[#This Row],[Actividad - Acción ¿Qué?
Inicia con verbo]],Tabla135[[#This Row],[Complemento
(Observaciones o desviaciones)]])</f>
        <v/>
      </c>
      <c r="R912" s="295"/>
      <c r="S912" s="327" t="str">
        <f>_xlfn.XLOOKUP(Tabla135[[#This Row],[Tipo de control]],Tabla7[Tipo de control],Tabla7[Peso],"",1)</f>
        <v/>
      </c>
      <c r="T912" s="290" t="str">
        <f>_xlfn.XLOOKUP(Tabla135[[#This Row],[Tipo de control]],Tabla7[Tipo de control],Tabla7[Afectación matriz],"",1)</f>
        <v/>
      </c>
      <c r="U912" s="295"/>
      <c r="V912" s="327" t="str">
        <f>_xlfn.XLOOKUP(Tabla135[[#This Row],[Implementación]],Tabla11[Implementación],Tabla11[Peso],"",1)</f>
        <v/>
      </c>
      <c r="W912" s="295"/>
      <c r="X912" s="295"/>
      <c r="Y912" s="295"/>
      <c r="Z912" s="295"/>
      <c r="AA912" s="310" t="str">
        <f>IFERROR(Tabla135[[#This Row],[Peso del control]]+Tabla135[[#This Row],[Peso de la implementación]],"")</f>
        <v/>
      </c>
      <c r="AB912" s="310" t="str" cm="1">
        <f t="array" ref="AB912">IFERROR(IF(Tabla135[[#This Row],[Registro diligenciado]]=TRUE,_xlfn.IFS(AND(Tabla135[[#This Row],[No. de Control]]=1,Tabla135[[#This Row],[Desplazamiento en la Matriz]]="Probabilidad"),D912-(D912*Tabla135[[#This Row],[Valor del control]]),AND(Tabla135[[#This Row],[No. de Control]]&gt;1,Tabla135[[#This Row],[Desplazamiento en la Matriz]]="Probabilidad"),AB911-(AB911*Tabla135[[#This Row],[Valor del control]]),AND(Tabla135[[#This Row],[No. de Control]]=1,Tabla135[[#This Row],[Desplazamiento en la Matriz]]="Impacto"),D912,AND(Tabla135[[#This Row],[No. de Control]]&gt;1,Tabla135[[#This Row],[Desplazamiento en la Matriz]]="Impacto"),AB911),""),"")</f>
        <v/>
      </c>
      <c r="AC912" s="310" t="str" cm="1">
        <f t="array" ref="AC912">IFERROR(IF(Tabla135[[#This Row],[Registro diligenciado]]=TRUE,_xlfn.IFS(AND(Tabla135[[#This Row],[No. de Control]]=1,Tabla135[[#This Row],[Desplazamiento en la Matriz]]="Impacto"),E912-(E912*Tabla135[[#This Row],[Valor del control]]),AND(Tabla135[[#This Row],[No. de Control]]&gt;1,Tabla135[[#This Row],[Desplazamiento en la Matriz]]="Impacto"),AC911-(AC911*Tabla135[[#This Row],[Valor del control]]),AND(Tabla135[[#This Row],[No. de Control]]=1,Tabla135[[#This Row],[Desplazamiento en la Matriz]]="Probabilidad"),E912,AND(Tabla135[[#This Row],[No. de Control]]&gt;1,Tabla135[[#This Row],[Desplazamiento en la Matriz]]="Probabilidad"),AC911),""),"")</f>
        <v/>
      </c>
      <c r="AD912" s="310">
        <f>IFERROR(_xlfn.MINIFS(Tabla135[Probabilidad residual],Tabla135[Id Riesgo],Tabla135[[#This Row],[Id Riesgo]]),"")</f>
        <v>0</v>
      </c>
      <c r="AE912" s="310">
        <f>IFERROR(_xlfn.MINIFS(Tabla135[Impacto residual],Tabla135[Id Riesgo],Tabla135[[#This Row],[Id Riesgo]]),"")</f>
        <v>0</v>
      </c>
      <c r="AF912" s="310" t="str" cm="1">
        <f t="array" ref="AF91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12" s="310" t="str" cm="1">
        <f t="array" ref="AG91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1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12" s="213"/>
      <c r="AJ912" s="727">
        <f>_xlfn.MINIFS(Tabla135[Probabilidad residual],Tabla135[Id Riesgo],Tabla135[[#This Row],[Id Riesgo]])</f>
        <v>0</v>
      </c>
      <c r="AK912" s="727">
        <f>_xlfn.MINIFS(Tabla135[Impacto residual],Tabla135[Id Riesgo],Tabla135[[#This Row],[Id Riesgo]])</f>
        <v>0</v>
      </c>
      <c r="AL912" s="727" t="str" cm="1">
        <f t="array" ref="AL912">IFERROR(_xlfn.IFS(AND(AJ912&gt;=CONFIGURACIÓN!$BF$6,AJ912&lt;=CONFIGURACIÓN!$BG$6),CONFIGURACIÓN!$BE$6,AND(AJ912&gt;=CONFIGURACIÓN!$BF$7,AJ912&lt;=CONFIGURACIÓN!$BG$7),CONFIGURACIÓN!$BE$7,AND(AJ912&gt;=CONFIGURACIÓN!$BF$8,AJ912&lt;=CONFIGURACIÓN!$BG$8),CONFIGURACIÓN!$BE$8,AND(AJ912&gt;=CONFIGURACIÓN!$BF$9,AJ912&lt;=CONFIGURACIÓN!$BG$9),CONFIGURACIÓN!$BE$9,AND(AJ912&gt;=CONFIGURACIÓN!$BF$10,AJ912&lt;=CONFIGURACIÓN!$BG$10),CONFIGURACIÓN!$BE$10),"")</f>
        <v/>
      </c>
      <c r="AM912" s="727" t="str" cm="1">
        <f t="array" ref="AM912">IFERROR(_xlfn.IFS(AND(AK912&gt;=CONFIGURACIÓN!$BJ$6,AK912&lt;=CONFIGURACIÓN!$BK$6),CONFIGURACIÓN!$BI$6,AND(AK912&gt;=CONFIGURACIÓN!$BJ$7,AK912&lt;=CONFIGURACIÓN!$BK$7),CONFIGURACIÓN!$BI$7,AND(AK912&gt;=CONFIGURACIÓN!$BJ$8,AK912&lt;=CONFIGURACIÓN!$BK$8),CONFIGURACIÓN!$BI$8,AND(AK912&gt;=CONFIGURACIÓN!$BJ$9,AK912&lt;=CONFIGURACIÓN!$BK$9),CONFIGURACIÓN!$BI$9,AND(AK912&gt;=CONFIGURACIÓN!$BJ$10,AK912&lt;=CONFIGURACIÓN!$BK$10),CONFIGURACIÓN!$BI$10),"")</f>
        <v/>
      </c>
      <c r="AN912" s="213"/>
      <c r="AO912" s="213"/>
      <c r="AP912" s="213"/>
      <c r="AQ912" s="213"/>
      <c r="AR912" s="213"/>
      <c r="AS912" s="213"/>
      <c r="AT912" s="213"/>
      <c r="AU912" s="213"/>
      <c r="AV912" s="213"/>
      <c r="AW912" s="213"/>
      <c r="AX912" s="213"/>
      <c r="AY912" s="213"/>
    </row>
    <row r="913" spans="1:51" ht="14.6" x14ac:dyDescent="0.4">
      <c r="A913" s="735" t="str">
        <f>Tabla135[[#This Row],[Id Riesgo]]</f>
        <v>RC91</v>
      </c>
      <c r="B913" s="736" t="str">
        <f>Tabla135[[#This Row],[Riesgo]]</f>
        <v/>
      </c>
      <c r="C913" s="742" t="b">
        <f>Tabla135[[#This Row],[Identificado en paso 1 y 2?]]</f>
        <v>0</v>
      </c>
      <c r="D913" s="727" t="str">
        <f>_xlfn.XLOOKUP(Tabla135[[#This Row],[Id Riesgo]],Tabla13[Id Riesgo],Tabla13[Probabilidad],"",1)</f>
        <v/>
      </c>
      <c r="E913" s="727" t="str">
        <f>IF(C913=TRUE,_xlfn.XLOOKUP(Tabla135[[#This Row],[Id Riesgo]],Tabla13[Id Riesgo],Tabla13[Porcentaje Impacto],"",1),"")</f>
        <v/>
      </c>
      <c r="F913" s="290" t="str">
        <f t="shared" ref="F913:F921" si="90">F912</f>
        <v>RC91</v>
      </c>
      <c r="G913" s="415" t="b">
        <f>_xlfn.XLOOKUP(F913,Tabla13[Id Riesgo],Tabla13[Registro diligenciado],FALSE,1)</f>
        <v>0</v>
      </c>
      <c r="H913" s="290" t="str">
        <f>IF(G913,_xlfn.XLOOKUP(F913,Tabla6[Id Riesgo],Tabla6[DESCRIPCIÓN DEL RIESGO],FALSE,1),"")</f>
        <v/>
      </c>
      <c r="I913" s="327" t="str">
        <f>_xlfn.XLOOKUP(Tabla135[[#This Row],[Id Riesgo]],Tabla13[Id Riesgo],Tabla13[Probabilidad])</f>
        <v/>
      </c>
      <c r="J913" s="327" t="str">
        <f>_xlfn.XLOOKUP(Tabla135[[#This Row],[Id Riesgo]],Tabla13[Id Riesgo],Tabla13[Porcentaje Impacto],"",1)</f>
        <v/>
      </c>
      <c r="K913" s="311">
        <v>2</v>
      </c>
      <c r="L913" s="314"/>
      <c r="M913" s="314"/>
      <c r="N913" s="314"/>
      <c r="O913" s="295"/>
      <c r="P913" s="314"/>
      <c r="Q913" s="328" t="str">
        <f>_xlfn.TEXTJOIN(" ",TRUE,Tabla135[[#This Row],[Actividad - Acción ¿Qué?
Inicia con verbo]],Tabla135[[#This Row],[Complemento
(Observaciones o desviaciones)]])</f>
        <v/>
      </c>
      <c r="R913" s="295"/>
      <c r="S913" s="327" t="str">
        <f>_xlfn.XLOOKUP(Tabla135[[#This Row],[Tipo de control]],Tabla7[Tipo de control],Tabla7[Peso],"",1)</f>
        <v/>
      </c>
      <c r="T913" s="290" t="str">
        <f>_xlfn.XLOOKUP(Tabla135[[#This Row],[Tipo de control]],Tabla7[Tipo de control],Tabla7[Afectación matriz],"",1)</f>
        <v/>
      </c>
      <c r="U913" s="295"/>
      <c r="V913" s="327" t="str">
        <f>_xlfn.XLOOKUP(Tabla135[[#This Row],[Implementación]],Tabla11[Implementación],Tabla11[Peso],"",1)</f>
        <v/>
      </c>
      <c r="W913" s="295"/>
      <c r="X913" s="295"/>
      <c r="Y913" s="295"/>
      <c r="Z913" s="295"/>
      <c r="AA913" s="310" t="str">
        <f>IFERROR(Tabla135[[#This Row],[Peso del control]]+Tabla135[[#This Row],[Peso de la implementación]],"")</f>
        <v/>
      </c>
      <c r="AB913" s="310" t="str" cm="1">
        <f t="array" ref="AB913">IFERROR(IF(Tabla135[[#This Row],[Registro diligenciado]]=TRUE,_xlfn.IFS(AND(Tabla135[[#This Row],[No. de Control]]=1,Tabla135[[#This Row],[Desplazamiento en la Matriz]]="Probabilidad"),D913-(D913*Tabla135[[#This Row],[Valor del control]]),AND(Tabla135[[#This Row],[No. de Control]]&gt;1,Tabla135[[#This Row],[Desplazamiento en la Matriz]]="Probabilidad"),AB912-(AB912*Tabla135[[#This Row],[Valor del control]]),AND(Tabla135[[#This Row],[No. de Control]]=1,Tabla135[[#This Row],[Desplazamiento en la Matriz]]="Impacto"),D913,AND(Tabla135[[#This Row],[No. de Control]]&gt;1,Tabla135[[#This Row],[Desplazamiento en la Matriz]]="Impacto"),AB912),""),"")</f>
        <v/>
      </c>
      <c r="AC913" s="310" t="str" cm="1">
        <f t="array" ref="AC913">IFERROR(IF(Tabla135[[#This Row],[Registro diligenciado]]=TRUE,_xlfn.IFS(AND(Tabla135[[#This Row],[No. de Control]]=1,Tabla135[[#This Row],[Desplazamiento en la Matriz]]="Impacto"),E913-(E913*Tabla135[[#This Row],[Valor del control]]),AND(Tabla135[[#This Row],[No. de Control]]&gt;1,Tabla135[[#This Row],[Desplazamiento en la Matriz]]="Impacto"),AC912-(AC912*Tabla135[[#This Row],[Valor del control]]),AND(Tabla135[[#This Row],[No. de Control]]=1,Tabla135[[#This Row],[Desplazamiento en la Matriz]]="Probabilidad"),E913,AND(Tabla135[[#This Row],[No. de Control]]&gt;1,Tabla135[[#This Row],[Desplazamiento en la Matriz]]="Probabilidad"),AC912),""),"")</f>
        <v/>
      </c>
      <c r="AD913" s="310">
        <f>IFERROR(_xlfn.MINIFS(Tabla135[Probabilidad residual],Tabla135[Id Riesgo],Tabla135[[#This Row],[Id Riesgo]]),"")</f>
        <v>0</v>
      </c>
      <c r="AE913" s="310">
        <f>IFERROR(_xlfn.MINIFS(Tabla135[Impacto residual],Tabla135[Id Riesgo],Tabla135[[#This Row],[Id Riesgo]]),"")</f>
        <v>0</v>
      </c>
      <c r="AF913" s="310" t="str" cm="1">
        <f t="array" ref="AF91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13" s="310" t="str" cm="1">
        <f t="array" ref="AG91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1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13" s="213"/>
      <c r="AJ913" s="727">
        <f>_xlfn.MINIFS(Tabla135[Probabilidad residual],Tabla135[Id Riesgo],Tabla135[[#This Row],[Id Riesgo]])</f>
        <v>0</v>
      </c>
      <c r="AK913" s="727">
        <f>_xlfn.MINIFS(Tabla135[Impacto residual],Tabla135[Id Riesgo],Tabla135[[#This Row],[Id Riesgo]])</f>
        <v>0</v>
      </c>
      <c r="AL913" s="727"/>
      <c r="AM913" s="727"/>
      <c r="AN913" s="213"/>
      <c r="AO913" s="213"/>
      <c r="AP913" s="213"/>
      <c r="AQ913" s="213"/>
      <c r="AR913" s="213"/>
      <c r="AS913" s="213"/>
      <c r="AT913" s="213"/>
      <c r="AU913" s="213"/>
      <c r="AV913" s="213"/>
      <c r="AW913" s="213"/>
      <c r="AX913" s="213"/>
      <c r="AY913" s="213"/>
    </row>
    <row r="914" spans="1:51" ht="14.6" x14ac:dyDescent="0.4">
      <c r="A914" s="735" t="str">
        <f>Tabla135[[#This Row],[Id Riesgo]]</f>
        <v>RC91</v>
      </c>
      <c r="B914" s="736" t="str">
        <f>Tabla135[[#This Row],[Riesgo]]</f>
        <v/>
      </c>
      <c r="C914" s="742" t="b">
        <f>Tabla135[[#This Row],[Identificado en paso 1 y 2?]]</f>
        <v>0</v>
      </c>
      <c r="D914" s="727" t="str">
        <f>_xlfn.XLOOKUP(Tabla135[[#This Row],[Id Riesgo]],Tabla13[Id Riesgo],Tabla13[Probabilidad],"",1)</f>
        <v/>
      </c>
      <c r="E914" s="727" t="str">
        <f>IF(C914=TRUE,_xlfn.XLOOKUP(Tabla135[[#This Row],[Id Riesgo]],Tabla13[Id Riesgo],Tabla13[Porcentaje Impacto],"",1),"")</f>
        <v/>
      </c>
      <c r="F914" s="290" t="str">
        <f t="shared" si="90"/>
        <v>RC91</v>
      </c>
      <c r="G914" s="415" t="b">
        <f>_xlfn.XLOOKUP(F914,Tabla13[Id Riesgo],Tabla13[Registro diligenciado],FALSE,1)</f>
        <v>0</v>
      </c>
      <c r="H914" s="290" t="str">
        <f>IF(G914,_xlfn.XLOOKUP(F914,Tabla6[Id Riesgo],Tabla6[DESCRIPCIÓN DEL RIESGO],FALSE,1),"")</f>
        <v/>
      </c>
      <c r="I914" s="327" t="str">
        <f>_xlfn.XLOOKUP(Tabla135[[#This Row],[Id Riesgo]],Tabla13[Id Riesgo],Tabla13[Probabilidad])</f>
        <v/>
      </c>
      <c r="J914" s="327" t="str">
        <f>_xlfn.XLOOKUP(Tabla135[[#This Row],[Id Riesgo]],Tabla13[Id Riesgo],Tabla13[Porcentaje Impacto],"",1)</f>
        <v/>
      </c>
      <c r="K914" s="311">
        <v>3</v>
      </c>
      <c r="L914" s="314"/>
      <c r="M914" s="314"/>
      <c r="N914" s="314"/>
      <c r="O914" s="295"/>
      <c r="P914" s="314"/>
      <c r="Q914" s="328" t="str">
        <f>_xlfn.TEXTJOIN(" ",TRUE,Tabla135[[#This Row],[Actividad - Acción ¿Qué?
Inicia con verbo]],Tabla135[[#This Row],[Complemento
(Observaciones o desviaciones)]])</f>
        <v/>
      </c>
      <c r="R914" s="295"/>
      <c r="S914" s="327" t="str">
        <f>_xlfn.XLOOKUP(Tabla135[[#This Row],[Tipo de control]],Tabla7[Tipo de control],Tabla7[Peso],"",1)</f>
        <v/>
      </c>
      <c r="T914" s="290" t="str">
        <f>_xlfn.XLOOKUP(Tabla135[[#This Row],[Tipo de control]],Tabla7[Tipo de control],Tabla7[Afectación matriz],"",1)</f>
        <v/>
      </c>
      <c r="U914" s="295"/>
      <c r="V914" s="327" t="str">
        <f>_xlfn.XLOOKUP(Tabla135[[#This Row],[Implementación]],Tabla11[Implementación],Tabla11[Peso],"",1)</f>
        <v/>
      </c>
      <c r="W914" s="295"/>
      <c r="X914" s="295"/>
      <c r="Y914" s="295"/>
      <c r="Z914" s="295"/>
      <c r="AA914" s="310" t="str">
        <f>IFERROR(Tabla135[[#This Row],[Peso del control]]+Tabla135[[#This Row],[Peso de la implementación]],"")</f>
        <v/>
      </c>
      <c r="AB914" s="310" t="str" cm="1">
        <f t="array" ref="AB914">IFERROR(IF(Tabla135[[#This Row],[Registro diligenciado]]=TRUE,_xlfn.IFS(AND(Tabla135[[#This Row],[No. de Control]]=1,Tabla135[[#This Row],[Desplazamiento en la Matriz]]="Probabilidad"),D914-(D914*Tabla135[[#This Row],[Valor del control]]),AND(Tabla135[[#This Row],[No. de Control]]&gt;1,Tabla135[[#This Row],[Desplazamiento en la Matriz]]="Probabilidad"),AB913-(AB913*Tabla135[[#This Row],[Valor del control]]),AND(Tabla135[[#This Row],[No. de Control]]=1,Tabla135[[#This Row],[Desplazamiento en la Matriz]]="Impacto"),D914,AND(Tabla135[[#This Row],[No. de Control]]&gt;1,Tabla135[[#This Row],[Desplazamiento en la Matriz]]="Impacto"),AB913),""),"")</f>
        <v/>
      </c>
      <c r="AC914" s="310" t="str" cm="1">
        <f t="array" ref="AC914">IFERROR(IF(Tabla135[[#This Row],[Registro diligenciado]]=TRUE,_xlfn.IFS(AND(Tabla135[[#This Row],[No. de Control]]=1,Tabla135[[#This Row],[Desplazamiento en la Matriz]]="Impacto"),E914-(E914*Tabla135[[#This Row],[Valor del control]]),AND(Tabla135[[#This Row],[No. de Control]]&gt;1,Tabla135[[#This Row],[Desplazamiento en la Matriz]]="Impacto"),AC913-(AC913*Tabla135[[#This Row],[Valor del control]]),AND(Tabla135[[#This Row],[No. de Control]]=1,Tabla135[[#This Row],[Desplazamiento en la Matriz]]="Probabilidad"),E914,AND(Tabla135[[#This Row],[No. de Control]]&gt;1,Tabla135[[#This Row],[Desplazamiento en la Matriz]]="Probabilidad"),AC913),""),"")</f>
        <v/>
      </c>
      <c r="AD914" s="310">
        <f>IFERROR(_xlfn.MINIFS(Tabla135[Probabilidad residual],Tabla135[Id Riesgo],Tabla135[[#This Row],[Id Riesgo]]),"")</f>
        <v>0</v>
      </c>
      <c r="AE914" s="310">
        <f>IFERROR(_xlfn.MINIFS(Tabla135[Impacto residual],Tabla135[Id Riesgo],Tabla135[[#This Row],[Id Riesgo]]),"")</f>
        <v>0</v>
      </c>
      <c r="AF914" s="310" t="str" cm="1">
        <f t="array" ref="AF91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14" s="310" t="str" cm="1">
        <f t="array" ref="AG91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1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14" s="213"/>
      <c r="AJ914" s="727">
        <f>_xlfn.MINIFS(Tabla135[Probabilidad residual],Tabla135[Id Riesgo],Tabla135[[#This Row],[Id Riesgo]])</f>
        <v>0</v>
      </c>
      <c r="AK914" s="727">
        <f>_xlfn.MINIFS(Tabla135[Impacto residual],Tabla135[Id Riesgo],Tabla135[[#This Row],[Id Riesgo]])</f>
        <v>0</v>
      </c>
      <c r="AL914" s="727"/>
      <c r="AM914" s="727"/>
      <c r="AN914" s="213"/>
      <c r="AO914" s="213"/>
      <c r="AP914" s="213"/>
      <c r="AQ914" s="213"/>
      <c r="AR914" s="213"/>
      <c r="AS914" s="213"/>
      <c r="AT914" s="213"/>
      <c r="AU914" s="213"/>
      <c r="AV914" s="213"/>
      <c r="AW914" s="213"/>
      <c r="AX914" s="213"/>
      <c r="AY914" s="213"/>
    </row>
    <row r="915" spans="1:51" ht="14.6" x14ac:dyDescent="0.4">
      <c r="A915" s="735" t="str">
        <f>Tabla135[[#This Row],[Id Riesgo]]</f>
        <v>RC91</v>
      </c>
      <c r="B915" s="736" t="str">
        <f>Tabla135[[#This Row],[Riesgo]]</f>
        <v/>
      </c>
      <c r="C915" s="742" t="b">
        <f>Tabla135[[#This Row],[Identificado en paso 1 y 2?]]</f>
        <v>0</v>
      </c>
      <c r="D915" s="727" t="str">
        <f>_xlfn.XLOOKUP(Tabla135[[#This Row],[Id Riesgo]],Tabla13[Id Riesgo],Tabla13[Probabilidad],"",1)</f>
        <v/>
      </c>
      <c r="E915" s="727" t="str">
        <f>IF(C915=TRUE,_xlfn.XLOOKUP(Tabla135[[#This Row],[Id Riesgo]],Tabla13[Id Riesgo],Tabla13[Porcentaje Impacto],"",1),"")</f>
        <v/>
      </c>
      <c r="F915" s="290" t="str">
        <f t="shared" si="90"/>
        <v>RC91</v>
      </c>
      <c r="G915" s="415" t="b">
        <f>_xlfn.XLOOKUP(F915,Tabla13[Id Riesgo],Tabla13[Registro diligenciado],FALSE,1)</f>
        <v>0</v>
      </c>
      <c r="H915" s="290" t="str">
        <f>IF(G915,_xlfn.XLOOKUP(F915,Tabla6[Id Riesgo],Tabla6[DESCRIPCIÓN DEL RIESGO],FALSE,1),"")</f>
        <v/>
      </c>
      <c r="I915" s="327" t="str">
        <f>_xlfn.XLOOKUP(Tabla135[[#This Row],[Id Riesgo]],Tabla13[Id Riesgo],Tabla13[Probabilidad])</f>
        <v/>
      </c>
      <c r="J915" s="327" t="str">
        <f>_xlfn.XLOOKUP(Tabla135[[#This Row],[Id Riesgo]],Tabla13[Id Riesgo],Tabla13[Porcentaje Impacto],"",1)</f>
        <v/>
      </c>
      <c r="K915" s="311">
        <v>4</v>
      </c>
      <c r="L915" s="314"/>
      <c r="M915" s="314"/>
      <c r="N915" s="314"/>
      <c r="O915" s="295"/>
      <c r="P915" s="314"/>
      <c r="Q915" s="328" t="str">
        <f>_xlfn.TEXTJOIN(" ",TRUE,Tabla135[[#This Row],[Actividad - Acción ¿Qué?
Inicia con verbo]],Tabla135[[#This Row],[Complemento
(Observaciones o desviaciones)]])</f>
        <v/>
      </c>
      <c r="R915" s="295"/>
      <c r="S915" s="327" t="str">
        <f>_xlfn.XLOOKUP(Tabla135[[#This Row],[Tipo de control]],Tabla7[Tipo de control],Tabla7[Peso],"",1)</f>
        <v/>
      </c>
      <c r="T915" s="290" t="str">
        <f>_xlfn.XLOOKUP(Tabla135[[#This Row],[Tipo de control]],Tabla7[Tipo de control],Tabla7[Afectación matriz],"",1)</f>
        <v/>
      </c>
      <c r="U915" s="295"/>
      <c r="V915" s="327" t="str">
        <f>_xlfn.XLOOKUP(Tabla135[[#This Row],[Implementación]],Tabla11[Implementación],Tabla11[Peso],"",1)</f>
        <v/>
      </c>
      <c r="W915" s="295"/>
      <c r="X915" s="295"/>
      <c r="Y915" s="295"/>
      <c r="Z915" s="295"/>
      <c r="AA915" s="310" t="str">
        <f>IFERROR(Tabla135[[#This Row],[Peso del control]]+Tabla135[[#This Row],[Peso de la implementación]],"")</f>
        <v/>
      </c>
      <c r="AB915" s="310" t="str" cm="1">
        <f t="array" ref="AB915">IFERROR(IF(Tabla135[[#This Row],[Registro diligenciado]]=TRUE,_xlfn.IFS(AND(Tabla135[[#This Row],[No. de Control]]=1,Tabla135[[#This Row],[Desplazamiento en la Matriz]]="Probabilidad"),D915-(D915*Tabla135[[#This Row],[Valor del control]]),AND(Tabla135[[#This Row],[No. de Control]]&gt;1,Tabla135[[#This Row],[Desplazamiento en la Matriz]]="Probabilidad"),AB914-(AB914*Tabla135[[#This Row],[Valor del control]]),AND(Tabla135[[#This Row],[No. de Control]]=1,Tabla135[[#This Row],[Desplazamiento en la Matriz]]="Impacto"),D915,AND(Tabla135[[#This Row],[No. de Control]]&gt;1,Tabla135[[#This Row],[Desplazamiento en la Matriz]]="Impacto"),AB914),""),"")</f>
        <v/>
      </c>
      <c r="AC915" s="310" t="str" cm="1">
        <f t="array" ref="AC915">IFERROR(IF(Tabla135[[#This Row],[Registro diligenciado]]=TRUE,_xlfn.IFS(AND(Tabla135[[#This Row],[No. de Control]]=1,Tabla135[[#This Row],[Desplazamiento en la Matriz]]="Impacto"),E915-(E915*Tabla135[[#This Row],[Valor del control]]),AND(Tabla135[[#This Row],[No. de Control]]&gt;1,Tabla135[[#This Row],[Desplazamiento en la Matriz]]="Impacto"),AC914-(AC914*Tabla135[[#This Row],[Valor del control]]),AND(Tabla135[[#This Row],[No. de Control]]=1,Tabla135[[#This Row],[Desplazamiento en la Matriz]]="Probabilidad"),E915,AND(Tabla135[[#This Row],[No. de Control]]&gt;1,Tabla135[[#This Row],[Desplazamiento en la Matriz]]="Probabilidad"),AC914),""),"")</f>
        <v/>
      </c>
      <c r="AD915" s="310">
        <f>IFERROR(_xlfn.MINIFS(Tabla135[Probabilidad residual],Tabla135[Id Riesgo],Tabla135[[#This Row],[Id Riesgo]]),"")</f>
        <v>0</v>
      </c>
      <c r="AE915" s="310">
        <f>IFERROR(_xlfn.MINIFS(Tabla135[Impacto residual],Tabla135[Id Riesgo],Tabla135[[#This Row],[Id Riesgo]]),"")</f>
        <v>0</v>
      </c>
      <c r="AF915" s="310" t="str" cm="1">
        <f t="array" ref="AF91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15" s="310" t="str" cm="1">
        <f t="array" ref="AG91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1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15" s="213"/>
      <c r="AJ915" s="727">
        <f>_xlfn.MINIFS(Tabla135[Probabilidad residual],Tabla135[Id Riesgo],Tabla135[[#This Row],[Id Riesgo]])</f>
        <v>0</v>
      </c>
      <c r="AK915" s="727">
        <f>_xlfn.MINIFS(Tabla135[Impacto residual],Tabla135[Id Riesgo],Tabla135[[#This Row],[Id Riesgo]])</f>
        <v>0</v>
      </c>
      <c r="AL915" s="727"/>
      <c r="AM915" s="727"/>
      <c r="AN915" s="213"/>
      <c r="AO915" s="213"/>
      <c r="AP915" s="213"/>
      <c r="AQ915" s="213"/>
      <c r="AR915" s="213"/>
      <c r="AS915" s="213"/>
      <c r="AT915" s="213"/>
      <c r="AU915" s="213"/>
      <c r="AV915" s="213"/>
      <c r="AW915" s="213"/>
      <c r="AX915" s="213"/>
      <c r="AY915" s="213"/>
    </row>
    <row r="916" spans="1:51" ht="14.6" x14ac:dyDescent="0.4">
      <c r="A916" s="735" t="str">
        <f>Tabla135[[#This Row],[Id Riesgo]]</f>
        <v>RC91</v>
      </c>
      <c r="B916" s="736" t="str">
        <f>Tabla135[[#This Row],[Riesgo]]</f>
        <v/>
      </c>
      <c r="C916" s="742" t="b">
        <f>Tabla135[[#This Row],[Identificado en paso 1 y 2?]]</f>
        <v>0</v>
      </c>
      <c r="D916" s="727" t="str">
        <f>_xlfn.XLOOKUP(Tabla135[[#This Row],[Id Riesgo]],Tabla13[Id Riesgo],Tabla13[Probabilidad],"",1)</f>
        <v/>
      </c>
      <c r="E916" s="727" t="str">
        <f>IF(C916=TRUE,_xlfn.XLOOKUP(Tabla135[[#This Row],[Id Riesgo]],Tabla13[Id Riesgo],Tabla13[Porcentaje Impacto],"",1),"")</f>
        <v/>
      </c>
      <c r="F916" s="290" t="str">
        <f t="shared" si="90"/>
        <v>RC91</v>
      </c>
      <c r="G916" s="415" t="b">
        <f>_xlfn.XLOOKUP(F916,Tabla13[Id Riesgo],Tabla13[Registro diligenciado],FALSE,1)</f>
        <v>0</v>
      </c>
      <c r="H916" s="290" t="str">
        <f>IF(G916,_xlfn.XLOOKUP(F916,Tabla6[Id Riesgo],Tabla6[DESCRIPCIÓN DEL RIESGO],FALSE,1),"")</f>
        <v/>
      </c>
      <c r="I916" s="327" t="str">
        <f>_xlfn.XLOOKUP(Tabla135[[#This Row],[Id Riesgo]],Tabla13[Id Riesgo],Tabla13[Probabilidad])</f>
        <v/>
      </c>
      <c r="J916" s="327" t="str">
        <f>_xlfn.XLOOKUP(Tabla135[[#This Row],[Id Riesgo]],Tabla13[Id Riesgo],Tabla13[Porcentaje Impacto],"",1)</f>
        <v/>
      </c>
      <c r="K916" s="311">
        <v>5</v>
      </c>
      <c r="L916" s="314"/>
      <c r="M916" s="314"/>
      <c r="N916" s="314"/>
      <c r="O916" s="295"/>
      <c r="P916" s="314"/>
      <c r="Q916" s="328" t="str">
        <f>_xlfn.TEXTJOIN(" ",TRUE,Tabla135[[#This Row],[Actividad - Acción ¿Qué?
Inicia con verbo]],Tabla135[[#This Row],[Complemento
(Observaciones o desviaciones)]])</f>
        <v/>
      </c>
      <c r="R916" s="295"/>
      <c r="S916" s="327" t="str">
        <f>_xlfn.XLOOKUP(Tabla135[[#This Row],[Tipo de control]],Tabla7[Tipo de control],Tabla7[Peso],"",1)</f>
        <v/>
      </c>
      <c r="T916" s="290" t="str">
        <f>_xlfn.XLOOKUP(Tabla135[[#This Row],[Tipo de control]],Tabla7[Tipo de control],Tabla7[Afectación matriz],"",1)</f>
        <v/>
      </c>
      <c r="U916" s="295"/>
      <c r="V916" s="327" t="str">
        <f>_xlfn.XLOOKUP(Tabla135[[#This Row],[Implementación]],Tabla11[Implementación],Tabla11[Peso],"",1)</f>
        <v/>
      </c>
      <c r="W916" s="295"/>
      <c r="X916" s="295"/>
      <c r="Y916" s="295"/>
      <c r="Z916" s="295"/>
      <c r="AA916" s="310" t="str">
        <f>IFERROR(Tabla135[[#This Row],[Peso del control]]+Tabla135[[#This Row],[Peso de la implementación]],"")</f>
        <v/>
      </c>
      <c r="AB916" s="310" t="str" cm="1">
        <f t="array" ref="AB916">IFERROR(IF(Tabla135[[#This Row],[Registro diligenciado]]=TRUE,_xlfn.IFS(AND(Tabla135[[#This Row],[No. de Control]]=1,Tabla135[[#This Row],[Desplazamiento en la Matriz]]="Probabilidad"),D916-(D916*Tabla135[[#This Row],[Valor del control]]),AND(Tabla135[[#This Row],[No. de Control]]&gt;1,Tabla135[[#This Row],[Desplazamiento en la Matriz]]="Probabilidad"),AB915-(AB915*Tabla135[[#This Row],[Valor del control]]),AND(Tabla135[[#This Row],[No. de Control]]=1,Tabla135[[#This Row],[Desplazamiento en la Matriz]]="Impacto"),D916,AND(Tabla135[[#This Row],[No. de Control]]&gt;1,Tabla135[[#This Row],[Desplazamiento en la Matriz]]="Impacto"),AB915),""),"")</f>
        <v/>
      </c>
      <c r="AC916" s="310" t="str" cm="1">
        <f t="array" ref="AC916">IFERROR(IF(Tabla135[[#This Row],[Registro diligenciado]]=TRUE,_xlfn.IFS(AND(Tabla135[[#This Row],[No. de Control]]=1,Tabla135[[#This Row],[Desplazamiento en la Matriz]]="Impacto"),E916-(E916*Tabla135[[#This Row],[Valor del control]]),AND(Tabla135[[#This Row],[No. de Control]]&gt;1,Tabla135[[#This Row],[Desplazamiento en la Matriz]]="Impacto"),AC915-(AC915*Tabla135[[#This Row],[Valor del control]]),AND(Tabla135[[#This Row],[No. de Control]]=1,Tabla135[[#This Row],[Desplazamiento en la Matriz]]="Probabilidad"),E916,AND(Tabla135[[#This Row],[No. de Control]]&gt;1,Tabla135[[#This Row],[Desplazamiento en la Matriz]]="Probabilidad"),AC915),""),"")</f>
        <v/>
      </c>
      <c r="AD916" s="310">
        <f>IFERROR(_xlfn.MINIFS(Tabla135[Probabilidad residual],Tabla135[Id Riesgo],Tabla135[[#This Row],[Id Riesgo]]),"")</f>
        <v>0</v>
      </c>
      <c r="AE916" s="310">
        <f>IFERROR(_xlfn.MINIFS(Tabla135[Impacto residual],Tabla135[Id Riesgo],Tabla135[[#This Row],[Id Riesgo]]),"")</f>
        <v>0</v>
      </c>
      <c r="AF916" s="310" t="str" cm="1">
        <f t="array" ref="AF91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16" s="310" t="str" cm="1">
        <f t="array" ref="AG91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1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16" s="213"/>
      <c r="AJ916" s="727">
        <f>_xlfn.MINIFS(Tabla135[Probabilidad residual],Tabla135[Id Riesgo],Tabla135[[#This Row],[Id Riesgo]])</f>
        <v>0</v>
      </c>
      <c r="AK916" s="727">
        <f>_xlfn.MINIFS(Tabla135[Impacto residual],Tabla135[Id Riesgo],Tabla135[[#This Row],[Id Riesgo]])</f>
        <v>0</v>
      </c>
      <c r="AL916" s="727"/>
      <c r="AM916" s="727"/>
      <c r="AN916" s="213"/>
      <c r="AO916" s="213"/>
      <c r="AP916" s="213"/>
      <c r="AQ916" s="213"/>
      <c r="AR916" s="213"/>
      <c r="AS916" s="213"/>
      <c r="AT916" s="213"/>
      <c r="AU916" s="213"/>
      <c r="AV916" s="213"/>
      <c r="AW916" s="213"/>
      <c r="AX916" s="213"/>
      <c r="AY916" s="213"/>
    </row>
    <row r="917" spans="1:51" ht="14.6" x14ac:dyDescent="0.4">
      <c r="A917" s="735" t="str">
        <f>Tabla135[[#This Row],[Id Riesgo]]</f>
        <v>RC91</v>
      </c>
      <c r="B917" s="736" t="str">
        <f>Tabla135[[#This Row],[Riesgo]]</f>
        <v/>
      </c>
      <c r="C917" s="742" t="b">
        <f>Tabla135[[#This Row],[Identificado en paso 1 y 2?]]</f>
        <v>0</v>
      </c>
      <c r="D917" s="727" t="str">
        <f>_xlfn.XLOOKUP(Tabla135[[#This Row],[Id Riesgo]],Tabla13[Id Riesgo],Tabla13[Probabilidad],"",1)</f>
        <v/>
      </c>
      <c r="E917" s="727" t="str">
        <f>IF(C917=TRUE,_xlfn.XLOOKUP(Tabla135[[#This Row],[Id Riesgo]],Tabla13[Id Riesgo],Tabla13[Porcentaje Impacto],"",1),"")</f>
        <v/>
      </c>
      <c r="F917" s="290" t="str">
        <f t="shared" si="90"/>
        <v>RC91</v>
      </c>
      <c r="G917" s="415" t="b">
        <f>_xlfn.XLOOKUP(F917,Tabla13[Id Riesgo],Tabla13[Registro diligenciado],FALSE,1)</f>
        <v>0</v>
      </c>
      <c r="H917" s="290" t="str">
        <f>IF(G917,_xlfn.XLOOKUP(F917,Tabla6[Id Riesgo],Tabla6[DESCRIPCIÓN DEL RIESGO],FALSE,1),"")</f>
        <v/>
      </c>
      <c r="I917" s="327" t="str">
        <f>_xlfn.XLOOKUP(Tabla135[[#This Row],[Id Riesgo]],Tabla13[Id Riesgo],Tabla13[Probabilidad])</f>
        <v/>
      </c>
      <c r="J917" s="327" t="str">
        <f>_xlfn.XLOOKUP(Tabla135[[#This Row],[Id Riesgo]],Tabla13[Id Riesgo],Tabla13[Porcentaje Impacto],"",1)</f>
        <v/>
      </c>
      <c r="K917" s="311">
        <v>6</v>
      </c>
      <c r="L917" s="314"/>
      <c r="M917" s="314"/>
      <c r="N917" s="314"/>
      <c r="O917" s="295"/>
      <c r="P917" s="314"/>
      <c r="Q917" s="328" t="str">
        <f>_xlfn.TEXTJOIN(" ",TRUE,Tabla135[[#This Row],[Actividad - Acción ¿Qué?
Inicia con verbo]],Tabla135[[#This Row],[Complemento
(Observaciones o desviaciones)]])</f>
        <v/>
      </c>
      <c r="R917" s="295"/>
      <c r="S917" s="327" t="str">
        <f>_xlfn.XLOOKUP(Tabla135[[#This Row],[Tipo de control]],Tabla7[Tipo de control],Tabla7[Peso],"",1)</f>
        <v/>
      </c>
      <c r="T917" s="290" t="str">
        <f>_xlfn.XLOOKUP(Tabla135[[#This Row],[Tipo de control]],Tabla7[Tipo de control],Tabla7[Afectación matriz],"",1)</f>
        <v/>
      </c>
      <c r="U917" s="295"/>
      <c r="V917" s="327" t="str">
        <f>_xlfn.XLOOKUP(Tabla135[[#This Row],[Implementación]],Tabla11[Implementación],Tabla11[Peso],"",1)</f>
        <v/>
      </c>
      <c r="W917" s="295"/>
      <c r="X917" s="295"/>
      <c r="Y917" s="295"/>
      <c r="Z917" s="295"/>
      <c r="AA917" s="310" t="str">
        <f>IFERROR(Tabla135[[#This Row],[Peso del control]]+Tabla135[[#This Row],[Peso de la implementación]],"")</f>
        <v/>
      </c>
      <c r="AB917" s="310" t="str" cm="1">
        <f t="array" ref="AB917">IFERROR(IF(Tabla135[[#This Row],[Registro diligenciado]]=TRUE,_xlfn.IFS(AND(Tabla135[[#This Row],[No. de Control]]=1,Tabla135[[#This Row],[Desplazamiento en la Matriz]]="Probabilidad"),D917-(D917*Tabla135[[#This Row],[Valor del control]]),AND(Tabla135[[#This Row],[No. de Control]]&gt;1,Tabla135[[#This Row],[Desplazamiento en la Matriz]]="Probabilidad"),AB916-(AB916*Tabla135[[#This Row],[Valor del control]]),AND(Tabla135[[#This Row],[No. de Control]]=1,Tabla135[[#This Row],[Desplazamiento en la Matriz]]="Impacto"),D917,AND(Tabla135[[#This Row],[No. de Control]]&gt;1,Tabla135[[#This Row],[Desplazamiento en la Matriz]]="Impacto"),AB916),""),"")</f>
        <v/>
      </c>
      <c r="AC917" s="310" t="str" cm="1">
        <f t="array" ref="AC917">IFERROR(IF(Tabla135[[#This Row],[Registro diligenciado]]=TRUE,_xlfn.IFS(AND(Tabla135[[#This Row],[No. de Control]]=1,Tabla135[[#This Row],[Desplazamiento en la Matriz]]="Impacto"),E917-(E917*Tabla135[[#This Row],[Valor del control]]),AND(Tabla135[[#This Row],[No. de Control]]&gt;1,Tabla135[[#This Row],[Desplazamiento en la Matriz]]="Impacto"),AC916-(AC916*Tabla135[[#This Row],[Valor del control]]),AND(Tabla135[[#This Row],[No. de Control]]=1,Tabla135[[#This Row],[Desplazamiento en la Matriz]]="Probabilidad"),E917,AND(Tabla135[[#This Row],[No. de Control]]&gt;1,Tabla135[[#This Row],[Desplazamiento en la Matriz]]="Probabilidad"),AC916),""),"")</f>
        <v/>
      </c>
      <c r="AD917" s="310">
        <f>IFERROR(_xlfn.MINIFS(Tabla135[Probabilidad residual],Tabla135[Id Riesgo],Tabla135[[#This Row],[Id Riesgo]]),"")</f>
        <v>0</v>
      </c>
      <c r="AE917" s="310">
        <f>IFERROR(_xlfn.MINIFS(Tabla135[Impacto residual],Tabla135[Id Riesgo],Tabla135[[#This Row],[Id Riesgo]]),"")</f>
        <v>0</v>
      </c>
      <c r="AF917" s="310" t="str" cm="1">
        <f t="array" ref="AF91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17" s="310" t="str" cm="1">
        <f t="array" ref="AG91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1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17" s="213"/>
      <c r="AJ917" s="727">
        <f>_xlfn.MINIFS(Tabla135[Probabilidad residual],Tabla135[Id Riesgo],Tabla135[[#This Row],[Id Riesgo]])</f>
        <v>0</v>
      </c>
      <c r="AK917" s="727">
        <f>_xlfn.MINIFS(Tabla135[Impacto residual],Tabla135[Id Riesgo],Tabla135[[#This Row],[Id Riesgo]])</f>
        <v>0</v>
      </c>
      <c r="AL917" s="727"/>
      <c r="AM917" s="727"/>
      <c r="AN917" s="213"/>
      <c r="AO917" s="213"/>
      <c r="AP917" s="213"/>
      <c r="AQ917" s="213"/>
      <c r="AR917" s="213"/>
      <c r="AS917" s="213"/>
      <c r="AT917" s="213"/>
      <c r="AU917" s="213"/>
      <c r="AV917" s="213"/>
      <c r="AW917" s="213"/>
      <c r="AX917" s="213"/>
      <c r="AY917" s="213"/>
    </row>
    <row r="918" spans="1:51" ht="14.6" x14ac:dyDescent="0.4">
      <c r="A918" s="735" t="str">
        <f>Tabla135[[#This Row],[Id Riesgo]]</f>
        <v>RC91</v>
      </c>
      <c r="B918" s="736" t="str">
        <f>Tabla135[[#This Row],[Riesgo]]</f>
        <v/>
      </c>
      <c r="C918" s="742" t="b">
        <f>Tabla135[[#This Row],[Identificado en paso 1 y 2?]]</f>
        <v>0</v>
      </c>
      <c r="D918" s="727" t="str">
        <f>_xlfn.XLOOKUP(Tabla135[[#This Row],[Id Riesgo]],Tabla13[Id Riesgo],Tabla13[Probabilidad],"",1)</f>
        <v/>
      </c>
      <c r="E918" s="727" t="str">
        <f>IF(C918=TRUE,_xlfn.XLOOKUP(Tabla135[[#This Row],[Id Riesgo]],Tabla13[Id Riesgo],Tabla13[Porcentaje Impacto],"",1),"")</f>
        <v/>
      </c>
      <c r="F918" s="290" t="str">
        <f t="shared" si="90"/>
        <v>RC91</v>
      </c>
      <c r="G918" s="415" t="b">
        <f>_xlfn.XLOOKUP(F918,Tabla13[Id Riesgo],Tabla13[Registro diligenciado],FALSE,1)</f>
        <v>0</v>
      </c>
      <c r="H918" s="290" t="str">
        <f>IF(G918,_xlfn.XLOOKUP(F918,Tabla6[Id Riesgo],Tabla6[DESCRIPCIÓN DEL RIESGO],FALSE,1),"")</f>
        <v/>
      </c>
      <c r="I918" s="327" t="str">
        <f>_xlfn.XLOOKUP(Tabla135[[#This Row],[Id Riesgo]],Tabla13[Id Riesgo],Tabla13[Probabilidad])</f>
        <v/>
      </c>
      <c r="J918" s="327" t="str">
        <f>_xlfn.XLOOKUP(Tabla135[[#This Row],[Id Riesgo]],Tabla13[Id Riesgo],Tabla13[Porcentaje Impacto],"",1)</f>
        <v/>
      </c>
      <c r="K918" s="311">
        <v>7</v>
      </c>
      <c r="L918" s="314"/>
      <c r="M918" s="314"/>
      <c r="N918" s="314"/>
      <c r="O918" s="295"/>
      <c r="P918" s="314"/>
      <c r="Q918" s="328" t="str">
        <f>_xlfn.TEXTJOIN(" ",TRUE,Tabla135[[#This Row],[Actividad - Acción ¿Qué?
Inicia con verbo]],Tabla135[[#This Row],[Complemento
(Observaciones o desviaciones)]])</f>
        <v/>
      </c>
      <c r="R918" s="295"/>
      <c r="S918" s="327" t="str">
        <f>_xlfn.XLOOKUP(Tabla135[[#This Row],[Tipo de control]],Tabla7[Tipo de control],Tabla7[Peso],"",1)</f>
        <v/>
      </c>
      <c r="T918" s="290" t="str">
        <f>_xlfn.XLOOKUP(Tabla135[[#This Row],[Tipo de control]],Tabla7[Tipo de control],Tabla7[Afectación matriz],"",1)</f>
        <v/>
      </c>
      <c r="U918" s="295"/>
      <c r="V918" s="327" t="str">
        <f>_xlfn.XLOOKUP(Tabla135[[#This Row],[Implementación]],Tabla11[Implementación],Tabla11[Peso],"",1)</f>
        <v/>
      </c>
      <c r="W918" s="295"/>
      <c r="X918" s="295"/>
      <c r="Y918" s="295"/>
      <c r="Z918" s="295"/>
      <c r="AA918" s="310" t="str">
        <f>IFERROR(Tabla135[[#This Row],[Peso del control]]+Tabla135[[#This Row],[Peso de la implementación]],"")</f>
        <v/>
      </c>
      <c r="AB918" s="310" t="str" cm="1">
        <f t="array" ref="AB918">IFERROR(IF(Tabla135[[#This Row],[Registro diligenciado]]=TRUE,_xlfn.IFS(AND(Tabla135[[#This Row],[No. de Control]]=1,Tabla135[[#This Row],[Desplazamiento en la Matriz]]="Probabilidad"),D918-(D918*Tabla135[[#This Row],[Valor del control]]),AND(Tabla135[[#This Row],[No. de Control]]&gt;1,Tabla135[[#This Row],[Desplazamiento en la Matriz]]="Probabilidad"),AB917-(AB917*Tabla135[[#This Row],[Valor del control]]),AND(Tabla135[[#This Row],[No. de Control]]=1,Tabla135[[#This Row],[Desplazamiento en la Matriz]]="Impacto"),D918,AND(Tabla135[[#This Row],[No. de Control]]&gt;1,Tabla135[[#This Row],[Desplazamiento en la Matriz]]="Impacto"),AB917),""),"")</f>
        <v/>
      </c>
      <c r="AC918" s="310" t="str" cm="1">
        <f t="array" ref="AC918">IFERROR(IF(Tabla135[[#This Row],[Registro diligenciado]]=TRUE,_xlfn.IFS(AND(Tabla135[[#This Row],[No. de Control]]=1,Tabla135[[#This Row],[Desplazamiento en la Matriz]]="Impacto"),E918-(E918*Tabla135[[#This Row],[Valor del control]]),AND(Tabla135[[#This Row],[No. de Control]]&gt;1,Tabla135[[#This Row],[Desplazamiento en la Matriz]]="Impacto"),AC917-(AC917*Tabla135[[#This Row],[Valor del control]]),AND(Tabla135[[#This Row],[No. de Control]]=1,Tabla135[[#This Row],[Desplazamiento en la Matriz]]="Probabilidad"),E918,AND(Tabla135[[#This Row],[No. de Control]]&gt;1,Tabla135[[#This Row],[Desplazamiento en la Matriz]]="Probabilidad"),AC917),""),"")</f>
        <v/>
      </c>
      <c r="AD918" s="310">
        <f>IFERROR(_xlfn.MINIFS(Tabla135[Probabilidad residual],Tabla135[Id Riesgo],Tabla135[[#This Row],[Id Riesgo]]),"")</f>
        <v>0</v>
      </c>
      <c r="AE918" s="310">
        <f>IFERROR(_xlfn.MINIFS(Tabla135[Impacto residual],Tabla135[Id Riesgo],Tabla135[[#This Row],[Id Riesgo]]),"")</f>
        <v>0</v>
      </c>
      <c r="AF918" s="310" t="str" cm="1">
        <f t="array" ref="AF91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18" s="310" t="str" cm="1">
        <f t="array" ref="AG91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1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18" s="213"/>
      <c r="AJ918" s="727">
        <f>_xlfn.MINIFS(Tabla135[Probabilidad residual],Tabla135[Id Riesgo],Tabla135[[#This Row],[Id Riesgo]])</f>
        <v>0</v>
      </c>
      <c r="AK918" s="727">
        <f>_xlfn.MINIFS(Tabla135[Impacto residual],Tabla135[Id Riesgo],Tabla135[[#This Row],[Id Riesgo]])</f>
        <v>0</v>
      </c>
      <c r="AL918" s="727"/>
      <c r="AM918" s="727"/>
      <c r="AN918" s="213"/>
      <c r="AO918" s="213"/>
      <c r="AP918" s="213"/>
      <c r="AQ918" s="213"/>
      <c r="AR918" s="213"/>
      <c r="AS918" s="213"/>
      <c r="AT918" s="213"/>
      <c r="AU918" s="213"/>
      <c r="AV918" s="213"/>
      <c r="AW918" s="213"/>
      <c r="AX918" s="213"/>
      <c r="AY918" s="213"/>
    </row>
    <row r="919" spans="1:51" ht="14.6" x14ac:dyDescent="0.4">
      <c r="A919" s="735" t="str">
        <f>Tabla135[[#This Row],[Id Riesgo]]</f>
        <v>RC91</v>
      </c>
      <c r="B919" s="736" t="str">
        <f>Tabla135[[#This Row],[Riesgo]]</f>
        <v/>
      </c>
      <c r="C919" s="742" t="b">
        <f>Tabla135[[#This Row],[Identificado en paso 1 y 2?]]</f>
        <v>0</v>
      </c>
      <c r="D919" s="727" t="str">
        <f>_xlfn.XLOOKUP(Tabla135[[#This Row],[Id Riesgo]],Tabla13[Id Riesgo],Tabla13[Probabilidad],"",1)</f>
        <v/>
      </c>
      <c r="E919" s="727" t="str">
        <f>IF(C919=TRUE,_xlfn.XLOOKUP(Tabla135[[#This Row],[Id Riesgo]],Tabla13[Id Riesgo],Tabla13[Porcentaje Impacto],"",1),"")</f>
        <v/>
      </c>
      <c r="F919" s="290" t="str">
        <f t="shared" si="90"/>
        <v>RC91</v>
      </c>
      <c r="G919" s="415" t="b">
        <f>_xlfn.XLOOKUP(F919,Tabla13[Id Riesgo],Tabla13[Registro diligenciado],FALSE,1)</f>
        <v>0</v>
      </c>
      <c r="H919" s="290" t="str">
        <f>IF(G919,_xlfn.XLOOKUP(F919,Tabla6[Id Riesgo],Tabla6[DESCRIPCIÓN DEL RIESGO],FALSE,1),"")</f>
        <v/>
      </c>
      <c r="I919" s="327" t="str">
        <f>_xlfn.XLOOKUP(Tabla135[[#This Row],[Id Riesgo]],Tabla13[Id Riesgo],Tabla13[Probabilidad])</f>
        <v/>
      </c>
      <c r="J919" s="327" t="str">
        <f>_xlfn.XLOOKUP(Tabla135[[#This Row],[Id Riesgo]],Tabla13[Id Riesgo],Tabla13[Porcentaje Impacto],"",1)</f>
        <v/>
      </c>
      <c r="K919" s="311">
        <v>8</v>
      </c>
      <c r="L919" s="314"/>
      <c r="M919" s="314"/>
      <c r="N919" s="314"/>
      <c r="O919" s="295"/>
      <c r="P919" s="314"/>
      <c r="Q919" s="328" t="str">
        <f>_xlfn.TEXTJOIN(" ",TRUE,Tabla135[[#This Row],[Actividad - Acción ¿Qué?
Inicia con verbo]],Tabla135[[#This Row],[Complemento
(Observaciones o desviaciones)]])</f>
        <v/>
      </c>
      <c r="R919" s="295"/>
      <c r="S919" s="327" t="str">
        <f>_xlfn.XLOOKUP(Tabla135[[#This Row],[Tipo de control]],Tabla7[Tipo de control],Tabla7[Peso],"",1)</f>
        <v/>
      </c>
      <c r="T919" s="290" t="str">
        <f>_xlfn.XLOOKUP(Tabla135[[#This Row],[Tipo de control]],Tabla7[Tipo de control],Tabla7[Afectación matriz],"",1)</f>
        <v/>
      </c>
      <c r="U919" s="295"/>
      <c r="V919" s="327" t="str">
        <f>_xlfn.XLOOKUP(Tabla135[[#This Row],[Implementación]],Tabla11[Implementación],Tabla11[Peso],"",1)</f>
        <v/>
      </c>
      <c r="W919" s="295"/>
      <c r="X919" s="295"/>
      <c r="Y919" s="295"/>
      <c r="Z919" s="295"/>
      <c r="AA919" s="310" t="str">
        <f>IFERROR(Tabla135[[#This Row],[Peso del control]]+Tabla135[[#This Row],[Peso de la implementación]],"")</f>
        <v/>
      </c>
      <c r="AB919" s="310" t="str" cm="1">
        <f t="array" ref="AB919">IFERROR(IF(Tabla135[[#This Row],[Registro diligenciado]]=TRUE,_xlfn.IFS(AND(Tabla135[[#This Row],[No. de Control]]=1,Tabla135[[#This Row],[Desplazamiento en la Matriz]]="Probabilidad"),D919-(D919*Tabla135[[#This Row],[Valor del control]]),AND(Tabla135[[#This Row],[No. de Control]]&gt;1,Tabla135[[#This Row],[Desplazamiento en la Matriz]]="Probabilidad"),AB918-(AB918*Tabla135[[#This Row],[Valor del control]]),AND(Tabla135[[#This Row],[No. de Control]]=1,Tabla135[[#This Row],[Desplazamiento en la Matriz]]="Impacto"),D919,AND(Tabla135[[#This Row],[No. de Control]]&gt;1,Tabla135[[#This Row],[Desplazamiento en la Matriz]]="Impacto"),AB918),""),"")</f>
        <v/>
      </c>
      <c r="AC919" s="310" t="str" cm="1">
        <f t="array" ref="AC919">IFERROR(IF(Tabla135[[#This Row],[Registro diligenciado]]=TRUE,_xlfn.IFS(AND(Tabla135[[#This Row],[No. de Control]]=1,Tabla135[[#This Row],[Desplazamiento en la Matriz]]="Impacto"),E919-(E919*Tabla135[[#This Row],[Valor del control]]),AND(Tabla135[[#This Row],[No. de Control]]&gt;1,Tabla135[[#This Row],[Desplazamiento en la Matriz]]="Impacto"),AC918-(AC918*Tabla135[[#This Row],[Valor del control]]),AND(Tabla135[[#This Row],[No. de Control]]=1,Tabla135[[#This Row],[Desplazamiento en la Matriz]]="Probabilidad"),E919,AND(Tabla135[[#This Row],[No. de Control]]&gt;1,Tabla135[[#This Row],[Desplazamiento en la Matriz]]="Probabilidad"),AC918),""),"")</f>
        <v/>
      </c>
      <c r="AD919" s="310">
        <f>IFERROR(_xlfn.MINIFS(Tabla135[Probabilidad residual],Tabla135[Id Riesgo],Tabla135[[#This Row],[Id Riesgo]]),"")</f>
        <v>0</v>
      </c>
      <c r="AE919" s="310">
        <f>IFERROR(_xlfn.MINIFS(Tabla135[Impacto residual],Tabla135[Id Riesgo],Tabla135[[#This Row],[Id Riesgo]]),"")</f>
        <v>0</v>
      </c>
      <c r="AF919" s="310" t="str" cm="1">
        <f t="array" ref="AF91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19" s="310" t="str" cm="1">
        <f t="array" ref="AG91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1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19" s="213"/>
      <c r="AJ919" s="727">
        <f>_xlfn.MINIFS(Tabla135[Probabilidad residual],Tabla135[Id Riesgo],Tabla135[[#This Row],[Id Riesgo]])</f>
        <v>0</v>
      </c>
      <c r="AK919" s="727">
        <f>_xlfn.MINIFS(Tabla135[Impacto residual],Tabla135[Id Riesgo],Tabla135[[#This Row],[Id Riesgo]])</f>
        <v>0</v>
      </c>
      <c r="AL919" s="727"/>
      <c r="AM919" s="727"/>
      <c r="AN919" s="213"/>
      <c r="AO919" s="213"/>
      <c r="AP919" s="213"/>
      <c r="AQ919" s="213"/>
      <c r="AR919" s="213"/>
      <c r="AS919" s="213"/>
      <c r="AT919" s="213"/>
      <c r="AU919" s="213"/>
      <c r="AV919" s="213"/>
      <c r="AW919" s="213"/>
      <c r="AX919" s="213"/>
      <c r="AY919" s="213"/>
    </row>
    <row r="920" spans="1:51" ht="14.6" x14ac:dyDescent="0.4">
      <c r="A920" s="735" t="str">
        <f>Tabla135[[#This Row],[Id Riesgo]]</f>
        <v>RC91</v>
      </c>
      <c r="B920" s="736" t="str">
        <f>Tabla135[[#This Row],[Riesgo]]</f>
        <v/>
      </c>
      <c r="C920" s="742" t="b">
        <f>Tabla135[[#This Row],[Identificado en paso 1 y 2?]]</f>
        <v>0</v>
      </c>
      <c r="D920" s="727" t="str">
        <f>_xlfn.XLOOKUP(Tabla135[[#This Row],[Id Riesgo]],Tabla13[Id Riesgo],Tabla13[Probabilidad],"",1)</f>
        <v/>
      </c>
      <c r="E920" s="727" t="str">
        <f>IF(C920=TRUE,_xlfn.XLOOKUP(Tabla135[[#This Row],[Id Riesgo]],Tabla13[Id Riesgo],Tabla13[Porcentaje Impacto],"",1),"")</f>
        <v/>
      </c>
      <c r="F920" s="290" t="str">
        <f t="shared" si="90"/>
        <v>RC91</v>
      </c>
      <c r="G920" s="415" t="b">
        <f>_xlfn.XLOOKUP(F920,Tabla13[Id Riesgo],Tabla13[Registro diligenciado],FALSE,1)</f>
        <v>0</v>
      </c>
      <c r="H920" s="290" t="str">
        <f>IF(G920,_xlfn.XLOOKUP(F920,Tabla6[Id Riesgo],Tabla6[DESCRIPCIÓN DEL RIESGO],FALSE,1),"")</f>
        <v/>
      </c>
      <c r="I920" s="327" t="str">
        <f>_xlfn.XLOOKUP(Tabla135[[#This Row],[Id Riesgo]],Tabla13[Id Riesgo],Tabla13[Probabilidad])</f>
        <v/>
      </c>
      <c r="J920" s="327" t="str">
        <f>_xlfn.XLOOKUP(Tabla135[[#This Row],[Id Riesgo]],Tabla13[Id Riesgo],Tabla13[Porcentaje Impacto],"",1)</f>
        <v/>
      </c>
      <c r="K920" s="311">
        <v>9</v>
      </c>
      <c r="L920" s="314"/>
      <c r="M920" s="314"/>
      <c r="N920" s="314"/>
      <c r="O920" s="295"/>
      <c r="P920" s="314"/>
      <c r="Q920" s="328" t="str">
        <f>_xlfn.TEXTJOIN(" ",TRUE,Tabla135[[#This Row],[Actividad - Acción ¿Qué?
Inicia con verbo]],Tabla135[[#This Row],[Complemento
(Observaciones o desviaciones)]])</f>
        <v/>
      </c>
      <c r="R920" s="295"/>
      <c r="S920" s="327" t="str">
        <f>_xlfn.XLOOKUP(Tabla135[[#This Row],[Tipo de control]],Tabla7[Tipo de control],Tabla7[Peso],"",1)</f>
        <v/>
      </c>
      <c r="T920" s="290" t="str">
        <f>_xlfn.XLOOKUP(Tabla135[[#This Row],[Tipo de control]],Tabla7[Tipo de control],Tabla7[Afectación matriz],"",1)</f>
        <v/>
      </c>
      <c r="U920" s="295"/>
      <c r="V920" s="327" t="str">
        <f>_xlfn.XLOOKUP(Tabla135[[#This Row],[Implementación]],Tabla11[Implementación],Tabla11[Peso],"",1)</f>
        <v/>
      </c>
      <c r="W920" s="295"/>
      <c r="X920" s="295"/>
      <c r="Y920" s="295"/>
      <c r="Z920" s="295"/>
      <c r="AA920" s="310" t="str">
        <f>IFERROR(Tabla135[[#This Row],[Peso del control]]+Tabla135[[#This Row],[Peso de la implementación]],"")</f>
        <v/>
      </c>
      <c r="AB920" s="310" t="str" cm="1">
        <f t="array" ref="AB920">IFERROR(IF(Tabla135[[#This Row],[Registro diligenciado]]=TRUE,_xlfn.IFS(AND(Tabla135[[#This Row],[No. de Control]]=1,Tabla135[[#This Row],[Desplazamiento en la Matriz]]="Probabilidad"),D920-(D920*Tabla135[[#This Row],[Valor del control]]),AND(Tabla135[[#This Row],[No. de Control]]&gt;1,Tabla135[[#This Row],[Desplazamiento en la Matriz]]="Probabilidad"),AB919-(AB919*Tabla135[[#This Row],[Valor del control]]),AND(Tabla135[[#This Row],[No. de Control]]=1,Tabla135[[#This Row],[Desplazamiento en la Matriz]]="Impacto"),D920,AND(Tabla135[[#This Row],[No. de Control]]&gt;1,Tabla135[[#This Row],[Desplazamiento en la Matriz]]="Impacto"),AB919),""),"")</f>
        <v/>
      </c>
      <c r="AC920" s="310" t="str" cm="1">
        <f t="array" ref="AC920">IFERROR(IF(Tabla135[[#This Row],[Registro diligenciado]]=TRUE,_xlfn.IFS(AND(Tabla135[[#This Row],[No. de Control]]=1,Tabla135[[#This Row],[Desplazamiento en la Matriz]]="Impacto"),E920-(E920*Tabla135[[#This Row],[Valor del control]]),AND(Tabla135[[#This Row],[No. de Control]]&gt;1,Tabla135[[#This Row],[Desplazamiento en la Matriz]]="Impacto"),AC919-(AC919*Tabla135[[#This Row],[Valor del control]]),AND(Tabla135[[#This Row],[No. de Control]]=1,Tabla135[[#This Row],[Desplazamiento en la Matriz]]="Probabilidad"),E920,AND(Tabla135[[#This Row],[No. de Control]]&gt;1,Tabla135[[#This Row],[Desplazamiento en la Matriz]]="Probabilidad"),AC919),""),"")</f>
        <v/>
      </c>
      <c r="AD920" s="310">
        <f>IFERROR(_xlfn.MINIFS(Tabla135[Probabilidad residual],Tabla135[Id Riesgo],Tabla135[[#This Row],[Id Riesgo]]),"")</f>
        <v>0</v>
      </c>
      <c r="AE920" s="310">
        <f>IFERROR(_xlfn.MINIFS(Tabla135[Impacto residual],Tabla135[Id Riesgo],Tabla135[[#This Row],[Id Riesgo]]),"")</f>
        <v>0</v>
      </c>
      <c r="AF920" s="310" t="str" cm="1">
        <f t="array" ref="AF92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20" s="310" t="str" cm="1">
        <f t="array" ref="AG92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2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20" s="213"/>
      <c r="AJ920" s="727">
        <f>_xlfn.MINIFS(Tabla135[Probabilidad residual],Tabla135[Id Riesgo],Tabla135[[#This Row],[Id Riesgo]])</f>
        <v>0</v>
      </c>
      <c r="AK920" s="727">
        <f>_xlfn.MINIFS(Tabla135[Impacto residual],Tabla135[Id Riesgo],Tabla135[[#This Row],[Id Riesgo]])</f>
        <v>0</v>
      </c>
      <c r="AL920" s="727"/>
      <c r="AM920" s="727"/>
      <c r="AN920" s="213"/>
      <c r="AO920" s="213"/>
      <c r="AP920" s="213"/>
      <c r="AQ920" s="213"/>
      <c r="AR920" s="213"/>
      <c r="AS920" s="213"/>
      <c r="AT920" s="213"/>
      <c r="AU920" s="213"/>
      <c r="AV920" s="213"/>
      <c r="AW920" s="213"/>
      <c r="AX920" s="213"/>
      <c r="AY920" s="213"/>
    </row>
    <row r="921" spans="1:51" ht="14.6" x14ac:dyDescent="0.4">
      <c r="A921" s="735" t="str">
        <f>Tabla135[[#This Row],[Id Riesgo]]</f>
        <v>RC91</v>
      </c>
      <c r="B921" s="736" t="str">
        <f>Tabla135[[#This Row],[Riesgo]]</f>
        <v/>
      </c>
      <c r="C921" s="742" t="b">
        <f>Tabla135[[#This Row],[Identificado en paso 1 y 2?]]</f>
        <v>0</v>
      </c>
      <c r="D921" s="727" t="str">
        <f>_xlfn.XLOOKUP(Tabla135[[#This Row],[Id Riesgo]],Tabla13[Id Riesgo],Tabla13[Probabilidad],"",1)</f>
        <v/>
      </c>
      <c r="E921" s="727" t="str">
        <f>IF(C921=TRUE,_xlfn.XLOOKUP(Tabla135[[#This Row],[Id Riesgo]],Tabla13[Id Riesgo],Tabla13[Porcentaje Impacto],"",1),"")</f>
        <v/>
      </c>
      <c r="F921" s="290" t="str">
        <f t="shared" si="90"/>
        <v>RC91</v>
      </c>
      <c r="G921" s="415" t="b">
        <f>_xlfn.XLOOKUP(F921,Tabla13[Id Riesgo],Tabla13[Registro diligenciado],FALSE,1)</f>
        <v>0</v>
      </c>
      <c r="H921" s="290" t="str">
        <f>IF(G921,_xlfn.XLOOKUP(F921,Tabla6[Id Riesgo],Tabla6[DESCRIPCIÓN DEL RIESGO],FALSE,1),"")</f>
        <v/>
      </c>
      <c r="I921" s="327" t="str">
        <f>_xlfn.XLOOKUP(Tabla135[[#This Row],[Id Riesgo]],Tabla13[Id Riesgo],Tabla13[Probabilidad])</f>
        <v/>
      </c>
      <c r="J921" s="327" t="str">
        <f>_xlfn.XLOOKUP(Tabla135[[#This Row],[Id Riesgo]],Tabla13[Id Riesgo],Tabla13[Porcentaje Impacto],"",1)</f>
        <v/>
      </c>
      <c r="K921" s="311">
        <v>10</v>
      </c>
      <c r="L921" s="314"/>
      <c r="M921" s="314"/>
      <c r="N921" s="314"/>
      <c r="O921" s="295"/>
      <c r="P921" s="314"/>
      <c r="Q921" s="328" t="str">
        <f>_xlfn.TEXTJOIN(" ",TRUE,Tabla135[[#This Row],[Actividad - Acción ¿Qué?
Inicia con verbo]],Tabla135[[#This Row],[Complemento
(Observaciones o desviaciones)]])</f>
        <v/>
      </c>
      <c r="R921" s="295"/>
      <c r="S921" s="327" t="str">
        <f>_xlfn.XLOOKUP(Tabla135[[#This Row],[Tipo de control]],Tabla7[Tipo de control],Tabla7[Peso],"",1)</f>
        <v/>
      </c>
      <c r="T921" s="290" t="str">
        <f>_xlfn.XLOOKUP(Tabla135[[#This Row],[Tipo de control]],Tabla7[Tipo de control],Tabla7[Afectación matriz],"",1)</f>
        <v/>
      </c>
      <c r="U921" s="295"/>
      <c r="V921" s="327" t="str">
        <f>_xlfn.XLOOKUP(Tabla135[[#This Row],[Implementación]],Tabla11[Implementación],Tabla11[Peso],"",1)</f>
        <v/>
      </c>
      <c r="W921" s="295"/>
      <c r="X921" s="295"/>
      <c r="Y921" s="295"/>
      <c r="Z921" s="295"/>
      <c r="AA921" s="310" t="str">
        <f>IFERROR(Tabla135[[#This Row],[Peso del control]]+Tabla135[[#This Row],[Peso de la implementación]],"")</f>
        <v/>
      </c>
      <c r="AB921" s="310" t="str" cm="1">
        <f t="array" ref="AB921">IFERROR(IF(Tabla135[[#This Row],[Registro diligenciado]]=TRUE,_xlfn.IFS(AND(Tabla135[[#This Row],[No. de Control]]=1,Tabla135[[#This Row],[Desplazamiento en la Matriz]]="Probabilidad"),D921-(D921*Tabla135[[#This Row],[Valor del control]]),AND(Tabla135[[#This Row],[No. de Control]]&gt;1,Tabla135[[#This Row],[Desplazamiento en la Matriz]]="Probabilidad"),AB920-(AB920*Tabla135[[#This Row],[Valor del control]]),AND(Tabla135[[#This Row],[No. de Control]]=1,Tabla135[[#This Row],[Desplazamiento en la Matriz]]="Impacto"),D921,AND(Tabla135[[#This Row],[No. de Control]]&gt;1,Tabla135[[#This Row],[Desplazamiento en la Matriz]]="Impacto"),AB920),""),"")</f>
        <v/>
      </c>
      <c r="AC921" s="310" t="str" cm="1">
        <f t="array" ref="AC921">IFERROR(IF(Tabla135[[#This Row],[Registro diligenciado]]=TRUE,_xlfn.IFS(AND(Tabla135[[#This Row],[No. de Control]]=1,Tabla135[[#This Row],[Desplazamiento en la Matriz]]="Impacto"),E921-(E921*Tabla135[[#This Row],[Valor del control]]),AND(Tabla135[[#This Row],[No. de Control]]&gt;1,Tabla135[[#This Row],[Desplazamiento en la Matriz]]="Impacto"),AC920-(AC920*Tabla135[[#This Row],[Valor del control]]),AND(Tabla135[[#This Row],[No. de Control]]=1,Tabla135[[#This Row],[Desplazamiento en la Matriz]]="Probabilidad"),E921,AND(Tabla135[[#This Row],[No. de Control]]&gt;1,Tabla135[[#This Row],[Desplazamiento en la Matriz]]="Probabilidad"),AC920),""),"")</f>
        <v/>
      </c>
      <c r="AD921" s="310">
        <f>IFERROR(_xlfn.MINIFS(Tabla135[Probabilidad residual],Tabla135[Id Riesgo],Tabla135[[#This Row],[Id Riesgo]]),"")</f>
        <v>0</v>
      </c>
      <c r="AE921" s="310">
        <f>IFERROR(_xlfn.MINIFS(Tabla135[Impacto residual],Tabla135[Id Riesgo],Tabla135[[#This Row],[Id Riesgo]]),"")</f>
        <v>0</v>
      </c>
      <c r="AF921" s="310" t="str" cm="1">
        <f t="array" ref="AF92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21" s="310" t="str" cm="1">
        <f t="array" ref="AG92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2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21" s="213"/>
      <c r="AJ921" s="727">
        <f>_xlfn.MINIFS(Tabla135[Probabilidad residual],Tabla135[Id Riesgo],Tabla135[[#This Row],[Id Riesgo]])</f>
        <v>0</v>
      </c>
      <c r="AK921" s="727">
        <f>_xlfn.MINIFS(Tabla135[Impacto residual],Tabla135[Id Riesgo],Tabla135[[#This Row],[Id Riesgo]])</f>
        <v>0</v>
      </c>
      <c r="AL921" s="727"/>
      <c r="AM921" s="727"/>
      <c r="AN921" s="213"/>
      <c r="AO921" s="213"/>
      <c r="AP921" s="213"/>
      <c r="AQ921" s="213"/>
      <c r="AR921" s="213"/>
      <c r="AS921" s="213"/>
      <c r="AT921" s="213"/>
      <c r="AU921" s="213"/>
      <c r="AV921" s="213"/>
      <c r="AW921" s="213"/>
      <c r="AX921" s="213"/>
      <c r="AY921" s="213"/>
    </row>
    <row r="922" spans="1:51" ht="14.6" x14ac:dyDescent="0.4">
      <c r="A922" s="735" t="str">
        <f>Tabla135[[#This Row],[Id Riesgo]]</f>
        <v>RC92</v>
      </c>
      <c r="B922" s="736" t="str">
        <f>Tabla135[[#This Row],[Riesgo]]</f>
        <v/>
      </c>
      <c r="C922" s="742" t="b">
        <f>Tabla135[[#This Row],[Identificado en paso 1 y 2?]]</f>
        <v>0</v>
      </c>
      <c r="D922" s="727" t="str">
        <f>_xlfn.XLOOKUP(Tabla135[[#This Row],[Id Riesgo]],Tabla13[Id Riesgo],Tabla13[Probabilidad],"",1)</f>
        <v/>
      </c>
      <c r="E922" s="727" t="str">
        <f>IF(C922=TRUE,_xlfn.XLOOKUP(Tabla135[[#This Row],[Id Riesgo]],Tabla13[Id Riesgo],Tabla13[Porcentaje Impacto],"",1),"")</f>
        <v/>
      </c>
      <c r="F922" s="290" t="s">
        <v>223</v>
      </c>
      <c r="G922" s="415" t="b">
        <f>_xlfn.XLOOKUP(F922,Tabla13[Id Riesgo],Tabla13[Registro diligenciado],FALSE,1)</f>
        <v>0</v>
      </c>
      <c r="H922" s="290" t="str">
        <f>IF(G922,_xlfn.XLOOKUP(F922,Tabla6[Id Riesgo],Tabla6[DESCRIPCIÓN DEL RIESGO],FALSE,1),"")</f>
        <v/>
      </c>
      <c r="I922" s="327" t="str">
        <f>_xlfn.XLOOKUP(Tabla135[[#This Row],[Id Riesgo]],Tabla13[Id Riesgo],Tabla13[Probabilidad])</f>
        <v/>
      </c>
      <c r="J922" s="327" t="str">
        <f>_xlfn.XLOOKUP(Tabla135[[#This Row],[Id Riesgo]],Tabla13[Id Riesgo],Tabla13[Porcentaje Impacto],"",1)</f>
        <v/>
      </c>
      <c r="K922" s="311">
        <v>1</v>
      </c>
      <c r="L922" s="314"/>
      <c r="M922" s="314"/>
      <c r="N922" s="314"/>
      <c r="O922" s="295"/>
      <c r="P922" s="314"/>
      <c r="Q922" s="328" t="str">
        <f>_xlfn.TEXTJOIN(" ",TRUE,Tabla135[[#This Row],[Actividad - Acción ¿Qué?
Inicia con verbo]],Tabla135[[#This Row],[Complemento
(Observaciones o desviaciones)]])</f>
        <v/>
      </c>
      <c r="R922" s="295"/>
      <c r="S922" s="327" t="str">
        <f>_xlfn.XLOOKUP(Tabla135[[#This Row],[Tipo de control]],Tabla7[Tipo de control],Tabla7[Peso],"",1)</f>
        <v/>
      </c>
      <c r="T922" s="290" t="str">
        <f>_xlfn.XLOOKUP(Tabla135[[#This Row],[Tipo de control]],Tabla7[Tipo de control],Tabla7[Afectación matriz],"",1)</f>
        <v/>
      </c>
      <c r="U922" s="295"/>
      <c r="V922" s="327" t="str">
        <f>_xlfn.XLOOKUP(Tabla135[[#This Row],[Implementación]],Tabla11[Implementación],Tabla11[Peso],"",1)</f>
        <v/>
      </c>
      <c r="W922" s="295"/>
      <c r="X922" s="295"/>
      <c r="Y922" s="295"/>
      <c r="Z922" s="295"/>
      <c r="AA922" s="310" t="str">
        <f>IFERROR(Tabla135[[#This Row],[Peso del control]]+Tabla135[[#This Row],[Peso de la implementación]],"")</f>
        <v/>
      </c>
      <c r="AB922" s="310" t="str" cm="1">
        <f t="array" ref="AB922">IFERROR(IF(Tabla135[[#This Row],[Registro diligenciado]]=TRUE,_xlfn.IFS(AND(Tabla135[[#This Row],[No. de Control]]=1,Tabla135[[#This Row],[Desplazamiento en la Matriz]]="Probabilidad"),D922-(D922*Tabla135[[#This Row],[Valor del control]]),AND(Tabla135[[#This Row],[No. de Control]]&gt;1,Tabla135[[#This Row],[Desplazamiento en la Matriz]]="Probabilidad"),AB921-(AB921*Tabla135[[#This Row],[Valor del control]]),AND(Tabla135[[#This Row],[No. de Control]]=1,Tabla135[[#This Row],[Desplazamiento en la Matriz]]="Impacto"),D922,AND(Tabla135[[#This Row],[No. de Control]]&gt;1,Tabla135[[#This Row],[Desplazamiento en la Matriz]]="Impacto"),AB921),""),"")</f>
        <v/>
      </c>
      <c r="AC922" s="310" t="str" cm="1">
        <f t="array" ref="AC922">IFERROR(IF(Tabla135[[#This Row],[Registro diligenciado]]=TRUE,_xlfn.IFS(AND(Tabla135[[#This Row],[No. de Control]]=1,Tabla135[[#This Row],[Desplazamiento en la Matriz]]="Impacto"),E922-(E922*Tabla135[[#This Row],[Valor del control]]),AND(Tabla135[[#This Row],[No. de Control]]&gt;1,Tabla135[[#This Row],[Desplazamiento en la Matriz]]="Impacto"),AC921-(AC921*Tabla135[[#This Row],[Valor del control]]),AND(Tabla135[[#This Row],[No. de Control]]=1,Tabla135[[#This Row],[Desplazamiento en la Matriz]]="Probabilidad"),E922,AND(Tabla135[[#This Row],[No. de Control]]&gt;1,Tabla135[[#This Row],[Desplazamiento en la Matriz]]="Probabilidad"),AC921),""),"")</f>
        <v/>
      </c>
      <c r="AD922" s="310">
        <f>IFERROR(_xlfn.MINIFS(Tabla135[Probabilidad residual],Tabla135[Id Riesgo],Tabla135[[#This Row],[Id Riesgo]]),"")</f>
        <v>0</v>
      </c>
      <c r="AE922" s="310">
        <f>IFERROR(_xlfn.MINIFS(Tabla135[Impacto residual],Tabla135[Id Riesgo],Tabla135[[#This Row],[Id Riesgo]]),"")</f>
        <v>0</v>
      </c>
      <c r="AF922" s="310" t="str" cm="1">
        <f t="array" ref="AF92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22" s="310" t="str" cm="1">
        <f t="array" ref="AG92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2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22" s="213"/>
      <c r="AJ922" s="727">
        <f>_xlfn.MINIFS(Tabla135[Probabilidad residual],Tabla135[Id Riesgo],Tabla135[[#This Row],[Id Riesgo]])</f>
        <v>0</v>
      </c>
      <c r="AK922" s="727">
        <f>_xlfn.MINIFS(Tabla135[Impacto residual],Tabla135[Id Riesgo],Tabla135[[#This Row],[Id Riesgo]])</f>
        <v>0</v>
      </c>
      <c r="AL922" s="727" t="str" cm="1">
        <f t="array" ref="AL922">IFERROR(_xlfn.IFS(AND(AJ922&gt;=CONFIGURACIÓN!$BF$6,AJ922&lt;=CONFIGURACIÓN!$BG$6),CONFIGURACIÓN!$BE$6,AND(AJ922&gt;=CONFIGURACIÓN!$BF$7,AJ922&lt;=CONFIGURACIÓN!$BG$7),CONFIGURACIÓN!$BE$7,AND(AJ922&gt;=CONFIGURACIÓN!$BF$8,AJ922&lt;=CONFIGURACIÓN!$BG$8),CONFIGURACIÓN!$BE$8,AND(AJ922&gt;=CONFIGURACIÓN!$BF$9,AJ922&lt;=CONFIGURACIÓN!$BG$9),CONFIGURACIÓN!$BE$9,AND(AJ922&gt;=CONFIGURACIÓN!$BF$10,AJ922&lt;=CONFIGURACIÓN!$BG$10),CONFIGURACIÓN!$BE$10),"")</f>
        <v/>
      </c>
      <c r="AM922" s="727" t="str" cm="1">
        <f t="array" ref="AM922">IFERROR(_xlfn.IFS(AND(AK922&gt;=CONFIGURACIÓN!$BJ$6,AK922&lt;=CONFIGURACIÓN!$BK$6),CONFIGURACIÓN!$BI$6,AND(AK922&gt;=CONFIGURACIÓN!$BJ$7,AK922&lt;=CONFIGURACIÓN!$BK$7),CONFIGURACIÓN!$BI$7,AND(AK922&gt;=CONFIGURACIÓN!$BJ$8,AK922&lt;=CONFIGURACIÓN!$BK$8),CONFIGURACIÓN!$BI$8,AND(AK922&gt;=CONFIGURACIÓN!$BJ$9,AK922&lt;=CONFIGURACIÓN!$BK$9),CONFIGURACIÓN!$BI$9,AND(AK922&gt;=CONFIGURACIÓN!$BJ$10,AK922&lt;=CONFIGURACIÓN!$BK$10),CONFIGURACIÓN!$BI$10),"")</f>
        <v/>
      </c>
      <c r="AN922" s="213"/>
      <c r="AO922" s="213"/>
      <c r="AP922" s="213"/>
      <c r="AQ922" s="213"/>
      <c r="AR922" s="213"/>
      <c r="AS922" s="213"/>
      <c r="AT922" s="213"/>
      <c r="AU922" s="213"/>
      <c r="AV922" s="213"/>
      <c r="AW922" s="213"/>
      <c r="AX922" s="213"/>
      <c r="AY922" s="213"/>
    </row>
    <row r="923" spans="1:51" ht="14.6" x14ac:dyDescent="0.4">
      <c r="A923" s="735" t="str">
        <f>Tabla135[[#This Row],[Id Riesgo]]</f>
        <v>RC92</v>
      </c>
      <c r="B923" s="736" t="str">
        <f>Tabla135[[#This Row],[Riesgo]]</f>
        <v/>
      </c>
      <c r="C923" s="742" t="b">
        <f>Tabla135[[#This Row],[Identificado en paso 1 y 2?]]</f>
        <v>0</v>
      </c>
      <c r="D923" s="727" t="str">
        <f>_xlfn.XLOOKUP(Tabla135[[#This Row],[Id Riesgo]],Tabla13[Id Riesgo],Tabla13[Probabilidad],"",1)</f>
        <v/>
      </c>
      <c r="E923" s="727" t="str">
        <f>IF(C923=TRUE,_xlfn.XLOOKUP(Tabla135[[#This Row],[Id Riesgo]],Tabla13[Id Riesgo],Tabla13[Porcentaje Impacto],"",1),"")</f>
        <v/>
      </c>
      <c r="F923" s="290" t="str">
        <f t="shared" ref="F923:F931" si="91">F922</f>
        <v>RC92</v>
      </c>
      <c r="G923" s="415" t="b">
        <f>_xlfn.XLOOKUP(F923,Tabla13[Id Riesgo],Tabla13[Registro diligenciado],FALSE,1)</f>
        <v>0</v>
      </c>
      <c r="H923" s="290" t="str">
        <f>IF(G923,_xlfn.XLOOKUP(F923,Tabla6[Id Riesgo],Tabla6[DESCRIPCIÓN DEL RIESGO],FALSE,1),"")</f>
        <v/>
      </c>
      <c r="I923" s="327" t="str">
        <f>_xlfn.XLOOKUP(Tabla135[[#This Row],[Id Riesgo]],Tabla13[Id Riesgo],Tabla13[Probabilidad])</f>
        <v/>
      </c>
      <c r="J923" s="327" t="str">
        <f>_xlfn.XLOOKUP(Tabla135[[#This Row],[Id Riesgo]],Tabla13[Id Riesgo],Tabla13[Porcentaje Impacto],"",1)</f>
        <v/>
      </c>
      <c r="K923" s="311">
        <v>2</v>
      </c>
      <c r="L923" s="314"/>
      <c r="M923" s="314"/>
      <c r="N923" s="314"/>
      <c r="O923" s="295"/>
      <c r="P923" s="314"/>
      <c r="Q923" s="328" t="str">
        <f>_xlfn.TEXTJOIN(" ",TRUE,Tabla135[[#This Row],[Actividad - Acción ¿Qué?
Inicia con verbo]],Tabla135[[#This Row],[Complemento
(Observaciones o desviaciones)]])</f>
        <v/>
      </c>
      <c r="R923" s="295"/>
      <c r="S923" s="327" t="str">
        <f>_xlfn.XLOOKUP(Tabla135[[#This Row],[Tipo de control]],Tabla7[Tipo de control],Tabla7[Peso],"",1)</f>
        <v/>
      </c>
      <c r="T923" s="290" t="str">
        <f>_xlfn.XLOOKUP(Tabla135[[#This Row],[Tipo de control]],Tabla7[Tipo de control],Tabla7[Afectación matriz],"",1)</f>
        <v/>
      </c>
      <c r="U923" s="295"/>
      <c r="V923" s="327" t="str">
        <f>_xlfn.XLOOKUP(Tabla135[[#This Row],[Implementación]],Tabla11[Implementación],Tabla11[Peso],"",1)</f>
        <v/>
      </c>
      <c r="W923" s="295"/>
      <c r="X923" s="295"/>
      <c r="Y923" s="295"/>
      <c r="Z923" s="295"/>
      <c r="AA923" s="310" t="str">
        <f>IFERROR(Tabla135[[#This Row],[Peso del control]]+Tabla135[[#This Row],[Peso de la implementación]],"")</f>
        <v/>
      </c>
      <c r="AB923" s="310" t="str" cm="1">
        <f t="array" ref="AB923">IFERROR(IF(Tabla135[[#This Row],[Registro diligenciado]]=TRUE,_xlfn.IFS(AND(Tabla135[[#This Row],[No. de Control]]=1,Tabla135[[#This Row],[Desplazamiento en la Matriz]]="Probabilidad"),D923-(D923*Tabla135[[#This Row],[Valor del control]]),AND(Tabla135[[#This Row],[No. de Control]]&gt;1,Tabla135[[#This Row],[Desplazamiento en la Matriz]]="Probabilidad"),AB922-(AB922*Tabla135[[#This Row],[Valor del control]]),AND(Tabla135[[#This Row],[No. de Control]]=1,Tabla135[[#This Row],[Desplazamiento en la Matriz]]="Impacto"),D923,AND(Tabla135[[#This Row],[No. de Control]]&gt;1,Tabla135[[#This Row],[Desplazamiento en la Matriz]]="Impacto"),AB922),""),"")</f>
        <v/>
      </c>
      <c r="AC923" s="310" t="str" cm="1">
        <f t="array" ref="AC923">IFERROR(IF(Tabla135[[#This Row],[Registro diligenciado]]=TRUE,_xlfn.IFS(AND(Tabla135[[#This Row],[No. de Control]]=1,Tabla135[[#This Row],[Desplazamiento en la Matriz]]="Impacto"),E923-(E923*Tabla135[[#This Row],[Valor del control]]),AND(Tabla135[[#This Row],[No. de Control]]&gt;1,Tabla135[[#This Row],[Desplazamiento en la Matriz]]="Impacto"),AC922-(AC922*Tabla135[[#This Row],[Valor del control]]),AND(Tabla135[[#This Row],[No. de Control]]=1,Tabla135[[#This Row],[Desplazamiento en la Matriz]]="Probabilidad"),E923,AND(Tabla135[[#This Row],[No. de Control]]&gt;1,Tabla135[[#This Row],[Desplazamiento en la Matriz]]="Probabilidad"),AC922),""),"")</f>
        <v/>
      </c>
      <c r="AD923" s="310">
        <f>IFERROR(_xlfn.MINIFS(Tabla135[Probabilidad residual],Tabla135[Id Riesgo],Tabla135[[#This Row],[Id Riesgo]]),"")</f>
        <v>0</v>
      </c>
      <c r="AE923" s="310">
        <f>IFERROR(_xlfn.MINIFS(Tabla135[Impacto residual],Tabla135[Id Riesgo],Tabla135[[#This Row],[Id Riesgo]]),"")</f>
        <v>0</v>
      </c>
      <c r="AF923" s="310" t="str" cm="1">
        <f t="array" ref="AF92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23" s="310" t="str" cm="1">
        <f t="array" ref="AG92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2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23" s="213"/>
      <c r="AJ923" s="727">
        <f>_xlfn.MINIFS(Tabla135[Probabilidad residual],Tabla135[Id Riesgo],Tabla135[[#This Row],[Id Riesgo]])</f>
        <v>0</v>
      </c>
      <c r="AK923" s="727">
        <f>_xlfn.MINIFS(Tabla135[Impacto residual],Tabla135[Id Riesgo],Tabla135[[#This Row],[Id Riesgo]])</f>
        <v>0</v>
      </c>
      <c r="AL923" s="727"/>
      <c r="AM923" s="727"/>
      <c r="AN923" s="213"/>
      <c r="AO923" s="213"/>
      <c r="AP923" s="213"/>
      <c r="AQ923" s="213"/>
      <c r="AR923" s="213"/>
      <c r="AS923" s="213"/>
      <c r="AT923" s="213"/>
      <c r="AU923" s="213"/>
      <c r="AV923" s="213"/>
      <c r="AW923" s="213"/>
      <c r="AX923" s="213"/>
      <c r="AY923" s="213"/>
    </row>
    <row r="924" spans="1:51" ht="14.6" x14ac:dyDescent="0.4">
      <c r="A924" s="735" t="str">
        <f>Tabla135[[#This Row],[Id Riesgo]]</f>
        <v>RC92</v>
      </c>
      <c r="B924" s="736" t="str">
        <f>Tabla135[[#This Row],[Riesgo]]</f>
        <v/>
      </c>
      <c r="C924" s="742" t="b">
        <f>Tabla135[[#This Row],[Identificado en paso 1 y 2?]]</f>
        <v>0</v>
      </c>
      <c r="D924" s="727" t="str">
        <f>_xlfn.XLOOKUP(Tabla135[[#This Row],[Id Riesgo]],Tabla13[Id Riesgo],Tabla13[Probabilidad],"",1)</f>
        <v/>
      </c>
      <c r="E924" s="727" t="str">
        <f>IF(C924=TRUE,_xlfn.XLOOKUP(Tabla135[[#This Row],[Id Riesgo]],Tabla13[Id Riesgo],Tabla13[Porcentaje Impacto],"",1),"")</f>
        <v/>
      </c>
      <c r="F924" s="290" t="str">
        <f t="shared" si="91"/>
        <v>RC92</v>
      </c>
      <c r="G924" s="415" t="b">
        <f>_xlfn.XLOOKUP(F924,Tabla13[Id Riesgo],Tabla13[Registro diligenciado],FALSE,1)</f>
        <v>0</v>
      </c>
      <c r="H924" s="290" t="str">
        <f>IF(G924,_xlfn.XLOOKUP(F924,Tabla6[Id Riesgo],Tabla6[DESCRIPCIÓN DEL RIESGO],FALSE,1),"")</f>
        <v/>
      </c>
      <c r="I924" s="327" t="str">
        <f>_xlfn.XLOOKUP(Tabla135[[#This Row],[Id Riesgo]],Tabla13[Id Riesgo],Tabla13[Probabilidad])</f>
        <v/>
      </c>
      <c r="J924" s="327" t="str">
        <f>_xlfn.XLOOKUP(Tabla135[[#This Row],[Id Riesgo]],Tabla13[Id Riesgo],Tabla13[Porcentaje Impacto],"",1)</f>
        <v/>
      </c>
      <c r="K924" s="311">
        <v>3</v>
      </c>
      <c r="L924" s="314"/>
      <c r="M924" s="314"/>
      <c r="N924" s="314"/>
      <c r="O924" s="295"/>
      <c r="P924" s="314"/>
      <c r="Q924" s="328" t="str">
        <f>_xlfn.TEXTJOIN(" ",TRUE,Tabla135[[#This Row],[Actividad - Acción ¿Qué?
Inicia con verbo]],Tabla135[[#This Row],[Complemento
(Observaciones o desviaciones)]])</f>
        <v/>
      </c>
      <c r="R924" s="295"/>
      <c r="S924" s="327" t="str">
        <f>_xlfn.XLOOKUP(Tabla135[[#This Row],[Tipo de control]],Tabla7[Tipo de control],Tabla7[Peso],"",1)</f>
        <v/>
      </c>
      <c r="T924" s="290" t="str">
        <f>_xlfn.XLOOKUP(Tabla135[[#This Row],[Tipo de control]],Tabla7[Tipo de control],Tabla7[Afectación matriz],"",1)</f>
        <v/>
      </c>
      <c r="U924" s="295"/>
      <c r="V924" s="327" t="str">
        <f>_xlfn.XLOOKUP(Tabla135[[#This Row],[Implementación]],Tabla11[Implementación],Tabla11[Peso],"",1)</f>
        <v/>
      </c>
      <c r="W924" s="295"/>
      <c r="X924" s="295"/>
      <c r="Y924" s="295"/>
      <c r="Z924" s="295"/>
      <c r="AA924" s="310" t="str">
        <f>IFERROR(Tabla135[[#This Row],[Peso del control]]+Tabla135[[#This Row],[Peso de la implementación]],"")</f>
        <v/>
      </c>
      <c r="AB924" s="310" t="str" cm="1">
        <f t="array" ref="AB924">IFERROR(IF(Tabla135[[#This Row],[Registro diligenciado]]=TRUE,_xlfn.IFS(AND(Tabla135[[#This Row],[No. de Control]]=1,Tabla135[[#This Row],[Desplazamiento en la Matriz]]="Probabilidad"),D924-(D924*Tabla135[[#This Row],[Valor del control]]),AND(Tabla135[[#This Row],[No. de Control]]&gt;1,Tabla135[[#This Row],[Desplazamiento en la Matriz]]="Probabilidad"),AB923-(AB923*Tabla135[[#This Row],[Valor del control]]),AND(Tabla135[[#This Row],[No. de Control]]=1,Tabla135[[#This Row],[Desplazamiento en la Matriz]]="Impacto"),D924,AND(Tabla135[[#This Row],[No. de Control]]&gt;1,Tabla135[[#This Row],[Desplazamiento en la Matriz]]="Impacto"),AB923),""),"")</f>
        <v/>
      </c>
      <c r="AC924" s="310" t="str" cm="1">
        <f t="array" ref="AC924">IFERROR(IF(Tabla135[[#This Row],[Registro diligenciado]]=TRUE,_xlfn.IFS(AND(Tabla135[[#This Row],[No. de Control]]=1,Tabla135[[#This Row],[Desplazamiento en la Matriz]]="Impacto"),E924-(E924*Tabla135[[#This Row],[Valor del control]]),AND(Tabla135[[#This Row],[No. de Control]]&gt;1,Tabla135[[#This Row],[Desplazamiento en la Matriz]]="Impacto"),AC923-(AC923*Tabla135[[#This Row],[Valor del control]]),AND(Tabla135[[#This Row],[No. de Control]]=1,Tabla135[[#This Row],[Desplazamiento en la Matriz]]="Probabilidad"),E924,AND(Tabla135[[#This Row],[No. de Control]]&gt;1,Tabla135[[#This Row],[Desplazamiento en la Matriz]]="Probabilidad"),AC923),""),"")</f>
        <v/>
      </c>
      <c r="AD924" s="310">
        <f>IFERROR(_xlfn.MINIFS(Tabla135[Probabilidad residual],Tabla135[Id Riesgo],Tabla135[[#This Row],[Id Riesgo]]),"")</f>
        <v>0</v>
      </c>
      <c r="AE924" s="310">
        <f>IFERROR(_xlfn.MINIFS(Tabla135[Impacto residual],Tabla135[Id Riesgo],Tabla135[[#This Row],[Id Riesgo]]),"")</f>
        <v>0</v>
      </c>
      <c r="AF924" s="310" t="str" cm="1">
        <f t="array" ref="AF92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24" s="310" t="str" cm="1">
        <f t="array" ref="AG92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2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24" s="213"/>
      <c r="AJ924" s="727">
        <f>_xlfn.MINIFS(Tabla135[Probabilidad residual],Tabla135[Id Riesgo],Tabla135[[#This Row],[Id Riesgo]])</f>
        <v>0</v>
      </c>
      <c r="AK924" s="727">
        <f>_xlfn.MINIFS(Tabla135[Impacto residual],Tabla135[Id Riesgo],Tabla135[[#This Row],[Id Riesgo]])</f>
        <v>0</v>
      </c>
      <c r="AL924" s="727"/>
      <c r="AM924" s="727"/>
      <c r="AN924" s="213"/>
      <c r="AO924" s="213"/>
      <c r="AP924" s="213"/>
      <c r="AQ924" s="213"/>
      <c r="AR924" s="213"/>
      <c r="AS924" s="213"/>
      <c r="AT924" s="213"/>
      <c r="AU924" s="213"/>
      <c r="AV924" s="213"/>
      <c r="AW924" s="213"/>
      <c r="AX924" s="213"/>
      <c r="AY924" s="213"/>
    </row>
    <row r="925" spans="1:51" ht="14.6" x14ac:dyDescent="0.4">
      <c r="A925" s="735" t="str">
        <f>Tabla135[[#This Row],[Id Riesgo]]</f>
        <v>RC92</v>
      </c>
      <c r="B925" s="736" t="str">
        <f>Tabla135[[#This Row],[Riesgo]]</f>
        <v/>
      </c>
      <c r="C925" s="742" t="b">
        <f>Tabla135[[#This Row],[Identificado en paso 1 y 2?]]</f>
        <v>0</v>
      </c>
      <c r="D925" s="727" t="str">
        <f>_xlfn.XLOOKUP(Tabla135[[#This Row],[Id Riesgo]],Tabla13[Id Riesgo],Tabla13[Probabilidad],"",1)</f>
        <v/>
      </c>
      <c r="E925" s="727" t="str">
        <f>IF(C925=TRUE,_xlfn.XLOOKUP(Tabla135[[#This Row],[Id Riesgo]],Tabla13[Id Riesgo],Tabla13[Porcentaje Impacto],"",1),"")</f>
        <v/>
      </c>
      <c r="F925" s="290" t="str">
        <f t="shared" si="91"/>
        <v>RC92</v>
      </c>
      <c r="G925" s="415" t="b">
        <f>_xlfn.XLOOKUP(F925,Tabla13[Id Riesgo],Tabla13[Registro diligenciado],FALSE,1)</f>
        <v>0</v>
      </c>
      <c r="H925" s="290" t="str">
        <f>IF(G925,_xlfn.XLOOKUP(F925,Tabla6[Id Riesgo],Tabla6[DESCRIPCIÓN DEL RIESGO],FALSE,1),"")</f>
        <v/>
      </c>
      <c r="I925" s="327" t="str">
        <f>_xlfn.XLOOKUP(Tabla135[[#This Row],[Id Riesgo]],Tabla13[Id Riesgo],Tabla13[Probabilidad])</f>
        <v/>
      </c>
      <c r="J925" s="327" t="str">
        <f>_xlfn.XLOOKUP(Tabla135[[#This Row],[Id Riesgo]],Tabla13[Id Riesgo],Tabla13[Porcentaje Impacto],"",1)</f>
        <v/>
      </c>
      <c r="K925" s="311">
        <v>4</v>
      </c>
      <c r="L925" s="314"/>
      <c r="M925" s="314"/>
      <c r="N925" s="314"/>
      <c r="O925" s="295"/>
      <c r="P925" s="314"/>
      <c r="Q925" s="328" t="str">
        <f>_xlfn.TEXTJOIN(" ",TRUE,Tabla135[[#This Row],[Actividad - Acción ¿Qué?
Inicia con verbo]],Tabla135[[#This Row],[Complemento
(Observaciones o desviaciones)]])</f>
        <v/>
      </c>
      <c r="R925" s="295"/>
      <c r="S925" s="327" t="str">
        <f>_xlfn.XLOOKUP(Tabla135[[#This Row],[Tipo de control]],Tabla7[Tipo de control],Tabla7[Peso],"",1)</f>
        <v/>
      </c>
      <c r="T925" s="290" t="str">
        <f>_xlfn.XLOOKUP(Tabla135[[#This Row],[Tipo de control]],Tabla7[Tipo de control],Tabla7[Afectación matriz],"",1)</f>
        <v/>
      </c>
      <c r="U925" s="295"/>
      <c r="V925" s="327" t="str">
        <f>_xlfn.XLOOKUP(Tabla135[[#This Row],[Implementación]],Tabla11[Implementación],Tabla11[Peso],"",1)</f>
        <v/>
      </c>
      <c r="W925" s="295"/>
      <c r="X925" s="295"/>
      <c r="Y925" s="295"/>
      <c r="Z925" s="295"/>
      <c r="AA925" s="310" t="str">
        <f>IFERROR(Tabla135[[#This Row],[Peso del control]]+Tabla135[[#This Row],[Peso de la implementación]],"")</f>
        <v/>
      </c>
      <c r="AB925" s="310" t="str" cm="1">
        <f t="array" ref="AB925">IFERROR(IF(Tabla135[[#This Row],[Registro diligenciado]]=TRUE,_xlfn.IFS(AND(Tabla135[[#This Row],[No. de Control]]=1,Tabla135[[#This Row],[Desplazamiento en la Matriz]]="Probabilidad"),D925-(D925*Tabla135[[#This Row],[Valor del control]]),AND(Tabla135[[#This Row],[No. de Control]]&gt;1,Tabla135[[#This Row],[Desplazamiento en la Matriz]]="Probabilidad"),AB924-(AB924*Tabla135[[#This Row],[Valor del control]]),AND(Tabla135[[#This Row],[No. de Control]]=1,Tabla135[[#This Row],[Desplazamiento en la Matriz]]="Impacto"),D925,AND(Tabla135[[#This Row],[No. de Control]]&gt;1,Tabla135[[#This Row],[Desplazamiento en la Matriz]]="Impacto"),AB924),""),"")</f>
        <v/>
      </c>
      <c r="AC925" s="310" t="str" cm="1">
        <f t="array" ref="AC925">IFERROR(IF(Tabla135[[#This Row],[Registro diligenciado]]=TRUE,_xlfn.IFS(AND(Tabla135[[#This Row],[No. de Control]]=1,Tabla135[[#This Row],[Desplazamiento en la Matriz]]="Impacto"),E925-(E925*Tabla135[[#This Row],[Valor del control]]),AND(Tabla135[[#This Row],[No. de Control]]&gt;1,Tabla135[[#This Row],[Desplazamiento en la Matriz]]="Impacto"),AC924-(AC924*Tabla135[[#This Row],[Valor del control]]),AND(Tabla135[[#This Row],[No. de Control]]=1,Tabla135[[#This Row],[Desplazamiento en la Matriz]]="Probabilidad"),E925,AND(Tabla135[[#This Row],[No. de Control]]&gt;1,Tabla135[[#This Row],[Desplazamiento en la Matriz]]="Probabilidad"),AC924),""),"")</f>
        <v/>
      </c>
      <c r="AD925" s="310">
        <f>IFERROR(_xlfn.MINIFS(Tabla135[Probabilidad residual],Tabla135[Id Riesgo],Tabla135[[#This Row],[Id Riesgo]]),"")</f>
        <v>0</v>
      </c>
      <c r="AE925" s="310">
        <f>IFERROR(_xlfn.MINIFS(Tabla135[Impacto residual],Tabla135[Id Riesgo],Tabla135[[#This Row],[Id Riesgo]]),"")</f>
        <v>0</v>
      </c>
      <c r="AF925" s="310" t="str" cm="1">
        <f t="array" ref="AF92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25" s="310" t="str" cm="1">
        <f t="array" ref="AG92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2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25" s="213"/>
      <c r="AJ925" s="727">
        <f>_xlfn.MINIFS(Tabla135[Probabilidad residual],Tabla135[Id Riesgo],Tabla135[[#This Row],[Id Riesgo]])</f>
        <v>0</v>
      </c>
      <c r="AK925" s="727">
        <f>_xlfn.MINIFS(Tabla135[Impacto residual],Tabla135[Id Riesgo],Tabla135[[#This Row],[Id Riesgo]])</f>
        <v>0</v>
      </c>
      <c r="AL925" s="727"/>
      <c r="AM925" s="727"/>
      <c r="AN925" s="213"/>
      <c r="AO925" s="213"/>
      <c r="AP925" s="213"/>
      <c r="AQ925" s="213"/>
      <c r="AR925" s="213"/>
      <c r="AS925" s="213"/>
      <c r="AT925" s="213"/>
      <c r="AU925" s="213"/>
      <c r="AV925" s="213"/>
      <c r="AW925" s="213"/>
      <c r="AX925" s="213"/>
      <c r="AY925" s="213"/>
    </row>
    <row r="926" spans="1:51" ht="14.6" x14ac:dyDescent="0.4">
      <c r="A926" s="735" t="str">
        <f>Tabla135[[#This Row],[Id Riesgo]]</f>
        <v>RC92</v>
      </c>
      <c r="B926" s="736" t="str">
        <f>Tabla135[[#This Row],[Riesgo]]</f>
        <v/>
      </c>
      <c r="C926" s="742" t="b">
        <f>Tabla135[[#This Row],[Identificado en paso 1 y 2?]]</f>
        <v>0</v>
      </c>
      <c r="D926" s="727" t="str">
        <f>_xlfn.XLOOKUP(Tabla135[[#This Row],[Id Riesgo]],Tabla13[Id Riesgo],Tabla13[Probabilidad],"",1)</f>
        <v/>
      </c>
      <c r="E926" s="727" t="str">
        <f>IF(C926=TRUE,_xlfn.XLOOKUP(Tabla135[[#This Row],[Id Riesgo]],Tabla13[Id Riesgo],Tabla13[Porcentaje Impacto],"",1),"")</f>
        <v/>
      </c>
      <c r="F926" s="290" t="str">
        <f t="shared" si="91"/>
        <v>RC92</v>
      </c>
      <c r="G926" s="415" t="b">
        <f>_xlfn.XLOOKUP(F926,Tabla13[Id Riesgo],Tabla13[Registro diligenciado],FALSE,1)</f>
        <v>0</v>
      </c>
      <c r="H926" s="290" t="str">
        <f>IF(G926,_xlfn.XLOOKUP(F926,Tabla6[Id Riesgo],Tabla6[DESCRIPCIÓN DEL RIESGO],FALSE,1),"")</f>
        <v/>
      </c>
      <c r="I926" s="327" t="str">
        <f>_xlfn.XLOOKUP(Tabla135[[#This Row],[Id Riesgo]],Tabla13[Id Riesgo],Tabla13[Probabilidad])</f>
        <v/>
      </c>
      <c r="J926" s="327" t="str">
        <f>_xlfn.XLOOKUP(Tabla135[[#This Row],[Id Riesgo]],Tabla13[Id Riesgo],Tabla13[Porcentaje Impacto],"",1)</f>
        <v/>
      </c>
      <c r="K926" s="311">
        <v>5</v>
      </c>
      <c r="L926" s="314"/>
      <c r="M926" s="314"/>
      <c r="N926" s="314"/>
      <c r="O926" s="295"/>
      <c r="P926" s="314"/>
      <c r="Q926" s="328" t="str">
        <f>_xlfn.TEXTJOIN(" ",TRUE,Tabla135[[#This Row],[Actividad - Acción ¿Qué?
Inicia con verbo]],Tabla135[[#This Row],[Complemento
(Observaciones o desviaciones)]])</f>
        <v/>
      </c>
      <c r="R926" s="295"/>
      <c r="S926" s="327" t="str">
        <f>_xlfn.XLOOKUP(Tabla135[[#This Row],[Tipo de control]],Tabla7[Tipo de control],Tabla7[Peso],"",1)</f>
        <v/>
      </c>
      <c r="T926" s="290" t="str">
        <f>_xlfn.XLOOKUP(Tabla135[[#This Row],[Tipo de control]],Tabla7[Tipo de control],Tabla7[Afectación matriz],"",1)</f>
        <v/>
      </c>
      <c r="U926" s="295"/>
      <c r="V926" s="327" t="str">
        <f>_xlfn.XLOOKUP(Tabla135[[#This Row],[Implementación]],Tabla11[Implementación],Tabla11[Peso],"",1)</f>
        <v/>
      </c>
      <c r="W926" s="295"/>
      <c r="X926" s="295"/>
      <c r="Y926" s="295"/>
      <c r="Z926" s="295"/>
      <c r="AA926" s="310" t="str">
        <f>IFERROR(Tabla135[[#This Row],[Peso del control]]+Tabla135[[#This Row],[Peso de la implementación]],"")</f>
        <v/>
      </c>
      <c r="AB926" s="310" t="str" cm="1">
        <f t="array" ref="AB926">IFERROR(IF(Tabla135[[#This Row],[Registro diligenciado]]=TRUE,_xlfn.IFS(AND(Tabla135[[#This Row],[No. de Control]]=1,Tabla135[[#This Row],[Desplazamiento en la Matriz]]="Probabilidad"),D926-(D926*Tabla135[[#This Row],[Valor del control]]),AND(Tabla135[[#This Row],[No. de Control]]&gt;1,Tabla135[[#This Row],[Desplazamiento en la Matriz]]="Probabilidad"),AB925-(AB925*Tabla135[[#This Row],[Valor del control]]),AND(Tabla135[[#This Row],[No. de Control]]=1,Tabla135[[#This Row],[Desplazamiento en la Matriz]]="Impacto"),D926,AND(Tabla135[[#This Row],[No. de Control]]&gt;1,Tabla135[[#This Row],[Desplazamiento en la Matriz]]="Impacto"),AB925),""),"")</f>
        <v/>
      </c>
      <c r="AC926" s="310" t="str" cm="1">
        <f t="array" ref="AC926">IFERROR(IF(Tabla135[[#This Row],[Registro diligenciado]]=TRUE,_xlfn.IFS(AND(Tabla135[[#This Row],[No. de Control]]=1,Tabla135[[#This Row],[Desplazamiento en la Matriz]]="Impacto"),E926-(E926*Tabla135[[#This Row],[Valor del control]]),AND(Tabla135[[#This Row],[No. de Control]]&gt;1,Tabla135[[#This Row],[Desplazamiento en la Matriz]]="Impacto"),AC925-(AC925*Tabla135[[#This Row],[Valor del control]]),AND(Tabla135[[#This Row],[No. de Control]]=1,Tabla135[[#This Row],[Desplazamiento en la Matriz]]="Probabilidad"),E926,AND(Tabla135[[#This Row],[No. de Control]]&gt;1,Tabla135[[#This Row],[Desplazamiento en la Matriz]]="Probabilidad"),AC925),""),"")</f>
        <v/>
      </c>
      <c r="AD926" s="310">
        <f>IFERROR(_xlfn.MINIFS(Tabla135[Probabilidad residual],Tabla135[Id Riesgo],Tabla135[[#This Row],[Id Riesgo]]),"")</f>
        <v>0</v>
      </c>
      <c r="AE926" s="310">
        <f>IFERROR(_xlfn.MINIFS(Tabla135[Impacto residual],Tabla135[Id Riesgo],Tabla135[[#This Row],[Id Riesgo]]),"")</f>
        <v>0</v>
      </c>
      <c r="AF926" s="310" t="str" cm="1">
        <f t="array" ref="AF92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26" s="310" t="str" cm="1">
        <f t="array" ref="AG92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2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26" s="213"/>
      <c r="AJ926" s="727">
        <f>_xlfn.MINIFS(Tabla135[Probabilidad residual],Tabla135[Id Riesgo],Tabla135[[#This Row],[Id Riesgo]])</f>
        <v>0</v>
      </c>
      <c r="AK926" s="727">
        <f>_xlfn.MINIFS(Tabla135[Impacto residual],Tabla135[Id Riesgo],Tabla135[[#This Row],[Id Riesgo]])</f>
        <v>0</v>
      </c>
      <c r="AL926" s="727"/>
      <c r="AM926" s="727"/>
      <c r="AN926" s="213"/>
      <c r="AO926" s="213"/>
      <c r="AP926" s="213"/>
      <c r="AQ926" s="213"/>
      <c r="AR926" s="213"/>
      <c r="AS926" s="213"/>
      <c r="AT926" s="213"/>
      <c r="AU926" s="213"/>
      <c r="AV926" s="213"/>
      <c r="AW926" s="213"/>
      <c r="AX926" s="213"/>
      <c r="AY926" s="213"/>
    </row>
    <row r="927" spans="1:51" ht="14.6" x14ac:dyDescent="0.4">
      <c r="A927" s="735" t="str">
        <f>Tabla135[[#This Row],[Id Riesgo]]</f>
        <v>RC92</v>
      </c>
      <c r="B927" s="736" t="str">
        <f>Tabla135[[#This Row],[Riesgo]]</f>
        <v/>
      </c>
      <c r="C927" s="742" t="b">
        <f>Tabla135[[#This Row],[Identificado en paso 1 y 2?]]</f>
        <v>0</v>
      </c>
      <c r="D927" s="727" t="str">
        <f>_xlfn.XLOOKUP(Tabla135[[#This Row],[Id Riesgo]],Tabla13[Id Riesgo],Tabla13[Probabilidad],"",1)</f>
        <v/>
      </c>
      <c r="E927" s="727" t="str">
        <f>IF(C927=TRUE,_xlfn.XLOOKUP(Tabla135[[#This Row],[Id Riesgo]],Tabla13[Id Riesgo],Tabla13[Porcentaje Impacto],"",1),"")</f>
        <v/>
      </c>
      <c r="F927" s="290" t="str">
        <f t="shared" si="91"/>
        <v>RC92</v>
      </c>
      <c r="G927" s="415" t="b">
        <f>_xlfn.XLOOKUP(F927,Tabla13[Id Riesgo],Tabla13[Registro diligenciado],FALSE,1)</f>
        <v>0</v>
      </c>
      <c r="H927" s="290" t="str">
        <f>IF(G927,_xlfn.XLOOKUP(F927,Tabla6[Id Riesgo],Tabla6[DESCRIPCIÓN DEL RIESGO],FALSE,1),"")</f>
        <v/>
      </c>
      <c r="I927" s="327" t="str">
        <f>_xlfn.XLOOKUP(Tabla135[[#This Row],[Id Riesgo]],Tabla13[Id Riesgo],Tabla13[Probabilidad])</f>
        <v/>
      </c>
      <c r="J927" s="327" t="str">
        <f>_xlfn.XLOOKUP(Tabla135[[#This Row],[Id Riesgo]],Tabla13[Id Riesgo],Tabla13[Porcentaje Impacto],"",1)</f>
        <v/>
      </c>
      <c r="K927" s="311">
        <v>6</v>
      </c>
      <c r="L927" s="314"/>
      <c r="M927" s="314"/>
      <c r="N927" s="314"/>
      <c r="O927" s="295"/>
      <c r="P927" s="314"/>
      <c r="Q927" s="328" t="str">
        <f>_xlfn.TEXTJOIN(" ",TRUE,Tabla135[[#This Row],[Actividad - Acción ¿Qué?
Inicia con verbo]],Tabla135[[#This Row],[Complemento
(Observaciones o desviaciones)]])</f>
        <v/>
      </c>
      <c r="R927" s="295"/>
      <c r="S927" s="327" t="str">
        <f>_xlfn.XLOOKUP(Tabla135[[#This Row],[Tipo de control]],Tabla7[Tipo de control],Tabla7[Peso],"",1)</f>
        <v/>
      </c>
      <c r="T927" s="290" t="str">
        <f>_xlfn.XLOOKUP(Tabla135[[#This Row],[Tipo de control]],Tabla7[Tipo de control],Tabla7[Afectación matriz],"",1)</f>
        <v/>
      </c>
      <c r="U927" s="295"/>
      <c r="V927" s="327" t="str">
        <f>_xlfn.XLOOKUP(Tabla135[[#This Row],[Implementación]],Tabla11[Implementación],Tabla11[Peso],"",1)</f>
        <v/>
      </c>
      <c r="W927" s="295"/>
      <c r="X927" s="295"/>
      <c r="Y927" s="295"/>
      <c r="Z927" s="295"/>
      <c r="AA927" s="310" t="str">
        <f>IFERROR(Tabla135[[#This Row],[Peso del control]]+Tabla135[[#This Row],[Peso de la implementación]],"")</f>
        <v/>
      </c>
      <c r="AB927" s="310" t="str" cm="1">
        <f t="array" ref="AB927">IFERROR(IF(Tabla135[[#This Row],[Registro diligenciado]]=TRUE,_xlfn.IFS(AND(Tabla135[[#This Row],[No. de Control]]=1,Tabla135[[#This Row],[Desplazamiento en la Matriz]]="Probabilidad"),D927-(D927*Tabla135[[#This Row],[Valor del control]]),AND(Tabla135[[#This Row],[No. de Control]]&gt;1,Tabla135[[#This Row],[Desplazamiento en la Matriz]]="Probabilidad"),AB926-(AB926*Tabla135[[#This Row],[Valor del control]]),AND(Tabla135[[#This Row],[No. de Control]]=1,Tabla135[[#This Row],[Desplazamiento en la Matriz]]="Impacto"),D927,AND(Tabla135[[#This Row],[No. de Control]]&gt;1,Tabla135[[#This Row],[Desplazamiento en la Matriz]]="Impacto"),AB926),""),"")</f>
        <v/>
      </c>
      <c r="AC927" s="310" t="str" cm="1">
        <f t="array" ref="AC927">IFERROR(IF(Tabla135[[#This Row],[Registro diligenciado]]=TRUE,_xlfn.IFS(AND(Tabla135[[#This Row],[No. de Control]]=1,Tabla135[[#This Row],[Desplazamiento en la Matriz]]="Impacto"),E927-(E927*Tabla135[[#This Row],[Valor del control]]),AND(Tabla135[[#This Row],[No. de Control]]&gt;1,Tabla135[[#This Row],[Desplazamiento en la Matriz]]="Impacto"),AC926-(AC926*Tabla135[[#This Row],[Valor del control]]),AND(Tabla135[[#This Row],[No. de Control]]=1,Tabla135[[#This Row],[Desplazamiento en la Matriz]]="Probabilidad"),E927,AND(Tabla135[[#This Row],[No. de Control]]&gt;1,Tabla135[[#This Row],[Desplazamiento en la Matriz]]="Probabilidad"),AC926),""),"")</f>
        <v/>
      </c>
      <c r="AD927" s="310">
        <f>IFERROR(_xlfn.MINIFS(Tabla135[Probabilidad residual],Tabla135[Id Riesgo],Tabla135[[#This Row],[Id Riesgo]]),"")</f>
        <v>0</v>
      </c>
      <c r="AE927" s="310">
        <f>IFERROR(_xlfn.MINIFS(Tabla135[Impacto residual],Tabla135[Id Riesgo],Tabla135[[#This Row],[Id Riesgo]]),"")</f>
        <v>0</v>
      </c>
      <c r="AF927" s="310" t="str" cm="1">
        <f t="array" ref="AF92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27" s="310" t="str" cm="1">
        <f t="array" ref="AG92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2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27" s="213"/>
      <c r="AJ927" s="727">
        <f>_xlfn.MINIFS(Tabla135[Probabilidad residual],Tabla135[Id Riesgo],Tabla135[[#This Row],[Id Riesgo]])</f>
        <v>0</v>
      </c>
      <c r="AK927" s="727">
        <f>_xlfn.MINIFS(Tabla135[Impacto residual],Tabla135[Id Riesgo],Tabla135[[#This Row],[Id Riesgo]])</f>
        <v>0</v>
      </c>
      <c r="AL927" s="727"/>
      <c r="AM927" s="727"/>
      <c r="AN927" s="213"/>
      <c r="AO927" s="213"/>
      <c r="AP927" s="213"/>
      <c r="AQ927" s="213"/>
      <c r="AR927" s="213"/>
      <c r="AS927" s="213"/>
      <c r="AT927" s="213"/>
      <c r="AU927" s="213"/>
      <c r="AV927" s="213"/>
      <c r="AW927" s="213"/>
      <c r="AX927" s="213"/>
      <c r="AY927" s="213"/>
    </row>
    <row r="928" spans="1:51" ht="14.6" x14ac:dyDescent="0.4">
      <c r="A928" s="735" t="str">
        <f>Tabla135[[#This Row],[Id Riesgo]]</f>
        <v>RC92</v>
      </c>
      <c r="B928" s="736" t="str">
        <f>Tabla135[[#This Row],[Riesgo]]</f>
        <v/>
      </c>
      <c r="C928" s="742" t="b">
        <f>Tabla135[[#This Row],[Identificado en paso 1 y 2?]]</f>
        <v>0</v>
      </c>
      <c r="D928" s="727" t="str">
        <f>_xlfn.XLOOKUP(Tabla135[[#This Row],[Id Riesgo]],Tabla13[Id Riesgo],Tabla13[Probabilidad],"",1)</f>
        <v/>
      </c>
      <c r="E928" s="727" t="str">
        <f>IF(C928=TRUE,_xlfn.XLOOKUP(Tabla135[[#This Row],[Id Riesgo]],Tabla13[Id Riesgo],Tabla13[Porcentaje Impacto],"",1),"")</f>
        <v/>
      </c>
      <c r="F928" s="290" t="str">
        <f t="shared" si="91"/>
        <v>RC92</v>
      </c>
      <c r="G928" s="415" t="b">
        <f>_xlfn.XLOOKUP(F928,Tabla13[Id Riesgo],Tabla13[Registro diligenciado],FALSE,1)</f>
        <v>0</v>
      </c>
      <c r="H928" s="290" t="str">
        <f>IF(G928,_xlfn.XLOOKUP(F928,Tabla6[Id Riesgo],Tabla6[DESCRIPCIÓN DEL RIESGO],FALSE,1),"")</f>
        <v/>
      </c>
      <c r="I928" s="327" t="str">
        <f>_xlfn.XLOOKUP(Tabla135[[#This Row],[Id Riesgo]],Tabla13[Id Riesgo],Tabla13[Probabilidad])</f>
        <v/>
      </c>
      <c r="J928" s="327" t="str">
        <f>_xlfn.XLOOKUP(Tabla135[[#This Row],[Id Riesgo]],Tabla13[Id Riesgo],Tabla13[Porcentaje Impacto],"",1)</f>
        <v/>
      </c>
      <c r="K928" s="311">
        <v>7</v>
      </c>
      <c r="L928" s="314"/>
      <c r="M928" s="314"/>
      <c r="N928" s="314"/>
      <c r="O928" s="295"/>
      <c r="P928" s="314"/>
      <c r="Q928" s="328" t="str">
        <f>_xlfn.TEXTJOIN(" ",TRUE,Tabla135[[#This Row],[Actividad - Acción ¿Qué?
Inicia con verbo]],Tabla135[[#This Row],[Complemento
(Observaciones o desviaciones)]])</f>
        <v/>
      </c>
      <c r="R928" s="295"/>
      <c r="S928" s="327" t="str">
        <f>_xlfn.XLOOKUP(Tabla135[[#This Row],[Tipo de control]],Tabla7[Tipo de control],Tabla7[Peso],"",1)</f>
        <v/>
      </c>
      <c r="T928" s="290" t="str">
        <f>_xlfn.XLOOKUP(Tabla135[[#This Row],[Tipo de control]],Tabla7[Tipo de control],Tabla7[Afectación matriz],"",1)</f>
        <v/>
      </c>
      <c r="U928" s="295"/>
      <c r="V928" s="327" t="str">
        <f>_xlfn.XLOOKUP(Tabla135[[#This Row],[Implementación]],Tabla11[Implementación],Tabla11[Peso],"",1)</f>
        <v/>
      </c>
      <c r="W928" s="295"/>
      <c r="X928" s="295"/>
      <c r="Y928" s="295"/>
      <c r="Z928" s="295"/>
      <c r="AA928" s="310" t="str">
        <f>IFERROR(Tabla135[[#This Row],[Peso del control]]+Tabla135[[#This Row],[Peso de la implementación]],"")</f>
        <v/>
      </c>
      <c r="AB928" s="310" t="str" cm="1">
        <f t="array" ref="AB928">IFERROR(IF(Tabla135[[#This Row],[Registro diligenciado]]=TRUE,_xlfn.IFS(AND(Tabla135[[#This Row],[No. de Control]]=1,Tabla135[[#This Row],[Desplazamiento en la Matriz]]="Probabilidad"),D928-(D928*Tabla135[[#This Row],[Valor del control]]),AND(Tabla135[[#This Row],[No. de Control]]&gt;1,Tabla135[[#This Row],[Desplazamiento en la Matriz]]="Probabilidad"),AB927-(AB927*Tabla135[[#This Row],[Valor del control]]),AND(Tabla135[[#This Row],[No. de Control]]=1,Tabla135[[#This Row],[Desplazamiento en la Matriz]]="Impacto"),D928,AND(Tabla135[[#This Row],[No. de Control]]&gt;1,Tabla135[[#This Row],[Desplazamiento en la Matriz]]="Impacto"),AB927),""),"")</f>
        <v/>
      </c>
      <c r="AC928" s="310" t="str" cm="1">
        <f t="array" ref="AC928">IFERROR(IF(Tabla135[[#This Row],[Registro diligenciado]]=TRUE,_xlfn.IFS(AND(Tabla135[[#This Row],[No. de Control]]=1,Tabla135[[#This Row],[Desplazamiento en la Matriz]]="Impacto"),E928-(E928*Tabla135[[#This Row],[Valor del control]]),AND(Tabla135[[#This Row],[No. de Control]]&gt;1,Tabla135[[#This Row],[Desplazamiento en la Matriz]]="Impacto"),AC927-(AC927*Tabla135[[#This Row],[Valor del control]]),AND(Tabla135[[#This Row],[No. de Control]]=1,Tabla135[[#This Row],[Desplazamiento en la Matriz]]="Probabilidad"),E928,AND(Tabla135[[#This Row],[No. de Control]]&gt;1,Tabla135[[#This Row],[Desplazamiento en la Matriz]]="Probabilidad"),AC927),""),"")</f>
        <v/>
      </c>
      <c r="AD928" s="310">
        <f>IFERROR(_xlfn.MINIFS(Tabla135[Probabilidad residual],Tabla135[Id Riesgo],Tabla135[[#This Row],[Id Riesgo]]),"")</f>
        <v>0</v>
      </c>
      <c r="AE928" s="310">
        <f>IFERROR(_xlfn.MINIFS(Tabla135[Impacto residual],Tabla135[Id Riesgo],Tabla135[[#This Row],[Id Riesgo]]),"")</f>
        <v>0</v>
      </c>
      <c r="AF928" s="310" t="str" cm="1">
        <f t="array" ref="AF92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28" s="310" t="str" cm="1">
        <f t="array" ref="AG92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2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28" s="213"/>
      <c r="AJ928" s="727">
        <f>_xlfn.MINIFS(Tabla135[Probabilidad residual],Tabla135[Id Riesgo],Tabla135[[#This Row],[Id Riesgo]])</f>
        <v>0</v>
      </c>
      <c r="AK928" s="727">
        <f>_xlfn.MINIFS(Tabla135[Impacto residual],Tabla135[Id Riesgo],Tabla135[[#This Row],[Id Riesgo]])</f>
        <v>0</v>
      </c>
      <c r="AL928" s="727"/>
      <c r="AM928" s="727"/>
      <c r="AN928" s="213"/>
      <c r="AO928" s="213"/>
      <c r="AP928" s="213"/>
      <c r="AQ928" s="213"/>
      <c r="AR928" s="213"/>
      <c r="AS928" s="213"/>
      <c r="AT928" s="213"/>
      <c r="AU928" s="213"/>
      <c r="AV928" s="213"/>
      <c r="AW928" s="213"/>
      <c r="AX928" s="213"/>
      <c r="AY928" s="213"/>
    </row>
    <row r="929" spans="1:51" ht="14.6" x14ac:dyDescent="0.4">
      <c r="A929" s="735" t="str">
        <f>Tabla135[[#This Row],[Id Riesgo]]</f>
        <v>RC92</v>
      </c>
      <c r="B929" s="736" t="str">
        <f>Tabla135[[#This Row],[Riesgo]]</f>
        <v/>
      </c>
      <c r="C929" s="742" t="b">
        <f>Tabla135[[#This Row],[Identificado en paso 1 y 2?]]</f>
        <v>0</v>
      </c>
      <c r="D929" s="727" t="str">
        <f>_xlfn.XLOOKUP(Tabla135[[#This Row],[Id Riesgo]],Tabla13[Id Riesgo],Tabla13[Probabilidad],"",1)</f>
        <v/>
      </c>
      <c r="E929" s="727" t="str">
        <f>IF(C929=TRUE,_xlfn.XLOOKUP(Tabla135[[#This Row],[Id Riesgo]],Tabla13[Id Riesgo],Tabla13[Porcentaje Impacto],"",1),"")</f>
        <v/>
      </c>
      <c r="F929" s="290" t="str">
        <f t="shared" si="91"/>
        <v>RC92</v>
      </c>
      <c r="G929" s="415" t="b">
        <f>_xlfn.XLOOKUP(F929,Tabla13[Id Riesgo],Tabla13[Registro diligenciado],FALSE,1)</f>
        <v>0</v>
      </c>
      <c r="H929" s="290" t="str">
        <f>IF(G929,_xlfn.XLOOKUP(F929,Tabla6[Id Riesgo],Tabla6[DESCRIPCIÓN DEL RIESGO],FALSE,1),"")</f>
        <v/>
      </c>
      <c r="I929" s="327" t="str">
        <f>_xlfn.XLOOKUP(Tabla135[[#This Row],[Id Riesgo]],Tabla13[Id Riesgo],Tabla13[Probabilidad])</f>
        <v/>
      </c>
      <c r="J929" s="327" t="str">
        <f>_xlfn.XLOOKUP(Tabla135[[#This Row],[Id Riesgo]],Tabla13[Id Riesgo],Tabla13[Porcentaje Impacto],"",1)</f>
        <v/>
      </c>
      <c r="K929" s="311">
        <v>8</v>
      </c>
      <c r="L929" s="314"/>
      <c r="M929" s="314"/>
      <c r="N929" s="314"/>
      <c r="O929" s="295"/>
      <c r="P929" s="314"/>
      <c r="Q929" s="328" t="str">
        <f>_xlfn.TEXTJOIN(" ",TRUE,Tabla135[[#This Row],[Actividad - Acción ¿Qué?
Inicia con verbo]],Tabla135[[#This Row],[Complemento
(Observaciones o desviaciones)]])</f>
        <v/>
      </c>
      <c r="R929" s="295"/>
      <c r="S929" s="327" t="str">
        <f>_xlfn.XLOOKUP(Tabla135[[#This Row],[Tipo de control]],Tabla7[Tipo de control],Tabla7[Peso],"",1)</f>
        <v/>
      </c>
      <c r="T929" s="290" t="str">
        <f>_xlfn.XLOOKUP(Tabla135[[#This Row],[Tipo de control]],Tabla7[Tipo de control],Tabla7[Afectación matriz],"",1)</f>
        <v/>
      </c>
      <c r="U929" s="295"/>
      <c r="V929" s="327" t="str">
        <f>_xlfn.XLOOKUP(Tabla135[[#This Row],[Implementación]],Tabla11[Implementación],Tabla11[Peso],"",1)</f>
        <v/>
      </c>
      <c r="W929" s="295"/>
      <c r="X929" s="295"/>
      <c r="Y929" s="295"/>
      <c r="Z929" s="295"/>
      <c r="AA929" s="310" t="str">
        <f>IFERROR(Tabla135[[#This Row],[Peso del control]]+Tabla135[[#This Row],[Peso de la implementación]],"")</f>
        <v/>
      </c>
      <c r="AB929" s="310" t="str" cm="1">
        <f t="array" ref="AB929">IFERROR(IF(Tabla135[[#This Row],[Registro diligenciado]]=TRUE,_xlfn.IFS(AND(Tabla135[[#This Row],[No. de Control]]=1,Tabla135[[#This Row],[Desplazamiento en la Matriz]]="Probabilidad"),D929-(D929*Tabla135[[#This Row],[Valor del control]]),AND(Tabla135[[#This Row],[No. de Control]]&gt;1,Tabla135[[#This Row],[Desplazamiento en la Matriz]]="Probabilidad"),AB928-(AB928*Tabla135[[#This Row],[Valor del control]]),AND(Tabla135[[#This Row],[No. de Control]]=1,Tabla135[[#This Row],[Desplazamiento en la Matriz]]="Impacto"),D929,AND(Tabla135[[#This Row],[No. de Control]]&gt;1,Tabla135[[#This Row],[Desplazamiento en la Matriz]]="Impacto"),AB928),""),"")</f>
        <v/>
      </c>
      <c r="AC929" s="310" t="str" cm="1">
        <f t="array" ref="AC929">IFERROR(IF(Tabla135[[#This Row],[Registro diligenciado]]=TRUE,_xlfn.IFS(AND(Tabla135[[#This Row],[No. de Control]]=1,Tabla135[[#This Row],[Desplazamiento en la Matriz]]="Impacto"),E929-(E929*Tabla135[[#This Row],[Valor del control]]),AND(Tabla135[[#This Row],[No. de Control]]&gt;1,Tabla135[[#This Row],[Desplazamiento en la Matriz]]="Impacto"),AC928-(AC928*Tabla135[[#This Row],[Valor del control]]),AND(Tabla135[[#This Row],[No. de Control]]=1,Tabla135[[#This Row],[Desplazamiento en la Matriz]]="Probabilidad"),E929,AND(Tabla135[[#This Row],[No. de Control]]&gt;1,Tabla135[[#This Row],[Desplazamiento en la Matriz]]="Probabilidad"),AC928),""),"")</f>
        <v/>
      </c>
      <c r="AD929" s="310">
        <f>IFERROR(_xlfn.MINIFS(Tabla135[Probabilidad residual],Tabla135[Id Riesgo],Tabla135[[#This Row],[Id Riesgo]]),"")</f>
        <v>0</v>
      </c>
      <c r="AE929" s="310">
        <f>IFERROR(_xlfn.MINIFS(Tabla135[Impacto residual],Tabla135[Id Riesgo],Tabla135[[#This Row],[Id Riesgo]]),"")</f>
        <v>0</v>
      </c>
      <c r="AF929" s="310" t="str" cm="1">
        <f t="array" ref="AF92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29" s="310" t="str" cm="1">
        <f t="array" ref="AG92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2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29" s="213"/>
      <c r="AJ929" s="727">
        <f>_xlfn.MINIFS(Tabla135[Probabilidad residual],Tabla135[Id Riesgo],Tabla135[[#This Row],[Id Riesgo]])</f>
        <v>0</v>
      </c>
      <c r="AK929" s="727">
        <f>_xlfn.MINIFS(Tabla135[Impacto residual],Tabla135[Id Riesgo],Tabla135[[#This Row],[Id Riesgo]])</f>
        <v>0</v>
      </c>
      <c r="AL929" s="727"/>
      <c r="AM929" s="727"/>
      <c r="AN929" s="213"/>
      <c r="AO929" s="213"/>
      <c r="AP929" s="213"/>
      <c r="AQ929" s="213"/>
      <c r="AR929" s="213"/>
      <c r="AS929" s="213"/>
      <c r="AT929" s="213"/>
      <c r="AU929" s="213"/>
      <c r="AV929" s="213"/>
      <c r="AW929" s="213"/>
      <c r="AX929" s="213"/>
      <c r="AY929" s="213"/>
    </row>
    <row r="930" spans="1:51" ht="14.6" x14ac:dyDescent="0.4">
      <c r="A930" s="735" t="str">
        <f>Tabla135[[#This Row],[Id Riesgo]]</f>
        <v>RC92</v>
      </c>
      <c r="B930" s="736" t="str">
        <f>Tabla135[[#This Row],[Riesgo]]</f>
        <v/>
      </c>
      <c r="C930" s="742" t="b">
        <f>Tabla135[[#This Row],[Identificado en paso 1 y 2?]]</f>
        <v>0</v>
      </c>
      <c r="D930" s="727" t="str">
        <f>_xlfn.XLOOKUP(Tabla135[[#This Row],[Id Riesgo]],Tabla13[Id Riesgo],Tabla13[Probabilidad],"",1)</f>
        <v/>
      </c>
      <c r="E930" s="727" t="str">
        <f>IF(C930=TRUE,_xlfn.XLOOKUP(Tabla135[[#This Row],[Id Riesgo]],Tabla13[Id Riesgo],Tabla13[Porcentaje Impacto],"",1),"")</f>
        <v/>
      </c>
      <c r="F930" s="290" t="str">
        <f t="shared" si="91"/>
        <v>RC92</v>
      </c>
      <c r="G930" s="415" t="b">
        <f>_xlfn.XLOOKUP(F930,Tabla13[Id Riesgo],Tabla13[Registro diligenciado],FALSE,1)</f>
        <v>0</v>
      </c>
      <c r="H930" s="290" t="str">
        <f>IF(G930,_xlfn.XLOOKUP(F930,Tabla6[Id Riesgo],Tabla6[DESCRIPCIÓN DEL RIESGO],FALSE,1),"")</f>
        <v/>
      </c>
      <c r="I930" s="327" t="str">
        <f>_xlfn.XLOOKUP(Tabla135[[#This Row],[Id Riesgo]],Tabla13[Id Riesgo],Tabla13[Probabilidad])</f>
        <v/>
      </c>
      <c r="J930" s="327" t="str">
        <f>_xlfn.XLOOKUP(Tabla135[[#This Row],[Id Riesgo]],Tabla13[Id Riesgo],Tabla13[Porcentaje Impacto],"",1)</f>
        <v/>
      </c>
      <c r="K930" s="311">
        <v>9</v>
      </c>
      <c r="L930" s="314"/>
      <c r="M930" s="314"/>
      <c r="N930" s="314"/>
      <c r="O930" s="295"/>
      <c r="P930" s="314"/>
      <c r="Q930" s="328" t="str">
        <f>_xlfn.TEXTJOIN(" ",TRUE,Tabla135[[#This Row],[Actividad - Acción ¿Qué?
Inicia con verbo]],Tabla135[[#This Row],[Complemento
(Observaciones o desviaciones)]])</f>
        <v/>
      </c>
      <c r="R930" s="295"/>
      <c r="S930" s="327" t="str">
        <f>_xlfn.XLOOKUP(Tabla135[[#This Row],[Tipo de control]],Tabla7[Tipo de control],Tabla7[Peso],"",1)</f>
        <v/>
      </c>
      <c r="T930" s="290" t="str">
        <f>_xlfn.XLOOKUP(Tabla135[[#This Row],[Tipo de control]],Tabla7[Tipo de control],Tabla7[Afectación matriz],"",1)</f>
        <v/>
      </c>
      <c r="U930" s="295"/>
      <c r="V930" s="327" t="str">
        <f>_xlfn.XLOOKUP(Tabla135[[#This Row],[Implementación]],Tabla11[Implementación],Tabla11[Peso],"",1)</f>
        <v/>
      </c>
      <c r="W930" s="295"/>
      <c r="X930" s="295"/>
      <c r="Y930" s="295"/>
      <c r="Z930" s="295"/>
      <c r="AA930" s="310" t="str">
        <f>IFERROR(Tabla135[[#This Row],[Peso del control]]+Tabla135[[#This Row],[Peso de la implementación]],"")</f>
        <v/>
      </c>
      <c r="AB930" s="310" t="str" cm="1">
        <f t="array" ref="AB930">IFERROR(IF(Tabla135[[#This Row],[Registro diligenciado]]=TRUE,_xlfn.IFS(AND(Tabla135[[#This Row],[No. de Control]]=1,Tabla135[[#This Row],[Desplazamiento en la Matriz]]="Probabilidad"),D930-(D930*Tabla135[[#This Row],[Valor del control]]),AND(Tabla135[[#This Row],[No. de Control]]&gt;1,Tabla135[[#This Row],[Desplazamiento en la Matriz]]="Probabilidad"),AB929-(AB929*Tabla135[[#This Row],[Valor del control]]),AND(Tabla135[[#This Row],[No. de Control]]=1,Tabla135[[#This Row],[Desplazamiento en la Matriz]]="Impacto"),D930,AND(Tabla135[[#This Row],[No. de Control]]&gt;1,Tabla135[[#This Row],[Desplazamiento en la Matriz]]="Impacto"),AB929),""),"")</f>
        <v/>
      </c>
      <c r="AC930" s="310" t="str" cm="1">
        <f t="array" ref="AC930">IFERROR(IF(Tabla135[[#This Row],[Registro diligenciado]]=TRUE,_xlfn.IFS(AND(Tabla135[[#This Row],[No. de Control]]=1,Tabla135[[#This Row],[Desplazamiento en la Matriz]]="Impacto"),E930-(E930*Tabla135[[#This Row],[Valor del control]]),AND(Tabla135[[#This Row],[No. de Control]]&gt;1,Tabla135[[#This Row],[Desplazamiento en la Matriz]]="Impacto"),AC929-(AC929*Tabla135[[#This Row],[Valor del control]]),AND(Tabla135[[#This Row],[No. de Control]]=1,Tabla135[[#This Row],[Desplazamiento en la Matriz]]="Probabilidad"),E930,AND(Tabla135[[#This Row],[No. de Control]]&gt;1,Tabla135[[#This Row],[Desplazamiento en la Matriz]]="Probabilidad"),AC929),""),"")</f>
        <v/>
      </c>
      <c r="AD930" s="310">
        <f>IFERROR(_xlfn.MINIFS(Tabla135[Probabilidad residual],Tabla135[Id Riesgo],Tabla135[[#This Row],[Id Riesgo]]),"")</f>
        <v>0</v>
      </c>
      <c r="AE930" s="310">
        <f>IFERROR(_xlfn.MINIFS(Tabla135[Impacto residual],Tabla135[Id Riesgo],Tabla135[[#This Row],[Id Riesgo]]),"")</f>
        <v>0</v>
      </c>
      <c r="AF930" s="310" t="str" cm="1">
        <f t="array" ref="AF93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30" s="310" t="str" cm="1">
        <f t="array" ref="AG93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3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30" s="213"/>
      <c r="AJ930" s="727">
        <f>_xlfn.MINIFS(Tabla135[Probabilidad residual],Tabla135[Id Riesgo],Tabla135[[#This Row],[Id Riesgo]])</f>
        <v>0</v>
      </c>
      <c r="AK930" s="727">
        <f>_xlfn.MINIFS(Tabla135[Impacto residual],Tabla135[Id Riesgo],Tabla135[[#This Row],[Id Riesgo]])</f>
        <v>0</v>
      </c>
      <c r="AL930" s="727"/>
      <c r="AM930" s="727"/>
      <c r="AN930" s="213"/>
      <c r="AO930" s="213"/>
      <c r="AP930" s="213"/>
      <c r="AQ930" s="213"/>
      <c r="AR930" s="213"/>
      <c r="AS930" s="213"/>
      <c r="AT930" s="213"/>
      <c r="AU930" s="213"/>
      <c r="AV930" s="213"/>
      <c r="AW930" s="213"/>
      <c r="AX930" s="213"/>
      <c r="AY930" s="213"/>
    </row>
    <row r="931" spans="1:51" ht="14.6" x14ac:dyDescent="0.4">
      <c r="A931" s="735" t="str">
        <f>Tabla135[[#This Row],[Id Riesgo]]</f>
        <v>RC92</v>
      </c>
      <c r="B931" s="736" t="str">
        <f>Tabla135[[#This Row],[Riesgo]]</f>
        <v/>
      </c>
      <c r="C931" s="742" t="b">
        <f>Tabla135[[#This Row],[Identificado en paso 1 y 2?]]</f>
        <v>0</v>
      </c>
      <c r="D931" s="727" t="str">
        <f>_xlfn.XLOOKUP(Tabla135[[#This Row],[Id Riesgo]],Tabla13[Id Riesgo],Tabla13[Probabilidad],"",1)</f>
        <v/>
      </c>
      <c r="E931" s="727" t="str">
        <f>IF(C931=TRUE,_xlfn.XLOOKUP(Tabla135[[#This Row],[Id Riesgo]],Tabla13[Id Riesgo],Tabla13[Porcentaje Impacto],"",1),"")</f>
        <v/>
      </c>
      <c r="F931" s="290" t="str">
        <f t="shared" si="91"/>
        <v>RC92</v>
      </c>
      <c r="G931" s="415" t="b">
        <f>_xlfn.XLOOKUP(F931,Tabla13[Id Riesgo],Tabla13[Registro diligenciado],FALSE,1)</f>
        <v>0</v>
      </c>
      <c r="H931" s="290" t="str">
        <f>IF(G931,_xlfn.XLOOKUP(F931,Tabla6[Id Riesgo],Tabla6[DESCRIPCIÓN DEL RIESGO],FALSE,1),"")</f>
        <v/>
      </c>
      <c r="I931" s="327" t="str">
        <f>_xlfn.XLOOKUP(Tabla135[[#This Row],[Id Riesgo]],Tabla13[Id Riesgo],Tabla13[Probabilidad])</f>
        <v/>
      </c>
      <c r="J931" s="327" t="str">
        <f>_xlfn.XLOOKUP(Tabla135[[#This Row],[Id Riesgo]],Tabla13[Id Riesgo],Tabla13[Porcentaje Impacto],"",1)</f>
        <v/>
      </c>
      <c r="K931" s="311">
        <v>10</v>
      </c>
      <c r="L931" s="314"/>
      <c r="M931" s="314"/>
      <c r="N931" s="314"/>
      <c r="O931" s="295"/>
      <c r="P931" s="314"/>
      <c r="Q931" s="328" t="str">
        <f>_xlfn.TEXTJOIN(" ",TRUE,Tabla135[[#This Row],[Actividad - Acción ¿Qué?
Inicia con verbo]],Tabla135[[#This Row],[Complemento
(Observaciones o desviaciones)]])</f>
        <v/>
      </c>
      <c r="R931" s="295"/>
      <c r="S931" s="327" t="str">
        <f>_xlfn.XLOOKUP(Tabla135[[#This Row],[Tipo de control]],Tabla7[Tipo de control],Tabla7[Peso],"",1)</f>
        <v/>
      </c>
      <c r="T931" s="290" t="str">
        <f>_xlfn.XLOOKUP(Tabla135[[#This Row],[Tipo de control]],Tabla7[Tipo de control],Tabla7[Afectación matriz],"",1)</f>
        <v/>
      </c>
      <c r="U931" s="295"/>
      <c r="V931" s="327" t="str">
        <f>_xlfn.XLOOKUP(Tabla135[[#This Row],[Implementación]],Tabla11[Implementación],Tabla11[Peso],"",1)</f>
        <v/>
      </c>
      <c r="W931" s="295"/>
      <c r="X931" s="295"/>
      <c r="Y931" s="295"/>
      <c r="Z931" s="295"/>
      <c r="AA931" s="310" t="str">
        <f>IFERROR(Tabla135[[#This Row],[Peso del control]]+Tabla135[[#This Row],[Peso de la implementación]],"")</f>
        <v/>
      </c>
      <c r="AB931" s="310" t="str" cm="1">
        <f t="array" ref="AB931">IFERROR(IF(Tabla135[[#This Row],[Registro diligenciado]]=TRUE,_xlfn.IFS(AND(Tabla135[[#This Row],[No. de Control]]=1,Tabla135[[#This Row],[Desplazamiento en la Matriz]]="Probabilidad"),D931-(D931*Tabla135[[#This Row],[Valor del control]]),AND(Tabla135[[#This Row],[No. de Control]]&gt;1,Tabla135[[#This Row],[Desplazamiento en la Matriz]]="Probabilidad"),AB930-(AB930*Tabla135[[#This Row],[Valor del control]]),AND(Tabla135[[#This Row],[No. de Control]]=1,Tabla135[[#This Row],[Desplazamiento en la Matriz]]="Impacto"),D931,AND(Tabla135[[#This Row],[No. de Control]]&gt;1,Tabla135[[#This Row],[Desplazamiento en la Matriz]]="Impacto"),AB930),""),"")</f>
        <v/>
      </c>
      <c r="AC931" s="310" t="str" cm="1">
        <f t="array" ref="AC931">IFERROR(IF(Tabla135[[#This Row],[Registro diligenciado]]=TRUE,_xlfn.IFS(AND(Tabla135[[#This Row],[No. de Control]]=1,Tabla135[[#This Row],[Desplazamiento en la Matriz]]="Impacto"),E931-(E931*Tabla135[[#This Row],[Valor del control]]),AND(Tabla135[[#This Row],[No. de Control]]&gt;1,Tabla135[[#This Row],[Desplazamiento en la Matriz]]="Impacto"),AC930-(AC930*Tabla135[[#This Row],[Valor del control]]),AND(Tabla135[[#This Row],[No. de Control]]=1,Tabla135[[#This Row],[Desplazamiento en la Matriz]]="Probabilidad"),E931,AND(Tabla135[[#This Row],[No. de Control]]&gt;1,Tabla135[[#This Row],[Desplazamiento en la Matriz]]="Probabilidad"),AC930),""),"")</f>
        <v/>
      </c>
      <c r="AD931" s="310">
        <f>IFERROR(_xlfn.MINIFS(Tabla135[Probabilidad residual],Tabla135[Id Riesgo],Tabla135[[#This Row],[Id Riesgo]]),"")</f>
        <v>0</v>
      </c>
      <c r="AE931" s="310">
        <f>IFERROR(_xlfn.MINIFS(Tabla135[Impacto residual],Tabla135[Id Riesgo],Tabla135[[#This Row],[Id Riesgo]]),"")</f>
        <v>0</v>
      </c>
      <c r="AF931" s="310" t="str" cm="1">
        <f t="array" ref="AF93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31" s="310" t="str" cm="1">
        <f t="array" ref="AG93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3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31" s="213"/>
      <c r="AJ931" s="727">
        <f>_xlfn.MINIFS(Tabla135[Probabilidad residual],Tabla135[Id Riesgo],Tabla135[[#This Row],[Id Riesgo]])</f>
        <v>0</v>
      </c>
      <c r="AK931" s="727">
        <f>_xlfn.MINIFS(Tabla135[Impacto residual],Tabla135[Id Riesgo],Tabla135[[#This Row],[Id Riesgo]])</f>
        <v>0</v>
      </c>
      <c r="AL931" s="727"/>
      <c r="AM931" s="727"/>
      <c r="AN931" s="213"/>
      <c r="AO931" s="213"/>
      <c r="AP931" s="213"/>
      <c r="AQ931" s="213"/>
      <c r="AR931" s="213"/>
      <c r="AS931" s="213"/>
      <c r="AT931" s="213"/>
      <c r="AU931" s="213"/>
      <c r="AV931" s="213"/>
      <c r="AW931" s="213"/>
      <c r="AX931" s="213"/>
      <c r="AY931" s="213"/>
    </row>
    <row r="932" spans="1:51" ht="14.6" x14ac:dyDescent="0.4">
      <c r="A932" s="735" t="str">
        <f>Tabla135[[#This Row],[Id Riesgo]]</f>
        <v>RC93</v>
      </c>
      <c r="B932" s="736" t="str">
        <f>Tabla135[[#This Row],[Riesgo]]</f>
        <v/>
      </c>
      <c r="C932" s="742" t="b">
        <f>Tabla135[[#This Row],[Identificado en paso 1 y 2?]]</f>
        <v>0</v>
      </c>
      <c r="D932" s="727" t="str">
        <f>_xlfn.XLOOKUP(Tabla135[[#This Row],[Id Riesgo]],Tabla13[Id Riesgo],Tabla13[Probabilidad],"",1)</f>
        <v/>
      </c>
      <c r="E932" s="727" t="str">
        <f>IF(C932=TRUE,_xlfn.XLOOKUP(Tabla135[[#This Row],[Id Riesgo]],Tabla13[Id Riesgo],Tabla13[Porcentaje Impacto],"",1),"")</f>
        <v/>
      </c>
      <c r="F932" s="290" t="s">
        <v>224</v>
      </c>
      <c r="G932" s="415" t="b">
        <f>_xlfn.XLOOKUP(F932,Tabla13[Id Riesgo],Tabla13[Registro diligenciado],FALSE,1)</f>
        <v>0</v>
      </c>
      <c r="H932" s="290" t="str">
        <f>IF(G932,_xlfn.XLOOKUP(F932,Tabla6[Id Riesgo],Tabla6[DESCRIPCIÓN DEL RIESGO],FALSE,1),"")</f>
        <v/>
      </c>
      <c r="I932" s="327" t="str">
        <f>_xlfn.XLOOKUP(Tabla135[[#This Row],[Id Riesgo]],Tabla13[Id Riesgo],Tabla13[Probabilidad])</f>
        <v/>
      </c>
      <c r="J932" s="327" t="str">
        <f>_xlfn.XLOOKUP(Tabla135[[#This Row],[Id Riesgo]],Tabla13[Id Riesgo],Tabla13[Porcentaje Impacto],"",1)</f>
        <v/>
      </c>
      <c r="K932" s="311">
        <v>1</v>
      </c>
      <c r="L932" s="314"/>
      <c r="M932" s="314"/>
      <c r="N932" s="314"/>
      <c r="O932" s="295"/>
      <c r="P932" s="314"/>
      <c r="Q932" s="328" t="str">
        <f>_xlfn.TEXTJOIN(" ",TRUE,Tabla135[[#This Row],[Actividad - Acción ¿Qué?
Inicia con verbo]],Tabla135[[#This Row],[Complemento
(Observaciones o desviaciones)]])</f>
        <v/>
      </c>
      <c r="R932" s="295"/>
      <c r="S932" s="327" t="str">
        <f>_xlfn.XLOOKUP(Tabla135[[#This Row],[Tipo de control]],Tabla7[Tipo de control],Tabla7[Peso],"",1)</f>
        <v/>
      </c>
      <c r="T932" s="290" t="str">
        <f>_xlfn.XLOOKUP(Tabla135[[#This Row],[Tipo de control]],Tabla7[Tipo de control],Tabla7[Afectación matriz],"",1)</f>
        <v/>
      </c>
      <c r="U932" s="295"/>
      <c r="V932" s="327" t="str">
        <f>_xlfn.XLOOKUP(Tabla135[[#This Row],[Implementación]],Tabla11[Implementación],Tabla11[Peso],"",1)</f>
        <v/>
      </c>
      <c r="W932" s="295"/>
      <c r="X932" s="295"/>
      <c r="Y932" s="295"/>
      <c r="Z932" s="295"/>
      <c r="AA932" s="310" t="str">
        <f>IFERROR(Tabla135[[#This Row],[Peso del control]]+Tabla135[[#This Row],[Peso de la implementación]],"")</f>
        <v/>
      </c>
      <c r="AB932" s="310" t="str" cm="1">
        <f t="array" ref="AB932">IFERROR(IF(Tabla135[[#This Row],[Registro diligenciado]]=TRUE,_xlfn.IFS(AND(Tabla135[[#This Row],[No. de Control]]=1,Tabla135[[#This Row],[Desplazamiento en la Matriz]]="Probabilidad"),D932-(D932*Tabla135[[#This Row],[Valor del control]]),AND(Tabla135[[#This Row],[No. de Control]]&gt;1,Tabla135[[#This Row],[Desplazamiento en la Matriz]]="Probabilidad"),AB931-(AB931*Tabla135[[#This Row],[Valor del control]]),AND(Tabla135[[#This Row],[No. de Control]]=1,Tabla135[[#This Row],[Desplazamiento en la Matriz]]="Impacto"),D932,AND(Tabla135[[#This Row],[No. de Control]]&gt;1,Tabla135[[#This Row],[Desplazamiento en la Matriz]]="Impacto"),AB931),""),"")</f>
        <v/>
      </c>
      <c r="AC932" s="310" t="str" cm="1">
        <f t="array" ref="AC932">IFERROR(IF(Tabla135[[#This Row],[Registro diligenciado]]=TRUE,_xlfn.IFS(AND(Tabla135[[#This Row],[No. de Control]]=1,Tabla135[[#This Row],[Desplazamiento en la Matriz]]="Impacto"),E932-(E932*Tabla135[[#This Row],[Valor del control]]),AND(Tabla135[[#This Row],[No. de Control]]&gt;1,Tabla135[[#This Row],[Desplazamiento en la Matriz]]="Impacto"),AC931-(AC931*Tabla135[[#This Row],[Valor del control]]),AND(Tabla135[[#This Row],[No. de Control]]=1,Tabla135[[#This Row],[Desplazamiento en la Matriz]]="Probabilidad"),E932,AND(Tabla135[[#This Row],[No. de Control]]&gt;1,Tabla135[[#This Row],[Desplazamiento en la Matriz]]="Probabilidad"),AC931),""),"")</f>
        <v/>
      </c>
      <c r="AD932" s="310">
        <f>IFERROR(_xlfn.MINIFS(Tabla135[Probabilidad residual],Tabla135[Id Riesgo],Tabla135[[#This Row],[Id Riesgo]]),"")</f>
        <v>0</v>
      </c>
      <c r="AE932" s="310">
        <f>IFERROR(_xlfn.MINIFS(Tabla135[Impacto residual],Tabla135[Id Riesgo],Tabla135[[#This Row],[Id Riesgo]]),"")</f>
        <v>0</v>
      </c>
      <c r="AF932" s="310" t="str" cm="1">
        <f t="array" ref="AF93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32" s="310" t="str" cm="1">
        <f t="array" ref="AG93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3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32" s="213"/>
      <c r="AJ932" s="727">
        <f>_xlfn.MINIFS(Tabla135[Probabilidad residual],Tabla135[Id Riesgo],Tabla135[[#This Row],[Id Riesgo]])</f>
        <v>0</v>
      </c>
      <c r="AK932" s="727">
        <f>_xlfn.MINIFS(Tabla135[Impacto residual],Tabla135[Id Riesgo],Tabla135[[#This Row],[Id Riesgo]])</f>
        <v>0</v>
      </c>
      <c r="AL932" s="727" t="str" cm="1">
        <f t="array" ref="AL932">IFERROR(_xlfn.IFS(AND(AJ932&gt;=CONFIGURACIÓN!$BF$6,AJ932&lt;=CONFIGURACIÓN!$BG$6),CONFIGURACIÓN!$BE$6,AND(AJ932&gt;=CONFIGURACIÓN!$BF$7,AJ932&lt;=CONFIGURACIÓN!$BG$7),CONFIGURACIÓN!$BE$7,AND(AJ932&gt;=CONFIGURACIÓN!$BF$8,AJ932&lt;=CONFIGURACIÓN!$BG$8),CONFIGURACIÓN!$BE$8,AND(AJ932&gt;=CONFIGURACIÓN!$BF$9,AJ932&lt;=CONFIGURACIÓN!$BG$9),CONFIGURACIÓN!$BE$9,AND(AJ932&gt;=CONFIGURACIÓN!$BF$10,AJ932&lt;=CONFIGURACIÓN!$BG$10),CONFIGURACIÓN!$BE$10),"")</f>
        <v/>
      </c>
      <c r="AM932" s="727" t="str" cm="1">
        <f t="array" ref="AM932">IFERROR(_xlfn.IFS(AND(AK932&gt;=CONFIGURACIÓN!$BJ$6,AK932&lt;=CONFIGURACIÓN!$BK$6),CONFIGURACIÓN!$BI$6,AND(AK932&gt;=CONFIGURACIÓN!$BJ$7,AK932&lt;=CONFIGURACIÓN!$BK$7),CONFIGURACIÓN!$BI$7,AND(AK932&gt;=CONFIGURACIÓN!$BJ$8,AK932&lt;=CONFIGURACIÓN!$BK$8),CONFIGURACIÓN!$BI$8,AND(AK932&gt;=CONFIGURACIÓN!$BJ$9,AK932&lt;=CONFIGURACIÓN!$BK$9),CONFIGURACIÓN!$BI$9,AND(AK932&gt;=CONFIGURACIÓN!$BJ$10,AK932&lt;=CONFIGURACIÓN!$BK$10),CONFIGURACIÓN!$BI$10),"")</f>
        <v/>
      </c>
      <c r="AN932" s="213"/>
      <c r="AO932" s="213"/>
      <c r="AP932" s="213"/>
      <c r="AQ932" s="213"/>
      <c r="AR932" s="213"/>
      <c r="AS932" s="213"/>
      <c r="AT932" s="213"/>
      <c r="AU932" s="213"/>
      <c r="AV932" s="213"/>
      <c r="AW932" s="213"/>
      <c r="AX932" s="213"/>
      <c r="AY932" s="213"/>
    </row>
    <row r="933" spans="1:51" ht="14.6" x14ac:dyDescent="0.4">
      <c r="A933" s="735" t="str">
        <f>Tabla135[[#This Row],[Id Riesgo]]</f>
        <v>RC93</v>
      </c>
      <c r="B933" s="736" t="str">
        <f>Tabla135[[#This Row],[Riesgo]]</f>
        <v/>
      </c>
      <c r="C933" s="742" t="b">
        <f>Tabla135[[#This Row],[Identificado en paso 1 y 2?]]</f>
        <v>0</v>
      </c>
      <c r="D933" s="727" t="str">
        <f>_xlfn.XLOOKUP(Tabla135[[#This Row],[Id Riesgo]],Tabla13[Id Riesgo],Tabla13[Probabilidad],"",1)</f>
        <v/>
      </c>
      <c r="E933" s="727" t="str">
        <f>IF(C933=TRUE,_xlfn.XLOOKUP(Tabla135[[#This Row],[Id Riesgo]],Tabla13[Id Riesgo],Tabla13[Porcentaje Impacto],"",1),"")</f>
        <v/>
      </c>
      <c r="F933" s="290" t="str">
        <f t="shared" ref="F933:F941" si="92">F932</f>
        <v>RC93</v>
      </c>
      <c r="G933" s="415" t="b">
        <f>_xlfn.XLOOKUP(F933,Tabla13[Id Riesgo],Tabla13[Registro diligenciado],FALSE,1)</f>
        <v>0</v>
      </c>
      <c r="H933" s="290" t="str">
        <f>IF(G933,_xlfn.XLOOKUP(F933,Tabla6[Id Riesgo],Tabla6[DESCRIPCIÓN DEL RIESGO],FALSE,1),"")</f>
        <v/>
      </c>
      <c r="I933" s="327" t="str">
        <f>_xlfn.XLOOKUP(Tabla135[[#This Row],[Id Riesgo]],Tabla13[Id Riesgo],Tabla13[Probabilidad])</f>
        <v/>
      </c>
      <c r="J933" s="327" t="str">
        <f>_xlfn.XLOOKUP(Tabla135[[#This Row],[Id Riesgo]],Tabla13[Id Riesgo],Tabla13[Porcentaje Impacto],"",1)</f>
        <v/>
      </c>
      <c r="K933" s="311">
        <v>2</v>
      </c>
      <c r="L933" s="314"/>
      <c r="M933" s="314"/>
      <c r="N933" s="314"/>
      <c r="O933" s="295"/>
      <c r="P933" s="314"/>
      <c r="Q933" s="328" t="str">
        <f>_xlfn.TEXTJOIN(" ",TRUE,Tabla135[[#This Row],[Actividad - Acción ¿Qué?
Inicia con verbo]],Tabla135[[#This Row],[Complemento
(Observaciones o desviaciones)]])</f>
        <v/>
      </c>
      <c r="R933" s="295"/>
      <c r="S933" s="327" t="str">
        <f>_xlfn.XLOOKUP(Tabla135[[#This Row],[Tipo de control]],Tabla7[Tipo de control],Tabla7[Peso],"",1)</f>
        <v/>
      </c>
      <c r="T933" s="290" t="str">
        <f>_xlfn.XLOOKUP(Tabla135[[#This Row],[Tipo de control]],Tabla7[Tipo de control],Tabla7[Afectación matriz],"",1)</f>
        <v/>
      </c>
      <c r="U933" s="295"/>
      <c r="V933" s="327" t="str">
        <f>_xlfn.XLOOKUP(Tabla135[[#This Row],[Implementación]],Tabla11[Implementación],Tabla11[Peso],"",1)</f>
        <v/>
      </c>
      <c r="W933" s="295"/>
      <c r="X933" s="295"/>
      <c r="Y933" s="295"/>
      <c r="Z933" s="295"/>
      <c r="AA933" s="310" t="str">
        <f>IFERROR(Tabla135[[#This Row],[Peso del control]]+Tabla135[[#This Row],[Peso de la implementación]],"")</f>
        <v/>
      </c>
      <c r="AB933" s="310" t="str" cm="1">
        <f t="array" ref="AB933">IFERROR(IF(Tabla135[[#This Row],[Registro diligenciado]]=TRUE,_xlfn.IFS(AND(Tabla135[[#This Row],[No. de Control]]=1,Tabla135[[#This Row],[Desplazamiento en la Matriz]]="Probabilidad"),D933-(D933*Tabla135[[#This Row],[Valor del control]]),AND(Tabla135[[#This Row],[No. de Control]]&gt;1,Tabla135[[#This Row],[Desplazamiento en la Matriz]]="Probabilidad"),AB932-(AB932*Tabla135[[#This Row],[Valor del control]]),AND(Tabla135[[#This Row],[No. de Control]]=1,Tabla135[[#This Row],[Desplazamiento en la Matriz]]="Impacto"),D933,AND(Tabla135[[#This Row],[No. de Control]]&gt;1,Tabla135[[#This Row],[Desplazamiento en la Matriz]]="Impacto"),AB932),""),"")</f>
        <v/>
      </c>
      <c r="AC933" s="310" t="str" cm="1">
        <f t="array" ref="AC933">IFERROR(IF(Tabla135[[#This Row],[Registro diligenciado]]=TRUE,_xlfn.IFS(AND(Tabla135[[#This Row],[No. de Control]]=1,Tabla135[[#This Row],[Desplazamiento en la Matriz]]="Impacto"),E933-(E933*Tabla135[[#This Row],[Valor del control]]),AND(Tabla135[[#This Row],[No. de Control]]&gt;1,Tabla135[[#This Row],[Desplazamiento en la Matriz]]="Impacto"),AC932-(AC932*Tabla135[[#This Row],[Valor del control]]),AND(Tabla135[[#This Row],[No. de Control]]=1,Tabla135[[#This Row],[Desplazamiento en la Matriz]]="Probabilidad"),E933,AND(Tabla135[[#This Row],[No. de Control]]&gt;1,Tabla135[[#This Row],[Desplazamiento en la Matriz]]="Probabilidad"),AC932),""),"")</f>
        <v/>
      </c>
      <c r="AD933" s="310">
        <f>IFERROR(_xlfn.MINIFS(Tabla135[Probabilidad residual],Tabla135[Id Riesgo],Tabla135[[#This Row],[Id Riesgo]]),"")</f>
        <v>0</v>
      </c>
      <c r="AE933" s="310">
        <f>IFERROR(_xlfn.MINIFS(Tabla135[Impacto residual],Tabla135[Id Riesgo],Tabla135[[#This Row],[Id Riesgo]]),"")</f>
        <v>0</v>
      </c>
      <c r="AF933" s="310" t="str" cm="1">
        <f t="array" ref="AF93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33" s="310" t="str" cm="1">
        <f t="array" ref="AG93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3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33" s="213"/>
      <c r="AJ933" s="727">
        <f>_xlfn.MINIFS(Tabla135[Probabilidad residual],Tabla135[Id Riesgo],Tabla135[[#This Row],[Id Riesgo]])</f>
        <v>0</v>
      </c>
      <c r="AK933" s="727">
        <f>_xlfn.MINIFS(Tabla135[Impacto residual],Tabla135[Id Riesgo],Tabla135[[#This Row],[Id Riesgo]])</f>
        <v>0</v>
      </c>
      <c r="AL933" s="727"/>
      <c r="AM933" s="727"/>
      <c r="AN933" s="213"/>
      <c r="AO933" s="213"/>
      <c r="AP933" s="213"/>
      <c r="AQ933" s="213"/>
      <c r="AR933" s="213"/>
      <c r="AS933" s="213"/>
      <c r="AT933" s="213"/>
      <c r="AU933" s="213"/>
      <c r="AV933" s="213"/>
      <c r="AW933" s="213"/>
      <c r="AX933" s="213"/>
      <c r="AY933" s="213"/>
    </row>
    <row r="934" spans="1:51" ht="14.6" x14ac:dyDescent="0.4">
      <c r="A934" s="735" t="str">
        <f>Tabla135[[#This Row],[Id Riesgo]]</f>
        <v>RC93</v>
      </c>
      <c r="B934" s="736" t="str">
        <f>Tabla135[[#This Row],[Riesgo]]</f>
        <v/>
      </c>
      <c r="C934" s="742" t="b">
        <f>Tabla135[[#This Row],[Identificado en paso 1 y 2?]]</f>
        <v>0</v>
      </c>
      <c r="D934" s="727" t="str">
        <f>_xlfn.XLOOKUP(Tabla135[[#This Row],[Id Riesgo]],Tabla13[Id Riesgo],Tabla13[Probabilidad],"",1)</f>
        <v/>
      </c>
      <c r="E934" s="727" t="str">
        <f>IF(C934=TRUE,_xlfn.XLOOKUP(Tabla135[[#This Row],[Id Riesgo]],Tabla13[Id Riesgo],Tabla13[Porcentaje Impacto],"",1),"")</f>
        <v/>
      </c>
      <c r="F934" s="290" t="str">
        <f t="shared" si="92"/>
        <v>RC93</v>
      </c>
      <c r="G934" s="415" t="b">
        <f>_xlfn.XLOOKUP(F934,Tabla13[Id Riesgo],Tabla13[Registro diligenciado],FALSE,1)</f>
        <v>0</v>
      </c>
      <c r="H934" s="290" t="str">
        <f>IF(G934,_xlfn.XLOOKUP(F934,Tabla6[Id Riesgo],Tabla6[DESCRIPCIÓN DEL RIESGO],FALSE,1),"")</f>
        <v/>
      </c>
      <c r="I934" s="327" t="str">
        <f>_xlfn.XLOOKUP(Tabla135[[#This Row],[Id Riesgo]],Tabla13[Id Riesgo],Tabla13[Probabilidad])</f>
        <v/>
      </c>
      <c r="J934" s="327" t="str">
        <f>_xlfn.XLOOKUP(Tabla135[[#This Row],[Id Riesgo]],Tabla13[Id Riesgo],Tabla13[Porcentaje Impacto],"",1)</f>
        <v/>
      </c>
      <c r="K934" s="311">
        <v>3</v>
      </c>
      <c r="L934" s="314"/>
      <c r="M934" s="314"/>
      <c r="N934" s="314"/>
      <c r="O934" s="295"/>
      <c r="P934" s="314"/>
      <c r="Q934" s="328" t="str">
        <f>_xlfn.TEXTJOIN(" ",TRUE,Tabla135[[#This Row],[Actividad - Acción ¿Qué?
Inicia con verbo]],Tabla135[[#This Row],[Complemento
(Observaciones o desviaciones)]])</f>
        <v/>
      </c>
      <c r="R934" s="295"/>
      <c r="S934" s="327" t="str">
        <f>_xlfn.XLOOKUP(Tabla135[[#This Row],[Tipo de control]],Tabla7[Tipo de control],Tabla7[Peso],"",1)</f>
        <v/>
      </c>
      <c r="T934" s="290" t="str">
        <f>_xlfn.XLOOKUP(Tabla135[[#This Row],[Tipo de control]],Tabla7[Tipo de control],Tabla7[Afectación matriz],"",1)</f>
        <v/>
      </c>
      <c r="U934" s="295"/>
      <c r="V934" s="327" t="str">
        <f>_xlfn.XLOOKUP(Tabla135[[#This Row],[Implementación]],Tabla11[Implementación],Tabla11[Peso],"",1)</f>
        <v/>
      </c>
      <c r="W934" s="295"/>
      <c r="X934" s="295"/>
      <c r="Y934" s="295"/>
      <c r="Z934" s="295"/>
      <c r="AA934" s="310" t="str">
        <f>IFERROR(Tabla135[[#This Row],[Peso del control]]+Tabla135[[#This Row],[Peso de la implementación]],"")</f>
        <v/>
      </c>
      <c r="AB934" s="310" t="str" cm="1">
        <f t="array" ref="AB934">IFERROR(IF(Tabla135[[#This Row],[Registro diligenciado]]=TRUE,_xlfn.IFS(AND(Tabla135[[#This Row],[No. de Control]]=1,Tabla135[[#This Row],[Desplazamiento en la Matriz]]="Probabilidad"),D934-(D934*Tabla135[[#This Row],[Valor del control]]),AND(Tabla135[[#This Row],[No. de Control]]&gt;1,Tabla135[[#This Row],[Desplazamiento en la Matriz]]="Probabilidad"),AB933-(AB933*Tabla135[[#This Row],[Valor del control]]),AND(Tabla135[[#This Row],[No. de Control]]=1,Tabla135[[#This Row],[Desplazamiento en la Matriz]]="Impacto"),D934,AND(Tabla135[[#This Row],[No. de Control]]&gt;1,Tabla135[[#This Row],[Desplazamiento en la Matriz]]="Impacto"),AB933),""),"")</f>
        <v/>
      </c>
      <c r="AC934" s="310" t="str" cm="1">
        <f t="array" ref="AC934">IFERROR(IF(Tabla135[[#This Row],[Registro diligenciado]]=TRUE,_xlfn.IFS(AND(Tabla135[[#This Row],[No. de Control]]=1,Tabla135[[#This Row],[Desplazamiento en la Matriz]]="Impacto"),E934-(E934*Tabla135[[#This Row],[Valor del control]]),AND(Tabla135[[#This Row],[No. de Control]]&gt;1,Tabla135[[#This Row],[Desplazamiento en la Matriz]]="Impacto"),AC933-(AC933*Tabla135[[#This Row],[Valor del control]]),AND(Tabla135[[#This Row],[No. de Control]]=1,Tabla135[[#This Row],[Desplazamiento en la Matriz]]="Probabilidad"),E934,AND(Tabla135[[#This Row],[No. de Control]]&gt;1,Tabla135[[#This Row],[Desplazamiento en la Matriz]]="Probabilidad"),AC933),""),"")</f>
        <v/>
      </c>
      <c r="AD934" s="310">
        <f>IFERROR(_xlfn.MINIFS(Tabla135[Probabilidad residual],Tabla135[Id Riesgo],Tabla135[[#This Row],[Id Riesgo]]),"")</f>
        <v>0</v>
      </c>
      <c r="AE934" s="310">
        <f>IFERROR(_xlfn.MINIFS(Tabla135[Impacto residual],Tabla135[Id Riesgo],Tabla135[[#This Row],[Id Riesgo]]),"")</f>
        <v>0</v>
      </c>
      <c r="AF934" s="310" t="str" cm="1">
        <f t="array" ref="AF93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34" s="310" t="str" cm="1">
        <f t="array" ref="AG93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3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34" s="213"/>
      <c r="AJ934" s="727">
        <f>_xlfn.MINIFS(Tabla135[Probabilidad residual],Tabla135[Id Riesgo],Tabla135[[#This Row],[Id Riesgo]])</f>
        <v>0</v>
      </c>
      <c r="AK934" s="727">
        <f>_xlfn.MINIFS(Tabla135[Impacto residual],Tabla135[Id Riesgo],Tabla135[[#This Row],[Id Riesgo]])</f>
        <v>0</v>
      </c>
      <c r="AL934" s="727"/>
      <c r="AM934" s="727"/>
      <c r="AN934" s="213"/>
      <c r="AO934" s="213"/>
      <c r="AP934" s="213"/>
      <c r="AQ934" s="213"/>
      <c r="AR934" s="213"/>
      <c r="AS934" s="213"/>
      <c r="AT934" s="213"/>
      <c r="AU934" s="213"/>
      <c r="AV934" s="213"/>
      <c r="AW934" s="213"/>
      <c r="AX934" s="213"/>
      <c r="AY934" s="213"/>
    </row>
    <row r="935" spans="1:51" ht="14.6" x14ac:dyDescent="0.4">
      <c r="A935" s="735" t="str">
        <f>Tabla135[[#This Row],[Id Riesgo]]</f>
        <v>RC93</v>
      </c>
      <c r="B935" s="736" t="str">
        <f>Tabla135[[#This Row],[Riesgo]]</f>
        <v/>
      </c>
      <c r="C935" s="742" t="b">
        <f>Tabla135[[#This Row],[Identificado en paso 1 y 2?]]</f>
        <v>0</v>
      </c>
      <c r="D935" s="727" t="str">
        <f>_xlfn.XLOOKUP(Tabla135[[#This Row],[Id Riesgo]],Tabla13[Id Riesgo],Tabla13[Probabilidad],"",1)</f>
        <v/>
      </c>
      <c r="E935" s="727" t="str">
        <f>IF(C935=TRUE,_xlfn.XLOOKUP(Tabla135[[#This Row],[Id Riesgo]],Tabla13[Id Riesgo],Tabla13[Porcentaje Impacto],"",1),"")</f>
        <v/>
      </c>
      <c r="F935" s="290" t="str">
        <f t="shared" si="92"/>
        <v>RC93</v>
      </c>
      <c r="G935" s="415" t="b">
        <f>_xlfn.XLOOKUP(F935,Tabla13[Id Riesgo],Tabla13[Registro diligenciado],FALSE,1)</f>
        <v>0</v>
      </c>
      <c r="H935" s="290" t="str">
        <f>IF(G935,_xlfn.XLOOKUP(F935,Tabla6[Id Riesgo],Tabla6[DESCRIPCIÓN DEL RIESGO],FALSE,1),"")</f>
        <v/>
      </c>
      <c r="I935" s="327" t="str">
        <f>_xlfn.XLOOKUP(Tabla135[[#This Row],[Id Riesgo]],Tabla13[Id Riesgo],Tabla13[Probabilidad])</f>
        <v/>
      </c>
      <c r="J935" s="327" t="str">
        <f>_xlfn.XLOOKUP(Tabla135[[#This Row],[Id Riesgo]],Tabla13[Id Riesgo],Tabla13[Porcentaje Impacto],"",1)</f>
        <v/>
      </c>
      <c r="K935" s="311">
        <v>4</v>
      </c>
      <c r="L935" s="314"/>
      <c r="M935" s="314"/>
      <c r="N935" s="314"/>
      <c r="O935" s="295"/>
      <c r="P935" s="314"/>
      <c r="Q935" s="328" t="str">
        <f>_xlfn.TEXTJOIN(" ",TRUE,Tabla135[[#This Row],[Actividad - Acción ¿Qué?
Inicia con verbo]],Tabla135[[#This Row],[Complemento
(Observaciones o desviaciones)]])</f>
        <v/>
      </c>
      <c r="R935" s="295"/>
      <c r="S935" s="327" t="str">
        <f>_xlfn.XLOOKUP(Tabla135[[#This Row],[Tipo de control]],Tabla7[Tipo de control],Tabla7[Peso],"",1)</f>
        <v/>
      </c>
      <c r="T935" s="290" t="str">
        <f>_xlfn.XLOOKUP(Tabla135[[#This Row],[Tipo de control]],Tabla7[Tipo de control],Tabla7[Afectación matriz],"",1)</f>
        <v/>
      </c>
      <c r="U935" s="295"/>
      <c r="V935" s="327" t="str">
        <f>_xlfn.XLOOKUP(Tabla135[[#This Row],[Implementación]],Tabla11[Implementación],Tabla11[Peso],"",1)</f>
        <v/>
      </c>
      <c r="W935" s="295"/>
      <c r="X935" s="295"/>
      <c r="Y935" s="295"/>
      <c r="Z935" s="295"/>
      <c r="AA935" s="310" t="str">
        <f>IFERROR(Tabla135[[#This Row],[Peso del control]]+Tabla135[[#This Row],[Peso de la implementación]],"")</f>
        <v/>
      </c>
      <c r="AB935" s="310" t="str" cm="1">
        <f t="array" ref="AB935">IFERROR(IF(Tabla135[[#This Row],[Registro diligenciado]]=TRUE,_xlfn.IFS(AND(Tabla135[[#This Row],[No. de Control]]=1,Tabla135[[#This Row],[Desplazamiento en la Matriz]]="Probabilidad"),D935-(D935*Tabla135[[#This Row],[Valor del control]]),AND(Tabla135[[#This Row],[No. de Control]]&gt;1,Tabla135[[#This Row],[Desplazamiento en la Matriz]]="Probabilidad"),AB934-(AB934*Tabla135[[#This Row],[Valor del control]]),AND(Tabla135[[#This Row],[No. de Control]]=1,Tabla135[[#This Row],[Desplazamiento en la Matriz]]="Impacto"),D935,AND(Tabla135[[#This Row],[No. de Control]]&gt;1,Tabla135[[#This Row],[Desplazamiento en la Matriz]]="Impacto"),AB934),""),"")</f>
        <v/>
      </c>
      <c r="AC935" s="310" t="str" cm="1">
        <f t="array" ref="AC935">IFERROR(IF(Tabla135[[#This Row],[Registro diligenciado]]=TRUE,_xlfn.IFS(AND(Tabla135[[#This Row],[No. de Control]]=1,Tabla135[[#This Row],[Desplazamiento en la Matriz]]="Impacto"),E935-(E935*Tabla135[[#This Row],[Valor del control]]),AND(Tabla135[[#This Row],[No. de Control]]&gt;1,Tabla135[[#This Row],[Desplazamiento en la Matriz]]="Impacto"),AC934-(AC934*Tabla135[[#This Row],[Valor del control]]),AND(Tabla135[[#This Row],[No. de Control]]=1,Tabla135[[#This Row],[Desplazamiento en la Matriz]]="Probabilidad"),E935,AND(Tabla135[[#This Row],[No. de Control]]&gt;1,Tabla135[[#This Row],[Desplazamiento en la Matriz]]="Probabilidad"),AC934),""),"")</f>
        <v/>
      </c>
      <c r="AD935" s="310">
        <f>IFERROR(_xlfn.MINIFS(Tabla135[Probabilidad residual],Tabla135[Id Riesgo],Tabla135[[#This Row],[Id Riesgo]]),"")</f>
        <v>0</v>
      </c>
      <c r="AE935" s="310">
        <f>IFERROR(_xlfn.MINIFS(Tabla135[Impacto residual],Tabla135[Id Riesgo],Tabla135[[#This Row],[Id Riesgo]]),"")</f>
        <v>0</v>
      </c>
      <c r="AF935" s="310" t="str" cm="1">
        <f t="array" ref="AF93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35" s="310" t="str" cm="1">
        <f t="array" ref="AG93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3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35" s="213"/>
      <c r="AJ935" s="727">
        <f>_xlfn.MINIFS(Tabla135[Probabilidad residual],Tabla135[Id Riesgo],Tabla135[[#This Row],[Id Riesgo]])</f>
        <v>0</v>
      </c>
      <c r="AK935" s="727">
        <f>_xlfn.MINIFS(Tabla135[Impacto residual],Tabla135[Id Riesgo],Tabla135[[#This Row],[Id Riesgo]])</f>
        <v>0</v>
      </c>
      <c r="AL935" s="727"/>
      <c r="AM935" s="727"/>
      <c r="AN935" s="213"/>
      <c r="AO935" s="213"/>
      <c r="AP935" s="213"/>
      <c r="AQ935" s="213"/>
      <c r="AR935" s="213"/>
      <c r="AS935" s="213"/>
      <c r="AT935" s="213"/>
      <c r="AU935" s="213"/>
      <c r="AV935" s="213"/>
      <c r="AW935" s="213"/>
      <c r="AX935" s="213"/>
      <c r="AY935" s="213"/>
    </row>
    <row r="936" spans="1:51" ht="14.6" x14ac:dyDescent="0.4">
      <c r="A936" s="735" t="str">
        <f>Tabla135[[#This Row],[Id Riesgo]]</f>
        <v>RC93</v>
      </c>
      <c r="B936" s="736" t="str">
        <f>Tabla135[[#This Row],[Riesgo]]</f>
        <v/>
      </c>
      <c r="C936" s="742" t="b">
        <f>Tabla135[[#This Row],[Identificado en paso 1 y 2?]]</f>
        <v>0</v>
      </c>
      <c r="D936" s="727" t="str">
        <f>_xlfn.XLOOKUP(Tabla135[[#This Row],[Id Riesgo]],Tabla13[Id Riesgo],Tabla13[Probabilidad],"",1)</f>
        <v/>
      </c>
      <c r="E936" s="727" t="str">
        <f>IF(C936=TRUE,_xlfn.XLOOKUP(Tabla135[[#This Row],[Id Riesgo]],Tabla13[Id Riesgo],Tabla13[Porcentaje Impacto],"",1),"")</f>
        <v/>
      </c>
      <c r="F936" s="290" t="str">
        <f t="shared" si="92"/>
        <v>RC93</v>
      </c>
      <c r="G936" s="415" t="b">
        <f>_xlfn.XLOOKUP(F936,Tabla13[Id Riesgo],Tabla13[Registro diligenciado],FALSE,1)</f>
        <v>0</v>
      </c>
      <c r="H936" s="290" t="str">
        <f>IF(G936,_xlfn.XLOOKUP(F936,Tabla6[Id Riesgo],Tabla6[DESCRIPCIÓN DEL RIESGO],FALSE,1),"")</f>
        <v/>
      </c>
      <c r="I936" s="327" t="str">
        <f>_xlfn.XLOOKUP(Tabla135[[#This Row],[Id Riesgo]],Tabla13[Id Riesgo],Tabla13[Probabilidad])</f>
        <v/>
      </c>
      <c r="J936" s="327" t="str">
        <f>_xlfn.XLOOKUP(Tabla135[[#This Row],[Id Riesgo]],Tabla13[Id Riesgo],Tabla13[Porcentaje Impacto],"",1)</f>
        <v/>
      </c>
      <c r="K936" s="311">
        <v>5</v>
      </c>
      <c r="L936" s="314"/>
      <c r="M936" s="314"/>
      <c r="N936" s="314"/>
      <c r="O936" s="295"/>
      <c r="P936" s="314"/>
      <c r="Q936" s="328" t="str">
        <f>_xlfn.TEXTJOIN(" ",TRUE,Tabla135[[#This Row],[Actividad - Acción ¿Qué?
Inicia con verbo]],Tabla135[[#This Row],[Complemento
(Observaciones o desviaciones)]])</f>
        <v/>
      </c>
      <c r="R936" s="295"/>
      <c r="S936" s="327" t="str">
        <f>_xlfn.XLOOKUP(Tabla135[[#This Row],[Tipo de control]],Tabla7[Tipo de control],Tabla7[Peso],"",1)</f>
        <v/>
      </c>
      <c r="T936" s="290" t="str">
        <f>_xlfn.XLOOKUP(Tabla135[[#This Row],[Tipo de control]],Tabla7[Tipo de control],Tabla7[Afectación matriz],"",1)</f>
        <v/>
      </c>
      <c r="U936" s="295"/>
      <c r="V936" s="327" t="str">
        <f>_xlfn.XLOOKUP(Tabla135[[#This Row],[Implementación]],Tabla11[Implementación],Tabla11[Peso],"",1)</f>
        <v/>
      </c>
      <c r="W936" s="295"/>
      <c r="X936" s="295"/>
      <c r="Y936" s="295"/>
      <c r="Z936" s="295"/>
      <c r="AA936" s="310" t="str">
        <f>IFERROR(Tabla135[[#This Row],[Peso del control]]+Tabla135[[#This Row],[Peso de la implementación]],"")</f>
        <v/>
      </c>
      <c r="AB936" s="310" t="str" cm="1">
        <f t="array" ref="AB936">IFERROR(IF(Tabla135[[#This Row],[Registro diligenciado]]=TRUE,_xlfn.IFS(AND(Tabla135[[#This Row],[No. de Control]]=1,Tabla135[[#This Row],[Desplazamiento en la Matriz]]="Probabilidad"),D936-(D936*Tabla135[[#This Row],[Valor del control]]),AND(Tabla135[[#This Row],[No. de Control]]&gt;1,Tabla135[[#This Row],[Desplazamiento en la Matriz]]="Probabilidad"),AB935-(AB935*Tabla135[[#This Row],[Valor del control]]),AND(Tabla135[[#This Row],[No. de Control]]=1,Tabla135[[#This Row],[Desplazamiento en la Matriz]]="Impacto"),D936,AND(Tabla135[[#This Row],[No. de Control]]&gt;1,Tabla135[[#This Row],[Desplazamiento en la Matriz]]="Impacto"),AB935),""),"")</f>
        <v/>
      </c>
      <c r="AC936" s="310" t="str" cm="1">
        <f t="array" ref="AC936">IFERROR(IF(Tabla135[[#This Row],[Registro diligenciado]]=TRUE,_xlfn.IFS(AND(Tabla135[[#This Row],[No. de Control]]=1,Tabla135[[#This Row],[Desplazamiento en la Matriz]]="Impacto"),E936-(E936*Tabla135[[#This Row],[Valor del control]]),AND(Tabla135[[#This Row],[No. de Control]]&gt;1,Tabla135[[#This Row],[Desplazamiento en la Matriz]]="Impacto"),AC935-(AC935*Tabla135[[#This Row],[Valor del control]]),AND(Tabla135[[#This Row],[No. de Control]]=1,Tabla135[[#This Row],[Desplazamiento en la Matriz]]="Probabilidad"),E936,AND(Tabla135[[#This Row],[No. de Control]]&gt;1,Tabla135[[#This Row],[Desplazamiento en la Matriz]]="Probabilidad"),AC935),""),"")</f>
        <v/>
      </c>
      <c r="AD936" s="310">
        <f>IFERROR(_xlfn.MINIFS(Tabla135[Probabilidad residual],Tabla135[Id Riesgo],Tabla135[[#This Row],[Id Riesgo]]),"")</f>
        <v>0</v>
      </c>
      <c r="AE936" s="310">
        <f>IFERROR(_xlfn.MINIFS(Tabla135[Impacto residual],Tabla135[Id Riesgo],Tabla135[[#This Row],[Id Riesgo]]),"")</f>
        <v>0</v>
      </c>
      <c r="AF936" s="310" t="str" cm="1">
        <f t="array" ref="AF93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36" s="310" t="str" cm="1">
        <f t="array" ref="AG93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3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36" s="213"/>
      <c r="AJ936" s="727">
        <f>_xlfn.MINIFS(Tabla135[Probabilidad residual],Tabla135[Id Riesgo],Tabla135[[#This Row],[Id Riesgo]])</f>
        <v>0</v>
      </c>
      <c r="AK936" s="727">
        <f>_xlfn.MINIFS(Tabla135[Impacto residual],Tabla135[Id Riesgo],Tabla135[[#This Row],[Id Riesgo]])</f>
        <v>0</v>
      </c>
      <c r="AL936" s="727"/>
      <c r="AM936" s="727"/>
      <c r="AN936" s="213"/>
      <c r="AO936" s="213"/>
      <c r="AP936" s="213"/>
      <c r="AQ936" s="213"/>
      <c r="AR936" s="213"/>
      <c r="AS936" s="213"/>
      <c r="AT936" s="213"/>
      <c r="AU936" s="213"/>
      <c r="AV936" s="213"/>
      <c r="AW936" s="213"/>
      <c r="AX936" s="213"/>
      <c r="AY936" s="213"/>
    </row>
    <row r="937" spans="1:51" ht="14.6" x14ac:dyDescent="0.4">
      <c r="A937" s="735" t="str">
        <f>Tabla135[[#This Row],[Id Riesgo]]</f>
        <v>RC93</v>
      </c>
      <c r="B937" s="736" t="str">
        <f>Tabla135[[#This Row],[Riesgo]]</f>
        <v/>
      </c>
      <c r="C937" s="742" t="b">
        <f>Tabla135[[#This Row],[Identificado en paso 1 y 2?]]</f>
        <v>0</v>
      </c>
      <c r="D937" s="727" t="str">
        <f>_xlfn.XLOOKUP(Tabla135[[#This Row],[Id Riesgo]],Tabla13[Id Riesgo],Tabla13[Probabilidad],"",1)</f>
        <v/>
      </c>
      <c r="E937" s="727" t="str">
        <f>IF(C937=TRUE,_xlfn.XLOOKUP(Tabla135[[#This Row],[Id Riesgo]],Tabla13[Id Riesgo],Tabla13[Porcentaje Impacto],"",1),"")</f>
        <v/>
      </c>
      <c r="F937" s="290" t="str">
        <f t="shared" si="92"/>
        <v>RC93</v>
      </c>
      <c r="G937" s="415" t="b">
        <f>_xlfn.XLOOKUP(F937,Tabla13[Id Riesgo],Tabla13[Registro diligenciado],FALSE,1)</f>
        <v>0</v>
      </c>
      <c r="H937" s="290" t="str">
        <f>IF(G937,_xlfn.XLOOKUP(F937,Tabla6[Id Riesgo],Tabla6[DESCRIPCIÓN DEL RIESGO],FALSE,1),"")</f>
        <v/>
      </c>
      <c r="I937" s="327" t="str">
        <f>_xlfn.XLOOKUP(Tabla135[[#This Row],[Id Riesgo]],Tabla13[Id Riesgo],Tabla13[Probabilidad])</f>
        <v/>
      </c>
      <c r="J937" s="327" t="str">
        <f>_xlfn.XLOOKUP(Tabla135[[#This Row],[Id Riesgo]],Tabla13[Id Riesgo],Tabla13[Porcentaje Impacto],"",1)</f>
        <v/>
      </c>
      <c r="K937" s="311">
        <v>6</v>
      </c>
      <c r="L937" s="314"/>
      <c r="M937" s="314"/>
      <c r="N937" s="314"/>
      <c r="O937" s="295"/>
      <c r="P937" s="314"/>
      <c r="Q937" s="328" t="str">
        <f>_xlfn.TEXTJOIN(" ",TRUE,Tabla135[[#This Row],[Actividad - Acción ¿Qué?
Inicia con verbo]],Tabla135[[#This Row],[Complemento
(Observaciones o desviaciones)]])</f>
        <v/>
      </c>
      <c r="R937" s="295"/>
      <c r="S937" s="327" t="str">
        <f>_xlfn.XLOOKUP(Tabla135[[#This Row],[Tipo de control]],Tabla7[Tipo de control],Tabla7[Peso],"",1)</f>
        <v/>
      </c>
      <c r="T937" s="290" t="str">
        <f>_xlfn.XLOOKUP(Tabla135[[#This Row],[Tipo de control]],Tabla7[Tipo de control],Tabla7[Afectación matriz],"",1)</f>
        <v/>
      </c>
      <c r="U937" s="295"/>
      <c r="V937" s="327" t="str">
        <f>_xlfn.XLOOKUP(Tabla135[[#This Row],[Implementación]],Tabla11[Implementación],Tabla11[Peso],"",1)</f>
        <v/>
      </c>
      <c r="W937" s="295"/>
      <c r="X937" s="295"/>
      <c r="Y937" s="295"/>
      <c r="Z937" s="295"/>
      <c r="AA937" s="310" t="str">
        <f>IFERROR(Tabla135[[#This Row],[Peso del control]]+Tabla135[[#This Row],[Peso de la implementación]],"")</f>
        <v/>
      </c>
      <c r="AB937" s="310" t="str" cm="1">
        <f t="array" ref="AB937">IFERROR(IF(Tabla135[[#This Row],[Registro diligenciado]]=TRUE,_xlfn.IFS(AND(Tabla135[[#This Row],[No. de Control]]=1,Tabla135[[#This Row],[Desplazamiento en la Matriz]]="Probabilidad"),D937-(D937*Tabla135[[#This Row],[Valor del control]]),AND(Tabla135[[#This Row],[No. de Control]]&gt;1,Tabla135[[#This Row],[Desplazamiento en la Matriz]]="Probabilidad"),AB936-(AB936*Tabla135[[#This Row],[Valor del control]]),AND(Tabla135[[#This Row],[No. de Control]]=1,Tabla135[[#This Row],[Desplazamiento en la Matriz]]="Impacto"),D937,AND(Tabla135[[#This Row],[No. de Control]]&gt;1,Tabla135[[#This Row],[Desplazamiento en la Matriz]]="Impacto"),AB936),""),"")</f>
        <v/>
      </c>
      <c r="AC937" s="310" t="str" cm="1">
        <f t="array" ref="AC937">IFERROR(IF(Tabla135[[#This Row],[Registro diligenciado]]=TRUE,_xlfn.IFS(AND(Tabla135[[#This Row],[No. de Control]]=1,Tabla135[[#This Row],[Desplazamiento en la Matriz]]="Impacto"),E937-(E937*Tabla135[[#This Row],[Valor del control]]),AND(Tabla135[[#This Row],[No. de Control]]&gt;1,Tabla135[[#This Row],[Desplazamiento en la Matriz]]="Impacto"),AC936-(AC936*Tabla135[[#This Row],[Valor del control]]),AND(Tabla135[[#This Row],[No. de Control]]=1,Tabla135[[#This Row],[Desplazamiento en la Matriz]]="Probabilidad"),E937,AND(Tabla135[[#This Row],[No. de Control]]&gt;1,Tabla135[[#This Row],[Desplazamiento en la Matriz]]="Probabilidad"),AC936),""),"")</f>
        <v/>
      </c>
      <c r="AD937" s="310">
        <f>IFERROR(_xlfn.MINIFS(Tabla135[Probabilidad residual],Tabla135[Id Riesgo],Tabla135[[#This Row],[Id Riesgo]]),"")</f>
        <v>0</v>
      </c>
      <c r="AE937" s="310">
        <f>IFERROR(_xlfn.MINIFS(Tabla135[Impacto residual],Tabla135[Id Riesgo],Tabla135[[#This Row],[Id Riesgo]]),"")</f>
        <v>0</v>
      </c>
      <c r="AF937" s="310" t="str" cm="1">
        <f t="array" ref="AF93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37" s="310" t="str" cm="1">
        <f t="array" ref="AG93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3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37" s="213"/>
      <c r="AJ937" s="727">
        <f>_xlfn.MINIFS(Tabla135[Probabilidad residual],Tabla135[Id Riesgo],Tabla135[[#This Row],[Id Riesgo]])</f>
        <v>0</v>
      </c>
      <c r="AK937" s="727">
        <f>_xlfn.MINIFS(Tabla135[Impacto residual],Tabla135[Id Riesgo],Tabla135[[#This Row],[Id Riesgo]])</f>
        <v>0</v>
      </c>
      <c r="AL937" s="727"/>
      <c r="AM937" s="727"/>
      <c r="AN937" s="213"/>
      <c r="AO937" s="213"/>
      <c r="AP937" s="213"/>
      <c r="AQ937" s="213"/>
      <c r="AR937" s="213"/>
      <c r="AS937" s="213"/>
      <c r="AT937" s="213"/>
      <c r="AU937" s="213"/>
      <c r="AV937" s="213"/>
      <c r="AW937" s="213"/>
      <c r="AX937" s="213"/>
      <c r="AY937" s="213"/>
    </row>
    <row r="938" spans="1:51" ht="14.6" x14ac:dyDescent="0.4">
      <c r="A938" s="735" t="str">
        <f>Tabla135[[#This Row],[Id Riesgo]]</f>
        <v>RC93</v>
      </c>
      <c r="B938" s="736" t="str">
        <f>Tabla135[[#This Row],[Riesgo]]</f>
        <v/>
      </c>
      <c r="C938" s="742" t="b">
        <f>Tabla135[[#This Row],[Identificado en paso 1 y 2?]]</f>
        <v>0</v>
      </c>
      <c r="D938" s="727" t="str">
        <f>_xlfn.XLOOKUP(Tabla135[[#This Row],[Id Riesgo]],Tabla13[Id Riesgo],Tabla13[Probabilidad],"",1)</f>
        <v/>
      </c>
      <c r="E938" s="727" t="str">
        <f>IF(C938=TRUE,_xlfn.XLOOKUP(Tabla135[[#This Row],[Id Riesgo]],Tabla13[Id Riesgo],Tabla13[Porcentaje Impacto],"",1),"")</f>
        <v/>
      </c>
      <c r="F938" s="290" t="str">
        <f t="shared" si="92"/>
        <v>RC93</v>
      </c>
      <c r="G938" s="415" t="b">
        <f>_xlfn.XLOOKUP(F938,Tabla13[Id Riesgo],Tabla13[Registro diligenciado],FALSE,1)</f>
        <v>0</v>
      </c>
      <c r="H938" s="290" t="str">
        <f>IF(G938,_xlfn.XLOOKUP(F938,Tabla6[Id Riesgo],Tabla6[DESCRIPCIÓN DEL RIESGO],FALSE,1),"")</f>
        <v/>
      </c>
      <c r="I938" s="327" t="str">
        <f>_xlfn.XLOOKUP(Tabla135[[#This Row],[Id Riesgo]],Tabla13[Id Riesgo],Tabla13[Probabilidad])</f>
        <v/>
      </c>
      <c r="J938" s="327" t="str">
        <f>_xlfn.XLOOKUP(Tabla135[[#This Row],[Id Riesgo]],Tabla13[Id Riesgo],Tabla13[Porcentaje Impacto],"",1)</f>
        <v/>
      </c>
      <c r="K938" s="311">
        <v>7</v>
      </c>
      <c r="L938" s="314"/>
      <c r="M938" s="314"/>
      <c r="N938" s="314"/>
      <c r="O938" s="295"/>
      <c r="P938" s="314"/>
      <c r="Q938" s="328" t="str">
        <f>_xlfn.TEXTJOIN(" ",TRUE,Tabla135[[#This Row],[Actividad - Acción ¿Qué?
Inicia con verbo]],Tabla135[[#This Row],[Complemento
(Observaciones o desviaciones)]])</f>
        <v/>
      </c>
      <c r="R938" s="295"/>
      <c r="S938" s="327" t="str">
        <f>_xlfn.XLOOKUP(Tabla135[[#This Row],[Tipo de control]],Tabla7[Tipo de control],Tabla7[Peso],"",1)</f>
        <v/>
      </c>
      <c r="T938" s="290" t="str">
        <f>_xlfn.XLOOKUP(Tabla135[[#This Row],[Tipo de control]],Tabla7[Tipo de control],Tabla7[Afectación matriz],"",1)</f>
        <v/>
      </c>
      <c r="U938" s="295"/>
      <c r="V938" s="327" t="str">
        <f>_xlfn.XLOOKUP(Tabla135[[#This Row],[Implementación]],Tabla11[Implementación],Tabla11[Peso],"",1)</f>
        <v/>
      </c>
      <c r="W938" s="295"/>
      <c r="X938" s="295"/>
      <c r="Y938" s="295"/>
      <c r="Z938" s="295"/>
      <c r="AA938" s="310" t="str">
        <f>IFERROR(Tabla135[[#This Row],[Peso del control]]+Tabla135[[#This Row],[Peso de la implementación]],"")</f>
        <v/>
      </c>
      <c r="AB938" s="310" t="str" cm="1">
        <f t="array" ref="AB938">IFERROR(IF(Tabla135[[#This Row],[Registro diligenciado]]=TRUE,_xlfn.IFS(AND(Tabla135[[#This Row],[No. de Control]]=1,Tabla135[[#This Row],[Desplazamiento en la Matriz]]="Probabilidad"),D938-(D938*Tabla135[[#This Row],[Valor del control]]),AND(Tabla135[[#This Row],[No. de Control]]&gt;1,Tabla135[[#This Row],[Desplazamiento en la Matriz]]="Probabilidad"),AB937-(AB937*Tabla135[[#This Row],[Valor del control]]),AND(Tabla135[[#This Row],[No. de Control]]=1,Tabla135[[#This Row],[Desplazamiento en la Matriz]]="Impacto"),D938,AND(Tabla135[[#This Row],[No. de Control]]&gt;1,Tabla135[[#This Row],[Desplazamiento en la Matriz]]="Impacto"),AB937),""),"")</f>
        <v/>
      </c>
      <c r="AC938" s="310" t="str" cm="1">
        <f t="array" ref="AC938">IFERROR(IF(Tabla135[[#This Row],[Registro diligenciado]]=TRUE,_xlfn.IFS(AND(Tabla135[[#This Row],[No. de Control]]=1,Tabla135[[#This Row],[Desplazamiento en la Matriz]]="Impacto"),E938-(E938*Tabla135[[#This Row],[Valor del control]]),AND(Tabla135[[#This Row],[No. de Control]]&gt;1,Tabla135[[#This Row],[Desplazamiento en la Matriz]]="Impacto"),AC937-(AC937*Tabla135[[#This Row],[Valor del control]]),AND(Tabla135[[#This Row],[No. de Control]]=1,Tabla135[[#This Row],[Desplazamiento en la Matriz]]="Probabilidad"),E938,AND(Tabla135[[#This Row],[No. de Control]]&gt;1,Tabla135[[#This Row],[Desplazamiento en la Matriz]]="Probabilidad"),AC937),""),"")</f>
        <v/>
      </c>
      <c r="AD938" s="310">
        <f>IFERROR(_xlfn.MINIFS(Tabla135[Probabilidad residual],Tabla135[Id Riesgo],Tabla135[[#This Row],[Id Riesgo]]),"")</f>
        <v>0</v>
      </c>
      <c r="AE938" s="310">
        <f>IFERROR(_xlfn.MINIFS(Tabla135[Impacto residual],Tabla135[Id Riesgo],Tabla135[[#This Row],[Id Riesgo]]),"")</f>
        <v>0</v>
      </c>
      <c r="AF938" s="310" t="str" cm="1">
        <f t="array" ref="AF93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38" s="310" t="str" cm="1">
        <f t="array" ref="AG93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3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38" s="213"/>
      <c r="AJ938" s="727">
        <f>_xlfn.MINIFS(Tabla135[Probabilidad residual],Tabla135[Id Riesgo],Tabla135[[#This Row],[Id Riesgo]])</f>
        <v>0</v>
      </c>
      <c r="AK938" s="727">
        <f>_xlfn.MINIFS(Tabla135[Impacto residual],Tabla135[Id Riesgo],Tabla135[[#This Row],[Id Riesgo]])</f>
        <v>0</v>
      </c>
      <c r="AL938" s="727"/>
      <c r="AM938" s="727"/>
      <c r="AN938" s="213"/>
      <c r="AO938" s="213"/>
      <c r="AP938" s="213"/>
      <c r="AQ938" s="213"/>
      <c r="AR938" s="213"/>
      <c r="AS938" s="213"/>
      <c r="AT938" s="213"/>
      <c r="AU938" s="213"/>
      <c r="AV938" s="213"/>
      <c r="AW938" s="213"/>
      <c r="AX938" s="213"/>
      <c r="AY938" s="213"/>
    </row>
    <row r="939" spans="1:51" ht="14.6" x14ac:dyDescent="0.4">
      <c r="A939" s="735" t="str">
        <f>Tabla135[[#This Row],[Id Riesgo]]</f>
        <v>RC93</v>
      </c>
      <c r="B939" s="736" t="str">
        <f>Tabla135[[#This Row],[Riesgo]]</f>
        <v/>
      </c>
      <c r="C939" s="742" t="b">
        <f>Tabla135[[#This Row],[Identificado en paso 1 y 2?]]</f>
        <v>0</v>
      </c>
      <c r="D939" s="727" t="str">
        <f>_xlfn.XLOOKUP(Tabla135[[#This Row],[Id Riesgo]],Tabla13[Id Riesgo],Tabla13[Probabilidad],"",1)</f>
        <v/>
      </c>
      <c r="E939" s="727" t="str">
        <f>IF(C939=TRUE,_xlfn.XLOOKUP(Tabla135[[#This Row],[Id Riesgo]],Tabla13[Id Riesgo],Tabla13[Porcentaje Impacto],"",1),"")</f>
        <v/>
      </c>
      <c r="F939" s="290" t="str">
        <f t="shared" si="92"/>
        <v>RC93</v>
      </c>
      <c r="G939" s="415" t="b">
        <f>_xlfn.XLOOKUP(F939,Tabla13[Id Riesgo],Tabla13[Registro diligenciado],FALSE,1)</f>
        <v>0</v>
      </c>
      <c r="H939" s="290" t="str">
        <f>IF(G939,_xlfn.XLOOKUP(F939,Tabla6[Id Riesgo],Tabla6[DESCRIPCIÓN DEL RIESGO],FALSE,1),"")</f>
        <v/>
      </c>
      <c r="I939" s="327" t="str">
        <f>_xlfn.XLOOKUP(Tabla135[[#This Row],[Id Riesgo]],Tabla13[Id Riesgo],Tabla13[Probabilidad])</f>
        <v/>
      </c>
      <c r="J939" s="327" t="str">
        <f>_xlfn.XLOOKUP(Tabla135[[#This Row],[Id Riesgo]],Tabla13[Id Riesgo],Tabla13[Porcentaje Impacto],"",1)</f>
        <v/>
      </c>
      <c r="K939" s="311">
        <v>8</v>
      </c>
      <c r="L939" s="314"/>
      <c r="M939" s="314"/>
      <c r="N939" s="314"/>
      <c r="O939" s="295"/>
      <c r="P939" s="314"/>
      <c r="Q939" s="328" t="str">
        <f>_xlfn.TEXTJOIN(" ",TRUE,Tabla135[[#This Row],[Actividad - Acción ¿Qué?
Inicia con verbo]],Tabla135[[#This Row],[Complemento
(Observaciones o desviaciones)]])</f>
        <v/>
      </c>
      <c r="R939" s="295"/>
      <c r="S939" s="327" t="str">
        <f>_xlfn.XLOOKUP(Tabla135[[#This Row],[Tipo de control]],Tabla7[Tipo de control],Tabla7[Peso],"",1)</f>
        <v/>
      </c>
      <c r="T939" s="290" t="str">
        <f>_xlfn.XLOOKUP(Tabla135[[#This Row],[Tipo de control]],Tabla7[Tipo de control],Tabla7[Afectación matriz],"",1)</f>
        <v/>
      </c>
      <c r="U939" s="295"/>
      <c r="V939" s="327" t="str">
        <f>_xlfn.XLOOKUP(Tabla135[[#This Row],[Implementación]],Tabla11[Implementación],Tabla11[Peso],"",1)</f>
        <v/>
      </c>
      <c r="W939" s="295"/>
      <c r="X939" s="295"/>
      <c r="Y939" s="295"/>
      <c r="Z939" s="295"/>
      <c r="AA939" s="310" t="str">
        <f>IFERROR(Tabla135[[#This Row],[Peso del control]]+Tabla135[[#This Row],[Peso de la implementación]],"")</f>
        <v/>
      </c>
      <c r="AB939" s="310" t="str" cm="1">
        <f t="array" ref="AB939">IFERROR(IF(Tabla135[[#This Row],[Registro diligenciado]]=TRUE,_xlfn.IFS(AND(Tabla135[[#This Row],[No. de Control]]=1,Tabla135[[#This Row],[Desplazamiento en la Matriz]]="Probabilidad"),D939-(D939*Tabla135[[#This Row],[Valor del control]]),AND(Tabla135[[#This Row],[No. de Control]]&gt;1,Tabla135[[#This Row],[Desplazamiento en la Matriz]]="Probabilidad"),AB938-(AB938*Tabla135[[#This Row],[Valor del control]]),AND(Tabla135[[#This Row],[No. de Control]]=1,Tabla135[[#This Row],[Desplazamiento en la Matriz]]="Impacto"),D939,AND(Tabla135[[#This Row],[No. de Control]]&gt;1,Tabla135[[#This Row],[Desplazamiento en la Matriz]]="Impacto"),AB938),""),"")</f>
        <v/>
      </c>
      <c r="AC939" s="310" t="str" cm="1">
        <f t="array" ref="AC939">IFERROR(IF(Tabla135[[#This Row],[Registro diligenciado]]=TRUE,_xlfn.IFS(AND(Tabla135[[#This Row],[No. de Control]]=1,Tabla135[[#This Row],[Desplazamiento en la Matriz]]="Impacto"),E939-(E939*Tabla135[[#This Row],[Valor del control]]),AND(Tabla135[[#This Row],[No. de Control]]&gt;1,Tabla135[[#This Row],[Desplazamiento en la Matriz]]="Impacto"),AC938-(AC938*Tabla135[[#This Row],[Valor del control]]),AND(Tabla135[[#This Row],[No. de Control]]=1,Tabla135[[#This Row],[Desplazamiento en la Matriz]]="Probabilidad"),E939,AND(Tabla135[[#This Row],[No. de Control]]&gt;1,Tabla135[[#This Row],[Desplazamiento en la Matriz]]="Probabilidad"),AC938),""),"")</f>
        <v/>
      </c>
      <c r="AD939" s="310">
        <f>IFERROR(_xlfn.MINIFS(Tabla135[Probabilidad residual],Tabla135[Id Riesgo],Tabla135[[#This Row],[Id Riesgo]]),"")</f>
        <v>0</v>
      </c>
      <c r="AE939" s="310">
        <f>IFERROR(_xlfn.MINIFS(Tabla135[Impacto residual],Tabla135[Id Riesgo],Tabla135[[#This Row],[Id Riesgo]]),"")</f>
        <v>0</v>
      </c>
      <c r="AF939" s="310" t="str" cm="1">
        <f t="array" ref="AF93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39" s="310" t="str" cm="1">
        <f t="array" ref="AG93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3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39" s="213"/>
      <c r="AJ939" s="727">
        <f>_xlfn.MINIFS(Tabla135[Probabilidad residual],Tabla135[Id Riesgo],Tabla135[[#This Row],[Id Riesgo]])</f>
        <v>0</v>
      </c>
      <c r="AK939" s="727">
        <f>_xlfn.MINIFS(Tabla135[Impacto residual],Tabla135[Id Riesgo],Tabla135[[#This Row],[Id Riesgo]])</f>
        <v>0</v>
      </c>
      <c r="AL939" s="727"/>
      <c r="AM939" s="727"/>
      <c r="AN939" s="213"/>
      <c r="AO939" s="213"/>
      <c r="AP939" s="213"/>
      <c r="AQ939" s="213"/>
      <c r="AR939" s="213"/>
      <c r="AS939" s="213"/>
      <c r="AT939" s="213"/>
      <c r="AU939" s="213"/>
      <c r="AV939" s="213"/>
      <c r="AW939" s="213"/>
      <c r="AX939" s="213"/>
      <c r="AY939" s="213"/>
    </row>
    <row r="940" spans="1:51" ht="14.6" x14ac:dyDescent="0.4">
      <c r="A940" s="735" t="str">
        <f>Tabla135[[#This Row],[Id Riesgo]]</f>
        <v>RC93</v>
      </c>
      <c r="B940" s="736" t="str">
        <f>Tabla135[[#This Row],[Riesgo]]</f>
        <v/>
      </c>
      <c r="C940" s="742" t="b">
        <f>Tabla135[[#This Row],[Identificado en paso 1 y 2?]]</f>
        <v>0</v>
      </c>
      <c r="D940" s="727" t="str">
        <f>_xlfn.XLOOKUP(Tabla135[[#This Row],[Id Riesgo]],Tabla13[Id Riesgo],Tabla13[Probabilidad],"",1)</f>
        <v/>
      </c>
      <c r="E940" s="727" t="str">
        <f>IF(C940=TRUE,_xlfn.XLOOKUP(Tabla135[[#This Row],[Id Riesgo]],Tabla13[Id Riesgo],Tabla13[Porcentaje Impacto],"",1),"")</f>
        <v/>
      </c>
      <c r="F940" s="290" t="str">
        <f t="shared" si="92"/>
        <v>RC93</v>
      </c>
      <c r="G940" s="415" t="b">
        <f>_xlfn.XLOOKUP(F940,Tabla13[Id Riesgo],Tabla13[Registro diligenciado],FALSE,1)</f>
        <v>0</v>
      </c>
      <c r="H940" s="290" t="str">
        <f>IF(G940,_xlfn.XLOOKUP(F940,Tabla6[Id Riesgo],Tabla6[DESCRIPCIÓN DEL RIESGO],FALSE,1),"")</f>
        <v/>
      </c>
      <c r="I940" s="327" t="str">
        <f>_xlfn.XLOOKUP(Tabla135[[#This Row],[Id Riesgo]],Tabla13[Id Riesgo],Tabla13[Probabilidad])</f>
        <v/>
      </c>
      <c r="J940" s="327" t="str">
        <f>_xlfn.XLOOKUP(Tabla135[[#This Row],[Id Riesgo]],Tabla13[Id Riesgo],Tabla13[Porcentaje Impacto],"",1)</f>
        <v/>
      </c>
      <c r="K940" s="311">
        <v>9</v>
      </c>
      <c r="L940" s="314"/>
      <c r="M940" s="314"/>
      <c r="N940" s="314"/>
      <c r="O940" s="295"/>
      <c r="P940" s="314"/>
      <c r="Q940" s="328" t="str">
        <f>_xlfn.TEXTJOIN(" ",TRUE,Tabla135[[#This Row],[Actividad - Acción ¿Qué?
Inicia con verbo]],Tabla135[[#This Row],[Complemento
(Observaciones o desviaciones)]])</f>
        <v/>
      </c>
      <c r="R940" s="295"/>
      <c r="S940" s="327" t="str">
        <f>_xlfn.XLOOKUP(Tabla135[[#This Row],[Tipo de control]],Tabla7[Tipo de control],Tabla7[Peso],"",1)</f>
        <v/>
      </c>
      <c r="T940" s="290" t="str">
        <f>_xlfn.XLOOKUP(Tabla135[[#This Row],[Tipo de control]],Tabla7[Tipo de control],Tabla7[Afectación matriz],"",1)</f>
        <v/>
      </c>
      <c r="U940" s="295"/>
      <c r="V940" s="327" t="str">
        <f>_xlfn.XLOOKUP(Tabla135[[#This Row],[Implementación]],Tabla11[Implementación],Tabla11[Peso],"",1)</f>
        <v/>
      </c>
      <c r="W940" s="295"/>
      <c r="X940" s="295"/>
      <c r="Y940" s="295"/>
      <c r="Z940" s="295"/>
      <c r="AA940" s="310" t="str">
        <f>IFERROR(Tabla135[[#This Row],[Peso del control]]+Tabla135[[#This Row],[Peso de la implementación]],"")</f>
        <v/>
      </c>
      <c r="AB940" s="310" t="str" cm="1">
        <f t="array" ref="AB940">IFERROR(IF(Tabla135[[#This Row],[Registro diligenciado]]=TRUE,_xlfn.IFS(AND(Tabla135[[#This Row],[No. de Control]]=1,Tabla135[[#This Row],[Desplazamiento en la Matriz]]="Probabilidad"),D940-(D940*Tabla135[[#This Row],[Valor del control]]),AND(Tabla135[[#This Row],[No. de Control]]&gt;1,Tabla135[[#This Row],[Desplazamiento en la Matriz]]="Probabilidad"),AB939-(AB939*Tabla135[[#This Row],[Valor del control]]),AND(Tabla135[[#This Row],[No. de Control]]=1,Tabla135[[#This Row],[Desplazamiento en la Matriz]]="Impacto"),D940,AND(Tabla135[[#This Row],[No. de Control]]&gt;1,Tabla135[[#This Row],[Desplazamiento en la Matriz]]="Impacto"),AB939),""),"")</f>
        <v/>
      </c>
      <c r="AC940" s="310" t="str" cm="1">
        <f t="array" ref="AC940">IFERROR(IF(Tabla135[[#This Row],[Registro diligenciado]]=TRUE,_xlfn.IFS(AND(Tabla135[[#This Row],[No. de Control]]=1,Tabla135[[#This Row],[Desplazamiento en la Matriz]]="Impacto"),E940-(E940*Tabla135[[#This Row],[Valor del control]]),AND(Tabla135[[#This Row],[No. de Control]]&gt;1,Tabla135[[#This Row],[Desplazamiento en la Matriz]]="Impacto"),AC939-(AC939*Tabla135[[#This Row],[Valor del control]]),AND(Tabla135[[#This Row],[No. de Control]]=1,Tabla135[[#This Row],[Desplazamiento en la Matriz]]="Probabilidad"),E940,AND(Tabla135[[#This Row],[No. de Control]]&gt;1,Tabla135[[#This Row],[Desplazamiento en la Matriz]]="Probabilidad"),AC939),""),"")</f>
        <v/>
      </c>
      <c r="AD940" s="310">
        <f>IFERROR(_xlfn.MINIFS(Tabla135[Probabilidad residual],Tabla135[Id Riesgo],Tabla135[[#This Row],[Id Riesgo]]),"")</f>
        <v>0</v>
      </c>
      <c r="AE940" s="310">
        <f>IFERROR(_xlfn.MINIFS(Tabla135[Impacto residual],Tabla135[Id Riesgo],Tabla135[[#This Row],[Id Riesgo]]),"")</f>
        <v>0</v>
      </c>
      <c r="AF940" s="310" t="str" cm="1">
        <f t="array" ref="AF94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40" s="310" t="str" cm="1">
        <f t="array" ref="AG94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4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40" s="213"/>
      <c r="AJ940" s="727">
        <f>_xlfn.MINIFS(Tabla135[Probabilidad residual],Tabla135[Id Riesgo],Tabla135[[#This Row],[Id Riesgo]])</f>
        <v>0</v>
      </c>
      <c r="AK940" s="727">
        <f>_xlfn.MINIFS(Tabla135[Impacto residual],Tabla135[Id Riesgo],Tabla135[[#This Row],[Id Riesgo]])</f>
        <v>0</v>
      </c>
      <c r="AL940" s="727"/>
      <c r="AM940" s="727"/>
      <c r="AN940" s="213"/>
      <c r="AO940" s="213"/>
      <c r="AP940" s="213"/>
      <c r="AQ940" s="213"/>
      <c r="AR940" s="213"/>
      <c r="AS940" s="213"/>
      <c r="AT940" s="213"/>
      <c r="AU940" s="213"/>
      <c r="AV940" s="213"/>
      <c r="AW940" s="213"/>
      <c r="AX940" s="213"/>
      <c r="AY940" s="213"/>
    </row>
    <row r="941" spans="1:51" ht="14.6" x14ac:dyDescent="0.4">
      <c r="A941" s="735" t="str">
        <f>Tabla135[[#This Row],[Id Riesgo]]</f>
        <v>RC93</v>
      </c>
      <c r="B941" s="736" t="str">
        <f>Tabla135[[#This Row],[Riesgo]]</f>
        <v/>
      </c>
      <c r="C941" s="742" t="b">
        <f>Tabla135[[#This Row],[Identificado en paso 1 y 2?]]</f>
        <v>0</v>
      </c>
      <c r="D941" s="727" t="str">
        <f>_xlfn.XLOOKUP(Tabla135[[#This Row],[Id Riesgo]],Tabla13[Id Riesgo],Tabla13[Probabilidad],"",1)</f>
        <v/>
      </c>
      <c r="E941" s="727" t="str">
        <f>IF(C941=TRUE,_xlfn.XLOOKUP(Tabla135[[#This Row],[Id Riesgo]],Tabla13[Id Riesgo],Tabla13[Porcentaje Impacto],"",1),"")</f>
        <v/>
      </c>
      <c r="F941" s="290" t="str">
        <f t="shared" si="92"/>
        <v>RC93</v>
      </c>
      <c r="G941" s="415" t="b">
        <f>_xlfn.XLOOKUP(F941,Tabla13[Id Riesgo],Tabla13[Registro diligenciado],FALSE,1)</f>
        <v>0</v>
      </c>
      <c r="H941" s="290" t="str">
        <f>IF(G941,_xlfn.XLOOKUP(F941,Tabla6[Id Riesgo],Tabla6[DESCRIPCIÓN DEL RIESGO],FALSE,1),"")</f>
        <v/>
      </c>
      <c r="I941" s="327" t="str">
        <f>_xlfn.XLOOKUP(Tabla135[[#This Row],[Id Riesgo]],Tabla13[Id Riesgo],Tabla13[Probabilidad])</f>
        <v/>
      </c>
      <c r="J941" s="327" t="str">
        <f>_xlfn.XLOOKUP(Tabla135[[#This Row],[Id Riesgo]],Tabla13[Id Riesgo],Tabla13[Porcentaje Impacto],"",1)</f>
        <v/>
      </c>
      <c r="K941" s="311">
        <v>10</v>
      </c>
      <c r="L941" s="314"/>
      <c r="M941" s="314"/>
      <c r="N941" s="314"/>
      <c r="O941" s="295"/>
      <c r="P941" s="314"/>
      <c r="Q941" s="328" t="str">
        <f>_xlfn.TEXTJOIN(" ",TRUE,Tabla135[[#This Row],[Actividad - Acción ¿Qué?
Inicia con verbo]],Tabla135[[#This Row],[Complemento
(Observaciones o desviaciones)]])</f>
        <v/>
      </c>
      <c r="R941" s="295"/>
      <c r="S941" s="327" t="str">
        <f>_xlfn.XLOOKUP(Tabla135[[#This Row],[Tipo de control]],Tabla7[Tipo de control],Tabla7[Peso],"",1)</f>
        <v/>
      </c>
      <c r="T941" s="290" t="str">
        <f>_xlfn.XLOOKUP(Tabla135[[#This Row],[Tipo de control]],Tabla7[Tipo de control],Tabla7[Afectación matriz],"",1)</f>
        <v/>
      </c>
      <c r="U941" s="295"/>
      <c r="V941" s="327" t="str">
        <f>_xlfn.XLOOKUP(Tabla135[[#This Row],[Implementación]],Tabla11[Implementación],Tabla11[Peso],"",1)</f>
        <v/>
      </c>
      <c r="W941" s="295"/>
      <c r="X941" s="295"/>
      <c r="Y941" s="295"/>
      <c r="Z941" s="295"/>
      <c r="AA941" s="310" t="str">
        <f>IFERROR(Tabla135[[#This Row],[Peso del control]]+Tabla135[[#This Row],[Peso de la implementación]],"")</f>
        <v/>
      </c>
      <c r="AB941" s="310" t="str" cm="1">
        <f t="array" ref="AB941">IFERROR(IF(Tabla135[[#This Row],[Registro diligenciado]]=TRUE,_xlfn.IFS(AND(Tabla135[[#This Row],[No. de Control]]=1,Tabla135[[#This Row],[Desplazamiento en la Matriz]]="Probabilidad"),D941-(D941*Tabla135[[#This Row],[Valor del control]]),AND(Tabla135[[#This Row],[No. de Control]]&gt;1,Tabla135[[#This Row],[Desplazamiento en la Matriz]]="Probabilidad"),AB940-(AB940*Tabla135[[#This Row],[Valor del control]]),AND(Tabla135[[#This Row],[No. de Control]]=1,Tabla135[[#This Row],[Desplazamiento en la Matriz]]="Impacto"),D941,AND(Tabla135[[#This Row],[No. de Control]]&gt;1,Tabla135[[#This Row],[Desplazamiento en la Matriz]]="Impacto"),AB940),""),"")</f>
        <v/>
      </c>
      <c r="AC941" s="310" t="str" cm="1">
        <f t="array" ref="AC941">IFERROR(IF(Tabla135[[#This Row],[Registro diligenciado]]=TRUE,_xlfn.IFS(AND(Tabla135[[#This Row],[No. de Control]]=1,Tabla135[[#This Row],[Desplazamiento en la Matriz]]="Impacto"),E941-(E941*Tabla135[[#This Row],[Valor del control]]),AND(Tabla135[[#This Row],[No. de Control]]&gt;1,Tabla135[[#This Row],[Desplazamiento en la Matriz]]="Impacto"),AC940-(AC940*Tabla135[[#This Row],[Valor del control]]),AND(Tabla135[[#This Row],[No. de Control]]=1,Tabla135[[#This Row],[Desplazamiento en la Matriz]]="Probabilidad"),E941,AND(Tabla135[[#This Row],[No. de Control]]&gt;1,Tabla135[[#This Row],[Desplazamiento en la Matriz]]="Probabilidad"),AC940),""),"")</f>
        <v/>
      </c>
      <c r="AD941" s="310">
        <f>IFERROR(_xlfn.MINIFS(Tabla135[Probabilidad residual],Tabla135[Id Riesgo],Tabla135[[#This Row],[Id Riesgo]]),"")</f>
        <v>0</v>
      </c>
      <c r="AE941" s="310">
        <f>IFERROR(_xlfn.MINIFS(Tabla135[Impacto residual],Tabla135[Id Riesgo],Tabla135[[#This Row],[Id Riesgo]]),"")</f>
        <v>0</v>
      </c>
      <c r="AF941" s="310" t="str" cm="1">
        <f t="array" ref="AF94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41" s="310" t="str" cm="1">
        <f t="array" ref="AG94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4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41" s="213"/>
      <c r="AJ941" s="727">
        <f>_xlfn.MINIFS(Tabla135[Probabilidad residual],Tabla135[Id Riesgo],Tabla135[[#This Row],[Id Riesgo]])</f>
        <v>0</v>
      </c>
      <c r="AK941" s="727">
        <f>_xlfn.MINIFS(Tabla135[Impacto residual],Tabla135[Id Riesgo],Tabla135[[#This Row],[Id Riesgo]])</f>
        <v>0</v>
      </c>
      <c r="AL941" s="727"/>
      <c r="AM941" s="727"/>
      <c r="AN941" s="213"/>
      <c r="AO941" s="213"/>
      <c r="AP941" s="213"/>
      <c r="AQ941" s="213"/>
      <c r="AR941" s="213"/>
      <c r="AS941" s="213"/>
      <c r="AT941" s="213"/>
      <c r="AU941" s="213"/>
      <c r="AV941" s="213"/>
      <c r="AW941" s="213"/>
      <c r="AX941" s="213"/>
      <c r="AY941" s="213"/>
    </row>
    <row r="942" spans="1:51" ht="14.6" x14ac:dyDescent="0.4">
      <c r="A942" s="735" t="str">
        <f>Tabla135[[#This Row],[Id Riesgo]]</f>
        <v>RC94</v>
      </c>
      <c r="B942" s="736" t="str">
        <f>Tabla135[[#This Row],[Riesgo]]</f>
        <v/>
      </c>
      <c r="C942" s="742" t="b">
        <f>Tabla135[[#This Row],[Identificado en paso 1 y 2?]]</f>
        <v>0</v>
      </c>
      <c r="D942" s="727" t="str">
        <f>_xlfn.XLOOKUP(Tabla135[[#This Row],[Id Riesgo]],Tabla13[Id Riesgo],Tabla13[Probabilidad],"",1)</f>
        <v/>
      </c>
      <c r="E942" s="727" t="str">
        <f>IF(C942=TRUE,_xlfn.XLOOKUP(Tabla135[[#This Row],[Id Riesgo]],Tabla13[Id Riesgo],Tabla13[Porcentaje Impacto],"",1),"")</f>
        <v/>
      </c>
      <c r="F942" s="290" t="s">
        <v>225</v>
      </c>
      <c r="G942" s="415" t="b">
        <f>_xlfn.XLOOKUP(F942,Tabla13[Id Riesgo],Tabla13[Registro diligenciado],FALSE,1)</f>
        <v>0</v>
      </c>
      <c r="H942" s="290" t="str">
        <f>IF(G942,_xlfn.XLOOKUP(F942,Tabla6[Id Riesgo],Tabla6[DESCRIPCIÓN DEL RIESGO],FALSE,1),"")</f>
        <v/>
      </c>
      <c r="I942" s="327" t="str">
        <f>_xlfn.XLOOKUP(Tabla135[[#This Row],[Id Riesgo]],Tabla13[Id Riesgo],Tabla13[Probabilidad])</f>
        <v/>
      </c>
      <c r="J942" s="327" t="str">
        <f>_xlfn.XLOOKUP(Tabla135[[#This Row],[Id Riesgo]],Tabla13[Id Riesgo],Tabla13[Porcentaje Impacto],"",1)</f>
        <v/>
      </c>
      <c r="K942" s="311">
        <v>1</v>
      </c>
      <c r="L942" s="314"/>
      <c r="M942" s="314"/>
      <c r="N942" s="314"/>
      <c r="O942" s="295"/>
      <c r="P942" s="314"/>
      <c r="Q942" s="328" t="str">
        <f>_xlfn.TEXTJOIN(" ",TRUE,Tabla135[[#This Row],[Actividad - Acción ¿Qué?
Inicia con verbo]],Tabla135[[#This Row],[Complemento
(Observaciones o desviaciones)]])</f>
        <v/>
      </c>
      <c r="R942" s="295"/>
      <c r="S942" s="327" t="str">
        <f>_xlfn.XLOOKUP(Tabla135[[#This Row],[Tipo de control]],Tabla7[Tipo de control],Tabla7[Peso],"",1)</f>
        <v/>
      </c>
      <c r="T942" s="290" t="str">
        <f>_xlfn.XLOOKUP(Tabla135[[#This Row],[Tipo de control]],Tabla7[Tipo de control],Tabla7[Afectación matriz],"",1)</f>
        <v/>
      </c>
      <c r="U942" s="295"/>
      <c r="V942" s="327" t="str">
        <f>_xlfn.XLOOKUP(Tabla135[[#This Row],[Implementación]],Tabla11[Implementación],Tabla11[Peso],"",1)</f>
        <v/>
      </c>
      <c r="W942" s="295"/>
      <c r="X942" s="295"/>
      <c r="Y942" s="295"/>
      <c r="Z942" s="295"/>
      <c r="AA942" s="310" t="str">
        <f>IFERROR(Tabla135[[#This Row],[Peso del control]]+Tabla135[[#This Row],[Peso de la implementación]],"")</f>
        <v/>
      </c>
      <c r="AB942" s="310" t="str" cm="1">
        <f t="array" ref="AB942">IFERROR(IF(Tabla135[[#This Row],[Registro diligenciado]]=TRUE,_xlfn.IFS(AND(Tabla135[[#This Row],[No. de Control]]=1,Tabla135[[#This Row],[Desplazamiento en la Matriz]]="Probabilidad"),D942-(D942*Tabla135[[#This Row],[Valor del control]]),AND(Tabla135[[#This Row],[No. de Control]]&gt;1,Tabla135[[#This Row],[Desplazamiento en la Matriz]]="Probabilidad"),AB941-(AB941*Tabla135[[#This Row],[Valor del control]]),AND(Tabla135[[#This Row],[No. de Control]]=1,Tabla135[[#This Row],[Desplazamiento en la Matriz]]="Impacto"),D942,AND(Tabla135[[#This Row],[No. de Control]]&gt;1,Tabla135[[#This Row],[Desplazamiento en la Matriz]]="Impacto"),AB941),""),"")</f>
        <v/>
      </c>
      <c r="AC942" s="310" t="str" cm="1">
        <f t="array" ref="AC942">IFERROR(IF(Tabla135[[#This Row],[Registro diligenciado]]=TRUE,_xlfn.IFS(AND(Tabla135[[#This Row],[No. de Control]]=1,Tabla135[[#This Row],[Desplazamiento en la Matriz]]="Impacto"),E942-(E942*Tabla135[[#This Row],[Valor del control]]),AND(Tabla135[[#This Row],[No. de Control]]&gt;1,Tabla135[[#This Row],[Desplazamiento en la Matriz]]="Impacto"),AC941-(AC941*Tabla135[[#This Row],[Valor del control]]),AND(Tabla135[[#This Row],[No. de Control]]=1,Tabla135[[#This Row],[Desplazamiento en la Matriz]]="Probabilidad"),E942,AND(Tabla135[[#This Row],[No. de Control]]&gt;1,Tabla135[[#This Row],[Desplazamiento en la Matriz]]="Probabilidad"),AC941),""),"")</f>
        <v/>
      </c>
      <c r="AD942" s="310">
        <f>IFERROR(_xlfn.MINIFS(Tabla135[Probabilidad residual],Tabla135[Id Riesgo],Tabla135[[#This Row],[Id Riesgo]]),"")</f>
        <v>0</v>
      </c>
      <c r="AE942" s="310">
        <f>IFERROR(_xlfn.MINIFS(Tabla135[Impacto residual],Tabla135[Id Riesgo],Tabla135[[#This Row],[Id Riesgo]]),"")</f>
        <v>0</v>
      </c>
      <c r="AF942" s="310" t="str" cm="1">
        <f t="array" ref="AF94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42" s="310" t="str" cm="1">
        <f t="array" ref="AG94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4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42" s="213"/>
      <c r="AJ942" s="727">
        <f>_xlfn.MINIFS(Tabla135[Probabilidad residual],Tabla135[Id Riesgo],Tabla135[[#This Row],[Id Riesgo]])</f>
        <v>0</v>
      </c>
      <c r="AK942" s="727">
        <f>_xlfn.MINIFS(Tabla135[Impacto residual],Tabla135[Id Riesgo],Tabla135[[#This Row],[Id Riesgo]])</f>
        <v>0</v>
      </c>
      <c r="AL942" s="727" t="str" cm="1">
        <f t="array" ref="AL942">IFERROR(_xlfn.IFS(AND(AJ942&gt;=CONFIGURACIÓN!$BF$6,AJ942&lt;=CONFIGURACIÓN!$BG$6),CONFIGURACIÓN!$BE$6,AND(AJ942&gt;=CONFIGURACIÓN!$BF$7,AJ942&lt;=CONFIGURACIÓN!$BG$7),CONFIGURACIÓN!$BE$7,AND(AJ942&gt;=CONFIGURACIÓN!$BF$8,AJ942&lt;=CONFIGURACIÓN!$BG$8),CONFIGURACIÓN!$BE$8,AND(AJ942&gt;=CONFIGURACIÓN!$BF$9,AJ942&lt;=CONFIGURACIÓN!$BG$9),CONFIGURACIÓN!$BE$9,AND(AJ942&gt;=CONFIGURACIÓN!$BF$10,AJ942&lt;=CONFIGURACIÓN!$BG$10),CONFIGURACIÓN!$BE$10),"")</f>
        <v/>
      </c>
      <c r="AM942" s="727" t="str" cm="1">
        <f t="array" ref="AM942">IFERROR(_xlfn.IFS(AND(AK942&gt;=CONFIGURACIÓN!$BJ$6,AK942&lt;=CONFIGURACIÓN!$BK$6),CONFIGURACIÓN!$BI$6,AND(AK942&gt;=CONFIGURACIÓN!$BJ$7,AK942&lt;=CONFIGURACIÓN!$BK$7),CONFIGURACIÓN!$BI$7,AND(AK942&gt;=CONFIGURACIÓN!$BJ$8,AK942&lt;=CONFIGURACIÓN!$BK$8),CONFIGURACIÓN!$BI$8,AND(AK942&gt;=CONFIGURACIÓN!$BJ$9,AK942&lt;=CONFIGURACIÓN!$BK$9),CONFIGURACIÓN!$BI$9,AND(AK942&gt;=CONFIGURACIÓN!$BJ$10,AK942&lt;=CONFIGURACIÓN!$BK$10),CONFIGURACIÓN!$BI$10),"")</f>
        <v/>
      </c>
      <c r="AN942" s="213"/>
      <c r="AO942" s="213"/>
      <c r="AP942" s="213"/>
      <c r="AQ942" s="213"/>
      <c r="AR942" s="213"/>
      <c r="AS942" s="213"/>
      <c r="AT942" s="213"/>
      <c r="AU942" s="213"/>
      <c r="AV942" s="213"/>
      <c r="AW942" s="213"/>
      <c r="AX942" s="213"/>
      <c r="AY942" s="213"/>
    </row>
    <row r="943" spans="1:51" ht="14.6" x14ac:dyDescent="0.4">
      <c r="A943" s="735" t="str">
        <f>Tabla135[[#This Row],[Id Riesgo]]</f>
        <v>RC94</v>
      </c>
      <c r="B943" s="736" t="str">
        <f>Tabla135[[#This Row],[Riesgo]]</f>
        <v/>
      </c>
      <c r="C943" s="742" t="b">
        <f>Tabla135[[#This Row],[Identificado en paso 1 y 2?]]</f>
        <v>0</v>
      </c>
      <c r="D943" s="727" t="str">
        <f>_xlfn.XLOOKUP(Tabla135[[#This Row],[Id Riesgo]],Tabla13[Id Riesgo],Tabla13[Probabilidad],"",1)</f>
        <v/>
      </c>
      <c r="E943" s="727" t="str">
        <f>IF(C943=TRUE,_xlfn.XLOOKUP(Tabla135[[#This Row],[Id Riesgo]],Tabla13[Id Riesgo],Tabla13[Porcentaje Impacto],"",1),"")</f>
        <v/>
      </c>
      <c r="F943" s="290" t="str">
        <f t="shared" ref="F943:F951" si="93">F942</f>
        <v>RC94</v>
      </c>
      <c r="G943" s="415" t="b">
        <f>_xlfn.XLOOKUP(F943,Tabla13[Id Riesgo],Tabla13[Registro diligenciado],FALSE,1)</f>
        <v>0</v>
      </c>
      <c r="H943" s="290" t="str">
        <f>IF(G943,_xlfn.XLOOKUP(F943,Tabla6[Id Riesgo],Tabla6[DESCRIPCIÓN DEL RIESGO],FALSE,1),"")</f>
        <v/>
      </c>
      <c r="I943" s="327" t="str">
        <f>_xlfn.XLOOKUP(Tabla135[[#This Row],[Id Riesgo]],Tabla13[Id Riesgo],Tabla13[Probabilidad])</f>
        <v/>
      </c>
      <c r="J943" s="327" t="str">
        <f>_xlfn.XLOOKUP(Tabla135[[#This Row],[Id Riesgo]],Tabla13[Id Riesgo],Tabla13[Porcentaje Impacto],"",1)</f>
        <v/>
      </c>
      <c r="K943" s="311">
        <v>2</v>
      </c>
      <c r="L943" s="314"/>
      <c r="M943" s="314"/>
      <c r="N943" s="314"/>
      <c r="O943" s="295"/>
      <c r="P943" s="314"/>
      <c r="Q943" s="328" t="str">
        <f>_xlfn.TEXTJOIN(" ",TRUE,Tabla135[[#This Row],[Actividad - Acción ¿Qué?
Inicia con verbo]],Tabla135[[#This Row],[Complemento
(Observaciones o desviaciones)]])</f>
        <v/>
      </c>
      <c r="R943" s="295"/>
      <c r="S943" s="327" t="str">
        <f>_xlfn.XLOOKUP(Tabla135[[#This Row],[Tipo de control]],Tabla7[Tipo de control],Tabla7[Peso],"",1)</f>
        <v/>
      </c>
      <c r="T943" s="290" t="str">
        <f>_xlfn.XLOOKUP(Tabla135[[#This Row],[Tipo de control]],Tabla7[Tipo de control],Tabla7[Afectación matriz],"",1)</f>
        <v/>
      </c>
      <c r="U943" s="295"/>
      <c r="V943" s="327" t="str">
        <f>_xlfn.XLOOKUP(Tabla135[[#This Row],[Implementación]],Tabla11[Implementación],Tabla11[Peso],"",1)</f>
        <v/>
      </c>
      <c r="W943" s="295"/>
      <c r="X943" s="295"/>
      <c r="Y943" s="295"/>
      <c r="Z943" s="295"/>
      <c r="AA943" s="310" t="str">
        <f>IFERROR(Tabla135[[#This Row],[Peso del control]]+Tabla135[[#This Row],[Peso de la implementación]],"")</f>
        <v/>
      </c>
      <c r="AB943" s="310" t="str" cm="1">
        <f t="array" ref="AB943">IFERROR(IF(Tabla135[[#This Row],[Registro diligenciado]]=TRUE,_xlfn.IFS(AND(Tabla135[[#This Row],[No. de Control]]=1,Tabla135[[#This Row],[Desplazamiento en la Matriz]]="Probabilidad"),D943-(D943*Tabla135[[#This Row],[Valor del control]]),AND(Tabla135[[#This Row],[No. de Control]]&gt;1,Tabla135[[#This Row],[Desplazamiento en la Matriz]]="Probabilidad"),AB942-(AB942*Tabla135[[#This Row],[Valor del control]]),AND(Tabla135[[#This Row],[No. de Control]]=1,Tabla135[[#This Row],[Desplazamiento en la Matriz]]="Impacto"),D943,AND(Tabla135[[#This Row],[No. de Control]]&gt;1,Tabla135[[#This Row],[Desplazamiento en la Matriz]]="Impacto"),AB942),""),"")</f>
        <v/>
      </c>
      <c r="AC943" s="310" t="str" cm="1">
        <f t="array" ref="AC943">IFERROR(IF(Tabla135[[#This Row],[Registro diligenciado]]=TRUE,_xlfn.IFS(AND(Tabla135[[#This Row],[No. de Control]]=1,Tabla135[[#This Row],[Desplazamiento en la Matriz]]="Impacto"),E943-(E943*Tabla135[[#This Row],[Valor del control]]),AND(Tabla135[[#This Row],[No. de Control]]&gt;1,Tabla135[[#This Row],[Desplazamiento en la Matriz]]="Impacto"),AC942-(AC942*Tabla135[[#This Row],[Valor del control]]),AND(Tabla135[[#This Row],[No. de Control]]=1,Tabla135[[#This Row],[Desplazamiento en la Matriz]]="Probabilidad"),E943,AND(Tabla135[[#This Row],[No. de Control]]&gt;1,Tabla135[[#This Row],[Desplazamiento en la Matriz]]="Probabilidad"),AC942),""),"")</f>
        <v/>
      </c>
      <c r="AD943" s="310">
        <f>IFERROR(_xlfn.MINIFS(Tabla135[Probabilidad residual],Tabla135[Id Riesgo],Tabla135[[#This Row],[Id Riesgo]]),"")</f>
        <v>0</v>
      </c>
      <c r="AE943" s="310">
        <f>IFERROR(_xlfn.MINIFS(Tabla135[Impacto residual],Tabla135[Id Riesgo],Tabla135[[#This Row],[Id Riesgo]]),"")</f>
        <v>0</v>
      </c>
      <c r="AF943" s="310" t="str" cm="1">
        <f t="array" ref="AF94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43" s="310" t="str" cm="1">
        <f t="array" ref="AG94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4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43" s="213"/>
      <c r="AJ943" s="727">
        <f>_xlfn.MINIFS(Tabla135[Probabilidad residual],Tabla135[Id Riesgo],Tabla135[[#This Row],[Id Riesgo]])</f>
        <v>0</v>
      </c>
      <c r="AK943" s="727">
        <f>_xlfn.MINIFS(Tabla135[Impacto residual],Tabla135[Id Riesgo],Tabla135[[#This Row],[Id Riesgo]])</f>
        <v>0</v>
      </c>
      <c r="AL943" s="727"/>
      <c r="AM943" s="727"/>
      <c r="AN943" s="213"/>
      <c r="AO943" s="213"/>
      <c r="AP943" s="213"/>
      <c r="AQ943" s="213"/>
      <c r="AR943" s="213"/>
      <c r="AS943" s="213"/>
      <c r="AT943" s="213"/>
      <c r="AU943" s="213"/>
      <c r="AV943" s="213"/>
      <c r="AW943" s="213"/>
      <c r="AX943" s="213"/>
      <c r="AY943" s="213"/>
    </row>
    <row r="944" spans="1:51" ht="14.6" x14ac:dyDescent="0.4">
      <c r="A944" s="735" t="str">
        <f>Tabla135[[#This Row],[Id Riesgo]]</f>
        <v>RC94</v>
      </c>
      <c r="B944" s="736" t="str">
        <f>Tabla135[[#This Row],[Riesgo]]</f>
        <v/>
      </c>
      <c r="C944" s="742" t="b">
        <f>Tabla135[[#This Row],[Identificado en paso 1 y 2?]]</f>
        <v>0</v>
      </c>
      <c r="D944" s="727" t="str">
        <f>_xlfn.XLOOKUP(Tabla135[[#This Row],[Id Riesgo]],Tabla13[Id Riesgo],Tabla13[Probabilidad],"",1)</f>
        <v/>
      </c>
      <c r="E944" s="727" t="str">
        <f>IF(C944=TRUE,_xlfn.XLOOKUP(Tabla135[[#This Row],[Id Riesgo]],Tabla13[Id Riesgo],Tabla13[Porcentaje Impacto],"",1),"")</f>
        <v/>
      </c>
      <c r="F944" s="290" t="str">
        <f t="shared" si="93"/>
        <v>RC94</v>
      </c>
      <c r="G944" s="415" t="b">
        <f>_xlfn.XLOOKUP(F944,Tabla13[Id Riesgo],Tabla13[Registro diligenciado],FALSE,1)</f>
        <v>0</v>
      </c>
      <c r="H944" s="290" t="str">
        <f>IF(G944,_xlfn.XLOOKUP(F944,Tabla6[Id Riesgo],Tabla6[DESCRIPCIÓN DEL RIESGO],FALSE,1),"")</f>
        <v/>
      </c>
      <c r="I944" s="327" t="str">
        <f>_xlfn.XLOOKUP(Tabla135[[#This Row],[Id Riesgo]],Tabla13[Id Riesgo],Tabla13[Probabilidad])</f>
        <v/>
      </c>
      <c r="J944" s="327" t="str">
        <f>_xlfn.XLOOKUP(Tabla135[[#This Row],[Id Riesgo]],Tabla13[Id Riesgo],Tabla13[Porcentaje Impacto],"",1)</f>
        <v/>
      </c>
      <c r="K944" s="311">
        <v>3</v>
      </c>
      <c r="L944" s="314"/>
      <c r="M944" s="314"/>
      <c r="N944" s="314"/>
      <c r="O944" s="295"/>
      <c r="P944" s="314"/>
      <c r="Q944" s="328" t="str">
        <f>_xlfn.TEXTJOIN(" ",TRUE,Tabla135[[#This Row],[Actividad - Acción ¿Qué?
Inicia con verbo]],Tabla135[[#This Row],[Complemento
(Observaciones o desviaciones)]])</f>
        <v/>
      </c>
      <c r="R944" s="295"/>
      <c r="S944" s="327" t="str">
        <f>_xlfn.XLOOKUP(Tabla135[[#This Row],[Tipo de control]],Tabla7[Tipo de control],Tabla7[Peso],"",1)</f>
        <v/>
      </c>
      <c r="T944" s="290" t="str">
        <f>_xlfn.XLOOKUP(Tabla135[[#This Row],[Tipo de control]],Tabla7[Tipo de control],Tabla7[Afectación matriz],"",1)</f>
        <v/>
      </c>
      <c r="U944" s="295"/>
      <c r="V944" s="327" t="str">
        <f>_xlfn.XLOOKUP(Tabla135[[#This Row],[Implementación]],Tabla11[Implementación],Tabla11[Peso],"",1)</f>
        <v/>
      </c>
      <c r="W944" s="295"/>
      <c r="X944" s="295"/>
      <c r="Y944" s="295"/>
      <c r="Z944" s="295"/>
      <c r="AA944" s="310" t="str">
        <f>IFERROR(Tabla135[[#This Row],[Peso del control]]+Tabla135[[#This Row],[Peso de la implementación]],"")</f>
        <v/>
      </c>
      <c r="AB944" s="310" t="str" cm="1">
        <f t="array" ref="AB944">IFERROR(IF(Tabla135[[#This Row],[Registro diligenciado]]=TRUE,_xlfn.IFS(AND(Tabla135[[#This Row],[No. de Control]]=1,Tabla135[[#This Row],[Desplazamiento en la Matriz]]="Probabilidad"),D944-(D944*Tabla135[[#This Row],[Valor del control]]),AND(Tabla135[[#This Row],[No. de Control]]&gt;1,Tabla135[[#This Row],[Desplazamiento en la Matriz]]="Probabilidad"),AB943-(AB943*Tabla135[[#This Row],[Valor del control]]),AND(Tabla135[[#This Row],[No. de Control]]=1,Tabla135[[#This Row],[Desplazamiento en la Matriz]]="Impacto"),D944,AND(Tabla135[[#This Row],[No. de Control]]&gt;1,Tabla135[[#This Row],[Desplazamiento en la Matriz]]="Impacto"),AB943),""),"")</f>
        <v/>
      </c>
      <c r="AC944" s="310" t="str" cm="1">
        <f t="array" ref="AC944">IFERROR(IF(Tabla135[[#This Row],[Registro diligenciado]]=TRUE,_xlfn.IFS(AND(Tabla135[[#This Row],[No. de Control]]=1,Tabla135[[#This Row],[Desplazamiento en la Matriz]]="Impacto"),E944-(E944*Tabla135[[#This Row],[Valor del control]]),AND(Tabla135[[#This Row],[No. de Control]]&gt;1,Tabla135[[#This Row],[Desplazamiento en la Matriz]]="Impacto"),AC943-(AC943*Tabla135[[#This Row],[Valor del control]]),AND(Tabla135[[#This Row],[No. de Control]]=1,Tabla135[[#This Row],[Desplazamiento en la Matriz]]="Probabilidad"),E944,AND(Tabla135[[#This Row],[No. de Control]]&gt;1,Tabla135[[#This Row],[Desplazamiento en la Matriz]]="Probabilidad"),AC943),""),"")</f>
        <v/>
      </c>
      <c r="AD944" s="310">
        <f>IFERROR(_xlfn.MINIFS(Tabla135[Probabilidad residual],Tabla135[Id Riesgo],Tabla135[[#This Row],[Id Riesgo]]),"")</f>
        <v>0</v>
      </c>
      <c r="AE944" s="310">
        <f>IFERROR(_xlfn.MINIFS(Tabla135[Impacto residual],Tabla135[Id Riesgo],Tabla135[[#This Row],[Id Riesgo]]),"")</f>
        <v>0</v>
      </c>
      <c r="AF944" s="310" t="str" cm="1">
        <f t="array" ref="AF94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44" s="310" t="str" cm="1">
        <f t="array" ref="AG94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4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44" s="213"/>
      <c r="AJ944" s="727">
        <f>_xlfn.MINIFS(Tabla135[Probabilidad residual],Tabla135[Id Riesgo],Tabla135[[#This Row],[Id Riesgo]])</f>
        <v>0</v>
      </c>
      <c r="AK944" s="727">
        <f>_xlfn.MINIFS(Tabla135[Impacto residual],Tabla135[Id Riesgo],Tabla135[[#This Row],[Id Riesgo]])</f>
        <v>0</v>
      </c>
      <c r="AL944" s="727"/>
      <c r="AM944" s="727"/>
      <c r="AN944" s="213"/>
      <c r="AO944" s="213"/>
      <c r="AP944" s="213"/>
      <c r="AQ944" s="213"/>
      <c r="AR944" s="213"/>
      <c r="AS944" s="213"/>
      <c r="AT944" s="213"/>
      <c r="AU944" s="213"/>
      <c r="AV944" s="213"/>
      <c r="AW944" s="213"/>
      <c r="AX944" s="213"/>
      <c r="AY944" s="213"/>
    </row>
    <row r="945" spans="1:51" ht="14.6" x14ac:dyDescent="0.4">
      <c r="A945" s="735" t="str">
        <f>Tabla135[[#This Row],[Id Riesgo]]</f>
        <v>RC94</v>
      </c>
      <c r="B945" s="736" t="str">
        <f>Tabla135[[#This Row],[Riesgo]]</f>
        <v/>
      </c>
      <c r="C945" s="742" t="b">
        <f>Tabla135[[#This Row],[Identificado en paso 1 y 2?]]</f>
        <v>0</v>
      </c>
      <c r="D945" s="727" t="str">
        <f>_xlfn.XLOOKUP(Tabla135[[#This Row],[Id Riesgo]],Tabla13[Id Riesgo],Tabla13[Probabilidad],"",1)</f>
        <v/>
      </c>
      <c r="E945" s="727" t="str">
        <f>IF(C945=TRUE,_xlfn.XLOOKUP(Tabla135[[#This Row],[Id Riesgo]],Tabla13[Id Riesgo],Tabla13[Porcentaje Impacto],"",1),"")</f>
        <v/>
      </c>
      <c r="F945" s="290" t="str">
        <f t="shared" si="93"/>
        <v>RC94</v>
      </c>
      <c r="G945" s="415" t="b">
        <f>_xlfn.XLOOKUP(F945,Tabla13[Id Riesgo],Tabla13[Registro diligenciado],FALSE,1)</f>
        <v>0</v>
      </c>
      <c r="H945" s="290" t="str">
        <f>IF(G945,_xlfn.XLOOKUP(F945,Tabla6[Id Riesgo],Tabla6[DESCRIPCIÓN DEL RIESGO],FALSE,1),"")</f>
        <v/>
      </c>
      <c r="I945" s="327" t="str">
        <f>_xlfn.XLOOKUP(Tabla135[[#This Row],[Id Riesgo]],Tabla13[Id Riesgo],Tabla13[Probabilidad])</f>
        <v/>
      </c>
      <c r="J945" s="327" t="str">
        <f>_xlfn.XLOOKUP(Tabla135[[#This Row],[Id Riesgo]],Tabla13[Id Riesgo],Tabla13[Porcentaje Impacto],"",1)</f>
        <v/>
      </c>
      <c r="K945" s="311">
        <v>4</v>
      </c>
      <c r="L945" s="314"/>
      <c r="M945" s="314"/>
      <c r="N945" s="314"/>
      <c r="O945" s="295"/>
      <c r="P945" s="314"/>
      <c r="Q945" s="328" t="str">
        <f>_xlfn.TEXTJOIN(" ",TRUE,Tabla135[[#This Row],[Actividad - Acción ¿Qué?
Inicia con verbo]],Tabla135[[#This Row],[Complemento
(Observaciones o desviaciones)]])</f>
        <v/>
      </c>
      <c r="R945" s="295"/>
      <c r="S945" s="327" t="str">
        <f>_xlfn.XLOOKUP(Tabla135[[#This Row],[Tipo de control]],Tabla7[Tipo de control],Tabla7[Peso],"",1)</f>
        <v/>
      </c>
      <c r="T945" s="290" t="str">
        <f>_xlfn.XLOOKUP(Tabla135[[#This Row],[Tipo de control]],Tabla7[Tipo de control],Tabla7[Afectación matriz],"",1)</f>
        <v/>
      </c>
      <c r="U945" s="295"/>
      <c r="V945" s="327" t="str">
        <f>_xlfn.XLOOKUP(Tabla135[[#This Row],[Implementación]],Tabla11[Implementación],Tabla11[Peso],"",1)</f>
        <v/>
      </c>
      <c r="W945" s="295"/>
      <c r="X945" s="295"/>
      <c r="Y945" s="295"/>
      <c r="Z945" s="295"/>
      <c r="AA945" s="310" t="str">
        <f>IFERROR(Tabla135[[#This Row],[Peso del control]]+Tabla135[[#This Row],[Peso de la implementación]],"")</f>
        <v/>
      </c>
      <c r="AB945" s="310" t="str" cm="1">
        <f t="array" ref="AB945">IFERROR(IF(Tabla135[[#This Row],[Registro diligenciado]]=TRUE,_xlfn.IFS(AND(Tabla135[[#This Row],[No. de Control]]=1,Tabla135[[#This Row],[Desplazamiento en la Matriz]]="Probabilidad"),D945-(D945*Tabla135[[#This Row],[Valor del control]]),AND(Tabla135[[#This Row],[No. de Control]]&gt;1,Tabla135[[#This Row],[Desplazamiento en la Matriz]]="Probabilidad"),AB944-(AB944*Tabla135[[#This Row],[Valor del control]]),AND(Tabla135[[#This Row],[No. de Control]]=1,Tabla135[[#This Row],[Desplazamiento en la Matriz]]="Impacto"),D945,AND(Tabla135[[#This Row],[No. de Control]]&gt;1,Tabla135[[#This Row],[Desplazamiento en la Matriz]]="Impacto"),AB944),""),"")</f>
        <v/>
      </c>
      <c r="AC945" s="310" t="str" cm="1">
        <f t="array" ref="AC945">IFERROR(IF(Tabla135[[#This Row],[Registro diligenciado]]=TRUE,_xlfn.IFS(AND(Tabla135[[#This Row],[No. de Control]]=1,Tabla135[[#This Row],[Desplazamiento en la Matriz]]="Impacto"),E945-(E945*Tabla135[[#This Row],[Valor del control]]),AND(Tabla135[[#This Row],[No. de Control]]&gt;1,Tabla135[[#This Row],[Desplazamiento en la Matriz]]="Impacto"),AC944-(AC944*Tabla135[[#This Row],[Valor del control]]),AND(Tabla135[[#This Row],[No. de Control]]=1,Tabla135[[#This Row],[Desplazamiento en la Matriz]]="Probabilidad"),E945,AND(Tabla135[[#This Row],[No. de Control]]&gt;1,Tabla135[[#This Row],[Desplazamiento en la Matriz]]="Probabilidad"),AC944),""),"")</f>
        <v/>
      </c>
      <c r="AD945" s="310">
        <f>IFERROR(_xlfn.MINIFS(Tabla135[Probabilidad residual],Tabla135[Id Riesgo],Tabla135[[#This Row],[Id Riesgo]]),"")</f>
        <v>0</v>
      </c>
      <c r="AE945" s="310">
        <f>IFERROR(_xlfn.MINIFS(Tabla135[Impacto residual],Tabla135[Id Riesgo],Tabla135[[#This Row],[Id Riesgo]]),"")</f>
        <v>0</v>
      </c>
      <c r="AF945" s="310" t="str" cm="1">
        <f t="array" ref="AF94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45" s="310" t="str" cm="1">
        <f t="array" ref="AG94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4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45" s="213"/>
      <c r="AJ945" s="727">
        <f>_xlfn.MINIFS(Tabla135[Probabilidad residual],Tabla135[Id Riesgo],Tabla135[[#This Row],[Id Riesgo]])</f>
        <v>0</v>
      </c>
      <c r="AK945" s="727">
        <f>_xlfn.MINIFS(Tabla135[Impacto residual],Tabla135[Id Riesgo],Tabla135[[#This Row],[Id Riesgo]])</f>
        <v>0</v>
      </c>
      <c r="AL945" s="727"/>
      <c r="AM945" s="727"/>
      <c r="AN945" s="213"/>
      <c r="AO945" s="213"/>
      <c r="AP945" s="213"/>
      <c r="AQ945" s="213"/>
      <c r="AR945" s="213"/>
      <c r="AS945" s="213"/>
      <c r="AT945" s="213"/>
      <c r="AU945" s="213"/>
      <c r="AV945" s="213"/>
      <c r="AW945" s="213"/>
      <c r="AX945" s="213"/>
      <c r="AY945" s="213"/>
    </row>
    <row r="946" spans="1:51" ht="14.6" x14ac:dyDescent="0.4">
      <c r="A946" s="735" t="str">
        <f>Tabla135[[#This Row],[Id Riesgo]]</f>
        <v>RC94</v>
      </c>
      <c r="B946" s="736" t="str">
        <f>Tabla135[[#This Row],[Riesgo]]</f>
        <v/>
      </c>
      <c r="C946" s="742" t="b">
        <f>Tabla135[[#This Row],[Identificado en paso 1 y 2?]]</f>
        <v>0</v>
      </c>
      <c r="D946" s="727" t="str">
        <f>_xlfn.XLOOKUP(Tabla135[[#This Row],[Id Riesgo]],Tabla13[Id Riesgo],Tabla13[Probabilidad],"",1)</f>
        <v/>
      </c>
      <c r="E946" s="727" t="str">
        <f>IF(C946=TRUE,_xlfn.XLOOKUP(Tabla135[[#This Row],[Id Riesgo]],Tabla13[Id Riesgo],Tabla13[Porcentaje Impacto],"",1),"")</f>
        <v/>
      </c>
      <c r="F946" s="290" t="str">
        <f t="shared" si="93"/>
        <v>RC94</v>
      </c>
      <c r="G946" s="415" t="b">
        <f>_xlfn.XLOOKUP(F946,Tabla13[Id Riesgo],Tabla13[Registro diligenciado],FALSE,1)</f>
        <v>0</v>
      </c>
      <c r="H946" s="290" t="str">
        <f>IF(G946,_xlfn.XLOOKUP(F946,Tabla6[Id Riesgo],Tabla6[DESCRIPCIÓN DEL RIESGO],FALSE,1),"")</f>
        <v/>
      </c>
      <c r="I946" s="327" t="str">
        <f>_xlfn.XLOOKUP(Tabla135[[#This Row],[Id Riesgo]],Tabla13[Id Riesgo],Tabla13[Probabilidad])</f>
        <v/>
      </c>
      <c r="J946" s="327" t="str">
        <f>_xlfn.XLOOKUP(Tabla135[[#This Row],[Id Riesgo]],Tabla13[Id Riesgo],Tabla13[Porcentaje Impacto],"",1)</f>
        <v/>
      </c>
      <c r="K946" s="311">
        <v>5</v>
      </c>
      <c r="L946" s="314"/>
      <c r="M946" s="314"/>
      <c r="N946" s="314"/>
      <c r="O946" s="295"/>
      <c r="P946" s="314"/>
      <c r="Q946" s="328" t="str">
        <f>_xlfn.TEXTJOIN(" ",TRUE,Tabla135[[#This Row],[Actividad - Acción ¿Qué?
Inicia con verbo]],Tabla135[[#This Row],[Complemento
(Observaciones o desviaciones)]])</f>
        <v/>
      </c>
      <c r="R946" s="295"/>
      <c r="S946" s="327" t="str">
        <f>_xlfn.XLOOKUP(Tabla135[[#This Row],[Tipo de control]],Tabla7[Tipo de control],Tabla7[Peso],"",1)</f>
        <v/>
      </c>
      <c r="T946" s="290" t="str">
        <f>_xlfn.XLOOKUP(Tabla135[[#This Row],[Tipo de control]],Tabla7[Tipo de control],Tabla7[Afectación matriz],"",1)</f>
        <v/>
      </c>
      <c r="U946" s="295"/>
      <c r="V946" s="327" t="str">
        <f>_xlfn.XLOOKUP(Tabla135[[#This Row],[Implementación]],Tabla11[Implementación],Tabla11[Peso],"",1)</f>
        <v/>
      </c>
      <c r="W946" s="295"/>
      <c r="X946" s="295"/>
      <c r="Y946" s="295"/>
      <c r="Z946" s="295"/>
      <c r="AA946" s="310" t="str">
        <f>IFERROR(Tabla135[[#This Row],[Peso del control]]+Tabla135[[#This Row],[Peso de la implementación]],"")</f>
        <v/>
      </c>
      <c r="AB946" s="310" t="str" cm="1">
        <f t="array" ref="AB946">IFERROR(IF(Tabla135[[#This Row],[Registro diligenciado]]=TRUE,_xlfn.IFS(AND(Tabla135[[#This Row],[No. de Control]]=1,Tabla135[[#This Row],[Desplazamiento en la Matriz]]="Probabilidad"),D946-(D946*Tabla135[[#This Row],[Valor del control]]),AND(Tabla135[[#This Row],[No. de Control]]&gt;1,Tabla135[[#This Row],[Desplazamiento en la Matriz]]="Probabilidad"),AB945-(AB945*Tabla135[[#This Row],[Valor del control]]),AND(Tabla135[[#This Row],[No. de Control]]=1,Tabla135[[#This Row],[Desplazamiento en la Matriz]]="Impacto"),D946,AND(Tabla135[[#This Row],[No. de Control]]&gt;1,Tabla135[[#This Row],[Desplazamiento en la Matriz]]="Impacto"),AB945),""),"")</f>
        <v/>
      </c>
      <c r="AC946" s="310" t="str" cm="1">
        <f t="array" ref="AC946">IFERROR(IF(Tabla135[[#This Row],[Registro diligenciado]]=TRUE,_xlfn.IFS(AND(Tabla135[[#This Row],[No. de Control]]=1,Tabla135[[#This Row],[Desplazamiento en la Matriz]]="Impacto"),E946-(E946*Tabla135[[#This Row],[Valor del control]]),AND(Tabla135[[#This Row],[No. de Control]]&gt;1,Tabla135[[#This Row],[Desplazamiento en la Matriz]]="Impacto"),AC945-(AC945*Tabla135[[#This Row],[Valor del control]]),AND(Tabla135[[#This Row],[No. de Control]]=1,Tabla135[[#This Row],[Desplazamiento en la Matriz]]="Probabilidad"),E946,AND(Tabla135[[#This Row],[No. de Control]]&gt;1,Tabla135[[#This Row],[Desplazamiento en la Matriz]]="Probabilidad"),AC945),""),"")</f>
        <v/>
      </c>
      <c r="AD946" s="310">
        <f>IFERROR(_xlfn.MINIFS(Tabla135[Probabilidad residual],Tabla135[Id Riesgo],Tabla135[[#This Row],[Id Riesgo]]),"")</f>
        <v>0</v>
      </c>
      <c r="AE946" s="310">
        <f>IFERROR(_xlfn.MINIFS(Tabla135[Impacto residual],Tabla135[Id Riesgo],Tabla135[[#This Row],[Id Riesgo]]),"")</f>
        <v>0</v>
      </c>
      <c r="AF946" s="310" t="str" cm="1">
        <f t="array" ref="AF94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46" s="310" t="str" cm="1">
        <f t="array" ref="AG94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4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46" s="213"/>
      <c r="AJ946" s="727">
        <f>_xlfn.MINIFS(Tabla135[Probabilidad residual],Tabla135[Id Riesgo],Tabla135[[#This Row],[Id Riesgo]])</f>
        <v>0</v>
      </c>
      <c r="AK946" s="727">
        <f>_xlfn.MINIFS(Tabla135[Impacto residual],Tabla135[Id Riesgo],Tabla135[[#This Row],[Id Riesgo]])</f>
        <v>0</v>
      </c>
      <c r="AL946" s="727"/>
      <c r="AM946" s="727"/>
      <c r="AN946" s="213"/>
      <c r="AO946" s="213"/>
      <c r="AP946" s="213"/>
      <c r="AQ946" s="213"/>
      <c r="AR946" s="213"/>
      <c r="AS946" s="213"/>
      <c r="AT946" s="213"/>
      <c r="AU946" s="213"/>
      <c r="AV946" s="213"/>
      <c r="AW946" s="213"/>
      <c r="AX946" s="213"/>
      <c r="AY946" s="213"/>
    </row>
    <row r="947" spans="1:51" ht="14.6" x14ac:dyDescent="0.4">
      <c r="A947" s="735" t="str">
        <f>Tabla135[[#This Row],[Id Riesgo]]</f>
        <v>RC94</v>
      </c>
      <c r="B947" s="736" t="str">
        <f>Tabla135[[#This Row],[Riesgo]]</f>
        <v/>
      </c>
      <c r="C947" s="742" t="b">
        <f>Tabla135[[#This Row],[Identificado en paso 1 y 2?]]</f>
        <v>0</v>
      </c>
      <c r="D947" s="727" t="str">
        <f>_xlfn.XLOOKUP(Tabla135[[#This Row],[Id Riesgo]],Tabla13[Id Riesgo],Tabla13[Probabilidad],"",1)</f>
        <v/>
      </c>
      <c r="E947" s="727" t="str">
        <f>IF(C947=TRUE,_xlfn.XLOOKUP(Tabla135[[#This Row],[Id Riesgo]],Tabla13[Id Riesgo],Tabla13[Porcentaje Impacto],"",1),"")</f>
        <v/>
      </c>
      <c r="F947" s="290" t="str">
        <f t="shared" si="93"/>
        <v>RC94</v>
      </c>
      <c r="G947" s="415" t="b">
        <f>_xlfn.XLOOKUP(F947,Tabla13[Id Riesgo],Tabla13[Registro diligenciado],FALSE,1)</f>
        <v>0</v>
      </c>
      <c r="H947" s="290" t="str">
        <f>IF(G947,_xlfn.XLOOKUP(F947,Tabla6[Id Riesgo],Tabla6[DESCRIPCIÓN DEL RIESGO],FALSE,1),"")</f>
        <v/>
      </c>
      <c r="I947" s="327" t="str">
        <f>_xlfn.XLOOKUP(Tabla135[[#This Row],[Id Riesgo]],Tabla13[Id Riesgo],Tabla13[Probabilidad])</f>
        <v/>
      </c>
      <c r="J947" s="327" t="str">
        <f>_xlfn.XLOOKUP(Tabla135[[#This Row],[Id Riesgo]],Tabla13[Id Riesgo],Tabla13[Porcentaje Impacto],"",1)</f>
        <v/>
      </c>
      <c r="K947" s="311">
        <v>6</v>
      </c>
      <c r="L947" s="314"/>
      <c r="M947" s="314"/>
      <c r="N947" s="314"/>
      <c r="O947" s="295"/>
      <c r="P947" s="314"/>
      <c r="Q947" s="328" t="str">
        <f>_xlfn.TEXTJOIN(" ",TRUE,Tabla135[[#This Row],[Actividad - Acción ¿Qué?
Inicia con verbo]],Tabla135[[#This Row],[Complemento
(Observaciones o desviaciones)]])</f>
        <v/>
      </c>
      <c r="R947" s="295"/>
      <c r="S947" s="327" t="str">
        <f>_xlfn.XLOOKUP(Tabla135[[#This Row],[Tipo de control]],Tabla7[Tipo de control],Tabla7[Peso],"",1)</f>
        <v/>
      </c>
      <c r="T947" s="290" t="str">
        <f>_xlfn.XLOOKUP(Tabla135[[#This Row],[Tipo de control]],Tabla7[Tipo de control],Tabla7[Afectación matriz],"",1)</f>
        <v/>
      </c>
      <c r="U947" s="295"/>
      <c r="V947" s="327" t="str">
        <f>_xlfn.XLOOKUP(Tabla135[[#This Row],[Implementación]],Tabla11[Implementación],Tabla11[Peso],"",1)</f>
        <v/>
      </c>
      <c r="W947" s="295"/>
      <c r="X947" s="295"/>
      <c r="Y947" s="295"/>
      <c r="Z947" s="295"/>
      <c r="AA947" s="310" t="str">
        <f>IFERROR(Tabla135[[#This Row],[Peso del control]]+Tabla135[[#This Row],[Peso de la implementación]],"")</f>
        <v/>
      </c>
      <c r="AB947" s="310" t="str" cm="1">
        <f t="array" ref="AB947">IFERROR(IF(Tabla135[[#This Row],[Registro diligenciado]]=TRUE,_xlfn.IFS(AND(Tabla135[[#This Row],[No. de Control]]=1,Tabla135[[#This Row],[Desplazamiento en la Matriz]]="Probabilidad"),D947-(D947*Tabla135[[#This Row],[Valor del control]]),AND(Tabla135[[#This Row],[No. de Control]]&gt;1,Tabla135[[#This Row],[Desplazamiento en la Matriz]]="Probabilidad"),AB946-(AB946*Tabla135[[#This Row],[Valor del control]]),AND(Tabla135[[#This Row],[No. de Control]]=1,Tabla135[[#This Row],[Desplazamiento en la Matriz]]="Impacto"),D947,AND(Tabla135[[#This Row],[No. de Control]]&gt;1,Tabla135[[#This Row],[Desplazamiento en la Matriz]]="Impacto"),AB946),""),"")</f>
        <v/>
      </c>
      <c r="AC947" s="310" t="str" cm="1">
        <f t="array" ref="AC947">IFERROR(IF(Tabla135[[#This Row],[Registro diligenciado]]=TRUE,_xlfn.IFS(AND(Tabla135[[#This Row],[No. de Control]]=1,Tabla135[[#This Row],[Desplazamiento en la Matriz]]="Impacto"),E947-(E947*Tabla135[[#This Row],[Valor del control]]),AND(Tabla135[[#This Row],[No. de Control]]&gt;1,Tabla135[[#This Row],[Desplazamiento en la Matriz]]="Impacto"),AC946-(AC946*Tabla135[[#This Row],[Valor del control]]),AND(Tabla135[[#This Row],[No. de Control]]=1,Tabla135[[#This Row],[Desplazamiento en la Matriz]]="Probabilidad"),E947,AND(Tabla135[[#This Row],[No. de Control]]&gt;1,Tabla135[[#This Row],[Desplazamiento en la Matriz]]="Probabilidad"),AC946),""),"")</f>
        <v/>
      </c>
      <c r="AD947" s="310">
        <f>IFERROR(_xlfn.MINIFS(Tabla135[Probabilidad residual],Tabla135[Id Riesgo],Tabla135[[#This Row],[Id Riesgo]]),"")</f>
        <v>0</v>
      </c>
      <c r="AE947" s="310">
        <f>IFERROR(_xlfn.MINIFS(Tabla135[Impacto residual],Tabla135[Id Riesgo],Tabla135[[#This Row],[Id Riesgo]]),"")</f>
        <v>0</v>
      </c>
      <c r="AF947" s="310" t="str" cm="1">
        <f t="array" ref="AF94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47" s="310" t="str" cm="1">
        <f t="array" ref="AG94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4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47" s="213"/>
      <c r="AJ947" s="727">
        <f>_xlfn.MINIFS(Tabla135[Probabilidad residual],Tabla135[Id Riesgo],Tabla135[[#This Row],[Id Riesgo]])</f>
        <v>0</v>
      </c>
      <c r="AK947" s="727">
        <f>_xlfn.MINIFS(Tabla135[Impacto residual],Tabla135[Id Riesgo],Tabla135[[#This Row],[Id Riesgo]])</f>
        <v>0</v>
      </c>
      <c r="AL947" s="727"/>
      <c r="AM947" s="727"/>
      <c r="AN947" s="213"/>
      <c r="AO947" s="213"/>
      <c r="AP947" s="213"/>
      <c r="AQ947" s="213"/>
      <c r="AR947" s="213"/>
      <c r="AS947" s="213"/>
      <c r="AT947" s="213"/>
      <c r="AU947" s="213"/>
      <c r="AV947" s="213"/>
      <c r="AW947" s="213"/>
      <c r="AX947" s="213"/>
      <c r="AY947" s="213"/>
    </row>
    <row r="948" spans="1:51" ht="14.6" x14ac:dyDescent="0.4">
      <c r="A948" s="735" t="str">
        <f>Tabla135[[#This Row],[Id Riesgo]]</f>
        <v>RC94</v>
      </c>
      <c r="B948" s="736" t="str">
        <f>Tabla135[[#This Row],[Riesgo]]</f>
        <v/>
      </c>
      <c r="C948" s="742" t="b">
        <f>Tabla135[[#This Row],[Identificado en paso 1 y 2?]]</f>
        <v>0</v>
      </c>
      <c r="D948" s="727" t="str">
        <f>_xlfn.XLOOKUP(Tabla135[[#This Row],[Id Riesgo]],Tabla13[Id Riesgo],Tabla13[Probabilidad],"",1)</f>
        <v/>
      </c>
      <c r="E948" s="727" t="str">
        <f>IF(C948=TRUE,_xlfn.XLOOKUP(Tabla135[[#This Row],[Id Riesgo]],Tabla13[Id Riesgo],Tabla13[Porcentaje Impacto],"",1),"")</f>
        <v/>
      </c>
      <c r="F948" s="290" t="str">
        <f t="shared" si="93"/>
        <v>RC94</v>
      </c>
      <c r="G948" s="415" t="b">
        <f>_xlfn.XLOOKUP(F948,Tabla13[Id Riesgo],Tabla13[Registro diligenciado],FALSE,1)</f>
        <v>0</v>
      </c>
      <c r="H948" s="290" t="str">
        <f>IF(G948,_xlfn.XLOOKUP(F948,Tabla6[Id Riesgo],Tabla6[DESCRIPCIÓN DEL RIESGO],FALSE,1),"")</f>
        <v/>
      </c>
      <c r="I948" s="327" t="str">
        <f>_xlfn.XLOOKUP(Tabla135[[#This Row],[Id Riesgo]],Tabla13[Id Riesgo],Tabla13[Probabilidad])</f>
        <v/>
      </c>
      <c r="J948" s="327" t="str">
        <f>_xlfn.XLOOKUP(Tabla135[[#This Row],[Id Riesgo]],Tabla13[Id Riesgo],Tabla13[Porcentaje Impacto],"",1)</f>
        <v/>
      </c>
      <c r="K948" s="311">
        <v>7</v>
      </c>
      <c r="L948" s="314"/>
      <c r="M948" s="314"/>
      <c r="N948" s="314"/>
      <c r="O948" s="295"/>
      <c r="P948" s="314"/>
      <c r="Q948" s="328" t="str">
        <f>_xlfn.TEXTJOIN(" ",TRUE,Tabla135[[#This Row],[Actividad - Acción ¿Qué?
Inicia con verbo]],Tabla135[[#This Row],[Complemento
(Observaciones o desviaciones)]])</f>
        <v/>
      </c>
      <c r="R948" s="295"/>
      <c r="S948" s="327" t="str">
        <f>_xlfn.XLOOKUP(Tabla135[[#This Row],[Tipo de control]],Tabla7[Tipo de control],Tabla7[Peso],"",1)</f>
        <v/>
      </c>
      <c r="T948" s="290" t="str">
        <f>_xlfn.XLOOKUP(Tabla135[[#This Row],[Tipo de control]],Tabla7[Tipo de control],Tabla7[Afectación matriz],"",1)</f>
        <v/>
      </c>
      <c r="U948" s="295"/>
      <c r="V948" s="327" t="str">
        <f>_xlfn.XLOOKUP(Tabla135[[#This Row],[Implementación]],Tabla11[Implementación],Tabla11[Peso],"",1)</f>
        <v/>
      </c>
      <c r="W948" s="295"/>
      <c r="X948" s="295"/>
      <c r="Y948" s="295"/>
      <c r="Z948" s="295"/>
      <c r="AA948" s="310" t="str">
        <f>IFERROR(Tabla135[[#This Row],[Peso del control]]+Tabla135[[#This Row],[Peso de la implementación]],"")</f>
        <v/>
      </c>
      <c r="AB948" s="310" t="str" cm="1">
        <f t="array" ref="AB948">IFERROR(IF(Tabla135[[#This Row],[Registro diligenciado]]=TRUE,_xlfn.IFS(AND(Tabla135[[#This Row],[No. de Control]]=1,Tabla135[[#This Row],[Desplazamiento en la Matriz]]="Probabilidad"),D948-(D948*Tabla135[[#This Row],[Valor del control]]),AND(Tabla135[[#This Row],[No. de Control]]&gt;1,Tabla135[[#This Row],[Desplazamiento en la Matriz]]="Probabilidad"),AB947-(AB947*Tabla135[[#This Row],[Valor del control]]),AND(Tabla135[[#This Row],[No. de Control]]=1,Tabla135[[#This Row],[Desplazamiento en la Matriz]]="Impacto"),D948,AND(Tabla135[[#This Row],[No. de Control]]&gt;1,Tabla135[[#This Row],[Desplazamiento en la Matriz]]="Impacto"),AB947),""),"")</f>
        <v/>
      </c>
      <c r="AC948" s="310" t="str" cm="1">
        <f t="array" ref="AC948">IFERROR(IF(Tabla135[[#This Row],[Registro diligenciado]]=TRUE,_xlfn.IFS(AND(Tabla135[[#This Row],[No. de Control]]=1,Tabla135[[#This Row],[Desplazamiento en la Matriz]]="Impacto"),E948-(E948*Tabla135[[#This Row],[Valor del control]]),AND(Tabla135[[#This Row],[No. de Control]]&gt;1,Tabla135[[#This Row],[Desplazamiento en la Matriz]]="Impacto"),AC947-(AC947*Tabla135[[#This Row],[Valor del control]]),AND(Tabla135[[#This Row],[No. de Control]]=1,Tabla135[[#This Row],[Desplazamiento en la Matriz]]="Probabilidad"),E948,AND(Tabla135[[#This Row],[No. de Control]]&gt;1,Tabla135[[#This Row],[Desplazamiento en la Matriz]]="Probabilidad"),AC947),""),"")</f>
        <v/>
      </c>
      <c r="AD948" s="310">
        <f>IFERROR(_xlfn.MINIFS(Tabla135[Probabilidad residual],Tabla135[Id Riesgo],Tabla135[[#This Row],[Id Riesgo]]),"")</f>
        <v>0</v>
      </c>
      <c r="AE948" s="310">
        <f>IFERROR(_xlfn.MINIFS(Tabla135[Impacto residual],Tabla135[Id Riesgo],Tabla135[[#This Row],[Id Riesgo]]),"")</f>
        <v>0</v>
      </c>
      <c r="AF948" s="310" t="str" cm="1">
        <f t="array" ref="AF94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48" s="310" t="str" cm="1">
        <f t="array" ref="AG94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4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48" s="213"/>
      <c r="AJ948" s="727">
        <f>_xlfn.MINIFS(Tabla135[Probabilidad residual],Tabla135[Id Riesgo],Tabla135[[#This Row],[Id Riesgo]])</f>
        <v>0</v>
      </c>
      <c r="AK948" s="727">
        <f>_xlfn.MINIFS(Tabla135[Impacto residual],Tabla135[Id Riesgo],Tabla135[[#This Row],[Id Riesgo]])</f>
        <v>0</v>
      </c>
      <c r="AL948" s="727"/>
      <c r="AM948" s="727"/>
      <c r="AN948" s="213"/>
      <c r="AO948" s="213"/>
      <c r="AP948" s="213"/>
      <c r="AQ948" s="213"/>
      <c r="AR948" s="213"/>
      <c r="AS948" s="213"/>
      <c r="AT948" s="213"/>
      <c r="AU948" s="213"/>
      <c r="AV948" s="213"/>
      <c r="AW948" s="213"/>
      <c r="AX948" s="213"/>
      <c r="AY948" s="213"/>
    </row>
    <row r="949" spans="1:51" ht="14.6" x14ac:dyDescent="0.4">
      <c r="A949" s="735" t="str">
        <f>Tabla135[[#This Row],[Id Riesgo]]</f>
        <v>RC94</v>
      </c>
      <c r="B949" s="736" t="str">
        <f>Tabla135[[#This Row],[Riesgo]]</f>
        <v/>
      </c>
      <c r="C949" s="742" t="b">
        <f>Tabla135[[#This Row],[Identificado en paso 1 y 2?]]</f>
        <v>0</v>
      </c>
      <c r="D949" s="727" t="str">
        <f>_xlfn.XLOOKUP(Tabla135[[#This Row],[Id Riesgo]],Tabla13[Id Riesgo],Tabla13[Probabilidad],"",1)</f>
        <v/>
      </c>
      <c r="E949" s="727" t="str">
        <f>IF(C949=TRUE,_xlfn.XLOOKUP(Tabla135[[#This Row],[Id Riesgo]],Tabla13[Id Riesgo],Tabla13[Porcentaje Impacto],"",1),"")</f>
        <v/>
      </c>
      <c r="F949" s="290" t="str">
        <f t="shared" si="93"/>
        <v>RC94</v>
      </c>
      <c r="G949" s="415" t="b">
        <f>_xlfn.XLOOKUP(F949,Tabla13[Id Riesgo],Tabla13[Registro diligenciado],FALSE,1)</f>
        <v>0</v>
      </c>
      <c r="H949" s="290" t="str">
        <f>IF(G949,_xlfn.XLOOKUP(F949,Tabla6[Id Riesgo],Tabla6[DESCRIPCIÓN DEL RIESGO],FALSE,1),"")</f>
        <v/>
      </c>
      <c r="I949" s="327" t="str">
        <f>_xlfn.XLOOKUP(Tabla135[[#This Row],[Id Riesgo]],Tabla13[Id Riesgo],Tabla13[Probabilidad])</f>
        <v/>
      </c>
      <c r="J949" s="327" t="str">
        <f>_xlfn.XLOOKUP(Tabla135[[#This Row],[Id Riesgo]],Tabla13[Id Riesgo],Tabla13[Porcentaje Impacto],"",1)</f>
        <v/>
      </c>
      <c r="K949" s="311">
        <v>8</v>
      </c>
      <c r="L949" s="314"/>
      <c r="M949" s="314"/>
      <c r="N949" s="314"/>
      <c r="O949" s="295"/>
      <c r="P949" s="314"/>
      <c r="Q949" s="328" t="str">
        <f>_xlfn.TEXTJOIN(" ",TRUE,Tabla135[[#This Row],[Actividad - Acción ¿Qué?
Inicia con verbo]],Tabla135[[#This Row],[Complemento
(Observaciones o desviaciones)]])</f>
        <v/>
      </c>
      <c r="R949" s="295"/>
      <c r="S949" s="327" t="str">
        <f>_xlfn.XLOOKUP(Tabla135[[#This Row],[Tipo de control]],Tabla7[Tipo de control],Tabla7[Peso],"",1)</f>
        <v/>
      </c>
      <c r="T949" s="290" t="str">
        <f>_xlfn.XLOOKUP(Tabla135[[#This Row],[Tipo de control]],Tabla7[Tipo de control],Tabla7[Afectación matriz],"",1)</f>
        <v/>
      </c>
      <c r="U949" s="295"/>
      <c r="V949" s="327" t="str">
        <f>_xlfn.XLOOKUP(Tabla135[[#This Row],[Implementación]],Tabla11[Implementación],Tabla11[Peso],"",1)</f>
        <v/>
      </c>
      <c r="W949" s="295"/>
      <c r="X949" s="295"/>
      <c r="Y949" s="295"/>
      <c r="Z949" s="295"/>
      <c r="AA949" s="310" t="str">
        <f>IFERROR(Tabla135[[#This Row],[Peso del control]]+Tabla135[[#This Row],[Peso de la implementación]],"")</f>
        <v/>
      </c>
      <c r="AB949" s="310" t="str" cm="1">
        <f t="array" ref="AB949">IFERROR(IF(Tabla135[[#This Row],[Registro diligenciado]]=TRUE,_xlfn.IFS(AND(Tabla135[[#This Row],[No. de Control]]=1,Tabla135[[#This Row],[Desplazamiento en la Matriz]]="Probabilidad"),D949-(D949*Tabla135[[#This Row],[Valor del control]]),AND(Tabla135[[#This Row],[No. de Control]]&gt;1,Tabla135[[#This Row],[Desplazamiento en la Matriz]]="Probabilidad"),AB948-(AB948*Tabla135[[#This Row],[Valor del control]]),AND(Tabla135[[#This Row],[No. de Control]]=1,Tabla135[[#This Row],[Desplazamiento en la Matriz]]="Impacto"),D949,AND(Tabla135[[#This Row],[No. de Control]]&gt;1,Tabla135[[#This Row],[Desplazamiento en la Matriz]]="Impacto"),AB948),""),"")</f>
        <v/>
      </c>
      <c r="AC949" s="310" t="str" cm="1">
        <f t="array" ref="AC949">IFERROR(IF(Tabla135[[#This Row],[Registro diligenciado]]=TRUE,_xlfn.IFS(AND(Tabla135[[#This Row],[No. de Control]]=1,Tabla135[[#This Row],[Desplazamiento en la Matriz]]="Impacto"),E949-(E949*Tabla135[[#This Row],[Valor del control]]),AND(Tabla135[[#This Row],[No. de Control]]&gt;1,Tabla135[[#This Row],[Desplazamiento en la Matriz]]="Impacto"),AC948-(AC948*Tabla135[[#This Row],[Valor del control]]),AND(Tabla135[[#This Row],[No. de Control]]=1,Tabla135[[#This Row],[Desplazamiento en la Matriz]]="Probabilidad"),E949,AND(Tabla135[[#This Row],[No. de Control]]&gt;1,Tabla135[[#This Row],[Desplazamiento en la Matriz]]="Probabilidad"),AC948),""),"")</f>
        <v/>
      </c>
      <c r="AD949" s="310">
        <f>IFERROR(_xlfn.MINIFS(Tabla135[Probabilidad residual],Tabla135[Id Riesgo],Tabla135[[#This Row],[Id Riesgo]]),"")</f>
        <v>0</v>
      </c>
      <c r="AE949" s="310">
        <f>IFERROR(_xlfn.MINIFS(Tabla135[Impacto residual],Tabla135[Id Riesgo],Tabla135[[#This Row],[Id Riesgo]]),"")</f>
        <v>0</v>
      </c>
      <c r="AF949" s="310" t="str" cm="1">
        <f t="array" ref="AF94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49" s="310" t="str" cm="1">
        <f t="array" ref="AG94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4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49" s="213"/>
      <c r="AJ949" s="727">
        <f>_xlfn.MINIFS(Tabla135[Probabilidad residual],Tabla135[Id Riesgo],Tabla135[[#This Row],[Id Riesgo]])</f>
        <v>0</v>
      </c>
      <c r="AK949" s="727">
        <f>_xlfn.MINIFS(Tabla135[Impacto residual],Tabla135[Id Riesgo],Tabla135[[#This Row],[Id Riesgo]])</f>
        <v>0</v>
      </c>
      <c r="AL949" s="727"/>
      <c r="AM949" s="727"/>
      <c r="AN949" s="213"/>
      <c r="AO949" s="213"/>
      <c r="AP949" s="213"/>
      <c r="AQ949" s="213"/>
      <c r="AR949" s="213"/>
      <c r="AS949" s="213"/>
      <c r="AT949" s="213"/>
      <c r="AU949" s="213"/>
      <c r="AV949" s="213"/>
      <c r="AW949" s="213"/>
      <c r="AX949" s="213"/>
      <c r="AY949" s="213"/>
    </row>
    <row r="950" spans="1:51" ht="14.6" x14ac:dyDescent="0.4">
      <c r="A950" s="735" t="str">
        <f>Tabla135[[#This Row],[Id Riesgo]]</f>
        <v>RC94</v>
      </c>
      <c r="B950" s="736" t="str">
        <f>Tabla135[[#This Row],[Riesgo]]</f>
        <v/>
      </c>
      <c r="C950" s="742" t="b">
        <f>Tabla135[[#This Row],[Identificado en paso 1 y 2?]]</f>
        <v>0</v>
      </c>
      <c r="D950" s="727" t="str">
        <f>_xlfn.XLOOKUP(Tabla135[[#This Row],[Id Riesgo]],Tabla13[Id Riesgo],Tabla13[Probabilidad],"",1)</f>
        <v/>
      </c>
      <c r="E950" s="727" t="str">
        <f>IF(C950=TRUE,_xlfn.XLOOKUP(Tabla135[[#This Row],[Id Riesgo]],Tabla13[Id Riesgo],Tabla13[Porcentaje Impacto],"",1),"")</f>
        <v/>
      </c>
      <c r="F950" s="290" t="str">
        <f t="shared" si="93"/>
        <v>RC94</v>
      </c>
      <c r="G950" s="415" t="b">
        <f>_xlfn.XLOOKUP(F950,Tabla13[Id Riesgo],Tabla13[Registro diligenciado],FALSE,1)</f>
        <v>0</v>
      </c>
      <c r="H950" s="290" t="str">
        <f>IF(G950,_xlfn.XLOOKUP(F950,Tabla6[Id Riesgo],Tabla6[DESCRIPCIÓN DEL RIESGO],FALSE,1),"")</f>
        <v/>
      </c>
      <c r="I950" s="327" t="str">
        <f>_xlfn.XLOOKUP(Tabla135[[#This Row],[Id Riesgo]],Tabla13[Id Riesgo],Tabla13[Probabilidad])</f>
        <v/>
      </c>
      <c r="J950" s="327" t="str">
        <f>_xlfn.XLOOKUP(Tabla135[[#This Row],[Id Riesgo]],Tabla13[Id Riesgo],Tabla13[Porcentaje Impacto],"",1)</f>
        <v/>
      </c>
      <c r="K950" s="311">
        <v>9</v>
      </c>
      <c r="L950" s="314"/>
      <c r="M950" s="314"/>
      <c r="N950" s="314"/>
      <c r="O950" s="295"/>
      <c r="P950" s="314"/>
      <c r="Q950" s="328" t="str">
        <f>_xlfn.TEXTJOIN(" ",TRUE,Tabla135[[#This Row],[Actividad - Acción ¿Qué?
Inicia con verbo]],Tabla135[[#This Row],[Complemento
(Observaciones o desviaciones)]])</f>
        <v/>
      </c>
      <c r="R950" s="295"/>
      <c r="S950" s="327" t="str">
        <f>_xlfn.XLOOKUP(Tabla135[[#This Row],[Tipo de control]],Tabla7[Tipo de control],Tabla7[Peso],"",1)</f>
        <v/>
      </c>
      <c r="T950" s="290" t="str">
        <f>_xlfn.XLOOKUP(Tabla135[[#This Row],[Tipo de control]],Tabla7[Tipo de control],Tabla7[Afectación matriz],"",1)</f>
        <v/>
      </c>
      <c r="U950" s="295"/>
      <c r="V950" s="327" t="str">
        <f>_xlfn.XLOOKUP(Tabla135[[#This Row],[Implementación]],Tabla11[Implementación],Tabla11[Peso],"",1)</f>
        <v/>
      </c>
      <c r="W950" s="295"/>
      <c r="X950" s="295"/>
      <c r="Y950" s="295"/>
      <c r="Z950" s="295"/>
      <c r="AA950" s="310" t="str">
        <f>IFERROR(Tabla135[[#This Row],[Peso del control]]+Tabla135[[#This Row],[Peso de la implementación]],"")</f>
        <v/>
      </c>
      <c r="AB950" s="310" t="str" cm="1">
        <f t="array" ref="AB950">IFERROR(IF(Tabla135[[#This Row],[Registro diligenciado]]=TRUE,_xlfn.IFS(AND(Tabla135[[#This Row],[No. de Control]]=1,Tabla135[[#This Row],[Desplazamiento en la Matriz]]="Probabilidad"),D950-(D950*Tabla135[[#This Row],[Valor del control]]),AND(Tabla135[[#This Row],[No. de Control]]&gt;1,Tabla135[[#This Row],[Desplazamiento en la Matriz]]="Probabilidad"),AB949-(AB949*Tabla135[[#This Row],[Valor del control]]),AND(Tabla135[[#This Row],[No. de Control]]=1,Tabla135[[#This Row],[Desplazamiento en la Matriz]]="Impacto"),D950,AND(Tabla135[[#This Row],[No. de Control]]&gt;1,Tabla135[[#This Row],[Desplazamiento en la Matriz]]="Impacto"),AB949),""),"")</f>
        <v/>
      </c>
      <c r="AC950" s="310" t="str" cm="1">
        <f t="array" ref="AC950">IFERROR(IF(Tabla135[[#This Row],[Registro diligenciado]]=TRUE,_xlfn.IFS(AND(Tabla135[[#This Row],[No. de Control]]=1,Tabla135[[#This Row],[Desplazamiento en la Matriz]]="Impacto"),E950-(E950*Tabla135[[#This Row],[Valor del control]]),AND(Tabla135[[#This Row],[No. de Control]]&gt;1,Tabla135[[#This Row],[Desplazamiento en la Matriz]]="Impacto"),AC949-(AC949*Tabla135[[#This Row],[Valor del control]]),AND(Tabla135[[#This Row],[No. de Control]]=1,Tabla135[[#This Row],[Desplazamiento en la Matriz]]="Probabilidad"),E950,AND(Tabla135[[#This Row],[No. de Control]]&gt;1,Tabla135[[#This Row],[Desplazamiento en la Matriz]]="Probabilidad"),AC949),""),"")</f>
        <v/>
      </c>
      <c r="AD950" s="310">
        <f>IFERROR(_xlfn.MINIFS(Tabla135[Probabilidad residual],Tabla135[Id Riesgo],Tabla135[[#This Row],[Id Riesgo]]),"")</f>
        <v>0</v>
      </c>
      <c r="AE950" s="310">
        <f>IFERROR(_xlfn.MINIFS(Tabla135[Impacto residual],Tabla135[Id Riesgo],Tabla135[[#This Row],[Id Riesgo]]),"")</f>
        <v>0</v>
      </c>
      <c r="AF950" s="310" t="str" cm="1">
        <f t="array" ref="AF95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50" s="310" t="str" cm="1">
        <f t="array" ref="AG95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5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50" s="213"/>
      <c r="AJ950" s="727">
        <f>_xlfn.MINIFS(Tabla135[Probabilidad residual],Tabla135[Id Riesgo],Tabla135[[#This Row],[Id Riesgo]])</f>
        <v>0</v>
      </c>
      <c r="AK950" s="727">
        <f>_xlfn.MINIFS(Tabla135[Impacto residual],Tabla135[Id Riesgo],Tabla135[[#This Row],[Id Riesgo]])</f>
        <v>0</v>
      </c>
      <c r="AL950" s="727"/>
      <c r="AM950" s="727"/>
      <c r="AN950" s="213"/>
      <c r="AO950" s="213"/>
      <c r="AP950" s="213"/>
      <c r="AQ950" s="213"/>
      <c r="AR950" s="213"/>
      <c r="AS950" s="213"/>
      <c r="AT950" s="213"/>
      <c r="AU950" s="213"/>
      <c r="AV950" s="213"/>
      <c r="AW950" s="213"/>
      <c r="AX950" s="213"/>
      <c r="AY950" s="213"/>
    </row>
    <row r="951" spans="1:51" ht="14.6" x14ac:dyDescent="0.4">
      <c r="A951" s="735" t="str">
        <f>Tabla135[[#This Row],[Id Riesgo]]</f>
        <v>RC94</v>
      </c>
      <c r="B951" s="736" t="str">
        <f>Tabla135[[#This Row],[Riesgo]]</f>
        <v/>
      </c>
      <c r="C951" s="742" t="b">
        <f>Tabla135[[#This Row],[Identificado en paso 1 y 2?]]</f>
        <v>0</v>
      </c>
      <c r="D951" s="727" t="str">
        <f>_xlfn.XLOOKUP(Tabla135[[#This Row],[Id Riesgo]],Tabla13[Id Riesgo],Tabla13[Probabilidad],"",1)</f>
        <v/>
      </c>
      <c r="E951" s="727" t="str">
        <f>IF(C951=TRUE,_xlfn.XLOOKUP(Tabla135[[#This Row],[Id Riesgo]],Tabla13[Id Riesgo],Tabla13[Porcentaje Impacto],"",1),"")</f>
        <v/>
      </c>
      <c r="F951" s="290" t="str">
        <f t="shared" si="93"/>
        <v>RC94</v>
      </c>
      <c r="G951" s="415" t="b">
        <f>_xlfn.XLOOKUP(F951,Tabla13[Id Riesgo],Tabla13[Registro diligenciado],FALSE,1)</f>
        <v>0</v>
      </c>
      <c r="H951" s="290" t="str">
        <f>IF(G951,_xlfn.XLOOKUP(F951,Tabla6[Id Riesgo],Tabla6[DESCRIPCIÓN DEL RIESGO],FALSE,1),"")</f>
        <v/>
      </c>
      <c r="I951" s="327" t="str">
        <f>_xlfn.XLOOKUP(Tabla135[[#This Row],[Id Riesgo]],Tabla13[Id Riesgo],Tabla13[Probabilidad])</f>
        <v/>
      </c>
      <c r="J951" s="327" t="str">
        <f>_xlfn.XLOOKUP(Tabla135[[#This Row],[Id Riesgo]],Tabla13[Id Riesgo],Tabla13[Porcentaje Impacto],"",1)</f>
        <v/>
      </c>
      <c r="K951" s="311">
        <v>10</v>
      </c>
      <c r="L951" s="314"/>
      <c r="M951" s="314"/>
      <c r="N951" s="314"/>
      <c r="O951" s="295"/>
      <c r="P951" s="314"/>
      <c r="Q951" s="328" t="str">
        <f>_xlfn.TEXTJOIN(" ",TRUE,Tabla135[[#This Row],[Actividad - Acción ¿Qué?
Inicia con verbo]],Tabla135[[#This Row],[Complemento
(Observaciones o desviaciones)]])</f>
        <v/>
      </c>
      <c r="R951" s="295"/>
      <c r="S951" s="327" t="str">
        <f>_xlfn.XLOOKUP(Tabla135[[#This Row],[Tipo de control]],Tabla7[Tipo de control],Tabla7[Peso],"",1)</f>
        <v/>
      </c>
      <c r="T951" s="290" t="str">
        <f>_xlfn.XLOOKUP(Tabla135[[#This Row],[Tipo de control]],Tabla7[Tipo de control],Tabla7[Afectación matriz],"",1)</f>
        <v/>
      </c>
      <c r="U951" s="295"/>
      <c r="V951" s="327" t="str">
        <f>_xlfn.XLOOKUP(Tabla135[[#This Row],[Implementación]],Tabla11[Implementación],Tabla11[Peso],"",1)</f>
        <v/>
      </c>
      <c r="W951" s="295"/>
      <c r="X951" s="295"/>
      <c r="Y951" s="295"/>
      <c r="Z951" s="295"/>
      <c r="AA951" s="310" t="str">
        <f>IFERROR(Tabla135[[#This Row],[Peso del control]]+Tabla135[[#This Row],[Peso de la implementación]],"")</f>
        <v/>
      </c>
      <c r="AB951" s="310" t="str" cm="1">
        <f t="array" ref="AB951">IFERROR(IF(Tabla135[[#This Row],[Registro diligenciado]]=TRUE,_xlfn.IFS(AND(Tabla135[[#This Row],[No. de Control]]=1,Tabla135[[#This Row],[Desplazamiento en la Matriz]]="Probabilidad"),D951-(D951*Tabla135[[#This Row],[Valor del control]]),AND(Tabla135[[#This Row],[No. de Control]]&gt;1,Tabla135[[#This Row],[Desplazamiento en la Matriz]]="Probabilidad"),AB950-(AB950*Tabla135[[#This Row],[Valor del control]]),AND(Tabla135[[#This Row],[No. de Control]]=1,Tabla135[[#This Row],[Desplazamiento en la Matriz]]="Impacto"),D951,AND(Tabla135[[#This Row],[No. de Control]]&gt;1,Tabla135[[#This Row],[Desplazamiento en la Matriz]]="Impacto"),AB950),""),"")</f>
        <v/>
      </c>
      <c r="AC951" s="310" t="str" cm="1">
        <f t="array" ref="AC951">IFERROR(IF(Tabla135[[#This Row],[Registro diligenciado]]=TRUE,_xlfn.IFS(AND(Tabla135[[#This Row],[No. de Control]]=1,Tabla135[[#This Row],[Desplazamiento en la Matriz]]="Impacto"),E951-(E951*Tabla135[[#This Row],[Valor del control]]),AND(Tabla135[[#This Row],[No. de Control]]&gt;1,Tabla135[[#This Row],[Desplazamiento en la Matriz]]="Impacto"),AC950-(AC950*Tabla135[[#This Row],[Valor del control]]),AND(Tabla135[[#This Row],[No. de Control]]=1,Tabla135[[#This Row],[Desplazamiento en la Matriz]]="Probabilidad"),E951,AND(Tabla135[[#This Row],[No. de Control]]&gt;1,Tabla135[[#This Row],[Desplazamiento en la Matriz]]="Probabilidad"),AC950),""),"")</f>
        <v/>
      </c>
      <c r="AD951" s="310">
        <f>IFERROR(_xlfn.MINIFS(Tabla135[Probabilidad residual],Tabla135[Id Riesgo],Tabla135[[#This Row],[Id Riesgo]]),"")</f>
        <v>0</v>
      </c>
      <c r="AE951" s="310">
        <f>IFERROR(_xlfn.MINIFS(Tabla135[Impacto residual],Tabla135[Id Riesgo],Tabla135[[#This Row],[Id Riesgo]]),"")</f>
        <v>0</v>
      </c>
      <c r="AF951" s="310" t="str" cm="1">
        <f t="array" ref="AF95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51" s="310" t="str" cm="1">
        <f t="array" ref="AG95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5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51" s="213"/>
      <c r="AJ951" s="727">
        <f>_xlfn.MINIFS(Tabla135[Probabilidad residual],Tabla135[Id Riesgo],Tabla135[[#This Row],[Id Riesgo]])</f>
        <v>0</v>
      </c>
      <c r="AK951" s="727">
        <f>_xlfn.MINIFS(Tabla135[Impacto residual],Tabla135[Id Riesgo],Tabla135[[#This Row],[Id Riesgo]])</f>
        <v>0</v>
      </c>
      <c r="AL951" s="727"/>
      <c r="AM951" s="727"/>
      <c r="AN951" s="213"/>
      <c r="AO951" s="213"/>
      <c r="AP951" s="213"/>
      <c r="AQ951" s="213"/>
      <c r="AR951" s="213"/>
      <c r="AS951" s="213"/>
      <c r="AT951" s="213"/>
      <c r="AU951" s="213"/>
      <c r="AV951" s="213"/>
      <c r="AW951" s="213"/>
      <c r="AX951" s="213"/>
      <c r="AY951" s="213"/>
    </row>
    <row r="952" spans="1:51" ht="14.6" x14ac:dyDescent="0.4">
      <c r="A952" s="735" t="str">
        <f>Tabla135[[#This Row],[Id Riesgo]]</f>
        <v>RC95</v>
      </c>
      <c r="B952" s="736" t="str">
        <f>Tabla135[[#This Row],[Riesgo]]</f>
        <v/>
      </c>
      <c r="C952" s="742" t="b">
        <f>Tabla135[[#This Row],[Identificado en paso 1 y 2?]]</f>
        <v>0</v>
      </c>
      <c r="D952" s="727" t="str">
        <f>_xlfn.XLOOKUP(Tabla135[[#This Row],[Id Riesgo]],Tabla13[Id Riesgo],Tabla13[Probabilidad],"",1)</f>
        <v/>
      </c>
      <c r="E952" s="727" t="str">
        <f>IF(C952=TRUE,_xlfn.XLOOKUP(Tabla135[[#This Row],[Id Riesgo]],Tabla13[Id Riesgo],Tabla13[Porcentaje Impacto],"",1),"")</f>
        <v/>
      </c>
      <c r="F952" s="290" t="s">
        <v>226</v>
      </c>
      <c r="G952" s="415" t="b">
        <f>_xlfn.XLOOKUP(F952,Tabla13[Id Riesgo],Tabla13[Registro diligenciado],FALSE,1)</f>
        <v>0</v>
      </c>
      <c r="H952" s="290" t="str">
        <f>IF(G952,_xlfn.XLOOKUP(F952,Tabla6[Id Riesgo],Tabla6[DESCRIPCIÓN DEL RIESGO],FALSE,1),"")</f>
        <v/>
      </c>
      <c r="I952" s="327" t="str">
        <f>_xlfn.XLOOKUP(Tabla135[[#This Row],[Id Riesgo]],Tabla13[Id Riesgo],Tabla13[Probabilidad])</f>
        <v/>
      </c>
      <c r="J952" s="327" t="str">
        <f>_xlfn.XLOOKUP(Tabla135[[#This Row],[Id Riesgo]],Tabla13[Id Riesgo],Tabla13[Porcentaje Impacto],"",1)</f>
        <v/>
      </c>
      <c r="K952" s="311">
        <v>1</v>
      </c>
      <c r="L952" s="314"/>
      <c r="M952" s="314"/>
      <c r="N952" s="314"/>
      <c r="O952" s="295"/>
      <c r="P952" s="314"/>
      <c r="Q952" s="328" t="str">
        <f>_xlfn.TEXTJOIN(" ",TRUE,Tabla135[[#This Row],[Actividad - Acción ¿Qué?
Inicia con verbo]],Tabla135[[#This Row],[Complemento
(Observaciones o desviaciones)]])</f>
        <v/>
      </c>
      <c r="R952" s="295"/>
      <c r="S952" s="327" t="str">
        <f>_xlfn.XLOOKUP(Tabla135[[#This Row],[Tipo de control]],Tabla7[Tipo de control],Tabla7[Peso],"",1)</f>
        <v/>
      </c>
      <c r="T952" s="290" t="str">
        <f>_xlfn.XLOOKUP(Tabla135[[#This Row],[Tipo de control]],Tabla7[Tipo de control],Tabla7[Afectación matriz],"",1)</f>
        <v/>
      </c>
      <c r="U952" s="295"/>
      <c r="V952" s="327" t="str">
        <f>_xlfn.XLOOKUP(Tabla135[[#This Row],[Implementación]],Tabla11[Implementación],Tabla11[Peso],"",1)</f>
        <v/>
      </c>
      <c r="W952" s="295"/>
      <c r="X952" s="295"/>
      <c r="Y952" s="295"/>
      <c r="Z952" s="295"/>
      <c r="AA952" s="310" t="str">
        <f>IFERROR(Tabla135[[#This Row],[Peso del control]]+Tabla135[[#This Row],[Peso de la implementación]],"")</f>
        <v/>
      </c>
      <c r="AB952" s="310" t="str" cm="1">
        <f t="array" ref="AB952">IFERROR(IF(Tabla135[[#This Row],[Registro diligenciado]]=TRUE,_xlfn.IFS(AND(Tabla135[[#This Row],[No. de Control]]=1,Tabla135[[#This Row],[Desplazamiento en la Matriz]]="Probabilidad"),D952-(D952*Tabla135[[#This Row],[Valor del control]]),AND(Tabla135[[#This Row],[No. de Control]]&gt;1,Tabla135[[#This Row],[Desplazamiento en la Matriz]]="Probabilidad"),AB951-(AB951*Tabla135[[#This Row],[Valor del control]]),AND(Tabla135[[#This Row],[No. de Control]]=1,Tabla135[[#This Row],[Desplazamiento en la Matriz]]="Impacto"),D952,AND(Tabla135[[#This Row],[No. de Control]]&gt;1,Tabla135[[#This Row],[Desplazamiento en la Matriz]]="Impacto"),AB951),""),"")</f>
        <v/>
      </c>
      <c r="AC952" s="310" t="str" cm="1">
        <f t="array" ref="AC952">IFERROR(IF(Tabla135[[#This Row],[Registro diligenciado]]=TRUE,_xlfn.IFS(AND(Tabla135[[#This Row],[No. de Control]]=1,Tabla135[[#This Row],[Desplazamiento en la Matriz]]="Impacto"),E952-(E952*Tabla135[[#This Row],[Valor del control]]),AND(Tabla135[[#This Row],[No. de Control]]&gt;1,Tabla135[[#This Row],[Desplazamiento en la Matriz]]="Impacto"),AC951-(AC951*Tabla135[[#This Row],[Valor del control]]),AND(Tabla135[[#This Row],[No. de Control]]=1,Tabla135[[#This Row],[Desplazamiento en la Matriz]]="Probabilidad"),E952,AND(Tabla135[[#This Row],[No. de Control]]&gt;1,Tabla135[[#This Row],[Desplazamiento en la Matriz]]="Probabilidad"),AC951),""),"")</f>
        <v/>
      </c>
      <c r="AD952" s="310">
        <f>IFERROR(_xlfn.MINIFS(Tabla135[Probabilidad residual],Tabla135[Id Riesgo],Tabla135[[#This Row],[Id Riesgo]]),"")</f>
        <v>0</v>
      </c>
      <c r="AE952" s="310">
        <f>IFERROR(_xlfn.MINIFS(Tabla135[Impacto residual],Tabla135[Id Riesgo],Tabla135[[#This Row],[Id Riesgo]]),"")</f>
        <v>0</v>
      </c>
      <c r="AF952" s="310" t="str" cm="1">
        <f t="array" ref="AF95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52" s="310" t="str" cm="1">
        <f t="array" ref="AG95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5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52" s="213"/>
      <c r="AJ952" s="727">
        <f>_xlfn.MINIFS(Tabla135[Probabilidad residual],Tabla135[Id Riesgo],Tabla135[[#This Row],[Id Riesgo]])</f>
        <v>0</v>
      </c>
      <c r="AK952" s="727">
        <f>_xlfn.MINIFS(Tabla135[Impacto residual],Tabla135[Id Riesgo],Tabla135[[#This Row],[Id Riesgo]])</f>
        <v>0</v>
      </c>
      <c r="AL952" s="727" t="str" cm="1">
        <f t="array" ref="AL952">IFERROR(_xlfn.IFS(AND(AJ952&gt;=CONFIGURACIÓN!$BF$6,AJ952&lt;=CONFIGURACIÓN!$BG$6),CONFIGURACIÓN!$BE$6,AND(AJ952&gt;=CONFIGURACIÓN!$BF$7,AJ952&lt;=CONFIGURACIÓN!$BG$7),CONFIGURACIÓN!$BE$7,AND(AJ952&gt;=CONFIGURACIÓN!$BF$8,AJ952&lt;=CONFIGURACIÓN!$BG$8),CONFIGURACIÓN!$BE$8,AND(AJ952&gt;=CONFIGURACIÓN!$BF$9,AJ952&lt;=CONFIGURACIÓN!$BG$9),CONFIGURACIÓN!$BE$9,AND(AJ952&gt;=CONFIGURACIÓN!$BF$10,AJ952&lt;=CONFIGURACIÓN!$BG$10),CONFIGURACIÓN!$BE$10),"")</f>
        <v/>
      </c>
      <c r="AM952" s="727" t="str" cm="1">
        <f t="array" ref="AM952">IFERROR(_xlfn.IFS(AND(AK952&gt;=CONFIGURACIÓN!$BJ$6,AK952&lt;=CONFIGURACIÓN!$BK$6),CONFIGURACIÓN!$BI$6,AND(AK952&gt;=CONFIGURACIÓN!$BJ$7,AK952&lt;=CONFIGURACIÓN!$BK$7),CONFIGURACIÓN!$BI$7,AND(AK952&gt;=CONFIGURACIÓN!$BJ$8,AK952&lt;=CONFIGURACIÓN!$BK$8),CONFIGURACIÓN!$BI$8,AND(AK952&gt;=CONFIGURACIÓN!$BJ$9,AK952&lt;=CONFIGURACIÓN!$BK$9),CONFIGURACIÓN!$BI$9,AND(AK952&gt;=CONFIGURACIÓN!$BJ$10,AK952&lt;=CONFIGURACIÓN!$BK$10),CONFIGURACIÓN!$BI$10),"")</f>
        <v/>
      </c>
      <c r="AN952" s="213"/>
      <c r="AO952" s="213"/>
      <c r="AP952" s="213"/>
      <c r="AQ952" s="213"/>
      <c r="AR952" s="213"/>
      <c r="AS952" s="213"/>
      <c r="AT952" s="213"/>
      <c r="AU952" s="213"/>
      <c r="AV952" s="213"/>
      <c r="AW952" s="213"/>
      <c r="AX952" s="213"/>
      <c r="AY952" s="213"/>
    </row>
    <row r="953" spans="1:51" ht="14.6" x14ac:dyDescent="0.4">
      <c r="A953" s="735" t="str">
        <f>Tabla135[[#This Row],[Id Riesgo]]</f>
        <v>RC95</v>
      </c>
      <c r="B953" s="736" t="str">
        <f>Tabla135[[#This Row],[Riesgo]]</f>
        <v/>
      </c>
      <c r="C953" s="742" t="b">
        <f>Tabla135[[#This Row],[Identificado en paso 1 y 2?]]</f>
        <v>0</v>
      </c>
      <c r="D953" s="727" t="str">
        <f>_xlfn.XLOOKUP(Tabla135[[#This Row],[Id Riesgo]],Tabla13[Id Riesgo],Tabla13[Probabilidad],"",1)</f>
        <v/>
      </c>
      <c r="E953" s="727" t="str">
        <f>IF(C953=TRUE,_xlfn.XLOOKUP(Tabla135[[#This Row],[Id Riesgo]],Tabla13[Id Riesgo],Tabla13[Porcentaje Impacto],"",1),"")</f>
        <v/>
      </c>
      <c r="F953" s="290" t="str">
        <f t="shared" ref="F953:F961" si="94">F952</f>
        <v>RC95</v>
      </c>
      <c r="G953" s="415" t="b">
        <f>_xlfn.XLOOKUP(F953,Tabla13[Id Riesgo],Tabla13[Registro diligenciado],FALSE,1)</f>
        <v>0</v>
      </c>
      <c r="H953" s="290" t="str">
        <f>IF(G953,_xlfn.XLOOKUP(F953,Tabla6[Id Riesgo],Tabla6[DESCRIPCIÓN DEL RIESGO],FALSE,1),"")</f>
        <v/>
      </c>
      <c r="I953" s="327" t="str">
        <f>_xlfn.XLOOKUP(Tabla135[[#This Row],[Id Riesgo]],Tabla13[Id Riesgo],Tabla13[Probabilidad])</f>
        <v/>
      </c>
      <c r="J953" s="327" t="str">
        <f>_xlfn.XLOOKUP(Tabla135[[#This Row],[Id Riesgo]],Tabla13[Id Riesgo],Tabla13[Porcentaje Impacto],"",1)</f>
        <v/>
      </c>
      <c r="K953" s="311">
        <v>2</v>
      </c>
      <c r="L953" s="314"/>
      <c r="M953" s="314"/>
      <c r="N953" s="314"/>
      <c r="O953" s="295"/>
      <c r="P953" s="314"/>
      <c r="Q953" s="328" t="str">
        <f>_xlfn.TEXTJOIN(" ",TRUE,Tabla135[[#This Row],[Actividad - Acción ¿Qué?
Inicia con verbo]],Tabla135[[#This Row],[Complemento
(Observaciones o desviaciones)]])</f>
        <v/>
      </c>
      <c r="R953" s="295"/>
      <c r="S953" s="327" t="str">
        <f>_xlfn.XLOOKUP(Tabla135[[#This Row],[Tipo de control]],Tabla7[Tipo de control],Tabla7[Peso],"",1)</f>
        <v/>
      </c>
      <c r="T953" s="290" t="str">
        <f>_xlfn.XLOOKUP(Tabla135[[#This Row],[Tipo de control]],Tabla7[Tipo de control],Tabla7[Afectación matriz],"",1)</f>
        <v/>
      </c>
      <c r="U953" s="295"/>
      <c r="V953" s="327" t="str">
        <f>_xlfn.XLOOKUP(Tabla135[[#This Row],[Implementación]],Tabla11[Implementación],Tabla11[Peso],"",1)</f>
        <v/>
      </c>
      <c r="W953" s="295"/>
      <c r="X953" s="295"/>
      <c r="Y953" s="295"/>
      <c r="Z953" s="295"/>
      <c r="AA953" s="310" t="str">
        <f>IFERROR(Tabla135[[#This Row],[Peso del control]]+Tabla135[[#This Row],[Peso de la implementación]],"")</f>
        <v/>
      </c>
      <c r="AB953" s="310" t="str" cm="1">
        <f t="array" ref="AB953">IFERROR(IF(Tabla135[[#This Row],[Registro diligenciado]]=TRUE,_xlfn.IFS(AND(Tabla135[[#This Row],[No. de Control]]=1,Tabla135[[#This Row],[Desplazamiento en la Matriz]]="Probabilidad"),D953-(D953*Tabla135[[#This Row],[Valor del control]]),AND(Tabla135[[#This Row],[No. de Control]]&gt;1,Tabla135[[#This Row],[Desplazamiento en la Matriz]]="Probabilidad"),AB952-(AB952*Tabla135[[#This Row],[Valor del control]]),AND(Tabla135[[#This Row],[No. de Control]]=1,Tabla135[[#This Row],[Desplazamiento en la Matriz]]="Impacto"),D953,AND(Tabla135[[#This Row],[No. de Control]]&gt;1,Tabla135[[#This Row],[Desplazamiento en la Matriz]]="Impacto"),AB952),""),"")</f>
        <v/>
      </c>
      <c r="AC953" s="310" t="str" cm="1">
        <f t="array" ref="AC953">IFERROR(IF(Tabla135[[#This Row],[Registro diligenciado]]=TRUE,_xlfn.IFS(AND(Tabla135[[#This Row],[No. de Control]]=1,Tabla135[[#This Row],[Desplazamiento en la Matriz]]="Impacto"),E953-(E953*Tabla135[[#This Row],[Valor del control]]),AND(Tabla135[[#This Row],[No. de Control]]&gt;1,Tabla135[[#This Row],[Desplazamiento en la Matriz]]="Impacto"),AC952-(AC952*Tabla135[[#This Row],[Valor del control]]),AND(Tabla135[[#This Row],[No. de Control]]=1,Tabla135[[#This Row],[Desplazamiento en la Matriz]]="Probabilidad"),E953,AND(Tabla135[[#This Row],[No. de Control]]&gt;1,Tabla135[[#This Row],[Desplazamiento en la Matriz]]="Probabilidad"),AC952),""),"")</f>
        <v/>
      </c>
      <c r="AD953" s="310">
        <f>IFERROR(_xlfn.MINIFS(Tabla135[Probabilidad residual],Tabla135[Id Riesgo],Tabla135[[#This Row],[Id Riesgo]]),"")</f>
        <v>0</v>
      </c>
      <c r="AE953" s="310">
        <f>IFERROR(_xlfn.MINIFS(Tabla135[Impacto residual],Tabla135[Id Riesgo],Tabla135[[#This Row],[Id Riesgo]]),"")</f>
        <v>0</v>
      </c>
      <c r="AF953" s="310" t="str" cm="1">
        <f t="array" ref="AF95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53" s="310" t="str" cm="1">
        <f t="array" ref="AG95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5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53" s="213"/>
      <c r="AJ953" s="727">
        <f>_xlfn.MINIFS(Tabla135[Probabilidad residual],Tabla135[Id Riesgo],Tabla135[[#This Row],[Id Riesgo]])</f>
        <v>0</v>
      </c>
      <c r="AK953" s="727">
        <f>_xlfn.MINIFS(Tabla135[Impacto residual],Tabla135[Id Riesgo],Tabla135[[#This Row],[Id Riesgo]])</f>
        <v>0</v>
      </c>
      <c r="AL953" s="727"/>
      <c r="AM953" s="727"/>
      <c r="AN953" s="213"/>
      <c r="AO953" s="213"/>
      <c r="AP953" s="213"/>
      <c r="AQ953" s="213"/>
      <c r="AR953" s="213"/>
      <c r="AS953" s="213"/>
      <c r="AT953" s="213"/>
      <c r="AU953" s="213"/>
      <c r="AV953" s="213"/>
      <c r="AW953" s="213"/>
      <c r="AX953" s="213"/>
      <c r="AY953" s="213"/>
    </row>
    <row r="954" spans="1:51" ht="14.6" x14ac:dyDescent="0.4">
      <c r="A954" s="735" t="str">
        <f>Tabla135[[#This Row],[Id Riesgo]]</f>
        <v>RC95</v>
      </c>
      <c r="B954" s="736" t="str">
        <f>Tabla135[[#This Row],[Riesgo]]</f>
        <v/>
      </c>
      <c r="C954" s="742" t="b">
        <f>Tabla135[[#This Row],[Identificado en paso 1 y 2?]]</f>
        <v>0</v>
      </c>
      <c r="D954" s="727" t="str">
        <f>_xlfn.XLOOKUP(Tabla135[[#This Row],[Id Riesgo]],Tabla13[Id Riesgo],Tabla13[Probabilidad],"",1)</f>
        <v/>
      </c>
      <c r="E954" s="727" t="str">
        <f>IF(C954=TRUE,_xlfn.XLOOKUP(Tabla135[[#This Row],[Id Riesgo]],Tabla13[Id Riesgo],Tabla13[Porcentaje Impacto],"",1),"")</f>
        <v/>
      </c>
      <c r="F954" s="290" t="str">
        <f t="shared" si="94"/>
        <v>RC95</v>
      </c>
      <c r="G954" s="415" t="b">
        <f>_xlfn.XLOOKUP(F954,Tabla13[Id Riesgo],Tabla13[Registro diligenciado],FALSE,1)</f>
        <v>0</v>
      </c>
      <c r="H954" s="290" t="str">
        <f>IF(G954,_xlfn.XLOOKUP(F954,Tabla6[Id Riesgo],Tabla6[DESCRIPCIÓN DEL RIESGO],FALSE,1),"")</f>
        <v/>
      </c>
      <c r="I954" s="327" t="str">
        <f>_xlfn.XLOOKUP(Tabla135[[#This Row],[Id Riesgo]],Tabla13[Id Riesgo],Tabla13[Probabilidad])</f>
        <v/>
      </c>
      <c r="J954" s="327" t="str">
        <f>_xlfn.XLOOKUP(Tabla135[[#This Row],[Id Riesgo]],Tabla13[Id Riesgo],Tabla13[Porcentaje Impacto],"",1)</f>
        <v/>
      </c>
      <c r="K954" s="311">
        <v>3</v>
      </c>
      <c r="L954" s="314"/>
      <c r="M954" s="314"/>
      <c r="N954" s="314"/>
      <c r="O954" s="295"/>
      <c r="P954" s="314"/>
      <c r="Q954" s="328" t="str">
        <f>_xlfn.TEXTJOIN(" ",TRUE,Tabla135[[#This Row],[Actividad - Acción ¿Qué?
Inicia con verbo]],Tabla135[[#This Row],[Complemento
(Observaciones o desviaciones)]])</f>
        <v/>
      </c>
      <c r="R954" s="295"/>
      <c r="S954" s="327" t="str">
        <f>_xlfn.XLOOKUP(Tabla135[[#This Row],[Tipo de control]],Tabla7[Tipo de control],Tabla7[Peso],"",1)</f>
        <v/>
      </c>
      <c r="T954" s="290" t="str">
        <f>_xlfn.XLOOKUP(Tabla135[[#This Row],[Tipo de control]],Tabla7[Tipo de control],Tabla7[Afectación matriz],"",1)</f>
        <v/>
      </c>
      <c r="U954" s="295"/>
      <c r="V954" s="327" t="str">
        <f>_xlfn.XLOOKUP(Tabla135[[#This Row],[Implementación]],Tabla11[Implementación],Tabla11[Peso],"",1)</f>
        <v/>
      </c>
      <c r="W954" s="295"/>
      <c r="X954" s="295"/>
      <c r="Y954" s="295"/>
      <c r="Z954" s="295"/>
      <c r="AA954" s="310" t="str">
        <f>IFERROR(Tabla135[[#This Row],[Peso del control]]+Tabla135[[#This Row],[Peso de la implementación]],"")</f>
        <v/>
      </c>
      <c r="AB954" s="310" t="str" cm="1">
        <f t="array" ref="AB954">IFERROR(IF(Tabla135[[#This Row],[Registro diligenciado]]=TRUE,_xlfn.IFS(AND(Tabla135[[#This Row],[No. de Control]]=1,Tabla135[[#This Row],[Desplazamiento en la Matriz]]="Probabilidad"),D954-(D954*Tabla135[[#This Row],[Valor del control]]),AND(Tabla135[[#This Row],[No. de Control]]&gt;1,Tabla135[[#This Row],[Desplazamiento en la Matriz]]="Probabilidad"),AB953-(AB953*Tabla135[[#This Row],[Valor del control]]),AND(Tabla135[[#This Row],[No. de Control]]=1,Tabla135[[#This Row],[Desplazamiento en la Matriz]]="Impacto"),D954,AND(Tabla135[[#This Row],[No. de Control]]&gt;1,Tabla135[[#This Row],[Desplazamiento en la Matriz]]="Impacto"),AB953),""),"")</f>
        <v/>
      </c>
      <c r="AC954" s="310" t="str" cm="1">
        <f t="array" ref="AC954">IFERROR(IF(Tabla135[[#This Row],[Registro diligenciado]]=TRUE,_xlfn.IFS(AND(Tabla135[[#This Row],[No. de Control]]=1,Tabla135[[#This Row],[Desplazamiento en la Matriz]]="Impacto"),E954-(E954*Tabla135[[#This Row],[Valor del control]]),AND(Tabla135[[#This Row],[No. de Control]]&gt;1,Tabla135[[#This Row],[Desplazamiento en la Matriz]]="Impacto"),AC953-(AC953*Tabla135[[#This Row],[Valor del control]]),AND(Tabla135[[#This Row],[No. de Control]]=1,Tabla135[[#This Row],[Desplazamiento en la Matriz]]="Probabilidad"),E954,AND(Tabla135[[#This Row],[No. de Control]]&gt;1,Tabla135[[#This Row],[Desplazamiento en la Matriz]]="Probabilidad"),AC953),""),"")</f>
        <v/>
      </c>
      <c r="AD954" s="310">
        <f>IFERROR(_xlfn.MINIFS(Tabla135[Probabilidad residual],Tabla135[Id Riesgo],Tabla135[[#This Row],[Id Riesgo]]),"")</f>
        <v>0</v>
      </c>
      <c r="AE954" s="310">
        <f>IFERROR(_xlfn.MINIFS(Tabla135[Impacto residual],Tabla135[Id Riesgo],Tabla135[[#This Row],[Id Riesgo]]),"")</f>
        <v>0</v>
      </c>
      <c r="AF954" s="310" t="str" cm="1">
        <f t="array" ref="AF95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54" s="310" t="str" cm="1">
        <f t="array" ref="AG95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5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54" s="213"/>
      <c r="AJ954" s="727">
        <f>_xlfn.MINIFS(Tabla135[Probabilidad residual],Tabla135[Id Riesgo],Tabla135[[#This Row],[Id Riesgo]])</f>
        <v>0</v>
      </c>
      <c r="AK954" s="727">
        <f>_xlfn.MINIFS(Tabla135[Impacto residual],Tabla135[Id Riesgo],Tabla135[[#This Row],[Id Riesgo]])</f>
        <v>0</v>
      </c>
      <c r="AL954" s="727"/>
      <c r="AM954" s="727"/>
      <c r="AN954" s="213"/>
      <c r="AO954" s="213"/>
      <c r="AP954" s="213"/>
      <c r="AQ954" s="213"/>
      <c r="AR954" s="213"/>
      <c r="AS954" s="213"/>
      <c r="AT954" s="213"/>
      <c r="AU954" s="213"/>
      <c r="AV954" s="213"/>
      <c r="AW954" s="213"/>
      <c r="AX954" s="213"/>
      <c r="AY954" s="213"/>
    </row>
    <row r="955" spans="1:51" ht="14.6" x14ac:dyDescent="0.4">
      <c r="A955" s="735" t="str">
        <f>Tabla135[[#This Row],[Id Riesgo]]</f>
        <v>RC95</v>
      </c>
      <c r="B955" s="736" t="str">
        <f>Tabla135[[#This Row],[Riesgo]]</f>
        <v/>
      </c>
      <c r="C955" s="742" t="b">
        <f>Tabla135[[#This Row],[Identificado en paso 1 y 2?]]</f>
        <v>0</v>
      </c>
      <c r="D955" s="727" t="str">
        <f>_xlfn.XLOOKUP(Tabla135[[#This Row],[Id Riesgo]],Tabla13[Id Riesgo],Tabla13[Probabilidad],"",1)</f>
        <v/>
      </c>
      <c r="E955" s="727" t="str">
        <f>IF(C955=TRUE,_xlfn.XLOOKUP(Tabla135[[#This Row],[Id Riesgo]],Tabla13[Id Riesgo],Tabla13[Porcentaje Impacto],"",1),"")</f>
        <v/>
      </c>
      <c r="F955" s="290" t="str">
        <f t="shared" si="94"/>
        <v>RC95</v>
      </c>
      <c r="G955" s="415" t="b">
        <f>_xlfn.XLOOKUP(F955,Tabla13[Id Riesgo],Tabla13[Registro diligenciado],FALSE,1)</f>
        <v>0</v>
      </c>
      <c r="H955" s="290" t="str">
        <f>IF(G955,_xlfn.XLOOKUP(F955,Tabla6[Id Riesgo],Tabla6[DESCRIPCIÓN DEL RIESGO],FALSE,1),"")</f>
        <v/>
      </c>
      <c r="I955" s="327" t="str">
        <f>_xlfn.XLOOKUP(Tabla135[[#This Row],[Id Riesgo]],Tabla13[Id Riesgo],Tabla13[Probabilidad])</f>
        <v/>
      </c>
      <c r="J955" s="327" t="str">
        <f>_xlfn.XLOOKUP(Tabla135[[#This Row],[Id Riesgo]],Tabla13[Id Riesgo],Tabla13[Porcentaje Impacto],"",1)</f>
        <v/>
      </c>
      <c r="K955" s="311">
        <v>4</v>
      </c>
      <c r="L955" s="314"/>
      <c r="M955" s="314"/>
      <c r="N955" s="314"/>
      <c r="O955" s="295"/>
      <c r="P955" s="314"/>
      <c r="Q955" s="328" t="str">
        <f>_xlfn.TEXTJOIN(" ",TRUE,Tabla135[[#This Row],[Actividad - Acción ¿Qué?
Inicia con verbo]],Tabla135[[#This Row],[Complemento
(Observaciones o desviaciones)]])</f>
        <v/>
      </c>
      <c r="R955" s="295"/>
      <c r="S955" s="327" t="str">
        <f>_xlfn.XLOOKUP(Tabla135[[#This Row],[Tipo de control]],Tabla7[Tipo de control],Tabla7[Peso],"",1)</f>
        <v/>
      </c>
      <c r="T955" s="290" t="str">
        <f>_xlfn.XLOOKUP(Tabla135[[#This Row],[Tipo de control]],Tabla7[Tipo de control],Tabla7[Afectación matriz],"",1)</f>
        <v/>
      </c>
      <c r="U955" s="295"/>
      <c r="V955" s="327" t="str">
        <f>_xlfn.XLOOKUP(Tabla135[[#This Row],[Implementación]],Tabla11[Implementación],Tabla11[Peso],"",1)</f>
        <v/>
      </c>
      <c r="W955" s="295"/>
      <c r="X955" s="295"/>
      <c r="Y955" s="295"/>
      <c r="Z955" s="295"/>
      <c r="AA955" s="310" t="str">
        <f>IFERROR(Tabla135[[#This Row],[Peso del control]]+Tabla135[[#This Row],[Peso de la implementación]],"")</f>
        <v/>
      </c>
      <c r="AB955" s="310" t="str" cm="1">
        <f t="array" ref="AB955">IFERROR(IF(Tabla135[[#This Row],[Registro diligenciado]]=TRUE,_xlfn.IFS(AND(Tabla135[[#This Row],[No. de Control]]=1,Tabla135[[#This Row],[Desplazamiento en la Matriz]]="Probabilidad"),D955-(D955*Tabla135[[#This Row],[Valor del control]]),AND(Tabla135[[#This Row],[No. de Control]]&gt;1,Tabla135[[#This Row],[Desplazamiento en la Matriz]]="Probabilidad"),AB954-(AB954*Tabla135[[#This Row],[Valor del control]]),AND(Tabla135[[#This Row],[No. de Control]]=1,Tabla135[[#This Row],[Desplazamiento en la Matriz]]="Impacto"),D955,AND(Tabla135[[#This Row],[No. de Control]]&gt;1,Tabla135[[#This Row],[Desplazamiento en la Matriz]]="Impacto"),AB954),""),"")</f>
        <v/>
      </c>
      <c r="AC955" s="310" t="str" cm="1">
        <f t="array" ref="AC955">IFERROR(IF(Tabla135[[#This Row],[Registro diligenciado]]=TRUE,_xlfn.IFS(AND(Tabla135[[#This Row],[No. de Control]]=1,Tabla135[[#This Row],[Desplazamiento en la Matriz]]="Impacto"),E955-(E955*Tabla135[[#This Row],[Valor del control]]),AND(Tabla135[[#This Row],[No. de Control]]&gt;1,Tabla135[[#This Row],[Desplazamiento en la Matriz]]="Impacto"),AC954-(AC954*Tabla135[[#This Row],[Valor del control]]),AND(Tabla135[[#This Row],[No. de Control]]=1,Tabla135[[#This Row],[Desplazamiento en la Matriz]]="Probabilidad"),E955,AND(Tabla135[[#This Row],[No. de Control]]&gt;1,Tabla135[[#This Row],[Desplazamiento en la Matriz]]="Probabilidad"),AC954),""),"")</f>
        <v/>
      </c>
      <c r="AD955" s="310">
        <f>IFERROR(_xlfn.MINIFS(Tabla135[Probabilidad residual],Tabla135[Id Riesgo],Tabla135[[#This Row],[Id Riesgo]]),"")</f>
        <v>0</v>
      </c>
      <c r="AE955" s="310">
        <f>IFERROR(_xlfn.MINIFS(Tabla135[Impacto residual],Tabla135[Id Riesgo],Tabla135[[#This Row],[Id Riesgo]]),"")</f>
        <v>0</v>
      </c>
      <c r="AF955" s="310" t="str" cm="1">
        <f t="array" ref="AF95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55" s="310" t="str" cm="1">
        <f t="array" ref="AG95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5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55" s="213"/>
      <c r="AJ955" s="727">
        <f>_xlfn.MINIFS(Tabla135[Probabilidad residual],Tabla135[Id Riesgo],Tabla135[[#This Row],[Id Riesgo]])</f>
        <v>0</v>
      </c>
      <c r="AK955" s="727">
        <f>_xlfn.MINIFS(Tabla135[Impacto residual],Tabla135[Id Riesgo],Tabla135[[#This Row],[Id Riesgo]])</f>
        <v>0</v>
      </c>
      <c r="AL955" s="727"/>
      <c r="AM955" s="727"/>
      <c r="AN955" s="213"/>
      <c r="AO955" s="213"/>
      <c r="AP955" s="213"/>
      <c r="AQ955" s="213"/>
      <c r="AR955" s="213"/>
      <c r="AS955" s="213"/>
      <c r="AT955" s="213"/>
      <c r="AU955" s="213"/>
      <c r="AV955" s="213"/>
      <c r="AW955" s="213"/>
      <c r="AX955" s="213"/>
      <c r="AY955" s="213"/>
    </row>
    <row r="956" spans="1:51" ht="14.6" x14ac:dyDescent="0.4">
      <c r="A956" s="735" t="str">
        <f>Tabla135[[#This Row],[Id Riesgo]]</f>
        <v>RC95</v>
      </c>
      <c r="B956" s="736" t="str">
        <f>Tabla135[[#This Row],[Riesgo]]</f>
        <v/>
      </c>
      <c r="C956" s="742" t="b">
        <f>Tabla135[[#This Row],[Identificado en paso 1 y 2?]]</f>
        <v>0</v>
      </c>
      <c r="D956" s="727" t="str">
        <f>_xlfn.XLOOKUP(Tabla135[[#This Row],[Id Riesgo]],Tabla13[Id Riesgo],Tabla13[Probabilidad],"",1)</f>
        <v/>
      </c>
      <c r="E956" s="727" t="str">
        <f>IF(C956=TRUE,_xlfn.XLOOKUP(Tabla135[[#This Row],[Id Riesgo]],Tabla13[Id Riesgo],Tabla13[Porcentaje Impacto],"",1),"")</f>
        <v/>
      </c>
      <c r="F956" s="290" t="str">
        <f t="shared" si="94"/>
        <v>RC95</v>
      </c>
      <c r="G956" s="415" t="b">
        <f>_xlfn.XLOOKUP(F956,Tabla13[Id Riesgo],Tabla13[Registro diligenciado],FALSE,1)</f>
        <v>0</v>
      </c>
      <c r="H956" s="290" t="str">
        <f>IF(G956,_xlfn.XLOOKUP(F956,Tabla6[Id Riesgo],Tabla6[DESCRIPCIÓN DEL RIESGO],FALSE,1),"")</f>
        <v/>
      </c>
      <c r="I956" s="327" t="str">
        <f>_xlfn.XLOOKUP(Tabla135[[#This Row],[Id Riesgo]],Tabla13[Id Riesgo],Tabla13[Probabilidad])</f>
        <v/>
      </c>
      <c r="J956" s="327" t="str">
        <f>_xlfn.XLOOKUP(Tabla135[[#This Row],[Id Riesgo]],Tabla13[Id Riesgo],Tabla13[Porcentaje Impacto],"",1)</f>
        <v/>
      </c>
      <c r="K956" s="311">
        <v>5</v>
      </c>
      <c r="L956" s="314"/>
      <c r="M956" s="314"/>
      <c r="N956" s="314"/>
      <c r="O956" s="295"/>
      <c r="P956" s="314"/>
      <c r="Q956" s="328" t="str">
        <f>_xlfn.TEXTJOIN(" ",TRUE,Tabla135[[#This Row],[Actividad - Acción ¿Qué?
Inicia con verbo]],Tabla135[[#This Row],[Complemento
(Observaciones o desviaciones)]])</f>
        <v/>
      </c>
      <c r="R956" s="295"/>
      <c r="S956" s="327" t="str">
        <f>_xlfn.XLOOKUP(Tabla135[[#This Row],[Tipo de control]],Tabla7[Tipo de control],Tabla7[Peso],"",1)</f>
        <v/>
      </c>
      <c r="T956" s="290" t="str">
        <f>_xlfn.XLOOKUP(Tabla135[[#This Row],[Tipo de control]],Tabla7[Tipo de control],Tabla7[Afectación matriz],"",1)</f>
        <v/>
      </c>
      <c r="U956" s="295"/>
      <c r="V956" s="327" t="str">
        <f>_xlfn.XLOOKUP(Tabla135[[#This Row],[Implementación]],Tabla11[Implementación],Tabla11[Peso],"",1)</f>
        <v/>
      </c>
      <c r="W956" s="295"/>
      <c r="X956" s="295"/>
      <c r="Y956" s="295"/>
      <c r="Z956" s="295"/>
      <c r="AA956" s="310" t="str">
        <f>IFERROR(Tabla135[[#This Row],[Peso del control]]+Tabla135[[#This Row],[Peso de la implementación]],"")</f>
        <v/>
      </c>
      <c r="AB956" s="310" t="str" cm="1">
        <f t="array" ref="AB956">IFERROR(IF(Tabla135[[#This Row],[Registro diligenciado]]=TRUE,_xlfn.IFS(AND(Tabla135[[#This Row],[No. de Control]]=1,Tabla135[[#This Row],[Desplazamiento en la Matriz]]="Probabilidad"),D956-(D956*Tabla135[[#This Row],[Valor del control]]),AND(Tabla135[[#This Row],[No. de Control]]&gt;1,Tabla135[[#This Row],[Desplazamiento en la Matriz]]="Probabilidad"),AB955-(AB955*Tabla135[[#This Row],[Valor del control]]),AND(Tabla135[[#This Row],[No. de Control]]=1,Tabla135[[#This Row],[Desplazamiento en la Matriz]]="Impacto"),D956,AND(Tabla135[[#This Row],[No. de Control]]&gt;1,Tabla135[[#This Row],[Desplazamiento en la Matriz]]="Impacto"),AB955),""),"")</f>
        <v/>
      </c>
      <c r="AC956" s="310" t="str" cm="1">
        <f t="array" ref="AC956">IFERROR(IF(Tabla135[[#This Row],[Registro diligenciado]]=TRUE,_xlfn.IFS(AND(Tabla135[[#This Row],[No. de Control]]=1,Tabla135[[#This Row],[Desplazamiento en la Matriz]]="Impacto"),E956-(E956*Tabla135[[#This Row],[Valor del control]]),AND(Tabla135[[#This Row],[No. de Control]]&gt;1,Tabla135[[#This Row],[Desplazamiento en la Matriz]]="Impacto"),AC955-(AC955*Tabla135[[#This Row],[Valor del control]]),AND(Tabla135[[#This Row],[No. de Control]]=1,Tabla135[[#This Row],[Desplazamiento en la Matriz]]="Probabilidad"),E956,AND(Tabla135[[#This Row],[No. de Control]]&gt;1,Tabla135[[#This Row],[Desplazamiento en la Matriz]]="Probabilidad"),AC955),""),"")</f>
        <v/>
      </c>
      <c r="AD956" s="310">
        <f>IFERROR(_xlfn.MINIFS(Tabla135[Probabilidad residual],Tabla135[Id Riesgo],Tabla135[[#This Row],[Id Riesgo]]),"")</f>
        <v>0</v>
      </c>
      <c r="AE956" s="310">
        <f>IFERROR(_xlfn.MINIFS(Tabla135[Impacto residual],Tabla135[Id Riesgo],Tabla135[[#This Row],[Id Riesgo]]),"")</f>
        <v>0</v>
      </c>
      <c r="AF956" s="310" t="str" cm="1">
        <f t="array" ref="AF95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56" s="310" t="str" cm="1">
        <f t="array" ref="AG95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5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56" s="213"/>
      <c r="AJ956" s="727">
        <f>_xlfn.MINIFS(Tabla135[Probabilidad residual],Tabla135[Id Riesgo],Tabla135[[#This Row],[Id Riesgo]])</f>
        <v>0</v>
      </c>
      <c r="AK956" s="727">
        <f>_xlfn.MINIFS(Tabla135[Impacto residual],Tabla135[Id Riesgo],Tabla135[[#This Row],[Id Riesgo]])</f>
        <v>0</v>
      </c>
      <c r="AL956" s="727"/>
      <c r="AM956" s="727"/>
      <c r="AN956" s="213"/>
      <c r="AO956" s="213"/>
      <c r="AP956" s="213"/>
      <c r="AQ956" s="213"/>
      <c r="AR956" s="213"/>
      <c r="AS956" s="213"/>
      <c r="AT956" s="213"/>
      <c r="AU956" s="213"/>
      <c r="AV956" s="213"/>
      <c r="AW956" s="213"/>
      <c r="AX956" s="213"/>
      <c r="AY956" s="213"/>
    </row>
    <row r="957" spans="1:51" ht="14.6" x14ac:dyDescent="0.4">
      <c r="A957" s="735" t="str">
        <f>Tabla135[[#This Row],[Id Riesgo]]</f>
        <v>RC95</v>
      </c>
      <c r="B957" s="736" t="str">
        <f>Tabla135[[#This Row],[Riesgo]]</f>
        <v/>
      </c>
      <c r="C957" s="742" t="b">
        <f>Tabla135[[#This Row],[Identificado en paso 1 y 2?]]</f>
        <v>0</v>
      </c>
      <c r="D957" s="727" t="str">
        <f>_xlfn.XLOOKUP(Tabla135[[#This Row],[Id Riesgo]],Tabla13[Id Riesgo],Tabla13[Probabilidad],"",1)</f>
        <v/>
      </c>
      <c r="E957" s="727" t="str">
        <f>IF(C957=TRUE,_xlfn.XLOOKUP(Tabla135[[#This Row],[Id Riesgo]],Tabla13[Id Riesgo],Tabla13[Porcentaje Impacto],"",1),"")</f>
        <v/>
      </c>
      <c r="F957" s="290" t="str">
        <f t="shared" si="94"/>
        <v>RC95</v>
      </c>
      <c r="G957" s="415" t="b">
        <f>_xlfn.XLOOKUP(F957,Tabla13[Id Riesgo],Tabla13[Registro diligenciado],FALSE,1)</f>
        <v>0</v>
      </c>
      <c r="H957" s="290" t="str">
        <f>IF(G957,_xlfn.XLOOKUP(F957,Tabla6[Id Riesgo],Tabla6[DESCRIPCIÓN DEL RIESGO],FALSE,1),"")</f>
        <v/>
      </c>
      <c r="I957" s="327" t="str">
        <f>_xlfn.XLOOKUP(Tabla135[[#This Row],[Id Riesgo]],Tabla13[Id Riesgo],Tabla13[Probabilidad])</f>
        <v/>
      </c>
      <c r="J957" s="327" t="str">
        <f>_xlfn.XLOOKUP(Tabla135[[#This Row],[Id Riesgo]],Tabla13[Id Riesgo],Tabla13[Porcentaje Impacto],"",1)</f>
        <v/>
      </c>
      <c r="K957" s="311">
        <v>6</v>
      </c>
      <c r="L957" s="314"/>
      <c r="M957" s="314"/>
      <c r="N957" s="314"/>
      <c r="O957" s="295"/>
      <c r="P957" s="314"/>
      <c r="Q957" s="328" t="str">
        <f>_xlfn.TEXTJOIN(" ",TRUE,Tabla135[[#This Row],[Actividad - Acción ¿Qué?
Inicia con verbo]],Tabla135[[#This Row],[Complemento
(Observaciones o desviaciones)]])</f>
        <v/>
      </c>
      <c r="R957" s="295"/>
      <c r="S957" s="327" t="str">
        <f>_xlfn.XLOOKUP(Tabla135[[#This Row],[Tipo de control]],Tabla7[Tipo de control],Tabla7[Peso],"",1)</f>
        <v/>
      </c>
      <c r="T957" s="290" t="str">
        <f>_xlfn.XLOOKUP(Tabla135[[#This Row],[Tipo de control]],Tabla7[Tipo de control],Tabla7[Afectación matriz],"",1)</f>
        <v/>
      </c>
      <c r="U957" s="295"/>
      <c r="V957" s="327" t="str">
        <f>_xlfn.XLOOKUP(Tabla135[[#This Row],[Implementación]],Tabla11[Implementación],Tabla11[Peso],"",1)</f>
        <v/>
      </c>
      <c r="W957" s="295"/>
      <c r="X957" s="295"/>
      <c r="Y957" s="295"/>
      <c r="Z957" s="295"/>
      <c r="AA957" s="310" t="str">
        <f>IFERROR(Tabla135[[#This Row],[Peso del control]]+Tabla135[[#This Row],[Peso de la implementación]],"")</f>
        <v/>
      </c>
      <c r="AB957" s="310" t="str" cm="1">
        <f t="array" ref="AB957">IFERROR(IF(Tabla135[[#This Row],[Registro diligenciado]]=TRUE,_xlfn.IFS(AND(Tabla135[[#This Row],[No. de Control]]=1,Tabla135[[#This Row],[Desplazamiento en la Matriz]]="Probabilidad"),D957-(D957*Tabla135[[#This Row],[Valor del control]]),AND(Tabla135[[#This Row],[No. de Control]]&gt;1,Tabla135[[#This Row],[Desplazamiento en la Matriz]]="Probabilidad"),AB956-(AB956*Tabla135[[#This Row],[Valor del control]]),AND(Tabla135[[#This Row],[No. de Control]]=1,Tabla135[[#This Row],[Desplazamiento en la Matriz]]="Impacto"),D957,AND(Tabla135[[#This Row],[No. de Control]]&gt;1,Tabla135[[#This Row],[Desplazamiento en la Matriz]]="Impacto"),AB956),""),"")</f>
        <v/>
      </c>
      <c r="AC957" s="310" t="str" cm="1">
        <f t="array" ref="AC957">IFERROR(IF(Tabla135[[#This Row],[Registro diligenciado]]=TRUE,_xlfn.IFS(AND(Tabla135[[#This Row],[No. de Control]]=1,Tabla135[[#This Row],[Desplazamiento en la Matriz]]="Impacto"),E957-(E957*Tabla135[[#This Row],[Valor del control]]),AND(Tabla135[[#This Row],[No. de Control]]&gt;1,Tabla135[[#This Row],[Desplazamiento en la Matriz]]="Impacto"),AC956-(AC956*Tabla135[[#This Row],[Valor del control]]),AND(Tabla135[[#This Row],[No. de Control]]=1,Tabla135[[#This Row],[Desplazamiento en la Matriz]]="Probabilidad"),E957,AND(Tabla135[[#This Row],[No. de Control]]&gt;1,Tabla135[[#This Row],[Desplazamiento en la Matriz]]="Probabilidad"),AC956),""),"")</f>
        <v/>
      </c>
      <c r="AD957" s="310">
        <f>IFERROR(_xlfn.MINIFS(Tabla135[Probabilidad residual],Tabla135[Id Riesgo],Tabla135[[#This Row],[Id Riesgo]]),"")</f>
        <v>0</v>
      </c>
      <c r="AE957" s="310">
        <f>IFERROR(_xlfn.MINIFS(Tabla135[Impacto residual],Tabla135[Id Riesgo],Tabla135[[#This Row],[Id Riesgo]]),"")</f>
        <v>0</v>
      </c>
      <c r="AF957" s="310" t="str" cm="1">
        <f t="array" ref="AF95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57" s="310" t="str" cm="1">
        <f t="array" ref="AG95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5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57" s="213"/>
      <c r="AJ957" s="727">
        <f>_xlfn.MINIFS(Tabla135[Probabilidad residual],Tabla135[Id Riesgo],Tabla135[[#This Row],[Id Riesgo]])</f>
        <v>0</v>
      </c>
      <c r="AK957" s="727">
        <f>_xlfn.MINIFS(Tabla135[Impacto residual],Tabla135[Id Riesgo],Tabla135[[#This Row],[Id Riesgo]])</f>
        <v>0</v>
      </c>
      <c r="AL957" s="727"/>
      <c r="AM957" s="727"/>
      <c r="AN957" s="213"/>
      <c r="AO957" s="213"/>
      <c r="AP957" s="213"/>
      <c r="AQ957" s="213"/>
      <c r="AR957" s="213"/>
      <c r="AS957" s="213"/>
      <c r="AT957" s="213"/>
      <c r="AU957" s="213"/>
      <c r="AV957" s="213"/>
      <c r="AW957" s="213"/>
      <c r="AX957" s="213"/>
      <c r="AY957" s="213"/>
    </row>
    <row r="958" spans="1:51" ht="14.6" x14ac:dyDescent="0.4">
      <c r="A958" s="735" t="str">
        <f>Tabla135[[#This Row],[Id Riesgo]]</f>
        <v>RC95</v>
      </c>
      <c r="B958" s="736" t="str">
        <f>Tabla135[[#This Row],[Riesgo]]</f>
        <v/>
      </c>
      <c r="C958" s="742" t="b">
        <f>Tabla135[[#This Row],[Identificado en paso 1 y 2?]]</f>
        <v>0</v>
      </c>
      <c r="D958" s="727" t="str">
        <f>_xlfn.XLOOKUP(Tabla135[[#This Row],[Id Riesgo]],Tabla13[Id Riesgo],Tabla13[Probabilidad],"",1)</f>
        <v/>
      </c>
      <c r="E958" s="727" t="str">
        <f>IF(C958=TRUE,_xlfn.XLOOKUP(Tabla135[[#This Row],[Id Riesgo]],Tabla13[Id Riesgo],Tabla13[Porcentaje Impacto],"",1),"")</f>
        <v/>
      </c>
      <c r="F958" s="290" t="str">
        <f t="shared" si="94"/>
        <v>RC95</v>
      </c>
      <c r="G958" s="415" t="b">
        <f>_xlfn.XLOOKUP(F958,Tabla13[Id Riesgo],Tabla13[Registro diligenciado],FALSE,1)</f>
        <v>0</v>
      </c>
      <c r="H958" s="290" t="str">
        <f>IF(G958,_xlfn.XLOOKUP(F958,Tabla6[Id Riesgo],Tabla6[DESCRIPCIÓN DEL RIESGO],FALSE,1),"")</f>
        <v/>
      </c>
      <c r="I958" s="327" t="str">
        <f>_xlfn.XLOOKUP(Tabla135[[#This Row],[Id Riesgo]],Tabla13[Id Riesgo],Tabla13[Probabilidad])</f>
        <v/>
      </c>
      <c r="J958" s="327" t="str">
        <f>_xlfn.XLOOKUP(Tabla135[[#This Row],[Id Riesgo]],Tabla13[Id Riesgo],Tabla13[Porcentaje Impacto],"",1)</f>
        <v/>
      </c>
      <c r="K958" s="311">
        <v>7</v>
      </c>
      <c r="L958" s="314"/>
      <c r="M958" s="314"/>
      <c r="N958" s="314"/>
      <c r="O958" s="295"/>
      <c r="P958" s="314"/>
      <c r="Q958" s="328" t="str">
        <f>_xlfn.TEXTJOIN(" ",TRUE,Tabla135[[#This Row],[Actividad - Acción ¿Qué?
Inicia con verbo]],Tabla135[[#This Row],[Complemento
(Observaciones o desviaciones)]])</f>
        <v/>
      </c>
      <c r="R958" s="295"/>
      <c r="S958" s="327" t="str">
        <f>_xlfn.XLOOKUP(Tabla135[[#This Row],[Tipo de control]],Tabla7[Tipo de control],Tabla7[Peso],"",1)</f>
        <v/>
      </c>
      <c r="T958" s="290" t="str">
        <f>_xlfn.XLOOKUP(Tabla135[[#This Row],[Tipo de control]],Tabla7[Tipo de control],Tabla7[Afectación matriz],"",1)</f>
        <v/>
      </c>
      <c r="U958" s="295"/>
      <c r="V958" s="327" t="str">
        <f>_xlfn.XLOOKUP(Tabla135[[#This Row],[Implementación]],Tabla11[Implementación],Tabla11[Peso],"",1)</f>
        <v/>
      </c>
      <c r="W958" s="295"/>
      <c r="X958" s="295"/>
      <c r="Y958" s="295"/>
      <c r="Z958" s="295"/>
      <c r="AA958" s="310" t="str">
        <f>IFERROR(Tabla135[[#This Row],[Peso del control]]+Tabla135[[#This Row],[Peso de la implementación]],"")</f>
        <v/>
      </c>
      <c r="AB958" s="310" t="str" cm="1">
        <f t="array" ref="AB958">IFERROR(IF(Tabla135[[#This Row],[Registro diligenciado]]=TRUE,_xlfn.IFS(AND(Tabla135[[#This Row],[No. de Control]]=1,Tabla135[[#This Row],[Desplazamiento en la Matriz]]="Probabilidad"),D958-(D958*Tabla135[[#This Row],[Valor del control]]),AND(Tabla135[[#This Row],[No. de Control]]&gt;1,Tabla135[[#This Row],[Desplazamiento en la Matriz]]="Probabilidad"),AB957-(AB957*Tabla135[[#This Row],[Valor del control]]),AND(Tabla135[[#This Row],[No. de Control]]=1,Tabla135[[#This Row],[Desplazamiento en la Matriz]]="Impacto"),D958,AND(Tabla135[[#This Row],[No. de Control]]&gt;1,Tabla135[[#This Row],[Desplazamiento en la Matriz]]="Impacto"),AB957),""),"")</f>
        <v/>
      </c>
      <c r="AC958" s="310" t="str" cm="1">
        <f t="array" ref="AC958">IFERROR(IF(Tabla135[[#This Row],[Registro diligenciado]]=TRUE,_xlfn.IFS(AND(Tabla135[[#This Row],[No. de Control]]=1,Tabla135[[#This Row],[Desplazamiento en la Matriz]]="Impacto"),E958-(E958*Tabla135[[#This Row],[Valor del control]]),AND(Tabla135[[#This Row],[No. de Control]]&gt;1,Tabla135[[#This Row],[Desplazamiento en la Matriz]]="Impacto"),AC957-(AC957*Tabla135[[#This Row],[Valor del control]]),AND(Tabla135[[#This Row],[No. de Control]]=1,Tabla135[[#This Row],[Desplazamiento en la Matriz]]="Probabilidad"),E958,AND(Tabla135[[#This Row],[No. de Control]]&gt;1,Tabla135[[#This Row],[Desplazamiento en la Matriz]]="Probabilidad"),AC957),""),"")</f>
        <v/>
      </c>
      <c r="AD958" s="310">
        <f>IFERROR(_xlfn.MINIFS(Tabla135[Probabilidad residual],Tabla135[Id Riesgo],Tabla135[[#This Row],[Id Riesgo]]),"")</f>
        <v>0</v>
      </c>
      <c r="AE958" s="310">
        <f>IFERROR(_xlfn.MINIFS(Tabla135[Impacto residual],Tabla135[Id Riesgo],Tabla135[[#This Row],[Id Riesgo]]),"")</f>
        <v>0</v>
      </c>
      <c r="AF958" s="310" t="str" cm="1">
        <f t="array" ref="AF95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58" s="310" t="str" cm="1">
        <f t="array" ref="AG95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5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58" s="213"/>
      <c r="AJ958" s="727">
        <f>_xlfn.MINIFS(Tabla135[Probabilidad residual],Tabla135[Id Riesgo],Tabla135[[#This Row],[Id Riesgo]])</f>
        <v>0</v>
      </c>
      <c r="AK958" s="727">
        <f>_xlfn.MINIFS(Tabla135[Impacto residual],Tabla135[Id Riesgo],Tabla135[[#This Row],[Id Riesgo]])</f>
        <v>0</v>
      </c>
      <c r="AL958" s="727"/>
      <c r="AM958" s="727"/>
      <c r="AN958" s="213"/>
      <c r="AO958" s="213"/>
      <c r="AP958" s="213"/>
      <c r="AQ958" s="213"/>
      <c r="AR958" s="213"/>
      <c r="AS958" s="213"/>
      <c r="AT958" s="213"/>
      <c r="AU958" s="213"/>
      <c r="AV958" s="213"/>
      <c r="AW958" s="213"/>
      <c r="AX958" s="213"/>
      <c r="AY958" s="213"/>
    </row>
    <row r="959" spans="1:51" ht="14.6" x14ac:dyDescent="0.4">
      <c r="A959" s="735" t="str">
        <f>Tabla135[[#This Row],[Id Riesgo]]</f>
        <v>RC95</v>
      </c>
      <c r="B959" s="736" t="str">
        <f>Tabla135[[#This Row],[Riesgo]]</f>
        <v/>
      </c>
      <c r="C959" s="742" t="b">
        <f>Tabla135[[#This Row],[Identificado en paso 1 y 2?]]</f>
        <v>0</v>
      </c>
      <c r="D959" s="727" t="str">
        <f>_xlfn.XLOOKUP(Tabla135[[#This Row],[Id Riesgo]],Tabla13[Id Riesgo],Tabla13[Probabilidad],"",1)</f>
        <v/>
      </c>
      <c r="E959" s="727" t="str">
        <f>IF(C959=TRUE,_xlfn.XLOOKUP(Tabla135[[#This Row],[Id Riesgo]],Tabla13[Id Riesgo],Tabla13[Porcentaje Impacto],"",1),"")</f>
        <v/>
      </c>
      <c r="F959" s="290" t="str">
        <f t="shared" si="94"/>
        <v>RC95</v>
      </c>
      <c r="G959" s="415" t="b">
        <f>_xlfn.XLOOKUP(F959,Tabla13[Id Riesgo],Tabla13[Registro diligenciado],FALSE,1)</f>
        <v>0</v>
      </c>
      <c r="H959" s="290" t="str">
        <f>IF(G959,_xlfn.XLOOKUP(F959,Tabla6[Id Riesgo],Tabla6[DESCRIPCIÓN DEL RIESGO],FALSE,1),"")</f>
        <v/>
      </c>
      <c r="I959" s="327" t="str">
        <f>_xlfn.XLOOKUP(Tabla135[[#This Row],[Id Riesgo]],Tabla13[Id Riesgo],Tabla13[Probabilidad])</f>
        <v/>
      </c>
      <c r="J959" s="327" t="str">
        <f>_xlfn.XLOOKUP(Tabla135[[#This Row],[Id Riesgo]],Tabla13[Id Riesgo],Tabla13[Porcentaje Impacto],"",1)</f>
        <v/>
      </c>
      <c r="K959" s="311">
        <v>8</v>
      </c>
      <c r="L959" s="314"/>
      <c r="M959" s="314"/>
      <c r="N959" s="314"/>
      <c r="O959" s="295"/>
      <c r="P959" s="314"/>
      <c r="Q959" s="328" t="str">
        <f>_xlfn.TEXTJOIN(" ",TRUE,Tabla135[[#This Row],[Actividad - Acción ¿Qué?
Inicia con verbo]],Tabla135[[#This Row],[Complemento
(Observaciones o desviaciones)]])</f>
        <v/>
      </c>
      <c r="R959" s="295"/>
      <c r="S959" s="327" t="str">
        <f>_xlfn.XLOOKUP(Tabla135[[#This Row],[Tipo de control]],Tabla7[Tipo de control],Tabla7[Peso],"",1)</f>
        <v/>
      </c>
      <c r="T959" s="290" t="str">
        <f>_xlfn.XLOOKUP(Tabla135[[#This Row],[Tipo de control]],Tabla7[Tipo de control],Tabla7[Afectación matriz],"",1)</f>
        <v/>
      </c>
      <c r="U959" s="295"/>
      <c r="V959" s="327" t="str">
        <f>_xlfn.XLOOKUP(Tabla135[[#This Row],[Implementación]],Tabla11[Implementación],Tabla11[Peso],"",1)</f>
        <v/>
      </c>
      <c r="W959" s="295"/>
      <c r="X959" s="295"/>
      <c r="Y959" s="295"/>
      <c r="Z959" s="295"/>
      <c r="AA959" s="310" t="str">
        <f>IFERROR(Tabla135[[#This Row],[Peso del control]]+Tabla135[[#This Row],[Peso de la implementación]],"")</f>
        <v/>
      </c>
      <c r="AB959" s="310" t="str" cm="1">
        <f t="array" ref="AB959">IFERROR(IF(Tabla135[[#This Row],[Registro diligenciado]]=TRUE,_xlfn.IFS(AND(Tabla135[[#This Row],[No. de Control]]=1,Tabla135[[#This Row],[Desplazamiento en la Matriz]]="Probabilidad"),D959-(D959*Tabla135[[#This Row],[Valor del control]]),AND(Tabla135[[#This Row],[No. de Control]]&gt;1,Tabla135[[#This Row],[Desplazamiento en la Matriz]]="Probabilidad"),AB958-(AB958*Tabla135[[#This Row],[Valor del control]]),AND(Tabla135[[#This Row],[No. de Control]]=1,Tabla135[[#This Row],[Desplazamiento en la Matriz]]="Impacto"),D959,AND(Tabla135[[#This Row],[No. de Control]]&gt;1,Tabla135[[#This Row],[Desplazamiento en la Matriz]]="Impacto"),AB958),""),"")</f>
        <v/>
      </c>
      <c r="AC959" s="310" t="str" cm="1">
        <f t="array" ref="AC959">IFERROR(IF(Tabla135[[#This Row],[Registro diligenciado]]=TRUE,_xlfn.IFS(AND(Tabla135[[#This Row],[No. de Control]]=1,Tabla135[[#This Row],[Desplazamiento en la Matriz]]="Impacto"),E959-(E959*Tabla135[[#This Row],[Valor del control]]),AND(Tabla135[[#This Row],[No. de Control]]&gt;1,Tabla135[[#This Row],[Desplazamiento en la Matriz]]="Impacto"),AC958-(AC958*Tabla135[[#This Row],[Valor del control]]),AND(Tabla135[[#This Row],[No. de Control]]=1,Tabla135[[#This Row],[Desplazamiento en la Matriz]]="Probabilidad"),E959,AND(Tabla135[[#This Row],[No. de Control]]&gt;1,Tabla135[[#This Row],[Desplazamiento en la Matriz]]="Probabilidad"),AC958),""),"")</f>
        <v/>
      </c>
      <c r="AD959" s="310">
        <f>IFERROR(_xlfn.MINIFS(Tabla135[Probabilidad residual],Tabla135[Id Riesgo],Tabla135[[#This Row],[Id Riesgo]]),"")</f>
        <v>0</v>
      </c>
      <c r="AE959" s="310">
        <f>IFERROR(_xlfn.MINIFS(Tabla135[Impacto residual],Tabla135[Id Riesgo],Tabla135[[#This Row],[Id Riesgo]]),"")</f>
        <v>0</v>
      </c>
      <c r="AF959" s="310" t="str" cm="1">
        <f t="array" ref="AF95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59" s="310" t="str" cm="1">
        <f t="array" ref="AG95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5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59" s="213"/>
      <c r="AJ959" s="727">
        <f>_xlfn.MINIFS(Tabla135[Probabilidad residual],Tabla135[Id Riesgo],Tabla135[[#This Row],[Id Riesgo]])</f>
        <v>0</v>
      </c>
      <c r="AK959" s="727">
        <f>_xlfn.MINIFS(Tabla135[Impacto residual],Tabla135[Id Riesgo],Tabla135[[#This Row],[Id Riesgo]])</f>
        <v>0</v>
      </c>
      <c r="AL959" s="727"/>
      <c r="AM959" s="727"/>
      <c r="AN959" s="213"/>
      <c r="AO959" s="213"/>
      <c r="AP959" s="213"/>
      <c r="AQ959" s="213"/>
      <c r="AR959" s="213"/>
      <c r="AS959" s="213"/>
      <c r="AT959" s="213"/>
      <c r="AU959" s="213"/>
      <c r="AV959" s="213"/>
      <c r="AW959" s="213"/>
      <c r="AX959" s="213"/>
      <c r="AY959" s="213"/>
    </row>
    <row r="960" spans="1:51" ht="14.6" x14ac:dyDescent="0.4">
      <c r="A960" s="735" t="str">
        <f>Tabla135[[#This Row],[Id Riesgo]]</f>
        <v>RC95</v>
      </c>
      <c r="B960" s="736" t="str">
        <f>Tabla135[[#This Row],[Riesgo]]</f>
        <v/>
      </c>
      <c r="C960" s="742" t="b">
        <f>Tabla135[[#This Row],[Identificado en paso 1 y 2?]]</f>
        <v>0</v>
      </c>
      <c r="D960" s="727" t="str">
        <f>_xlfn.XLOOKUP(Tabla135[[#This Row],[Id Riesgo]],Tabla13[Id Riesgo],Tabla13[Probabilidad],"",1)</f>
        <v/>
      </c>
      <c r="E960" s="727" t="str">
        <f>IF(C960=TRUE,_xlfn.XLOOKUP(Tabla135[[#This Row],[Id Riesgo]],Tabla13[Id Riesgo],Tabla13[Porcentaje Impacto],"",1),"")</f>
        <v/>
      </c>
      <c r="F960" s="290" t="str">
        <f t="shared" si="94"/>
        <v>RC95</v>
      </c>
      <c r="G960" s="415" t="b">
        <f>_xlfn.XLOOKUP(F960,Tabla13[Id Riesgo],Tabla13[Registro diligenciado],FALSE,1)</f>
        <v>0</v>
      </c>
      <c r="H960" s="290" t="str">
        <f>IF(G960,_xlfn.XLOOKUP(F960,Tabla6[Id Riesgo],Tabla6[DESCRIPCIÓN DEL RIESGO],FALSE,1),"")</f>
        <v/>
      </c>
      <c r="I960" s="327" t="str">
        <f>_xlfn.XLOOKUP(Tabla135[[#This Row],[Id Riesgo]],Tabla13[Id Riesgo],Tabla13[Probabilidad])</f>
        <v/>
      </c>
      <c r="J960" s="327" t="str">
        <f>_xlfn.XLOOKUP(Tabla135[[#This Row],[Id Riesgo]],Tabla13[Id Riesgo],Tabla13[Porcentaje Impacto],"",1)</f>
        <v/>
      </c>
      <c r="K960" s="311">
        <v>9</v>
      </c>
      <c r="L960" s="314"/>
      <c r="M960" s="314"/>
      <c r="N960" s="314"/>
      <c r="O960" s="295"/>
      <c r="P960" s="314"/>
      <c r="Q960" s="328" t="str">
        <f>_xlfn.TEXTJOIN(" ",TRUE,Tabla135[[#This Row],[Actividad - Acción ¿Qué?
Inicia con verbo]],Tabla135[[#This Row],[Complemento
(Observaciones o desviaciones)]])</f>
        <v/>
      </c>
      <c r="R960" s="295"/>
      <c r="S960" s="327" t="str">
        <f>_xlfn.XLOOKUP(Tabla135[[#This Row],[Tipo de control]],Tabla7[Tipo de control],Tabla7[Peso],"",1)</f>
        <v/>
      </c>
      <c r="T960" s="290" t="str">
        <f>_xlfn.XLOOKUP(Tabla135[[#This Row],[Tipo de control]],Tabla7[Tipo de control],Tabla7[Afectación matriz],"",1)</f>
        <v/>
      </c>
      <c r="U960" s="295"/>
      <c r="V960" s="327" t="str">
        <f>_xlfn.XLOOKUP(Tabla135[[#This Row],[Implementación]],Tabla11[Implementación],Tabla11[Peso],"",1)</f>
        <v/>
      </c>
      <c r="W960" s="295"/>
      <c r="X960" s="295"/>
      <c r="Y960" s="295"/>
      <c r="Z960" s="295"/>
      <c r="AA960" s="310" t="str">
        <f>IFERROR(Tabla135[[#This Row],[Peso del control]]+Tabla135[[#This Row],[Peso de la implementación]],"")</f>
        <v/>
      </c>
      <c r="AB960" s="310" t="str" cm="1">
        <f t="array" ref="AB960">IFERROR(IF(Tabla135[[#This Row],[Registro diligenciado]]=TRUE,_xlfn.IFS(AND(Tabla135[[#This Row],[No. de Control]]=1,Tabla135[[#This Row],[Desplazamiento en la Matriz]]="Probabilidad"),D960-(D960*Tabla135[[#This Row],[Valor del control]]),AND(Tabla135[[#This Row],[No. de Control]]&gt;1,Tabla135[[#This Row],[Desplazamiento en la Matriz]]="Probabilidad"),AB959-(AB959*Tabla135[[#This Row],[Valor del control]]),AND(Tabla135[[#This Row],[No. de Control]]=1,Tabla135[[#This Row],[Desplazamiento en la Matriz]]="Impacto"),D960,AND(Tabla135[[#This Row],[No. de Control]]&gt;1,Tabla135[[#This Row],[Desplazamiento en la Matriz]]="Impacto"),AB959),""),"")</f>
        <v/>
      </c>
      <c r="AC960" s="310" t="str" cm="1">
        <f t="array" ref="AC960">IFERROR(IF(Tabla135[[#This Row],[Registro diligenciado]]=TRUE,_xlfn.IFS(AND(Tabla135[[#This Row],[No. de Control]]=1,Tabla135[[#This Row],[Desplazamiento en la Matriz]]="Impacto"),E960-(E960*Tabla135[[#This Row],[Valor del control]]),AND(Tabla135[[#This Row],[No. de Control]]&gt;1,Tabla135[[#This Row],[Desplazamiento en la Matriz]]="Impacto"),AC959-(AC959*Tabla135[[#This Row],[Valor del control]]),AND(Tabla135[[#This Row],[No. de Control]]=1,Tabla135[[#This Row],[Desplazamiento en la Matriz]]="Probabilidad"),E960,AND(Tabla135[[#This Row],[No. de Control]]&gt;1,Tabla135[[#This Row],[Desplazamiento en la Matriz]]="Probabilidad"),AC959),""),"")</f>
        <v/>
      </c>
      <c r="AD960" s="310">
        <f>IFERROR(_xlfn.MINIFS(Tabla135[Probabilidad residual],Tabla135[Id Riesgo],Tabla135[[#This Row],[Id Riesgo]]),"")</f>
        <v>0</v>
      </c>
      <c r="AE960" s="310">
        <f>IFERROR(_xlfn.MINIFS(Tabla135[Impacto residual],Tabla135[Id Riesgo],Tabla135[[#This Row],[Id Riesgo]]),"")</f>
        <v>0</v>
      </c>
      <c r="AF960" s="310" t="str" cm="1">
        <f t="array" ref="AF96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60" s="310" t="str" cm="1">
        <f t="array" ref="AG96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6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60" s="213"/>
      <c r="AJ960" s="727">
        <f>_xlfn.MINIFS(Tabla135[Probabilidad residual],Tabla135[Id Riesgo],Tabla135[[#This Row],[Id Riesgo]])</f>
        <v>0</v>
      </c>
      <c r="AK960" s="727">
        <f>_xlfn.MINIFS(Tabla135[Impacto residual],Tabla135[Id Riesgo],Tabla135[[#This Row],[Id Riesgo]])</f>
        <v>0</v>
      </c>
      <c r="AL960" s="727"/>
      <c r="AM960" s="727"/>
      <c r="AN960" s="213"/>
      <c r="AO960" s="213"/>
      <c r="AP960" s="213"/>
      <c r="AQ960" s="213"/>
      <c r="AR960" s="213"/>
      <c r="AS960" s="213"/>
      <c r="AT960" s="213"/>
      <c r="AU960" s="213"/>
      <c r="AV960" s="213"/>
      <c r="AW960" s="213"/>
      <c r="AX960" s="213"/>
      <c r="AY960" s="213"/>
    </row>
    <row r="961" spans="1:51" ht="14.6" x14ac:dyDescent="0.4">
      <c r="A961" s="735" t="str">
        <f>Tabla135[[#This Row],[Id Riesgo]]</f>
        <v>RC95</v>
      </c>
      <c r="B961" s="736" t="str">
        <f>Tabla135[[#This Row],[Riesgo]]</f>
        <v/>
      </c>
      <c r="C961" s="742" t="b">
        <f>Tabla135[[#This Row],[Identificado en paso 1 y 2?]]</f>
        <v>0</v>
      </c>
      <c r="D961" s="727" t="str">
        <f>_xlfn.XLOOKUP(Tabla135[[#This Row],[Id Riesgo]],Tabla13[Id Riesgo],Tabla13[Probabilidad],"",1)</f>
        <v/>
      </c>
      <c r="E961" s="727" t="str">
        <f>IF(C961=TRUE,_xlfn.XLOOKUP(Tabla135[[#This Row],[Id Riesgo]],Tabla13[Id Riesgo],Tabla13[Porcentaje Impacto],"",1),"")</f>
        <v/>
      </c>
      <c r="F961" s="290" t="str">
        <f t="shared" si="94"/>
        <v>RC95</v>
      </c>
      <c r="G961" s="415" t="b">
        <f>_xlfn.XLOOKUP(F961,Tabla13[Id Riesgo],Tabla13[Registro diligenciado],FALSE,1)</f>
        <v>0</v>
      </c>
      <c r="H961" s="290" t="str">
        <f>IF(G961,_xlfn.XLOOKUP(F961,Tabla6[Id Riesgo],Tabla6[DESCRIPCIÓN DEL RIESGO],FALSE,1),"")</f>
        <v/>
      </c>
      <c r="I961" s="327" t="str">
        <f>_xlfn.XLOOKUP(Tabla135[[#This Row],[Id Riesgo]],Tabla13[Id Riesgo],Tabla13[Probabilidad])</f>
        <v/>
      </c>
      <c r="J961" s="327" t="str">
        <f>_xlfn.XLOOKUP(Tabla135[[#This Row],[Id Riesgo]],Tabla13[Id Riesgo],Tabla13[Porcentaje Impacto],"",1)</f>
        <v/>
      </c>
      <c r="K961" s="311">
        <v>10</v>
      </c>
      <c r="L961" s="314"/>
      <c r="M961" s="314"/>
      <c r="N961" s="314"/>
      <c r="O961" s="295"/>
      <c r="P961" s="314"/>
      <c r="Q961" s="328" t="str">
        <f>_xlfn.TEXTJOIN(" ",TRUE,Tabla135[[#This Row],[Actividad - Acción ¿Qué?
Inicia con verbo]],Tabla135[[#This Row],[Complemento
(Observaciones o desviaciones)]])</f>
        <v/>
      </c>
      <c r="R961" s="295"/>
      <c r="S961" s="327" t="str">
        <f>_xlfn.XLOOKUP(Tabla135[[#This Row],[Tipo de control]],Tabla7[Tipo de control],Tabla7[Peso],"",1)</f>
        <v/>
      </c>
      <c r="T961" s="290" t="str">
        <f>_xlfn.XLOOKUP(Tabla135[[#This Row],[Tipo de control]],Tabla7[Tipo de control],Tabla7[Afectación matriz],"",1)</f>
        <v/>
      </c>
      <c r="U961" s="295"/>
      <c r="V961" s="327" t="str">
        <f>_xlfn.XLOOKUP(Tabla135[[#This Row],[Implementación]],Tabla11[Implementación],Tabla11[Peso],"",1)</f>
        <v/>
      </c>
      <c r="W961" s="295"/>
      <c r="X961" s="295"/>
      <c r="Y961" s="295"/>
      <c r="Z961" s="295"/>
      <c r="AA961" s="310" t="str">
        <f>IFERROR(Tabla135[[#This Row],[Peso del control]]+Tabla135[[#This Row],[Peso de la implementación]],"")</f>
        <v/>
      </c>
      <c r="AB961" s="310" t="str" cm="1">
        <f t="array" ref="AB961">IFERROR(IF(Tabla135[[#This Row],[Registro diligenciado]]=TRUE,_xlfn.IFS(AND(Tabla135[[#This Row],[No. de Control]]=1,Tabla135[[#This Row],[Desplazamiento en la Matriz]]="Probabilidad"),D961-(D961*Tabla135[[#This Row],[Valor del control]]),AND(Tabla135[[#This Row],[No. de Control]]&gt;1,Tabla135[[#This Row],[Desplazamiento en la Matriz]]="Probabilidad"),AB960-(AB960*Tabla135[[#This Row],[Valor del control]]),AND(Tabla135[[#This Row],[No. de Control]]=1,Tabla135[[#This Row],[Desplazamiento en la Matriz]]="Impacto"),D961,AND(Tabla135[[#This Row],[No. de Control]]&gt;1,Tabla135[[#This Row],[Desplazamiento en la Matriz]]="Impacto"),AB960),""),"")</f>
        <v/>
      </c>
      <c r="AC961" s="310" t="str" cm="1">
        <f t="array" ref="AC961">IFERROR(IF(Tabla135[[#This Row],[Registro diligenciado]]=TRUE,_xlfn.IFS(AND(Tabla135[[#This Row],[No. de Control]]=1,Tabla135[[#This Row],[Desplazamiento en la Matriz]]="Impacto"),E961-(E961*Tabla135[[#This Row],[Valor del control]]),AND(Tabla135[[#This Row],[No. de Control]]&gt;1,Tabla135[[#This Row],[Desplazamiento en la Matriz]]="Impacto"),AC960-(AC960*Tabla135[[#This Row],[Valor del control]]),AND(Tabla135[[#This Row],[No. de Control]]=1,Tabla135[[#This Row],[Desplazamiento en la Matriz]]="Probabilidad"),E961,AND(Tabla135[[#This Row],[No. de Control]]&gt;1,Tabla135[[#This Row],[Desplazamiento en la Matriz]]="Probabilidad"),AC960),""),"")</f>
        <v/>
      </c>
      <c r="AD961" s="310">
        <f>IFERROR(_xlfn.MINIFS(Tabla135[Probabilidad residual],Tabla135[Id Riesgo],Tabla135[[#This Row],[Id Riesgo]]),"")</f>
        <v>0</v>
      </c>
      <c r="AE961" s="310">
        <f>IFERROR(_xlfn.MINIFS(Tabla135[Impacto residual],Tabla135[Id Riesgo],Tabla135[[#This Row],[Id Riesgo]]),"")</f>
        <v>0</v>
      </c>
      <c r="AF961" s="310" t="str" cm="1">
        <f t="array" ref="AF96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61" s="310" t="str" cm="1">
        <f t="array" ref="AG96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6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61" s="213"/>
      <c r="AJ961" s="727">
        <f>_xlfn.MINIFS(Tabla135[Probabilidad residual],Tabla135[Id Riesgo],Tabla135[[#This Row],[Id Riesgo]])</f>
        <v>0</v>
      </c>
      <c r="AK961" s="727">
        <f>_xlfn.MINIFS(Tabla135[Impacto residual],Tabla135[Id Riesgo],Tabla135[[#This Row],[Id Riesgo]])</f>
        <v>0</v>
      </c>
      <c r="AL961" s="727"/>
      <c r="AM961" s="727"/>
      <c r="AN961" s="213"/>
      <c r="AO961" s="213"/>
      <c r="AP961" s="213"/>
      <c r="AQ961" s="213"/>
      <c r="AR961" s="213"/>
      <c r="AS961" s="213"/>
      <c r="AT961" s="213"/>
      <c r="AU961" s="213"/>
      <c r="AV961" s="213"/>
      <c r="AW961" s="213"/>
      <c r="AX961" s="213"/>
      <c r="AY961" s="213"/>
    </row>
    <row r="962" spans="1:51" ht="14.6" x14ac:dyDescent="0.4">
      <c r="A962" s="735" t="str">
        <f>Tabla135[[#This Row],[Id Riesgo]]</f>
        <v>RC96</v>
      </c>
      <c r="B962" s="736" t="str">
        <f>Tabla135[[#This Row],[Riesgo]]</f>
        <v/>
      </c>
      <c r="C962" s="742" t="b">
        <f>Tabla135[[#This Row],[Identificado en paso 1 y 2?]]</f>
        <v>0</v>
      </c>
      <c r="D962" s="727" t="str">
        <f>_xlfn.XLOOKUP(Tabla135[[#This Row],[Id Riesgo]],Tabla13[Id Riesgo],Tabla13[Probabilidad],"",1)</f>
        <v/>
      </c>
      <c r="E962" s="727" t="str">
        <f>IF(C962=TRUE,_xlfn.XLOOKUP(Tabla135[[#This Row],[Id Riesgo]],Tabla13[Id Riesgo],Tabla13[Porcentaje Impacto],"",1),"")</f>
        <v/>
      </c>
      <c r="F962" s="290" t="s">
        <v>227</v>
      </c>
      <c r="G962" s="415" t="b">
        <f>_xlfn.XLOOKUP(F962,Tabla13[Id Riesgo],Tabla13[Registro diligenciado],FALSE,1)</f>
        <v>0</v>
      </c>
      <c r="H962" s="290" t="str">
        <f>IF(G962,_xlfn.XLOOKUP(F962,Tabla6[Id Riesgo],Tabla6[DESCRIPCIÓN DEL RIESGO],FALSE,1),"")</f>
        <v/>
      </c>
      <c r="I962" s="327" t="str">
        <f>_xlfn.XLOOKUP(Tabla135[[#This Row],[Id Riesgo]],Tabla13[Id Riesgo],Tabla13[Probabilidad])</f>
        <v/>
      </c>
      <c r="J962" s="327" t="str">
        <f>_xlfn.XLOOKUP(Tabla135[[#This Row],[Id Riesgo]],Tabla13[Id Riesgo],Tabla13[Porcentaje Impacto],"",1)</f>
        <v/>
      </c>
      <c r="K962" s="311">
        <v>1</v>
      </c>
      <c r="L962" s="314"/>
      <c r="M962" s="314"/>
      <c r="N962" s="314"/>
      <c r="O962" s="295"/>
      <c r="P962" s="314"/>
      <c r="Q962" s="328" t="str">
        <f>_xlfn.TEXTJOIN(" ",TRUE,Tabla135[[#This Row],[Actividad - Acción ¿Qué?
Inicia con verbo]],Tabla135[[#This Row],[Complemento
(Observaciones o desviaciones)]])</f>
        <v/>
      </c>
      <c r="R962" s="295"/>
      <c r="S962" s="327" t="str">
        <f>_xlfn.XLOOKUP(Tabla135[[#This Row],[Tipo de control]],Tabla7[Tipo de control],Tabla7[Peso],"",1)</f>
        <v/>
      </c>
      <c r="T962" s="290" t="str">
        <f>_xlfn.XLOOKUP(Tabla135[[#This Row],[Tipo de control]],Tabla7[Tipo de control],Tabla7[Afectación matriz],"",1)</f>
        <v/>
      </c>
      <c r="U962" s="295"/>
      <c r="V962" s="327" t="str">
        <f>_xlfn.XLOOKUP(Tabla135[[#This Row],[Implementación]],Tabla11[Implementación],Tabla11[Peso],"",1)</f>
        <v/>
      </c>
      <c r="W962" s="295"/>
      <c r="X962" s="295"/>
      <c r="Y962" s="295"/>
      <c r="Z962" s="295"/>
      <c r="AA962" s="310" t="str">
        <f>IFERROR(Tabla135[[#This Row],[Peso del control]]+Tabla135[[#This Row],[Peso de la implementación]],"")</f>
        <v/>
      </c>
      <c r="AB962" s="310" t="str" cm="1">
        <f t="array" ref="AB962">IFERROR(IF(Tabla135[[#This Row],[Registro diligenciado]]=TRUE,_xlfn.IFS(AND(Tabla135[[#This Row],[No. de Control]]=1,Tabla135[[#This Row],[Desplazamiento en la Matriz]]="Probabilidad"),D962-(D962*Tabla135[[#This Row],[Valor del control]]),AND(Tabla135[[#This Row],[No. de Control]]&gt;1,Tabla135[[#This Row],[Desplazamiento en la Matriz]]="Probabilidad"),AB961-(AB961*Tabla135[[#This Row],[Valor del control]]),AND(Tabla135[[#This Row],[No. de Control]]=1,Tabla135[[#This Row],[Desplazamiento en la Matriz]]="Impacto"),D962,AND(Tabla135[[#This Row],[No. de Control]]&gt;1,Tabla135[[#This Row],[Desplazamiento en la Matriz]]="Impacto"),AB961),""),"")</f>
        <v/>
      </c>
      <c r="AC962" s="310" t="str" cm="1">
        <f t="array" ref="AC962">IFERROR(IF(Tabla135[[#This Row],[Registro diligenciado]]=TRUE,_xlfn.IFS(AND(Tabla135[[#This Row],[No. de Control]]=1,Tabla135[[#This Row],[Desplazamiento en la Matriz]]="Impacto"),E962-(E962*Tabla135[[#This Row],[Valor del control]]),AND(Tabla135[[#This Row],[No. de Control]]&gt;1,Tabla135[[#This Row],[Desplazamiento en la Matriz]]="Impacto"),AC961-(AC961*Tabla135[[#This Row],[Valor del control]]),AND(Tabla135[[#This Row],[No. de Control]]=1,Tabla135[[#This Row],[Desplazamiento en la Matriz]]="Probabilidad"),E962,AND(Tabla135[[#This Row],[No. de Control]]&gt;1,Tabla135[[#This Row],[Desplazamiento en la Matriz]]="Probabilidad"),AC961),""),"")</f>
        <v/>
      </c>
      <c r="AD962" s="310">
        <f>IFERROR(_xlfn.MINIFS(Tabla135[Probabilidad residual],Tabla135[Id Riesgo],Tabla135[[#This Row],[Id Riesgo]]),"")</f>
        <v>0</v>
      </c>
      <c r="AE962" s="310">
        <f>IFERROR(_xlfn.MINIFS(Tabla135[Impacto residual],Tabla135[Id Riesgo],Tabla135[[#This Row],[Id Riesgo]]),"")</f>
        <v>0</v>
      </c>
      <c r="AF962" s="310" t="str" cm="1">
        <f t="array" ref="AF96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62" s="310" t="str" cm="1">
        <f t="array" ref="AG96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6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62" s="213"/>
      <c r="AJ962" s="727">
        <f>_xlfn.MINIFS(Tabla135[Probabilidad residual],Tabla135[Id Riesgo],Tabla135[[#This Row],[Id Riesgo]])</f>
        <v>0</v>
      </c>
      <c r="AK962" s="727">
        <f>_xlfn.MINIFS(Tabla135[Impacto residual],Tabla135[Id Riesgo],Tabla135[[#This Row],[Id Riesgo]])</f>
        <v>0</v>
      </c>
      <c r="AL962" s="727" t="str" cm="1">
        <f t="array" ref="AL962">IFERROR(_xlfn.IFS(AND(AJ962&gt;=CONFIGURACIÓN!$BF$6,AJ962&lt;=CONFIGURACIÓN!$BG$6),CONFIGURACIÓN!$BE$6,AND(AJ962&gt;=CONFIGURACIÓN!$BF$7,AJ962&lt;=CONFIGURACIÓN!$BG$7),CONFIGURACIÓN!$BE$7,AND(AJ962&gt;=CONFIGURACIÓN!$BF$8,AJ962&lt;=CONFIGURACIÓN!$BG$8),CONFIGURACIÓN!$BE$8,AND(AJ962&gt;=CONFIGURACIÓN!$BF$9,AJ962&lt;=CONFIGURACIÓN!$BG$9),CONFIGURACIÓN!$BE$9,AND(AJ962&gt;=CONFIGURACIÓN!$BF$10,AJ962&lt;=CONFIGURACIÓN!$BG$10),CONFIGURACIÓN!$BE$10),"")</f>
        <v/>
      </c>
      <c r="AM962" s="727" t="str" cm="1">
        <f t="array" ref="AM962">IFERROR(_xlfn.IFS(AND(AK962&gt;=CONFIGURACIÓN!$BJ$6,AK962&lt;=CONFIGURACIÓN!$BK$6),CONFIGURACIÓN!$BI$6,AND(AK962&gt;=CONFIGURACIÓN!$BJ$7,AK962&lt;=CONFIGURACIÓN!$BK$7),CONFIGURACIÓN!$BI$7,AND(AK962&gt;=CONFIGURACIÓN!$BJ$8,AK962&lt;=CONFIGURACIÓN!$BK$8),CONFIGURACIÓN!$BI$8,AND(AK962&gt;=CONFIGURACIÓN!$BJ$9,AK962&lt;=CONFIGURACIÓN!$BK$9),CONFIGURACIÓN!$BI$9,AND(AK962&gt;=CONFIGURACIÓN!$BJ$10,AK962&lt;=CONFIGURACIÓN!$BK$10),CONFIGURACIÓN!$BI$10),"")</f>
        <v/>
      </c>
      <c r="AN962" s="213"/>
      <c r="AO962" s="213"/>
      <c r="AP962" s="213"/>
      <c r="AQ962" s="213"/>
      <c r="AR962" s="213"/>
      <c r="AS962" s="213"/>
      <c r="AT962" s="213"/>
      <c r="AU962" s="213"/>
      <c r="AV962" s="213"/>
      <c r="AW962" s="213"/>
      <c r="AX962" s="213"/>
      <c r="AY962" s="213"/>
    </row>
    <row r="963" spans="1:51" ht="14.6" x14ac:dyDescent="0.4">
      <c r="A963" s="735" t="str">
        <f>Tabla135[[#This Row],[Id Riesgo]]</f>
        <v>RC96</v>
      </c>
      <c r="B963" s="736" t="str">
        <f>Tabla135[[#This Row],[Riesgo]]</f>
        <v/>
      </c>
      <c r="C963" s="742" t="b">
        <f>Tabla135[[#This Row],[Identificado en paso 1 y 2?]]</f>
        <v>0</v>
      </c>
      <c r="D963" s="727" t="str">
        <f>_xlfn.XLOOKUP(Tabla135[[#This Row],[Id Riesgo]],Tabla13[Id Riesgo],Tabla13[Probabilidad],"",1)</f>
        <v/>
      </c>
      <c r="E963" s="727" t="str">
        <f>IF(C963=TRUE,_xlfn.XLOOKUP(Tabla135[[#This Row],[Id Riesgo]],Tabla13[Id Riesgo],Tabla13[Porcentaje Impacto],"",1),"")</f>
        <v/>
      </c>
      <c r="F963" s="290" t="str">
        <f t="shared" ref="F963:F971" si="95">F962</f>
        <v>RC96</v>
      </c>
      <c r="G963" s="415" t="b">
        <f>_xlfn.XLOOKUP(F963,Tabla13[Id Riesgo],Tabla13[Registro diligenciado],FALSE,1)</f>
        <v>0</v>
      </c>
      <c r="H963" s="290" t="str">
        <f>IF(G963,_xlfn.XLOOKUP(F963,Tabla6[Id Riesgo],Tabla6[DESCRIPCIÓN DEL RIESGO],FALSE,1),"")</f>
        <v/>
      </c>
      <c r="I963" s="327" t="str">
        <f>_xlfn.XLOOKUP(Tabla135[[#This Row],[Id Riesgo]],Tabla13[Id Riesgo],Tabla13[Probabilidad])</f>
        <v/>
      </c>
      <c r="J963" s="327" t="str">
        <f>_xlfn.XLOOKUP(Tabla135[[#This Row],[Id Riesgo]],Tabla13[Id Riesgo],Tabla13[Porcentaje Impacto],"",1)</f>
        <v/>
      </c>
      <c r="K963" s="311">
        <v>2</v>
      </c>
      <c r="L963" s="314"/>
      <c r="M963" s="314"/>
      <c r="N963" s="314"/>
      <c r="O963" s="295"/>
      <c r="P963" s="314"/>
      <c r="Q963" s="328" t="str">
        <f>_xlfn.TEXTJOIN(" ",TRUE,Tabla135[[#This Row],[Actividad - Acción ¿Qué?
Inicia con verbo]],Tabla135[[#This Row],[Complemento
(Observaciones o desviaciones)]])</f>
        <v/>
      </c>
      <c r="R963" s="295"/>
      <c r="S963" s="327" t="str">
        <f>_xlfn.XLOOKUP(Tabla135[[#This Row],[Tipo de control]],Tabla7[Tipo de control],Tabla7[Peso],"",1)</f>
        <v/>
      </c>
      <c r="T963" s="290" t="str">
        <f>_xlfn.XLOOKUP(Tabla135[[#This Row],[Tipo de control]],Tabla7[Tipo de control],Tabla7[Afectación matriz],"",1)</f>
        <v/>
      </c>
      <c r="U963" s="295"/>
      <c r="V963" s="327" t="str">
        <f>_xlfn.XLOOKUP(Tabla135[[#This Row],[Implementación]],Tabla11[Implementación],Tabla11[Peso],"",1)</f>
        <v/>
      </c>
      <c r="W963" s="295"/>
      <c r="X963" s="295"/>
      <c r="Y963" s="295"/>
      <c r="Z963" s="295"/>
      <c r="AA963" s="310" t="str">
        <f>IFERROR(Tabla135[[#This Row],[Peso del control]]+Tabla135[[#This Row],[Peso de la implementación]],"")</f>
        <v/>
      </c>
      <c r="AB963" s="310" t="str" cm="1">
        <f t="array" ref="AB963">IFERROR(IF(Tabla135[[#This Row],[Registro diligenciado]]=TRUE,_xlfn.IFS(AND(Tabla135[[#This Row],[No. de Control]]=1,Tabla135[[#This Row],[Desplazamiento en la Matriz]]="Probabilidad"),D963-(D963*Tabla135[[#This Row],[Valor del control]]),AND(Tabla135[[#This Row],[No. de Control]]&gt;1,Tabla135[[#This Row],[Desplazamiento en la Matriz]]="Probabilidad"),AB962-(AB962*Tabla135[[#This Row],[Valor del control]]),AND(Tabla135[[#This Row],[No. de Control]]=1,Tabla135[[#This Row],[Desplazamiento en la Matriz]]="Impacto"),D963,AND(Tabla135[[#This Row],[No. de Control]]&gt;1,Tabla135[[#This Row],[Desplazamiento en la Matriz]]="Impacto"),AB962),""),"")</f>
        <v/>
      </c>
      <c r="AC963" s="310" t="str" cm="1">
        <f t="array" ref="AC963">IFERROR(IF(Tabla135[[#This Row],[Registro diligenciado]]=TRUE,_xlfn.IFS(AND(Tabla135[[#This Row],[No. de Control]]=1,Tabla135[[#This Row],[Desplazamiento en la Matriz]]="Impacto"),E963-(E963*Tabla135[[#This Row],[Valor del control]]),AND(Tabla135[[#This Row],[No. de Control]]&gt;1,Tabla135[[#This Row],[Desplazamiento en la Matriz]]="Impacto"),AC962-(AC962*Tabla135[[#This Row],[Valor del control]]),AND(Tabla135[[#This Row],[No. de Control]]=1,Tabla135[[#This Row],[Desplazamiento en la Matriz]]="Probabilidad"),E963,AND(Tabla135[[#This Row],[No. de Control]]&gt;1,Tabla135[[#This Row],[Desplazamiento en la Matriz]]="Probabilidad"),AC962),""),"")</f>
        <v/>
      </c>
      <c r="AD963" s="310">
        <f>IFERROR(_xlfn.MINIFS(Tabla135[Probabilidad residual],Tabla135[Id Riesgo],Tabla135[[#This Row],[Id Riesgo]]),"")</f>
        <v>0</v>
      </c>
      <c r="AE963" s="310">
        <f>IFERROR(_xlfn.MINIFS(Tabla135[Impacto residual],Tabla135[Id Riesgo],Tabla135[[#This Row],[Id Riesgo]]),"")</f>
        <v>0</v>
      </c>
      <c r="AF963" s="310" t="str" cm="1">
        <f t="array" ref="AF96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63" s="310" t="str" cm="1">
        <f t="array" ref="AG96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6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63" s="213"/>
      <c r="AJ963" s="727">
        <f>_xlfn.MINIFS(Tabla135[Probabilidad residual],Tabla135[Id Riesgo],Tabla135[[#This Row],[Id Riesgo]])</f>
        <v>0</v>
      </c>
      <c r="AK963" s="727">
        <f>_xlfn.MINIFS(Tabla135[Impacto residual],Tabla135[Id Riesgo],Tabla135[[#This Row],[Id Riesgo]])</f>
        <v>0</v>
      </c>
      <c r="AL963" s="727"/>
      <c r="AM963" s="727"/>
      <c r="AN963" s="213"/>
      <c r="AO963" s="213"/>
      <c r="AP963" s="213"/>
      <c r="AQ963" s="213"/>
      <c r="AR963" s="213"/>
      <c r="AS963" s="213"/>
      <c r="AT963" s="213"/>
      <c r="AU963" s="213"/>
      <c r="AV963" s="213"/>
      <c r="AW963" s="213"/>
      <c r="AX963" s="213"/>
      <c r="AY963" s="213"/>
    </row>
    <row r="964" spans="1:51" ht="14.6" x14ac:dyDescent="0.4">
      <c r="A964" s="735" t="str">
        <f>Tabla135[[#This Row],[Id Riesgo]]</f>
        <v>RC96</v>
      </c>
      <c r="B964" s="736" t="str">
        <f>Tabla135[[#This Row],[Riesgo]]</f>
        <v/>
      </c>
      <c r="C964" s="742" t="b">
        <f>Tabla135[[#This Row],[Identificado en paso 1 y 2?]]</f>
        <v>0</v>
      </c>
      <c r="D964" s="727" t="str">
        <f>_xlfn.XLOOKUP(Tabla135[[#This Row],[Id Riesgo]],Tabla13[Id Riesgo],Tabla13[Probabilidad],"",1)</f>
        <v/>
      </c>
      <c r="E964" s="727" t="str">
        <f>IF(C964=TRUE,_xlfn.XLOOKUP(Tabla135[[#This Row],[Id Riesgo]],Tabla13[Id Riesgo],Tabla13[Porcentaje Impacto],"",1),"")</f>
        <v/>
      </c>
      <c r="F964" s="290" t="str">
        <f t="shared" si="95"/>
        <v>RC96</v>
      </c>
      <c r="G964" s="415" t="b">
        <f>_xlfn.XLOOKUP(F964,Tabla13[Id Riesgo],Tabla13[Registro diligenciado],FALSE,1)</f>
        <v>0</v>
      </c>
      <c r="H964" s="290" t="str">
        <f>IF(G964,_xlfn.XLOOKUP(F964,Tabla6[Id Riesgo],Tabla6[DESCRIPCIÓN DEL RIESGO],FALSE,1),"")</f>
        <v/>
      </c>
      <c r="I964" s="327" t="str">
        <f>_xlfn.XLOOKUP(Tabla135[[#This Row],[Id Riesgo]],Tabla13[Id Riesgo],Tabla13[Probabilidad])</f>
        <v/>
      </c>
      <c r="J964" s="327" t="str">
        <f>_xlfn.XLOOKUP(Tabla135[[#This Row],[Id Riesgo]],Tabla13[Id Riesgo],Tabla13[Porcentaje Impacto],"",1)</f>
        <v/>
      </c>
      <c r="K964" s="311">
        <v>3</v>
      </c>
      <c r="L964" s="314"/>
      <c r="M964" s="314"/>
      <c r="N964" s="314"/>
      <c r="O964" s="295"/>
      <c r="P964" s="314"/>
      <c r="Q964" s="328" t="str">
        <f>_xlfn.TEXTJOIN(" ",TRUE,Tabla135[[#This Row],[Actividad - Acción ¿Qué?
Inicia con verbo]],Tabla135[[#This Row],[Complemento
(Observaciones o desviaciones)]])</f>
        <v/>
      </c>
      <c r="R964" s="295"/>
      <c r="S964" s="327" t="str">
        <f>_xlfn.XLOOKUP(Tabla135[[#This Row],[Tipo de control]],Tabla7[Tipo de control],Tabla7[Peso],"",1)</f>
        <v/>
      </c>
      <c r="T964" s="290" t="str">
        <f>_xlfn.XLOOKUP(Tabla135[[#This Row],[Tipo de control]],Tabla7[Tipo de control],Tabla7[Afectación matriz],"",1)</f>
        <v/>
      </c>
      <c r="U964" s="295"/>
      <c r="V964" s="327" t="str">
        <f>_xlfn.XLOOKUP(Tabla135[[#This Row],[Implementación]],Tabla11[Implementación],Tabla11[Peso],"",1)</f>
        <v/>
      </c>
      <c r="W964" s="295"/>
      <c r="X964" s="295"/>
      <c r="Y964" s="295"/>
      <c r="Z964" s="295"/>
      <c r="AA964" s="310" t="str">
        <f>IFERROR(Tabla135[[#This Row],[Peso del control]]+Tabla135[[#This Row],[Peso de la implementación]],"")</f>
        <v/>
      </c>
      <c r="AB964" s="310" t="str" cm="1">
        <f t="array" ref="AB964">IFERROR(IF(Tabla135[[#This Row],[Registro diligenciado]]=TRUE,_xlfn.IFS(AND(Tabla135[[#This Row],[No. de Control]]=1,Tabla135[[#This Row],[Desplazamiento en la Matriz]]="Probabilidad"),D964-(D964*Tabla135[[#This Row],[Valor del control]]),AND(Tabla135[[#This Row],[No. de Control]]&gt;1,Tabla135[[#This Row],[Desplazamiento en la Matriz]]="Probabilidad"),AB963-(AB963*Tabla135[[#This Row],[Valor del control]]),AND(Tabla135[[#This Row],[No. de Control]]=1,Tabla135[[#This Row],[Desplazamiento en la Matriz]]="Impacto"),D964,AND(Tabla135[[#This Row],[No. de Control]]&gt;1,Tabla135[[#This Row],[Desplazamiento en la Matriz]]="Impacto"),AB963),""),"")</f>
        <v/>
      </c>
      <c r="AC964" s="310" t="str" cm="1">
        <f t="array" ref="AC964">IFERROR(IF(Tabla135[[#This Row],[Registro diligenciado]]=TRUE,_xlfn.IFS(AND(Tabla135[[#This Row],[No. de Control]]=1,Tabla135[[#This Row],[Desplazamiento en la Matriz]]="Impacto"),E964-(E964*Tabla135[[#This Row],[Valor del control]]),AND(Tabla135[[#This Row],[No. de Control]]&gt;1,Tabla135[[#This Row],[Desplazamiento en la Matriz]]="Impacto"),AC963-(AC963*Tabla135[[#This Row],[Valor del control]]),AND(Tabla135[[#This Row],[No. de Control]]=1,Tabla135[[#This Row],[Desplazamiento en la Matriz]]="Probabilidad"),E964,AND(Tabla135[[#This Row],[No. de Control]]&gt;1,Tabla135[[#This Row],[Desplazamiento en la Matriz]]="Probabilidad"),AC963),""),"")</f>
        <v/>
      </c>
      <c r="AD964" s="310">
        <f>IFERROR(_xlfn.MINIFS(Tabla135[Probabilidad residual],Tabla135[Id Riesgo],Tabla135[[#This Row],[Id Riesgo]]),"")</f>
        <v>0</v>
      </c>
      <c r="AE964" s="310">
        <f>IFERROR(_xlfn.MINIFS(Tabla135[Impacto residual],Tabla135[Id Riesgo],Tabla135[[#This Row],[Id Riesgo]]),"")</f>
        <v>0</v>
      </c>
      <c r="AF964" s="310" t="str" cm="1">
        <f t="array" ref="AF96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64" s="310" t="str" cm="1">
        <f t="array" ref="AG96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6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64" s="213"/>
      <c r="AJ964" s="727">
        <f>_xlfn.MINIFS(Tabla135[Probabilidad residual],Tabla135[Id Riesgo],Tabla135[[#This Row],[Id Riesgo]])</f>
        <v>0</v>
      </c>
      <c r="AK964" s="727">
        <f>_xlfn.MINIFS(Tabla135[Impacto residual],Tabla135[Id Riesgo],Tabla135[[#This Row],[Id Riesgo]])</f>
        <v>0</v>
      </c>
      <c r="AL964" s="727"/>
      <c r="AM964" s="727"/>
      <c r="AN964" s="213"/>
      <c r="AO964" s="213"/>
      <c r="AP964" s="213"/>
      <c r="AQ964" s="213"/>
      <c r="AR964" s="213"/>
      <c r="AS964" s="213"/>
      <c r="AT964" s="213"/>
      <c r="AU964" s="213"/>
      <c r="AV964" s="213"/>
      <c r="AW964" s="213"/>
      <c r="AX964" s="213"/>
      <c r="AY964" s="213"/>
    </row>
    <row r="965" spans="1:51" ht="14.6" x14ac:dyDescent="0.4">
      <c r="A965" s="735" t="str">
        <f>Tabla135[[#This Row],[Id Riesgo]]</f>
        <v>RC96</v>
      </c>
      <c r="B965" s="736" t="str">
        <f>Tabla135[[#This Row],[Riesgo]]</f>
        <v/>
      </c>
      <c r="C965" s="742" t="b">
        <f>Tabla135[[#This Row],[Identificado en paso 1 y 2?]]</f>
        <v>0</v>
      </c>
      <c r="D965" s="727" t="str">
        <f>_xlfn.XLOOKUP(Tabla135[[#This Row],[Id Riesgo]],Tabla13[Id Riesgo],Tabla13[Probabilidad],"",1)</f>
        <v/>
      </c>
      <c r="E965" s="727" t="str">
        <f>IF(C965=TRUE,_xlfn.XLOOKUP(Tabla135[[#This Row],[Id Riesgo]],Tabla13[Id Riesgo],Tabla13[Porcentaje Impacto],"",1),"")</f>
        <v/>
      </c>
      <c r="F965" s="290" t="str">
        <f t="shared" si="95"/>
        <v>RC96</v>
      </c>
      <c r="G965" s="415" t="b">
        <f>_xlfn.XLOOKUP(F965,Tabla13[Id Riesgo],Tabla13[Registro diligenciado],FALSE,1)</f>
        <v>0</v>
      </c>
      <c r="H965" s="290" t="str">
        <f>IF(G965,_xlfn.XLOOKUP(F965,Tabla6[Id Riesgo],Tabla6[DESCRIPCIÓN DEL RIESGO],FALSE,1),"")</f>
        <v/>
      </c>
      <c r="I965" s="327" t="str">
        <f>_xlfn.XLOOKUP(Tabla135[[#This Row],[Id Riesgo]],Tabla13[Id Riesgo],Tabla13[Probabilidad])</f>
        <v/>
      </c>
      <c r="J965" s="327" t="str">
        <f>_xlfn.XLOOKUP(Tabla135[[#This Row],[Id Riesgo]],Tabla13[Id Riesgo],Tabla13[Porcentaje Impacto],"",1)</f>
        <v/>
      </c>
      <c r="K965" s="311">
        <v>4</v>
      </c>
      <c r="L965" s="314"/>
      <c r="M965" s="314"/>
      <c r="N965" s="314"/>
      <c r="O965" s="295"/>
      <c r="P965" s="314"/>
      <c r="Q965" s="328" t="str">
        <f>_xlfn.TEXTJOIN(" ",TRUE,Tabla135[[#This Row],[Actividad - Acción ¿Qué?
Inicia con verbo]],Tabla135[[#This Row],[Complemento
(Observaciones o desviaciones)]])</f>
        <v/>
      </c>
      <c r="R965" s="295"/>
      <c r="S965" s="327" t="str">
        <f>_xlfn.XLOOKUP(Tabla135[[#This Row],[Tipo de control]],Tabla7[Tipo de control],Tabla7[Peso],"",1)</f>
        <v/>
      </c>
      <c r="T965" s="290" t="str">
        <f>_xlfn.XLOOKUP(Tabla135[[#This Row],[Tipo de control]],Tabla7[Tipo de control],Tabla7[Afectación matriz],"",1)</f>
        <v/>
      </c>
      <c r="U965" s="295"/>
      <c r="V965" s="327" t="str">
        <f>_xlfn.XLOOKUP(Tabla135[[#This Row],[Implementación]],Tabla11[Implementación],Tabla11[Peso],"",1)</f>
        <v/>
      </c>
      <c r="W965" s="295"/>
      <c r="X965" s="295"/>
      <c r="Y965" s="295"/>
      <c r="Z965" s="295"/>
      <c r="AA965" s="310" t="str">
        <f>IFERROR(Tabla135[[#This Row],[Peso del control]]+Tabla135[[#This Row],[Peso de la implementación]],"")</f>
        <v/>
      </c>
      <c r="AB965" s="310" t="str" cm="1">
        <f t="array" ref="AB965">IFERROR(IF(Tabla135[[#This Row],[Registro diligenciado]]=TRUE,_xlfn.IFS(AND(Tabla135[[#This Row],[No. de Control]]=1,Tabla135[[#This Row],[Desplazamiento en la Matriz]]="Probabilidad"),D965-(D965*Tabla135[[#This Row],[Valor del control]]),AND(Tabla135[[#This Row],[No. de Control]]&gt;1,Tabla135[[#This Row],[Desplazamiento en la Matriz]]="Probabilidad"),AB964-(AB964*Tabla135[[#This Row],[Valor del control]]),AND(Tabla135[[#This Row],[No. de Control]]=1,Tabla135[[#This Row],[Desplazamiento en la Matriz]]="Impacto"),D965,AND(Tabla135[[#This Row],[No. de Control]]&gt;1,Tabla135[[#This Row],[Desplazamiento en la Matriz]]="Impacto"),AB964),""),"")</f>
        <v/>
      </c>
      <c r="AC965" s="310" t="str" cm="1">
        <f t="array" ref="AC965">IFERROR(IF(Tabla135[[#This Row],[Registro diligenciado]]=TRUE,_xlfn.IFS(AND(Tabla135[[#This Row],[No. de Control]]=1,Tabla135[[#This Row],[Desplazamiento en la Matriz]]="Impacto"),E965-(E965*Tabla135[[#This Row],[Valor del control]]),AND(Tabla135[[#This Row],[No. de Control]]&gt;1,Tabla135[[#This Row],[Desplazamiento en la Matriz]]="Impacto"),AC964-(AC964*Tabla135[[#This Row],[Valor del control]]),AND(Tabla135[[#This Row],[No. de Control]]=1,Tabla135[[#This Row],[Desplazamiento en la Matriz]]="Probabilidad"),E965,AND(Tabla135[[#This Row],[No. de Control]]&gt;1,Tabla135[[#This Row],[Desplazamiento en la Matriz]]="Probabilidad"),AC964),""),"")</f>
        <v/>
      </c>
      <c r="AD965" s="310">
        <f>IFERROR(_xlfn.MINIFS(Tabla135[Probabilidad residual],Tabla135[Id Riesgo],Tabla135[[#This Row],[Id Riesgo]]),"")</f>
        <v>0</v>
      </c>
      <c r="AE965" s="310">
        <f>IFERROR(_xlfn.MINIFS(Tabla135[Impacto residual],Tabla135[Id Riesgo],Tabla135[[#This Row],[Id Riesgo]]),"")</f>
        <v>0</v>
      </c>
      <c r="AF965" s="310" t="str" cm="1">
        <f t="array" ref="AF96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65" s="310" t="str" cm="1">
        <f t="array" ref="AG96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6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65" s="213"/>
      <c r="AJ965" s="727">
        <f>_xlfn.MINIFS(Tabla135[Probabilidad residual],Tabla135[Id Riesgo],Tabla135[[#This Row],[Id Riesgo]])</f>
        <v>0</v>
      </c>
      <c r="AK965" s="727">
        <f>_xlfn.MINIFS(Tabla135[Impacto residual],Tabla135[Id Riesgo],Tabla135[[#This Row],[Id Riesgo]])</f>
        <v>0</v>
      </c>
      <c r="AL965" s="727"/>
      <c r="AM965" s="727"/>
      <c r="AN965" s="213"/>
      <c r="AO965" s="213"/>
      <c r="AP965" s="213"/>
      <c r="AQ965" s="213"/>
      <c r="AR965" s="213"/>
      <c r="AS965" s="213"/>
      <c r="AT965" s="213"/>
      <c r="AU965" s="213"/>
      <c r="AV965" s="213"/>
      <c r="AW965" s="213"/>
      <c r="AX965" s="213"/>
      <c r="AY965" s="213"/>
    </row>
    <row r="966" spans="1:51" ht="14.6" x14ac:dyDescent="0.4">
      <c r="A966" s="735" t="str">
        <f>Tabla135[[#This Row],[Id Riesgo]]</f>
        <v>RC96</v>
      </c>
      <c r="B966" s="736" t="str">
        <f>Tabla135[[#This Row],[Riesgo]]</f>
        <v/>
      </c>
      <c r="C966" s="742" t="b">
        <f>Tabla135[[#This Row],[Identificado en paso 1 y 2?]]</f>
        <v>0</v>
      </c>
      <c r="D966" s="727" t="str">
        <f>_xlfn.XLOOKUP(Tabla135[[#This Row],[Id Riesgo]],Tabla13[Id Riesgo],Tabla13[Probabilidad],"",1)</f>
        <v/>
      </c>
      <c r="E966" s="727" t="str">
        <f>IF(C966=TRUE,_xlfn.XLOOKUP(Tabla135[[#This Row],[Id Riesgo]],Tabla13[Id Riesgo],Tabla13[Porcentaje Impacto],"",1),"")</f>
        <v/>
      </c>
      <c r="F966" s="290" t="str">
        <f t="shared" si="95"/>
        <v>RC96</v>
      </c>
      <c r="G966" s="415" t="b">
        <f>_xlfn.XLOOKUP(F966,Tabla13[Id Riesgo],Tabla13[Registro diligenciado],FALSE,1)</f>
        <v>0</v>
      </c>
      <c r="H966" s="290" t="str">
        <f>IF(G966,_xlfn.XLOOKUP(F966,Tabla6[Id Riesgo],Tabla6[DESCRIPCIÓN DEL RIESGO],FALSE,1),"")</f>
        <v/>
      </c>
      <c r="I966" s="327" t="str">
        <f>_xlfn.XLOOKUP(Tabla135[[#This Row],[Id Riesgo]],Tabla13[Id Riesgo],Tabla13[Probabilidad])</f>
        <v/>
      </c>
      <c r="J966" s="327" t="str">
        <f>_xlfn.XLOOKUP(Tabla135[[#This Row],[Id Riesgo]],Tabla13[Id Riesgo],Tabla13[Porcentaje Impacto],"",1)</f>
        <v/>
      </c>
      <c r="K966" s="311">
        <v>5</v>
      </c>
      <c r="L966" s="314"/>
      <c r="M966" s="314"/>
      <c r="N966" s="314"/>
      <c r="O966" s="295"/>
      <c r="P966" s="314"/>
      <c r="Q966" s="328" t="str">
        <f>_xlfn.TEXTJOIN(" ",TRUE,Tabla135[[#This Row],[Actividad - Acción ¿Qué?
Inicia con verbo]],Tabla135[[#This Row],[Complemento
(Observaciones o desviaciones)]])</f>
        <v/>
      </c>
      <c r="R966" s="295"/>
      <c r="S966" s="327" t="str">
        <f>_xlfn.XLOOKUP(Tabla135[[#This Row],[Tipo de control]],Tabla7[Tipo de control],Tabla7[Peso],"",1)</f>
        <v/>
      </c>
      <c r="T966" s="290" t="str">
        <f>_xlfn.XLOOKUP(Tabla135[[#This Row],[Tipo de control]],Tabla7[Tipo de control],Tabla7[Afectación matriz],"",1)</f>
        <v/>
      </c>
      <c r="U966" s="295"/>
      <c r="V966" s="327" t="str">
        <f>_xlfn.XLOOKUP(Tabla135[[#This Row],[Implementación]],Tabla11[Implementación],Tabla11[Peso],"",1)</f>
        <v/>
      </c>
      <c r="W966" s="295"/>
      <c r="X966" s="295"/>
      <c r="Y966" s="295"/>
      <c r="Z966" s="295"/>
      <c r="AA966" s="310" t="str">
        <f>IFERROR(Tabla135[[#This Row],[Peso del control]]+Tabla135[[#This Row],[Peso de la implementación]],"")</f>
        <v/>
      </c>
      <c r="AB966" s="310" t="str" cm="1">
        <f t="array" ref="AB966">IFERROR(IF(Tabla135[[#This Row],[Registro diligenciado]]=TRUE,_xlfn.IFS(AND(Tabla135[[#This Row],[No. de Control]]=1,Tabla135[[#This Row],[Desplazamiento en la Matriz]]="Probabilidad"),D966-(D966*Tabla135[[#This Row],[Valor del control]]),AND(Tabla135[[#This Row],[No. de Control]]&gt;1,Tabla135[[#This Row],[Desplazamiento en la Matriz]]="Probabilidad"),AB965-(AB965*Tabla135[[#This Row],[Valor del control]]),AND(Tabla135[[#This Row],[No. de Control]]=1,Tabla135[[#This Row],[Desplazamiento en la Matriz]]="Impacto"),D966,AND(Tabla135[[#This Row],[No. de Control]]&gt;1,Tabla135[[#This Row],[Desplazamiento en la Matriz]]="Impacto"),AB965),""),"")</f>
        <v/>
      </c>
      <c r="AC966" s="310" t="str" cm="1">
        <f t="array" ref="AC966">IFERROR(IF(Tabla135[[#This Row],[Registro diligenciado]]=TRUE,_xlfn.IFS(AND(Tabla135[[#This Row],[No. de Control]]=1,Tabla135[[#This Row],[Desplazamiento en la Matriz]]="Impacto"),E966-(E966*Tabla135[[#This Row],[Valor del control]]),AND(Tabla135[[#This Row],[No. de Control]]&gt;1,Tabla135[[#This Row],[Desplazamiento en la Matriz]]="Impacto"),AC965-(AC965*Tabla135[[#This Row],[Valor del control]]),AND(Tabla135[[#This Row],[No. de Control]]=1,Tabla135[[#This Row],[Desplazamiento en la Matriz]]="Probabilidad"),E966,AND(Tabla135[[#This Row],[No. de Control]]&gt;1,Tabla135[[#This Row],[Desplazamiento en la Matriz]]="Probabilidad"),AC965),""),"")</f>
        <v/>
      </c>
      <c r="AD966" s="310">
        <f>IFERROR(_xlfn.MINIFS(Tabla135[Probabilidad residual],Tabla135[Id Riesgo],Tabla135[[#This Row],[Id Riesgo]]),"")</f>
        <v>0</v>
      </c>
      <c r="AE966" s="310">
        <f>IFERROR(_xlfn.MINIFS(Tabla135[Impacto residual],Tabla135[Id Riesgo],Tabla135[[#This Row],[Id Riesgo]]),"")</f>
        <v>0</v>
      </c>
      <c r="AF966" s="310" t="str" cm="1">
        <f t="array" ref="AF96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66" s="310" t="str" cm="1">
        <f t="array" ref="AG96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6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66" s="213"/>
      <c r="AJ966" s="727">
        <f>_xlfn.MINIFS(Tabla135[Probabilidad residual],Tabla135[Id Riesgo],Tabla135[[#This Row],[Id Riesgo]])</f>
        <v>0</v>
      </c>
      <c r="AK966" s="727">
        <f>_xlfn.MINIFS(Tabla135[Impacto residual],Tabla135[Id Riesgo],Tabla135[[#This Row],[Id Riesgo]])</f>
        <v>0</v>
      </c>
      <c r="AL966" s="727"/>
      <c r="AM966" s="727"/>
      <c r="AN966" s="213"/>
      <c r="AO966" s="213"/>
      <c r="AP966" s="213"/>
      <c r="AQ966" s="213"/>
      <c r="AR966" s="213"/>
      <c r="AS966" s="213"/>
      <c r="AT966" s="213"/>
      <c r="AU966" s="213"/>
      <c r="AV966" s="213"/>
      <c r="AW966" s="213"/>
      <c r="AX966" s="213"/>
      <c r="AY966" s="213"/>
    </row>
    <row r="967" spans="1:51" ht="14.6" x14ac:dyDescent="0.4">
      <c r="A967" s="735" t="str">
        <f>Tabla135[[#This Row],[Id Riesgo]]</f>
        <v>RC96</v>
      </c>
      <c r="B967" s="736" t="str">
        <f>Tabla135[[#This Row],[Riesgo]]</f>
        <v/>
      </c>
      <c r="C967" s="742" t="b">
        <f>Tabla135[[#This Row],[Identificado en paso 1 y 2?]]</f>
        <v>0</v>
      </c>
      <c r="D967" s="727" t="str">
        <f>_xlfn.XLOOKUP(Tabla135[[#This Row],[Id Riesgo]],Tabla13[Id Riesgo],Tabla13[Probabilidad],"",1)</f>
        <v/>
      </c>
      <c r="E967" s="727" t="str">
        <f>IF(C967=TRUE,_xlfn.XLOOKUP(Tabla135[[#This Row],[Id Riesgo]],Tabla13[Id Riesgo],Tabla13[Porcentaje Impacto],"",1),"")</f>
        <v/>
      </c>
      <c r="F967" s="290" t="str">
        <f t="shared" si="95"/>
        <v>RC96</v>
      </c>
      <c r="G967" s="415" t="b">
        <f>_xlfn.XLOOKUP(F967,Tabla13[Id Riesgo],Tabla13[Registro diligenciado],FALSE,1)</f>
        <v>0</v>
      </c>
      <c r="H967" s="290" t="str">
        <f>IF(G967,_xlfn.XLOOKUP(F967,Tabla6[Id Riesgo],Tabla6[DESCRIPCIÓN DEL RIESGO],FALSE,1),"")</f>
        <v/>
      </c>
      <c r="I967" s="327" t="str">
        <f>_xlfn.XLOOKUP(Tabla135[[#This Row],[Id Riesgo]],Tabla13[Id Riesgo],Tabla13[Probabilidad])</f>
        <v/>
      </c>
      <c r="J967" s="327" t="str">
        <f>_xlfn.XLOOKUP(Tabla135[[#This Row],[Id Riesgo]],Tabla13[Id Riesgo],Tabla13[Porcentaje Impacto],"",1)</f>
        <v/>
      </c>
      <c r="K967" s="311">
        <v>6</v>
      </c>
      <c r="L967" s="314"/>
      <c r="M967" s="314"/>
      <c r="N967" s="314"/>
      <c r="O967" s="295"/>
      <c r="P967" s="314"/>
      <c r="Q967" s="328" t="str">
        <f>_xlfn.TEXTJOIN(" ",TRUE,Tabla135[[#This Row],[Actividad - Acción ¿Qué?
Inicia con verbo]],Tabla135[[#This Row],[Complemento
(Observaciones o desviaciones)]])</f>
        <v/>
      </c>
      <c r="R967" s="295"/>
      <c r="S967" s="327" t="str">
        <f>_xlfn.XLOOKUP(Tabla135[[#This Row],[Tipo de control]],Tabla7[Tipo de control],Tabla7[Peso],"",1)</f>
        <v/>
      </c>
      <c r="T967" s="290" t="str">
        <f>_xlfn.XLOOKUP(Tabla135[[#This Row],[Tipo de control]],Tabla7[Tipo de control],Tabla7[Afectación matriz],"",1)</f>
        <v/>
      </c>
      <c r="U967" s="295"/>
      <c r="V967" s="327" t="str">
        <f>_xlfn.XLOOKUP(Tabla135[[#This Row],[Implementación]],Tabla11[Implementación],Tabla11[Peso],"",1)</f>
        <v/>
      </c>
      <c r="W967" s="295"/>
      <c r="X967" s="295"/>
      <c r="Y967" s="295"/>
      <c r="Z967" s="295"/>
      <c r="AA967" s="310" t="str">
        <f>IFERROR(Tabla135[[#This Row],[Peso del control]]+Tabla135[[#This Row],[Peso de la implementación]],"")</f>
        <v/>
      </c>
      <c r="AB967" s="310" t="str" cm="1">
        <f t="array" ref="AB967">IFERROR(IF(Tabla135[[#This Row],[Registro diligenciado]]=TRUE,_xlfn.IFS(AND(Tabla135[[#This Row],[No. de Control]]=1,Tabla135[[#This Row],[Desplazamiento en la Matriz]]="Probabilidad"),D967-(D967*Tabla135[[#This Row],[Valor del control]]),AND(Tabla135[[#This Row],[No. de Control]]&gt;1,Tabla135[[#This Row],[Desplazamiento en la Matriz]]="Probabilidad"),AB966-(AB966*Tabla135[[#This Row],[Valor del control]]),AND(Tabla135[[#This Row],[No. de Control]]=1,Tabla135[[#This Row],[Desplazamiento en la Matriz]]="Impacto"),D967,AND(Tabla135[[#This Row],[No. de Control]]&gt;1,Tabla135[[#This Row],[Desplazamiento en la Matriz]]="Impacto"),AB966),""),"")</f>
        <v/>
      </c>
      <c r="AC967" s="310" t="str" cm="1">
        <f t="array" ref="AC967">IFERROR(IF(Tabla135[[#This Row],[Registro diligenciado]]=TRUE,_xlfn.IFS(AND(Tabla135[[#This Row],[No. de Control]]=1,Tabla135[[#This Row],[Desplazamiento en la Matriz]]="Impacto"),E967-(E967*Tabla135[[#This Row],[Valor del control]]),AND(Tabla135[[#This Row],[No. de Control]]&gt;1,Tabla135[[#This Row],[Desplazamiento en la Matriz]]="Impacto"),AC966-(AC966*Tabla135[[#This Row],[Valor del control]]),AND(Tabla135[[#This Row],[No. de Control]]=1,Tabla135[[#This Row],[Desplazamiento en la Matriz]]="Probabilidad"),E967,AND(Tabla135[[#This Row],[No. de Control]]&gt;1,Tabla135[[#This Row],[Desplazamiento en la Matriz]]="Probabilidad"),AC966),""),"")</f>
        <v/>
      </c>
      <c r="AD967" s="310">
        <f>IFERROR(_xlfn.MINIFS(Tabla135[Probabilidad residual],Tabla135[Id Riesgo],Tabla135[[#This Row],[Id Riesgo]]),"")</f>
        <v>0</v>
      </c>
      <c r="AE967" s="310">
        <f>IFERROR(_xlfn.MINIFS(Tabla135[Impacto residual],Tabla135[Id Riesgo],Tabla135[[#This Row],[Id Riesgo]]),"")</f>
        <v>0</v>
      </c>
      <c r="AF967" s="310" t="str" cm="1">
        <f t="array" ref="AF96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67" s="310" t="str" cm="1">
        <f t="array" ref="AG96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6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67" s="213"/>
      <c r="AJ967" s="727">
        <f>_xlfn.MINIFS(Tabla135[Probabilidad residual],Tabla135[Id Riesgo],Tabla135[[#This Row],[Id Riesgo]])</f>
        <v>0</v>
      </c>
      <c r="AK967" s="727">
        <f>_xlfn.MINIFS(Tabla135[Impacto residual],Tabla135[Id Riesgo],Tabla135[[#This Row],[Id Riesgo]])</f>
        <v>0</v>
      </c>
      <c r="AL967" s="727"/>
      <c r="AM967" s="727"/>
      <c r="AN967" s="213"/>
      <c r="AO967" s="213"/>
      <c r="AP967" s="213"/>
      <c r="AQ967" s="213"/>
      <c r="AR967" s="213"/>
      <c r="AS967" s="213"/>
      <c r="AT967" s="213"/>
      <c r="AU967" s="213"/>
      <c r="AV967" s="213"/>
      <c r="AW967" s="213"/>
      <c r="AX967" s="213"/>
      <c r="AY967" s="213"/>
    </row>
    <row r="968" spans="1:51" ht="14.6" x14ac:dyDescent="0.4">
      <c r="A968" s="735" t="str">
        <f>Tabla135[[#This Row],[Id Riesgo]]</f>
        <v>RC96</v>
      </c>
      <c r="B968" s="736" t="str">
        <f>Tabla135[[#This Row],[Riesgo]]</f>
        <v/>
      </c>
      <c r="C968" s="742" t="b">
        <f>Tabla135[[#This Row],[Identificado en paso 1 y 2?]]</f>
        <v>0</v>
      </c>
      <c r="D968" s="727" t="str">
        <f>_xlfn.XLOOKUP(Tabla135[[#This Row],[Id Riesgo]],Tabla13[Id Riesgo],Tabla13[Probabilidad],"",1)</f>
        <v/>
      </c>
      <c r="E968" s="727" t="str">
        <f>IF(C968=TRUE,_xlfn.XLOOKUP(Tabla135[[#This Row],[Id Riesgo]],Tabla13[Id Riesgo],Tabla13[Porcentaje Impacto],"",1),"")</f>
        <v/>
      </c>
      <c r="F968" s="290" t="str">
        <f t="shared" si="95"/>
        <v>RC96</v>
      </c>
      <c r="G968" s="415" t="b">
        <f>_xlfn.XLOOKUP(F968,Tabla13[Id Riesgo],Tabla13[Registro diligenciado],FALSE,1)</f>
        <v>0</v>
      </c>
      <c r="H968" s="290" t="str">
        <f>IF(G968,_xlfn.XLOOKUP(F968,Tabla6[Id Riesgo],Tabla6[DESCRIPCIÓN DEL RIESGO],FALSE,1),"")</f>
        <v/>
      </c>
      <c r="I968" s="327" t="str">
        <f>_xlfn.XLOOKUP(Tabla135[[#This Row],[Id Riesgo]],Tabla13[Id Riesgo],Tabla13[Probabilidad])</f>
        <v/>
      </c>
      <c r="J968" s="327" t="str">
        <f>_xlfn.XLOOKUP(Tabla135[[#This Row],[Id Riesgo]],Tabla13[Id Riesgo],Tabla13[Porcentaje Impacto],"",1)</f>
        <v/>
      </c>
      <c r="K968" s="311">
        <v>7</v>
      </c>
      <c r="L968" s="314"/>
      <c r="M968" s="314"/>
      <c r="N968" s="314"/>
      <c r="O968" s="295"/>
      <c r="P968" s="314"/>
      <c r="Q968" s="328" t="str">
        <f>_xlfn.TEXTJOIN(" ",TRUE,Tabla135[[#This Row],[Actividad - Acción ¿Qué?
Inicia con verbo]],Tabla135[[#This Row],[Complemento
(Observaciones o desviaciones)]])</f>
        <v/>
      </c>
      <c r="R968" s="295"/>
      <c r="S968" s="327" t="str">
        <f>_xlfn.XLOOKUP(Tabla135[[#This Row],[Tipo de control]],Tabla7[Tipo de control],Tabla7[Peso],"",1)</f>
        <v/>
      </c>
      <c r="T968" s="290" t="str">
        <f>_xlfn.XLOOKUP(Tabla135[[#This Row],[Tipo de control]],Tabla7[Tipo de control],Tabla7[Afectación matriz],"",1)</f>
        <v/>
      </c>
      <c r="U968" s="295"/>
      <c r="V968" s="327" t="str">
        <f>_xlfn.XLOOKUP(Tabla135[[#This Row],[Implementación]],Tabla11[Implementación],Tabla11[Peso],"",1)</f>
        <v/>
      </c>
      <c r="W968" s="295"/>
      <c r="X968" s="295"/>
      <c r="Y968" s="295"/>
      <c r="Z968" s="295"/>
      <c r="AA968" s="310" t="str">
        <f>IFERROR(Tabla135[[#This Row],[Peso del control]]+Tabla135[[#This Row],[Peso de la implementación]],"")</f>
        <v/>
      </c>
      <c r="AB968" s="310" t="str" cm="1">
        <f t="array" ref="AB968">IFERROR(IF(Tabla135[[#This Row],[Registro diligenciado]]=TRUE,_xlfn.IFS(AND(Tabla135[[#This Row],[No. de Control]]=1,Tabla135[[#This Row],[Desplazamiento en la Matriz]]="Probabilidad"),D968-(D968*Tabla135[[#This Row],[Valor del control]]),AND(Tabla135[[#This Row],[No. de Control]]&gt;1,Tabla135[[#This Row],[Desplazamiento en la Matriz]]="Probabilidad"),AB967-(AB967*Tabla135[[#This Row],[Valor del control]]),AND(Tabla135[[#This Row],[No. de Control]]=1,Tabla135[[#This Row],[Desplazamiento en la Matriz]]="Impacto"),D968,AND(Tabla135[[#This Row],[No. de Control]]&gt;1,Tabla135[[#This Row],[Desplazamiento en la Matriz]]="Impacto"),AB967),""),"")</f>
        <v/>
      </c>
      <c r="AC968" s="310" t="str" cm="1">
        <f t="array" ref="AC968">IFERROR(IF(Tabla135[[#This Row],[Registro diligenciado]]=TRUE,_xlfn.IFS(AND(Tabla135[[#This Row],[No. de Control]]=1,Tabla135[[#This Row],[Desplazamiento en la Matriz]]="Impacto"),E968-(E968*Tabla135[[#This Row],[Valor del control]]),AND(Tabla135[[#This Row],[No. de Control]]&gt;1,Tabla135[[#This Row],[Desplazamiento en la Matriz]]="Impacto"),AC967-(AC967*Tabla135[[#This Row],[Valor del control]]),AND(Tabla135[[#This Row],[No. de Control]]=1,Tabla135[[#This Row],[Desplazamiento en la Matriz]]="Probabilidad"),E968,AND(Tabla135[[#This Row],[No. de Control]]&gt;1,Tabla135[[#This Row],[Desplazamiento en la Matriz]]="Probabilidad"),AC967),""),"")</f>
        <v/>
      </c>
      <c r="AD968" s="310">
        <f>IFERROR(_xlfn.MINIFS(Tabla135[Probabilidad residual],Tabla135[Id Riesgo],Tabla135[[#This Row],[Id Riesgo]]),"")</f>
        <v>0</v>
      </c>
      <c r="AE968" s="310">
        <f>IFERROR(_xlfn.MINIFS(Tabla135[Impacto residual],Tabla135[Id Riesgo],Tabla135[[#This Row],[Id Riesgo]]),"")</f>
        <v>0</v>
      </c>
      <c r="AF968" s="310" t="str" cm="1">
        <f t="array" ref="AF96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68" s="310" t="str" cm="1">
        <f t="array" ref="AG96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6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68" s="213"/>
      <c r="AJ968" s="727">
        <f>_xlfn.MINIFS(Tabla135[Probabilidad residual],Tabla135[Id Riesgo],Tabla135[[#This Row],[Id Riesgo]])</f>
        <v>0</v>
      </c>
      <c r="AK968" s="727">
        <f>_xlfn.MINIFS(Tabla135[Impacto residual],Tabla135[Id Riesgo],Tabla135[[#This Row],[Id Riesgo]])</f>
        <v>0</v>
      </c>
      <c r="AL968" s="727"/>
      <c r="AM968" s="727"/>
      <c r="AN968" s="213"/>
      <c r="AO968" s="213"/>
      <c r="AP968" s="213"/>
      <c r="AQ968" s="213"/>
      <c r="AR968" s="213"/>
      <c r="AS968" s="213"/>
      <c r="AT968" s="213"/>
      <c r="AU968" s="213"/>
      <c r="AV968" s="213"/>
      <c r="AW968" s="213"/>
      <c r="AX968" s="213"/>
      <c r="AY968" s="213"/>
    </row>
    <row r="969" spans="1:51" ht="14.6" x14ac:dyDescent="0.4">
      <c r="A969" s="735" t="str">
        <f>Tabla135[[#This Row],[Id Riesgo]]</f>
        <v>RC96</v>
      </c>
      <c r="B969" s="736" t="str">
        <f>Tabla135[[#This Row],[Riesgo]]</f>
        <v/>
      </c>
      <c r="C969" s="742" t="b">
        <f>Tabla135[[#This Row],[Identificado en paso 1 y 2?]]</f>
        <v>0</v>
      </c>
      <c r="D969" s="727" t="str">
        <f>_xlfn.XLOOKUP(Tabla135[[#This Row],[Id Riesgo]],Tabla13[Id Riesgo],Tabla13[Probabilidad],"",1)</f>
        <v/>
      </c>
      <c r="E969" s="727" t="str">
        <f>IF(C969=TRUE,_xlfn.XLOOKUP(Tabla135[[#This Row],[Id Riesgo]],Tabla13[Id Riesgo],Tabla13[Porcentaje Impacto],"",1),"")</f>
        <v/>
      </c>
      <c r="F969" s="290" t="str">
        <f t="shared" si="95"/>
        <v>RC96</v>
      </c>
      <c r="G969" s="415" t="b">
        <f>_xlfn.XLOOKUP(F969,Tabla13[Id Riesgo],Tabla13[Registro diligenciado],FALSE,1)</f>
        <v>0</v>
      </c>
      <c r="H969" s="290" t="str">
        <f>IF(G969,_xlfn.XLOOKUP(F969,Tabla6[Id Riesgo],Tabla6[DESCRIPCIÓN DEL RIESGO],FALSE,1),"")</f>
        <v/>
      </c>
      <c r="I969" s="327" t="str">
        <f>_xlfn.XLOOKUP(Tabla135[[#This Row],[Id Riesgo]],Tabla13[Id Riesgo],Tabla13[Probabilidad])</f>
        <v/>
      </c>
      <c r="J969" s="327" t="str">
        <f>_xlfn.XLOOKUP(Tabla135[[#This Row],[Id Riesgo]],Tabla13[Id Riesgo],Tabla13[Porcentaje Impacto],"",1)</f>
        <v/>
      </c>
      <c r="K969" s="311">
        <v>8</v>
      </c>
      <c r="L969" s="314"/>
      <c r="M969" s="314"/>
      <c r="N969" s="314"/>
      <c r="O969" s="295"/>
      <c r="P969" s="314"/>
      <c r="Q969" s="328" t="str">
        <f>_xlfn.TEXTJOIN(" ",TRUE,Tabla135[[#This Row],[Actividad - Acción ¿Qué?
Inicia con verbo]],Tabla135[[#This Row],[Complemento
(Observaciones o desviaciones)]])</f>
        <v/>
      </c>
      <c r="R969" s="295"/>
      <c r="S969" s="327" t="str">
        <f>_xlfn.XLOOKUP(Tabla135[[#This Row],[Tipo de control]],Tabla7[Tipo de control],Tabla7[Peso],"",1)</f>
        <v/>
      </c>
      <c r="T969" s="290" t="str">
        <f>_xlfn.XLOOKUP(Tabla135[[#This Row],[Tipo de control]],Tabla7[Tipo de control],Tabla7[Afectación matriz],"",1)</f>
        <v/>
      </c>
      <c r="U969" s="295"/>
      <c r="V969" s="327" t="str">
        <f>_xlfn.XLOOKUP(Tabla135[[#This Row],[Implementación]],Tabla11[Implementación],Tabla11[Peso],"",1)</f>
        <v/>
      </c>
      <c r="W969" s="295"/>
      <c r="X969" s="295"/>
      <c r="Y969" s="295"/>
      <c r="Z969" s="295"/>
      <c r="AA969" s="310" t="str">
        <f>IFERROR(Tabla135[[#This Row],[Peso del control]]+Tabla135[[#This Row],[Peso de la implementación]],"")</f>
        <v/>
      </c>
      <c r="AB969" s="310" t="str" cm="1">
        <f t="array" ref="AB969">IFERROR(IF(Tabla135[[#This Row],[Registro diligenciado]]=TRUE,_xlfn.IFS(AND(Tabla135[[#This Row],[No. de Control]]=1,Tabla135[[#This Row],[Desplazamiento en la Matriz]]="Probabilidad"),D969-(D969*Tabla135[[#This Row],[Valor del control]]),AND(Tabla135[[#This Row],[No. de Control]]&gt;1,Tabla135[[#This Row],[Desplazamiento en la Matriz]]="Probabilidad"),AB968-(AB968*Tabla135[[#This Row],[Valor del control]]),AND(Tabla135[[#This Row],[No. de Control]]=1,Tabla135[[#This Row],[Desplazamiento en la Matriz]]="Impacto"),D969,AND(Tabla135[[#This Row],[No. de Control]]&gt;1,Tabla135[[#This Row],[Desplazamiento en la Matriz]]="Impacto"),AB968),""),"")</f>
        <v/>
      </c>
      <c r="AC969" s="310" t="str" cm="1">
        <f t="array" ref="AC969">IFERROR(IF(Tabla135[[#This Row],[Registro diligenciado]]=TRUE,_xlfn.IFS(AND(Tabla135[[#This Row],[No. de Control]]=1,Tabla135[[#This Row],[Desplazamiento en la Matriz]]="Impacto"),E969-(E969*Tabla135[[#This Row],[Valor del control]]),AND(Tabla135[[#This Row],[No. de Control]]&gt;1,Tabla135[[#This Row],[Desplazamiento en la Matriz]]="Impacto"),AC968-(AC968*Tabla135[[#This Row],[Valor del control]]),AND(Tabla135[[#This Row],[No. de Control]]=1,Tabla135[[#This Row],[Desplazamiento en la Matriz]]="Probabilidad"),E969,AND(Tabla135[[#This Row],[No. de Control]]&gt;1,Tabla135[[#This Row],[Desplazamiento en la Matriz]]="Probabilidad"),AC968),""),"")</f>
        <v/>
      </c>
      <c r="AD969" s="310">
        <f>IFERROR(_xlfn.MINIFS(Tabla135[Probabilidad residual],Tabla135[Id Riesgo],Tabla135[[#This Row],[Id Riesgo]]),"")</f>
        <v>0</v>
      </c>
      <c r="AE969" s="310">
        <f>IFERROR(_xlfn.MINIFS(Tabla135[Impacto residual],Tabla135[Id Riesgo],Tabla135[[#This Row],[Id Riesgo]]),"")</f>
        <v>0</v>
      </c>
      <c r="AF969" s="310" t="str" cm="1">
        <f t="array" ref="AF96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69" s="310" t="str" cm="1">
        <f t="array" ref="AG96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6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69" s="213"/>
      <c r="AJ969" s="727">
        <f>_xlfn.MINIFS(Tabla135[Probabilidad residual],Tabla135[Id Riesgo],Tabla135[[#This Row],[Id Riesgo]])</f>
        <v>0</v>
      </c>
      <c r="AK969" s="727">
        <f>_xlfn.MINIFS(Tabla135[Impacto residual],Tabla135[Id Riesgo],Tabla135[[#This Row],[Id Riesgo]])</f>
        <v>0</v>
      </c>
      <c r="AL969" s="727"/>
      <c r="AM969" s="727"/>
      <c r="AN969" s="213"/>
      <c r="AO969" s="213"/>
      <c r="AP969" s="213"/>
      <c r="AQ969" s="213"/>
      <c r="AR969" s="213"/>
      <c r="AS969" s="213"/>
      <c r="AT969" s="213"/>
      <c r="AU969" s="213"/>
      <c r="AV969" s="213"/>
      <c r="AW969" s="213"/>
      <c r="AX969" s="213"/>
      <c r="AY969" s="213"/>
    </row>
    <row r="970" spans="1:51" ht="14.6" x14ac:dyDescent="0.4">
      <c r="A970" s="735" t="str">
        <f>Tabla135[[#This Row],[Id Riesgo]]</f>
        <v>RC96</v>
      </c>
      <c r="B970" s="736" t="str">
        <f>Tabla135[[#This Row],[Riesgo]]</f>
        <v/>
      </c>
      <c r="C970" s="742" t="b">
        <f>Tabla135[[#This Row],[Identificado en paso 1 y 2?]]</f>
        <v>0</v>
      </c>
      <c r="D970" s="727" t="str">
        <f>_xlfn.XLOOKUP(Tabla135[[#This Row],[Id Riesgo]],Tabla13[Id Riesgo],Tabla13[Probabilidad],"",1)</f>
        <v/>
      </c>
      <c r="E970" s="727" t="str">
        <f>IF(C970=TRUE,_xlfn.XLOOKUP(Tabla135[[#This Row],[Id Riesgo]],Tabla13[Id Riesgo],Tabla13[Porcentaje Impacto],"",1),"")</f>
        <v/>
      </c>
      <c r="F970" s="290" t="str">
        <f t="shared" si="95"/>
        <v>RC96</v>
      </c>
      <c r="G970" s="415" t="b">
        <f>_xlfn.XLOOKUP(F970,Tabla13[Id Riesgo],Tabla13[Registro diligenciado],FALSE,1)</f>
        <v>0</v>
      </c>
      <c r="H970" s="290" t="str">
        <f>IF(G970,_xlfn.XLOOKUP(F970,Tabla6[Id Riesgo],Tabla6[DESCRIPCIÓN DEL RIESGO],FALSE,1),"")</f>
        <v/>
      </c>
      <c r="I970" s="327" t="str">
        <f>_xlfn.XLOOKUP(Tabla135[[#This Row],[Id Riesgo]],Tabla13[Id Riesgo],Tabla13[Probabilidad])</f>
        <v/>
      </c>
      <c r="J970" s="327" t="str">
        <f>_xlfn.XLOOKUP(Tabla135[[#This Row],[Id Riesgo]],Tabla13[Id Riesgo],Tabla13[Porcentaje Impacto],"",1)</f>
        <v/>
      </c>
      <c r="K970" s="311">
        <v>9</v>
      </c>
      <c r="L970" s="314"/>
      <c r="M970" s="314"/>
      <c r="N970" s="314"/>
      <c r="O970" s="295"/>
      <c r="P970" s="314"/>
      <c r="Q970" s="328" t="str">
        <f>_xlfn.TEXTJOIN(" ",TRUE,Tabla135[[#This Row],[Actividad - Acción ¿Qué?
Inicia con verbo]],Tabla135[[#This Row],[Complemento
(Observaciones o desviaciones)]])</f>
        <v/>
      </c>
      <c r="R970" s="295"/>
      <c r="S970" s="327" t="str">
        <f>_xlfn.XLOOKUP(Tabla135[[#This Row],[Tipo de control]],Tabla7[Tipo de control],Tabla7[Peso],"",1)</f>
        <v/>
      </c>
      <c r="T970" s="290" t="str">
        <f>_xlfn.XLOOKUP(Tabla135[[#This Row],[Tipo de control]],Tabla7[Tipo de control],Tabla7[Afectación matriz],"",1)</f>
        <v/>
      </c>
      <c r="U970" s="295"/>
      <c r="V970" s="327" t="str">
        <f>_xlfn.XLOOKUP(Tabla135[[#This Row],[Implementación]],Tabla11[Implementación],Tabla11[Peso],"",1)</f>
        <v/>
      </c>
      <c r="W970" s="295"/>
      <c r="X970" s="295"/>
      <c r="Y970" s="295"/>
      <c r="Z970" s="295"/>
      <c r="AA970" s="310" t="str">
        <f>IFERROR(Tabla135[[#This Row],[Peso del control]]+Tabla135[[#This Row],[Peso de la implementación]],"")</f>
        <v/>
      </c>
      <c r="AB970" s="310" t="str" cm="1">
        <f t="array" ref="AB970">IFERROR(IF(Tabla135[[#This Row],[Registro diligenciado]]=TRUE,_xlfn.IFS(AND(Tabla135[[#This Row],[No. de Control]]=1,Tabla135[[#This Row],[Desplazamiento en la Matriz]]="Probabilidad"),D970-(D970*Tabla135[[#This Row],[Valor del control]]),AND(Tabla135[[#This Row],[No. de Control]]&gt;1,Tabla135[[#This Row],[Desplazamiento en la Matriz]]="Probabilidad"),AB969-(AB969*Tabla135[[#This Row],[Valor del control]]),AND(Tabla135[[#This Row],[No. de Control]]=1,Tabla135[[#This Row],[Desplazamiento en la Matriz]]="Impacto"),D970,AND(Tabla135[[#This Row],[No. de Control]]&gt;1,Tabla135[[#This Row],[Desplazamiento en la Matriz]]="Impacto"),AB969),""),"")</f>
        <v/>
      </c>
      <c r="AC970" s="310" t="str" cm="1">
        <f t="array" ref="AC970">IFERROR(IF(Tabla135[[#This Row],[Registro diligenciado]]=TRUE,_xlfn.IFS(AND(Tabla135[[#This Row],[No. de Control]]=1,Tabla135[[#This Row],[Desplazamiento en la Matriz]]="Impacto"),E970-(E970*Tabla135[[#This Row],[Valor del control]]),AND(Tabla135[[#This Row],[No. de Control]]&gt;1,Tabla135[[#This Row],[Desplazamiento en la Matriz]]="Impacto"),AC969-(AC969*Tabla135[[#This Row],[Valor del control]]),AND(Tabla135[[#This Row],[No. de Control]]=1,Tabla135[[#This Row],[Desplazamiento en la Matriz]]="Probabilidad"),E970,AND(Tabla135[[#This Row],[No. de Control]]&gt;1,Tabla135[[#This Row],[Desplazamiento en la Matriz]]="Probabilidad"),AC969),""),"")</f>
        <v/>
      </c>
      <c r="AD970" s="310">
        <f>IFERROR(_xlfn.MINIFS(Tabla135[Probabilidad residual],Tabla135[Id Riesgo],Tabla135[[#This Row],[Id Riesgo]]),"")</f>
        <v>0</v>
      </c>
      <c r="AE970" s="310">
        <f>IFERROR(_xlfn.MINIFS(Tabla135[Impacto residual],Tabla135[Id Riesgo],Tabla135[[#This Row],[Id Riesgo]]),"")</f>
        <v>0</v>
      </c>
      <c r="AF970" s="310" t="str" cm="1">
        <f t="array" ref="AF97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70" s="310" t="str" cm="1">
        <f t="array" ref="AG97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7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70" s="213"/>
      <c r="AJ970" s="727">
        <f>_xlfn.MINIFS(Tabla135[Probabilidad residual],Tabla135[Id Riesgo],Tabla135[[#This Row],[Id Riesgo]])</f>
        <v>0</v>
      </c>
      <c r="AK970" s="727">
        <f>_xlfn.MINIFS(Tabla135[Impacto residual],Tabla135[Id Riesgo],Tabla135[[#This Row],[Id Riesgo]])</f>
        <v>0</v>
      </c>
      <c r="AL970" s="727"/>
      <c r="AM970" s="727"/>
      <c r="AN970" s="213"/>
      <c r="AO970" s="213"/>
      <c r="AP970" s="213"/>
      <c r="AQ970" s="213"/>
      <c r="AR970" s="213"/>
      <c r="AS970" s="213"/>
      <c r="AT970" s="213"/>
      <c r="AU970" s="213"/>
      <c r="AV970" s="213"/>
      <c r="AW970" s="213"/>
      <c r="AX970" s="213"/>
      <c r="AY970" s="213"/>
    </row>
    <row r="971" spans="1:51" ht="14.6" x14ac:dyDescent="0.4">
      <c r="A971" s="735" t="str">
        <f>Tabla135[[#This Row],[Id Riesgo]]</f>
        <v>RC96</v>
      </c>
      <c r="B971" s="736" t="str">
        <f>Tabla135[[#This Row],[Riesgo]]</f>
        <v/>
      </c>
      <c r="C971" s="742" t="b">
        <f>Tabla135[[#This Row],[Identificado en paso 1 y 2?]]</f>
        <v>0</v>
      </c>
      <c r="D971" s="727" t="str">
        <f>_xlfn.XLOOKUP(Tabla135[[#This Row],[Id Riesgo]],Tabla13[Id Riesgo],Tabla13[Probabilidad],"",1)</f>
        <v/>
      </c>
      <c r="E971" s="727" t="str">
        <f>IF(C971=TRUE,_xlfn.XLOOKUP(Tabla135[[#This Row],[Id Riesgo]],Tabla13[Id Riesgo],Tabla13[Porcentaje Impacto],"",1),"")</f>
        <v/>
      </c>
      <c r="F971" s="290" t="str">
        <f t="shared" si="95"/>
        <v>RC96</v>
      </c>
      <c r="G971" s="415" t="b">
        <f>_xlfn.XLOOKUP(F971,Tabla13[Id Riesgo],Tabla13[Registro diligenciado],FALSE,1)</f>
        <v>0</v>
      </c>
      <c r="H971" s="290" t="str">
        <f>IF(G971,_xlfn.XLOOKUP(F971,Tabla6[Id Riesgo],Tabla6[DESCRIPCIÓN DEL RIESGO],FALSE,1),"")</f>
        <v/>
      </c>
      <c r="I971" s="327" t="str">
        <f>_xlfn.XLOOKUP(Tabla135[[#This Row],[Id Riesgo]],Tabla13[Id Riesgo],Tabla13[Probabilidad])</f>
        <v/>
      </c>
      <c r="J971" s="327" t="str">
        <f>_xlfn.XLOOKUP(Tabla135[[#This Row],[Id Riesgo]],Tabla13[Id Riesgo],Tabla13[Porcentaje Impacto],"",1)</f>
        <v/>
      </c>
      <c r="K971" s="311">
        <v>10</v>
      </c>
      <c r="L971" s="314"/>
      <c r="M971" s="314"/>
      <c r="N971" s="314"/>
      <c r="O971" s="295"/>
      <c r="P971" s="314"/>
      <c r="Q971" s="328" t="str">
        <f>_xlfn.TEXTJOIN(" ",TRUE,Tabla135[[#This Row],[Actividad - Acción ¿Qué?
Inicia con verbo]],Tabla135[[#This Row],[Complemento
(Observaciones o desviaciones)]])</f>
        <v/>
      </c>
      <c r="R971" s="295"/>
      <c r="S971" s="327" t="str">
        <f>_xlfn.XLOOKUP(Tabla135[[#This Row],[Tipo de control]],Tabla7[Tipo de control],Tabla7[Peso],"",1)</f>
        <v/>
      </c>
      <c r="T971" s="290" t="str">
        <f>_xlfn.XLOOKUP(Tabla135[[#This Row],[Tipo de control]],Tabla7[Tipo de control],Tabla7[Afectación matriz],"",1)</f>
        <v/>
      </c>
      <c r="U971" s="295"/>
      <c r="V971" s="327" t="str">
        <f>_xlfn.XLOOKUP(Tabla135[[#This Row],[Implementación]],Tabla11[Implementación],Tabla11[Peso],"",1)</f>
        <v/>
      </c>
      <c r="W971" s="295"/>
      <c r="X971" s="295"/>
      <c r="Y971" s="295"/>
      <c r="Z971" s="295"/>
      <c r="AA971" s="310" t="str">
        <f>IFERROR(Tabla135[[#This Row],[Peso del control]]+Tabla135[[#This Row],[Peso de la implementación]],"")</f>
        <v/>
      </c>
      <c r="AB971" s="310" t="str" cm="1">
        <f t="array" ref="AB971">IFERROR(IF(Tabla135[[#This Row],[Registro diligenciado]]=TRUE,_xlfn.IFS(AND(Tabla135[[#This Row],[No. de Control]]=1,Tabla135[[#This Row],[Desplazamiento en la Matriz]]="Probabilidad"),D971-(D971*Tabla135[[#This Row],[Valor del control]]),AND(Tabla135[[#This Row],[No. de Control]]&gt;1,Tabla135[[#This Row],[Desplazamiento en la Matriz]]="Probabilidad"),AB970-(AB970*Tabla135[[#This Row],[Valor del control]]),AND(Tabla135[[#This Row],[No. de Control]]=1,Tabla135[[#This Row],[Desplazamiento en la Matriz]]="Impacto"),D971,AND(Tabla135[[#This Row],[No. de Control]]&gt;1,Tabla135[[#This Row],[Desplazamiento en la Matriz]]="Impacto"),AB970),""),"")</f>
        <v/>
      </c>
      <c r="AC971" s="310" t="str" cm="1">
        <f t="array" ref="AC971">IFERROR(IF(Tabla135[[#This Row],[Registro diligenciado]]=TRUE,_xlfn.IFS(AND(Tabla135[[#This Row],[No. de Control]]=1,Tabla135[[#This Row],[Desplazamiento en la Matriz]]="Impacto"),E971-(E971*Tabla135[[#This Row],[Valor del control]]),AND(Tabla135[[#This Row],[No. de Control]]&gt;1,Tabla135[[#This Row],[Desplazamiento en la Matriz]]="Impacto"),AC970-(AC970*Tabla135[[#This Row],[Valor del control]]),AND(Tabla135[[#This Row],[No. de Control]]=1,Tabla135[[#This Row],[Desplazamiento en la Matriz]]="Probabilidad"),E971,AND(Tabla135[[#This Row],[No. de Control]]&gt;1,Tabla135[[#This Row],[Desplazamiento en la Matriz]]="Probabilidad"),AC970),""),"")</f>
        <v/>
      </c>
      <c r="AD971" s="310">
        <f>IFERROR(_xlfn.MINIFS(Tabla135[Probabilidad residual],Tabla135[Id Riesgo],Tabla135[[#This Row],[Id Riesgo]]),"")</f>
        <v>0</v>
      </c>
      <c r="AE971" s="310">
        <f>IFERROR(_xlfn.MINIFS(Tabla135[Impacto residual],Tabla135[Id Riesgo],Tabla135[[#This Row],[Id Riesgo]]),"")</f>
        <v>0</v>
      </c>
      <c r="AF971" s="310" t="str" cm="1">
        <f t="array" ref="AF97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71" s="310" t="str" cm="1">
        <f t="array" ref="AG97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7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71" s="213"/>
      <c r="AJ971" s="727">
        <f>_xlfn.MINIFS(Tabla135[Probabilidad residual],Tabla135[Id Riesgo],Tabla135[[#This Row],[Id Riesgo]])</f>
        <v>0</v>
      </c>
      <c r="AK971" s="727">
        <f>_xlfn.MINIFS(Tabla135[Impacto residual],Tabla135[Id Riesgo],Tabla135[[#This Row],[Id Riesgo]])</f>
        <v>0</v>
      </c>
      <c r="AL971" s="727"/>
      <c r="AM971" s="727"/>
      <c r="AN971" s="213"/>
      <c r="AO971" s="213"/>
      <c r="AP971" s="213"/>
      <c r="AQ971" s="213"/>
      <c r="AR971" s="213"/>
      <c r="AS971" s="213"/>
      <c r="AT971" s="213"/>
      <c r="AU971" s="213"/>
      <c r="AV971" s="213"/>
      <c r="AW971" s="213"/>
      <c r="AX971" s="213"/>
      <c r="AY971" s="213"/>
    </row>
    <row r="972" spans="1:51" ht="14.6" x14ac:dyDescent="0.4">
      <c r="A972" s="735" t="str">
        <f>Tabla135[[#This Row],[Id Riesgo]]</f>
        <v>RC97</v>
      </c>
      <c r="B972" s="736" t="str">
        <f>Tabla135[[#This Row],[Riesgo]]</f>
        <v/>
      </c>
      <c r="C972" s="742" t="b">
        <f>Tabla135[[#This Row],[Identificado en paso 1 y 2?]]</f>
        <v>0</v>
      </c>
      <c r="D972" s="727" t="str">
        <f>_xlfn.XLOOKUP(Tabla135[[#This Row],[Id Riesgo]],Tabla13[Id Riesgo],Tabla13[Probabilidad],"",1)</f>
        <v/>
      </c>
      <c r="E972" s="727" t="str">
        <f>IF(C972=TRUE,_xlfn.XLOOKUP(Tabla135[[#This Row],[Id Riesgo]],Tabla13[Id Riesgo],Tabla13[Porcentaje Impacto],"",1),"")</f>
        <v/>
      </c>
      <c r="F972" s="290" t="s">
        <v>228</v>
      </c>
      <c r="G972" s="415" t="b">
        <f>_xlfn.XLOOKUP(F972,Tabla13[Id Riesgo],Tabla13[Registro diligenciado],FALSE,1)</f>
        <v>0</v>
      </c>
      <c r="H972" s="290" t="str">
        <f>IF(G972,_xlfn.XLOOKUP(F972,Tabla6[Id Riesgo],Tabla6[DESCRIPCIÓN DEL RIESGO],FALSE,1),"")</f>
        <v/>
      </c>
      <c r="I972" s="327" t="str">
        <f>_xlfn.XLOOKUP(Tabla135[[#This Row],[Id Riesgo]],Tabla13[Id Riesgo],Tabla13[Probabilidad])</f>
        <v/>
      </c>
      <c r="J972" s="327" t="str">
        <f>_xlfn.XLOOKUP(Tabla135[[#This Row],[Id Riesgo]],Tabla13[Id Riesgo],Tabla13[Porcentaje Impacto],"",1)</f>
        <v/>
      </c>
      <c r="K972" s="311">
        <v>1</v>
      </c>
      <c r="L972" s="314"/>
      <c r="M972" s="314"/>
      <c r="N972" s="314"/>
      <c r="O972" s="295"/>
      <c r="P972" s="314"/>
      <c r="Q972" s="328" t="str">
        <f>_xlfn.TEXTJOIN(" ",TRUE,Tabla135[[#This Row],[Actividad - Acción ¿Qué?
Inicia con verbo]],Tabla135[[#This Row],[Complemento
(Observaciones o desviaciones)]])</f>
        <v/>
      </c>
      <c r="R972" s="295"/>
      <c r="S972" s="327" t="str">
        <f>_xlfn.XLOOKUP(Tabla135[[#This Row],[Tipo de control]],Tabla7[Tipo de control],Tabla7[Peso],"",1)</f>
        <v/>
      </c>
      <c r="T972" s="290" t="str">
        <f>_xlfn.XLOOKUP(Tabla135[[#This Row],[Tipo de control]],Tabla7[Tipo de control],Tabla7[Afectación matriz],"",1)</f>
        <v/>
      </c>
      <c r="U972" s="295"/>
      <c r="V972" s="327" t="str">
        <f>_xlfn.XLOOKUP(Tabla135[[#This Row],[Implementación]],Tabla11[Implementación],Tabla11[Peso],"",1)</f>
        <v/>
      </c>
      <c r="W972" s="295"/>
      <c r="X972" s="295"/>
      <c r="Y972" s="295"/>
      <c r="Z972" s="295"/>
      <c r="AA972" s="310" t="str">
        <f>IFERROR(Tabla135[[#This Row],[Peso del control]]+Tabla135[[#This Row],[Peso de la implementación]],"")</f>
        <v/>
      </c>
      <c r="AB972" s="310" t="str" cm="1">
        <f t="array" ref="AB972">IFERROR(IF(Tabla135[[#This Row],[Registro diligenciado]]=TRUE,_xlfn.IFS(AND(Tabla135[[#This Row],[No. de Control]]=1,Tabla135[[#This Row],[Desplazamiento en la Matriz]]="Probabilidad"),D972-(D972*Tabla135[[#This Row],[Valor del control]]),AND(Tabla135[[#This Row],[No. de Control]]&gt;1,Tabla135[[#This Row],[Desplazamiento en la Matriz]]="Probabilidad"),AB971-(AB971*Tabla135[[#This Row],[Valor del control]]),AND(Tabla135[[#This Row],[No. de Control]]=1,Tabla135[[#This Row],[Desplazamiento en la Matriz]]="Impacto"),D972,AND(Tabla135[[#This Row],[No. de Control]]&gt;1,Tabla135[[#This Row],[Desplazamiento en la Matriz]]="Impacto"),AB971),""),"")</f>
        <v/>
      </c>
      <c r="AC972" s="310" t="str" cm="1">
        <f t="array" ref="AC972">IFERROR(IF(Tabla135[[#This Row],[Registro diligenciado]]=TRUE,_xlfn.IFS(AND(Tabla135[[#This Row],[No. de Control]]=1,Tabla135[[#This Row],[Desplazamiento en la Matriz]]="Impacto"),E972-(E972*Tabla135[[#This Row],[Valor del control]]),AND(Tabla135[[#This Row],[No. de Control]]&gt;1,Tabla135[[#This Row],[Desplazamiento en la Matriz]]="Impacto"),AC971-(AC971*Tabla135[[#This Row],[Valor del control]]),AND(Tabla135[[#This Row],[No. de Control]]=1,Tabla135[[#This Row],[Desplazamiento en la Matriz]]="Probabilidad"),E972,AND(Tabla135[[#This Row],[No. de Control]]&gt;1,Tabla135[[#This Row],[Desplazamiento en la Matriz]]="Probabilidad"),AC971),""),"")</f>
        <v/>
      </c>
      <c r="AD972" s="310">
        <f>IFERROR(_xlfn.MINIFS(Tabla135[Probabilidad residual],Tabla135[Id Riesgo],Tabla135[[#This Row],[Id Riesgo]]),"")</f>
        <v>0</v>
      </c>
      <c r="AE972" s="310">
        <f>IFERROR(_xlfn.MINIFS(Tabla135[Impacto residual],Tabla135[Id Riesgo],Tabla135[[#This Row],[Id Riesgo]]),"")</f>
        <v>0</v>
      </c>
      <c r="AF972" s="310" t="str" cm="1">
        <f t="array" ref="AF97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72" s="310" t="str" cm="1">
        <f t="array" ref="AG97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7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72" s="213"/>
      <c r="AJ972" s="727">
        <f>_xlfn.MINIFS(Tabla135[Probabilidad residual],Tabla135[Id Riesgo],Tabla135[[#This Row],[Id Riesgo]])</f>
        <v>0</v>
      </c>
      <c r="AK972" s="727">
        <f>_xlfn.MINIFS(Tabla135[Impacto residual],Tabla135[Id Riesgo],Tabla135[[#This Row],[Id Riesgo]])</f>
        <v>0</v>
      </c>
      <c r="AL972" s="727" t="str" cm="1">
        <f t="array" ref="AL972">IFERROR(_xlfn.IFS(AND(AJ972&gt;=CONFIGURACIÓN!$BF$6,AJ972&lt;=CONFIGURACIÓN!$BG$6),CONFIGURACIÓN!$BE$6,AND(AJ972&gt;=CONFIGURACIÓN!$BF$7,AJ972&lt;=CONFIGURACIÓN!$BG$7),CONFIGURACIÓN!$BE$7,AND(AJ972&gt;=CONFIGURACIÓN!$BF$8,AJ972&lt;=CONFIGURACIÓN!$BG$8),CONFIGURACIÓN!$BE$8,AND(AJ972&gt;=CONFIGURACIÓN!$BF$9,AJ972&lt;=CONFIGURACIÓN!$BG$9),CONFIGURACIÓN!$BE$9,AND(AJ972&gt;=CONFIGURACIÓN!$BF$10,AJ972&lt;=CONFIGURACIÓN!$BG$10),CONFIGURACIÓN!$BE$10),"")</f>
        <v/>
      </c>
      <c r="AM972" s="727" t="str" cm="1">
        <f t="array" ref="AM972">IFERROR(_xlfn.IFS(AND(AK972&gt;=CONFIGURACIÓN!$BJ$6,AK972&lt;=CONFIGURACIÓN!$BK$6),CONFIGURACIÓN!$BI$6,AND(AK972&gt;=CONFIGURACIÓN!$BJ$7,AK972&lt;=CONFIGURACIÓN!$BK$7),CONFIGURACIÓN!$BI$7,AND(AK972&gt;=CONFIGURACIÓN!$BJ$8,AK972&lt;=CONFIGURACIÓN!$BK$8),CONFIGURACIÓN!$BI$8,AND(AK972&gt;=CONFIGURACIÓN!$BJ$9,AK972&lt;=CONFIGURACIÓN!$BK$9),CONFIGURACIÓN!$BI$9,AND(AK972&gt;=CONFIGURACIÓN!$BJ$10,AK972&lt;=CONFIGURACIÓN!$BK$10),CONFIGURACIÓN!$BI$10),"")</f>
        <v/>
      </c>
      <c r="AN972" s="213"/>
      <c r="AO972" s="213"/>
      <c r="AP972" s="213"/>
      <c r="AQ972" s="213"/>
      <c r="AR972" s="213"/>
      <c r="AS972" s="213"/>
      <c r="AT972" s="213"/>
      <c r="AU972" s="213"/>
      <c r="AV972" s="213"/>
      <c r="AW972" s="213"/>
      <c r="AX972" s="213"/>
      <c r="AY972" s="213"/>
    </row>
    <row r="973" spans="1:51" ht="14.6" x14ac:dyDescent="0.4">
      <c r="A973" s="735" t="str">
        <f>Tabla135[[#This Row],[Id Riesgo]]</f>
        <v>RC97</v>
      </c>
      <c r="B973" s="736" t="str">
        <f>Tabla135[[#This Row],[Riesgo]]</f>
        <v/>
      </c>
      <c r="C973" s="742" t="b">
        <f>Tabla135[[#This Row],[Identificado en paso 1 y 2?]]</f>
        <v>0</v>
      </c>
      <c r="D973" s="727" t="str">
        <f>_xlfn.XLOOKUP(Tabla135[[#This Row],[Id Riesgo]],Tabla13[Id Riesgo],Tabla13[Probabilidad],"",1)</f>
        <v/>
      </c>
      <c r="E973" s="727" t="str">
        <f>IF(C973=TRUE,_xlfn.XLOOKUP(Tabla135[[#This Row],[Id Riesgo]],Tabla13[Id Riesgo],Tabla13[Porcentaje Impacto],"",1),"")</f>
        <v/>
      </c>
      <c r="F973" s="290" t="str">
        <f t="shared" ref="F973:F981" si="96">F972</f>
        <v>RC97</v>
      </c>
      <c r="G973" s="415" t="b">
        <f>_xlfn.XLOOKUP(F973,Tabla13[Id Riesgo],Tabla13[Registro diligenciado],FALSE,1)</f>
        <v>0</v>
      </c>
      <c r="H973" s="290" t="str">
        <f>IF(G973,_xlfn.XLOOKUP(F973,Tabla6[Id Riesgo],Tabla6[DESCRIPCIÓN DEL RIESGO],FALSE,1),"")</f>
        <v/>
      </c>
      <c r="I973" s="327" t="str">
        <f>_xlfn.XLOOKUP(Tabla135[[#This Row],[Id Riesgo]],Tabla13[Id Riesgo],Tabla13[Probabilidad])</f>
        <v/>
      </c>
      <c r="J973" s="327" t="str">
        <f>_xlfn.XLOOKUP(Tabla135[[#This Row],[Id Riesgo]],Tabla13[Id Riesgo],Tabla13[Porcentaje Impacto],"",1)</f>
        <v/>
      </c>
      <c r="K973" s="311">
        <v>2</v>
      </c>
      <c r="L973" s="314"/>
      <c r="M973" s="314"/>
      <c r="N973" s="314"/>
      <c r="O973" s="295"/>
      <c r="P973" s="314"/>
      <c r="Q973" s="328" t="str">
        <f>_xlfn.TEXTJOIN(" ",TRUE,Tabla135[[#This Row],[Actividad - Acción ¿Qué?
Inicia con verbo]],Tabla135[[#This Row],[Complemento
(Observaciones o desviaciones)]])</f>
        <v/>
      </c>
      <c r="R973" s="295"/>
      <c r="S973" s="327" t="str">
        <f>_xlfn.XLOOKUP(Tabla135[[#This Row],[Tipo de control]],Tabla7[Tipo de control],Tabla7[Peso],"",1)</f>
        <v/>
      </c>
      <c r="T973" s="290" t="str">
        <f>_xlfn.XLOOKUP(Tabla135[[#This Row],[Tipo de control]],Tabla7[Tipo de control],Tabla7[Afectación matriz],"",1)</f>
        <v/>
      </c>
      <c r="U973" s="295"/>
      <c r="V973" s="327" t="str">
        <f>_xlfn.XLOOKUP(Tabla135[[#This Row],[Implementación]],Tabla11[Implementación],Tabla11[Peso],"",1)</f>
        <v/>
      </c>
      <c r="W973" s="295"/>
      <c r="X973" s="295"/>
      <c r="Y973" s="295"/>
      <c r="Z973" s="295"/>
      <c r="AA973" s="310" t="str">
        <f>IFERROR(Tabla135[[#This Row],[Peso del control]]+Tabla135[[#This Row],[Peso de la implementación]],"")</f>
        <v/>
      </c>
      <c r="AB973" s="310" t="str" cm="1">
        <f t="array" ref="AB973">IFERROR(IF(Tabla135[[#This Row],[Registro diligenciado]]=TRUE,_xlfn.IFS(AND(Tabla135[[#This Row],[No. de Control]]=1,Tabla135[[#This Row],[Desplazamiento en la Matriz]]="Probabilidad"),D973-(D973*Tabla135[[#This Row],[Valor del control]]),AND(Tabla135[[#This Row],[No. de Control]]&gt;1,Tabla135[[#This Row],[Desplazamiento en la Matriz]]="Probabilidad"),AB972-(AB972*Tabla135[[#This Row],[Valor del control]]),AND(Tabla135[[#This Row],[No. de Control]]=1,Tabla135[[#This Row],[Desplazamiento en la Matriz]]="Impacto"),D973,AND(Tabla135[[#This Row],[No. de Control]]&gt;1,Tabla135[[#This Row],[Desplazamiento en la Matriz]]="Impacto"),AB972),""),"")</f>
        <v/>
      </c>
      <c r="AC973" s="310" t="str" cm="1">
        <f t="array" ref="AC973">IFERROR(IF(Tabla135[[#This Row],[Registro diligenciado]]=TRUE,_xlfn.IFS(AND(Tabla135[[#This Row],[No. de Control]]=1,Tabla135[[#This Row],[Desplazamiento en la Matriz]]="Impacto"),E973-(E973*Tabla135[[#This Row],[Valor del control]]),AND(Tabla135[[#This Row],[No. de Control]]&gt;1,Tabla135[[#This Row],[Desplazamiento en la Matriz]]="Impacto"),AC972-(AC972*Tabla135[[#This Row],[Valor del control]]),AND(Tabla135[[#This Row],[No. de Control]]=1,Tabla135[[#This Row],[Desplazamiento en la Matriz]]="Probabilidad"),E973,AND(Tabla135[[#This Row],[No. de Control]]&gt;1,Tabla135[[#This Row],[Desplazamiento en la Matriz]]="Probabilidad"),AC972),""),"")</f>
        <v/>
      </c>
      <c r="AD973" s="310">
        <f>IFERROR(_xlfn.MINIFS(Tabla135[Probabilidad residual],Tabla135[Id Riesgo],Tabla135[[#This Row],[Id Riesgo]]),"")</f>
        <v>0</v>
      </c>
      <c r="AE973" s="310">
        <f>IFERROR(_xlfn.MINIFS(Tabla135[Impacto residual],Tabla135[Id Riesgo],Tabla135[[#This Row],[Id Riesgo]]),"")</f>
        <v>0</v>
      </c>
      <c r="AF973" s="310" t="str" cm="1">
        <f t="array" ref="AF97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73" s="310" t="str" cm="1">
        <f t="array" ref="AG97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7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73" s="213"/>
      <c r="AJ973" s="727">
        <f>_xlfn.MINIFS(Tabla135[Probabilidad residual],Tabla135[Id Riesgo],Tabla135[[#This Row],[Id Riesgo]])</f>
        <v>0</v>
      </c>
      <c r="AK973" s="727">
        <f>_xlfn.MINIFS(Tabla135[Impacto residual],Tabla135[Id Riesgo],Tabla135[[#This Row],[Id Riesgo]])</f>
        <v>0</v>
      </c>
      <c r="AL973" s="727"/>
      <c r="AM973" s="727"/>
      <c r="AN973" s="213"/>
      <c r="AO973" s="213"/>
      <c r="AP973" s="213"/>
      <c r="AQ973" s="213"/>
      <c r="AR973" s="213"/>
      <c r="AS973" s="213"/>
      <c r="AT973" s="213"/>
      <c r="AU973" s="213"/>
      <c r="AV973" s="213"/>
      <c r="AW973" s="213"/>
      <c r="AX973" s="213"/>
      <c r="AY973" s="213"/>
    </row>
    <row r="974" spans="1:51" ht="14.6" x14ac:dyDescent="0.4">
      <c r="A974" s="735" t="str">
        <f>Tabla135[[#This Row],[Id Riesgo]]</f>
        <v>RC97</v>
      </c>
      <c r="B974" s="736" t="str">
        <f>Tabla135[[#This Row],[Riesgo]]</f>
        <v/>
      </c>
      <c r="C974" s="742" t="b">
        <f>Tabla135[[#This Row],[Identificado en paso 1 y 2?]]</f>
        <v>0</v>
      </c>
      <c r="D974" s="727" t="str">
        <f>_xlfn.XLOOKUP(Tabla135[[#This Row],[Id Riesgo]],Tabla13[Id Riesgo],Tabla13[Probabilidad],"",1)</f>
        <v/>
      </c>
      <c r="E974" s="727" t="str">
        <f>IF(C974=TRUE,_xlfn.XLOOKUP(Tabla135[[#This Row],[Id Riesgo]],Tabla13[Id Riesgo],Tabla13[Porcentaje Impacto],"",1),"")</f>
        <v/>
      </c>
      <c r="F974" s="290" t="str">
        <f t="shared" si="96"/>
        <v>RC97</v>
      </c>
      <c r="G974" s="415" t="b">
        <f>_xlfn.XLOOKUP(F974,Tabla13[Id Riesgo],Tabla13[Registro diligenciado],FALSE,1)</f>
        <v>0</v>
      </c>
      <c r="H974" s="290" t="str">
        <f>IF(G974,_xlfn.XLOOKUP(F974,Tabla6[Id Riesgo],Tabla6[DESCRIPCIÓN DEL RIESGO],FALSE,1),"")</f>
        <v/>
      </c>
      <c r="I974" s="327" t="str">
        <f>_xlfn.XLOOKUP(Tabla135[[#This Row],[Id Riesgo]],Tabla13[Id Riesgo],Tabla13[Probabilidad])</f>
        <v/>
      </c>
      <c r="J974" s="327" t="str">
        <f>_xlfn.XLOOKUP(Tabla135[[#This Row],[Id Riesgo]],Tabla13[Id Riesgo],Tabla13[Porcentaje Impacto],"",1)</f>
        <v/>
      </c>
      <c r="K974" s="311">
        <v>3</v>
      </c>
      <c r="L974" s="314"/>
      <c r="M974" s="314"/>
      <c r="N974" s="314"/>
      <c r="O974" s="295"/>
      <c r="P974" s="314"/>
      <c r="Q974" s="328" t="str">
        <f>_xlfn.TEXTJOIN(" ",TRUE,Tabla135[[#This Row],[Actividad - Acción ¿Qué?
Inicia con verbo]],Tabla135[[#This Row],[Complemento
(Observaciones o desviaciones)]])</f>
        <v/>
      </c>
      <c r="R974" s="295"/>
      <c r="S974" s="327" t="str">
        <f>_xlfn.XLOOKUP(Tabla135[[#This Row],[Tipo de control]],Tabla7[Tipo de control],Tabla7[Peso],"",1)</f>
        <v/>
      </c>
      <c r="T974" s="290" t="str">
        <f>_xlfn.XLOOKUP(Tabla135[[#This Row],[Tipo de control]],Tabla7[Tipo de control],Tabla7[Afectación matriz],"",1)</f>
        <v/>
      </c>
      <c r="U974" s="295"/>
      <c r="V974" s="327" t="str">
        <f>_xlfn.XLOOKUP(Tabla135[[#This Row],[Implementación]],Tabla11[Implementación],Tabla11[Peso],"",1)</f>
        <v/>
      </c>
      <c r="W974" s="295"/>
      <c r="X974" s="295"/>
      <c r="Y974" s="295"/>
      <c r="Z974" s="295"/>
      <c r="AA974" s="310" t="str">
        <f>IFERROR(Tabla135[[#This Row],[Peso del control]]+Tabla135[[#This Row],[Peso de la implementación]],"")</f>
        <v/>
      </c>
      <c r="AB974" s="310" t="str" cm="1">
        <f t="array" ref="AB974">IFERROR(IF(Tabla135[[#This Row],[Registro diligenciado]]=TRUE,_xlfn.IFS(AND(Tabla135[[#This Row],[No. de Control]]=1,Tabla135[[#This Row],[Desplazamiento en la Matriz]]="Probabilidad"),D974-(D974*Tabla135[[#This Row],[Valor del control]]),AND(Tabla135[[#This Row],[No. de Control]]&gt;1,Tabla135[[#This Row],[Desplazamiento en la Matriz]]="Probabilidad"),AB973-(AB973*Tabla135[[#This Row],[Valor del control]]),AND(Tabla135[[#This Row],[No. de Control]]=1,Tabla135[[#This Row],[Desplazamiento en la Matriz]]="Impacto"),D974,AND(Tabla135[[#This Row],[No. de Control]]&gt;1,Tabla135[[#This Row],[Desplazamiento en la Matriz]]="Impacto"),AB973),""),"")</f>
        <v/>
      </c>
      <c r="AC974" s="310" t="str" cm="1">
        <f t="array" ref="AC974">IFERROR(IF(Tabla135[[#This Row],[Registro diligenciado]]=TRUE,_xlfn.IFS(AND(Tabla135[[#This Row],[No. de Control]]=1,Tabla135[[#This Row],[Desplazamiento en la Matriz]]="Impacto"),E974-(E974*Tabla135[[#This Row],[Valor del control]]),AND(Tabla135[[#This Row],[No. de Control]]&gt;1,Tabla135[[#This Row],[Desplazamiento en la Matriz]]="Impacto"),AC973-(AC973*Tabla135[[#This Row],[Valor del control]]),AND(Tabla135[[#This Row],[No. de Control]]=1,Tabla135[[#This Row],[Desplazamiento en la Matriz]]="Probabilidad"),E974,AND(Tabla135[[#This Row],[No. de Control]]&gt;1,Tabla135[[#This Row],[Desplazamiento en la Matriz]]="Probabilidad"),AC973),""),"")</f>
        <v/>
      </c>
      <c r="AD974" s="310">
        <f>IFERROR(_xlfn.MINIFS(Tabla135[Probabilidad residual],Tabla135[Id Riesgo],Tabla135[[#This Row],[Id Riesgo]]),"")</f>
        <v>0</v>
      </c>
      <c r="AE974" s="310">
        <f>IFERROR(_xlfn.MINIFS(Tabla135[Impacto residual],Tabla135[Id Riesgo],Tabla135[[#This Row],[Id Riesgo]]),"")</f>
        <v>0</v>
      </c>
      <c r="AF974" s="310" t="str" cm="1">
        <f t="array" ref="AF97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74" s="310" t="str" cm="1">
        <f t="array" ref="AG97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7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74" s="213"/>
      <c r="AJ974" s="727">
        <f>_xlfn.MINIFS(Tabla135[Probabilidad residual],Tabla135[Id Riesgo],Tabla135[[#This Row],[Id Riesgo]])</f>
        <v>0</v>
      </c>
      <c r="AK974" s="727">
        <f>_xlfn.MINIFS(Tabla135[Impacto residual],Tabla135[Id Riesgo],Tabla135[[#This Row],[Id Riesgo]])</f>
        <v>0</v>
      </c>
      <c r="AL974" s="727"/>
      <c r="AM974" s="727"/>
      <c r="AN974" s="213"/>
      <c r="AO974" s="213"/>
      <c r="AP974" s="213"/>
      <c r="AQ974" s="213"/>
      <c r="AR974" s="213"/>
      <c r="AS974" s="213"/>
      <c r="AT974" s="213"/>
      <c r="AU974" s="213"/>
      <c r="AV974" s="213"/>
      <c r="AW974" s="213"/>
      <c r="AX974" s="213"/>
      <c r="AY974" s="213"/>
    </row>
    <row r="975" spans="1:51" ht="14.6" x14ac:dyDescent="0.4">
      <c r="A975" s="735" t="str">
        <f>Tabla135[[#This Row],[Id Riesgo]]</f>
        <v>RC97</v>
      </c>
      <c r="B975" s="736" t="str">
        <f>Tabla135[[#This Row],[Riesgo]]</f>
        <v/>
      </c>
      <c r="C975" s="742" t="b">
        <f>Tabla135[[#This Row],[Identificado en paso 1 y 2?]]</f>
        <v>0</v>
      </c>
      <c r="D975" s="727" t="str">
        <f>_xlfn.XLOOKUP(Tabla135[[#This Row],[Id Riesgo]],Tabla13[Id Riesgo],Tabla13[Probabilidad],"",1)</f>
        <v/>
      </c>
      <c r="E975" s="727" t="str">
        <f>IF(C975=TRUE,_xlfn.XLOOKUP(Tabla135[[#This Row],[Id Riesgo]],Tabla13[Id Riesgo],Tabla13[Porcentaje Impacto],"",1),"")</f>
        <v/>
      </c>
      <c r="F975" s="290" t="str">
        <f t="shared" si="96"/>
        <v>RC97</v>
      </c>
      <c r="G975" s="415" t="b">
        <f>_xlfn.XLOOKUP(F975,Tabla13[Id Riesgo],Tabla13[Registro diligenciado],FALSE,1)</f>
        <v>0</v>
      </c>
      <c r="H975" s="290" t="str">
        <f>IF(G975,_xlfn.XLOOKUP(F975,Tabla6[Id Riesgo],Tabla6[DESCRIPCIÓN DEL RIESGO],FALSE,1),"")</f>
        <v/>
      </c>
      <c r="I975" s="327" t="str">
        <f>_xlfn.XLOOKUP(Tabla135[[#This Row],[Id Riesgo]],Tabla13[Id Riesgo],Tabla13[Probabilidad])</f>
        <v/>
      </c>
      <c r="J975" s="327" t="str">
        <f>_xlfn.XLOOKUP(Tabla135[[#This Row],[Id Riesgo]],Tabla13[Id Riesgo],Tabla13[Porcentaje Impacto],"",1)</f>
        <v/>
      </c>
      <c r="K975" s="311">
        <v>4</v>
      </c>
      <c r="L975" s="314"/>
      <c r="M975" s="314"/>
      <c r="N975" s="314"/>
      <c r="O975" s="295"/>
      <c r="P975" s="314"/>
      <c r="Q975" s="328" t="str">
        <f>_xlfn.TEXTJOIN(" ",TRUE,Tabla135[[#This Row],[Actividad - Acción ¿Qué?
Inicia con verbo]],Tabla135[[#This Row],[Complemento
(Observaciones o desviaciones)]])</f>
        <v/>
      </c>
      <c r="R975" s="295"/>
      <c r="S975" s="327" t="str">
        <f>_xlfn.XLOOKUP(Tabla135[[#This Row],[Tipo de control]],Tabla7[Tipo de control],Tabla7[Peso],"",1)</f>
        <v/>
      </c>
      <c r="T975" s="290" t="str">
        <f>_xlfn.XLOOKUP(Tabla135[[#This Row],[Tipo de control]],Tabla7[Tipo de control],Tabla7[Afectación matriz],"",1)</f>
        <v/>
      </c>
      <c r="U975" s="295"/>
      <c r="V975" s="327" t="str">
        <f>_xlfn.XLOOKUP(Tabla135[[#This Row],[Implementación]],Tabla11[Implementación],Tabla11[Peso],"",1)</f>
        <v/>
      </c>
      <c r="W975" s="295"/>
      <c r="X975" s="295"/>
      <c r="Y975" s="295"/>
      <c r="Z975" s="295"/>
      <c r="AA975" s="310" t="str">
        <f>IFERROR(Tabla135[[#This Row],[Peso del control]]+Tabla135[[#This Row],[Peso de la implementación]],"")</f>
        <v/>
      </c>
      <c r="AB975" s="310" t="str" cm="1">
        <f t="array" ref="AB975">IFERROR(IF(Tabla135[[#This Row],[Registro diligenciado]]=TRUE,_xlfn.IFS(AND(Tabla135[[#This Row],[No. de Control]]=1,Tabla135[[#This Row],[Desplazamiento en la Matriz]]="Probabilidad"),D975-(D975*Tabla135[[#This Row],[Valor del control]]),AND(Tabla135[[#This Row],[No. de Control]]&gt;1,Tabla135[[#This Row],[Desplazamiento en la Matriz]]="Probabilidad"),AB974-(AB974*Tabla135[[#This Row],[Valor del control]]),AND(Tabla135[[#This Row],[No. de Control]]=1,Tabla135[[#This Row],[Desplazamiento en la Matriz]]="Impacto"),D975,AND(Tabla135[[#This Row],[No. de Control]]&gt;1,Tabla135[[#This Row],[Desplazamiento en la Matriz]]="Impacto"),AB974),""),"")</f>
        <v/>
      </c>
      <c r="AC975" s="310" t="str" cm="1">
        <f t="array" ref="AC975">IFERROR(IF(Tabla135[[#This Row],[Registro diligenciado]]=TRUE,_xlfn.IFS(AND(Tabla135[[#This Row],[No. de Control]]=1,Tabla135[[#This Row],[Desplazamiento en la Matriz]]="Impacto"),E975-(E975*Tabla135[[#This Row],[Valor del control]]),AND(Tabla135[[#This Row],[No. de Control]]&gt;1,Tabla135[[#This Row],[Desplazamiento en la Matriz]]="Impacto"),AC974-(AC974*Tabla135[[#This Row],[Valor del control]]),AND(Tabla135[[#This Row],[No. de Control]]=1,Tabla135[[#This Row],[Desplazamiento en la Matriz]]="Probabilidad"),E975,AND(Tabla135[[#This Row],[No. de Control]]&gt;1,Tabla135[[#This Row],[Desplazamiento en la Matriz]]="Probabilidad"),AC974),""),"")</f>
        <v/>
      </c>
      <c r="AD975" s="310">
        <f>IFERROR(_xlfn.MINIFS(Tabla135[Probabilidad residual],Tabla135[Id Riesgo],Tabla135[[#This Row],[Id Riesgo]]),"")</f>
        <v>0</v>
      </c>
      <c r="AE975" s="310">
        <f>IFERROR(_xlfn.MINIFS(Tabla135[Impacto residual],Tabla135[Id Riesgo],Tabla135[[#This Row],[Id Riesgo]]),"")</f>
        <v>0</v>
      </c>
      <c r="AF975" s="310" t="str" cm="1">
        <f t="array" ref="AF97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75" s="310" t="str" cm="1">
        <f t="array" ref="AG97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7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75" s="213"/>
      <c r="AJ975" s="727">
        <f>_xlfn.MINIFS(Tabla135[Probabilidad residual],Tabla135[Id Riesgo],Tabla135[[#This Row],[Id Riesgo]])</f>
        <v>0</v>
      </c>
      <c r="AK975" s="727">
        <f>_xlfn.MINIFS(Tabla135[Impacto residual],Tabla135[Id Riesgo],Tabla135[[#This Row],[Id Riesgo]])</f>
        <v>0</v>
      </c>
      <c r="AL975" s="727"/>
      <c r="AM975" s="727"/>
      <c r="AN975" s="213"/>
      <c r="AO975" s="213"/>
      <c r="AP975" s="213"/>
      <c r="AQ975" s="213"/>
      <c r="AR975" s="213"/>
      <c r="AS975" s="213"/>
      <c r="AT975" s="213"/>
      <c r="AU975" s="213"/>
      <c r="AV975" s="213"/>
      <c r="AW975" s="213"/>
      <c r="AX975" s="213"/>
      <c r="AY975" s="213"/>
    </row>
    <row r="976" spans="1:51" ht="14.6" x14ac:dyDescent="0.4">
      <c r="A976" s="735" t="str">
        <f>Tabla135[[#This Row],[Id Riesgo]]</f>
        <v>RC97</v>
      </c>
      <c r="B976" s="736" t="str">
        <f>Tabla135[[#This Row],[Riesgo]]</f>
        <v/>
      </c>
      <c r="C976" s="742" t="b">
        <f>Tabla135[[#This Row],[Identificado en paso 1 y 2?]]</f>
        <v>0</v>
      </c>
      <c r="D976" s="727" t="str">
        <f>_xlfn.XLOOKUP(Tabla135[[#This Row],[Id Riesgo]],Tabla13[Id Riesgo],Tabla13[Probabilidad],"",1)</f>
        <v/>
      </c>
      <c r="E976" s="727" t="str">
        <f>IF(C976=TRUE,_xlfn.XLOOKUP(Tabla135[[#This Row],[Id Riesgo]],Tabla13[Id Riesgo],Tabla13[Porcentaje Impacto],"",1),"")</f>
        <v/>
      </c>
      <c r="F976" s="290" t="str">
        <f t="shared" si="96"/>
        <v>RC97</v>
      </c>
      <c r="G976" s="415" t="b">
        <f>_xlfn.XLOOKUP(F976,Tabla13[Id Riesgo],Tabla13[Registro diligenciado],FALSE,1)</f>
        <v>0</v>
      </c>
      <c r="H976" s="290" t="str">
        <f>IF(G976,_xlfn.XLOOKUP(F976,Tabla6[Id Riesgo],Tabla6[DESCRIPCIÓN DEL RIESGO],FALSE,1),"")</f>
        <v/>
      </c>
      <c r="I976" s="327" t="str">
        <f>_xlfn.XLOOKUP(Tabla135[[#This Row],[Id Riesgo]],Tabla13[Id Riesgo],Tabla13[Probabilidad])</f>
        <v/>
      </c>
      <c r="J976" s="327" t="str">
        <f>_xlfn.XLOOKUP(Tabla135[[#This Row],[Id Riesgo]],Tabla13[Id Riesgo],Tabla13[Porcentaje Impacto],"",1)</f>
        <v/>
      </c>
      <c r="K976" s="311">
        <v>5</v>
      </c>
      <c r="L976" s="314"/>
      <c r="M976" s="314"/>
      <c r="N976" s="314"/>
      <c r="O976" s="295"/>
      <c r="P976" s="314"/>
      <c r="Q976" s="328" t="str">
        <f>_xlfn.TEXTJOIN(" ",TRUE,Tabla135[[#This Row],[Actividad - Acción ¿Qué?
Inicia con verbo]],Tabla135[[#This Row],[Complemento
(Observaciones o desviaciones)]])</f>
        <v/>
      </c>
      <c r="R976" s="295"/>
      <c r="S976" s="327" t="str">
        <f>_xlfn.XLOOKUP(Tabla135[[#This Row],[Tipo de control]],Tabla7[Tipo de control],Tabla7[Peso],"",1)</f>
        <v/>
      </c>
      <c r="T976" s="290" t="str">
        <f>_xlfn.XLOOKUP(Tabla135[[#This Row],[Tipo de control]],Tabla7[Tipo de control],Tabla7[Afectación matriz],"",1)</f>
        <v/>
      </c>
      <c r="U976" s="295"/>
      <c r="V976" s="327" t="str">
        <f>_xlfn.XLOOKUP(Tabla135[[#This Row],[Implementación]],Tabla11[Implementación],Tabla11[Peso],"",1)</f>
        <v/>
      </c>
      <c r="W976" s="295"/>
      <c r="X976" s="295"/>
      <c r="Y976" s="295"/>
      <c r="Z976" s="295"/>
      <c r="AA976" s="310" t="str">
        <f>IFERROR(Tabla135[[#This Row],[Peso del control]]+Tabla135[[#This Row],[Peso de la implementación]],"")</f>
        <v/>
      </c>
      <c r="AB976" s="310" t="str" cm="1">
        <f t="array" ref="AB976">IFERROR(IF(Tabla135[[#This Row],[Registro diligenciado]]=TRUE,_xlfn.IFS(AND(Tabla135[[#This Row],[No. de Control]]=1,Tabla135[[#This Row],[Desplazamiento en la Matriz]]="Probabilidad"),D976-(D976*Tabla135[[#This Row],[Valor del control]]),AND(Tabla135[[#This Row],[No. de Control]]&gt;1,Tabla135[[#This Row],[Desplazamiento en la Matriz]]="Probabilidad"),AB975-(AB975*Tabla135[[#This Row],[Valor del control]]),AND(Tabla135[[#This Row],[No. de Control]]=1,Tabla135[[#This Row],[Desplazamiento en la Matriz]]="Impacto"),D976,AND(Tabla135[[#This Row],[No. de Control]]&gt;1,Tabla135[[#This Row],[Desplazamiento en la Matriz]]="Impacto"),AB975),""),"")</f>
        <v/>
      </c>
      <c r="AC976" s="310" t="str" cm="1">
        <f t="array" ref="AC976">IFERROR(IF(Tabla135[[#This Row],[Registro diligenciado]]=TRUE,_xlfn.IFS(AND(Tabla135[[#This Row],[No. de Control]]=1,Tabla135[[#This Row],[Desplazamiento en la Matriz]]="Impacto"),E976-(E976*Tabla135[[#This Row],[Valor del control]]),AND(Tabla135[[#This Row],[No. de Control]]&gt;1,Tabla135[[#This Row],[Desplazamiento en la Matriz]]="Impacto"),AC975-(AC975*Tabla135[[#This Row],[Valor del control]]),AND(Tabla135[[#This Row],[No. de Control]]=1,Tabla135[[#This Row],[Desplazamiento en la Matriz]]="Probabilidad"),E976,AND(Tabla135[[#This Row],[No. de Control]]&gt;1,Tabla135[[#This Row],[Desplazamiento en la Matriz]]="Probabilidad"),AC975),""),"")</f>
        <v/>
      </c>
      <c r="AD976" s="310">
        <f>IFERROR(_xlfn.MINIFS(Tabla135[Probabilidad residual],Tabla135[Id Riesgo],Tabla135[[#This Row],[Id Riesgo]]),"")</f>
        <v>0</v>
      </c>
      <c r="AE976" s="310">
        <f>IFERROR(_xlfn.MINIFS(Tabla135[Impacto residual],Tabla135[Id Riesgo],Tabla135[[#This Row],[Id Riesgo]]),"")</f>
        <v>0</v>
      </c>
      <c r="AF976" s="310" t="str" cm="1">
        <f t="array" ref="AF97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76" s="310" t="str" cm="1">
        <f t="array" ref="AG97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7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76" s="213"/>
      <c r="AJ976" s="727">
        <f>_xlfn.MINIFS(Tabla135[Probabilidad residual],Tabla135[Id Riesgo],Tabla135[[#This Row],[Id Riesgo]])</f>
        <v>0</v>
      </c>
      <c r="AK976" s="727">
        <f>_xlfn.MINIFS(Tabla135[Impacto residual],Tabla135[Id Riesgo],Tabla135[[#This Row],[Id Riesgo]])</f>
        <v>0</v>
      </c>
      <c r="AL976" s="727"/>
      <c r="AM976" s="727"/>
      <c r="AN976" s="213"/>
      <c r="AO976" s="213"/>
      <c r="AP976" s="213"/>
      <c r="AQ976" s="213"/>
      <c r="AR976" s="213"/>
      <c r="AS976" s="213"/>
      <c r="AT976" s="213"/>
      <c r="AU976" s="213"/>
      <c r="AV976" s="213"/>
      <c r="AW976" s="213"/>
      <c r="AX976" s="213"/>
      <c r="AY976" s="213"/>
    </row>
    <row r="977" spans="1:51" ht="14.6" x14ac:dyDescent="0.4">
      <c r="A977" s="735" t="str">
        <f>Tabla135[[#This Row],[Id Riesgo]]</f>
        <v>RC97</v>
      </c>
      <c r="B977" s="736" t="str">
        <f>Tabla135[[#This Row],[Riesgo]]</f>
        <v/>
      </c>
      <c r="C977" s="742" t="b">
        <f>Tabla135[[#This Row],[Identificado en paso 1 y 2?]]</f>
        <v>0</v>
      </c>
      <c r="D977" s="727" t="str">
        <f>_xlfn.XLOOKUP(Tabla135[[#This Row],[Id Riesgo]],Tabla13[Id Riesgo],Tabla13[Probabilidad],"",1)</f>
        <v/>
      </c>
      <c r="E977" s="727" t="str">
        <f>IF(C977=TRUE,_xlfn.XLOOKUP(Tabla135[[#This Row],[Id Riesgo]],Tabla13[Id Riesgo],Tabla13[Porcentaje Impacto],"",1),"")</f>
        <v/>
      </c>
      <c r="F977" s="290" t="str">
        <f t="shared" si="96"/>
        <v>RC97</v>
      </c>
      <c r="G977" s="415" t="b">
        <f>_xlfn.XLOOKUP(F977,Tabla13[Id Riesgo],Tabla13[Registro diligenciado],FALSE,1)</f>
        <v>0</v>
      </c>
      <c r="H977" s="290" t="str">
        <f>IF(G977,_xlfn.XLOOKUP(F977,Tabla6[Id Riesgo],Tabla6[DESCRIPCIÓN DEL RIESGO],FALSE,1),"")</f>
        <v/>
      </c>
      <c r="I977" s="327" t="str">
        <f>_xlfn.XLOOKUP(Tabla135[[#This Row],[Id Riesgo]],Tabla13[Id Riesgo],Tabla13[Probabilidad])</f>
        <v/>
      </c>
      <c r="J977" s="327" t="str">
        <f>_xlfn.XLOOKUP(Tabla135[[#This Row],[Id Riesgo]],Tabla13[Id Riesgo],Tabla13[Porcentaje Impacto],"",1)</f>
        <v/>
      </c>
      <c r="K977" s="311">
        <v>6</v>
      </c>
      <c r="L977" s="314"/>
      <c r="M977" s="314"/>
      <c r="N977" s="314"/>
      <c r="O977" s="295"/>
      <c r="P977" s="314"/>
      <c r="Q977" s="328" t="str">
        <f>_xlfn.TEXTJOIN(" ",TRUE,Tabla135[[#This Row],[Actividad - Acción ¿Qué?
Inicia con verbo]],Tabla135[[#This Row],[Complemento
(Observaciones o desviaciones)]])</f>
        <v/>
      </c>
      <c r="R977" s="295"/>
      <c r="S977" s="327" t="str">
        <f>_xlfn.XLOOKUP(Tabla135[[#This Row],[Tipo de control]],Tabla7[Tipo de control],Tabla7[Peso],"",1)</f>
        <v/>
      </c>
      <c r="T977" s="290" t="str">
        <f>_xlfn.XLOOKUP(Tabla135[[#This Row],[Tipo de control]],Tabla7[Tipo de control],Tabla7[Afectación matriz],"",1)</f>
        <v/>
      </c>
      <c r="U977" s="295"/>
      <c r="V977" s="327" t="str">
        <f>_xlfn.XLOOKUP(Tabla135[[#This Row],[Implementación]],Tabla11[Implementación],Tabla11[Peso],"",1)</f>
        <v/>
      </c>
      <c r="W977" s="295"/>
      <c r="X977" s="295"/>
      <c r="Y977" s="295"/>
      <c r="Z977" s="295"/>
      <c r="AA977" s="310" t="str">
        <f>IFERROR(Tabla135[[#This Row],[Peso del control]]+Tabla135[[#This Row],[Peso de la implementación]],"")</f>
        <v/>
      </c>
      <c r="AB977" s="310" t="str" cm="1">
        <f t="array" ref="AB977">IFERROR(IF(Tabla135[[#This Row],[Registro diligenciado]]=TRUE,_xlfn.IFS(AND(Tabla135[[#This Row],[No. de Control]]=1,Tabla135[[#This Row],[Desplazamiento en la Matriz]]="Probabilidad"),D977-(D977*Tabla135[[#This Row],[Valor del control]]),AND(Tabla135[[#This Row],[No. de Control]]&gt;1,Tabla135[[#This Row],[Desplazamiento en la Matriz]]="Probabilidad"),AB976-(AB976*Tabla135[[#This Row],[Valor del control]]),AND(Tabla135[[#This Row],[No. de Control]]=1,Tabla135[[#This Row],[Desplazamiento en la Matriz]]="Impacto"),D977,AND(Tabla135[[#This Row],[No. de Control]]&gt;1,Tabla135[[#This Row],[Desplazamiento en la Matriz]]="Impacto"),AB976),""),"")</f>
        <v/>
      </c>
      <c r="AC977" s="310" t="str" cm="1">
        <f t="array" ref="AC977">IFERROR(IF(Tabla135[[#This Row],[Registro diligenciado]]=TRUE,_xlfn.IFS(AND(Tabla135[[#This Row],[No. de Control]]=1,Tabla135[[#This Row],[Desplazamiento en la Matriz]]="Impacto"),E977-(E977*Tabla135[[#This Row],[Valor del control]]),AND(Tabla135[[#This Row],[No. de Control]]&gt;1,Tabla135[[#This Row],[Desplazamiento en la Matriz]]="Impacto"),AC976-(AC976*Tabla135[[#This Row],[Valor del control]]),AND(Tabla135[[#This Row],[No. de Control]]=1,Tabla135[[#This Row],[Desplazamiento en la Matriz]]="Probabilidad"),E977,AND(Tabla135[[#This Row],[No. de Control]]&gt;1,Tabla135[[#This Row],[Desplazamiento en la Matriz]]="Probabilidad"),AC976),""),"")</f>
        <v/>
      </c>
      <c r="AD977" s="310">
        <f>IFERROR(_xlfn.MINIFS(Tabla135[Probabilidad residual],Tabla135[Id Riesgo],Tabla135[[#This Row],[Id Riesgo]]),"")</f>
        <v>0</v>
      </c>
      <c r="AE977" s="310">
        <f>IFERROR(_xlfn.MINIFS(Tabla135[Impacto residual],Tabla135[Id Riesgo],Tabla135[[#This Row],[Id Riesgo]]),"")</f>
        <v>0</v>
      </c>
      <c r="AF977" s="310" t="str" cm="1">
        <f t="array" ref="AF97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77" s="310" t="str" cm="1">
        <f t="array" ref="AG97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7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77" s="213"/>
      <c r="AJ977" s="727">
        <f>_xlfn.MINIFS(Tabla135[Probabilidad residual],Tabla135[Id Riesgo],Tabla135[[#This Row],[Id Riesgo]])</f>
        <v>0</v>
      </c>
      <c r="AK977" s="727">
        <f>_xlfn.MINIFS(Tabla135[Impacto residual],Tabla135[Id Riesgo],Tabla135[[#This Row],[Id Riesgo]])</f>
        <v>0</v>
      </c>
      <c r="AL977" s="727"/>
      <c r="AM977" s="727"/>
      <c r="AN977" s="213"/>
      <c r="AO977" s="213"/>
      <c r="AP977" s="213"/>
      <c r="AQ977" s="213"/>
      <c r="AR977" s="213"/>
      <c r="AS977" s="213"/>
      <c r="AT977" s="213"/>
      <c r="AU977" s="213"/>
      <c r="AV977" s="213"/>
      <c r="AW977" s="213"/>
      <c r="AX977" s="213"/>
      <c r="AY977" s="213"/>
    </row>
    <row r="978" spans="1:51" ht="14.6" x14ac:dyDescent="0.4">
      <c r="A978" s="735" t="str">
        <f>Tabla135[[#This Row],[Id Riesgo]]</f>
        <v>RC97</v>
      </c>
      <c r="B978" s="736" t="str">
        <f>Tabla135[[#This Row],[Riesgo]]</f>
        <v/>
      </c>
      <c r="C978" s="742" t="b">
        <f>Tabla135[[#This Row],[Identificado en paso 1 y 2?]]</f>
        <v>0</v>
      </c>
      <c r="D978" s="727" t="str">
        <f>_xlfn.XLOOKUP(Tabla135[[#This Row],[Id Riesgo]],Tabla13[Id Riesgo],Tabla13[Probabilidad],"",1)</f>
        <v/>
      </c>
      <c r="E978" s="727" t="str">
        <f>IF(C978=TRUE,_xlfn.XLOOKUP(Tabla135[[#This Row],[Id Riesgo]],Tabla13[Id Riesgo],Tabla13[Porcentaje Impacto],"",1),"")</f>
        <v/>
      </c>
      <c r="F978" s="290" t="str">
        <f t="shared" si="96"/>
        <v>RC97</v>
      </c>
      <c r="G978" s="415" t="b">
        <f>_xlfn.XLOOKUP(F978,Tabla13[Id Riesgo],Tabla13[Registro diligenciado],FALSE,1)</f>
        <v>0</v>
      </c>
      <c r="H978" s="290" t="str">
        <f>IF(G978,_xlfn.XLOOKUP(F978,Tabla6[Id Riesgo],Tabla6[DESCRIPCIÓN DEL RIESGO],FALSE,1),"")</f>
        <v/>
      </c>
      <c r="I978" s="327" t="str">
        <f>_xlfn.XLOOKUP(Tabla135[[#This Row],[Id Riesgo]],Tabla13[Id Riesgo],Tabla13[Probabilidad])</f>
        <v/>
      </c>
      <c r="J978" s="327" t="str">
        <f>_xlfn.XLOOKUP(Tabla135[[#This Row],[Id Riesgo]],Tabla13[Id Riesgo],Tabla13[Porcentaje Impacto],"",1)</f>
        <v/>
      </c>
      <c r="K978" s="311">
        <v>7</v>
      </c>
      <c r="L978" s="314"/>
      <c r="M978" s="314"/>
      <c r="N978" s="314"/>
      <c r="O978" s="295"/>
      <c r="P978" s="314"/>
      <c r="Q978" s="328" t="str">
        <f>_xlfn.TEXTJOIN(" ",TRUE,Tabla135[[#This Row],[Actividad - Acción ¿Qué?
Inicia con verbo]],Tabla135[[#This Row],[Complemento
(Observaciones o desviaciones)]])</f>
        <v/>
      </c>
      <c r="R978" s="295"/>
      <c r="S978" s="327" t="str">
        <f>_xlfn.XLOOKUP(Tabla135[[#This Row],[Tipo de control]],Tabla7[Tipo de control],Tabla7[Peso],"",1)</f>
        <v/>
      </c>
      <c r="T978" s="290" t="str">
        <f>_xlfn.XLOOKUP(Tabla135[[#This Row],[Tipo de control]],Tabla7[Tipo de control],Tabla7[Afectación matriz],"",1)</f>
        <v/>
      </c>
      <c r="U978" s="295"/>
      <c r="V978" s="327" t="str">
        <f>_xlfn.XLOOKUP(Tabla135[[#This Row],[Implementación]],Tabla11[Implementación],Tabla11[Peso],"",1)</f>
        <v/>
      </c>
      <c r="W978" s="295"/>
      <c r="X978" s="295"/>
      <c r="Y978" s="295"/>
      <c r="Z978" s="295"/>
      <c r="AA978" s="310" t="str">
        <f>IFERROR(Tabla135[[#This Row],[Peso del control]]+Tabla135[[#This Row],[Peso de la implementación]],"")</f>
        <v/>
      </c>
      <c r="AB978" s="310" t="str" cm="1">
        <f t="array" ref="AB978">IFERROR(IF(Tabla135[[#This Row],[Registro diligenciado]]=TRUE,_xlfn.IFS(AND(Tabla135[[#This Row],[No. de Control]]=1,Tabla135[[#This Row],[Desplazamiento en la Matriz]]="Probabilidad"),D978-(D978*Tabla135[[#This Row],[Valor del control]]),AND(Tabla135[[#This Row],[No. de Control]]&gt;1,Tabla135[[#This Row],[Desplazamiento en la Matriz]]="Probabilidad"),AB977-(AB977*Tabla135[[#This Row],[Valor del control]]),AND(Tabla135[[#This Row],[No. de Control]]=1,Tabla135[[#This Row],[Desplazamiento en la Matriz]]="Impacto"),D978,AND(Tabla135[[#This Row],[No. de Control]]&gt;1,Tabla135[[#This Row],[Desplazamiento en la Matriz]]="Impacto"),AB977),""),"")</f>
        <v/>
      </c>
      <c r="AC978" s="310" t="str" cm="1">
        <f t="array" ref="AC978">IFERROR(IF(Tabla135[[#This Row],[Registro diligenciado]]=TRUE,_xlfn.IFS(AND(Tabla135[[#This Row],[No. de Control]]=1,Tabla135[[#This Row],[Desplazamiento en la Matriz]]="Impacto"),E978-(E978*Tabla135[[#This Row],[Valor del control]]),AND(Tabla135[[#This Row],[No. de Control]]&gt;1,Tabla135[[#This Row],[Desplazamiento en la Matriz]]="Impacto"),AC977-(AC977*Tabla135[[#This Row],[Valor del control]]),AND(Tabla135[[#This Row],[No. de Control]]=1,Tabla135[[#This Row],[Desplazamiento en la Matriz]]="Probabilidad"),E978,AND(Tabla135[[#This Row],[No. de Control]]&gt;1,Tabla135[[#This Row],[Desplazamiento en la Matriz]]="Probabilidad"),AC977),""),"")</f>
        <v/>
      </c>
      <c r="AD978" s="310">
        <f>IFERROR(_xlfn.MINIFS(Tabla135[Probabilidad residual],Tabla135[Id Riesgo],Tabla135[[#This Row],[Id Riesgo]]),"")</f>
        <v>0</v>
      </c>
      <c r="AE978" s="310">
        <f>IFERROR(_xlfn.MINIFS(Tabla135[Impacto residual],Tabla135[Id Riesgo],Tabla135[[#This Row],[Id Riesgo]]),"")</f>
        <v>0</v>
      </c>
      <c r="AF978" s="310" t="str" cm="1">
        <f t="array" ref="AF97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78" s="310" t="str" cm="1">
        <f t="array" ref="AG97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7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78" s="213"/>
      <c r="AJ978" s="727">
        <f>_xlfn.MINIFS(Tabla135[Probabilidad residual],Tabla135[Id Riesgo],Tabla135[[#This Row],[Id Riesgo]])</f>
        <v>0</v>
      </c>
      <c r="AK978" s="727">
        <f>_xlfn.MINIFS(Tabla135[Impacto residual],Tabla135[Id Riesgo],Tabla135[[#This Row],[Id Riesgo]])</f>
        <v>0</v>
      </c>
      <c r="AL978" s="727"/>
      <c r="AM978" s="727"/>
      <c r="AN978" s="213"/>
      <c r="AO978" s="213"/>
      <c r="AP978" s="213"/>
      <c r="AQ978" s="213"/>
      <c r="AR978" s="213"/>
      <c r="AS978" s="213"/>
      <c r="AT978" s="213"/>
      <c r="AU978" s="213"/>
      <c r="AV978" s="213"/>
      <c r="AW978" s="213"/>
      <c r="AX978" s="213"/>
      <c r="AY978" s="213"/>
    </row>
    <row r="979" spans="1:51" ht="14.6" x14ac:dyDescent="0.4">
      <c r="A979" s="735" t="str">
        <f>Tabla135[[#This Row],[Id Riesgo]]</f>
        <v>RC97</v>
      </c>
      <c r="B979" s="736" t="str">
        <f>Tabla135[[#This Row],[Riesgo]]</f>
        <v/>
      </c>
      <c r="C979" s="742" t="b">
        <f>Tabla135[[#This Row],[Identificado en paso 1 y 2?]]</f>
        <v>0</v>
      </c>
      <c r="D979" s="727" t="str">
        <f>_xlfn.XLOOKUP(Tabla135[[#This Row],[Id Riesgo]],Tabla13[Id Riesgo],Tabla13[Probabilidad],"",1)</f>
        <v/>
      </c>
      <c r="E979" s="727" t="str">
        <f>IF(C979=TRUE,_xlfn.XLOOKUP(Tabla135[[#This Row],[Id Riesgo]],Tabla13[Id Riesgo],Tabla13[Porcentaje Impacto],"",1),"")</f>
        <v/>
      </c>
      <c r="F979" s="290" t="str">
        <f t="shared" si="96"/>
        <v>RC97</v>
      </c>
      <c r="G979" s="415" t="b">
        <f>_xlfn.XLOOKUP(F979,Tabla13[Id Riesgo],Tabla13[Registro diligenciado],FALSE,1)</f>
        <v>0</v>
      </c>
      <c r="H979" s="290" t="str">
        <f>IF(G979,_xlfn.XLOOKUP(F979,Tabla6[Id Riesgo],Tabla6[DESCRIPCIÓN DEL RIESGO],FALSE,1),"")</f>
        <v/>
      </c>
      <c r="I979" s="327" t="str">
        <f>_xlfn.XLOOKUP(Tabla135[[#This Row],[Id Riesgo]],Tabla13[Id Riesgo],Tabla13[Probabilidad])</f>
        <v/>
      </c>
      <c r="J979" s="327" t="str">
        <f>_xlfn.XLOOKUP(Tabla135[[#This Row],[Id Riesgo]],Tabla13[Id Riesgo],Tabla13[Porcentaje Impacto],"",1)</f>
        <v/>
      </c>
      <c r="K979" s="311">
        <v>8</v>
      </c>
      <c r="L979" s="314"/>
      <c r="M979" s="314"/>
      <c r="N979" s="314"/>
      <c r="O979" s="295"/>
      <c r="P979" s="314"/>
      <c r="Q979" s="328" t="str">
        <f>_xlfn.TEXTJOIN(" ",TRUE,Tabla135[[#This Row],[Actividad - Acción ¿Qué?
Inicia con verbo]],Tabla135[[#This Row],[Complemento
(Observaciones o desviaciones)]])</f>
        <v/>
      </c>
      <c r="R979" s="295"/>
      <c r="S979" s="327" t="str">
        <f>_xlfn.XLOOKUP(Tabla135[[#This Row],[Tipo de control]],Tabla7[Tipo de control],Tabla7[Peso],"",1)</f>
        <v/>
      </c>
      <c r="T979" s="290" t="str">
        <f>_xlfn.XLOOKUP(Tabla135[[#This Row],[Tipo de control]],Tabla7[Tipo de control],Tabla7[Afectación matriz],"",1)</f>
        <v/>
      </c>
      <c r="U979" s="295"/>
      <c r="V979" s="327" t="str">
        <f>_xlfn.XLOOKUP(Tabla135[[#This Row],[Implementación]],Tabla11[Implementación],Tabla11[Peso],"",1)</f>
        <v/>
      </c>
      <c r="W979" s="295"/>
      <c r="X979" s="295"/>
      <c r="Y979" s="295"/>
      <c r="Z979" s="295"/>
      <c r="AA979" s="310" t="str">
        <f>IFERROR(Tabla135[[#This Row],[Peso del control]]+Tabla135[[#This Row],[Peso de la implementación]],"")</f>
        <v/>
      </c>
      <c r="AB979" s="310" t="str" cm="1">
        <f t="array" ref="AB979">IFERROR(IF(Tabla135[[#This Row],[Registro diligenciado]]=TRUE,_xlfn.IFS(AND(Tabla135[[#This Row],[No. de Control]]=1,Tabla135[[#This Row],[Desplazamiento en la Matriz]]="Probabilidad"),D979-(D979*Tabla135[[#This Row],[Valor del control]]),AND(Tabla135[[#This Row],[No. de Control]]&gt;1,Tabla135[[#This Row],[Desplazamiento en la Matriz]]="Probabilidad"),AB978-(AB978*Tabla135[[#This Row],[Valor del control]]),AND(Tabla135[[#This Row],[No. de Control]]=1,Tabla135[[#This Row],[Desplazamiento en la Matriz]]="Impacto"),D979,AND(Tabla135[[#This Row],[No. de Control]]&gt;1,Tabla135[[#This Row],[Desplazamiento en la Matriz]]="Impacto"),AB978),""),"")</f>
        <v/>
      </c>
      <c r="AC979" s="310" t="str" cm="1">
        <f t="array" ref="AC979">IFERROR(IF(Tabla135[[#This Row],[Registro diligenciado]]=TRUE,_xlfn.IFS(AND(Tabla135[[#This Row],[No. de Control]]=1,Tabla135[[#This Row],[Desplazamiento en la Matriz]]="Impacto"),E979-(E979*Tabla135[[#This Row],[Valor del control]]),AND(Tabla135[[#This Row],[No. de Control]]&gt;1,Tabla135[[#This Row],[Desplazamiento en la Matriz]]="Impacto"),AC978-(AC978*Tabla135[[#This Row],[Valor del control]]),AND(Tabla135[[#This Row],[No. de Control]]=1,Tabla135[[#This Row],[Desplazamiento en la Matriz]]="Probabilidad"),E979,AND(Tabla135[[#This Row],[No. de Control]]&gt;1,Tabla135[[#This Row],[Desplazamiento en la Matriz]]="Probabilidad"),AC978),""),"")</f>
        <v/>
      </c>
      <c r="AD979" s="310">
        <f>IFERROR(_xlfn.MINIFS(Tabla135[Probabilidad residual],Tabla135[Id Riesgo],Tabla135[[#This Row],[Id Riesgo]]),"")</f>
        <v>0</v>
      </c>
      <c r="AE979" s="310">
        <f>IFERROR(_xlfn.MINIFS(Tabla135[Impacto residual],Tabla135[Id Riesgo],Tabla135[[#This Row],[Id Riesgo]]),"")</f>
        <v>0</v>
      </c>
      <c r="AF979" s="310" t="str" cm="1">
        <f t="array" ref="AF97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79" s="310" t="str" cm="1">
        <f t="array" ref="AG97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7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79" s="213"/>
      <c r="AJ979" s="727">
        <f>_xlfn.MINIFS(Tabla135[Probabilidad residual],Tabla135[Id Riesgo],Tabla135[[#This Row],[Id Riesgo]])</f>
        <v>0</v>
      </c>
      <c r="AK979" s="727">
        <f>_xlfn.MINIFS(Tabla135[Impacto residual],Tabla135[Id Riesgo],Tabla135[[#This Row],[Id Riesgo]])</f>
        <v>0</v>
      </c>
      <c r="AL979" s="727"/>
      <c r="AM979" s="727"/>
      <c r="AN979" s="213"/>
      <c r="AO979" s="213"/>
      <c r="AP979" s="213"/>
      <c r="AQ979" s="213"/>
      <c r="AR979" s="213"/>
      <c r="AS979" s="213"/>
      <c r="AT979" s="213"/>
      <c r="AU979" s="213"/>
      <c r="AV979" s="213"/>
      <c r="AW979" s="213"/>
      <c r="AX979" s="213"/>
      <c r="AY979" s="213"/>
    </row>
    <row r="980" spans="1:51" ht="14.6" x14ac:dyDescent="0.4">
      <c r="A980" s="735" t="str">
        <f>Tabla135[[#This Row],[Id Riesgo]]</f>
        <v>RC97</v>
      </c>
      <c r="B980" s="736" t="str">
        <f>Tabla135[[#This Row],[Riesgo]]</f>
        <v/>
      </c>
      <c r="C980" s="742" t="b">
        <f>Tabla135[[#This Row],[Identificado en paso 1 y 2?]]</f>
        <v>0</v>
      </c>
      <c r="D980" s="727" t="str">
        <f>_xlfn.XLOOKUP(Tabla135[[#This Row],[Id Riesgo]],Tabla13[Id Riesgo],Tabla13[Probabilidad],"",1)</f>
        <v/>
      </c>
      <c r="E980" s="727" t="str">
        <f>IF(C980=TRUE,_xlfn.XLOOKUP(Tabla135[[#This Row],[Id Riesgo]],Tabla13[Id Riesgo],Tabla13[Porcentaje Impacto],"",1),"")</f>
        <v/>
      </c>
      <c r="F980" s="290" t="str">
        <f t="shared" si="96"/>
        <v>RC97</v>
      </c>
      <c r="G980" s="415" t="b">
        <f>_xlfn.XLOOKUP(F980,Tabla13[Id Riesgo],Tabla13[Registro diligenciado],FALSE,1)</f>
        <v>0</v>
      </c>
      <c r="H980" s="290" t="str">
        <f>IF(G980,_xlfn.XLOOKUP(F980,Tabla6[Id Riesgo],Tabla6[DESCRIPCIÓN DEL RIESGO],FALSE,1),"")</f>
        <v/>
      </c>
      <c r="I980" s="327" t="str">
        <f>_xlfn.XLOOKUP(Tabla135[[#This Row],[Id Riesgo]],Tabla13[Id Riesgo],Tabla13[Probabilidad])</f>
        <v/>
      </c>
      <c r="J980" s="327" t="str">
        <f>_xlfn.XLOOKUP(Tabla135[[#This Row],[Id Riesgo]],Tabla13[Id Riesgo],Tabla13[Porcentaje Impacto],"",1)</f>
        <v/>
      </c>
      <c r="K980" s="311">
        <v>9</v>
      </c>
      <c r="L980" s="314"/>
      <c r="M980" s="314"/>
      <c r="N980" s="314"/>
      <c r="O980" s="295"/>
      <c r="P980" s="314"/>
      <c r="Q980" s="328" t="str">
        <f>_xlfn.TEXTJOIN(" ",TRUE,Tabla135[[#This Row],[Actividad - Acción ¿Qué?
Inicia con verbo]],Tabla135[[#This Row],[Complemento
(Observaciones o desviaciones)]])</f>
        <v/>
      </c>
      <c r="R980" s="295"/>
      <c r="S980" s="327" t="str">
        <f>_xlfn.XLOOKUP(Tabla135[[#This Row],[Tipo de control]],Tabla7[Tipo de control],Tabla7[Peso],"",1)</f>
        <v/>
      </c>
      <c r="T980" s="290" t="str">
        <f>_xlfn.XLOOKUP(Tabla135[[#This Row],[Tipo de control]],Tabla7[Tipo de control],Tabla7[Afectación matriz],"",1)</f>
        <v/>
      </c>
      <c r="U980" s="295"/>
      <c r="V980" s="327" t="str">
        <f>_xlfn.XLOOKUP(Tabla135[[#This Row],[Implementación]],Tabla11[Implementación],Tabla11[Peso],"",1)</f>
        <v/>
      </c>
      <c r="W980" s="295"/>
      <c r="X980" s="295"/>
      <c r="Y980" s="295"/>
      <c r="Z980" s="295"/>
      <c r="AA980" s="310" t="str">
        <f>IFERROR(Tabla135[[#This Row],[Peso del control]]+Tabla135[[#This Row],[Peso de la implementación]],"")</f>
        <v/>
      </c>
      <c r="AB980" s="310" t="str" cm="1">
        <f t="array" ref="AB980">IFERROR(IF(Tabla135[[#This Row],[Registro diligenciado]]=TRUE,_xlfn.IFS(AND(Tabla135[[#This Row],[No. de Control]]=1,Tabla135[[#This Row],[Desplazamiento en la Matriz]]="Probabilidad"),D980-(D980*Tabla135[[#This Row],[Valor del control]]),AND(Tabla135[[#This Row],[No. de Control]]&gt;1,Tabla135[[#This Row],[Desplazamiento en la Matriz]]="Probabilidad"),AB979-(AB979*Tabla135[[#This Row],[Valor del control]]),AND(Tabla135[[#This Row],[No. de Control]]=1,Tabla135[[#This Row],[Desplazamiento en la Matriz]]="Impacto"),D980,AND(Tabla135[[#This Row],[No. de Control]]&gt;1,Tabla135[[#This Row],[Desplazamiento en la Matriz]]="Impacto"),AB979),""),"")</f>
        <v/>
      </c>
      <c r="AC980" s="310" t="str" cm="1">
        <f t="array" ref="AC980">IFERROR(IF(Tabla135[[#This Row],[Registro diligenciado]]=TRUE,_xlfn.IFS(AND(Tabla135[[#This Row],[No. de Control]]=1,Tabla135[[#This Row],[Desplazamiento en la Matriz]]="Impacto"),E980-(E980*Tabla135[[#This Row],[Valor del control]]),AND(Tabla135[[#This Row],[No. de Control]]&gt;1,Tabla135[[#This Row],[Desplazamiento en la Matriz]]="Impacto"),AC979-(AC979*Tabla135[[#This Row],[Valor del control]]),AND(Tabla135[[#This Row],[No. de Control]]=1,Tabla135[[#This Row],[Desplazamiento en la Matriz]]="Probabilidad"),E980,AND(Tabla135[[#This Row],[No. de Control]]&gt;1,Tabla135[[#This Row],[Desplazamiento en la Matriz]]="Probabilidad"),AC979),""),"")</f>
        <v/>
      </c>
      <c r="AD980" s="310">
        <f>IFERROR(_xlfn.MINIFS(Tabla135[Probabilidad residual],Tabla135[Id Riesgo],Tabla135[[#This Row],[Id Riesgo]]),"")</f>
        <v>0</v>
      </c>
      <c r="AE980" s="310">
        <f>IFERROR(_xlfn.MINIFS(Tabla135[Impacto residual],Tabla135[Id Riesgo],Tabla135[[#This Row],[Id Riesgo]]),"")</f>
        <v>0</v>
      </c>
      <c r="AF980" s="310" t="str" cm="1">
        <f t="array" ref="AF98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80" s="310" t="str" cm="1">
        <f t="array" ref="AG98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8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80" s="213"/>
      <c r="AJ980" s="727">
        <f>_xlfn.MINIFS(Tabla135[Probabilidad residual],Tabla135[Id Riesgo],Tabla135[[#This Row],[Id Riesgo]])</f>
        <v>0</v>
      </c>
      <c r="AK980" s="727">
        <f>_xlfn.MINIFS(Tabla135[Impacto residual],Tabla135[Id Riesgo],Tabla135[[#This Row],[Id Riesgo]])</f>
        <v>0</v>
      </c>
      <c r="AL980" s="727"/>
      <c r="AM980" s="727"/>
      <c r="AN980" s="213"/>
      <c r="AO980" s="213"/>
      <c r="AP980" s="213"/>
      <c r="AQ980" s="213"/>
      <c r="AR980" s="213"/>
      <c r="AS980" s="213"/>
      <c r="AT980" s="213"/>
      <c r="AU980" s="213"/>
      <c r="AV980" s="213"/>
      <c r="AW980" s="213"/>
      <c r="AX980" s="213"/>
      <c r="AY980" s="213"/>
    </row>
    <row r="981" spans="1:51" ht="14.6" x14ac:dyDescent="0.4">
      <c r="A981" s="735" t="str">
        <f>Tabla135[[#This Row],[Id Riesgo]]</f>
        <v>RC97</v>
      </c>
      <c r="B981" s="736" t="str">
        <f>Tabla135[[#This Row],[Riesgo]]</f>
        <v/>
      </c>
      <c r="C981" s="742" t="b">
        <f>Tabla135[[#This Row],[Identificado en paso 1 y 2?]]</f>
        <v>0</v>
      </c>
      <c r="D981" s="727" t="str">
        <f>_xlfn.XLOOKUP(Tabla135[[#This Row],[Id Riesgo]],Tabla13[Id Riesgo],Tabla13[Probabilidad],"",1)</f>
        <v/>
      </c>
      <c r="E981" s="727" t="str">
        <f>IF(C981=TRUE,_xlfn.XLOOKUP(Tabla135[[#This Row],[Id Riesgo]],Tabla13[Id Riesgo],Tabla13[Porcentaje Impacto],"",1),"")</f>
        <v/>
      </c>
      <c r="F981" s="290" t="str">
        <f t="shared" si="96"/>
        <v>RC97</v>
      </c>
      <c r="G981" s="415" t="b">
        <f>_xlfn.XLOOKUP(F981,Tabla13[Id Riesgo],Tabla13[Registro diligenciado],FALSE,1)</f>
        <v>0</v>
      </c>
      <c r="H981" s="290" t="str">
        <f>IF(G981,_xlfn.XLOOKUP(F981,Tabla6[Id Riesgo],Tabla6[DESCRIPCIÓN DEL RIESGO],FALSE,1),"")</f>
        <v/>
      </c>
      <c r="I981" s="327" t="str">
        <f>_xlfn.XLOOKUP(Tabla135[[#This Row],[Id Riesgo]],Tabla13[Id Riesgo],Tabla13[Probabilidad])</f>
        <v/>
      </c>
      <c r="J981" s="327" t="str">
        <f>_xlfn.XLOOKUP(Tabla135[[#This Row],[Id Riesgo]],Tabla13[Id Riesgo],Tabla13[Porcentaje Impacto],"",1)</f>
        <v/>
      </c>
      <c r="K981" s="311">
        <v>10</v>
      </c>
      <c r="L981" s="314"/>
      <c r="M981" s="314"/>
      <c r="N981" s="314"/>
      <c r="O981" s="295"/>
      <c r="P981" s="314"/>
      <c r="Q981" s="328" t="str">
        <f>_xlfn.TEXTJOIN(" ",TRUE,Tabla135[[#This Row],[Actividad - Acción ¿Qué?
Inicia con verbo]],Tabla135[[#This Row],[Complemento
(Observaciones o desviaciones)]])</f>
        <v/>
      </c>
      <c r="R981" s="295"/>
      <c r="S981" s="327" t="str">
        <f>_xlfn.XLOOKUP(Tabla135[[#This Row],[Tipo de control]],Tabla7[Tipo de control],Tabla7[Peso],"",1)</f>
        <v/>
      </c>
      <c r="T981" s="290" t="str">
        <f>_xlfn.XLOOKUP(Tabla135[[#This Row],[Tipo de control]],Tabla7[Tipo de control],Tabla7[Afectación matriz],"",1)</f>
        <v/>
      </c>
      <c r="U981" s="295"/>
      <c r="V981" s="327" t="str">
        <f>_xlfn.XLOOKUP(Tabla135[[#This Row],[Implementación]],Tabla11[Implementación],Tabla11[Peso],"",1)</f>
        <v/>
      </c>
      <c r="W981" s="295"/>
      <c r="X981" s="295"/>
      <c r="Y981" s="295"/>
      <c r="Z981" s="295"/>
      <c r="AA981" s="310" t="str">
        <f>IFERROR(Tabla135[[#This Row],[Peso del control]]+Tabla135[[#This Row],[Peso de la implementación]],"")</f>
        <v/>
      </c>
      <c r="AB981" s="310" t="str" cm="1">
        <f t="array" ref="AB981">IFERROR(IF(Tabla135[[#This Row],[Registro diligenciado]]=TRUE,_xlfn.IFS(AND(Tabla135[[#This Row],[No. de Control]]=1,Tabla135[[#This Row],[Desplazamiento en la Matriz]]="Probabilidad"),D981-(D981*Tabla135[[#This Row],[Valor del control]]),AND(Tabla135[[#This Row],[No. de Control]]&gt;1,Tabla135[[#This Row],[Desplazamiento en la Matriz]]="Probabilidad"),AB980-(AB980*Tabla135[[#This Row],[Valor del control]]),AND(Tabla135[[#This Row],[No. de Control]]=1,Tabla135[[#This Row],[Desplazamiento en la Matriz]]="Impacto"),D981,AND(Tabla135[[#This Row],[No. de Control]]&gt;1,Tabla135[[#This Row],[Desplazamiento en la Matriz]]="Impacto"),AB980),""),"")</f>
        <v/>
      </c>
      <c r="AC981" s="310" t="str" cm="1">
        <f t="array" ref="AC981">IFERROR(IF(Tabla135[[#This Row],[Registro diligenciado]]=TRUE,_xlfn.IFS(AND(Tabla135[[#This Row],[No. de Control]]=1,Tabla135[[#This Row],[Desplazamiento en la Matriz]]="Impacto"),E981-(E981*Tabla135[[#This Row],[Valor del control]]),AND(Tabla135[[#This Row],[No. de Control]]&gt;1,Tabla135[[#This Row],[Desplazamiento en la Matriz]]="Impacto"),AC980-(AC980*Tabla135[[#This Row],[Valor del control]]),AND(Tabla135[[#This Row],[No. de Control]]=1,Tabla135[[#This Row],[Desplazamiento en la Matriz]]="Probabilidad"),E981,AND(Tabla135[[#This Row],[No. de Control]]&gt;1,Tabla135[[#This Row],[Desplazamiento en la Matriz]]="Probabilidad"),AC980),""),"")</f>
        <v/>
      </c>
      <c r="AD981" s="310">
        <f>IFERROR(_xlfn.MINIFS(Tabla135[Probabilidad residual],Tabla135[Id Riesgo],Tabla135[[#This Row],[Id Riesgo]]),"")</f>
        <v>0</v>
      </c>
      <c r="AE981" s="310">
        <f>IFERROR(_xlfn.MINIFS(Tabla135[Impacto residual],Tabla135[Id Riesgo],Tabla135[[#This Row],[Id Riesgo]]),"")</f>
        <v>0</v>
      </c>
      <c r="AF981" s="310" t="str" cm="1">
        <f t="array" ref="AF98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81" s="310" t="str" cm="1">
        <f t="array" ref="AG98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8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81" s="213"/>
      <c r="AJ981" s="727">
        <f>_xlfn.MINIFS(Tabla135[Probabilidad residual],Tabla135[Id Riesgo],Tabla135[[#This Row],[Id Riesgo]])</f>
        <v>0</v>
      </c>
      <c r="AK981" s="727">
        <f>_xlfn.MINIFS(Tabla135[Impacto residual],Tabla135[Id Riesgo],Tabla135[[#This Row],[Id Riesgo]])</f>
        <v>0</v>
      </c>
      <c r="AL981" s="727"/>
      <c r="AM981" s="727"/>
      <c r="AN981" s="213"/>
      <c r="AO981" s="213"/>
      <c r="AP981" s="213"/>
      <c r="AQ981" s="213"/>
      <c r="AR981" s="213"/>
      <c r="AS981" s="213"/>
      <c r="AT981" s="213"/>
      <c r="AU981" s="213"/>
      <c r="AV981" s="213"/>
      <c r="AW981" s="213"/>
      <c r="AX981" s="213"/>
      <c r="AY981" s="213"/>
    </row>
    <row r="982" spans="1:51" ht="14.6" x14ac:dyDescent="0.4">
      <c r="A982" s="735" t="str">
        <f>Tabla135[[#This Row],[Id Riesgo]]</f>
        <v>RC98</v>
      </c>
      <c r="B982" s="736" t="str">
        <f>Tabla135[[#This Row],[Riesgo]]</f>
        <v/>
      </c>
      <c r="C982" s="742" t="b">
        <f>Tabla135[[#This Row],[Identificado en paso 1 y 2?]]</f>
        <v>0</v>
      </c>
      <c r="D982" s="727" t="str">
        <f>_xlfn.XLOOKUP(Tabla135[[#This Row],[Id Riesgo]],Tabla13[Id Riesgo],Tabla13[Probabilidad],"",1)</f>
        <v/>
      </c>
      <c r="E982" s="727" t="str">
        <f>IF(C982=TRUE,_xlfn.XLOOKUP(Tabla135[[#This Row],[Id Riesgo]],Tabla13[Id Riesgo],Tabla13[Porcentaje Impacto],"",1),"")</f>
        <v/>
      </c>
      <c r="F982" s="290" t="s">
        <v>229</v>
      </c>
      <c r="G982" s="415" t="b">
        <f>_xlfn.XLOOKUP(F982,Tabla13[Id Riesgo],Tabla13[Registro diligenciado],FALSE,1)</f>
        <v>0</v>
      </c>
      <c r="H982" s="290" t="str">
        <f>IF(G982,_xlfn.XLOOKUP(F982,Tabla6[Id Riesgo],Tabla6[DESCRIPCIÓN DEL RIESGO],FALSE,1),"")</f>
        <v/>
      </c>
      <c r="I982" s="327" t="str">
        <f>_xlfn.XLOOKUP(Tabla135[[#This Row],[Id Riesgo]],Tabla13[Id Riesgo],Tabla13[Probabilidad])</f>
        <v/>
      </c>
      <c r="J982" s="327" t="str">
        <f>_xlfn.XLOOKUP(Tabla135[[#This Row],[Id Riesgo]],Tabla13[Id Riesgo],Tabla13[Porcentaje Impacto],"",1)</f>
        <v/>
      </c>
      <c r="K982" s="311">
        <v>1</v>
      </c>
      <c r="L982" s="314"/>
      <c r="M982" s="314"/>
      <c r="N982" s="314"/>
      <c r="O982" s="295"/>
      <c r="P982" s="314"/>
      <c r="Q982" s="328" t="str">
        <f>_xlfn.TEXTJOIN(" ",TRUE,Tabla135[[#This Row],[Actividad - Acción ¿Qué?
Inicia con verbo]],Tabla135[[#This Row],[Complemento
(Observaciones o desviaciones)]])</f>
        <v/>
      </c>
      <c r="R982" s="295"/>
      <c r="S982" s="327" t="str">
        <f>_xlfn.XLOOKUP(Tabla135[[#This Row],[Tipo de control]],Tabla7[Tipo de control],Tabla7[Peso],"",1)</f>
        <v/>
      </c>
      <c r="T982" s="290" t="str">
        <f>_xlfn.XLOOKUP(Tabla135[[#This Row],[Tipo de control]],Tabla7[Tipo de control],Tabla7[Afectación matriz],"",1)</f>
        <v/>
      </c>
      <c r="U982" s="295"/>
      <c r="V982" s="327" t="str">
        <f>_xlfn.XLOOKUP(Tabla135[[#This Row],[Implementación]],Tabla11[Implementación],Tabla11[Peso],"",1)</f>
        <v/>
      </c>
      <c r="W982" s="295"/>
      <c r="X982" s="295"/>
      <c r="Y982" s="295"/>
      <c r="Z982" s="295"/>
      <c r="AA982" s="310" t="str">
        <f>IFERROR(Tabla135[[#This Row],[Peso del control]]+Tabla135[[#This Row],[Peso de la implementación]],"")</f>
        <v/>
      </c>
      <c r="AB982" s="310" t="str" cm="1">
        <f t="array" ref="AB982">IFERROR(IF(Tabla135[[#This Row],[Registro diligenciado]]=TRUE,_xlfn.IFS(AND(Tabla135[[#This Row],[No. de Control]]=1,Tabla135[[#This Row],[Desplazamiento en la Matriz]]="Probabilidad"),D982-(D982*Tabla135[[#This Row],[Valor del control]]),AND(Tabla135[[#This Row],[No. de Control]]&gt;1,Tabla135[[#This Row],[Desplazamiento en la Matriz]]="Probabilidad"),AB981-(AB981*Tabla135[[#This Row],[Valor del control]]),AND(Tabla135[[#This Row],[No. de Control]]=1,Tabla135[[#This Row],[Desplazamiento en la Matriz]]="Impacto"),D982,AND(Tabla135[[#This Row],[No. de Control]]&gt;1,Tabla135[[#This Row],[Desplazamiento en la Matriz]]="Impacto"),AB981),""),"")</f>
        <v/>
      </c>
      <c r="AC982" s="310" t="str" cm="1">
        <f t="array" ref="AC982">IFERROR(IF(Tabla135[[#This Row],[Registro diligenciado]]=TRUE,_xlfn.IFS(AND(Tabla135[[#This Row],[No. de Control]]=1,Tabla135[[#This Row],[Desplazamiento en la Matriz]]="Impacto"),E982-(E982*Tabla135[[#This Row],[Valor del control]]),AND(Tabla135[[#This Row],[No. de Control]]&gt;1,Tabla135[[#This Row],[Desplazamiento en la Matriz]]="Impacto"),AC981-(AC981*Tabla135[[#This Row],[Valor del control]]),AND(Tabla135[[#This Row],[No. de Control]]=1,Tabla135[[#This Row],[Desplazamiento en la Matriz]]="Probabilidad"),E982,AND(Tabla135[[#This Row],[No. de Control]]&gt;1,Tabla135[[#This Row],[Desplazamiento en la Matriz]]="Probabilidad"),AC981),""),"")</f>
        <v/>
      </c>
      <c r="AD982" s="310">
        <f>IFERROR(_xlfn.MINIFS(Tabla135[Probabilidad residual],Tabla135[Id Riesgo],Tabla135[[#This Row],[Id Riesgo]]),"")</f>
        <v>0</v>
      </c>
      <c r="AE982" s="310">
        <f>IFERROR(_xlfn.MINIFS(Tabla135[Impacto residual],Tabla135[Id Riesgo],Tabla135[[#This Row],[Id Riesgo]]),"")</f>
        <v>0</v>
      </c>
      <c r="AF982" s="310" t="str" cm="1">
        <f t="array" ref="AF98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82" s="310" t="str" cm="1">
        <f t="array" ref="AG98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8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82" s="213"/>
      <c r="AJ982" s="727">
        <f>_xlfn.MINIFS(Tabla135[Probabilidad residual],Tabla135[Id Riesgo],Tabla135[[#This Row],[Id Riesgo]])</f>
        <v>0</v>
      </c>
      <c r="AK982" s="727">
        <f>_xlfn.MINIFS(Tabla135[Impacto residual],Tabla135[Id Riesgo],Tabla135[[#This Row],[Id Riesgo]])</f>
        <v>0</v>
      </c>
      <c r="AL982" s="727" t="str" cm="1">
        <f t="array" ref="AL982">IFERROR(_xlfn.IFS(AND(AJ982&gt;=CONFIGURACIÓN!$BF$6,AJ982&lt;=CONFIGURACIÓN!$BG$6),CONFIGURACIÓN!$BE$6,AND(AJ982&gt;=CONFIGURACIÓN!$BF$7,AJ982&lt;=CONFIGURACIÓN!$BG$7),CONFIGURACIÓN!$BE$7,AND(AJ982&gt;=CONFIGURACIÓN!$BF$8,AJ982&lt;=CONFIGURACIÓN!$BG$8),CONFIGURACIÓN!$BE$8,AND(AJ982&gt;=CONFIGURACIÓN!$BF$9,AJ982&lt;=CONFIGURACIÓN!$BG$9),CONFIGURACIÓN!$BE$9,AND(AJ982&gt;=CONFIGURACIÓN!$BF$10,AJ982&lt;=CONFIGURACIÓN!$BG$10),CONFIGURACIÓN!$BE$10),"")</f>
        <v/>
      </c>
      <c r="AM982" s="727" t="str" cm="1">
        <f t="array" ref="AM982">IFERROR(_xlfn.IFS(AND(AK982&gt;=CONFIGURACIÓN!$BJ$6,AK982&lt;=CONFIGURACIÓN!$BK$6),CONFIGURACIÓN!$BI$6,AND(AK982&gt;=CONFIGURACIÓN!$BJ$7,AK982&lt;=CONFIGURACIÓN!$BK$7),CONFIGURACIÓN!$BI$7,AND(AK982&gt;=CONFIGURACIÓN!$BJ$8,AK982&lt;=CONFIGURACIÓN!$BK$8),CONFIGURACIÓN!$BI$8,AND(AK982&gt;=CONFIGURACIÓN!$BJ$9,AK982&lt;=CONFIGURACIÓN!$BK$9),CONFIGURACIÓN!$BI$9,AND(AK982&gt;=CONFIGURACIÓN!$BJ$10,AK982&lt;=CONFIGURACIÓN!$BK$10),CONFIGURACIÓN!$BI$10),"")</f>
        <v/>
      </c>
      <c r="AN982" s="213"/>
      <c r="AO982" s="213"/>
      <c r="AP982" s="213"/>
      <c r="AQ982" s="213"/>
      <c r="AR982" s="213"/>
      <c r="AS982" s="213"/>
      <c r="AT982" s="213"/>
      <c r="AU982" s="213"/>
      <c r="AV982" s="213"/>
      <c r="AW982" s="213"/>
      <c r="AX982" s="213"/>
      <c r="AY982" s="213"/>
    </row>
    <row r="983" spans="1:51" ht="14.6" x14ac:dyDescent="0.4">
      <c r="A983" s="735" t="str">
        <f>Tabla135[[#This Row],[Id Riesgo]]</f>
        <v>RC98</v>
      </c>
      <c r="B983" s="736" t="str">
        <f>Tabla135[[#This Row],[Riesgo]]</f>
        <v/>
      </c>
      <c r="C983" s="742" t="b">
        <f>Tabla135[[#This Row],[Identificado en paso 1 y 2?]]</f>
        <v>0</v>
      </c>
      <c r="D983" s="727" t="str">
        <f>_xlfn.XLOOKUP(Tabla135[[#This Row],[Id Riesgo]],Tabla13[Id Riesgo],Tabla13[Probabilidad],"",1)</f>
        <v/>
      </c>
      <c r="E983" s="727" t="str">
        <f>IF(C983=TRUE,_xlfn.XLOOKUP(Tabla135[[#This Row],[Id Riesgo]],Tabla13[Id Riesgo],Tabla13[Porcentaje Impacto],"",1),"")</f>
        <v/>
      </c>
      <c r="F983" s="290" t="str">
        <f t="shared" ref="F983:F991" si="97">F982</f>
        <v>RC98</v>
      </c>
      <c r="G983" s="415" t="b">
        <f>_xlfn.XLOOKUP(F983,Tabla13[Id Riesgo],Tabla13[Registro diligenciado],FALSE,1)</f>
        <v>0</v>
      </c>
      <c r="H983" s="290" t="str">
        <f>IF(G983,_xlfn.XLOOKUP(F983,Tabla6[Id Riesgo],Tabla6[DESCRIPCIÓN DEL RIESGO],FALSE,1),"")</f>
        <v/>
      </c>
      <c r="I983" s="327" t="str">
        <f>_xlfn.XLOOKUP(Tabla135[[#This Row],[Id Riesgo]],Tabla13[Id Riesgo],Tabla13[Probabilidad])</f>
        <v/>
      </c>
      <c r="J983" s="327" t="str">
        <f>_xlfn.XLOOKUP(Tabla135[[#This Row],[Id Riesgo]],Tabla13[Id Riesgo],Tabla13[Porcentaje Impacto],"",1)</f>
        <v/>
      </c>
      <c r="K983" s="311">
        <v>2</v>
      </c>
      <c r="L983" s="314"/>
      <c r="M983" s="314"/>
      <c r="N983" s="314"/>
      <c r="O983" s="295"/>
      <c r="P983" s="314"/>
      <c r="Q983" s="328" t="str">
        <f>_xlfn.TEXTJOIN(" ",TRUE,Tabla135[[#This Row],[Actividad - Acción ¿Qué?
Inicia con verbo]],Tabla135[[#This Row],[Complemento
(Observaciones o desviaciones)]])</f>
        <v/>
      </c>
      <c r="R983" s="295"/>
      <c r="S983" s="327" t="str">
        <f>_xlfn.XLOOKUP(Tabla135[[#This Row],[Tipo de control]],Tabla7[Tipo de control],Tabla7[Peso],"",1)</f>
        <v/>
      </c>
      <c r="T983" s="290" t="str">
        <f>_xlfn.XLOOKUP(Tabla135[[#This Row],[Tipo de control]],Tabla7[Tipo de control],Tabla7[Afectación matriz],"",1)</f>
        <v/>
      </c>
      <c r="U983" s="295"/>
      <c r="V983" s="327" t="str">
        <f>_xlfn.XLOOKUP(Tabla135[[#This Row],[Implementación]],Tabla11[Implementación],Tabla11[Peso],"",1)</f>
        <v/>
      </c>
      <c r="W983" s="295"/>
      <c r="X983" s="295"/>
      <c r="Y983" s="295"/>
      <c r="Z983" s="295"/>
      <c r="AA983" s="310" t="str">
        <f>IFERROR(Tabla135[[#This Row],[Peso del control]]+Tabla135[[#This Row],[Peso de la implementación]],"")</f>
        <v/>
      </c>
      <c r="AB983" s="310" t="str" cm="1">
        <f t="array" ref="AB983">IFERROR(IF(Tabla135[[#This Row],[Registro diligenciado]]=TRUE,_xlfn.IFS(AND(Tabla135[[#This Row],[No. de Control]]=1,Tabla135[[#This Row],[Desplazamiento en la Matriz]]="Probabilidad"),D983-(D983*Tabla135[[#This Row],[Valor del control]]),AND(Tabla135[[#This Row],[No. de Control]]&gt;1,Tabla135[[#This Row],[Desplazamiento en la Matriz]]="Probabilidad"),AB982-(AB982*Tabla135[[#This Row],[Valor del control]]),AND(Tabla135[[#This Row],[No. de Control]]=1,Tabla135[[#This Row],[Desplazamiento en la Matriz]]="Impacto"),D983,AND(Tabla135[[#This Row],[No. de Control]]&gt;1,Tabla135[[#This Row],[Desplazamiento en la Matriz]]="Impacto"),AB982),""),"")</f>
        <v/>
      </c>
      <c r="AC983" s="310" t="str" cm="1">
        <f t="array" ref="AC983">IFERROR(IF(Tabla135[[#This Row],[Registro diligenciado]]=TRUE,_xlfn.IFS(AND(Tabla135[[#This Row],[No. de Control]]=1,Tabla135[[#This Row],[Desplazamiento en la Matriz]]="Impacto"),E983-(E983*Tabla135[[#This Row],[Valor del control]]),AND(Tabla135[[#This Row],[No. de Control]]&gt;1,Tabla135[[#This Row],[Desplazamiento en la Matriz]]="Impacto"),AC982-(AC982*Tabla135[[#This Row],[Valor del control]]),AND(Tabla135[[#This Row],[No. de Control]]=1,Tabla135[[#This Row],[Desplazamiento en la Matriz]]="Probabilidad"),E983,AND(Tabla135[[#This Row],[No. de Control]]&gt;1,Tabla135[[#This Row],[Desplazamiento en la Matriz]]="Probabilidad"),AC982),""),"")</f>
        <v/>
      </c>
      <c r="AD983" s="310">
        <f>IFERROR(_xlfn.MINIFS(Tabla135[Probabilidad residual],Tabla135[Id Riesgo],Tabla135[[#This Row],[Id Riesgo]]),"")</f>
        <v>0</v>
      </c>
      <c r="AE983" s="310">
        <f>IFERROR(_xlfn.MINIFS(Tabla135[Impacto residual],Tabla135[Id Riesgo],Tabla135[[#This Row],[Id Riesgo]]),"")</f>
        <v>0</v>
      </c>
      <c r="AF983" s="310" t="str" cm="1">
        <f t="array" ref="AF98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83" s="310" t="str" cm="1">
        <f t="array" ref="AG98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8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83" s="213"/>
      <c r="AJ983" s="727">
        <f>_xlfn.MINIFS(Tabla135[Probabilidad residual],Tabla135[Id Riesgo],Tabla135[[#This Row],[Id Riesgo]])</f>
        <v>0</v>
      </c>
      <c r="AK983" s="727">
        <f>_xlfn.MINIFS(Tabla135[Impacto residual],Tabla135[Id Riesgo],Tabla135[[#This Row],[Id Riesgo]])</f>
        <v>0</v>
      </c>
      <c r="AL983" s="727"/>
      <c r="AM983" s="727"/>
      <c r="AN983" s="213"/>
      <c r="AO983" s="213"/>
      <c r="AP983" s="213"/>
      <c r="AQ983" s="213"/>
      <c r="AR983" s="213"/>
      <c r="AS983" s="213"/>
      <c r="AT983" s="213"/>
      <c r="AU983" s="213"/>
      <c r="AV983" s="213"/>
      <c r="AW983" s="213"/>
      <c r="AX983" s="213"/>
      <c r="AY983" s="213"/>
    </row>
    <row r="984" spans="1:51" ht="14.6" x14ac:dyDescent="0.4">
      <c r="A984" s="735" t="str">
        <f>Tabla135[[#This Row],[Id Riesgo]]</f>
        <v>RC98</v>
      </c>
      <c r="B984" s="736" t="str">
        <f>Tabla135[[#This Row],[Riesgo]]</f>
        <v/>
      </c>
      <c r="C984" s="742" t="b">
        <f>Tabla135[[#This Row],[Identificado en paso 1 y 2?]]</f>
        <v>0</v>
      </c>
      <c r="D984" s="727" t="str">
        <f>_xlfn.XLOOKUP(Tabla135[[#This Row],[Id Riesgo]],Tabla13[Id Riesgo],Tabla13[Probabilidad],"",1)</f>
        <v/>
      </c>
      <c r="E984" s="727" t="str">
        <f>IF(C984=TRUE,_xlfn.XLOOKUP(Tabla135[[#This Row],[Id Riesgo]],Tabla13[Id Riesgo],Tabla13[Porcentaje Impacto],"",1),"")</f>
        <v/>
      </c>
      <c r="F984" s="290" t="str">
        <f t="shared" si="97"/>
        <v>RC98</v>
      </c>
      <c r="G984" s="415" t="b">
        <f>_xlfn.XLOOKUP(F984,Tabla13[Id Riesgo],Tabla13[Registro diligenciado],FALSE,1)</f>
        <v>0</v>
      </c>
      <c r="H984" s="290" t="str">
        <f>IF(G984,_xlfn.XLOOKUP(F984,Tabla6[Id Riesgo],Tabla6[DESCRIPCIÓN DEL RIESGO],FALSE,1),"")</f>
        <v/>
      </c>
      <c r="I984" s="327" t="str">
        <f>_xlfn.XLOOKUP(Tabla135[[#This Row],[Id Riesgo]],Tabla13[Id Riesgo],Tabla13[Probabilidad])</f>
        <v/>
      </c>
      <c r="J984" s="327" t="str">
        <f>_xlfn.XLOOKUP(Tabla135[[#This Row],[Id Riesgo]],Tabla13[Id Riesgo],Tabla13[Porcentaje Impacto],"",1)</f>
        <v/>
      </c>
      <c r="K984" s="311">
        <v>3</v>
      </c>
      <c r="L984" s="314"/>
      <c r="M984" s="314"/>
      <c r="N984" s="314"/>
      <c r="O984" s="295"/>
      <c r="P984" s="314"/>
      <c r="Q984" s="328" t="str">
        <f>_xlfn.TEXTJOIN(" ",TRUE,Tabla135[[#This Row],[Actividad - Acción ¿Qué?
Inicia con verbo]],Tabla135[[#This Row],[Complemento
(Observaciones o desviaciones)]])</f>
        <v/>
      </c>
      <c r="R984" s="295"/>
      <c r="S984" s="327" t="str">
        <f>_xlfn.XLOOKUP(Tabla135[[#This Row],[Tipo de control]],Tabla7[Tipo de control],Tabla7[Peso],"",1)</f>
        <v/>
      </c>
      <c r="T984" s="290" t="str">
        <f>_xlfn.XLOOKUP(Tabla135[[#This Row],[Tipo de control]],Tabla7[Tipo de control],Tabla7[Afectación matriz],"",1)</f>
        <v/>
      </c>
      <c r="U984" s="295"/>
      <c r="V984" s="327" t="str">
        <f>_xlfn.XLOOKUP(Tabla135[[#This Row],[Implementación]],Tabla11[Implementación],Tabla11[Peso],"",1)</f>
        <v/>
      </c>
      <c r="W984" s="295"/>
      <c r="X984" s="295"/>
      <c r="Y984" s="295"/>
      <c r="Z984" s="295"/>
      <c r="AA984" s="310" t="str">
        <f>IFERROR(Tabla135[[#This Row],[Peso del control]]+Tabla135[[#This Row],[Peso de la implementación]],"")</f>
        <v/>
      </c>
      <c r="AB984" s="310" t="str" cm="1">
        <f t="array" ref="AB984">IFERROR(IF(Tabla135[[#This Row],[Registro diligenciado]]=TRUE,_xlfn.IFS(AND(Tabla135[[#This Row],[No. de Control]]=1,Tabla135[[#This Row],[Desplazamiento en la Matriz]]="Probabilidad"),D984-(D984*Tabla135[[#This Row],[Valor del control]]),AND(Tabla135[[#This Row],[No. de Control]]&gt;1,Tabla135[[#This Row],[Desplazamiento en la Matriz]]="Probabilidad"),AB983-(AB983*Tabla135[[#This Row],[Valor del control]]),AND(Tabla135[[#This Row],[No. de Control]]=1,Tabla135[[#This Row],[Desplazamiento en la Matriz]]="Impacto"),D984,AND(Tabla135[[#This Row],[No. de Control]]&gt;1,Tabla135[[#This Row],[Desplazamiento en la Matriz]]="Impacto"),AB983),""),"")</f>
        <v/>
      </c>
      <c r="AC984" s="310" t="str" cm="1">
        <f t="array" ref="AC984">IFERROR(IF(Tabla135[[#This Row],[Registro diligenciado]]=TRUE,_xlfn.IFS(AND(Tabla135[[#This Row],[No. de Control]]=1,Tabla135[[#This Row],[Desplazamiento en la Matriz]]="Impacto"),E984-(E984*Tabla135[[#This Row],[Valor del control]]),AND(Tabla135[[#This Row],[No. de Control]]&gt;1,Tabla135[[#This Row],[Desplazamiento en la Matriz]]="Impacto"),AC983-(AC983*Tabla135[[#This Row],[Valor del control]]),AND(Tabla135[[#This Row],[No. de Control]]=1,Tabla135[[#This Row],[Desplazamiento en la Matriz]]="Probabilidad"),E984,AND(Tabla135[[#This Row],[No. de Control]]&gt;1,Tabla135[[#This Row],[Desplazamiento en la Matriz]]="Probabilidad"),AC983),""),"")</f>
        <v/>
      </c>
      <c r="AD984" s="310">
        <f>IFERROR(_xlfn.MINIFS(Tabla135[Probabilidad residual],Tabla135[Id Riesgo],Tabla135[[#This Row],[Id Riesgo]]),"")</f>
        <v>0</v>
      </c>
      <c r="AE984" s="310">
        <f>IFERROR(_xlfn.MINIFS(Tabla135[Impacto residual],Tabla135[Id Riesgo],Tabla135[[#This Row],[Id Riesgo]]),"")</f>
        <v>0</v>
      </c>
      <c r="AF984" s="310" t="str" cm="1">
        <f t="array" ref="AF98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84" s="310" t="str" cm="1">
        <f t="array" ref="AG98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8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84" s="213"/>
      <c r="AJ984" s="727">
        <f>_xlfn.MINIFS(Tabla135[Probabilidad residual],Tabla135[Id Riesgo],Tabla135[[#This Row],[Id Riesgo]])</f>
        <v>0</v>
      </c>
      <c r="AK984" s="727">
        <f>_xlfn.MINIFS(Tabla135[Impacto residual],Tabla135[Id Riesgo],Tabla135[[#This Row],[Id Riesgo]])</f>
        <v>0</v>
      </c>
      <c r="AL984" s="727"/>
      <c r="AM984" s="727"/>
      <c r="AN984" s="213"/>
      <c r="AO984" s="213"/>
      <c r="AP984" s="213"/>
      <c r="AQ984" s="213"/>
      <c r="AR984" s="213"/>
      <c r="AS984" s="213"/>
      <c r="AT984" s="213"/>
      <c r="AU984" s="213"/>
      <c r="AV984" s="213"/>
      <c r="AW984" s="213"/>
      <c r="AX984" s="213"/>
      <c r="AY984" s="213"/>
    </row>
    <row r="985" spans="1:51" ht="14.6" x14ac:dyDescent="0.4">
      <c r="A985" s="735" t="str">
        <f>Tabla135[[#This Row],[Id Riesgo]]</f>
        <v>RC98</v>
      </c>
      <c r="B985" s="736" t="str">
        <f>Tabla135[[#This Row],[Riesgo]]</f>
        <v/>
      </c>
      <c r="C985" s="742" t="b">
        <f>Tabla135[[#This Row],[Identificado en paso 1 y 2?]]</f>
        <v>0</v>
      </c>
      <c r="D985" s="727" t="str">
        <f>_xlfn.XLOOKUP(Tabla135[[#This Row],[Id Riesgo]],Tabla13[Id Riesgo],Tabla13[Probabilidad],"",1)</f>
        <v/>
      </c>
      <c r="E985" s="727" t="str">
        <f>IF(C985=TRUE,_xlfn.XLOOKUP(Tabla135[[#This Row],[Id Riesgo]],Tabla13[Id Riesgo],Tabla13[Porcentaje Impacto],"",1),"")</f>
        <v/>
      </c>
      <c r="F985" s="290" t="str">
        <f t="shared" si="97"/>
        <v>RC98</v>
      </c>
      <c r="G985" s="415" t="b">
        <f>_xlfn.XLOOKUP(F985,Tabla13[Id Riesgo],Tabla13[Registro diligenciado],FALSE,1)</f>
        <v>0</v>
      </c>
      <c r="H985" s="290" t="str">
        <f>IF(G985,_xlfn.XLOOKUP(F985,Tabla6[Id Riesgo],Tabla6[DESCRIPCIÓN DEL RIESGO],FALSE,1),"")</f>
        <v/>
      </c>
      <c r="I985" s="327" t="str">
        <f>_xlfn.XLOOKUP(Tabla135[[#This Row],[Id Riesgo]],Tabla13[Id Riesgo],Tabla13[Probabilidad])</f>
        <v/>
      </c>
      <c r="J985" s="327" t="str">
        <f>_xlfn.XLOOKUP(Tabla135[[#This Row],[Id Riesgo]],Tabla13[Id Riesgo],Tabla13[Porcentaje Impacto],"",1)</f>
        <v/>
      </c>
      <c r="K985" s="311">
        <v>4</v>
      </c>
      <c r="L985" s="314"/>
      <c r="M985" s="314"/>
      <c r="N985" s="314"/>
      <c r="O985" s="295"/>
      <c r="P985" s="314"/>
      <c r="Q985" s="328" t="str">
        <f>_xlfn.TEXTJOIN(" ",TRUE,Tabla135[[#This Row],[Actividad - Acción ¿Qué?
Inicia con verbo]],Tabla135[[#This Row],[Complemento
(Observaciones o desviaciones)]])</f>
        <v/>
      </c>
      <c r="R985" s="295"/>
      <c r="S985" s="327" t="str">
        <f>_xlfn.XLOOKUP(Tabla135[[#This Row],[Tipo de control]],Tabla7[Tipo de control],Tabla7[Peso],"",1)</f>
        <v/>
      </c>
      <c r="T985" s="290" t="str">
        <f>_xlfn.XLOOKUP(Tabla135[[#This Row],[Tipo de control]],Tabla7[Tipo de control],Tabla7[Afectación matriz],"",1)</f>
        <v/>
      </c>
      <c r="U985" s="295"/>
      <c r="V985" s="327" t="str">
        <f>_xlfn.XLOOKUP(Tabla135[[#This Row],[Implementación]],Tabla11[Implementación],Tabla11[Peso],"",1)</f>
        <v/>
      </c>
      <c r="W985" s="295"/>
      <c r="X985" s="295"/>
      <c r="Y985" s="295"/>
      <c r="Z985" s="295"/>
      <c r="AA985" s="310" t="str">
        <f>IFERROR(Tabla135[[#This Row],[Peso del control]]+Tabla135[[#This Row],[Peso de la implementación]],"")</f>
        <v/>
      </c>
      <c r="AB985" s="310" t="str" cm="1">
        <f t="array" ref="AB985">IFERROR(IF(Tabla135[[#This Row],[Registro diligenciado]]=TRUE,_xlfn.IFS(AND(Tabla135[[#This Row],[No. de Control]]=1,Tabla135[[#This Row],[Desplazamiento en la Matriz]]="Probabilidad"),D985-(D985*Tabla135[[#This Row],[Valor del control]]),AND(Tabla135[[#This Row],[No. de Control]]&gt;1,Tabla135[[#This Row],[Desplazamiento en la Matriz]]="Probabilidad"),AB984-(AB984*Tabla135[[#This Row],[Valor del control]]),AND(Tabla135[[#This Row],[No. de Control]]=1,Tabla135[[#This Row],[Desplazamiento en la Matriz]]="Impacto"),D985,AND(Tabla135[[#This Row],[No. de Control]]&gt;1,Tabla135[[#This Row],[Desplazamiento en la Matriz]]="Impacto"),AB984),""),"")</f>
        <v/>
      </c>
      <c r="AC985" s="310" t="str" cm="1">
        <f t="array" ref="AC985">IFERROR(IF(Tabla135[[#This Row],[Registro diligenciado]]=TRUE,_xlfn.IFS(AND(Tabla135[[#This Row],[No. de Control]]=1,Tabla135[[#This Row],[Desplazamiento en la Matriz]]="Impacto"),E985-(E985*Tabla135[[#This Row],[Valor del control]]),AND(Tabla135[[#This Row],[No. de Control]]&gt;1,Tabla135[[#This Row],[Desplazamiento en la Matriz]]="Impacto"),AC984-(AC984*Tabla135[[#This Row],[Valor del control]]),AND(Tabla135[[#This Row],[No. de Control]]=1,Tabla135[[#This Row],[Desplazamiento en la Matriz]]="Probabilidad"),E985,AND(Tabla135[[#This Row],[No. de Control]]&gt;1,Tabla135[[#This Row],[Desplazamiento en la Matriz]]="Probabilidad"),AC984),""),"")</f>
        <v/>
      </c>
      <c r="AD985" s="310">
        <f>IFERROR(_xlfn.MINIFS(Tabla135[Probabilidad residual],Tabla135[Id Riesgo],Tabla135[[#This Row],[Id Riesgo]]),"")</f>
        <v>0</v>
      </c>
      <c r="AE985" s="310">
        <f>IFERROR(_xlfn.MINIFS(Tabla135[Impacto residual],Tabla135[Id Riesgo],Tabla135[[#This Row],[Id Riesgo]]),"")</f>
        <v>0</v>
      </c>
      <c r="AF985" s="310" t="str" cm="1">
        <f t="array" ref="AF98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85" s="310" t="str" cm="1">
        <f t="array" ref="AG98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8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85" s="213"/>
      <c r="AJ985" s="727">
        <f>_xlfn.MINIFS(Tabla135[Probabilidad residual],Tabla135[Id Riesgo],Tabla135[[#This Row],[Id Riesgo]])</f>
        <v>0</v>
      </c>
      <c r="AK985" s="727">
        <f>_xlfn.MINIFS(Tabla135[Impacto residual],Tabla135[Id Riesgo],Tabla135[[#This Row],[Id Riesgo]])</f>
        <v>0</v>
      </c>
      <c r="AL985" s="727"/>
      <c r="AM985" s="727"/>
      <c r="AN985" s="213"/>
      <c r="AO985" s="213"/>
      <c r="AP985" s="213"/>
      <c r="AQ985" s="213"/>
      <c r="AR985" s="213"/>
      <c r="AS985" s="213"/>
      <c r="AT985" s="213"/>
      <c r="AU985" s="213"/>
      <c r="AV985" s="213"/>
      <c r="AW985" s="213"/>
      <c r="AX985" s="213"/>
      <c r="AY985" s="213"/>
    </row>
    <row r="986" spans="1:51" ht="14.6" x14ac:dyDescent="0.4">
      <c r="A986" s="735" t="str">
        <f>Tabla135[[#This Row],[Id Riesgo]]</f>
        <v>RC98</v>
      </c>
      <c r="B986" s="736" t="str">
        <f>Tabla135[[#This Row],[Riesgo]]</f>
        <v/>
      </c>
      <c r="C986" s="742" t="b">
        <f>Tabla135[[#This Row],[Identificado en paso 1 y 2?]]</f>
        <v>0</v>
      </c>
      <c r="D986" s="727" t="str">
        <f>_xlfn.XLOOKUP(Tabla135[[#This Row],[Id Riesgo]],Tabla13[Id Riesgo],Tabla13[Probabilidad],"",1)</f>
        <v/>
      </c>
      <c r="E986" s="727" t="str">
        <f>IF(C986=TRUE,_xlfn.XLOOKUP(Tabla135[[#This Row],[Id Riesgo]],Tabla13[Id Riesgo],Tabla13[Porcentaje Impacto],"",1),"")</f>
        <v/>
      </c>
      <c r="F986" s="290" t="str">
        <f t="shared" si="97"/>
        <v>RC98</v>
      </c>
      <c r="G986" s="415" t="b">
        <f>_xlfn.XLOOKUP(F986,Tabla13[Id Riesgo],Tabla13[Registro diligenciado],FALSE,1)</f>
        <v>0</v>
      </c>
      <c r="H986" s="290" t="str">
        <f>IF(G986,_xlfn.XLOOKUP(F986,Tabla6[Id Riesgo],Tabla6[DESCRIPCIÓN DEL RIESGO],FALSE,1),"")</f>
        <v/>
      </c>
      <c r="I986" s="327" t="str">
        <f>_xlfn.XLOOKUP(Tabla135[[#This Row],[Id Riesgo]],Tabla13[Id Riesgo],Tabla13[Probabilidad])</f>
        <v/>
      </c>
      <c r="J986" s="327" t="str">
        <f>_xlfn.XLOOKUP(Tabla135[[#This Row],[Id Riesgo]],Tabla13[Id Riesgo],Tabla13[Porcentaje Impacto],"",1)</f>
        <v/>
      </c>
      <c r="K986" s="311">
        <v>5</v>
      </c>
      <c r="L986" s="314"/>
      <c r="M986" s="314"/>
      <c r="N986" s="314"/>
      <c r="O986" s="295"/>
      <c r="P986" s="314"/>
      <c r="Q986" s="328" t="str">
        <f>_xlfn.TEXTJOIN(" ",TRUE,Tabla135[[#This Row],[Actividad - Acción ¿Qué?
Inicia con verbo]],Tabla135[[#This Row],[Complemento
(Observaciones o desviaciones)]])</f>
        <v/>
      </c>
      <c r="R986" s="295"/>
      <c r="S986" s="327" t="str">
        <f>_xlfn.XLOOKUP(Tabla135[[#This Row],[Tipo de control]],Tabla7[Tipo de control],Tabla7[Peso],"",1)</f>
        <v/>
      </c>
      <c r="T986" s="290" t="str">
        <f>_xlfn.XLOOKUP(Tabla135[[#This Row],[Tipo de control]],Tabla7[Tipo de control],Tabla7[Afectación matriz],"",1)</f>
        <v/>
      </c>
      <c r="U986" s="295"/>
      <c r="V986" s="327" t="str">
        <f>_xlfn.XLOOKUP(Tabla135[[#This Row],[Implementación]],Tabla11[Implementación],Tabla11[Peso],"",1)</f>
        <v/>
      </c>
      <c r="W986" s="295"/>
      <c r="X986" s="295"/>
      <c r="Y986" s="295"/>
      <c r="Z986" s="295"/>
      <c r="AA986" s="310" t="str">
        <f>IFERROR(Tabla135[[#This Row],[Peso del control]]+Tabla135[[#This Row],[Peso de la implementación]],"")</f>
        <v/>
      </c>
      <c r="AB986" s="310" t="str" cm="1">
        <f t="array" ref="AB986">IFERROR(IF(Tabla135[[#This Row],[Registro diligenciado]]=TRUE,_xlfn.IFS(AND(Tabla135[[#This Row],[No. de Control]]=1,Tabla135[[#This Row],[Desplazamiento en la Matriz]]="Probabilidad"),D986-(D986*Tabla135[[#This Row],[Valor del control]]),AND(Tabla135[[#This Row],[No. de Control]]&gt;1,Tabla135[[#This Row],[Desplazamiento en la Matriz]]="Probabilidad"),AB985-(AB985*Tabla135[[#This Row],[Valor del control]]),AND(Tabla135[[#This Row],[No. de Control]]=1,Tabla135[[#This Row],[Desplazamiento en la Matriz]]="Impacto"),D986,AND(Tabla135[[#This Row],[No. de Control]]&gt;1,Tabla135[[#This Row],[Desplazamiento en la Matriz]]="Impacto"),AB985),""),"")</f>
        <v/>
      </c>
      <c r="AC986" s="310" t="str" cm="1">
        <f t="array" ref="AC986">IFERROR(IF(Tabla135[[#This Row],[Registro diligenciado]]=TRUE,_xlfn.IFS(AND(Tabla135[[#This Row],[No. de Control]]=1,Tabla135[[#This Row],[Desplazamiento en la Matriz]]="Impacto"),E986-(E986*Tabla135[[#This Row],[Valor del control]]),AND(Tabla135[[#This Row],[No. de Control]]&gt;1,Tabla135[[#This Row],[Desplazamiento en la Matriz]]="Impacto"),AC985-(AC985*Tabla135[[#This Row],[Valor del control]]),AND(Tabla135[[#This Row],[No. de Control]]=1,Tabla135[[#This Row],[Desplazamiento en la Matriz]]="Probabilidad"),E986,AND(Tabla135[[#This Row],[No. de Control]]&gt;1,Tabla135[[#This Row],[Desplazamiento en la Matriz]]="Probabilidad"),AC985),""),"")</f>
        <v/>
      </c>
      <c r="AD986" s="310">
        <f>IFERROR(_xlfn.MINIFS(Tabla135[Probabilidad residual],Tabla135[Id Riesgo],Tabla135[[#This Row],[Id Riesgo]]),"")</f>
        <v>0</v>
      </c>
      <c r="AE986" s="310">
        <f>IFERROR(_xlfn.MINIFS(Tabla135[Impacto residual],Tabla135[Id Riesgo],Tabla135[[#This Row],[Id Riesgo]]),"")</f>
        <v>0</v>
      </c>
      <c r="AF986" s="310" t="str" cm="1">
        <f t="array" ref="AF98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86" s="310" t="str" cm="1">
        <f t="array" ref="AG98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8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86" s="213"/>
      <c r="AJ986" s="727">
        <f>_xlfn.MINIFS(Tabla135[Probabilidad residual],Tabla135[Id Riesgo],Tabla135[[#This Row],[Id Riesgo]])</f>
        <v>0</v>
      </c>
      <c r="AK986" s="727">
        <f>_xlfn.MINIFS(Tabla135[Impacto residual],Tabla135[Id Riesgo],Tabla135[[#This Row],[Id Riesgo]])</f>
        <v>0</v>
      </c>
      <c r="AL986" s="727"/>
      <c r="AM986" s="727"/>
      <c r="AN986" s="213"/>
      <c r="AO986" s="213"/>
      <c r="AP986" s="213"/>
      <c r="AQ986" s="213"/>
      <c r="AR986" s="213"/>
      <c r="AS986" s="213"/>
      <c r="AT986" s="213"/>
      <c r="AU986" s="213"/>
      <c r="AV986" s="213"/>
      <c r="AW986" s="213"/>
      <c r="AX986" s="213"/>
      <c r="AY986" s="213"/>
    </row>
    <row r="987" spans="1:51" ht="14.6" x14ac:dyDescent="0.4">
      <c r="A987" s="735" t="str">
        <f>Tabla135[[#This Row],[Id Riesgo]]</f>
        <v>RC98</v>
      </c>
      <c r="B987" s="736" t="str">
        <f>Tabla135[[#This Row],[Riesgo]]</f>
        <v/>
      </c>
      <c r="C987" s="742" t="b">
        <f>Tabla135[[#This Row],[Identificado en paso 1 y 2?]]</f>
        <v>0</v>
      </c>
      <c r="D987" s="727" t="str">
        <f>_xlfn.XLOOKUP(Tabla135[[#This Row],[Id Riesgo]],Tabla13[Id Riesgo],Tabla13[Probabilidad],"",1)</f>
        <v/>
      </c>
      <c r="E987" s="727" t="str">
        <f>IF(C987=TRUE,_xlfn.XLOOKUP(Tabla135[[#This Row],[Id Riesgo]],Tabla13[Id Riesgo],Tabla13[Porcentaje Impacto],"",1),"")</f>
        <v/>
      </c>
      <c r="F987" s="290" t="str">
        <f t="shared" si="97"/>
        <v>RC98</v>
      </c>
      <c r="G987" s="415" t="b">
        <f>_xlfn.XLOOKUP(F987,Tabla13[Id Riesgo],Tabla13[Registro diligenciado],FALSE,1)</f>
        <v>0</v>
      </c>
      <c r="H987" s="290" t="str">
        <f>IF(G987,_xlfn.XLOOKUP(F987,Tabla6[Id Riesgo],Tabla6[DESCRIPCIÓN DEL RIESGO],FALSE,1),"")</f>
        <v/>
      </c>
      <c r="I987" s="327" t="str">
        <f>_xlfn.XLOOKUP(Tabla135[[#This Row],[Id Riesgo]],Tabla13[Id Riesgo],Tabla13[Probabilidad])</f>
        <v/>
      </c>
      <c r="J987" s="327" t="str">
        <f>_xlfn.XLOOKUP(Tabla135[[#This Row],[Id Riesgo]],Tabla13[Id Riesgo],Tabla13[Porcentaje Impacto],"",1)</f>
        <v/>
      </c>
      <c r="K987" s="311">
        <v>6</v>
      </c>
      <c r="L987" s="314"/>
      <c r="M987" s="314"/>
      <c r="N987" s="314"/>
      <c r="O987" s="295"/>
      <c r="P987" s="314"/>
      <c r="Q987" s="328" t="str">
        <f>_xlfn.TEXTJOIN(" ",TRUE,Tabla135[[#This Row],[Actividad - Acción ¿Qué?
Inicia con verbo]],Tabla135[[#This Row],[Complemento
(Observaciones o desviaciones)]])</f>
        <v/>
      </c>
      <c r="R987" s="295"/>
      <c r="S987" s="327" t="str">
        <f>_xlfn.XLOOKUP(Tabla135[[#This Row],[Tipo de control]],Tabla7[Tipo de control],Tabla7[Peso],"",1)</f>
        <v/>
      </c>
      <c r="T987" s="290" t="str">
        <f>_xlfn.XLOOKUP(Tabla135[[#This Row],[Tipo de control]],Tabla7[Tipo de control],Tabla7[Afectación matriz],"",1)</f>
        <v/>
      </c>
      <c r="U987" s="295"/>
      <c r="V987" s="327" t="str">
        <f>_xlfn.XLOOKUP(Tabla135[[#This Row],[Implementación]],Tabla11[Implementación],Tabla11[Peso],"",1)</f>
        <v/>
      </c>
      <c r="W987" s="295"/>
      <c r="X987" s="295"/>
      <c r="Y987" s="295"/>
      <c r="Z987" s="295"/>
      <c r="AA987" s="310" t="str">
        <f>IFERROR(Tabla135[[#This Row],[Peso del control]]+Tabla135[[#This Row],[Peso de la implementación]],"")</f>
        <v/>
      </c>
      <c r="AB987" s="310" t="str" cm="1">
        <f t="array" ref="AB987">IFERROR(IF(Tabla135[[#This Row],[Registro diligenciado]]=TRUE,_xlfn.IFS(AND(Tabla135[[#This Row],[No. de Control]]=1,Tabla135[[#This Row],[Desplazamiento en la Matriz]]="Probabilidad"),D987-(D987*Tabla135[[#This Row],[Valor del control]]),AND(Tabla135[[#This Row],[No. de Control]]&gt;1,Tabla135[[#This Row],[Desplazamiento en la Matriz]]="Probabilidad"),AB986-(AB986*Tabla135[[#This Row],[Valor del control]]),AND(Tabla135[[#This Row],[No. de Control]]=1,Tabla135[[#This Row],[Desplazamiento en la Matriz]]="Impacto"),D987,AND(Tabla135[[#This Row],[No. de Control]]&gt;1,Tabla135[[#This Row],[Desplazamiento en la Matriz]]="Impacto"),AB986),""),"")</f>
        <v/>
      </c>
      <c r="AC987" s="310" t="str" cm="1">
        <f t="array" ref="AC987">IFERROR(IF(Tabla135[[#This Row],[Registro diligenciado]]=TRUE,_xlfn.IFS(AND(Tabla135[[#This Row],[No. de Control]]=1,Tabla135[[#This Row],[Desplazamiento en la Matriz]]="Impacto"),E987-(E987*Tabla135[[#This Row],[Valor del control]]),AND(Tabla135[[#This Row],[No. de Control]]&gt;1,Tabla135[[#This Row],[Desplazamiento en la Matriz]]="Impacto"),AC986-(AC986*Tabla135[[#This Row],[Valor del control]]),AND(Tabla135[[#This Row],[No. de Control]]=1,Tabla135[[#This Row],[Desplazamiento en la Matriz]]="Probabilidad"),E987,AND(Tabla135[[#This Row],[No. de Control]]&gt;1,Tabla135[[#This Row],[Desplazamiento en la Matriz]]="Probabilidad"),AC986),""),"")</f>
        <v/>
      </c>
      <c r="AD987" s="310">
        <f>IFERROR(_xlfn.MINIFS(Tabla135[Probabilidad residual],Tabla135[Id Riesgo],Tabla135[[#This Row],[Id Riesgo]]),"")</f>
        <v>0</v>
      </c>
      <c r="AE987" s="310">
        <f>IFERROR(_xlfn.MINIFS(Tabla135[Impacto residual],Tabla135[Id Riesgo],Tabla135[[#This Row],[Id Riesgo]]),"")</f>
        <v>0</v>
      </c>
      <c r="AF987" s="310" t="str" cm="1">
        <f t="array" ref="AF98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87" s="310" t="str" cm="1">
        <f t="array" ref="AG98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8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87" s="213"/>
      <c r="AJ987" s="727">
        <f>_xlfn.MINIFS(Tabla135[Probabilidad residual],Tabla135[Id Riesgo],Tabla135[[#This Row],[Id Riesgo]])</f>
        <v>0</v>
      </c>
      <c r="AK987" s="727">
        <f>_xlfn.MINIFS(Tabla135[Impacto residual],Tabla135[Id Riesgo],Tabla135[[#This Row],[Id Riesgo]])</f>
        <v>0</v>
      </c>
      <c r="AL987" s="727"/>
      <c r="AM987" s="727"/>
      <c r="AN987" s="213"/>
      <c r="AO987" s="213"/>
      <c r="AP987" s="213"/>
      <c r="AQ987" s="213"/>
      <c r="AR987" s="213"/>
      <c r="AS987" s="213"/>
      <c r="AT987" s="213"/>
      <c r="AU987" s="213"/>
      <c r="AV987" s="213"/>
      <c r="AW987" s="213"/>
      <c r="AX987" s="213"/>
      <c r="AY987" s="213"/>
    </row>
    <row r="988" spans="1:51" ht="14.6" x14ac:dyDescent="0.4">
      <c r="A988" s="735" t="str">
        <f>Tabla135[[#This Row],[Id Riesgo]]</f>
        <v>RC98</v>
      </c>
      <c r="B988" s="736" t="str">
        <f>Tabla135[[#This Row],[Riesgo]]</f>
        <v/>
      </c>
      <c r="C988" s="742" t="b">
        <f>Tabla135[[#This Row],[Identificado en paso 1 y 2?]]</f>
        <v>0</v>
      </c>
      <c r="D988" s="727" t="str">
        <f>_xlfn.XLOOKUP(Tabla135[[#This Row],[Id Riesgo]],Tabla13[Id Riesgo],Tabla13[Probabilidad],"",1)</f>
        <v/>
      </c>
      <c r="E988" s="727" t="str">
        <f>IF(C988=TRUE,_xlfn.XLOOKUP(Tabla135[[#This Row],[Id Riesgo]],Tabla13[Id Riesgo],Tabla13[Porcentaje Impacto],"",1),"")</f>
        <v/>
      </c>
      <c r="F988" s="290" t="str">
        <f t="shared" si="97"/>
        <v>RC98</v>
      </c>
      <c r="G988" s="415" t="b">
        <f>_xlfn.XLOOKUP(F988,Tabla13[Id Riesgo],Tabla13[Registro diligenciado],FALSE,1)</f>
        <v>0</v>
      </c>
      <c r="H988" s="290" t="str">
        <f>IF(G988,_xlfn.XLOOKUP(F988,Tabla6[Id Riesgo],Tabla6[DESCRIPCIÓN DEL RIESGO],FALSE,1),"")</f>
        <v/>
      </c>
      <c r="I988" s="327" t="str">
        <f>_xlfn.XLOOKUP(Tabla135[[#This Row],[Id Riesgo]],Tabla13[Id Riesgo],Tabla13[Probabilidad])</f>
        <v/>
      </c>
      <c r="J988" s="327" t="str">
        <f>_xlfn.XLOOKUP(Tabla135[[#This Row],[Id Riesgo]],Tabla13[Id Riesgo],Tabla13[Porcentaje Impacto],"",1)</f>
        <v/>
      </c>
      <c r="K988" s="311">
        <v>7</v>
      </c>
      <c r="L988" s="314"/>
      <c r="M988" s="314"/>
      <c r="N988" s="314"/>
      <c r="O988" s="295"/>
      <c r="P988" s="314"/>
      <c r="Q988" s="328" t="str">
        <f>_xlfn.TEXTJOIN(" ",TRUE,Tabla135[[#This Row],[Actividad - Acción ¿Qué?
Inicia con verbo]],Tabla135[[#This Row],[Complemento
(Observaciones o desviaciones)]])</f>
        <v/>
      </c>
      <c r="R988" s="295"/>
      <c r="S988" s="327" t="str">
        <f>_xlfn.XLOOKUP(Tabla135[[#This Row],[Tipo de control]],Tabla7[Tipo de control],Tabla7[Peso],"",1)</f>
        <v/>
      </c>
      <c r="T988" s="290" t="str">
        <f>_xlfn.XLOOKUP(Tabla135[[#This Row],[Tipo de control]],Tabla7[Tipo de control],Tabla7[Afectación matriz],"",1)</f>
        <v/>
      </c>
      <c r="U988" s="295"/>
      <c r="V988" s="327" t="str">
        <f>_xlfn.XLOOKUP(Tabla135[[#This Row],[Implementación]],Tabla11[Implementación],Tabla11[Peso],"",1)</f>
        <v/>
      </c>
      <c r="W988" s="295"/>
      <c r="X988" s="295"/>
      <c r="Y988" s="295"/>
      <c r="Z988" s="295"/>
      <c r="AA988" s="310" t="str">
        <f>IFERROR(Tabla135[[#This Row],[Peso del control]]+Tabla135[[#This Row],[Peso de la implementación]],"")</f>
        <v/>
      </c>
      <c r="AB988" s="310" t="str" cm="1">
        <f t="array" ref="AB988">IFERROR(IF(Tabla135[[#This Row],[Registro diligenciado]]=TRUE,_xlfn.IFS(AND(Tabla135[[#This Row],[No. de Control]]=1,Tabla135[[#This Row],[Desplazamiento en la Matriz]]="Probabilidad"),D988-(D988*Tabla135[[#This Row],[Valor del control]]),AND(Tabla135[[#This Row],[No. de Control]]&gt;1,Tabla135[[#This Row],[Desplazamiento en la Matriz]]="Probabilidad"),AB987-(AB987*Tabla135[[#This Row],[Valor del control]]),AND(Tabla135[[#This Row],[No. de Control]]=1,Tabla135[[#This Row],[Desplazamiento en la Matriz]]="Impacto"),D988,AND(Tabla135[[#This Row],[No. de Control]]&gt;1,Tabla135[[#This Row],[Desplazamiento en la Matriz]]="Impacto"),AB987),""),"")</f>
        <v/>
      </c>
      <c r="AC988" s="310" t="str" cm="1">
        <f t="array" ref="AC988">IFERROR(IF(Tabla135[[#This Row],[Registro diligenciado]]=TRUE,_xlfn.IFS(AND(Tabla135[[#This Row],[No. de Control]]=1,Tabla135[[#This Row],[Desplazamiento en la Matriz]]="Impacto"),E988-(E988*Tabla135[[#This Row],[Valor del control]]),AND(Tabla135[[#This Row],[No. de Control]]&gt;1,Tabla135[[#This Row],[Desplazamiento en la Matriz]]="Impacto"),AC987-(AC987*Tabla135[[#This Row],[Valor del control]]),AND(Tabla135[[#This Row],[No. de Control]]=1,Tabla135[[#This Row],[Desplazamiento en la Matriz]]="Probabilidad"),E988,AND(Tabla135[[#This Row],[No. de Control]]&gt;1,Tabla135[[#This Row],[Desplazamiento en la Matriz]]="Probabilidad"),AC987),""),"")</f>
        <v/>
      </c>
      <c r="AD988" s="310">
        <f>IFERROR(_xlfn.MINIFS(Tabla135[Probabilidad residual],Tabla135[Id Riesgo],Tabla135[[#This Row],[Id Riesgo]]),"")</f>
        <v>0</v>
      </c>
      <c r="AE988" s="310">
        <f>IFERROR(_xlfn.MINIFS(Tabla135[Impacto residual],Tabla135[Id Riesgo],Tabla135[[#This Row],[Id Riesgo]]),"")</f>
        <v>0</v>
      </c>
      <c r="AF988" s="310" t="str" cm="1">
        <f t="array" ref="AF98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88" s="310" t="str" cm="1">
        <f t="array" ref="AG98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8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88" s="213"/>
      <c r="AJ988" s="727">
        <f>_xlfn.MINIFS(Tabla135[Probabilidad residual],Tabla135[Id Riesgo],Tabla135[[#This Row],[Id Riesgo]])</f>
        <v>0</v>
      </c>
      <c r="AK988" s="727">
        <f>_xlfn.MINIFS(Tabla135[Impacto residual],Tabla135[Id Riesgo],Tabla135[[#This Row],[Id Riesgo]])</f>
        <v>0</v>
      </c>
      <c r="AL988" s="727"/>
      <c r="AM988" s="727"/>
      <c r="AN988" s="213"/>
      <c r="AO988" s="213"/>
      <c r="AP988" s="213"/>
      <c r="AQ988" s="213"/>
      <c r="AR988" s="213"/>
      <c r="AS988" s="213"/>
      <c r="AT988" s="213"/>
      <c r="AU988" s="213"/>
      <c r="AV988" s="213"/>
      <c r="AW988" s="213"/>
      <c r="AX988" s="213"/>
      <c r="AY988" s="213"/>
    </row>
    <row r="989" spans="1:51" ht="14.6" x14ac:dyDescent="0.4">
      <c r="A989" s="735" t="str">
        <f>Tabla135[[#This Row],[Id Riesgo]]</f>
        <v>RC98</v>
      </c>
      <c r="B989" s="736" t="str">
        <f>Tabla135[[#This Row],[Riesgo]]</f>
        <v/>
      </c>
      <c r="C989" s="742" t="b">
        <f>Tabla135[[#This Row],[Identificado en paso 1 y 2?]]</f>
        <v>0</v>
      </c>
      <c r="D989" s="727" t="str">
        <f>_xlfn.XLOOKUP(Tabla135[[#This Row],[Id Riesgo]],Tabla13[Id Riesgo],Tabla13[Probabilidad],"",1)</f>
        <v/>
      </c>
      <c r="E989" s="727" t="str">
        <f>IF(C989=TRUE,_xlfn.XLOOKUP(Tabla135[[#This Row],[Id Riesgo]],Tabla13[Id Riesgo],Tabla13[Porcentaje Impacto],"",1),"")</f>
        <v/>
      </c>
      <c r="F989" s="290" t="str">
        <f t="shared" si="97"/>
        <v>RC98</v>
      </c>
      <c r="G989" s="415" t="b">
        <f>_xlfn.XLOOKUP(F989,Tabla13[Id Riesgo],Tabla13[Registro diligenciado],FALSE,1)</f>
        <v>0</v>
      </c>
      <c r="H989" s="290" t="str">
        <f>IF(G989,_xlfn.XLOOKUP(F989,Tabla6[Id Riesgo],Tabla6[DESCRIPCIÓN DEL RIESGO],FALSE,1),"")</f>
        <v/>
      </c>
      <c r="I989" s="327" t="str">
        <f>_xlfn.XLOOKUP(Tabla135[[#This Row],[Id Riesgo]],Tabla13[Id Riesgo],Tabla13[Probabilidad])</f>
        <v/>
      </c>
      <c r="J989" s="327" t="str">
        <f>_xlfn.XLOOKUP(Tabla135[[#This Row],[Id Riesgo]],Tabla13[Id Riesgo],Tabla13[Porcentaje Impacto],"",1)</f>
        <v/>
      </c>
      <c r="K989" s="311">
        <v>8</v>
      </c>
      <c r="L989" s="314"/>
      <c r="M989" s="314"/>
      <c r="N989" s="314"/>
      <c r="O989" s="295"/>
      <c r="P989" s="314"/>
      <c r="Q989" s="328" t="str">
        <f>_xlfn.TEXTJOIN(" ",TRUE,Tabla135[[#This Row],[Actividad - Acción ¿Qué?
Inicia con verbo]],Tabla135[[#This Row],[Complemento
(Observaciones o desviaciones)]])</f>
        <v/>
      </c>
      <c r="R989" s="295"/>
      <c r="S989" s="327" t="str">
        <f>_xlfn.XLOOKUP(Tabla135[[#This Row],[Tipo de control]],Tabla7[Tipo de control],Tabla7[Peso],"",1)</f>
        <v/>
      </c>
      <c r="T989" s="290" t="str">
        <f>_xlfn.XLOOKUP(Tabla135[[#This Row],[Tipo de control]],Tabla7[Tipo de control],Tabla7[Afectación matriz],"",1)</f>
        <v/>
      </c>
      <c r="U989" s="295"/>
      <c r="V989" s="327" t="str">
        <f>_xlfn.XLOOKUP(Tabla135[[#This Row],[Implementación]],Tabla11[Implementación],Tabla11[Peso],"",1)</f>
        <v/>
      </c>
      <c r="W989" s="295"/>
      <c r="X989" s="295"/>
      <c r="Y989" s="295"/>
      <c r="Z989" s="295"/>
      <c r="AA989" s="310" t="str">
        <f>IFERROR(Tabla135[[#This Row],[Peso del control]]+Tabla135[[#This Row],[Peso de la implementación]],"")</f>
        <v/>
      </c>
      <c r="AB989" s="310" t="str" cm="1">
        <f t="array" ref="AB989">IFERROR(IF(Tabla135[[#This Row],[Registro diligenciado]]=TRUE,_xlfn.IFS(AND(Tabla135[[#This Row],[No. de Control]]=1,Tabla135[[#This Row],[Desplazamiento en la Matriz]]="Probabilidad"),D989-(D989*Tabla135[[#This Row],[Valor del control]]),AND(Tabla135[[#This Row],[No. de Control]]&gt;1,Tabla135[[#This Row],[Desplazamiento en la Matriz]]="Probabilidad"),AB988-(AB988*Tabla135[[#This Row],[Valor del control]]),AND(Tabla135[[#This Row],[No. de Control]]=1,Tabla135[[#This Row],[Desplazamiento en la Matriz]]="Impacto"),D989,AND(Tabla135[[#This Row],[No. de Control]]&gt;1,Tabla135[[#This Row],[Desplazamiento en la Matriz]]="Impacto"),AB988),""),"")</f>
        <v/>
      </c>
      <c r="AC989" s="310" t="str" cm="1">
        <f t="array" ref="AC989">IFERROR(IF(Tabla135[[#This Row],[Registro diligenciado]]=TRUE,_xlfn.IFS(AND(Tabla135[[#This Row],[No. de Control]]=1,Tabla135[[#This Row],[Desplazamiento en la Matriz]]="Impacto"),E989-(E989*Tabla135[[#This Row],[Valor del control]]),AND(Tabla135[[#This Row],[No. de Control]]&gt;1,Tabla135[[#This Row],[Desplazamiento en la Matriz]]="Impacto"),AC988-(AC988*Tabla135[[#This Row],[Valor del control]]),AND(Tabla135[[#This Row],[No. de Control]]=1,Tabla135[[#This Row],[Desplazamiento en la Matriz]]="Probabilidad"),E989,AND(Tabla135[[#This Row],[No. de Control]]&gt;1,Tabla135[[#This Row],[Desplazamiento en la Matriz]]="Probabilidad"),AC988),""),"")</f>
        <v/>
      </c>
      <c r="AD989" s="310">
        <f>IFERROR(_xlfn.MINIFS(Tabla135[Probabilidad residual],Tabla135[Id Riesgo],Tabla135[[#This Row],[Id Riesgo]]),"")</f>
        <v>0</v>
      </c>
      <c r="AE989" s="310">
        <f>IFERROR(_xlfn.MINIFS(Tabla135[Impacto residual],Tabla135[Id Riesgo],Tabla135[[#This Row],[Id Riesgo]]),"")</f>
        <v>0</v>
      </c>
      <c r="AF989" s="310" t="str" cm="1">
        <f t="array" ref="AF98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89" s="310" t="str" cm="1">
        <f t="array" ref="AG98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8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89" s="213"/>
      <c r="AJ989" s="727">
        <f>_xlfn.MINIFS(Tabla135[Probabilidad residual],Tabla135[Id Riesgo],Tabla135[[#This Row],[Id Riesgo]])</f>
        <v>0</v>
      </c>
      <c r="AK989" s="727">
        <f>_xlfn.MINIFS(Tabla135[Impacto residual],Tabla135[Id Riesgo],Tabla135[[#This Row],[Id Riesgo]])</f>
        <v>0</v>
      </c>
      <c r="AL989" s="727"/>
      <c r="AM989" s="727"/>
      <c r="AN989" s="213"/>
      <c r="AO989" s="213"/>
      <c r="AP989" s="213"/>
      <c r="AQ989" s="213"/>
      <c r="AR989" s="213"/>
      <c r="AS989" s="213"/>
      <c r="AT989" s="213"/>
      <c r="AU989" s="213"/>
      <c r="AV989" s="213"/>
      <c r="AW989" s="213"/>
      <c r="AX989" s="213"/>
      <c r="AY989" s="213"/>
    </row>
    <row r="990" spans="1:51" ht="14.6" x14ac:dyDescent="0.4">
      <c r="A990" s="735" t="str">
        <f>Tabla135[[#This Row],[Id Riesgo]]</f>
        <v>RC98</v>
      </c>
      <c r="B990" s="736" t="str">
        <f>Tabla135[[#This Row],[Riesgo]]</f>
        <v/>
      </c>
      <c r="C990" s="742" t="b">
        <f>Tabla135[[#This Row],[Identificado en paso 1 y 2?]]</f>
        <v>0</v>
      </c>
      <c r="D990" s="727" t="str">
        <f>_xlfn.XLOOKUP(Tabla135[[#This Row],[Id Riesgo]],Tabla13[Id Riesgo],Tabla13[Probabilidad],"",1)</f>
        <v/>
      </c>
      <c r="E990" s="727" t="str">
        <f>IF(C990=TRUE,_xlfn.XLOOKUP(Tabla135[[#This Row],[Id Riesgo]],Tabla13[Id Riesgo],Tabla13[Porcentaje Impacto],"",1),"")</f>
        <v/>
      </c>
      <c r="F990" s="290" t="str">
        <f t="shared" si="97"/>
        <v>RC98</v>
      </c>
      <c r="G990" s="415" t="b">
        <f>_xlfn.XLOOKUP(F990,Tabla13[Id Riesgo],Tabla13[Registro diligenciado],FALSE,1)</f>
        <v>0</v>
      </c>
      <c r="H990" s="290" t="str">
        <f>IF(G990,_xlfn.XLOOKUP(F990,Tabla6[Id Riesgo],Tabla6[DESCRIPCIÓN DEL RIESGO],FALSE,1),"")</f>
        <v/>
      </c>
      <c r="I990" s="327" t="str">
        <f>_xlfn.XLOOKUP(Tabla135[[#This Row],[Id Riesgo]],Tabla13[Id Riesgo],Tabla13[Probabilidad])</f>
        <v/>
      </c>
      <c r="J990" s="327" t="str">
        <f>_xlfn.XLOOKUP(Tabla135[[#This Row],[Id Riesgo]],Tabla13[Id Riesgo],Tabla13[Porcentaje Impacto],"",1)</f>
        <v/>
      </c>
      <c r="K990" s="311">
        <v>9</v>
      </c>
      <c r="L990" s="314"/>
      <c r="M990" s="314"/>
      <c r="N990" s="314"/>
      <c r="O990" s="295"/>
      <c r="P990" s="314"/>
      <c r="Q990" s="328" t="str">
        <f>_xlfn.TEXTJOIN(" ",TRUE,Tabla135[[#This Row],[Actividad - Acción ¿Qué?
Inicia con verbo]],Tabla135[[#This Row],[Complemento
(Observaciones o desviaciones)]])</f>
        <v/>
      </c>
      <c r="R990" s="295"/>
      <c r="S990" s="327" t="str">
        <f>_xlfn.XLOOKUP(Tabla135[[#This Row],[Tipo de control]],Tabla7[Tipo de control],Tabla7[Peso],"",1)</f>
        <v/>
      </c>
      <c r="T990" s="290" t="str">
        <f>_xlfn.XLOOKUP(Tabla135[[#This Row],[Tipo de control]],Tabla7[Tipo de control],Tabla7[Afectación matriz],"",1)</f>
        <v/>
      </c>
      <c r="U990" s="295"/>
      <c r="V990" s="327" t="str">
        <f>_xlfn.XLOOKUP(Tabla135[[#This Row],[Implementación]],Tabla11[Implementación],Tabla11[Peso],"",1)</f>
        <v/>
      </c>
      <c r="W990" s="295"/>
      <c r="X990" s="295"/>
      <c r="Y990" s="295"/>
      <c r="Z990" s="295"/>
      <c r="AA990" s="310" t="str">
        <f>IFERROR(Tabla135[[#This Row],[Peso del control]]+Tabla135[[#This Row],[Peso de la implementación]],"")</f>
        <v/>
      </c>
      <c r="AB990" s="310" t="str" cm="1">
        <f t="array" ref="AB990">IFERROR(IF(Tabla135[[#This Row],[Registro diligenciado]]=TRUE,_xlfn.IFS(AND(Tabla135[[#This Row],[No. de Control]]=1,Tabla135[[#This Row],[Desplazamiento en la Matriz]]="Probabilidad"),D990-(D990*Tabla135[[#This Row],[Valor del control]]),AND(Tabla135[[#This Row],[No. de Control]]&gt;1,Tabla135[[#This Row],[Desplazamiento en la Matriz]]="Probabilidad"),AB989-(AB989*Tabla135[[#This Row],[Valor del control]]),AND(Tabla135[[#This Row],[No. de Control]]=1,Tabla135[[#This Row],[Desplazamiento en la Matriz]]="Impacto"),D990,AND(Tabla135[[#This Row],[No. de Control]]&gt;1,Tabla135[[#This Row],[Desplazamiento en la Matriz]]="Impacto"),AB989),""),"")</f>
        <v/>
      </c>
      <c r="AC990" s="310" t="str" cm="1">
        <f t="array" ref="AC990">IFERROR(IF(Tabla135[[#This Row],[Registro diligenciado]]=TRUE,_xlfn.IFS(AND(Tabla135[[#This Row],[No. de Control]]=1,Tabla135[[#This Row],[Desplazamiento en la Matriz]]="Impacto"),E990-(E990*Tabla135[[#This Row],[Valor del control]]),AND(Tabla135[[#This Row],[No. de Control]]&gt;1,Tabla135[[#This Row],[Desplazamiento en la Matriz]]="Impacto"),AC989-(AC989*Tabla135[[#This Row],[Valor del control]]),AND(Tabla135[[#This Row],[No. de Control]]=1,Tabla135[[#This Row],[Desplazamiento en la Matriz]]="Probabilidad"),E990,AND(Tabla135[[#This Row],[No. de Control]]&gt;1,Tabla135[[#This Row],[Desplazamiento en la Matriz]]="Probabilidad"),AC989),""),"")</f>
        <v/>
      </c>
      <c r="AD990" s="310">
        <f>IFERROR(_xlfn.MINIFS(Tabla135[Probabilidad residual],Tabla135[Id Riesgo],Tabla135[[#This Row],[Id Riesgo]]),"")</f>
        <v>0</v>
      </c>
      <c r="AE990" s="310">
        <f>IFERROR(_xlfn.MINIFS(Tabla135[Impacto residual],Tabla135[Id Riesgo],Tabla135[[#This Row],[Id Riesgo]]),"")</f>
        <v>0</v>
      </c>
      <c r="AF990" s="310" t="str" cm="1">
        <f t="array" ref="AF99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90" s="310" t="str" cm="1">
        <f t="array" ref="AG99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9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90" s="213"/>
      <c r="AJ990" s="727">
        <f>_xlfn.MINIFS(Tabla135[Probabilidad residual],Tabla135[Id Riesgo],Tabla135[[#This Row],[Id Riesgo]])</f>
        <v>0</v>
      </c>
      <c r="AK990" s="727">
        <f>_xlfn.MINIFS(Tabla135[Impacto residual],Tabla135[Id Riesgo],Tabla135[[#This Row],[Id Riesgo]])</f>
        <v>0</v>
      </c>
      <c r="AL990" s="727"/>
      <c r="AM990" s="727"/>
      <c r="AN990" s="213"/>
      <c r="AO990" s="213"/>
      <c r="AP990" s="213"/>
      <c r="AQ990" s="213"/>
      <c r="AR990" s="213"/>
      <c r="AS990" s="213"/>
      <c r="AT990" s="213"/>
      <c r="AU990" s="213"/>
      <c r="AV990" s="213"/>
      <c r="AW990" s="213"/>
      <c r="AX990" s="213"/>
      <c r="AY990" s="213"/>
    </row>
    <row r="991" spans="1:51" ht="14.6" x14ac:dyDescent="0.4">
      <c r="A991" s="735" t="str">
        <f>Tabla135[[#This Row],[Id Riesgo]]</f>
        <v>RC98</v>
      </c>
      <c r="B991" s="736" t="str">
        <f>Tabla135[[#This Row],[Riesgo]]</f>
        <v/>
      </c>
      <c r="C991" s="742" t="b">
        <f>Tabla135[[#This Row],[Identificado en paso 1 y 2?]]</f>
        <v>0</v>
      </c>
      <c r="D991" s="727" t="str">
        <f>_xlfn.XLOOKUP(Tabla135[[#This Row],[Id Riesgo]],Tabla13[Id Riesgo],Tabla13[Probabilidad],"",1)</f>
        <v/>
      </c>
      <c r="E991" s="727" t="str">
        <f>IF(C991=TRUE,_xlfn.XLOOKUP(Tabla135[[#This Row],[Id Riesgo]],Tabla13[Id Riesgo],Tabla13[Porcentaje Impacto],"",1),"")</f>
        <v/>
      </c>
      <c r="F991" s="290" t="str">
        <f t="shared" si="97"/>
        <v>RC98</v>
      </c>
      <c r="G991" s="415" t="b">
        <f>_xlfn.XLOOKUP(F991,Tabla13[Id Riesgo],Tabla13[Registro diligenciado],FALSE,1)</f>
        <v>0</v>
      </c>
      <c r="H991" s="290" t="str">
        <f>IF(G991,_xlfn.XLOOKUP(F991,Tabla6[Id Riesgo],Tabla6[DESCRIPCIÓN DEL RIESGO],FALSE,1),"")</f>
        <v/>
      </c>
      <c r="I991" s="327" t="str">
        <f>_xlfn.XLOOKUP(Tabla135[[#This Row],[Id Riesgo]],Tabla13[Id Riesgo],Tabla13[Probabilidad])</f>
        <v/>
      </c>
      <c r="J991" s="327" t="str">
        <f>_xlfn.XLOOKUP(Tabla135[[#This Row],[Id Riesgo]],Tabla13[Id Riesgo],Tabla13[Porcentaje Impacto],"",1)</f>
        <v/>
      </c>
      <c r="K991" s="311">
        <v>10</v>
      </c>
      <c r="L991" s="314"/>
      <c r="M991" s="314"/>
      <c r="N991" s="314"/>
      <c r="O991" s="295"/>
      <c r="P991" s="314"/>
      <c r="Q991" s="328" t="str">
        <f>_xlfn.TEXTJOIN(" ",TRUE,Tabla135[[#This Row],[Actividad - Acción ¿Qué?
Inicia con verbo]],Tabla135[[#This Row],[Complemento
(Observaciones o desviaciones)]])</f>
        <v/>
      </c>
      <c r="R991" s="295"/>
      <c r="S991" s="327" t="str">
        <f>_xlfn.XLOOKUP(Tabla135[[#This Row],[Tipo de control]],Tabla7[Tipo de control],Tabla7[Peso],"",1)</f>
        <v/>
      </c>
      <c r="T991" s="290" t="str">
        <f>_xlfn.XLOOKUP(Tabla135[[#This Row],[Tipo de control]],Tabla7[Tipo de control],Tabla7[Afectación matriz],"",1)</f>
        <v/>
      </c>
      <c r="U991" s="295"/>
      <c r="V991" s="327" t="str">
        <f>_xlfn.XLOOKUP(Tabla135[[#This Row],[Implementación]],Tabla11[Implementación],Tabla11[Peso],"",1)</f>
        <v/>
      </c>
      <c r="W991" s="295"/>
      <c r="X991" s="295"/>
      <c r="Y991" s="295"/>
      <c r="Z991" s="295"/>
      <c r="AA991" s="310" t="str">
        <f>IFERROR(Tabla135[[#This Row],[Peso del control]]+Tabla135[[#This Row],[Peso de la implementación]],"")</f>
        <v/>
      </c>
      <c r="AB991" s="310" t="str" cm="1">
        <f t="array" ref="AB991">IFERROR(IF(Tabla135[[#This Row],[Registro diligenciado]]=TRUE,_xlfn.IFS(AND(Tabla135[[#This Row],[No. de Control]]=1,Tabla135[[#This Row],[Desplazamiento en la Matriz]]="Probabilidad"),D991-(D991*Tabla135[[#This Row],[Valor del control]]),AND(Tabla135[[#This Row],[No. de Control]]&gt;1,Tabla135[[#This Row],[Desplazamiento en la Matriz]]="Probabilidad"),AB990-(AB990*Tabla135[[#This Row],[Valor del control]]),AND(Tabla135[[#This Row],[No. de Control]]=1,Tabla135[[#This Row],[Desplazamiento en la Matriz]]="Impacto"),D991,AND(Tabla135[[#This Row],[No. de Control]]&gt;1,Tabla135[[#This Row],[Desplazamiento en la Matriz]]="Impacto"),AB990),""),"")</f>
        <v/>
      </c>
      <c r="AC991" s="310" t="str" cm="1">
        <f t="array" ref="AC991">IFERROR(IF(Tabla135[[#This Row],[Registro diligenciado]]=TRUE,_xlfn.IFS(AND(Tabla135[[#This Row],[No. de Control]]=1,Tabla135[[#This Row],[Desplazamiento en la Matriz]]="Impacto"),E991-(E991*Tabla135[[#This Row],[Valor del control]]),AND(Tabla135[[#This Row],[No. de Control]]&gt;1,Tabla135[[#This Row],[Desplazamiento en la Matriz]]="Impacto"),AC990-(AC990*Tabla135[[#This Row],[Valor del control]]),AND(Tabla135[[#This Row],[No. de Control]]=1,Tabla135[[#This Row],[Desplazamiento en la Matriz]]="Probabilidad"),E991,AND(Tabla135[[#This Row],[No. de Control]]&gt;1,Tabla135[[#This Row],[Desplazamiento en la Matriz]]="Probabilidad"),AC990),""),"")</f>
        <v/>
      </c>
      <c r="AD991" s="310">
        <f>IFERROR(_xlfn.MINIFS(Tabla135[Probabilidad residual],Tabla135[Id Riesgo],Tabla135[[#This Row],[Id Riesgo]]),"")</f>
        <v>0</v>
      </c>
      <c r="AE991" s="310">
        <f>IFERROR(_xlfn.MINIFS(Tabla135[Impacto residual],Tabla135[Id Riesgo],Tabla135[[#This Row],[Id Riesgo]]),"")</f>
        <v>0</v>
      </c>
      <c r="AF991" s="310" t="str" cm="1">
        <f t="array" ref="AF99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91" s="310" t="str" cm="1">
        <f t="array" ref="AG99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9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91" s="213"/>
      <c r="AJ991" s="727">
        <f>_xlfn.MINIFS(Tabla135[Probabilidad residual],Tabla135[Id Riesgo],Tabla135[[#This Row],[Id Riesgo]])</f>
        <v>0</v>
      </c>
      <c r="AK991" s="727">
        <f>_xlfn.MINIFS(Tabla135[Impacto residual],Tabla135[Id Riesgo],Tabla135[[#This Row],[Id Riesgo]])</f>
        <v>0</v>
      </c>
      <c r="AL991" s="727"/>
      <c r="AM991" s="727"/>
      <c r="AN991" s="213"/>
      <c r="AO991" s="213"/>
      <c r="AP991" s="213"/>
      <c r="AQ991" s="213"/>
      <c r="AR991" s="213"/>
      <c r="AS991" s="213"/>
      <c r="AT991" s="213"/>
      <c r="AU991" s="213"/>
      <c r="AV991" s="213"/>
      <c r="AW991" s="213"/>
      <c r="AX991" s="213"/>
      <c r="AY991" s="213"/>
    </row>
    <row r="992" spans="1:51" ht="14.6" x14ac:dyDescent="0.4">
      <c r="A992" s="735" t="str">
        <f>Tabla135[[#This Row],[Id Riesgo]]</f>
        <v>RC99</v>
      </c>
      <c r="B992" s="736" t="str">
        <f>Tabla135[[#This Row],[Riesgo]]</f>
        <v/>
      </c>
      <c r="C992" s="742" t="b">
        <f>Tabla135[[#This Row],[Identificado en paso 1 y 2?]]</f>
        <v>0</v>
      </c>
      <c r="D992" s="727" t="str">
        <f>_xlfn.XLOOKUP(Tabla135[[#This Row],[Id Riesgo]],Tabla13[Id Riesgo],Tabla13[Probabilidad],"",1)</f>
        <v/>
      </c>
      <c r="E992" s="727" t="str">
        <f>IF(C992=TRUE,_xlfn.XLOOKUP(Tabla135[[#This Row],[Id Riesgo]],Tabla13[Id Riesgo],Tabla13[Porcentaje Impacto],"",1),"")</f>
        <v/>
      </c>
      <c r="F992" s="290" t="s">
        <v>230</v>
      </c>
      <c r="G992" s="415" t="b">
        <f>_xlfn.XLOOKUP(F992,Tabla13[Id Riesgo],Tabla13[Registro diligenciado],FALSE,1)</f>
        <v>0</v>
      </c>
      <c r="H992" s="290" t="str">
        <f>IF(G992,_xlfn.XLOOKUP(F992,Tabla6[Id Riesgo],Tabla6[DESCRIPCIÓN DEL RIESGO],FALSE,1),"")</f>
        <v/>
      </c>
      <c r="I992" s="327" t="str">
        <f>_xlfn.XLOOKUP(Tabla135[[#This Row],[Id Riesgo]],Tabla13[Id Riesgo],Tabla13[Probabilidad])</f>
        <v/>
      </c>
      <c r="J992" s="327" t="str">
        <f>_xlfn.XLOOKUP(Tabla135[[#This Row],[Id Riesgo]],Tabla13[Id Riesgo],Tabla13[Porcentaje Impacto],"",1)</f>
        <v/>
      </c>
      <c r="K992" s="311">
        <v>1</v>
      </c>
      <c r="L992" s="314"/>
      <c r="M992" s="314"/>
      <c r="N992" s="314"/>
      <c r="O992" s="295"/>
      <c r="P992" s="314"/>
      <c r="Q992" s="328" t="str">
        <f>_xlfn.TEXTJOIN(" ",TRUE,Tabla135[[#This Row],[Actividad - Acción ¿Qué?
Inicia con verbo]],Tabla135[[#This Row],[Complemento
(Observaciones o desviaciones)]])</f>
        <v/>
      </c>
      <c r="R992" s="295"/>
      <c r="S992" s="327" t="str">
        <f>_xlfn.XLOOKUP(Tabla135[[#This Row],[Tipo de control]],Tabla7[Tipo de control],Tabla7[Peso],"",1)</f>
        <v/>
      </c>
      <c r="T992" s="290" t="str">
        <f>_xlfn.XLOOKUP(Tabla135[[#This Row],[Tipo de control]],Tabla7[Tipo de control],Tabla7[Afectación matriz],"",1)</f>
        <v/>
      </c>
      <c r="U992" s="295"/>
      <c r="V992" s="327" t="str">
        <f>_xlfn.XLOOKUP(Tabla135[[#This Row],[Implementación]],Tabla11[Implementación],Tabla11[Peso],"",1)</f>
        <v/>
      </c>
      <c r="W992" s="295"/>
      <c r="X992" s="295"/>
      <c r="Y992" s="295"/>
      <c r="Z992" s="295"/>
      <c r="AA992" s="310" t="str">
        <f>IFERROR(Tabla135[[#This Row],[Peso del control]]+Tabla135[[#This Row],[Peso de la implementación]],"")</f>
        <v/>
      </c>
      <c r="AB992" s="310" t="str" cm="1">
        <f t="array" ref="AB992">IFERROR(IF(Tabla135[[#This Row],[Registro diligenciado]]=TRUE,_xlfn.IFS(AND(Tabla135[[#This Row],[No. de Control]]=1,Tabla135[[#This Row],[Desplazamiento en la Matriz]]="Probabilidad"),D992-(D992*Tabla135[[#This Row],[Valor del control]]),AND(Tabla135[[#This Row],[No. de Control]]&gt;1,Tabla135[[#This Row],[Desplazamiento en la Matriz]]="Probabilidad"),AB991-(AB991*Tabla135[[#This Row],[Valor del control]]),AND(Tabla135[[#This Row],[No. de Control]]=1,Tabla135[[#This Row],[Desplazamiento en la Matriz]]="Impacto"),D992,AND(Tabla135[[#This Row],[No. de Control]]&gt;1,Tabla135[[#This Row],[Desplazamiento en la Matriz]]="Impacto"),AB991),""),"")</f>
        <v/>
      </c>
      <c r="AC992" s="310" t="str" cm="1">
        <f t="array" ref="AC992">IFERROR(IF(Tabla135[[#This Row],[Registro diligenciado]]=TRUE,_xlfn.IFS(AND(Tabla135[[#This Row],[No. de Control]]=1,Tabla135[[#This Row],[Desplazamiento en la Matriz]]="Impacto"),E992-(E992*Tabla135[[#This Row],[Valor del control]]),AND(Tabla135[[#This Row],[No. de Control]]&gt;1,Tabla135[[#This Row],[Desplazamiento en la Matriz]]="Impacto"),AC991-(AC991*Tabla135[[#This Row],[Valor del control]]),AND(Tabla135[[#This Row],[No. de Control]]=1,Tabla135[[#This Row],[Desplazamiento en la Matriz]]="Probabilidad"),E992,AND(Tabla135[[#This Row],[No. de Control]]&gt;1,Tabla135[[#This Row],[Desplazamiento en la Matriz]]="Probabilidad"),AC991),""),"")</f>
        <v/>
      </c>
      <c r="AD992" s="310">
        <f>IFERROR(_xlfn.MINIFS(Tabla135[Probabilidad residual],Tabla135[Id Riesgo],Tabla135[[#This Row],[Id Riesgo]]),"")</f>
        <v>0</v>
      </c>
      <c r="AE992" s="310">
        <f>IFERROR(_xlfn.MINIFS(Tabla135[Impacto residual],Tabla135[Id Riesgo],Tabla135[[#This Row],[Id Riesgo]]),"")</f>
        <v>0</v>
      </c>
      <c r="AF992" s="310" t="str" cm="1">
        <f t="array" ref="AF99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92" s="310" t="str" cm="1">
        <f t="array" ref="AG99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9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92" s="213"/>
      <c r="AJ992" s="727">
        <f>_xlfn.MINIFS(Tabla135[Probabilidad residual],Tabla135[Id Riesgo],Tabla135[[#This Row],[Id Riesgo]])</f>
        <v>0</v>
      </c>
      <c r="AK992" s="727">
        <f>_xlfn.MINIFS(Tabla135[Impacto residual],Tabla135[Id Riesgo],Tabla135[[#This Row],[Id Riesgo]])</f>
        <v>0</v>
      </c>
      <c r="AL992" s="727" t="str" cm="1">
        <f t="array" ref="AL992">IFERROR(_xlfn.IFS(AND(AJ992&gt;=CONFIGURACIÓN!$BF$6,AJ992&lt;=CONFIGURACIÓN!$BG$6),CONFIGURACIÓN!$BE$6,AND(AJ992&gt;=CONFIGURACIÓN!$BF$7,AJ992&lt;=CONFIGURACIÓN!$BG$7),CONFIGURACIÓN!$BE$7,AND(AJ992&gt;=CONFIGURACIÓN!$BF$8,AJ992&lt;=CONFIGURACIÓN!$BG$8),CONFIGURACIÓN!$BE$8,AND(AJ992&gt;=CONFIGURACIÓN!$BF$9,AJ992&lt;=CONFIGURACIÓN!$BG$9),CONFIGURACIÓN!$BE$9,AND(AJ992&gt;=CONFIGURACIÓN!$BF$10,AJ992&lt;=CONFIGURACIÓN!$BG$10),CONFIGURACIÓN!$BE$10),"")</f>
        <v/>
      </c>
      <c r="AM992" s="727" t="str" cm="1">
        <f t="array" ref="AM992">IFERROR(_xlfn.IFS(AND(AK992&gt;=CONFIGURACIÓN!$BJ$6,AK992&lt;=CONFIGURACIÓN!$BK$6),CONFIGURACIÓN!$BI$6,AND(AK992&gt;=CONFIGURACIÓN!$BJ$7,AK992&lt;=CONFIGURACIÓN!$BK$7),CONFIGURACIÓN!$BI$7,AND(AK992&gt;=CONFIGURACIÓN!$BJ$8,AK992&lt;=CONFIGURACIÓN!$BK$8),CONFIGURACIÓN!$BI$8,AND(AK992&gt;=CONFIGURACIÓN!$BJ$9,AK992&lt;=CONFIGURACIÓN!$BK$9),CONFIGURACIÓN!$BI$9,AND(AK992&gt;=CONFIGURACIÓN!$BJ$10,AK992&lt;=CONFIGURACIÓN!$BK$10),CONFIGURACIÓN!$BI$10),"")</f>
        <v/>
      </c>
      <c r="AN992" s="213"/>
      <c r="AO992" s="213"/>
      <c r="AP992" s="213"/>
      <c r="AQ992" s="213"/>
      <c r="AR992" s="213"/>
      <c r="AS992" s="213"/>
      <c r="AT992" s="213"/>
      <c r="AU992" s="213"/>
      <c r="AV992" s="213"/>
      <c r="AW992" s="213"/>
      <c r="AX992" s="213"/>
      <c r="AY992" s="213"/>
    </row>
    <row r="993" spans="1:51" ht="14.6" x14ac:dyDescent="0.4">
      <c r="A993" s="735" t="str">
        <f>Tabla135[[#This Row],[Id Riesgo]]</f>
        <v>RC99</v>
      </c>
      <c r="B993" s="736" t="str">
        <f>Tabla135[[#This Row],[Riesgo]]</f>
        <v/>
      </c>
      <c r="C993" s="742" t="b">
        <f>Tabla135[[#This Row],[Identificado en paso 1 y 2?]]</f>
        <v>0</v>
      </c>
      <c r="D993" s="727" t="str">
        <f>_xlfn.XLOOKUP(Tabla135[[#This Row],[Id Riesgo]],Tabla13[Id Riesgo],Tabla13[Probabilidad],"",1)</f>
        <v/>
      </c>
      <c r="E993" s="727" t="str">
        <f>IF(C993=TRUE,_xlfn.XLOOKUP(Tabla135[[#This Row],[Id Riesgo]],Tabla13[Id Riesgo],Tabla13[Porcentaje Impacto],"",1),"")</f>
        <v/>
      </c>
      <c r="F993" s="290" t="str">
        <f t="shared" ref="F993:F1001" si="98">F992</f>
        <v>RC99</v>
      </c>
      <c r="G993" s="415" t="b">
        <f>_xlfn.XLOOKUP(F993,Tabla13[Id Riesgo],Tabla13[Registro diligenciado],FALSE,1)</f>
        <v>0</v>
      </c>
      <c r="H993" s="290" t="str">
        <f>IF(G993,_xlfn.XLOOKUP(F993,Tabla6[Id Riesgo],Tabla6[DESCRIPCIÓN DEL RIESGO],FALSE,1),"")</f>
        <v/>
      </c>
      <c r="I993" s="327" t="str">
        <f>_xlfn.XLOOKUP(Tabla135[[#This Row],[Id Riesgo]],Tabla13[Id Riesgo],Tabla13[Probabilidad])</f>
        <v/>
      </c>
      <c r="J993" s="327" t="str">
        <f>_xlfn.XLOOKUP(Tabla135[[#This Row],[Id Riesgo]],Tabla13[Id Riesgo],Tabla13[Porcentaje Impacto],"",1)</f>
        <v/>
      </c>
      <c r="K993" s="311">
        <v>2</v>
      </c>
      <c r="L993" s="314"/>
      <c r="M993" s="314"/>
      <c r="N993" s="314"/>
      <c r="O993" s="295"/>
      <c r="P993" s="314"/>
      <c r="Q993" s="328" t="str">
        <f>_xlfn.TEXTJOIN(" ",TRUE,Tabla135[[#This Row],[Actividad - Acción ¿Qué?
Inicia con verbo]],Tabla135[[#This Row],[Complemento
(Observaciones o desviaciones)]])</f>
        <v/>
      </c>
      <c r="R993" s="295"/>
      <c r="S993" s="327" t="str">
        <f>_xlfn.XLOOKUP(Tabla135[[#This Row],[Tipo de control]],Tabla7[Tipo de control],Tabla7[Peso],"",1)</f>
        <v/>
      </c>
      <c r="T993" s="290" t="str">
        <f>_xlfn.XLOOKUP(Tabla135[[#This Row],[Tipo de control]],Tabla7[Tipo de control],Tabla7[Afectación matriz],"",1)</f>
        <v/>
      </c>
      <c r="U993" s="295"/>
      <c r="V993" s="327" t="str">
        <f>_xlfn.XLOOKUP(Tabla135[[#This Row],[Implementación]],Tabla11[Implementación],Tabla11[Peso],"",1)</f>
        <v/>
      </c>
      <c r="W993" s="295"/>
      <c r="X993" s="295"/>
      <c r="Y993" s="295"/>
      <c r="Z993" s="295"/>
      <c r="AA993" s="310" t="str">
        <f>IFERROR(Tabla135[[#This Row],[Peso del control]]+Tabla135[[#This Row],[Peso de la implementación]],"")</f>
        <v/>
      </c>
      <c r="AB993" s="310" t="str" cm="1">
        <f t="array" ref="AB993">IFERROR(IF(Tabla135[[#This Row],[Registro diligenciado]]=TRUE,_xlfn.IFS(AND(Tabla135[[#This Row],[No. de Control]]=1,Tabla135[[#This Row],[Desplazamiento en la Matriz]]="Probabilidad"),D993-(D993*Tabla135[[#This Row],[Valor del control]]),AND(Tabla135[[#This Row],[No. de Control]]&gt;1,Tabla135[[#This Row],[Desplazamiento en la Matriz]]="Probabilidad"),AB992-(AB992*Tabla135[[#This Row],[Valor del control]]),AND(Tabla135[[#This Row],[No. de Control]]=1,Tabla135[[#This Row],[Desplazamiento en la Matriz]]="Impacto"),D993,AND(Tabla135[[#This Row],[No. de Control]]&gt;1,Tabla135[[#This Row],[Desplazamiento en la Matriz]]="Impacto"),AB992),""),"")</f>
        <v/>
      </c>
      <c r="AC993" s="310" t="str" cm="1">
        <f t="array" ref="AC993">IFERROR(IF(Tabla135[[#This Row],[Registro diligenciado]]=TRUE,_xlfn.IFS(AND(Tabla135[[#This Row],[No. de Control]]=1,Tabla135[[#This Row],[Desplazamiento en la Matriz]]="Impacto"),E993-(E993*Tabla135[[#This Row],[Valor del control]]),AND(Tabla135[[#This Row],[No. de Control]]&gt;1,Tabla135[[#This Row],[Desplazamiento en la Matriz]]="Impacto"),AC992-(AC992*Tabla135[[#This Row],[Valor del control]]),AND(Tabla135[[#This Row],[No. de Control]]=1,Tabla135[[#This Row],[Desplazamiento en la Matriz]]="Probabilidad"),E993,AND(Tabla135[[#This Row],[No. de Control]]&gt;1,Tabla135[[#This Row],[Desplazamiento en la Matriz]]="Probabilidad"),AC992),""),"")</f>
        <v/>
      </c>
      <c r="AD993" s="310">
        <f>IFERROR(_xlfn.MINIFS(Tabla135[Probabilidad residual],Tabla135[Id Riesgo],Tabla135[[#This Row],[Id Riesgo]]),"")</f>
        <v>0</v>
      </c>
      <c r="AE993" s="310">
        <f>IFERROR(_xlfn.MINIFS(Tabla135[Impacto residual],Tabla135[Id Riesgo],Tabla135[[#This Row],[Id Riesgo]]),"")</f>
        <v>0</v>
      </c>
      <c r="AF993" s="310" t="str" cm="1">
        <f t="array" ref="AF99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93" s="310" t="str" cm="1">
        <f t="array" ref="AG99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9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93" s="213"/>
      <c r="AJ993" s="727">
        <f>_xlfn.MINIFS(Tabla135[Probabilidad residual],Tabla135[Id Riesgo],Tabla135[[#This Row],[Id Riesgo]])</f>
        <v>0</v>
      </c>
      <c r="AK993" s="727">
        <f>_xlfn.MINIFS(Tabla135[Impacto residual],Tabla135[Id Riesgo],Tabla135[[#This Row],[Id Riesgo]])</f>
        <v>0</v>
      </c>
      <c r="AL993" s="727"/>
      <c r="AM993" s="727"/>
      <c r="AN993" s="213"/>
      <c r="AO993" s="213"/>
      <c r="AP993" s="213"/>
      <c r="AQ993" s="213"/>
      <c r="AR993" s="213"/>
      <c r="AS993" s="213"/>
      <c r="AT993" s="213"/>
      <c r="AU993" s="213"/>
      <c r="AV993" s="213"/>
      <c r="AW993" s="213"/>
      <c r="AX993" s="213"/>
      <c r="AY993" s="213"/>
    </row>
    <row r="994" spans="1:51" ht="14.6" x14ac:dyDescent="0.4">
      <c r="A994" s="735" t="str">
        <f>Tabla135[[#This Row],[Id Riesgo]]</f>
        <v>RC99</v>
      </c>
      <c r="B994" s="736" t="str">
        <f>Tabla135[[#This Row],[Riesgo]]</f>
        <v/>
      </c>
      <c r="C994" s="742" t="b">
        <f>Tabla135[[#This Row],[Identificado en paso 1 y 2?]]</f>
        <v>0</v>
      </c>
      <c r="D994" s="727" t="str">
        <f>_xlfn.XLOOKUP(Tabla135[[#This Row],[Id Riesgo]],Tabla13[Id Riesgo],Tabla13[Probabilidad],"",1)</f>
        <v/>
      </c>
      <c r="E994" s="727" t="str">
        <f>IF(C994=TRUE,_xlfn.XLOOKUP(Tabla135[[#This Row],[Id Riesgo]],Tabla13[Id Riesgo],Tabla13[Porcentaje Impacto],"",1),"")</f>
        <v/>
      </c>
      <c r="F994" s="290" t="str">
        <f t="shared" si="98"/>
        <v>RC99</v>
      </c>
      <c r="G994" s="415" t="b">
        <f>_xlfn.XLOOKUP(F994,Tabla13[Id Riesgo],Tabla13[Registro diligenciado],FALSE,1)</f>
        <v>0</v>
      </c>
      <c r="H994" s="290" t="str">
        <f>IF(G994,_xlfn.XLOOKUP(F994,Tabla6[Id Riesgo],Tabla6[DESCRIPCIÓN DEL RIESGO],FALSE,1),"")</f>
        <v/>
      </c>
      <c r="I994" s="327" t="str">
        <f>_xlfn.XLOOKUP(Tabla135[[#This Row],[Id Riesgo]],Tabla13[Id Riesgo],Tabla13[Probabilidad])</f>
        <v/>
      </c>
      <c r="J994" s="327" t="str">
        <f>_xlfn.XLOOKUP(Tabla135[[#This Row],[Id Riesgo]],Tabla13[Id Riesgo],Tabla13[Porcentaje Impacto],"",1)</f>
        <v/>
      </c>
      <c r="K994" s="311">
        <v>3</v>
      </c>
      <c r="L994" s="314"/>
      <c r="M994" s="314"/>
      <c r="N994" s="314"/>
      <c r="O994" s="295"/>
      <c r="P994" s="314"/>
      <c r="Q994" s="328" t="str">
        <f>_xlfn.TEXTJOIN(" ",TRUE,Tabla135[[#This Row],[Actividad - Acción ¿Qué?
Inicia con verbo]],Tabla135[[#This Row],[Complemento
(Observaciones o desviaciones)]])</f>
        <v/>
      </c>
      <c r="R994" s="295"/>
      <c r="S994" s="327" t="str">
        <f>_xlfn.XLOOKUP(Tabla135[[#This Row],[Tipo de control]],Tabla7[Tipo de control],Tabla7[Peso],"",1)</f>
        <v/>
      </c>
      <c r="T994" s="290" t="str">
        <f>_xlfn.XLOOKUP(Tabla135[[#This Row],[Tipo de control]],Tabla7[Tipo de control],Tabla7[Afectación matriz],"",1)</f>
        <v/>
      </c>
      <c r="U994" s="295"/>
      <c r="V994" s="327" t="str">
        <f>_xlfn.XLOOKUP(Tabla135[[#This Row],[Implementación]],Tabla11[Implementación],Tabla11[Peso],"",1)</f>
        <v/>
      </c>
      <c r="W994" s="295"/>
      <c r="X994" s="295"/>
      <c r="Y994" s="295"/>
      <c r="Z994" s="295"/>
      <c r="AA994" s="310" t="str">
        <f>IFERROR(Tabla135[[#This Row],[Peso del control]]+Tabla135[[#This Row],[Peso de la implementación]],"")</f>
        <v/>
      </c>
      <c r="AB994" s="310" t="str" cm="1">
        <f t="array" ref="AB994">IFERROR(IF(Tabla135[[#This Row],[Registro diligenciado]]=TRUE,_xlfn.IFS(AND(Tabla135[[#This Row],[No. de Control]]=1,Tabla135[[#This Row],[Desplazamiento en la Matriz]]="Probabilidad"),D994-(D994*Tabla135[[#This Row],[Valor del control]]),AND(Tabla135[[#This Row],[No. de Control]]&gt;1,Tabla135[[#This Row],[Desplazamiento en la Matriz]]="Probabilidad"),AB993-(AB993*Tabla135[[#This Row],[Valor del control]]),AND(Tabla135[[#This Row],[No. de Control]]=1,Tabla135[[#This Row],[Desplazamiento en la Matriz]]="Impacto"),D994,AND(Tabla135[[#This Row],[No. de Control]]&gt;1,Tabla135[[#This Row],[Desplazamiento en la Matriz]]="Impacto"),AB993),""),"")</f>
        <v/>
      </c>
      <c r="AC994" s="310" t="str" cm="1">
        <f t="array" ref="AC994">IFERROR(IF(Tabla135[[#This Row],[Registro diligenciado]]=TRUE,_xlfn.IFS(AND(Tabla135[[#This Row],[No. de Control]]=1,Tabla135[[#This Row],[Desplazamiento en la Matriz]]="Impacto"),E994-(E994*Tabla135[[#This Row],[Valor del control]]),AND(Tabla135[[#This Row],[No. de Control]]&gt;1,Tabla135[[#This Row],[Desplazamiento en la Matriz]]="Impacto"),AC993-(AC993*Tabla135[[#This Row],[Valor del control]]),AND(Tabla135[[#This Row],[No. de Control]]=1,Tabla135[[#This Row],[Desplazamiento en la Matriz]]="Probabilidad"),E994,AND(Tabla135[[#This Row],[No. de Control]]&gt;1,Tabla135[[#This Row],[Desplazamiento en la Matriz]]="Probabilidad"),AC993),""),"")</f>
        <v/>
      </c>
      <c r="AD994" s="310">
        <f>IFERROR(_xlfn.MINIFS(Tabla135[Probabilidad residual],Tabla135[Id Riesgo],Tabla135[[#This Row],[Id Riesgo]]),"")</f>
        <v>0</v>
      </c>
      <c r="AE994" s="310">
        <f>IFERROR(_xlfn.MINIFS(Tabla135[Impacto residual],Tabla135[Id Riesgo],Tabla135[[#This Row],[Id Riesgo]]),"")</f>
        <v>0</v>
      </c>
      <c r="AF994" s="310" t="str" cm="1">
        <f t="array" ref="AF99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94" s="310" t="str" cm="1">
        <f t="array" ref="AG99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9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94" s="213"/>
      <c r="AJ994" s="727">
        <f>_xlfn.MINIFS(Tabla135[Probabilidad residual],Tabla135[Id Riesgo],Tabla135[[#This Row],[Id Riesgo]])</f>
        <v>0</v>
      </c>
      <c r="AK994" s="727">
        <f>_xlfn.MINIFS(Tabla135[Impacto residual],Tabla135[Id Riesgo],Tabla135[[#This Row],[Id Riesgo]])</f>
        <v>0</v>
      </c>
      <c r="AL994" s="727"/>
      <c r="AM994" s="727"/>
      <c r="AN994" s="213"/>
      <c r="AO994" s="213"/>
      <c r="AP994" s="213"/>
      <c r="AQ994" s="213"/>
      <c r="AR994" s="213"/>
      <c r="AS994" s="213"/>
      <c r="AT994" s="213"/>
      <c r="AU994" s="213"/>
      <c r="AV994" s="213"/>
      <c r="AW994" s="213"/>
      <c r="AX994" s="213"/>
      <c r="AY994" s="213"/>
    </row>
    <row r="995" spans="1:51" ht="14.6" x14ac:dyDescent="0.4">
      <c r="A995" s="735" t="str">
        <f>Tabla135[[#This Row],[Id Riesgo]]</f>
        <v>RC99</v>
      </c>
      <c r="B995" s="736" t="str">
        <f>Tabla135[[#This Row],[Riesgo]]</f>
        <v/>
      </c>
      <c r="C995" s="742" t="b">
        <f>Tabla135[[#This Row],[Identificado en paso 1 y 2?]]</f>
        <v>0</v>
      </c>
      <c r="D995" s="727" t="str">
        <f>_xlfn.XLOOKUP(Tabla135[[#This Row],[Id Riesgo]],Tabla13[Id Riesgo],Tabla13[Probabilidad],"",1)</f>
        <v/>
      </c>
      <c r="E995" s="727" t="str">
        <f>IF(C995=TRUE,_xlfn.XLOOKUP(Tabla135[[#This Row],[Id Riesgo]],Tabla13[Id Riesgo],Tabla13[Porcentaje Impacto],"",1),"")</f>
        <v/>
      </c>
      <c r="F995" s="290" t="str">
        <f t="shared" si="98"/>
        <v>RC99</v>
      </c>
      <c r="G995" s="415" t="b">
        <f>_xlfn.XLOOKUP(F995,Tabla13[Id Riesgo],Tabla13[Registro diligenciado],FALSE,1)</f>
        <v>0</v>
      </c>
      <c r="H995" s="290" t="str">
        <f>IF(G995,_xlfn.XLOOKUP(F995,Tabla6[Id Riesgo],Tabla6[DESCRIPCIÓN DEL RIESGO],FALSE,1),"")</f>
        <v/>
      </c>
      <c r="I995" s="327" t="str">
        <f>_xlfn.XLOOKUP(Tabla135[[#This Row],[Id Riesgo]],Tabla13[Id Riesgo],Tabla13[Probabilidad])</f>
        <v/>
      </c>
      <c r="J995" s="327" t="str">
        <f>_xlfn.XLOOKUP(Tabla135[[#This Row],[Id Riesgo]],Tabla13[Id Riesgo],Tabla13[Porcentaje Impacto],"",1)</f>
        <v/>
      </c>
      <c r="K995" s="311">
        <v>4</v>
      </c>
      <c r="L995" s="314"/>
      <c r="M995" s="314"/>
      <c r="N995" s="314"/>
      <c r="O995" s="295"/>
      <c r="P995" s="314"/>
      <c r="Q995" s="328" t="str">
        <f>_xlfn.TEXTJOIN(" ",TRUE,Tabla135[[#This Row],[Actividad - Acción ¿Qué?
Inicia con verbo]],Tabla135[[#This Row],[Complemento
(Observaciones o desviaciones)]])</f>
        <v/>
      </c>
      <c r="R995" s="295"/>
      <c r="S995" s="327" t="str">
        <f>_xlfn.XLOOKUP(Tabla135[[#This Row],[Tipo de control]],Tabla7[Tipo de control],Tabla7[Peso],"",1)</f>
        <v/>
      </c>
      <c r="T995" s="290" t="str">
        <f>_xlfn.XLOOKUP(Tabla135[[#This Row],[Tipo de control]],Tabla7[Tipo de control],Tabla7[Afectación matriz],"",1)</f>
        <v/>
      </c>
      <c r="U995" s="295"/>
      <c r="V995" s="327" t="str">
        <f>_xlfn.XLOOKUP(Tabla135[[#This Row],[Implementación]],Tabla11[Implementación],Tabla11[Peso],"",1)</f>
        <v/>
      </c>
      <c r="W995" s="295"/>
      <c r="X995" s="295"/>
      <c r="Y995" s="295"/>
      <c r="Z995" s="295"/>
      <c r="AA995" s="310" t="str">
        <f>IFERROR(Tabla135[[#This Row],[Peso del control]]+Tabla135[[#This Row],[Peso de la implementación]],"")</f>
        <v/>
      </c>
      <c r="AB995" s="310" t="str" cm="1">
        <f t="array" ref="AB995">IFERROR(IF(Tabla135[[#This Row],[Registro diligenciado]]=TRUE,_xlfn.IFS(AND(Tabla135[[#This Row],[No. de Control]]=1,Tabla135[[#This Row],[Desplazamiento en la Matriz]]="Probabilidad"),D995-(D995*Tabla135[[#This Row],[Valor del control]]),AND(Tabla135[[#This Row],[No. de Control]]&gt;1,Tabla135[[#This Row],[Desplazamiento en la Matriz]]="Probabilidad"),AB994-(AB994*Tabla135[[#This Row],[Valor del control]]),AND(Tabla135[[#This Row],[No. de Control]]=1,Tabla135[[#This Row],[Desplazamiento en la Matriz]]="Impacto"),D995,AND(Tabla135[[#This Row],[No. de Control]]&gt;1,Tabla135[[#This Row],[Desplazamiento en la Matriz]]="Impacto"),AB994),""),"")</f>
        <v/>
      </c>
      <c r="AC995" s="310" t="str" cm="1">
        <f t="array" ref="AC995">IFERROR(IF(Tabla135[[#This Row],[Registro diligenciado]]=TRUE,_xlfn.IFS(AND(Tabla135[[#This Row],[No. de Control]]=1,Tabla135[[#This Row],[Desplazamiento en la Matriz]]="Impacto"),E995-(E995*Tabla135[[#This Row],[Valor del control]]),AND(Tabla135[[#This Row],[No. de Control]]&gt;1,Tabla135[[#This Row],[Desplazamiento en la Matriz]]="Impacto"),AC994-(AC994*Tabla135[[#This Row],[Valor del control]]),AND(Tabla135[[#This Row],[No. de Control]]=1,Tabla135[[#This Row],[Desplazamiento en la Matriz]]="Probabilidad"),E995,AND(Tabla135[[#This Row],[No. de Control]]&gt;1,Tabla135[[#This Row],[Desplazamiento en la Matriz]]="Probabilidad"),AC994),""),"")</f>
        <v/>
      </c>
      <c r="AD995" s="310">
        <f>IFERROR(_xlfn.MINIFS(Tabla135[Probabilidad residual],Tabla135[Id Riesgo],Tabla135[[#This Row],[Id Riesgo]]),"")</f>
        <v>0</v>
      </c>
      <c r="AE995" s="310">
        <f>IFERROR(_xlfn.MINIFS(Tabla135[Impacto residual],Tabla135[Id Riesgo],Tabla135[[#This Row],[Id Riesgo]]),"")</f>
        <v>0</v>
      </c>
      <c r="AF995" s="310" t="str" cm="1">
        <f t="array" ref="AF99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95" s="310" t="str" cm="1">
        <f t="array" ref="AG99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9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95" s="213"/>
      <c r="AJ995" s="727">
        <f>_xlfn.MINIFS(Tabla135[Probabilidad residual],Tabla135[Id Riesgo],Tabla135[[#This Row],[Id Riesgo]])</f>
        <v>0</v>
      </c>
      <c r="AK995" s="727">
        <f>_xlfn.MINIFS(Tabla135[Impacto residual],Tabla135[Id Riesgo],Tabla135[[#This Row],[Id Riesgo]])</f>
        <v>0</v>
      </c>
      <c r="AL995" s="727"/>
      <c r="AM995" s="727"/>
      <c r="AN995" s="213"/>
      <c r="AO995" s="213"/>
      <c r="AP995" s="213"/>
      <c r="AQ995" s="213"/>
      <c r="AR995" s="213"/>
      <c r="AS995" s="213"/>
      <c r="AT995" s="213"/>
      <c r="AU995" s="213"/>
      <c r="AV995" s="213"/>
      <c r="AW995" s="213"/>
      <c r="AX995" s="213"/>
      <c r="AY995" s="213"/>
    </row>
    <row r="996" spans="1:51" ht="14.6" x14ac:dyDescent="0.4">
      <c r="A996" s="735" t="str">
        <f>Tabla135[[#This Row],[Id Riesgo]]</f>
        <v>RC99</v>
      </c>
      <c r="B996" s="736" t="str">
        <f>Tabla135[[#This Row],[Riesgo]]</f>
        <v/>
      </c>
      <c r="C996" s="742" t="b">
        <f>Tabla135[[#This Row],[Identificado en paso 1 y 2?]]</f>
        <v>0</v>
      </c>
      <c r="D996" s="727" t="str">
        <f>_xlfn.XLOOKUP(Tabla135[[#This Row],[Id Riesgo]],Tabla13[Id Riesgo],Tabla13[Probabilidad],"",1)</f>
        <v/>
      </c>
      <c r="E996" s="727" t="str">
        <f>IF(C996=TRUE,_xlfn.XLOOKUP(Tabla135[[#This Row],[Id Riesgo]],Tabla13[Id Riesgo],Tabla13[Porcentaje Impacto],"",1),"")</f>
        <v/>
      </c>
      <c r="F996" s="290" t="str">
        <f t="shared" si="98"/>
        <v>RC99</v>
      </c>
      <c r="G996" s="415" t="b">
        <f>_xlfn.XLOOKUP(F996,Tabla13[Id Riesgo],Tabla13[Registro diligenciado],FALSE,1)</f>
        <v>0</v>
      </c>
      <c r="H996" s="290" t="str">
        <f>IF(G996,_xlfn.XLOOKUP(F996,Tabla6[Id Riesgo],Tabla6[DESCRIPCIÓN DEL RIESGO],FALSE,1),"")</f>
        <v/>
      </c>
      <c r="I996" s="327" t="str">
        <f>_xlfn.XLOOKUP(Tabla135[[#This Row],[Id Riesgo]],Tabla13[Id Riesgo],Tabla13[Probabilidad])</f>
        <v/>
      </c>
      <c r="J996" s="327" t="str">
        <f>_xlfn.XLOOKUP(Tabla135[[#This Row],[Id Riesgo]],Tabla13[Id Riesgo],Tabla13[Porcentaje Impacto],"",1)</f>
        <v/>
      </c>
      <c r="K996" s="311">
        <v>5</v>
      </c>
      <c r="L996" s="314"/>
      <c r="M996" s="314"/>
      <c r="N996" s="314"/>
      <c r="O996" s="295"/>
      <c r="P996" s="314"/>
      <c r="Q996" s="328" t="str">
        <f>_xlfn.TEXTJOIN(" ",TRUE,Tabla135[[#This Row],[Actividad - Acción ¿Qué?
Inicia con verbo]],Tabla135[[#This Row],[Complemento
(Observaciones o desviaciones)]])</f>
        <v/>
      </c>
      <c r="R996" s="295"/>
      <c r="S996" s="327" t="str">
        <f>_xlfn.XLOOKUP(Tabla135[[#This Row],[Tipo de control]],Tabla7[Tipo de control],Tabla7[Peso],"",1)</f>
        <v/>
      </c>
      <c r="T996" s="290" t="str">
        <f>_xlfn.XLOOKUP(Tabla135[[#This Row],[Tipo de control]],Tabla7[Tipo de control],Tabla7[Afectación matriz],"",1)</f>
        <v/>
      </c>
      <c r="U996" s="295"/>
      <c r="V996" s="327" t="str">
        <f>_xlfn.XLOOKUP(Tabla135[[#This Row],[Implementación]],Tabla11[Implementación],Tabla11[Peso],"",1)</f>
        <v/>
      </c>
      <c r="W996" s="295"/>
      <c r="X996" s="295"/>
      <c r="Y996" s="295"/>
      <c r="Z996" s="295"/>
      <c r="AA996" s="310" t="str">
        <f>IFERROR(Tabla135[[#This Row],[Peso del control]]+Tabla135[[#This Row],[Peso de la implementación]],"")</f>
        <v/>
      </c>
      <c r="AB996" s="310" t="str" cm="1">
        <f t="array" ref="AB996">IFERROR(IF(Tabla135[[#This Row],[Registro diligenciado]]=TRUE,_xlfn.IFS(AND(Tabla135[[#This Row],[No. de Control]]=1,Tabla135[[#This Row],[Desplazamiento en la Matriz]]="Probabilidad"),D996-(D996*Tabla135[[#This Row],[Valor del control]]),AND(Tabla135[[#This Row],[No. de Control]]&gt;1,Tabla135[[#This Row],[Desplazamiento en la Matriz]]="Probabilidad"),AB995-(AB995*Tabla135[[#This Row],[Valor del control]]),AND(Tabla135[[#This Row],[No. de Control]]=1,Tabla135[[#This Row],[Desplazamiento en la Matriz]]="Impacto"),D996,AND(Tabla135[[#This Row],[No. de Control]]&gt;1,Tabla135[[#This Row],[Desplazamiento en la Matriz]]="Impacto"),AB995),""),"")</f>
        <v/>
      </c>
      <c r="AC996" s="310" t="str" cm="1">
        <f t="array" ref="AC996">IFERROR(IF(Tabla135[[#This Row],[Registro diligenciado]]=TRUE,_xlfn.IFS(AND(Tabla135[[#This Row],[No. de Control]]=1,Tabla135[[#This Row],[Desplazamiento en la Matriz]]="Impacto"),E996-(E996*Tabla135[[#This Row],[Valor del control]]),AND(Tabla135[[#This Row],[No. de Control]]&gt;1,Tabla135[[#This Row],[Desplazamiento en la Matriz]]="Impacto"),AC995-(AC995*Tabla135[[#This Row],[Valor del control]]),AND(Tabla135[[#This Row],[No. de Control]]=1,Tabla135[[#This Row],[Desplazamiento en la Matriz]]="Probabilidad"),E996,AND(Tabla135[[#This Row],[No. de Control]]&gt;1,Tabla135[[#This Row],[Desplazamiento en la Matriz]]="Probabilidad"),AC995),""),"")</f>
        <v/>
      </c>
      <c r="AD996" s="310">
        <f>IFERROR(_xlfn.MINIFS(Tabla135[Probabilidad residual],Tabla135[Id Riesgo],Tabla135[[#This Row],[Id Riesgo]]),"")</f>
        <v>0</v>
      </c>
      <c r="AE996" s="310">
        <f>IFERROR(_xlfn.MINIFS(Tabla135[Impacto residual],Tabla135[Id Riesgo],Tabla135[[#This Row],[Id Riesgo]]),"")</f>
        <v>0</v>
      </c>
      <c r="AF996" s="310" t="str" cm="1">
        <f t="array" ref="AF99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96" s="310" t="str" cm="1">
        <f t="array" ref="AG99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9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96" s="213"/>
      <c r="AJ996" s="727">
        <f>_xlfn.MINIFS(Tabla135[Probabilidad residual],Tabla135[Id Riesgo],Tabla135[[#This Row],[Id Riesgo]])</f>
        <v>0</v>
      </c>
      <c r="AK996" s="727">
        <f>_xlfn.MINIFS(Tabla135[Impacto residual],Tabla135[Id Riesgo],Tabla135[[#This Row],[Id Riesgo]])</f>
        <v>0</v>
      </c>
      <c r="AL996" s="727"/>
      <c r="AM996" s="727"/>
      <c r="AN996" s="213"/>
      <c r="AO996" s="213"/>
      <c r="AP996" s="213"/>
      <c r="AQ996" s="213"/>
      <c r="AR996" s="213"/>
      <c r="AS996" s="213"/>
      <c r="AT996" s="213"/>
      <c r="AU996" s="213"/>
      <c r="AV996" s="213"/>
      <c r="AW996" s="213"/>
      <c r="AX996" s="213"/>
      <c r="AY996" s="213"/>
    </row>
    <row r="997" spans="1:51" ht="14.6" x14ac:dyDescent="0.4">
      <c r="A997" s="735" t="str">
        <f>Tabla135[[#This Row],[Id Riesgo]]</f>
        <v>RC99</v>
      </c>
      <c r="B997" s="736" t="str">
        <f>Tabla135[[#This Row],[Riesgo]]</f>
        <v/>
      </c>
      <c r="C997" s="742" t="b">
        <f>Tabla135[[#This Row],[Identificado en paso 1 y 2?]]</f>
        <v>0</v>
      </c>
      <c r="D997" s="727" t="str">
        <f>_xlfn.XLOOKUP(Tabla135[[#This Row],[Id Riesgo]],Tabla13[Id Riesgo],Tabla13[Probabilidad],"",1)</f>
        <v/>
      </c>
      <c r="E997" s="727" t="str">
        <f>IF(C997=TRUE,_xlfn.XLOOKUP(Tabla135[[#This Row],[Id Riesgo]],Tabla13[Id Riesgo],Tabla13[Porcentaje Impacto],"",1),"")</f>
        <v/>
      </c>
      <c r="F997" s="290" t="str">
        <f t="shared" si="98"/>
        <v>RC99</v>
      </c>
      <c r="G997" s="415" t="b">
        <f>_xlfn.XLOOKUP(F997,Tabla13[Id Riesgo],Tabla13[Registro diligenciado],FALSE,1)</f>
        <v>0</v>
      </c>
      <c r="H997" s="290" t="str">
        <f>IF(G997,_xlfn.XLOOKUP(F997,Tabla6[Id Riesgo],Tabla6[DESCRIPCIÓN DEL RIESGO],FALSE,1),"")</f>
        <v/>
      </c>
      <c r="I997" s="327" t="str">
        <f>_xlfn.XLOOKUP(Tabla135[[#This Row],[Id Riesgo]],Tabla13[Id Riesgo],Tabla13[Probabilidad])</f>
        <v/>
      </c>
      <c r="J997" s="327" t="str">
        <f>_xlfn.XLOOKUP(Tabla135[[#This Row],[Id Riesgo]],Tabla13[Id Riesgo],Tabla13[Porcentaje Impacto],"",1)</f>
        <v/>
      </c>
      <c r="K997" s="311">
        <v>6</v>
      </c>
      <c r="L997" s="314"/>
      <c r="M997" s="314"/>
      <c r="N997" s="314"/>
      <c r="O997" s="295"/>
      <c r="P997" s="314"/>
      <c r="Q997" s="328" t="str">
        <f>_xlfn.TEXTJOIN(" ",TRUE,Tabla135[[#This Row],[Actividad - Acción ¿Qué?
Inicia con verbo]],Tabla135[[#This Row],[Complemento
(Observaciones o desviaciones)]])</f>
        <v/>
      </c>
      <c r="R997" s="295"/>
      <c r="S997" s="327" t="str">
        <f>_xlfn.XLOOKUP(Tabla135[[#This Row],[Tipo de control]],Tabla7[Tipo de control],Tabla7[Peso],"",1)</f>
        <v/>
      </c>
      <c r="T997" s="290" t="str">
        <f>_xlfn.XLOOKUP(Tabla135[[#This Row],[Tipo de control]],Tabla7[Tipo de control],Tabla7[Afectación matriz],"",1)</f>
        <v/>
      </c>
      <c r="U997" s="295"/>
      <c r="V997" s="327" t="str">
        <f>_xlfn.XLOOKUP(Tabla135[[#This Row],[Implementación]],Tabla11[Implementación],Tabla11[Peso],"",1)</f>
        <v/>
      </c>
      <c r="W997" s="295"/>
      <c r="X997" s="295"/>
      <c r="Y997" s="295"/>
      <c r="Z997" s="295"/>
      <c r="AA997" s="310" t="str">
        <f>IFERROR(Tabla135[[#This Row],[Peso del control]]+Tabla135[[#This Row],[Peso de la implementación]],"")</f>
        <v/>
      </c>
      <c r="AB997" s="310" t="str" cm="1">
        <f t="array" ref="AB997">IFERROR(IF(Tabla135[[#This Row],[Registro diligenciado]]=TRUE,_xlfn.IFS(AND(Tabla135[[#This Row],[No. de Control]]=1,Tabla135[[#This Row],[Desplazamiento en la Matriz]]="Probabilidad"),D997-(D997*Tabla135[[#This Row],[Valor del control]]),AND(Tabla135[[#This Row],[No. de Control]]&gt;1,Tabla135[[#This Row],[Desplazamiento en la Matriz]]="Probabilidad"),AB996-(AB996*Tabla135[[#This Row],[Valor del control]]),AND(Tabla135[[#This Row],[No. de Control]]=1,Tabla135[[#This Row],[Desplazamiento en la Matriz]]="Impacto"),D997,AND(Tabla135[[#This Row],[No. de Control]]&gt;1,Tabla135[[#This Row],[Desplazamiento en la Matriz]]="Impacto"),AB996),""),"")</f>
        <v/>
      </c>
      <c r="AC997" s="310" t="str" cm="1">
        <f t="array" ref="AC997">IFERROR(IF(Tabla135[[#This Row],[Registro diligenciado]]=TRUE,_xlfn.IFS(AND(Tabla135[[#This Row],[No. de Control]]=1,Tabla135[[#This Row],[Desplazamiento en la Matriz]]="Impacto"),E997-(E997*Tabla135[[#This Row],[Valor del control]]),AND(Tabla135[[#This Row],[No. de Control]]&gt;1,Tabla135[[#This Row],[Desplazamiento en la Matriz]]="Impacto"),AC996-(AC996*Tabla135[[#This Row],[Valor del control]]),AND(Tabla135[[#This Row],[No. de Control]]=1,Tabla135[[#This Row],[Desplazamiento en la Matriz]]="Probabilidad"),E997,AND(Tabla135[[#This Row],[No. de Control]]&gt;1,Tabla135[[#This Row],[Desplazamiento en la Matriz]]="Probabilidad"),AC996),""),"")</f>
        <v/>
      </c>
      <c r="AD997" s="310">
        <f>IFERROR(_xlfn.MINIFS(Tabla135[Probabilidad residual],Tabla135[Id Riesgo],Tabla135[[#This Row],[Id Riesgo]]),"")</f>
        <v>0</v>
      </c>
      <c r="AE997" s="310">
        <f>IFERROR(_xlfn.MINIFS(Tabla135[Impacto residual],Tabla135[Id Riesgo],Tabla135[[#This Row],[Id Riesgo]]),"")</f>
        <v>0</v>
      </c>
      <c r="AF997" s="310" t="str" cm="1">
        <f t="array" ref="AF99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97" s="310" t="str" cm="1">
        <f t="array" ref="AG99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9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97" s="213"/>
      <c r="AJ997" s="727">
        <f>_xlfn.MINIFS(Tabla135[Probabilidad residual],Tabla135[Id Riesgo],Tabla135[[#This Row],[Id Riesgo]])</f>
        <v>0</v>
      </c>
      <c r="AK997" s="727">
        <f>_xlfn.MINIFS(Tabla135[Impacto residual],Tabla135[Id Riesgo],Tabla135[[#This Row],[Id Riesgo]])</f>
        <v>0</v>
      </c>
      <c r="AL997" s="727"/>
      <c r="AM997" s="727"/>
      <c r="AN997" s="213"/>
      <c r="AO997" s="213"/>
      <c r="AP997" s="213"/>
      <c r="AQ997" s="213"/>
      <c r="AR997" s="213"/>
      <c r="AS997" s="213"/>
      <c r="AT997" s="213"/>
      <c r="AU997" s="213"/>
      <c r="AV997" s="213"/>
      <c r="AW997" s="213"/>
      <c r="AX997" s="213"/>
      <c r="AY997" s="213"/>
    </row>
    <row r="998" spans="1:51" ht="14.6" x14ac:dyDescent="0.4">
      <c r="A998" s="735" t="str">
        <f>Tabla135[[#This Row],[Id Riesgo]]</f>
        <v>RC99</v>
      </c>
      <c r="B998" s="736" t="str">
        <f>Tabla135[[#This Row],[Riesgo]]</f>
        <v/>
      </c>
      <c r="C998" s="742" t="b">
        <f>Tabla135[[#This Row],[Identificado en paso 1 y 2?]]</f>
        <v>0</v>
      </c>
      <c r="D998" s="727" t="str">
        <f>_xlfn.XLOOKUP(Tabla135[[#This Row],[Id Riesgo]],Tabla13[Id Riesgo],Tabla13[Probabilidad],"",1)</f>
        <v/>
      </c>
      <c r="E998" s="727" t="str">
        <f>IF(C998=TRUE,_xlfn.XLOOKUP(Tabla135[[#This Row],[Id Riesgo]],Tabla13[Id Riesgo],Tabla13[Porcentaje Impacto],"",1),"")</f>
        <v/>
      </c>
      <c r="F998" s="290" t="str">
        <f t="shared" si="98"/>
        <v>RC99</v>
      </c>
      <c r="G998" s="415" t="b">
        <f>_xlfn.XLOOKUP(F998,Tabla13[Id Riesgo],Tabla13[Registro diligenciado],FALSE,1)</f>
        <v>0</v>
      </c>
      <c r="H998" s="290" t="str">
        <f>IF(G998,_xlfn.XLOOKUP(F998,Tabla6[Id Riesgo],Tabla6[DESCRIPCIÓN DEL RIESGO],FALSE,1),"")</f>
        <v/>
      </c>
      <c r="I998" s="327" t="str">
        <f>_xlfn.XLOOKUP(Tabla135[[#This Row],[Id Riesgo]],Tabla13[Id Riesgo],Tabla13[Probabilidad])</f>
        <v/>
      </c>
      <c r="J998" s="327" t="str">
        <f>_xlfn.XLOOKUP(Tabla135[[#This Row],[Id Riesgo]],Tabla13[Id Riesgo],Tabla13[Porcentaje Impacto],"",1)</f>
        <v/>
      </c>
      <c r="K998" s="311">
        <v>7</v>
      </c>
      <c r="L998" s="314"/>
      <c r="M998" s="314"/>
      <c r="N998" s="314"/>
      <c r="O998" s="295"/>
      <c r="P998" s="314"/>
      <c r="Q998" s="328" t="str">
        <f>_xlfn.TEXTJOIN(" ",TRUE,Tabla135[[#This Row],[Actividad - Acción ¿Qué?
Inicia con verbo]],Tabla135[[#This Row],[Complemento
(Observaciones o desviaciones)]])</f>
        <v/>
      </c>
      <c r="R998" s="295"/>
      <c r="S998" s="327" t="str">
        <f>_xlfn.XLOOKUP(Tabla135[[#This Row],[Tipo de control]],Tabla7[Tipo de control],Tabla7[Peso],"",1)</f>
        <v/>
      </c>
      <c r="T998" s="290" t="str">
        <f>_xlfn.XLOOKUP(Tabla135[[#This Row],[Tipo de control]],Tabla7[Tipo de control],Tabla7[Afectación matriz],"",1)</f>
        <v/>
      </c>
      <c r="U998" s="295"/>
      <c r="V998" s="327" t="str">
        <f>_xlfn.XLOOKUP(Tabla135[[#This Row],[Implementación]],Tabla11[Implementación],Tabla11[Peso],"",1)</f>
        <v/>
      </c>
      <c r="W998" s="295"/>
      <c r="X998" s="295"/>
      <c r="Y998" s="295"/>
      <c r="Z998" s="295"/>
      <c r="AA998" s="310" t="str">
        <f>IFERROR(Tabla135[[#This Row],[Peso del control]]+Tabla135[[#This Row],[Peso de la implementación]],"")</f>
        <v/>
      </c>
      <c r="AB998" s="310" t="str" cm="1">
        <f t="array" ref="AB998">IFERROR(IF(Tabla135[[#This Row],[Registro diligenciado]]=TRUE,_xlfn.IFS(AND(Tabla135[[#This Row],[No. de Control]]=1,Tabla135[[#This Row],[Desplazamiento en la Matriz]]="Probabilidad"),D998-(D998*Tabla135[[#This Row],[Valor del control]]),AND(Tabla135[[#This Row],[No. de Control]]&gt;1,Tabla135[[#This Row],[Desplazamiento en la Matriz]]="Probabilidad"),AB997-(AB997*Tabla135[[#This Row],[Valor del control]]),AND(Tabla135[[#This Row],[No. de Control]]=1,Tabla135[[#This Row],[Desplazamiento en la Matriz]]="Impacto"),D998,AND(Tabla135[[#This Row],[No. de Control]]&gt;1,Tabla135[[#This Row],[Desplazamiento en la Matriz]]="Impacto"),AB997),""),"")</f>
        <v/>
      </c>
      <c r="AC998" s="310" t="str" cm="1">
        <f t="array" ref="AC998">IFERROR(IF(Tabla135[[#This Row],[Registro diligenciado]]=TRUE,_xlfn.IFS(AND(Tabla135[[#This Row],[No. de Control]]=1,Tabla135[[#This Row],[Desplazamiento en la Matriz]]="Impacto"),E998-(E998*Tabla135[[#This Row],[Valor del control]]),AND(Tabla135[[#This Row],[No. de Control]]&gt;1,Tabla135[[#This Row],[Desplazamiento en la Matriz]]="Impacto"),AC997-(AC997*Tabla135[[#This Row],[Valor del control]]),AND(Tabla135[[#This Row],[No. de Control]]=1,Tabla135[[#This Row],[Desplazamiento en la Matriz]]="Probabilidad"),E998,AND(Tabla135[[#This Row],[No. de Control]]&gt;1,Tabla135[[#This Row],[Desplazamiento en la Matriz]]="Probabilidad"),AC997),""),"")</f>
        <v/>
      </c>
      <c r="AD998" s="310">
        <f>IFERROR(_xlfn.MINIFS(Tabla135[Probabilidad residual],Tabla135[Id Riesgo],Tabla135[[#This Row],[Id Riesgo]]),"")</f>
        <v>0</v>
      </c>
      <c r="AE998" s="310">
        <f>IFERROR(_xlfn.MINIFS(Tabla135[Impacto residual],Tabla135[Id Riesgo],Tabla135[[#This Row],[Id Riesgo]]),"")</f>
        <v>0</v>
      </c>
      <c r="AF998" s="310" t="str" cm="1">
        <f t="array" ref="AF99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98" s="310" t="str" cm="1">
        <f t="array" ref="AG99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9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98" s="213"/>
      <c r="AJ998" s="727">
        <f>_xlfn.MINIFS(Tabla135[Probabilidad residual],Tabla135[Id Riesgo],Tabla135[[#This Row],[Id Riesgo]])</f>
        <v>0</v>
      </c>
      <c r="AK998" s="727">
        <f>_xlfn.MINIFS(Tabla135[Impacto residual],Tabla135[Id Riesgo],Tabla135[[#This Row],[Id Riesgo]])</f>
        <v>0</v>
      </c>
      <c r="AL998" s="727"/>
      <c r="AM998" s="727"/>
      <c r="AN998" s="213"/>
      <c r="AO998" s="213"/>
      <c r="AP998" s="213"/>
      <c r="AQ998" s="213"/>
      <c r="AR998" s="213"/>
      <c r="AS998" s="213"/>
      <c r="AT998" s="213"/>
      <c r="AU998" s="213"/>
      <c r="AV998" s="213"/>
      <c r="AW998" s="213"/>
      <c r="AX998" s="213"/>
      <c r="AY998" s="213"/>
    </row>
    <row r="999" spans="1:51" ht="14.6" x14ac:dyDescent="0.4">
      <c r="A999" s="735" t="str">
        <f>Tabla135[[#This Row],[Id Riesgo]]</f>
        <v>RC99</v>
      </c>
      <c r="B999" s="736" t="str">
        <f>Tabla135[[#This Row],[Riesgo]]</f>
        <v/>
      </c>
      <c r="C999" s="742" t="b">
        <f>Tabla135[[#This Row],[Identificado en paso 1 y 2?]]</f>
        <v>0</v>
      </c>
      <c r="D999" s="727" t="str">
        <f>_xlfn.XLOOKUP(Tabla135[[#This Row],[Id Riesgo]],Tabla13[Id Riesgo],Tabla13[Probabilidad],"",1)</f>
        <v/>
      </c>
      <c r="E999" s="727" t="str">
        <f>IF(C999=TRUE,_xlfn.XLOOKUP(Tabla135[[#This Row],[Id Riesgo]],Tabla13[Id Riesgo],Tabla13[Porcentaje Impacto],"",1),"")</f>
        <v/>
      </c>
      <c r="F999" s="290" t="str">
        <f t="shared" si="98"/>
        <v>RC99</v>
      </c>
      <c r="G999" s="415" t="b">
        <f>_xlfn.XLOOKUP(F999,Tabla13[Id Riesgo],Tabla13[Registro diligenciado],FALSE,1)</f>
        <v>0</v>
      </c>
      <c r="H999" s="290" t="str">
        <f>IF(G999,_xlfn.XLOOKUP(F999,Tabla6[Id Riesgo],Tabla6[DESCRIPCIÓN DEL RIESGO],FALSE,1),"")</f>
        <v/>
      </c>
      <c r="I999" s="327" t="str">
        <f>_xlfn.XLOOKUP(Tabla135[[#This Row],[Id Riesgo]],Tabla13[Id Riesgo],Tabla13[Probabilidad])</f>
        <v/>
      </c>
      <c r="J999" s="327" t="str">
        <f>_xlfn.XLOOKUP(Tabla135[[#This Row],[Id Riesgo]],Tabla13[Id Riesgo],Tabla13[Porcentaje Impacto],"",1)</f>
        <v/>
      </c>
      <c r="K999" s="311">
        <v>8</v>
      </c>
      <c r="L999" s="314"/>
      <c r="M999" s="314"/>
      <c r="N999" s="314"/>
      <c r="O999" s="295"/>
      <c r="P999" s="314"/>
      <c r="Q999" s="328" t="str">
        <f>_xlfn.TEXTJOIN(" ",TRUE,Tabla135[[#This Row],[Actividad - Acción ¿Qué?
Inicia con verbo]],Tabla135[[#This Row],[Complemento
(Observaciones o desviaciones)]])</f>
        <v/>
      </c>
      <c r="R999" s="295"/>
      <c r="S999" s="327" t="str">
        <f>_xlfn.XLOOKUP(Tabla135[[#This Row],[Tipo de control]],Tabla7[Tipo de control],Tabla7[Peso],"",1)</f>
        <v/>
      </c>
      <c r="T999" s="290" t="str">
        <f>_xlfn.XLOOKUP(Tabla135[[#This Row],[Tipo de control]],Tabla7[Tipo de control],Tabla7[Afectación matriz],"",1)</f>
        <v/>
      </c>
      <c r="U999" s="295"/>
      <c r="V999" s="327" t="str">
        <f>_xlfn.XLOOKUP(Tabla135[[#This Row],[Implementación]],Tabla11[Implementación],Tabla11[Peso],"",1)</f>
        <v/>
      </c>
      <c r="W999" s="295"/>
      <c r="X999" s="295"/>
      <c r="Y999" s="295"/>
      <c r="Z999" s="295"/>
      <c r="AA999" s="310" t="str">
        <f>IFERROR(Tabla135[[#This Row],[Peso del control]]+Tabla135[[#This Row],[Peso de la implementación]],"")</f>
        <v/>
      </c>
      <c r="AB999" s="310" t="str" cm="1">
        <f t="array" ref="AB999">IFERROR(IF(Tabla135[[#This Row],[Registro diligenciado]]=TRUE,_xlfn.IFS(AND(Tabla135[[#This Row],[No. de Control]]=1,Tabla135[[#This Row],[Desplazamiento en la Matriz]]="Probabilidad"),D999-(D999*Tabla135[[#This Row],[Valor del control]]),AND(Tabla135[[#This Row],[No. de Control]]&gt;1,Tabla135[[#This Row],[Desplazamiento en la Matriz]]="Probabilidad"),AB998-(AB998*Tabla135[[#This Row],[Valor del control]]),AND(Tabla135[[#This Row],[No. de Control]]=1,Tabla135[[#This Row],[Desplazamiento en la Matriz]]="Impacto"),D999,AND(Tabla135[[#This Row],[No. de Control]]&gt;1,Tabla135[[#This Row],[Desplazamiento en la Matriz]]="Impacto"),AB998),""),"")</f>
        <v/>
      </c>
      <c r="AC999" s="310" t="str" cm="1">
        <f t="array" ref="AC999">IFERROR(IF(Tabla135[[#This Row],[Registro diligenciado]]=TRUE,_xlfn.IFS(AND(Tabla135[[#This Row],[No. de Control]]=1,Tabla135[[#This Row],[Desplazamiento en la Matriz]]="Impacto"),E999-(E999*Tabla135[[#This Row],[Valor del control]]),AND(Tabla135[[#This Row],[No. de Control]]&gt;1,Tabla135[[#This Row],[Desplazamiento en la Matriz]]="Impacto"),AC998-(AC998*Tabla135[[#This Row],[Valor del control]]),AND(Tabla135[[#This Row],[No. de Control]]=1,Tabla135[[#This Row],[Desplazamiento en la Matriz]]="Probabilidad"),E999,AND(Tabla135[[#This Row],[No. de Control]]&gt;1,Tabla135[[#This Row],[Desplazamiento en la Matriz]]="Probabilidad"),AC998),""),"")</f>
        <v/>
      </c>
      <c r="AD999" s="310">
        <f>IFERROR(_xlfn.MINIFS(Tabla135[Probabilidad residual],Tabla135[Id Riesgo],Tabla135[[#This Row],[Id Riesgo]]),"")</f>
        <v>0</v>
      </c>
      <c r="AE999" s="310">
        <f>IFERROR(_xlfn.MINIFS(Tabla135[Impacto residual],Tabla135[Id Riesgo],Tabla135[[#This Row],[Id Riesgo]]),"")</f>
        <v>0</v>
      </c>
      <c r="AF999" s="310" t="str" cm="1">
        <f t="array" ref="AF99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99" s="310" t="str" cm="1">
        <f t="array" ref="AG99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9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99" s="213"/>
      <c r="AJ999" s="727">
        <f>_xlfn.MINIFS(Tabla135[Probabilidad residual],Tabla135[Id Riesgo],Tabla135[[#This Row],[Id Riesgo]])</f>
        <v>0</v>
      </c>
      <c r="AK999" s="727">
        <f>_xlfn.MINIFS(Tabla135[Impacto residual],Tabla135[Id Riesgo],Tabla135[[#This Row],[Id Riesgo]])</f>
        <v>0</v>
      </c>
      <c r="AL999" s="727"/>
      <c r="AM999" s="727"/>
      <c r="AN999" s="213"/>
      <c r="AO999" s="213"/>
      <c r="AP999" s="213"/>
      <c r="AQ999" s="213"/>
      <c r="AR999" s="213"/>
      <c r="AS999" s="213"/>
      <c r="AT999" s="213"/>
      <c r="AU999" s="213"/>
      <c r="AV999" s="213"/>
      <c r="AW999" s="213"/>
      <c r="AX999" s="213"/>
      <c r="AY999" s="213"/>
    </row>
    <row r="1000" spans="1:51" ht="14.6" x14ac:dyDescent="0.4">
      <c r="A1000" s="735" t="str">
        <f>Tabla135[[#This Row],[Id Riesgo]]</f>
        <v>RC99</v>
      </c>
      <c r="B1000" s="736" t="str">
        <f>Tabla135[[#This Row],[Riesgo]]</f>
        <v/>
      </c>
      <c r="C1000" s="742" t="b">
        <f>Tabla135[[#This Row],[Identificado en paso 1 y 2?]]</f>
        <v>0</v>
      </c>
      <c r="D1000" s="727" t="str">
        <f>_xlfn.XLOOKUP(Tabla135[[#This Row],[Id Riesgo]],Tabla13[Id Riesgo],Tabla13[Probabilidad],"",1)</f>
        <v/>
      </c>
      <c r="E1000" s="727" t="str">
        <f>IF(C1000=TRUE,_xlfn.XLOOKUP(Tabla135[[#This Row],[Id Riesgo]],Tabla13[Id Riesgo],Tabla13[Porcentaje Impacto],"",1),"")</f>
        <v/>
      </c>
      <c r="F1000" s="290" t="str">
        <f t="shared" si="98"/>
        <v>RC99</v>
      </c>
      <c r="G1000" s="415" t="b">
        <f>_xlfn.XLOOKUP(F1000,Tabla13[Id Riesgo],Tabla13[Registro diligenciado],FALSE,1)</f>
        <v>0</v>
      </c>
      <c r="H1000" s="290" t="str">
        <f>IF(G1000,_xlfn.XLOOKUP(F1000,Tabla6[Id Riesgo],Tabla6[DESCRIPCIÓN DEL RIESGO],FALSE,1),"")</f>
        <v/>
      </c>
      <c r="I1000" s="327" t="str">
        <f>_xlfn.XLOOKUP(Tabla135[[#This Row],[Id Riesgo]],Tabla13[Id Riesgo],Tabla13[Probabilidad])</f>
        <v/>
      </c>
      <c r="J1000" s="327" t="str">
        <f>_xlfn.XLOOKUP(Tabla135[[#This Row],[Id Riesgo]],Tabla13[Id Riesgo],Tabla13[Porcentaje Impacto],"",1)</f>
        <v/>
      </c>
      <c r="K1000" s="311">
        <v>9</v>
      </c>
      <c r="L1000" s="314"/>
      <c r="M1000" s="314"/>
      <c r="N1000" s="314"/>
      <c r="O1000" s="295"/>
      <c r="P1000" s="314"/>
      <c r="Q1000" s="328" t="str">
        <f>_xlfn.TEXTJOIN(" ",TRUE,Tabla135[[#This Row],[Actividad - Acción ¿Qué?
Inicia con verbo]],Tabla135[[#This Row],[Complemento
(Observaciones o desviaciones)]])</f>
        <v/>
      </c>
      <c r="R1000" s="295"/>
      <c r="S1000" s="327" t="str">
        <f>_xlfn.XLOOKUP(Tabla135[[#This Row],[Tipo de control]],Tabla7[Tipo de control],Tabla7[Peso],"",1)</f>
        <v/>
      </c>
      <c r="T1000" s="290" t="str">
        <f>_xlfn.XLOOKUP(Tabla135[[#This Row],[Tipo de control]],Tabla7[Tipo de control],Tabla7[Afectación matriz],"",1)</f>
        <v/>
      </c>
      <c r="U1000" s="295"/>
      <c r="V1000" s="327" t="str">
        <f>_xlfn.XLOOKUP(Tabla135[[#This Row],[Implementación]],Tabla11[Implementación],Tabla11[Peso],"",1)</f>
        <v/>
      </c>
      <c r="W1000" s="295"/>
      <c r="X1000" s="295"/>
      <c r="Y1000" s="295"/>
      <c r="Z1000" s="295"/>
      <c r="AA1000" s="310" t="str">
        <f>IFERROR(Tabla135[[#This Row],[Peso del control]]+Tabla135[[#This Row],[Peso de la implementación]],"")</f>
        <v/>
      </c>
      <c r="AB1000" s="310" t="str" cm="1">
        <f t="array" ref="AB1000">IFERROR(IF(Tabla135[[#This Row],[Registro diligenciado]]=TRUE,_xlfn.IFS(AND(Tabla135[[#This Row],[No. de Control]]=1,Tabla135[[#This Row],[Desplazamiento en la Matriz]]="Probabilidad"),D1000-(D1000*Tabla135[[#This Row],[Valor del control]]),AND(Tabla135[[#This Row],[No. de Control]]&gt;1,Tabla135[[#This Row],[Desplazamiento en la Matriz]]="Probabilidad"),AB999-(AB999*Tabla135[[#This Row],[Valor del control]]),AND(Tabla135[[#This Row],[No. de Control]]=1,Tabla135[[#This Row],[Desplazamiento en la Matriz]]="Impacto"),D1000,AND(Tabla135[[#This Row],[No. de Control]]&gt;1,Tabla135[[#This Row],[Desplazamiento en la Matriz]]="Impacto"),AB999),""),"")</f>
        <v/>
      </c>
      <c r="AC1000" s="310" t="str" cm="1">
        <f t="array" ref="AC1000">IFERROR(IF(Tabla135[[#This Row],[Registro diligenciado]]=TRUE,_xlfn.IFS(AND(Tabla135[[#This Row],[No. de Control]]=1,Tabla135[[#This Row],[Desplazamiento en la Matriz]]="Impacto"),E1000-(E1000*Tabla135[[#This Row],[Valor del control]]),AND(Tabla135[[#This Row],[No. de Control]]&gt;1,Tabla135[[#This Row],[Desplazamiento en la Matriz]]="Impacto"),AC999-(AC999*Tabla135[[#This Row],[Valor del control]]),AND(Tabla135[[#This Row],[No. de Control]]=1,Tabla135[[#This Row],[Desplazamiento en la Matriz]]="Probabilidad"),E1000,AND(Tabla135[[#This Row],[No. de Control]]&gt;1,Tabla135[[#This Row],[Desplazamiento en la Matriz]]="Probabilidad"),AC999),""),"")</f>
        <v/>
      </c>
      <c r="AD1000" s="310">
        <f>IFERROR(_xlfn.MINIFS(Tabla135[Probabilidad residual],Tabla135[Id Riesgo],Tabla135[[#This Row],[Id Riesgo]]),"")</f>
        <v>0</v>
      </c>
      <c r="AE1000" s="310">
        <f>IFERROR(_xlfn.MINIFS(Tabla135[Impacto residual],Tabla135[Id Riesgo],Tabla135[[#This Row],[Id Riesgo]]),"")</f>
        <v>0</v>
      </c>
      <c r="AF1000" s="310" t="str" cm="1">
        <f t="array" ref="AF100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00" s="310" t="str" cm="1">
        <f t="array" ref="AG100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0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00" s="213"/>
      <c r="AJ1000" s="727">
        <f>_xlfn.MINIFS(Tabla135[Probabilidad residual],Tabla135[Id Riesgo],Tabla135[[#This Row],[Id Riesgo]])</f>
        <v>0</v>
      </c>
      <c r="AK1000" s="727">
        <f>_xlfn.MINIFS(Tabla135[Impacto residual],Tabla135[Id Riesgo],Tabla135[[#This Row],[Id Riesgo]])</f>
        <v>0</v>
      </c>
      <c r="AL1000" s="727"/>
      <c r="AM1000" s="727"/>
      <c r="AN1000" s="213"/>
      <c r="AO1000" s="213"/>
      <c r="AP1000" s="213"/>
      <c r="AQ1000" s="213"/>
      <c r="AR1000" s="213"/>
      <c r="AS1000" s="213"/>
      <c r="AT1000" s="213"/>
      <c r="AU1000" s="213"/>
      <c r="AV1000" s="213"/>
      <c r="AW1000" s="213"/>
      <c r="AX1000" s="213"/>
      <c r="AY1000" s="213"/>
    </row>
    <row r="1001" spans="1:51" ht="14.6" x14ac:dyDescent="0.4">
      <c r="A1001" s="735" t="str">
        <f>Tabla135[[#This Row],[Id Riesgo]]</f>
        <v>RC99</v>
      </c>
      <c r="B1001" s="736" t="str">
        <f>Tabla135[[#This Row],[Riesgo]]</f>
        <v/>
      </c>
      <c r="C1001" s="742" t="b">
        <f>Tabla135[[#This Row],[Identificado en paso 1 y 2?]]</f>
        <v>0</v>
      </c>
      <c r="D1001" s="727" t="str">
        <f>_xlfn.XLOOKUP(Tabla135[[#This Row],[Id Riesgo]],Tabla13[Id Riesgo],Tabla13[Probabilidad],"",1)</f>
        <v/>
      </c>
      <c r="E1001" s="727" t="str">
        <f>IF(C1001=TRUE,_xlfn.XLOOKUP(Tabla135[[#This Row],[Id Riesgo]],Tabla13[Id Riesgo],Tabla13[Porcentaje Impacto],"",1),"")</f>
        <v/>
      </c>
      <c r="F1001" s="290" t="str">
        <f t="shared" si="98"/>
        <v>RC99</v>
      </c>
      <c r="G1001" s="415" t="b">
        <f>_xlfn.XLOOKUP(F1001,Tabla13[Id Riesgo],Tabla13[Registro diligenciado],FALSE,1)</f>
        <v>0</v>
      </c>
      <c r="H1001" s="290" t="str">
        <f>IF(G1001,_xlfn.XLOOKUP(F1001,Tabla6[Id Riesgo],Tabla6[DESCRIPCIÓN DEL RIESGO],FALSE,1),"")</f>
        <v/>
      </c>
      <c r="I1001" s="327" t="str">
        <f>_xlfn.XLOOKUP(Tabla135[[#This Row],[Id Riesgo]],Tabla13[Id Riesgo],Tabla13[Probabilidad])</f>
        <v/>
      </c>
      <c r="J1001" s="327" t="str">
        <f>_xlfn.XLOOKUP(Tabla135[[#This Row],[Id Riesgo]],Tabla13[Id Riesgo],Tabla13[Porcentaje Impacto],"",1)</f>
        <v/>
      </c>
      <c r="K1001" s="311">
        <v>10</v>
      </c>
      <c r="L1001" s="314"/>
      <c r="M1001" s="314"/>
      <c r="N1001" s="314"/>
      <c r="O1001" s="295"/>
      <c r="P1001" s="314"/>
      <c r="Q1001" s="328" t="str">
        <f>_xlfn.TEXTJOIN(" ",TRUE,Tabla135[[#This Row],[Actividad - Acción ¿Qué?
Inicia con verbo]],Tabla135[[#This Row],[Complemento
(Observaciones o desviaciones)]])</f>
        <v/>
      </c>
      <c r="R1001" s="295"/>
      <c r="S1001" s="327" t="str">
        <f>_xlfn.XLOOKUP(Tabla135[[#This Row],[Tipo de control]],Tabla7[Tipo de control],Tabla7[Peso],"",1)</f>
        <v/>
      </c>
      <c r="T1001" s="290" t="str">
        <f>_xlfn.XLOOKUP(Tabla135[[#This Row],[Tipo de control]],Tabla7[Tipo de control],Tabla7[Afectación matriz],"",1)</f>
        <v/>
      </c>
      <c r="U1001" s="295"/>
      <c r="V1001" s="327" t="str">
        <f>_xlfn.XLOOKUP(Tabla135[[#This Row],[Implementación]],Tabla11[Implementación],Tabla11[Peso],"",1)</f>
        <v/>
      </c>
      <c r="W1001" s="295"/>
      <c r="X1001" s="295"/>
      <c r="Y1001" s="295"/>
      <c r="Z1001" s="295"/>
      <c r="AA1001" s="310" t="str">
        <f>IFERROR(Tabla135[[#This Row],[Peso del control]]+Tabla135[[#This Row],[Peso de la implementación]],"")</f>
        <v/>
      </c>
      <c r="AB1001" s="310" t="str" cm="1">
        <f t="array" ref="AB1001">IFERROR(IF(Tabla135[[#This Row],[Registro diligenciado]]=TRUE,_xlfn.IFS(AND(Tabla135[[#This Row],[No. de Control]]=1,Tabla135[[#This Row],[Desplazamiento en la Matriz]]="Probabilidad"),D1001-(D1001*Tabla135[[#This Row],[Valor del control]]),AND(Tabla135[[#This Row],[No. de Control]]&gt;1,Tabla135[[#This Row],[Desplazamiento en la Matriz]]="Probabilidad"),AB1000-(AB1000*Tabla135[[#This Row],[Valor del control]]),AND(Tabla135[[#This Row],[No. de Control]]=1,Tabla135[[#This Row],[Desplazamiento en la Matriz]]="Impacto"),D1001,AND(Tabla135[[#This Row],[No. de Control]]&gt;1,Tabla135[[#This Row],[Desplazamiento en la Matriz]]="Impacto"),AB1000),""),"")</f>
        <v/>
      </c>
      <c r="AC1001" s="310" t="str" cm="1">
        <f t="array" ref="AC1001">IFERROR(IF(Tabla135[[#This Row],[Registro diligenciado]]=TRUE,_xlfn.IFS(AND(Tabla135[[#This Row],[No. de Control]]=1,Tabla135[[#This Row],[Desplazamiento en la Matriz]]="Impacto"),E1001-(E1001*Tabla135[[#This Row],[Valor del control]]),AND(Tabla135[[#This Row],[No. de Control]]&gt;1,Tabla135[[#This Row],[Desplazamiento en la Matriz]]="Impacto"),AC1000-(AC1000*Tabla135[[#This Row],[Valor del control]]),AND(Tabla135[[#This Row],[No. de Control]]=1,Tabla135[[#This Row],[Desplazamiento en la Matriz]]="Probabilidad"),E1001,AND(Tabla135[[#This Row],[No. de Control]]&gt;1,Tabla135[[#This Row],[Desplazamiento en la Matriz]]="Probabilidad"),AC1000),""),"")</f>
        <v/>
      </c>
      <c r="AD1001" s="310">
        <f>IFERROR(_xlfn.MINIFS(Tabla135[Probabilidad residual],Tabla135[Id Riesgo],Tabla135[[#This Row],[Id Riesgo]]),"")</f>
        <v>0</v>
      </c>
      <c r="AE1001" s="310">
        <f>IFERROR(_xlfn.MINIFS(Tabla135[Impacto residual],Tabla135[Id Riesgo],Tabla135[[#This Row],[Id Riesgo]]),"")</f>
        <v>0</v>
      </c>
      <c r="AF1001" s="310" t="str" cm="1">
        <f t="array" ref="AF100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01" s="310" t="str" cm="1">
        <f t="array" ref="AG100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0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01" s="213"/>
      <c r="AJ1001" s="727">
        <f>_xlfn.MINIFS(Tabla135[Probabilidad residual],Tabla135[Id Riesgo],Tabla135[[#This Row],[Id Riesgo]])</f>
        <v>0</v>
      </c>
      <c r="AK1001" s="727">
        <f>_xlfn.MINIFS(Tabla135[Impacto residual],Tabla135[Id Riesgo],Tabla135[[#This Row],[Id Riesgo]])</f>
        <v>0</v>
      </c>
      <c r="AL1001" s="727"/>
      <c r="AM1001" s="727"/>
      <c r="AN1001" s="213"/>
      <c r="AO1001" s="213"/>
      <c r="AP1001" s="213"/>
      <c r="AQ1001" s="213"/>
      <c r="AR1001" s="213"/>
      <c r="AS1001" s="213"/>
      <c r="AT1001" s="213"/>
      <c r="AU1001" s="213"/>
      <c r="AV1001" s="213"/>
      <c r="AW1001" s="213"/>
      <c r="AX1001" s="213"/>
      <c r="AY1001" s="213"/>
    </row>
    <row r="1002" spans="1:51" ht="14.6" x14ac:dyDescent="0.4">
      <c r="A1002" s="735" t="str">
        <f>Tabla135[[#This Row],[Id Riesgo]]</f>
        <v>RC100</v>
      </c>
      <c r="B1002" s="736" t="str">
        <f>Tabla135[[#This Row],[Riesgo]]</f>
        <v/>
      </c>
      <c r="C1002" s="742" t="b">
        <f>Tabla135[[#This Row],[Identificado en paso 1 y 2?]]</f>
        <v>0</v>
      </c>
      <c r="D1002" s="727" t="str">
        <f>_xlfn.XLOOKUP(Tabla135[[#This Row],[Id Riesgo]],Tabla13[Id Riesgo],Tabla13[Probabilidad],"",1)</f>
        <v/>
      </c>
      <c r="E1002" s="727" t="str">
        <f>IF(C1002=TRUE,_xlfn.XLOOKUP(Tabla135[[#This Row],[Id Riesgo]],Tabla13[Id Riesgo],Tabla13[Porcentaje Impacto],"",1),"")</f>
        <v/>
      </c>
      <c r="F1002" s="290" t="s">
        <v>231</v>
      </c>
      <c r="G1002" s="415" t="b">
        <f>_xlfn.XLOOKUP(F1002,Tabla13[Id Riesgo],Tabla13[Registro diligenciado],FALSE,1)</f>
        <v>0</v>
      </c>
      <c r="H1002" s="290" t="str">
        <f>IF(G1002,_xlfn.XLOOKUP(F1002,Tabla6[Id Riesgo],Tabla6[DESCRIPCIÓN DEL RIESGO],FALSE,1),"")</f>
        <v/>
      </c>
      <c r="I1002" s="327" t="str">
        <f>_xlfn.XLOOKUP(Tabla135[[#This Row],[Id Riesgo]],Tabla13[Id Riesgo],Tabla13[Probabilidad])</f>
        <v/>
      </c>
      <c r="J1002" s="327" t="str">
        <f>_xlfn.XLOOKUP(Tabla135[[#This Row],[Id Riesgo]],Tabla13[Id Riesgo],Tabla13[Porcentaje Impacto],"",1)</f>
        <v/>
      </c>
      <c r="K1002" s="311">
        <v>1</v>
      </c>
      <c r="L1002" s="314"/>
      <c r="M1002" s="314"/>
      <c r="N1002" s="314"/>
      <c r="O1002" s="295"/>
      <c r="P1002" s="314"/>
      <c r="Q1002" s="328" t="str">
        <f>_xlfn.TEXTJOIN(" ",TRUE,Tabla135[[#This Row],[Actividad - Acción ¿Qué?
Inicia con verbo]],Tabla135[[#This Row],[Complemento
(Observaciones o desviaciones)]])</f>
        <v/>
      </c>
      <c r="R1002" s="295"/>
      <c r="S1002" s="327" t="str">
        <f>_xlfn.XLOOKUP(Tabla135[[#This Row],[Tipo de control]],Tabla7[Tipo de control],Tabla7[Peso],"",1)</f>
        <v/>
      </c>
      <c r="T1002" s="290" t="str">
        <f>_xlfn.XLOOKUP(Tabla135[[#This Row],[Tipo de control]],Tabla7[Tipo de control],Tabla7[Afectación matriz],"",1)</f>
        <v/>
      </c>
      <c r="U1002" s="295"/>
      <c r="V1002" s="327" t="str">
        <f>_xlfn.XLOOKUP(Tabla135[[#This Row],[Implementación]],Tabla11[Implementación],Tabla11[Peso],"",1)</f>
        <v/>
      </c>
      <c r="W1002" s="295"/>
      <c r="X1002" s="295"/>
      <c r="Y1002" s="295"/>
      <c r="Z1002" s="295"/>
      <c r="AA1002" s="310" t="str">
        <f>IFERROR(Tabla135[[#This Row],[Peso del control]]+Tabla135[[#This Row],[Peso de la implementación]],"")</f>
        <v/>
      </c>
      <c r="AB1002" s="310" t="str" cm="1">
        <f t="array" ref="AB1002">IFERROR(IF(Tabla135[[#This Row],[Registro diligenciado]]=TRUE,_xlfn.IFS(AND(Tabla135[[#This Row],[No. de Control]]=1,Tabla135[[#This Row],[Desplazamiento en la Matriz]]="Probabilidad"),D1002-(D1002*Tabla135[[#This Row],[Valor del control]]),AND(Tabla135[[#This Row],[No. de Control]]&gt;1,Tabla135[[#This Row],[Desplazamiento en la Matriz]]="Probabilidad"),AB1001-(AB1001*Tabla135[[#This Row],[Valor del control]]),AND(Tabla135[[#This Row],[No. de Control]]=1,Tabla135[[#This Row],[Desplazamiento en la Matriz]]="Impacto"),D1002,AND(Tabla135[[#This Row],[No. de Control]]&gt;1,Tabla135[[#This Row],[Desplazamiento en la Matriz]]="Impacto"),AB1001),""),"")</f>
        <v/>
      </c>
      <c r="AC1002" s="310" t="str" cm="1">
        <f t="array" ref="AC1002">IFERROR(IF(Tabla135[[#This Row],[Registro diligenciado]]=TRUE,_xlfn.IFS(AND(Tabla135[[#This Row],[No. de Control]]=1,Tabla135[[#This Row],[Desplazamiento en la Matriz]]="Impacto"),E1002-(E1002*Tabla135[[#This Row],[Valor del control]]),AND(Tabla135[[#This Row],[No. de Control]]&gt;1,Tabla135[[#This Row],[Desplazamiento en la Matriz]]="Impacto"),AC1001-(AC1001*Tabla135[[#This Row],[Valor del control]]),AND(Tabla135[[#This Row],[No. de Control]]=1,Tabla135[[#This Row],[Desplazamiento en la Matriz]]="Probabilidad"),E1002,AND(Tabla135[[#This Row],[No. de Control]]&gt;1,Tabla135[[#This Row],[Desplazamiento en la Matriz]]="Probabilidad"),AC1001),""),"")</f>
        <v/>
      </c>
      <c r="AD1002" s="310">
        <f>IFERROR(_xlfn.MINIFS(Tabla135[Probabilidad residual],Tabla135[Id Riesgo],Tabla135[[#This Row],[Id Riesgo]]),"")</f>
        <v>0</v>
      </c>
      <c r="AE1002" s="310">
        <f>IFERROR(_xlfn.MINIFS(Tabla135[Impacto residual],Tabla135[Id Riesgo],Tabla135[[#This Row],[Id Riesgo]]),"")</f>
        <v>0</v>
      </c>
      <c r="AF1002" s="310" t="str" cm="1">
        <f t="array" ref="AF100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02" s="310" t="str" cm="1">
        <f t="array" ref="AG100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0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02" s="213"/>
      <c r="AJ1002" s="727">
        <f>_xlfn.MINIFS(Tabla135[Probabilidad residual],Tabla135[Id Riesgo],Tabla135[[#This Row],[Id Riesgo]])</f>
        <v>0</v>
      </c>
      <c r="AK1002" s="727">
        <f>_xlfn.MINIFS(Tabla135[Impacto residual],Tabla135[Id Riesgo],Tabla135[[#This Row],[Id Riesgo]])</f>
        <v>0</v>
      </c>
      <c r="AL1002" s="727" t="str" cm="1">
        <f t="array" ref="AL1002">IFERROR(_xlfn.IFS(AND(AJ1002&gt;=CONFIGURACIÓN!$BF$6,AJ1002&lt;=CONFIGURACIÓN!$BG$6),CONFIGURACIÓN!$BE$6,AND(AJ1002&gt;=CONFIGURACIÓN!$BF$7,AJ1002&lt;=CONFIGURACIÓN!$BG$7),CONFIGURACIÓN!$BE$7,AND(AJ1002&gt;=CONFIGURACIÓN!$BF$8,AJ1002&lt;=CONFIGURACIÓN!$BG$8),CONFIGURACIÓN!$BE$8,AND(AJ1002&gt;=CONFIGURACIÓN!$BF$9,AJ1002&lt;=CONFIGURACIÓN!$BG$9),CONFIGURACIÓN!$BE$9,AND(AJ1002&gt;=CONFIGURACIÓN!$BF$10,AJ1002&lt;=CONFIGURACIÓN!$BG$10),CONFIGURACIÓN!$BE$10),"")</f>
        <v/>
      </c>
      <c r="AM1002" s="727" t="str" cm="1">
        <f t="array" ref="AM1002">IFERROR(_xlfn.IFS(AND(AK1002&gt;=CONFIGURACIÓN!$BJ$6,AK1002&lt;=CONFIGURACIÓN!$BK$6),CONFIGURACIÓN!$BI$6,AND(AK1002&gt;=CONFIGURACIÓN!$BJ$7,AK1002&lt;=CONFIGURACIÓN!$BK$7),CONFIGURACIÓN!$BI$7,AND(AK1002&gt;=CONFIGURACIÓN!$BJ$8,AK1002&lt;=CONFIGURACIÓN!$BK$8),CONFIGURACIÓN!$BI$8,AND(AK1002&gt;=CONFIGURACIÓN!$BJ$9,AK1002&lt;=CONFIGURACIÓN!$BK$9),CONFIGURACIÓN!$BI$9,AND(AK1002&gt;=CONFIGURACIÓN!$BJ$10,AK1002&lt;=CONFIGURACIÓN!$BK$10),CONFIGURACIÓN!$BI$10),"")</f>
        <v/>
      </c>
      <c r="AN1002" s="213"/>
      <c r="AO1002" s="213"/>
      <c r="AP1002" s="213"/>
      <c r="AQ1002" s="213"/>
      <c r="AR1002" s="213"/>
      <c r="AS1002" s="213"/>
      <c r="AT1002" s="213"/>
      <c r="AU1002" s="213"/>
      <c r="AV1002" s="213"/>
      <c r="AW1002" s="213"/>
      <c r="AX1002" s="213"/>
      <c r="AY1002" s="213"/>
    </row>
    <row r="1003" spans="1:51" ht="14.6" x14ac:dyDescent="0.4">
      <c r="A1003" s="735" t="str">
        <f>Tabla135[[#This Row],[Id Riesgo]]</f>
        <v>RC100</v>
      </c>
      <c r="B1003" s="736" t="str">
        <f>Tabla135[[#This Row],[Riesgo]]</f>
        <v/>
      </c>
      <c r="C1003" s="742" t="b">
        <f>Tabla135[[#This Row],[Identificado en paso 1 y 2?]]</f>
        <v>0</v>
      </c>
      <c r="D1003" s="727" t="str">
        <f>_xlfn.XLOOKUP(Tabla135[[#This Row],[Id Riesgo]],Tabla13[Id Riesgo],Tabla13[Probabilidad],"",1)</f>
        <v/>
      </c>
      <c r="E1003" s="727" t="str">
        <f>IF(C1003=TRUE,_xlfn.XLOOKUP(Tabla135[[#This Row],[Id Riesgo]],Tabla13[Id Riesgo],Tabla13[Porcentaje Impacto],"",1),"")</f>
        <v/>
      </c>
      <c r="F1003" s="290" t="str">
        <f t="shared" ref="F1003:F1011" si="99">F1002</f>
        <v>RC100</v>
      </c>
      <c r="G1003" s="415" t="b">
        <f>_xlfn.XLOOKUP(F1003,Tabla13[Id Riesgo],Tabla13[Registro diligenciado],FALSE,1)</f>
        <v>0</v>
      </c>
      <c r="H1003" s="290" t="str">
        <f>IF(G1003,_xlfn.XLOOKUP(F1003,Tabla6[Id Riesgo],Tabla6[DESCRIPCIÓN DEL RIESGO],FALSE,1),"")</f>
        <v/>
      </c>
      <c r="I1003" s="327" t="str">
        <f>_xlfn.XLOOKUP(Tabla135[[#This Row],[Id Riesgo]],Tabla13[Id Riesgo],Tabla13[Probabilidad])</f>
        <v/>
      </c>
      <c r="J1003" s="327" t="str">
        <f>_xlfn.XLOOKUP(Tabla135[[#This Row],[Id Riesgo]],Tabla13[Id Riesgo],Tabla13[Porcentaje Impacto],"",1)</f>
        <v/>
      </c>
      <c r="K1003" s="311">
        <v>2</v>
      </c>
      <c r="L1003" s="314"/>
      <c r="M1003" s="314"/>
      <c r="N1003" s="314"/>
      <c r="O1003" s="295"/>
      <c r="P1003" s="314"/>
      <c r="Q1003" s="328" t="str">
        <f>_xlfn.TEXTJOIN(" ",TRUE,Tabla135[[#This Row],[Actividad - Acción ¿Qué?
Inicia con verbo]],Tabla135[[#This Row],[Complemento
(Observaciones o desviaciones)]])</f>
        <v/>
      </c>
      <c r="R1003" s="295"/>
      <c r="S1003" s="327" t="str">
        <f>_xlfn.XLOOKUP(Tabla135[[#This Row],[Tipo de control]],Tabla7[Tipo de control],Tabla7[Peso],"",1)</f>
        <v/>
      </c>
      <c r="T1003" s="290" t="str">
        <f>_xlfn.XLOOKUP(Tabla135[[#This Row],[Tipo de control]],Tabla7[Tipo de control],Tabla7[Afectación matriz],"",1)</f>
        <v/>
      </c>
      <c r="U1003" s="295"/>
      <c r="V1003" s="327" t="str">
        <f>_xlfn.XLOOKUP(Tabla135[[#This Row],[Implementación]],Tabla11[Implementación],Tabla11[Peso],"",1)</f>
        <v/>
      </c>
      <c r="W1003" s="295"/>
      <c r="X1003" s="295"/>
      <c r="Y1003" s="295"/>
      <c r="Z1003" s="295"/>
      <c r="AA1003" s="310" t="str">
        <f>IFERROR(Tabla135[[#This Row],[Peso del control]]+Tabla135[[#This Row],[Peso de la implementación]],"")</f>
        <v/>
      </c>
      <c r="AB1003" s="310" t="str" cm="1">
        <f t="array" ref="AB1003">IFERROR(IF(Tabla135[[#This Row],[Registro diligenciado]]=TRUE,_xlfn.IFS(AND(Tabla135[[#This Row],[No. de Control]]=1,Tabla135[[#This Row],[Desplazamiento en la Matriz]]="Probabilidad"),D1003-(D1003*Tabla135[[#This Row],[Valor del control]]),AND(Tabla135[[#This Row],[No. de Control]]&gt;1,Tabla135[[#This Row],[Desplazamiento en la Matriz]]="Probabilidad"),AB1002-(AB1002*Tabla135[[#This Row],[Valor del control]]),AND(Tabla135[[#This Row],[No. de Control]]=1,Tabla135[[#This Row],[Desplazamiento en la Matriz]]="Impacto"),D1003,AND(Tabla135[[#This Row],[No. de Control]]&gt;1,Tabla135[[#This Row],[Desplazamiento en la Matriz]]="Impacto"),AB1002),""),"")</f>
        <v/>
      </c>
      <c r="AC1003" s="310" t="str" cm="1">
        <f t="array" ref="AC1003">IFERROR(IF(Tabla135[[#This Row],[Registro diligenciado]]=TRUE,_xlfn.IFS(AND(Tabla135[[#This Row],[No. de Control]]=1,Tabla135[[#This Row],[Desplazamiento en la Matriz]]="Impacto"),E1003-(E1003*Tabla135[[#This Row],[Valor del control]]),AND(Tabla135[[#This Row],[No. de Control]]&gt;1,Tabla135[[#This Row],[Desplazamiento en la Matriz]]="Impacto"),AC1002-(AC1002*Tabla135[[#This Row],[Valor del control]]),AND(Tabla135[[#This Row],[No. de Control]]=1,Tabla135[[#This Row],[Desplazamiento en la Matriz]]="Probabilidad"),E1003,AND(Tabla135[[#This Row],[No. de Control]]&gt;1,Tabla135[[#This Row],[Desplazamiento en la Matriz]]="Probabilidad"),AC1002),""),"")</f>
        <v/>
      </c>
      <c r="AD1003" s="310">
        <f>IFERROR(_xlfn.MINIFS(Tabla135[Probabilidad residual],Tabla135[Id Riesgo],Tabla135[[#This Row],[Id Riesgo]]),"")</f>
        <v>0</v>
      </c>
      <c r="AE1003" s="310">
        <f>IFERROR(_xlfn.MINIFS(Tabla135[Impacto residual],Tabla135[Id Riesgo],Tabla135[[#This Row],[Id Riesgo]]),"")</f>
        <v>0</v>
      </c>
      <c r="AF1003" s="310" t="str" cm="1">
        <f t="array" ref="AF100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03" s="310" t="str" cm="1">
        <f t="array" ref="AG100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0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03" s="213"/>
      <c r="AJ1003" s="727">
        <f>_xlfn.MINIFS(Tabla135[Probabilidad residual],Tabla135[Id Riesgo],Tabla135[[#This Row],[Id Riesgo]])</f>
        <v>0</v>
      </c>
      <c r="AK1003" s="727">
        <f>_xlfn.MINIFS(Tabla135[Impacto residual],Tabla135[Id Riesgo],Tabla135[[#This Row],[Id Riesgo]])</f>
        <v>0</v>
      </c>
      <c r="AL1003" s="727"/>
      <c r="AM1003" s="727"/>
      <c r="AN1003" s="213"/>
      <c r="AO1003" s="213"/>
      <c r="AP1003" s="213"/>
      <c r="AQ1003" s="213"/>
      <c r="AR1003" s="213"/>
      <c r="AS1003" s="213"/>
      <c r="AT1003" s="213"/>
      <c r="AU1003" s="213"/>
      <c r="AV1003" s="213"/>
      <c r="AW1003" s="213"/>
      <c r="AX1003" s="213"/>
      <c r="AY1003" s="213"/>
    </row>
    <row r="1004" spans="1:51" ht="14.6" x14ac:dyDescent="0.4">
      <c r="A1004" s="735" t="str">
        <f>Tabla135[[#This Row],[Id Riesgo]]</f>
        <v>RC100</v>
      </c>
      <c r="B1004" s="736" t="str">
        <f>Tabla135[[#This Row],[Riesgo]]</f>
        <v/>
      </c>
      <c r="C1004" s="742" t="b">
        <f>Tabla135[[#This Row],[Identificado en paso 1 y 2?]]</f>
        <v>0</v>
      </c>
      <c r="D1004" s="727" t="str">
        <f>_xlfn.XLOOKUP(Tabla135[[#This Row],[Id Riesgo]],Tabla13[Id Riesgo],Tabla13[Probabilidad],"",1)</f>
        <v/>
      </c>
      <c r="E1004" s="727" t="str">
        <f>IF(C1004=TRUE,_xlfn.XLOOKUP(Tabla135[[#This Row],[Id Riesgo]],Tabla13[Id Riesgo],Tabla13[Porcentaje Impacto],"",1),"")</f>
        <v/>
      </c>
      <c r="F1004" s="290" t="str">
        <f t="shared" si="99"/>
        <v>RC100</v>
      </c>
      <c r="G1004" s="415" t="b">
        <f>_xlfn.XLOOKUP(F1004,Tabla13[Id Riesgo],Tabla13[Registro diligenciado],FALSE,1)</f>
        <v>0</v>
      </c>
      <c r="H1004" s="290" t="str">
        <f>IF(G1004,_xlfn.XLOOKUP(F1004,Tabla6[Id Riesgo],Tabla6[DESCRIPCIÓN DEL RIESGO],FALSE,1),"")</f>
        <v/>
      </c>
      <c r="I1004" s="327" t="str">
        <f>_xlfn.XLOOKUP(Tabla135[[#This Row],[Id Riesgo]],Tabla13[Id Riesgo],Tabla13[Probabilidad])</f>
        <v/>
      </c>
      <c r="J1004" s="327" t="str">
        <f>_xlfn.XLOOKUP(Tabla135[[#This Row],[Id Riesgo]],Tabla13[Id Riesgo],Tabla13[Porcentaje Impacto],"",1)</f>
        <v/>
      </c>
      <c r="K1004" s="311">
        <v>3</v>
      </c>
      <c r="L1004" s="314"/>
      <c r="M1004" s="314"/>
      <c r="N1004" s="314"/>
      <c r="O1004" s="295"/>
      <c r="P1004" s="314"/>
      <c r="Q1004" s="328" t="str">
        <f>_xlfn.TEXTJOIN(" ",TRUE,Tabla135[[#This Row],[Actividad - Acción ¿Qué?
Inicia con verbo]],Tabla135[[#This Row],[Complemento
(Observaciones o desviaciones)]])</f>
        <v/>
      </c>
      <c r="R1004" s="295"/>
      <c r="S1004" s="327" t="str">
        <f>_xlfn.XLOOKUP(Tabla135[[#This Row],[Tipo de control]],Tabla7[Tipo de control],Tabla7[Peso],"",1)</f>
        <v/>
      </c>
      <c r="T1004" s="290" t="str">
        <f>_xlfn.XLOOKUP(Tabla135[[#This Row],[Tipo de control]],Tabla7[Tipo de control],Tabla7[Afectación matriz],"",1)</f>
        <v/>
      </c>
      <c r="U1004" s="295"/>
      <c r="V1004" s="327" t="str">
        <f>_xlfn.XLOOKUP(Tabla135[[#This Row],[Implementación]],Tabla11[Implementación],Tabla11[Peso],"",1)</f>
        <v/>
      </c>
      <c r="W1004" s="295"/>
      <c r="X1004" s="295"/>
      <c r="Y1004" s="295"/>
      <c r="Z1004" s="295"/>
      <c r="AA1004" s="310" t="str">
        <f>IFERROR(Tabla135[[#This Row],[Peso del control]]+Tabla135[[#This Row],[Peso de la implementación]],"")</f>
        <v/>
      </c>
      <c r="AB1004" s="310" t="str" cm="1">
        <f t="array" ref="AB1004">IFERROR(IF(Tabla135[[#This Row],[Registro diligenciado]]=TRUE,_xlfn.IFS(AND(Tabla135[[#This Row],[No. de Control]]=1,Tabla135[[#This Row],[Desplazamiento en la Matriz]]="Probabilidad"),D1004-(D1004*Tabla135[[#This Row],[Valor del control]]),AND(Tabla135[[#This Row],[No. de Control]]&gt;1,Tabla135[[#This Row],[Desplazamiento en la Matriz]]="Probabilidad"),AB1003-(AB1003*Tabla135[[#This Row],[Valor del control]]),AND(Tabla135[[#This Row],[No. de Control]]=1,Tabla135[[#This Row],[Desplazamiento en la Matriz]]="Impacto"),D1004,AND(Tabla135[[#This Row],[No. de Control]]&gt;1,Tabla135[[#This Row],[Desplazamiento en la Matriz]]="Impacto"),AB1003),""),"")</f>
        <v/>
      </c>
      <c r="AC1004" s="310" t="str" cm="1">
        <f t="array" ref="AC1004">IFERROR(IF(Tabla135[[#This Row],[Registro diligenciado]]=TRUE,_xlfn.IFS(AND(Tabla135[[#This Row],[No. de Control]]=1,Tabla135[[#This Row],[Desplazamiento en la Matriz]]="Impacto"),E1004-(E1004*Tabla135[[#This Row],[Valor del control]]),AND(Tabla135[[#This Row],[No. de Control]]&gt;1,Tabla135[[#This Row],[Desplazamiento en la Matriz]]="Impacto"),AC1003-(AC1003*Tabla135[[#This Row],[Valor del control]]),AND(Tabla135[[#This Row],[No. de Control]]=1,Tabla135[[#This Row],[Desplazamiento en la Matriz]]="Probabilidad"),E1004,AND(Tabla135[[#This Row],[No. de Control]]&gt;1,Tabla135[[#This Row],[Desplazamiento en la Matriz]]="Probabilidad"),AC1003),""),"")</f>
        <v/>
      </c>
      <c r="AD1004" s="310">
        <f>IFERROR(_xlfn.MINIFS(Tabla135[Probabilidad residual],Tabla135[Id Riesgo],Tabla135[[#This Row],[Id Riesgo]]),"")</f>
        <v>0</v>
      </c>
      <c r="AE1004" s="310">
        <f>IFERROR(_xlfn.MINIFS(Tabla135[Impacto residual],Tabla135[Id Riesgo],Tabla135[[#This Row],[Id Riesgo]]),"")</f>
        <v>0</v>
      </c>
      <c r="AF1004" s="310" t="str" cm="1">
        <f t="array" ref="AF100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04" s="310" t="str" cm="1">
        <f t="array" ref="AG100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0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04" s="213"/>
      <c r="AJ1004" s="727">
        <f>_xlfn.MINIFS(Tabla135[Probabilidad residual],Tabla135[Id Riesgo],Tabla135[[#This Row],[Id Riesgo]])</f>
        <v>0</v>
      </c>
      <c r="AK1004" s="727">
        <f>_xlfn.MINIFS(Tabla135[Impacto residual],Tabla135[Id Riesgo],Tabla135[[#This Row],[Id Riesgo]])</f>
        <v>0</v>
      </c>
      <c r="AL1004" s="727"/>
      <c r="AM1004" s="727"/>
      <c r="AN1004" s="213"/>
      <c r="AO1004" s="213"/>
      <c r="AP1004" s="213"/>
      <c r="AQ1004" s="213"/>
      <c r="AR1004" s="213"/>
      <c r="AS1004" s="213"/>
      <c r="AT1004" s="213"/>
      <c r="AU1004" s="213"/>
      <c r="AV1004" s="213"/>
      <c r="AW1004" s="213"/>
      <c r="AX1004" s="213"/>
      <c r="AY1004" s="213"/>
    </row>
    <row r="1005" spans="1:51" ht="14.6" x14ac:dyDescent="0.4">
      <c r="A1005" s="735" t="str">
        <f>Tabla135[[#This Row],[Id Riesgo]]</f>
        <v>RC100</v>
      </c>
      <c r="B1005" s="736" t="str">
        <f>Tabla135[[#This Row],[Riesgo]]</f>
        <v/>
      </c>
      <c r="C1005" s="742" t="b">
        <f>Tabla135[[#This Row],[Identificado en paso 1 y 2?]]</f>
        <v>0</v>
      </c>
      <c r="D1005" s="727" t="str">
        <f>_xlfn.XLOOKUP(Tabla135[[#This Row],[Id Riesgo]],Tabla13[Id Riesgo],Tabla13[Probabilidad],"",1)</f>
        <v/>
      </c>
      <c r="E1005" s="727" t="str">
        <f>IF(C1005=TRUE,_xlfn.XLOOKUP(Tabla135[[#This Row],[Id Riesgo]],Tabla13[Id Riesgo],Tabla13[Porcentaje Impacto],"",1),"")</f>
        <v/>
      </c>
      <c r="F1005" s="290" t="str">
        <f t="shared" si="99"/>
        <v>RC100</v>
      </c>
      <c r="G1005" s="415" t="b">
        <f>_xlfn.XLOOKUP(F1005,Tabla13[Id Riesgo],Tabla13[Registro diligenciado],FALSE,1)</f>
        <v>0</v>
      </c>
      <c r="H1005" s="290" t="str">
        <f>IF(G1005,_xlfn.XLOOKUP(F1005,Tabla6[Id Riesgo],Tabla6[DESCRIPCIÓN DEL RIESGO],FALSE,1),"")</f>
        <v/>
      </c>
      <c r="I1005" s="327" t="str">
        <f>_xlfn.XLOOKUP(Tabla135[[#This Row],[Id Riesgo]],Tabla13[Id Riesgo],Tabla13[Probabilidad])</f>
        <v/>
      </c>
      <c r="J1005" s="327" t="str">
        <f>_xlfn.XLOOKUP(Tabla135[[#This Row],[Id Riesgo]],Tabla13[Id Riesgo],Tabla13[Porcentaje Impacto],"",1)</f>
        <v/>
      </c>
      <c r="K1005" s="311">
        <v>4</v>
      </c>
      <c r="L1005" s="314"/>
      <c r="M1005" s="314"/>
      <c r="N1005" s="314"/>
      <c r="O1005" s="295"/>
      <c r="P1005" s="314"/>
      <c r="Q1005" s="328" t="str">
        <f>_xlfn.TEXTJOIN(" ",TRUE,Tabla135[[#This Row],[Actividad - Acción ¿Qué?
Inicia con verbo]],Tabla135[[#This Row],[Complemento
(Observaciones o desviaciones)]])</f>
        <v/>
      </c>
      <c r="R1005" s="295"/>
      <c r="S1005" s="327" t="str">
        <f>_xlfn.XLOOKUP(Tabla135[[#This Row],[Tipo de control]],Tabla7[Tipo de control],Tabla7[Peso],"",1)</f>
        <v/>
      </c>
      <c r="T1005" s="290" t="str">
        <f>_xlfn.XLOOKUP(Tabla135[[#This Row],[Tipo de control]],Tabla7[Tipo de control],Tabla7[Afectación matriz],"",1)</f>
        <v/>
      </c>
      <c r="U1005" s="295"/>
      <c r="V1005" s="327" t="str">
        <f>_xlfn.XLOOKUP(Tabla135[[#This Row],[Implementación]],Tabla11[Implementación],Tabla11[Peso],"",1)</f>
        <v/>
      </c>
      <c r="W1005" s="295"/>
      <c r="X1005" s="295"/>
      <c r="Y1005" s="295"/>
      <c r="Z1005" s="295"/>
      <c r="AA1005" s="310" t="str">
        <f>IFERROR(Tabla135[[#This Row],[Peso del control]]+Tabla135[[#This Row],[Peso de la implementación]],"")</f>
        <v/>
      </c>
      <c r="AB1005" s="310" t="str" cm="1">
        <f t="array" ref="AB1005">IFERROR(IF(Tabla135[[#This Row],[Registro diligenciado]]=TRUE,_xlfn.IFS(AND(Tabla135[[#This Row],[No. de Control]]=1,Tabla135[[#This Row],[Desplazamiento en la Matriz]]="Probabilidad"),D1005-(D1005*Tabla135[[#This Row],[Valor del control]]),AND(Tabla135[[#This Row],[No. de Control]]&gt;1,Tabla135[[#This Row],[Desplazamiento en la Matriz]]="Probabilidad"),AB1004-(AB1004*Tabla135[[#This Row],[Valor del control]]),AND(Tabla135[[#This Row],[No. de Control]]=1,Tabla135[[#This Row],[Desplazamiento en la Matriz]]="Impacto"),D1005,AND(Tabla135[[#This Row],[No. de Control]]&gt;1,Tabla135[[#This Row],[Desplazamiento en la Matriz]]="Impacto"),AB1004),""),"")</f>
        <v/>
      </c>
      <c r="AC1005" s="310" t="str" cm="1">
        <f t="array" ref="AC1005">IFERROR(IF(Tabla135[[#This Row],[Registro diligenciado]]=TRUE,_xlfn.IFS(AND(Tabla135[[#This Row],[No. de Control]]=1,Tabla135[[#This Row],[Desplazamiento en la Matriz]]="Impacto"),E1005-(E1005*Tabla135[[#This Row],[Valor del control]]),AND(Tabla135[[#This Row],[No. de Control]]&gt;1,Tabla135[[#This Row],[Desplazamiento en la Matriz]]="Impacto"),AC1004-(AC1004*Tabla135[[#This Row],[Valor del control]]),AND(Tabla135[[#This Row],[No. de Control]]=1,Tabla135[[#This Row],[Desplazamiento en la Matriz]]="Probabilidad"),E1005,AND(Tabla135[[#This Row],[No. de Control]]&gt;1,Tabla135[[#This Row],[Desplazamiento en la Matriz]]="Probabilidad"),AC1004),""),"")</f>
        <v/>
      </c>
      <c r="AD1005" s="310">
        <f>IFERROR(_xlfn.MINIFS(Tabla135[Probabilidad residual],Tabla135[Id Riesgo],Tabla135[[#This Row],[Id Riesgo]]),"")</f>
        <v>0</v>
      </c>
      <c r="AE1005" s="310">
        <f>IFERROR(_xlfn.MINIFS(Tabla135[Impacto residual],Tabla135[Id Riesgo],Tabla135[[#This Row],[Id Riesgo]]),"")</f>
        <v>0</v>
      </c>
      <c r="AF1005" s="310" t="str" cm="1">
        <f t="array" ref="AF100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05" s="310" t="str" cm="1">
        <f t="array" ref="AG100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0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05" s="213"/>
      <c r="AJ1005" s="727">
        <f>_xlfn.MINIFS(Tabla135[Probabilidad residual],Tabla135[Id Riesgo],Tabla135[[#This Row],[Id Riesgo]])</f>
        <v>0</v>
      </c>
      <c r="AK1005" s="727">
        <f>_xlfn.MINIFS(Tabla135[Impacto residual],Tabla135[Id Riesgo],Tabla135[[#This Row],[Id Riesgo]])</f>
        <v>0</v>
      </c>
      <c r="AL1005" s="727"/>
      <c r="AM1005" s="727"/>
      <c r="AN1005" s="213"/>
      <c r="AO1005" s="213"/>
      <c r="AP1005" s="213"/>
      <c r="AQ1005" s="213"/>
      <c r="AR1005" s="213"/>
      <c r="AS1005" s="213"/>
      <c r="AT1005" s="213"/>
      <c r="AU1005" s="213"/>
      <c r="AV1005" s="213"/>
      <c r="AW1005" s="213"/>
      <c r="AX1005" s="213"/>
      <c r="AY1005" s="213"/>
    </row>
    <row r="1006" spans="1:51" ht="14.6" x14ac:dyDescent="0.4">
      <c r="A1006" s="735" t="str">
        <f>Tabla135[[#This Row],[Id Riesgo]]</f>
        <v>RC100</v>
      </c>
      <c r="B1006" s="736" t="str">
        <f>Tabla135[[#This Row],[Riesgo]]</f>
        <v/>
      </c>
      <c r="C1006" s="742" t="b">
        <f>Tabla135[[#This Row],[Identificado en paso 1 y 2?]]</f>
        <v>0</v>
      </c>
      <c r="D1006" s="727" t="str">
        <f>_xlfn.XLOOKUP(Tabla135[[#This Row],[Id Riesgo]],Tabla13[Id Riesgo],Tabla13[Probabilidad],"",1)</f>
        <v/>
      </c>
      <c r="E1006" s="727" t="str">
        <f>IF(C1006=TRUE,_xlfn.XLOOKUP(Tabla135[[#This Row],[Id Riesgo]],Tabla13[Id Riesgo],Tabla13[Porcentaje Impacto],"",1),"")</f>
        <v/>
      </c>
      <c r="F1006" s="290" t="str">
        <f t="shared" si="99"/>
        <v>RC100</v>
      </c>
      <c r="G1006" s="415" t="b">
        <f>_xlfn.XLOOKUP(F1006,Tabla13[Id Riesgo],Tabla13[Registro diligenciado],FALSE,1)</f>
        <v>0</v>
      </c>
      <c r="H1006" s="290" t="str">
        <f>IF(G1006,_xlfn.XLOOKUP(F1006,Tabla6[Id Riesgo],Tabla6[DESCRIPCIÓN DEL RIESGO],FALSE,1),"")</f>
        <v/>
      </c>
      <c r="I1006" s="327" t="str">
        <f>_xlfn.XLOOKUP(Tabla135[[#This Row],[Id Riesgo]],Tabla13[Id Riesgo],Tabla13[Probabilidad])</f>
        <v/>
      </c>
      <c r="J1006" s="327" t="str">
        <f>_xlfn.XLOOKUP(Tabla135[[#This Row],[Id Riesgo]],Tabla13[Id Riesgo],Tabla13[Porcentaje Impacto],"",1)</f>
        <v/>
      </c>
      <c r="K1006" s="311">
        <v>5</v>
      </c>
      <c r="L1006" s="314"/>
      <c r="M1006" s="314"/>
      <c r="N1006" s="314"/>
      <c r="O1006" s="295"/>
      <c r="P1006" s="314"/>
      <c r="Q1006" s="328" t="str">
        <f>_xlfn.TEXTJOIN(" ",TRUE,Tabla135[[#This Row],[Actividad - Acción ¿Qué?
Inicia con verbo]],Tabla135[[#This Row],[Complemento
(Observaciones o desviaciones)]])</f>
        <v/>
      </c>
      <c r="R1006" s="295"/>
      <c r="S1006" s="327" t="str">
        <f>_xlfn.XLOOKUP(Tabla135[[#This Row],[Tipo de control]],Tabla7[Tipo de control],Tabla7[Peso],"",1)</f>
        <v/>
      </c>
      <c r="T1006" s="290" t="str">
        <f>_xlfn.XLOOKUP(Tabla135[[#This Row],[Tipo de control]],Tabla7[Tipo de control],Tabla7[Afectación matriz],"",1)</f>
        <v/>
      </c>
      <c r="U1006" s="295"/>
      <c r="V1006" s="327" t="str">
        <f>_xlfn.XLOOKUP(Tabla135[[#This Row],[Implementación]],Tabla11[Implementación],Tabla11[Peso],"",1)</f>
        <v/>
      </c>
      <c r="W1006" s="295"/>
      <c r="X1006" s="295"/>
      <c r="Y1006" s="295"/>
      <c r="Z1006" s="295"/>
      <c r="AA1006" s="310" t="str">
        <f>IFERROR(Tabla135[[#This Row],[Peso del control]]+Tabla135[[#This Row],[Peso de la implementación]],"")</f>
        <v/>
      </c>
      <c r="AB1006" s="310" t="str" cm="1">
        <f t="array" ref="AB1006">IFERROR(IF(Tabla135[[#This Row],[Registro diligenciado]]=TRUE,_xlfn.IFS(AND(Tabla135[[#This Row],[No. de Control]]=1,Tabla135[[#This Row],[Desplazamiento en la Matriz]]="Probabilidad"),D1006-(D1006*Tabla135[[#This Row],[Valor del control]]),AND(Tabla135[[#This Row],[No. de Control]]&gt;1,Tabla135[[#This Row],[Desplazamiento en la Matriz]]="Probabilidad"),AB1005-(AB1005*Tabla135[[#This Row],[Valor del control]]),AND(Tabla135[[#This Row],[No. de Control]]=1,Tabla135[[#This Row],[Desplazamiento en la Matriz]]="Impacto"),D1006,AND(Tabla135[[#This Row],[No. de Control]]&gt;1,Tabla135[[#This Row],[Desplazamiento en la Matriz]]="Impacto"),AB1005),""),"")</f>
        <v/>
      </c>
      <c r="AC1006" s="310" t="str" cm="1">
        <f t="array" ref="AC1006">IFERROR(IF(Tabla135[[#This Row],[Registro diligenciado]]=TRUE,_xlfn.IFS(AND(Tabla135[[#This Row],[No. de Control]]=1,Tabla135[[#This Row],[Desplazamiento en la Matriz]]="Impacto"),E1006-(E1006*Tabla135[[#This Row],[Valor del control]]),AND(Tabla135[[#This Row],[No. de Control]]&gt;1,Tabla135[[#This Row],[Desplazamiento en la Matriz]]="Impacto"),AC1005-(AC1005*Tabla135[[#This Row],[Valor del control]]),AND(Tabla135[[#This Row],[No. de Control]]=1,Tabla135[[#This Row],[Desplazamiento en la Matriz]]="Probabilidad"),E1006,AND(Tabla135[[#This Row],[No. de Control]]&gt;1,Tabla135[[#This Row],[Desplazamiento en la Matriz]]="Probabilidad"),AC1005),""),"")</f>
        <v/>
      </c>
      <c r="AD1006" s="310">
        <f>IFERROR(_xlfn.MINIFS(Tabla135[Probabilidad residual],Tabla135[Id Riesgo],Tabla135[[#This Row],[Id Riesgo]]),"")</f>
        <v>0</v>
      </c>
      <c r="AE1006" s="310">
        <f>IFERROR(_xlfn.MINIFS(Tabla135[Impacto residual],Tabla135[Id Riesgo],Tabla135[[#This Row],[Id Riesgo]]),"")</f>
        <v>0</v>
      </c>
      <c r="AF1006" s="310" t="str" cm="1">
        <f t="array" ref="AF100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06" s="310" t="str" cm="1">
        <f t="array" ref="AG100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0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06" s="213"/>
      <c r="AJ1006" s="727">
        <f>_xlfn.MINIFS(Tabla135[Probabilidad residual],Tabla135[Id Riesgo],Tabla135[[#This Row],[Id Riesgo]])</f>
        <v>0</v>
      </c>
      <c r="AK1006" s="727">
        <f>_xlfn.MINIFS(Tabla135[Impacto residual],Tabla135[Id Riesgo],Tabla135[[#This Row],[Id Riesgo]])</f>
        <v>0</v>
      </c>
      <c r="AL1006" s="727"/>
      <c r="AM1006" s="727"/>
      <c r="AN1006" s="213"/>
      <c r="AO1006" s="213"/>
      <c r="AP1006" s="213"/>
      <c r="AQ1006" s="213"/>
      <c r="AR1006" s="213"/>
      <c r="AS1006" s="213"/>
      <c r="AT1006" s="213"/>
      <c r="AU1006" s="213"/>
      <c r="AV1006" s="213"/>
      <c r="AW1006" s="213"/>
      <c r="AX1006" s="213"/>
      <c r="AY1006" s="213"/>
    </row>
    <row r="1007" spans="1:51" ht="14.6" x14ac:dyDescent="0.4">
      <c r="A1007" s="735" t="str">
        <f>Tabla135[[#This Row],[Id Riesgo]]</f>
        <v>RC100</v>
      </c>
      <c r="B1007" s="736" t="str">
        <f>Tabla135[[#This Row],[Riesgo]]</f>
        <v/>
      </c>
      <c r="C1007" s="742" t="b">
        <f>Tabla135[[#This Row],[Identificado en paso 1 y 2?]]</f>
        <v>0</v>
      </c>
      <c r="D1007" s="727" t="str">
        <f>_xlfn.XLOOKUP(Tabla135[[#This Row],[Id Riesgo]],Tabla13[Id Riesgo],Tabla13[Probabilidad],"",1)</f>
        <v/>
      </c>
      <c r="E1007" s="727" t="str">
        <f>IF(C1007=TRUE,_xlfn.XLOOKUP(Tabla135[[#This Row],[Id Riesgo]],Tabla13[Id Riesgo],Tabla13[Porcentaje Impacto],"",1),"")</f>
        <v/>
      </c>
      <c r="F1007" s="290" t="str">
        <f t="shared" si="99"/>
        <v>RC100</v>
      </c>
      <c r="G1007" s="415" t="b">
        <f>_xlfn.XLOOKUP(F1007,Tabla13[Id Riesgo],Tabla13[Registro diligenciado],FALSE,1)</f>
        <v>0</v>
      </c>
      <c r="H1007" s="290" t="str">
        <f>IF(G1007,_xlfn.XLOOKUP(F1007,Tabla6[Id Riesgo],Tabla6[DESCRIPCIÓN DEL RIESGO],FALSE,1),"")</f>
        <v/>
      </c>
      <c r="I1007" s="327" t="str">
        <f>_xlfn.XLOOKUP(Tabla135[[#This Row],[Id Riesgo]],Tabla13[Id Riesgo],Tabla13[Probabilidad])</f>
        <v/>
      </c>
      <c r="J1007" s="327" t="str">
        <f>_xlfn.XLOOKUP(Tabla135[[#This Row],[Id Riesgo]],Tabla13[Id Riesgo],Tabla13[Porcentaje Impacto],"",1)</f>
        <v/>
      </c>
      <c r="K1007" s="311">
        <v>6</v>
      </c>
      <c r="L1007" s="314"/>
      <c r="M1007" s="314"/>
      <c r="N1007" s="314"/>
      <c r="O1007" s="295"/>
      <c r="P1007" s="314"/>
      <c r="Q1007" s="328" t="str">
        <f>_xlfn.TEXTJOIN(" ",TRUE,Tabla135[[#This Row],[Actividad - Acción ¿Qué?
Inicia con verbo]],Tabla135[[#This Row],[Complemento
(Observaciones o desviaciones)]])</f>
        <v/>
      </c>
      <c r="R1007" s="295"/>
      <c r="S1007" s="327" t="str">
        <f>_xlfn.XLOOKUP(Tabla135[[#This Row],[Tipo de control]],Tabla7[Tipo de control],Tabla7[Peso],"",1)</f>
        <v/>
      </c>
      <c r="T1007" s="290" t="str">
        <f>_xlfn.XLOOKUP(Tabla135[[#This Row],[Tipo de control]],Tabla7[Tipo de control],Tabla7[Afectación matriz],"",1)</f>
        <v/>
      </c>
      <c r="U1007" s="295"/>
      <c r="V1007" s="327" t="str">
        <f>_xlfn.XLOOKUP(Tabla135[[#This Row],[Implementación]],Tabla11[Implementación],Tabla11[Peso],"",1)</f>
        <v/>
      </c>
      <c r="W1007" s="295"/>
      <c r="X1007" s="295"/>
      <c r="Y1007" s="295"/>
      <c r="Z1007" s="295"/>
      <c r="AA1007" s="310" t="str">
        <f>IFERROR(Tabla135[[#This Row],[Peso del control]]+Tabla135[[#This Row],[Peso de la implementación]],"")</f>
        <v/>
      </c>
      <c r="AB1007" s="310" t="str" cm="1">
        <f t="array" ref="AB1007">IFERROR(IF(Tabla135[[#This Row],[Registro diligenciado]]=TRUE,_xlfn.IFS(AND(Tabla135[[#This Row],[No. de Control]]=1,Tabla135[[#This Row],[Desplazamiento en la Matriz]]="Probabilidad"),D1007-(D1007*Tabla135[[#This Row],[Valor del control]]),AND(Tabla135[[#This Row],[No. de Control]]&gt;1,Tabla135[[#This Row],[Desplazamiento en la Matriz]]="Probabilidad"),AB1006-(AB1006*Tabla135[[#This Row],[Valor del control]]),AND(Tabla135[[#This Row],[No. de Control]]=1,Tabla135[[#This Row],[Desplazamiento en la Matriz]]="Impacto"),D1007,AND(Tabla135[[#This Row],[No. de Control]]&gt;1,Tabla135[[#This Row],[Desplazamiento en la Matriz]]="Impacto"),AB1006),""),"")</f>
        <v/>
      </c>
      <c r="AC1007" s="310" t="str" cm="1">
        <f t="array" ref="AC1007">IFERROR(IF(Tabla135[[#This Row],[Registro diligenciado]]=TRUE,_xlfn.IFS(AND(Tabla135[[#This Row],[No. de Control]]=1,Tabla135[[#This Row],[Desplazamiento en la Matriz]]="Impacto"),E1007-(E1007*Tabla135[[#This Row],[Valor del control]]),AND(Tabla135[[#This Row],[No. de Control]]&gt;1,Tabla135[[#This Row],[Desplazamiento en la Matriz]]="Impacto"),AC1006-(AC1006*Tabla135[[#This Row],[Valor del control]]),AND(Tabla135[[#This Row],[No. de Control]]=1,Tabla135[[#This Row],[Desplazamiento en la Matriz]]="Probabilidad"),E1007,AND(Tabla135[[#This Row],[No. de Control]]&gt;1,Tabla135[[#This Row],[Desplazamiento en la Matriz]]="Probabilidad"),AC1006),""),"")</f>
        <v/>
      </c>
      <c r="AD1007" s="310">
        <f>IFERROR(_xlfn.MINIFS(Tabla135[Probabilidad residual],Tabla135[Id Riesgo],Tabla135[[#This Row],[Id Riesgo]]),"")</f>
        <v>0</v>
      </c>
      <c r="AE1007" s="310">
        <f>IFERROR(_xlfn.MINIFS(Tabla135[Impacto residual],Tabla135[Id Riesgo],Tabla135[[#This Row],[Id Riesgo]]),"")</f>
        <v>0</v>
      </c>
      <c r="AF1007" s="310" t="str" cm="1">
        <f t="array" ref="AF100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07" s="310" t="str" cm="1">
        <f t="array" ref="AG100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0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07" s="213"/>
      <c r="AJ1007" s="727">
        <f>_xlfn.MINIFS(Tabla135[Probabilidad residual],Tabla135[Id Riesgo],Tabla135[[#This Row],[Id Riesgo]])</f>
        <v>0</v>
      </c>
      <c r="AK1007" s="727">
        <f>_xlfn.MINIFS(Tabla135[Impacto residual],Tabla135[Id Riesgo],Tabla135[[#This Row],[Id Riesgo]])</f>
        <v>0</v>
      </c>
      <c r="AL1007" s="727"/>
      <c r="AM1007" s="727"/>
      <c r="AN1007" s="213"/>
      <c r="AO1007" s="213"/>
      <c r="AP1007" s="213"/>
      <c r="AQ1007" s="213"/>
      <c r="AR1007" s="213"/>
      <c r="AS1007" s="213"/>
      <c r="AT1007" s="213"/>
      <c r="AU1007" s="213"/>
      <c r="AV1007" s="213"/>
      <c r="AW1007" s="213"/>
      <c r="AX1007" s="213"/>
      <c r="AY1007" s="213"/>
    </row>
    <row r="1008" spans="1:51" ht="14.6" x14ac:dyDescent="0.4">
      <c r="A1008" s="735" t="str">
        <f>Tabla135[[#This Row],[Id Riesgo]]</f>
        <v>RC100</v>
      </c>
      <c r="B1008" s="736" t="str">
        <f>Tabla135[[#This Row],[Riesgo]]</f>
        <v/>
      </c>
      <c r="C1008" s="742" t="b">
        <f>Tabla135[[#This Row],[Identificado en paso 1 y 2?]]</f>
        <v>0</v>
      </c>
      <c r="D1008" s="727" t="str">
        <f>_xlfn.XLOOKUP(Tabla135[[#This Row],[Id Riesgo]],Tabla13[Id Riesgo],Tabla13[Probabilidad],"",1)</f>
        <v/>
      </c>
      <c r="E1008" s="727" t="str">
        <f>IF(C1008=TRUE,_xlfn.XLOOKUP(Tabla135[[#This Row],[Id Riesgo]],Tabla13[Id Riesgo],Tabla13[Porcentaje Impacto],"",1),"")</f>
        <v/>
      </c>
      <c r="F1008" s="290" t="str">
        <f t="shared" si="99"/>
        <v>RC100</v>
      </c>
      <c r="G1008" s="415" t="b">
        <f>_xlfn.XLOOKUP(F1008,Tabla13[Id Riesgo],Tabla13[Registro diligenciado],FALSE,1)</f>
        <v>0</v>
      </c>
      <c r="H1008" s="290" t="str">
        <f>IF(G1008,_xlfn.XLOOKUP(F1008,Tabla6[Id Riesgo],Tabla6[DESCRIPCIÓN DEL RIESGO],FALSE,1),"")</f>
        <v/>
      </c>
      <c r="I1008" s="327" t="str">
        <f>_xlfn.XLOOKUP(Tabla135[[#This Row],[Id Riesgo]],Tabla13[Id Riesgo],Tabla13[Probabilidad])</f>
        <v/>
      </c>
      <c r="J1008" s="327" t="str">
        <f>_xlfn.XLOOKUP(Tabla135[[#This Row],[Id Riesgo]],Tabla13[Id Riesgo],Tabla13[Porcentaje Impacto],"",1)</f>
        <v/>
      </c>
      <c r="K1008" s="311">
        <v>7</v>
      </c>
      <c r="L1008" s="314"/>
      <c r="M1008" s="314"/>
      <c r="N1008" s="314"/>
      <c r="O1008" s="295"/>
      <c r="P1008" s="314"/>
      <c r="Q1008" s="328" t="str">
        <f>_xlfn.TEXTJOIN(" ",TRUE,Tabla135[[#This Row],[Actividad - Acción ¿Qué?
Inicia con verbo]],Tabla135[[#This Row],[Complemento
(Observaciones o desviaciones)]])</f>
        <v/>
      </c>
      <c r="R1008" s="295"/>
      <c r="S1008" s="327" t="str">
        <f>_xlfn.XLOOKUP(Tabla135[[#This Row],[Tipo de control]],Tabla7[Tipo de control],Tabla7[Peso],"",1)</f>
        <v/>
      </c>
      <c r="T1008" s="290" t="str">
        <f>_xlfn.XLOOKUP(Tabla135[[#This Row],[Tipo de control]],Tabla7[Tipo de control],Tabla7[Afectación matriz],"",1)</f>
        <v/>
      </c>
      <c r="U1008" s="295"/>
      <c r="V1008" s="327" t="str">
        <f>_xlfn.XLOOKUP(Tabla135[[#This Row],[Implementación]],Tabla11[Implementación],Tabla11[Peso],"",1)</f>
        <v/>
      </c>
      <c r="W1008" s="295"/>
      <c r="X1008" s="295"/>
      <c r="Y1008" s="295"/>
      <c r="Z1008" s="295"/>
      <c r="AA1008" s="310" t="str">
        <f>IFERROR(Tabla135[[#This Row],[Peso del control]]+Tabla135[[#This Row],[Peso de la implementación]],"")</f>
        <v/>
      </c>
      <c r="AB1008" s="310" t="str" cm="1">
        <f t="array" ref="AB1008">IFERROR(IF(Tabla135[[#This Row],[Registro diligenciado]]=TRUE,_xlfn.IFS(AND(Tabla135[[#This Row],[No. de Control]]=1,Tabla135[[#This Row],[Desplazamiento en la Matriz]]="Probabilidad"),D1008-(D1008*Tabla135[[#This Row],[Valor del control]]),AND(Tabla135[[#This Row],[No. de Control]]&gt;1,Tabla135[[#This Row],[Desplazamiento en la Matriz]]="Probabilidad"),AB1007-(AB1007*Tabla135[[#This Row],[Valor del control]]),AND(Tabla135[[#This Row],[No. de Control]]=1,Tabla135[[#This Row],[Desplazamiento en la Matriz]]="Impacto"),D1008,AND(Tabla135[[#This Row],[No. de Control]]&gt;1,Tabla135[[#This Row],[Desplazamiento en la Matriz]]="Impacto"),AB1007),""),"")</f>
        <v/>
      </c>
      <c r="AC1008" s="310" t="str" cm="1">
        <f t="array" ref="AC1008">IFERROR(IF(Tabla135[[#This Row],[Registro diligenciado]]=TRUE,_xlfn.IFS(AND(Tabla135[[#This Row],[No. de Control]]=1,Tabla135[[#This Row],[Desplazamiento en la Matriz]]="Impacto"),E1008-(E1008*Tabla135[[#This Row],[Valor del control]]),AND(Tabla135[[#This Row],[No. de Control]]&gt;1,Tabla135[[#This Row],[Desplazamiento en la Matriz]]="Impacto"),AC1007-(AC1007*Tabla135[[#This Row],[Valor del control]]),AND(Tabla135[[#This Row],[No. de Control]]=1,Tabla135[[#This Row],[Desplazamiento en la Matriz]]="Probabilidad"),E1008,AND(Tabla135[[#This Row],[No. de Control]]&gt;1,Tabla135[[#This Row],[Desplazamiento en la Matriz]]="Probabilidad"),AC1007),""),"")</f>
        <v/>
      </c>
      <c r="AD1008" s="310">
        <f>IFERROR(_xlfn.MINIFS(Tabla135[Probabilidad residual],Tabla135[Id Riesgo],Tabla135[[#This Row],[Id Riesgo]]),"")</f>
        <v>0</v>
      </c>
      <c r="AE1008" s="310">
        <f>IFERROR(_xlfn.MINIFS(Tabla135[Impacto residual],Tabla135[Id Riesgo],Tabla135[[#This Row],[Id Riesgo]]),"")</f>
        <v>0</v>
      </c>
      <c r="AF1008" s="310" t="str" cm="1">
        <f t="array" ref="AF100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08" s="310" t="str" cm="1">
        <f t="array" ref="AG100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0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08" s="213"/>
      <c r="AJ1008" s="727">
        <f>_xlfn.MINIFS(Tabla135[Probabilidad residual],Tabla135[Id Riesgo],Tabla135[[#This Row],[Id Riesgo]])</f>
        <v>0</v>
      </c>
      <c r="AK1008" s="727">
        <f>_xlfn.MINIFS(Tabla135[Impacto residual],Tabla135[Id Riesgo],Tabla135[[#This Row],[Id Riesgo]])</f>
        <v>0</v>
      </c>
      <c r="AL1008" s="727"/>
      <c r="AM1008" s="727"/>
      <c r="AN1008" s="213"/>
      <c r="AO1008" s="213"/>
      <c r="AP1008" s="213"/>
      <c r="AQ1008" s="213"/>
      <c r="AR1008" s="213"/>
      <c r="AS1008" s="213"/>
      <c r="AT1008" s="213"/>
      <c r="AU1008" s="213"/>
      <c r="AV1008" s="213"/>
      <c r="AW1008" s="213"/>
      <c r="AX1008" s="213"/>
      <c r="AY1008" s="213"/>
    </row>
    <row r="1009" spans="1:51" ht="14.6" x14ac:dyDescent="0.4">
      <c r="A1009" s="735" t="str">
        <f>Tabla135[[#This Row],[Id Riesgo]]</f>
        <v>RC100</v>
      </c>
      <c r="B1009" s="736" t="str">
        <f>Tabla135[[#This Row],[Riesgo]]</f>
        <v/>
      </c>
      <c r="C1009" s="742" t="b">
        <f>Tabla135[[#This Row],[Identificado en paso 1 y 2?]]</f>
        <v>0</v>
      </c>
      <c r="D1009" s="727" t="str">
        <f>_xlfn.XLOOKUP(Tabla135[[#This Row],[Id Riesgo]],Tabla13[Id Riesgo],Tabla13[Probabilidad],"",1)</f>
        <v/>
      </c>
      <c r="E1009" s="727" t="str">
        <f>IF(C1009=TRUE,_xlfn.XLOOKUP(Tabla135[[#This Row],[Id Riesgo]],Tabla13[Id Riesgo],Tabla13[Porcentaje Impacto],"",1),"")</f>
        <v/>
      </c>
      <c r="F1009" s="290" t="str">
        <f t="shared" si="99"/>
        <v>RC100</v>
      </c>
      <c r="G1009" s="415" t="b">
        <f>_xlfn.XLOOKUP(F1009,Tabla13[Id Riesgo],Tabla13[Registro diligenciado],FALSE,1)</f>
        <v>0</v>
      </c>
      <c r="H1009" s="290" t="str">
        <f>IF(G1009,_xlfn.XLOOKUP(F1009,Tabla6[Id Riesgo],Tabla6[DESCRIPCIÓN DEL RIESGO],FALSE,1),"")</f>
        <v/>
      </c>
      <c r="I1009" s="327" t="str">
        <f>_xlfn.XLOOKUP(Tabla135[[#This Row],[Id Riesgo]],Tabla13[Id Riesgo],Tabla13[Probabilidad])</f>
        <v/>
      </c>
      <c r="J1009" s="327" t="str">
        <f>_xlfn.XLOOKUP(Tabla135[[#This Row],[Id Riesgo]],Tabla13[Id Riesgo],Tabla13[Porcentaje Impacto],"",1)</f>
        <v/>
      </c>
      <c r="K1009" s="311">
        <v>8</v>
      </c>
      <c r="L1009" s="314"/>
      <c r="M1009" s="314"/>
      <c r="N1009" s="314"/>
      <c r="O1009" s="295"/>
      <c r="P1009" s="314"/>
      <c r="Q1009" s="328" t="str">
        <f>_xlfn.TEXTJOIN(" ",TRUE,Tabla135[[#This Row],[Actividad - Acción ¿Qué?
Inicia con verbo]],Tabla135[[#This Row],[Complemento
(Observaciones o desviaciones)]])</f>
        <v/>
      </c>
      <c r="R1009" s="295"/>
      <c r="S1009" s="327" t="str">
        <f>_xlfn.XLOOKUP(Tabla135[[#This Row],[Tipo de control]],Tabla7[Tipo de control],Tabla7[Peso],"",1)</f>
        <v/>
      </c>
      <c r="T1009" s="290" t="str">
        <f>_xlfn.XLOOKUP(Tabla135[[#This Row],[Tipo de control]],Tabla7[Tipo de control],Tabla7[Afectación matriz],"",1)</f>
        <v/>
      </c>
      <c r="U1009" s="295"/>
      <c r="V1009" s="327" t="str">
        <f>_xlfn.XLOOKUP(Tabla135[[#This Row],[Implementación]],Tabla11[Implementación],Tabla11[Peso],"",1)</f>
        <v/>
      </c>
      <c r="W1009" s="295"/>
      <c r="X1009" s="295"/>
      <c r="Y1009" s="295"/>
      <c r="Z1009" s="295"/>
      <c r="AA1009" s="310" t="str">
        <f>IFERROR(Tabla135[[#This Row],[Peso del control]]+Tabla135[[#This Row],[Peso de la implementación]],"")</f>
        <v/>
      </c>
      <c r="AB1009" s="310" t="str" cm="1">
        <f t="array" ref="AB1009">IFERROR(IF(Tabla135[[#This Row],[Registro diligenciado]]=TRUE,_xlfn.IFS(AND(Tabla135[[#This Row],[No. de Control]]=1,Tabla135[[#This Row],[Desplazamiento en la Matriz]]="Probabilidad"),D1009-(D1009*Tabla135[[#This Row],[Valor del control]]),AND(Tabla135[[#This Row],[No. de Control]]&gt;1,Tabla135[[#This Row],[Desplazamiento en la Matriz]]="Probabilidad"),AB1008-(AB1008*Tabla135[[#This Row],[Valor del control]]),AND(Tabla135[[#This Row],[No. de Control]]=1,Tabla135[[#This Row],[Desplazamiento en la Matriz]]="Impacto"),D1009,AND(Tabla135[[#This Row],[No. de Control]]&gt;1,Tabla135[[#This Row],[Desplazamiento en la Matriz]]="Impacto"),AB1008),""),"")</f>
        <v/>
      </c>
      <c r="AC1009" s="310" t="str" cm="1">
        <f t="array" ref="AC1009">IFERROR(IF(Tabla135[[#This Row],[Registro diligenciado]]=TRUE,_xlfn.IFS(AND(Tabla135[[#This Row],[No. de Control]]=1,Tabla135[[#This Row],[Desplazamiento en la Matriz]]="Impacto"),E1009-(E1009*Tabla135[[#This Row],[Valor del control]]),AND(Tabla135[[#This Row],[No. de Control]]&gt;1,Tabla135[[#This Row],[Desplazamiento en la Matriz]]="Impacto"),AC1008-(AC1008*Tabla135[[#This Row],[Valor del control]]),AND(Tabla135[[#This Row],[No. de Control]]=1,Tabla135[[#This Row],[Desplazamiento en la Matriz]]="Probabilidad"),E1009,AND(Tabla135[[#This Row],[No. de Control]]&gt;1,Tabla135[[#This Row],[Desplazamiento en la Matriz]]="Probabilidad"),AC1008),""),"")</f>
        <v/>
      </c>
      <c r="AD1009" s="310">
        <f>IFERROR(_xlfn.MINIFS(Tabla135[Probabilidad residual],Tabla135[Id Riesgo],Tabla135[[#This Row],[Id Riesgo]]),"")</f>
        <v>0</v>
      </c>
      <c r="AE1009" s="310">
        <f>IFERROR(_xlfn.MINIFS(Tabla135[Impacto residual],Tabla135[Id Riesgo],Tabla135[[#This Row],[Id Riesgo]]),"")</f>
        <v>0</v>
      </c>
      <c r="AF1009" s="310" t="str" cm="1">
        <f t="array" ref="AF100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09" s="310" t="str" cm="1">
        <f t="array" ref="AG100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0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09" s="213"/>
      <c r="AJ1009" s="727">
        <f>_xlfn.MINIFS(Tabla135[Probabilidad residual],Tabla135[Id Riesgo],Tabla135[[#This Row],[Id Riesgo]])</f>
        <v>0</v>
      </c>
      <c r="AK1009" s="727">
        <f>_xlfn.MINIFS(Tabla135[Impacto residual],Tabla135[Id Riesgo],Tabla135[[#This Row],[Id Riesgo]])</f>
        <v>0</v>
      </c>
      <c r="AL1009" s="727"/>
      <c r="AM1009" s="727"/>
      <c r="AN1009" s="213"/>
      <c r="AO1009" s="213"/>
      <c r="AP1009" s="213"/>
      <c r="AQ1009" s="213"/>
      <c r="AR1009" s="213"/>
      <c r="AS1009" s="213"/>
      <c r="AT1009" s="213"/>
      <c r="AU1009" s="213"/>
      <c r="AV1009" s="213"/>
      <c r="AW1009" s="213"/>
      <c r="AX1009" s="213"/>
      <c r="AY1009" s="213"/>
    </row>
    <row r="1010" spans="1:51" ht="14.6" x14ac:dyDescent="0.4">
      <c r="A1010" s="735" t="str">
        <f>Tabla135[[#This Row],[Id Riesgo]]</f>
        <v>RC100</v>
      </c>
      <c r="B1010" s="736" t="str">
        <f>Tabla135[[#This Row],[Riesgo]]</f>
        <v/>
      </c>
      <c r="C1010" s="742" t="b">
        <f>Tabla135[[#This Row],[Identificado en paso 1 y 2?]]</f>
        <v>0</v>
      </c>
      <c r="D1010" s="727" t="str">
        <f>_xlfn.XLOOKUP(Tabla135[[#This Row],[Id Riesgo]],Tabla13[Id Riesgo],Tabla13[Probabilidad],"",1)</f>
        <v/>
      </c>
      <c r="E1010" s="727" t="str">
        <f>IF(C1010=TRUE,_xlfn.XLOOKUP(Tabla135[[#This Row],[Id Riesgo]],Tabla13[Id Riesgo],Tabla13[Porcentaje Impacto],"",1),"")</f>
        <v/>
      </c>
      <c r="F1010" s="290" t="str">
        <f t="shared" si="99"/>
        <v>RC100</v>
      </c>
      <c r="G1010" s="415" t="b">
        <f>_xlfn.XLOOKUP(F1010,Tabla13[Id Riesgo],Tabla13[Registro diligenciado],FALSE,1)</f>
        <v>0</v>
      </c>
      <c r="H1010" s="290" t="str">
        <f>IF(G1010,_xlfn.XLOOKUP(F1010,Tabla6[Id Riesgo],Tabla6[DESCRIPCIÓN DEL RIESGO],FALSE,1),"")</f>
        <v/>
      </c>
      <c r="I1010" s="327" t="str">
        <f>_xlfn.XLOOKUP(Tabla135[[#This Row],[Id Riesgo]],Tabla13[Id Riesgo],Tabla13[Probabilidad])</f>
        <v/>
      </c>
      <c r="J1010" s="327" t="str">
        <f>_xlfn.XLOOKUP(Tabla135[[#This Row],[Id Riesgo]],Tabla13[Id Riesgo],Tabla13[Porcentaje Impacto],"",1)</f>
        <v/>
      </c>
      <c r="K1010" s="311">
        <v>9</v>
      </c>
      <c r="L1010" s="314"/>
      <c r="M1010" s="314"/>
      <c r="N1010" s="314"/>
      <c r="O1010" s="295"/>
      <c r="P1010" s="314"/>
      <c r="Q1010" s="328" t="str">
        <f>_xlfn.TEXTJOIN(" ",TRUE,Tabla135[[#This Row],[Actividad - Acción ¿Qué?
Inicia con verbo]],Tabla135[[#This Row],[Complemento
(Observaciones o desviaciones)]])</f>
        <v/>
      </c>
      <c r="R1010" s="295"/>
      <c r="S1010" s="327" t="str">
        <f>_xlfn.XLOOKUP(Tabla135[[#This Row],[Tipo de control]],Tabla7[Tipo de control],Tabla7[Peso],"",1)</f>
        <v/>
      </c>
      <c r="T1010" s="290" t="str">
        <f>_xlfn.XLOOKUP(Tabla135[[#This Row],[Tipo de control]],Tabla7[Tipo de control],Tabla7[Afectación matriz],"",1)</f>
        <v/>
      </c>
      <c r="U1010" s="295"/>
      <c r="V1010" s="327" t="str">
        <f>_xlfn.XLOOKUP(Tabla135[[#This Row],[Implementación]],Tabla11[Implementación],Tabla11[Peso],"",1)</f>
        <v/>
      </c>
      <c r="W1010" s="295"/>
      <c r="X1010" s="295"/>
      <c r="Y1010" s="295"/>
      <c r="Z1010" s="295"/>
      <c r="AA1010" s="310" t="str">
        <f>IFERROR(Tabla135[[#This Row],[Peso del control]]+Tabla135[[#This Row],[Peso de la implementación]],"")</f>
        <v/>
      </c>
      <c r="AB1010" s="310" t="str" cm="1">
        <f t="array" ref="AB1010">IFERROR(IF(Tabla135[[#This Row],[Registro diligenciado]]=TRUE,_xlfn.IFS(AND(Tabla135[[#This Row],[No. de Control]]=1,Tabla135[[#This Row],[Desplazamiento en la Matriz]]="Probabilidad"),D1010-(D1010*Tabla135[[#This Row],[Valor del control]]),AND(Tabla135[[#This Row],[No. de Control]]&gt;1,Tabla135[[#This Row],[Desplazamiento en la Matriz]]="Probabilidad"),AB1009-(AB1009*Tabla135[[#This Row],[Valor del control]]),AND(Tabla135[[#This Row],[No. de Control]]=1,Tabla135[[#This Row],[Desplazamiento en la Matriz]]="Impacto"),D1010,AND(Tabla135[[#This Row],[No. de Control]]&gt;1,Tabla135[[#This Row],[Desplazamiento en la Matriz]]="Impacto"),AB1009),""),"")</f>
        <v/>
      </c>
      <c r="AC1010" s="310" t="str" cm="1">
        <f t="array" ref="AC1010">IFERROR(IF(Tabla135[[#This Row],[Registro diligenciado]]=TRUE,_xlfn.IFS(AND(Tabla135[[#This Row],[No. de Control]]=1,Tabla135[[#This Row],[Desplazamiento en la Matriz]]="Impacto"),E1010-(E1010*Tabla135[[#This Row],[Valor del control]]),AND(Tabla135[[#This Row],[No. de Control]]&gt;1,Tabla135[[#This Row],[Desplazamiento en la Matriz]]="Impacto"),AC1009-(AC1009*Tabla135[[#This Row],[Valor del control]]),AND(Tabla135[[#This Row],[No. de Control]]=1,Tabla135[[#This Row],[Desplazamiento en la Matriz]]="Probabilidad"),E1010,AND(Tabla135[[#This Row],[No. de Control]]&gt;1,Tabla135[[#This Row],[Desplazamiento en la Matriz]]="Probabilidad"),AC1009),""),"")</f>
        <v/>
      </c>
      <c r="AD1010" s="310">
        <f>IFERROR(_xlfn.MINIFS(Tabla135[Probabilidad residual],Tabla135[Id Riesgo],Tabla135[[#This Row],[Id Riesgo]]),"")</f>
        <v>0</v>
      </c>
      <c r="AE1010" s="310">
        <f>IFERROR(_xlfn.MINIFS(Tabla135[Impacto residual],Tabla135[Id Riesgo],Tabla135[[#This Row],[Id Riesgo]]),"")</f>
        <v>0</v>
      </c>
      <c r="AF1010" s="310" t="str" cm="1">
        <f t="array" ref="AF101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10" s="310" t="str" cm="1">
        <f t="array" ref="AG101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1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10" s="213"/>
      <c r="AJ1010" s="727">
        <f>_xlfn.MINIFS(Tabla135[Probabilidad residual],Tabla135[Id Riesgo],Tabla135[[#This Row],[Id Riesgo]])</f>
        <v>0</v>
      </c>
      <c r="AK1010" s="727">
        <f>_xlfn.MINIFS(Tabla135[Impacto residual],Tabla135[Id Riesgo],Tabla135[[#This Row],[Id Riesgo]])</f>
        <v>0</v>
      </c>
      <c r="AL1010" s="727"/>
      <c r="AM1010" s="727"/>
      <c r="AN1010" s="213"/>
      <c r="AO1010" s="213"/>
      <c r="AP1010" s="213"/>
      <c r="AQ1010" s="213"/>
      <c r="AR1010" s="213"/>
      <c r="AS1010" s="213"/>
      <c r="AT1010" s="213"/>
      <c r="AU1010" s="213"/>
      <c r="AV1010" s="213"/>
      <c r="AW1010" s="213"/>
      <c r="AX1010" s="213"/>
      <c r="AY1010" s="213"/>
    </row>
    <row r="1011" spans="1:51" ht="14.6" x14ac:dyDescent="0.4">
      <c r="A1011" s="735" t="str">
        <f>Tabla135[[#This Row],[Id Riesgo]]</f>
        <v>RC100</v>
      </c>
      <c r="B1011" s="736" t="str">
        <f>Tabla135[[#This Row],[Riesgo]]</f>
        <v/>
      </c>
      <c r="C1011" s="742" t="b">
        <f>Tabla135[[#This Row],[Identificado en paso 1 y 2?]]</f>
        <v>0</v>
      </c>
      <c r="D1011" s="727" t="str">
        <f>_xlfn.XLOOKUP(Tabla135[[#This Row],[Id Riesgo]],Tabla13[Id Riesgo],Tabla13[Probabilidad],"",1)</f>
        <v/>
      </c>
      <c r="E1011" s="727" t="str">
        <f>IF(C1011=TRUE,_xlfn.XLOOKUP(Tabla135[[#This Row],[Id Riesgo]],Tabla13[Id Riesgo],Tabla13[Porcentaje Impacto],"",1),"")</f>
        <v/>
      </c>
      <c r="F1011" s="290" t="str">
        <f t="shared" si="99"/>
        <v>RC100</v>
      </c>
      <c r="G1011" s="415" t="b">
        <f>_xlfn.XLOOKUP(F1011,Tabla13[Id Riesgo],Tabla13[Registro diligenciado],FALSE,1)</f>
        <v>0</v>
      </c>
      <c r="H1011" s="290" t="str">
        <f>IF(G1011,_xlfn.XLOOKUP(F1011,Tabla6[Id Riesgo],Tabla6[DESCRIPCIÓN DEL RIESGO],FALSE,1),"")</f>
        <v/>
      </c>
      <c r="I1011" s="327" t="str">
        <f>_xlfn.XLOOKUP(Tabla135[[#This Row],[Id Riesgo]],Tabla13[Id Riesgo],Tabla13[Probabilidad])</f>
        <v/>
      </c>
      <c r="J1011" s="327" t="str">
        <f>_xlfn.XLOOKUP(Tabla135[[#This Row],[Id Riesgo]],Tabla13[Id Riesgo],Tabla13[Porcentaje Impacto],"",1)</f>
        <v/>
      </c>
      <c r="K1011" s="311">
        <v>10</v>
      </c>
      <c r="L1011" s="314"/>
      <c r="M1011" s="314"/>
      <c r="N1011" s="314"/>
      <c r="O1011" s="295"/>
      <c r="P1011" s="314"/>
      <c r="Q1011" s="328" t="str">
        <f>_xlfn.TEXTJOIN(" ",TRUE,Tabla135[[#This Row],[Actividad - Acción ¿Qué?
Inicia con verbo]],Tabla135[[#This Row],[Complemento
(Observaciones o desviaciones)]])</f>
        <v/>
      </c>
      <c r="R1011" s="295"/>
      <c r="S1011" s="327" t="str">
        <f>_xlfn.XLOOKUP(Tabla135[[#This Row],[Tipo de control]],Tabla7[Tipo de control],Tabla7[Peso],"",1)</f>
        <v/>
      </c>
      <c r="T1011" s="290" t="str">
        <f>_xlfn.XLOOKUP(Tabla135[[#This Row],[Tipo de control]],Tabla7[Tipo de control],Tabla7[Afectación matriz],"",1)</f>
        <v/>
      </c>
      <c r="U1011" s="295"/>
      <c r="V1011" s="327" t="str">
        <f>_xlfn.XLOOKUP(Tabla135[[#This Row],[Implementación]],Tabla11[Implementación],Tabla11[Peso],"",1)</f>
        <v/>
      </c>
      <c r="W1011" s="295"/>
      <c r="X1011" s="295"/>
      <c r="Y1011" s="295"/>
      <c r="Z1011" s="295"/>
      <c r="AA1011" s="310" t="str">
        <f>IFERROR(Tabla135[[#This Row],[Peso del control]]+Tabla135[[#This Row],[Peso de la implementación]],"")</f>
        <v/>
      </c>
      <c r="AB1011" s="310" t="str" cm="1">
        <f t="array" ref="AB1011">IFERROR(IF(Tabla135[[#This Row],[Registro diligenciado]]=TRUE,_xlfn.IFS(AND(Tabla135[[#This Row],[No. de Control]]=1,Tabla135[[#This Row],[Desplazamiento en la Matriz]]="Probabilidad"),D1011-(D1011*Tabla135[[#This Row],[Valor del control]]),AND(Tabla135[[#This Row],[No. de Control]]&gt;1,Tabla135[[#This Row],[Desplazamiento en la Matriz]]="Probabilidad"),AB1010-(AB1010*Tabla135[[#This Row],[Valor del control]]),AND(Tabla135[[#This Row],[No. de Control]]=1,Tabla135[[#This Row],[Desplazamiento en la Matriz]]="Impacto"),D1011,AND(Tabla135[[#This Row],[No. de Control]]&gt;1,Tabla135[[#This Row],[Desplazamiento en la Matriz]]="Impacto"),AB1010),""),"")</f>
        <v/>
      </c>
      <c r="AC1011" s="310" t="str" cm="1">
        <f t="array" ref="AC1011">IFERROR(IF(Tabla135[[#This Row],[Registro diligenciado]]=TRUE,_xlfn.IFS(AND(Tabla135[[#This Row],[No. de Control]]=1,Tabla135[[#This Row],[Desplazamiento en la Matriz]]="Impacto"),E1011-(E1011*Tabla135[[#This Row],[Valor del control]]),AND(Tabla135[[#This Row],[No. de Control]]&gt;1,Tabla135[[#This Row],[Desplazamiento en la Matriz]]="Impacto"),AC1010-(AC1010*Tabla135[[#This Row],[Valor del control]]),AND(Tabla135[[#This Row],[No. de Control]]=1,Tabla135[[#This Row],[Desplazamiento en la Matriz]]="Probabilidad"),E1011,AND(Tabla135[[#This Row],[No. de Control]]&gt;1,Tabla135[[#This Row],[Desplazamiento en la Matriz]]="Probabilidad"),AC1010),""),"")</f>
        <v/>
      </c>
      <c r="AD1011" s="310">
        <f>IFERROR(_xlfn.MINIFS(Tabla135[Probabilidad residual],Tabla135[Id Riesgo],Tabla135[[#This Row],[Id Riesgo]]),"")</f>
        <v>0</v>
      </c>
      <c r="AE1011" s="310">
        <f>IFERROR(_xlfn.MINIFS(Tabla135[Impacto residual],Tabla135[Id Riesgo],Tabla135[[#This Row],[Id Riesgo]]),"")</f>
        <v>0</v>
      </c>
      <c r="AF1011" s="310" t="str" cm="1">
        <f t="array" ref="AF101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11" s="310" t="str" cm="1">
        <f t="array" ref="AG101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1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11" s="213"/>
      <c r="AJ1011" s="727">
        <f>_xlfn.MINIFS(Tabla135[Probabilidad residual],Tabla135[Id Riesgo],Tabla135[[#This Row],[Id Riesgo]])</f>
        <v>0</v>
      </c>
      <c r="AK1011" s="727">
        <f>_xlfn.MINIFS(Tabla135[Impacto residual],Tabla135[Id Riesgo],Tabla135[[#This Row],[Id Riesgo]])</f>
        <v>0</v>
      </c>
      <c r="AL1011" s="727"/>
      <c r="AM1011" s="727"/>
      <c r="AN1011" s="213"/>
      <c r="AO1011" s="213"/>
      <c r="AP1011" s="213"/>
      <c r="AQ1011" s="213"/>
      <c r="AR1011" s="213"/>
      <c r="AS1011" s="213"/>
      <c r="AT1011" s="213"/>
      <c r="AU1011" s="213"/>
      <c r="AV1011" s="213"/>
      <c r="AW1011" s="213"/>
      <c r="AX1011" s="213"/>
      <c r="AY1011" s="213"/>
    </row>
    <row r="1012" spans="1:51" ht="14.6" x14ac:dyDescent="0.4">
      <c r="A1012" s="735" t="str">
        <f>Tabla135[[#This Row],[Id Riesgo]]</f>
        <v>RC101</v>
      </c>
      <c r="B1012" s="736" t="str">
        <f>Tabla135[[#This Row],[Riesgo]]</f>
        <v/>
      </c>
      <c r="C1012" s="742" t="b">
        <f>Tabla135[[#This Row],[Identificado en paso 1 y 2?]]</f>
        <v>0</v>
      </c>
      <c r="D1012" s="727" t="str">
        <f>_xlfn.XLOOKUP(Tabla135[[#This Row],[Id Riesgo]],Tabla13[Id Riesgo],Tabla13[Probabilidad],"",1)</f>
        <v/>
      </c>
      <c r="E1012" s="727" t="str">
        <f>IF(C1012=TRUE,_xlfn.XLOOKUP(Tabla135[[#This Row],[Id Riesgo]],Tabla13[Id Riesgo],Tabla13[Porcentaje Impacto],"",1),"")</f>
        <v/>
      </c>
      <c r="F1012" s="290" t="s">
        <v>232</v>
      </c>
      <c r="G1012" s="415" t="b">
        <f>_xlfn.XLOOKUP(F1012,Tabla13[Id Riesgo],Tabla13[Registro diligenciado],FALSE,1)</f>
        <v>0</v>
      </c>
      <c r="H1012" s="290" t="str">
        <f>IF(G1012,_xlfn.XLOOKUP(F1012,Tabla6[Id Riesgo],Tabla6[DESCRIPCIÓN DEL RIESGO],FALSE,1),"")</f>
        <v/>
      </c>
      <c r="I1012" s="327" t="str">
        <f>_xlfn.XLOOKUP(Tabla135[[#This Row],[Id Riesgo]],Tabla13[Id Riesgo],Tabla13[Probabilidad])</f>
        <v/>
      </c>
      <c r="J1012" s="327" t="str">
        <f>_xlfn.XLOOKUP(Tabla135[[#This Row],[Id Riesgo]],Tabla13[Id Riesgo],Tabla13[Porcentaje Impacto],"",1)</f>
        <v/>
      </c>
      <c r="K1012" s="311">
        <v>1</v>
      </c>
      <c r="L1012" s="314"/>
      <c r="M1012" s="314"/>
      <c r="N1012" s="314"/>
      <c r="O1012" s="295"/>
      <c r="P1012" s="314"/>
      <c r="Q1012" s="328" t="str">
        <f>_xlfn.TEXTJOIN(" ",TRUE,Tabla135[[#This Row],[Actividad - Acción ¿Qué?
Inicia con verbo]],Tabla135[[#This Row],[Complemento
(Observaciones o desviaciones)]])</f>
        <v/>
      </c>
      <c r="R1012" s="295"/>
      <c r="S1012" s="327" t="str">
        <f>_xlfn.XLOOKUP(Tabla135[[#This Row],[Tipo de control]],Tabla7[Tipo de control],Tabla7[Peso],"",1)</f>
        <v/>
      </c>
      <c r="T1012" s="290" t="str">
        <f>_xlfn.XLOOKUP(Tabla135[[#This Row],[Tipo de control]],Tabla7[Tipo de control],Tabla7[Afectación matriz],"",1)</f>
        <v/>
      </c>
      <c r="U1012" s="295"/>
      <c r="V1012" s="327" t="str">
        <f>_xlfn.XLOOKUP(Tabla135[[#This Row],[Implementación]],Tabla11[Implementación],Tabla11[Peso],"",1)</f>
        <v/>
      </c>
      <c r="W1012" s="295"/>
      <c r="X1012" s="295"/>
      <c r="Y1012" s="295"/>
      <c r="Z1012" s="295"/>
      <c r="AA1012" s="310" t="str">
        <f>IFERROR(Tabla135[[#This Row],[Peso del control]]+Tabla135[[#This Row],[Peso de la implementación]],"")</f>
        <v/>
      </c>
      <c r="AB1012" s="310" t="str" cm="1">
        <f t="array" ref="AB1012">IFERROR(IF(Tabla135[[#This Row],[Registro diligenciado]]=TRUE,_xlfn.IFS(AND(Tabla135[[#This Row],[No. de Control]]=1,Tabla135[[#This Row],[Desplazamiento en la Matriz]]="Probabilidad"),D1012-(D1012*Tabla135[[#This Row],[Valor del control]]),AND(Tabla135[[#This Row],[No. de Control]]&gt;1,Tabla135[[#This Row],[Desplazamiento en la Matriz]]="Probabilidad"),AB1011-(AB1011*Tabla135[[#This Row],[Valor del control]]),AND(Tabla135[[#This Row],[No. de Control]]=1,Tabla135[[#This Row],[Desplazamiento en la Matriz]]="Impacto"),D1012,AND(Tabla135[[#This Row],[No. de Control]]&gt;1,Tabla135[[#This Row],[Desplazamiento en la Matriz]]="Impacto"),AB1011),""),"")</f>
        <v/>
      </c>
      <c r="AC1012" s="310" t="str" cm="1">
        <f t="array" ref="AC1012">IFERROR(IF(Tabla135[[#This Row],[Registro diligenciado]]=TRUE,_xlfn.IFS(AND(Tabla135[[#This Row],[No. de Control]]=1,Tabla135[[#This Row],[Desplazamiento en la Matriz]]="Impacto"),E1012-(E1012*Tabla135[[#This Row],[Valor del control]]),AND(Tabla135[[#This Row],[No. de Control]]&gt;1,Tabla135[[#This Row],[Desplazamiento en la Matriz]]="Impacto"),AC1011-(AC1011*Tabla135[[#This Row],[Valor del control]]),AND(Tabla135[[#This Row],[No. de Control]]=1,Tabla135[[#This Row],[Desplazamiento en la Matriz]]="Probabilidad"),E1012,AND(Tabla135[[#This Row],[No. de Control]]&gt;1,Tabla135[[#This Row],[Desplazamiento en la Matriz]]="Probabilidad"),AC1011),""),"")</f>
        <v/>
      </c>
      <c r="AD1012" s="310">
        <f>IFERROR(_xlfn.MINIFS(Tabla135[Probabilidad residual],Tabla135[Id Riesgo],Tabla135[[#This Row],[Id Riesgo]]),"")</f>
        <v>0</v>
      </c>
      <c r="AE1012" s="310">
        <f>IFERROR(_xlfn.MINIFS(Tabla135[Impacto residual],Tabla135[Id Riesgo],Tabla135[[#This Row],[Id Riesgo]]),"")</f>
        <v>0</v>
      </c>
      <c r="AF1012" s="310" t="str" cm="1">
        <f t="array" ref="AF101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12" s="310" t="str" cm="1">
        <f t="array" ref="AG101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1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12" s="213"/>
      <c r="AJ1012" s="727">
        <f>_xlfn.MINIFS(Tabla135[Probabilidad residual],Tabla135[Id Riesgo],Tabla135[[#This Row],[Id Riesgo]])</f>
        <v>0</v>
      </c>
      <c r="AK1012" s="727">
        <f>_xlfn.MINIFS(Tabla135[Impacto residual],Tabla135[Id Riesgo],Tabla135[[#This Row],[Id Riesgo]])</f>
        <v>0</v>
      </c>
      <c r="AL1012" s="727" t="str" cm="1">
        <f t="array" ref="AL1012">IFERROR(_xlfn.IFS(AND(AJ1012&gt;=CONFIGURACIÓN!$BF$6,AJ1012&lt;=CONFIGURACIÓN!$BG$6),CONFIGURACIÓN!$BE$6,AND(AJ1012&gt;=CONFIGURACIÓN!$BF$7,AJ1012&lt;=CONFIGURACIÓN!$BG$7),CONFIGURACIÓN!$BE$7,AND(AJ1012&gt;=CONFIGURACIÓN!$BF$8,AJ1012&lt;=CONFIGURACIÓN!$BG$8),CONFIGURACIÓN!$BE$8,AND(AJ1012&gt;=CONFIGURACIÓN!$BF$9,AJ1012&lt;=CONFIGURACIÓN!$BG$9),CONFIGURACIÓN!$BE$9,AND(AJ1012&gt;=CONFIGURACIÓN!$BF$10,AJ1012&lt;=CONFIGURACIÓN!$BG$10),CONFIGURACIÓN!$BE$10),"")</f>
        <v/>
      </c>
      <c r="AM1012" s="727" t="str" cm="1">
        <f t="array" ref="AM1012">IFERROR(_xlfn.IFS(AND(AK1012&gt;=CONFIGURACIÓN!$BJ$6,AK1012&lt;=CONFIGURACIÓN!$BK$6),CONFIGURACIÓN!$BI$6,AND(AK1012&gt;=CONFIGURACIÓN!$BJ$7,AK1012&lt;=CONFIGURACIÓN!$BK$7),CONFIGURACIÓN!$BI$7,AND(AK1012&gt;=CONFIGURACIÓN!$BJ$8,AK1012&lt;=CONFIGURACIÓN!$BK$8),CONFIGURACIÓN!$BI$8,AND(AK1012&gt;=CONFIGURACIÓN!$BJ$9,AK1012&lt;=CONFIGURACIÓN!$BK$9),CONFIGURACIÓN!$BI$9,AND(AK1012&gt;=CONFIGURACIÓN!$BJ$10,AK1012&lt;=CONFIGURACIÓN!$BK$10),CONFIGURACIÓN!$BI$10),"")</f>
        <v/>
      </c>
      <c r="AN1012" s="213"/>
      <c r="AO1012" s="213"/>
      <c r="AP1012" s="213"/>
      <c r="AQ1012" s="213"/>
      <c r="AR1012" s="213"/>
      <c r="AS1012" s="213"/>
      <c r="AT1012" s="213"/>
      <c r="AU1012" s="213"/>
      <c r="AV1012" s="213"/>
      <c r="AW1012" s="213"/>
      <c r="AX1012" s="213"/>
      <c r="AY1012" s="213"/>
    </row>
    <row r="1013" spans="1:51" ht="14.6" x14ac:dyDescent="0.4">
      <c r="A1013" s="735" t="str">
        <f>Tabla135[[#This Row],[Id Riesgo]]</f>
        <v>RC101</v>
      </c>
      <c r="B1013" s="736" t="str">
        <f>Tabla135[[#This Row],[Riesgo]]</f>
        <v/>
      </c>
      <c r="C1013" s="742" t="b">
        <f>Tabla135[[#This Row],[Identificado en paso 1 y 2?]]</f>
        <v>0</v>
      </c>
      <c r="D1013" s="727" t="str">
        <f>_xlfn.XLOOKUP(Tabla135[[#This Row],[Id Riesgo]],Tabla13[Id Riesgo],Tabla13[Probabilidad],"",1)</f>
        <v/>
      </c>
      <c r="E1013" s="727" t="str">
        <f>IF(C1013=TRUE,_xlfn.XLOOKUP(Tabla135[[#This Row],[Id Riesgo]],Tabla13[Id Riesgo],Tabla13[Porcentaje Impacto],"",1),"")</f>
        <v/>
      </c>
      <c r="F1013" s="290" t="str">
        <f t="shared" ref="F1013:F1021" si="100">F1012</f>
        <v>RC101</v>
      </c>
      <c r="G1013" s="415" t="b">
        <f>_xlfn.XLOOKUP(F1013,Tabla13[Id Riesgo],Tabla13[Registro diligenciado],FALSE,1)</f>
        <v>0</v>
      </c>
      <c r="H1013" s="290" t="str">
        <f>IF(G1013,_xlfn.XLOOKUP(F1013,Tabla6[Id Riesgo],Tabla6[DESCRIPCIÓN DEL RIESGO],FALSE,1),"")</f>
        <v/>
      </c>
      <c r="I1013" s="327" t="str">
        <f>_xlfn.XLOOKUP(Tabla135[[#This Row],[Id Riesgo]],Tabla13[Id Riesgo],Tabla13[Probabilidad])</f>
        <v/>
      </c>
      <c r="J1013" s="327" t="str">
        <f>_xlfn.XLOOKUP(Tabla135[[#This Row],[Id Riesgo]],Tabla13[Id Riesgo],Tabla13[Porcentaje Impacto],"",1)</f>
        <v/>
      </c>
      <c r="K1013" s="311">
        <v>2</v>
      </c>
      <c r="L1013" s="314"/>
      <c r="M1013" s="314"/>
      <c r="N1013" s="314"/>
      <c r="O1013" s="295"/>
      <c r="P1013" s="314"/>
      <c r="Q1013" s="328" t="str">
        <f>_xlfn.TEXTJOIN(" ",TRUE,Tabla135[[#This Row],[Actividad - Acción ¿Qué?
Inicia con verbo]],Tabla135[[#This Row],[Complemento
(Observaciones o desviaciones)]])</f>
        <v/>
      </c>
      <c r="R1013" s="295"/>
      <c r="S1013" s="327" t="str">
        <f>_xlfn.XLOOKUP(Tabla135[[#This Row],[Tipo de control]],Tabla7[Tipo de control],Tabla7[Peso],"",1)</f>
        <v/>
      </c>
      <c r="T1013" s="290" t="str">
        <f>_xlfn.XLOOKUP(Tabla135[[#This Row],[Tipo de control]],Tabla7[Tipo de control],Tabla7[Afectación matriz],"",1)</f>
        <v/>
      </c>
      <c r="U1013" s="295"/>
      <c r="V1013" s="327" t="str">
        <f>_xlfn.XLOOKUP(Tabla135[[#This Row],[Implementación]],Tabla11[Implementación],Tabla11[Peso],"",1)</f>
        <v/>
      </c>
      <c r="W1013" s="295"/>
      <c r="X1013" s="295"/>
      <c r="Y1013" s="295"/>
      <c r="Z1013" s="295"/>
      <c r="AA1013" s="310" t="str">
        <f>IFERROR(Tabla135[[#This Row],[Peso del control]]+Tabla135[[#This Row],[Peso de la implementación]],"")</f>
        <v/>
      </c>
      <c r="AB1013" s="310" t="str" cm="1">
        <f t="array" ref="AB1013">IFERROR(IF(Tabla135[[#This Row],[Registro diligenciado]]=TRUE,_xlfn.IFS(AND(Tabla135[[#This Row],[No. de Control]]=1,Tabla135[[#This Row],[Desplazamiento en la Matriz]]="Probabilidad"),D1013-(D1013*Tabla135[[#This Row],[Valor del control]]),AND(Tabla135[[#This Row],[No. de Control]]&gt;1,Tabla135[[#This Row],[Desplazamiento en la Matriz]]="Probabilidad"),AB1012-(AB1012*Tabla135[[#This Row],[Valor del control]]),AND(Tabla135[[#This Row],[No. de Control]]=1,Tabla135[[#This Row],[Desplazamiento en la Matriz]]="Impacto"),D1013,AND(Tabla135[[#This Row],[No. de Control]]&gt;1,Tabla135[[#This Row],[Desplazamiento en la Matriz]]="Impacto"),AB1012),""),"")</f>
        <v/>
      </c>
      <c r="AC1013" s="310" t="str" cm="1">
        <f t="array" ref="AC1013">IFERROR(IF(Tabla135[[#This Row],[Registro diligenciado]]=TRUE,_xlfn.IFS(AND(Tabla135[[#This Row],[No. de Control]]=1,Tabla135[[#This Row],[Desplazamiento en la Matriz]]="Impacto"),E1013-(E1013*Tabla135[[#This Row],[Valor del control]]),AND(Tabla135[[#This Row],[No. de Control]]&gt;1,Tabla135[[#This Row],[Desplazamiento en la Matriz]]="Impacto"),AC1012-(AC1012*Tabla135[[#This Row],[Valor del control]]),AND(Tabla135[[#This Row],[No. de Control]]=1,Tabla135[[#This Row],[Desplazamiento en la Matriz]]="Probabilidad"),E1013,AND(Tabla135[[#This Row],[No. de Control]]&gt;1,Tabla135[[#This Row],[Desplazamiento en la Matriz]]="Probabilidad"),AC1012),""),"")</f>
        <v/>
      </c>
      <c r="AD1013" s="310">
        <f>IFERROR(_xlfn.MINIFS(Tabla135[Probabilidad residual],Tabla135[Id Riesgo],Tabla135[[#This Row],[Id Riesgo]]),"")</f>
        <v>0</v>
      </c>
      <c r="AE1013" s="310">
        <f>IFERROR(_xlfn.MINIFS(Tabla135[Impacto residual],Tabla135[Id Riesgo],Tabla135[[#This Row],[Id Riesgo]]),"")</f>
        <v>0</v>
      </c>
      <c r="AF1013" s="310" t="str" cm="1">
        <f t="array" ref="AF101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13" s="310" t="str" cm="1">
        <f t="array" ref="AG101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1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13" s="213"/>
      <c r="AJ1013" s="727">
        <f>_xlfn.MINIFS(Tabla135[Probabilidad residual],Tabla135[Id Riesgo],Tabla135[[#This Row],[Id Riesgo]])</f>
        <v>0</v>
      </c>
      <c r="AK1013" s="727">
        <f>_xlfn.MINIFS(Tabla135[Impacto residual],Tabla135[Id Riesgo],Tabla135[[#This Row],[Id Riesgo]])</f>
        <v>0</v>
      </c>
      <c r="AL1013" s="727"/>
      <c r="AM1013" s="727"/>
      <c r="AN1013" s="213"/>
      <c r="AO1013" s="213"/>
      <c r="AP1013" s="213"/>
      <c r="AQ1013" s="213"/>
      <c r="AR1013" s="213"/>
      <c r="AS1013" s="213"/>
      <c r="AT1013" s="213"/>
      <c r="AU1013" s="213"/>
      <c r="AV1013" s="213"/>
      <c r="AW1013" s="213"/>
      <c r="AX1013" s="213"/>
      <c r="AY1013" s="213"/>
    </row>
    <row r="1014" spans="1:51" ht="14.6" x14ac:dyDescent="0.4">
      <c r="A1014" s="735" t="str">
        <f>Tabla135[[#This Row],[Id Riesgo]]</f>
        <v>RC101</v>
      </c>
      <c r="B1014" s="736" t="str">
        <f>Tabla135[[#This Row],[Riesgo]]</f>
        <v/>
      </c>
      <c r="C1014" s="742" t="b">
        <f>Tabla135[[#This Row],[Identificado en paso 1 y 2?]]</f>
        <v>0</v>
      </c>
      <c r="D1014" s="727" t="str">
        <f>_xlfn.XLOOKUP(Tabla135[[#This Row],[Id Riesgo]],Tabla13[Id Riesgo],Tabla13[Probabilidad],"",1)</f>
        <v/>
      </c>
      <c r="E1014" s="727" t="str">
        <f>IF(C1014=TRUE,_xlfn.XLOOKUP(Tabla135[[#This Row],[Id Riesgo]],Tabla13[Id Riesgo],Tabla13[Porcentaje Impacto],"",1),"")</f>
        <v/>
      </c>
      <c r="F1014" s="290" t="str">
        <f t="shared" si="100"/>
        <v>RC101</v>
      </c>
      <c r="G1014" s="415" t="b">
        <f>_xlfn.XLOOKUP(F1014,Tabla13[Id Riesgo],Tabla13[Registro diligenciado],FALSE,1)</f>
        <v>0</v>
      </c>
      <c r="H1014" s="290" t="str">
        <f>IF(G1014,_xlfn.XLOOKUP(F1014,Tabla6[Id Riesgo],Tabla6[DESCRIPCIÓN DEL RIESGO],FALSE,1),"")</f>
        <v/>
      </c>
      <c r="I1014" s="327" t="str">
        <f>_xlfn.XLOOKUP(Tabla135[[#This Row],[Id Riesgo]],Tabla13[Id Riesgo],Tabla13[Probabilidad])</f>
        <v/>
      </c>
      <c r="J1014" s="327" t="str">
        <f>_xlfn.XLOOKUP(Tabla135[[#This Row],[Id Riesgo]],Tabla13[Id Riesgo],Tabla13[Porcentaje Impacto],"",1)</f>
        <v/>
      </c>
      <c r="K1014" s="311">
        <v>3</v>
      </c>
      <c r="L1014" s="314"/>
      <c r="M1014" s="314"/>
      <c r="N1014" s="314"/>
      <c r="O1014" s="295"/>
      <c r="P1014" s="314"/>
      <c r="Q1014" s="328" t="str">
        <f>_xlfn.TEXTJOIN(" ",TRUE,Tabla135[[#This Row],[Actividad - Acción ¿Qué?
Inicia con verbo]],Tabla135[[#This Row],[Complemento
(Observaciones o desviaciones)]])</f>
        <v/>
      </c>
      <c r="R1014" s="295"/>
      <c r="S1014" s="327" t="str">
        <f>_xlfn.XLOOKUP(Tabla135[[#This Row],[Tipo de control]],Tabla7[Tipo de control],Tabla7[Peso],"",1)</f>
        <v/>
      </c>
      <c r="T1014" s="290" t="str">
        <f>_xlfn.XLOOKUP(Tabla135[[#This Row],[Tipo de control]],Tabla7[Tipo de control],Tabla7[Afectación matriz],"",1)</f>
        <v/>
      </c>
      <c r="U1014" s="295"/>
      <c r="V1014" s="327" t="str">
        <f>_xlfn.XLOOKUP(Tabla135[[#This Row],[Implementación]],Tabla11[Implementación],Tabla11[Peso],"",1)</f>
        <v/>
      </c>
      <c r="W1014" s="295"/>
      <c r="X1014" s="295"/>
      <c r="Y1014" s="295"/>
      <c r="Z1014" s="295"/>
      <c r="AA1014" s="310" t="str">
        <f>IFERROR(Tabla135[[#This Row],[Peso del control]]+Tabla135[[#This Row],[Peso de la implementación]],"")</f>
        <v/>
      </c>
      <c r="AB1014" s="310" t="str" cm="1">
        <f t="array" ref="AB1014">IFERROR(IF(Tabla135[[#This Row],[Registro diligenciado]]=TRUE,_xlfn.IFS(AND(Tabla135[[#This Row],[No. de Control]]=1,Tabla135[[#This Row],[Desplazamiento en la Matriz]]="Probabilidad"),D1014-(D1014*Tabla135[[#This Row],[Valor del control]]),AND(Tabla135[[#This Row],[No. de Control]]&gt;1,Tabla135[[#This Row],[Desplazamiento en la Matriz]]="Probabilidad"),AB1013-(AB1013*Tabla135[[#This Row],[Valor del control]]),AND(Tabla135[[#This Row],[No. de Control]]=1,Tabla135[[#This Row],[Desplazamiento en la Matriz]]="Impacto"),D1014,AND(Tabla135[[#This Row],[No. de Control]]&gt;1,Tabla135[[#This Row],[Desplazamiento en la Matriz]]="Impacto"),AB1013),""),"")</f>
        <v/>
      </c>
      <c r="AC1014" s="310" t="str" cm="1">
        <f t="array" ref="AC1014">IFERROR(IF(Tabla135[[#This Row],[Registro diligenciado]]=TRUE,_xlfn.IFS(AND(Tabla135[[#This Row],[No. de Control]]=1,Tabla135[[#This Row],[Desplazamiento en la Matriz]]="Impacto"),E1014-(E1014*Tabla135[[#This Row],[Valor del control]]),AND(Tabla135[[#This Row],[No. de Control]]&gt;1,Tabla135[[#This Row],[Desplazamiento en la Matriz]]="Impacto"),AC1013-(AC1013*Tabla135[[#This Row],[Valor del control]]),AND(Tabla135[[#This Row],[No. de Control]]=1,Tabla135[[#This Row],[Desplazamiento en la Matriz]]="Probabilidad"),E1014,AND(Tabla135[[#This Row],[No. de Control]]&gt;1,Tabla135[[#This Row],[Desplazamiento en la Matriz]]="Probabilidad"),AC1013),""),"")</f>
        <v/>
      </c>
      <c r="AD1014" s="310">
        <f>IFERROR(_xlfn.MINIFS(Tabla135[Probabilidad residual],Tabla135[Id Riesgo],Tabla135[[#This Row],[Id Riesgo]]),"")</f>
        <v>0</v>
      </c>
      <c r="AE1014" s="310">
        <f>IFERROR(_xlfn.MINIFS(Tabla135[Impacto residual],Tabla135[Id Riesgo],Tabla135[[#This Row],[Id Riesgo]]),"")</f>
        <v>0</v>
      </c>
      <c r="AF1014" s="310" t="str" cm="1">
        <f t="array" ref="AF101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14" s="310" t="str" cm="1">
        <f t="array" ref="AG101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1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14" s="213"/>
      <c r="AJ1014" s="727">
        <f>_xlfn.MINIFS(Tabla135[Probabilidad residual],Tabla135[Id Riesgo],Tabla135[[#This Row],[Id Riesgo]])</f>
        <v>0</v>
      </c>
      <c r="AK1014" s="727">
        <f>_xlfn.MINIFS(Tabla135[Impacto residual],Tabla135[Id Riesgo],Tabla135[[#This Row],[Id Riesgo]])</f>
        <v>0</v>
      </c>
      <c r="AL1014" s="727"/>
      <c r="AM1014" s="727"/>
      <c r="AN1014" s="213"/>
      <c r="AO1014" s="213"/>
      <c r="AP1014" s="213"/>
      <c r="AQ1014" s="213"/>
      <c r="AR1014" s="213"/>
      <c r="AS1014" s="213"/>
      <c r="AT1014" s="213"/>
      <c r="AU1014" s="213"/>
      <c r="AV1014" s="213"/>
      <c r="AW1014" s="213"/>
      <c r="AX1014" s="213"/>
      <c r="AY1014" s="213"/>
    </row>
    <row r="1015" spans="1:51" ht="14.6" x14ac:dyDescent="0.4">
      <c r="A1015" s="735" t="str">
        <f>Tabla135[[#This Row],[Id Riesgo]]</f>
        <v>RC101</v>
      </c>
      <c r="B1015" s="736" t="str">
        <f>Tabla135[[#This Row],[Riesgo]]</f>
        <v/>
      </c>
      <c r="C1015" s="742" t="b">
        <f>Tabla135[[#This Row],[Identificado en paso 1 y 2?]]</f>
        <v>0</v>
      </c>
      <c r="D1015" s="727" t="str">
        <f>_xlfn.XLOOKUP(Tabla135[[#This Row],[Id Riesgo]],Tabla13[Id Riesgo],Tabla13[Probabilidad],"",1)</f>
        <v/>
      </c>
      <c r="E1015" s="727" t="str">
        <f>IF(C1015=TRUE,_xlfn.XLOOKUP(Tabla135[[#This Row],[Id Riesgo]],Tabla13[Id Riesgo],Tabla13[Porcentaje Impacto],"",1),"")</f>
        <v/>
      </c>
      <c r="F1015" s="290" t="str">
        <f t="shared" si="100"/>
        <v>RC101</v>
      </c>
      <c r="G1015" s="415" t="b">
        <f>_xlfn.XLOOKUP(F1015,Tabla13[Id Riesgo],Tabla13[Registro diligenciado],FALSE,1)</f>
        <v>0</v>
      </c>
      <c r="H1015" s="290" t="str">
        <f>IF(G1015,_xlfn.XLOOKUP(F1015,Tabla6[Id Riesgo],Tabla6[DESCRIPCIÓN DEL RIESGO],FALSE,1),"")</f>
        <v/>
      </c>
      <c r="I1015" s="327" t="str">
        <f>_xlfn.XLOOKUP(Tabla135[[#This Row],[Id Riesgo]],Tabla13[Id Riesgo],Tabla13[Probabilidad])</f>
        <v/>
      </c>
      <c r="J1015" s="327" t="str">
        <f>_xlfn.XLOOKUP(Tabla135[[#This Row],[Id Riesgo]],Tabla13[Id Riesgo],Tabla13[Porcentaje Impacto],"",1)</f>
        <v/>
      </c>
      <c r="K1015" s="311">
        <v>4</v>
      </c>
      <c r="L1015" s="314"/>
      <c r="M1015" s="314"/>
      <c r="N1015" s="314"/>
      <c r="O1015" s="295"/>
      <c r="P1015" s="314"/>
      <c r="Q1015" s="328" t="str">
        <f>_xlfn.TEXTJOIN(" ",TRUE,Tabla135[[#This Row],[Actividad - Acción ¿Qué?
Inicia con verbo]],Tabla135[[#This Row],[Complemento
(Observaciones o desviaciones)]])</f>
        <v/>
      </c>
      <c r="R1015" s="295"/>
      <c r="S1015" s="327" t="str">
        <f>_xlfn.XLOOKUP(Tabla135[[#This Row],[Tipo de control]],Tabla7[Tipo de control],Tabla7[Peso],"",1)</f>
        <v/>
      </c>
      <c r="T1015" s="290" t="str">
        <f>_xlfn.XLOOKUP(Tabla135[[#This Row],[Tipo de control]],Tabla7[Tipo de control],Tabla7[Afectación matriz],"",1)</f>
        <v/>
      </c>
      <c r="U1015" s="295"/>
      <c r="V1015" s="327" t="str">
        <f>_xlfn.XLOOKUP(Tabla135[[#This Row],[Implementación]],Tabla11[Implementación],Tabla11[Peso],"",1)</f>
        <v/>
      </c>
      <c r="W1015" s="295"/>
      <c r="X1015" s="295"/>
      <c r="Y1015" s="295"/>
      <c r="Z1015" s="295"/>
      <c r="AA1015" s="310" t="str">
        <f>IFERROR(Tabla135[[#This Row],[Peso del control]]+Tabla135[[#This Row],[Peso de la implementación]],"")</f>
        <v/>
      </c>
      <c r="AB1015" s="310" t="str" cm="1">
        <f t="array" ref="AB1015">IFERROR(IF(Tabla135[[#This Row],[Registro diligenciado]]=TRUE,_xlfn.IFS(AND(Tabla135[[#This Row],[No. de Control]]=1,Tabla135[[#This Row],[Desplazamiento en la Matriz]]="Probabilidad"),D1015-(D1015*Tabla135[[#This Row],[Valor del control]]),AND(Tabla135[[#This Row],[No. de Control]]&gt;1,Tabla135[[#This Row],[Desplazamiento en la Matriz]]="Probabilidad"),AB1014-(AB1014*Tabla135[[#This Row],[Valor del control]]),AND(Tabla135[[#This Row],[No. de Control]]=1,Tabla135[[#This Row],[Desplazamiento en la Matriz]]="Impacto"),D1015,AND(Tabla135[[#This Row],[No. de Control]]&gt;1,Tabla135[[#This Row],[Desplazamiento en la Matriz]]="Impacto"),AB1014),""),"")</f>
        <v/>
      </c>
      <c r="AC1015" s="310" t="str" cm="1">
        <f t="array" ref="AC1015">IFERROR(IF(Tabla135[[#This Row],[Registro diligenciado]]=TRUE,_xlfn.IFS(AND(Tabla135[[#This Row],[No. de Control]]=1,Tabla135[[#This Row],[Desplazamiento en la Matriz]]="Impacto"),E1015-(E1015*Tabla135[[#This Row],[Valor del control]]),AND(Tabla135[[#This Row],[No. de Control]]&gt;1,Tabla135[[#This Row],[Desplazamiento en la Matriz]]="Impacto"),AC1014-(AC1014*Tabla135[[#This Row],[Valor del control]]),AND(Tabla135[[#This Row],[No. de Control]]=1,Tabla135[[#This Row],[Desplazamiento en la Matriz]]="Probabilidad"),E1015,AND(Tabla135[[#This Row],[No. de Control]]&gt;1,Tabla135[[#This Row],[Desplazamiento en la Matriz]]="Probabilidad"),AC1014),""),"")</f>
        <v/>
      </c>
      <c r="AD1015" s="310">
        <f>IFERROR(_xlfn.MINIFS(Tabla135[Probabilidad residual],Tabla135[Id Riesgo],Tabla135[[#This Row],[Id Riesgo]]),"")</f>
        <v>0</v>
      </c>
      <c r="AE1015" s="310">
        <f>IFERROR(_xlfn.MINIFS(Tabla135[Impacto residual],Tabla135[Id Riesgo],Tabla135[[#This Row],[Id Riesgo]]),"")</f>
        <v>0</v>
      </c>
      <c r="AF1015" s="310" t="str" cm="1">
        <f t="array" ref="AF101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15" s="310" t="str" cm="1">
        <f t="array" ref="AG101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1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15" s="213"/>
      <c r="AJ1015" s="727">
        <f>_xlfn.MINIFS(Tabla135[Probabilidad residual],Tabla135[Id Riesgo],Tabla135[[#This Row],[Id Riesgo]])</f>
        <v>0</v>
      </c>
      <c r="AK1015" s="727">
        <f>_xlfn.MINIFS(Tabla135[Impacto residual],Tabla135[Id Riesgo],Tabla135[[#This Row],[Id Riesgo]])</f>
        <v>0</v>
      </c>
      <c r="AL1015" s="727"/>
      <c r="AM1015" s="727"/>
      <c r="AN1015" s="213"/>
      <c r="AO1015" s="213"/>
      <c r="AP1015" s="213"/>
      <c r="AQ1015" s="213"/>
      <c r="AR1015" s="213"/>
      <c r="AS1015" s="213"/>
      <c r="AT1015" s="213"/>
      <c r="AU1015" s="213"/>
      <c r="AV1015" s="213"/>
      <c r="AW1015" s="213"/>
      <c r="AX1015" s="213"/>
      <c r="AY1015" s="213"/>
    </row>
    <row r="1016" spans="1:51" ht="14.6" x14ac:dyDescent="0.4">
      <c r="A1016" s="735" t="str">
        <f>Tabla135[[#This Row],[Id Riesgo]]</f>
        <v>RC101</v>
      </c>
      <c r="B1016" s="736" t="str">
        <f>Tabla135[[#This Row],[Riesgo]]</f>
        <v/>
      </c>
      <c r="C1016" s="742" t="b">
        <f>Tabla135[[#This Row],[Identificado en paso 1 y 2?]]</f>
        <v>0</v>
      </c>
      <c r="D1016" s="727" t="str">
        <f>_xlfn.XLOOKUP(Tabla135[[#This Row],[Id Riesgo]],Tabla13[Id Riesgo],Tabla13[Probabilidad],"",1)</f>
        <v/>
      </c>
      <c r="E1016" s="727" t="str">
        <f>IF(C1016=TRUE,_xlfn.XLOOKUP(Tabla135[[#This Row],[Id Riesgo]],Tabla13[Id Riesgo],Tabla13[Porcentaje Impacto],"",1),"")</f>
        <v/>
      </c>
      <c r="F1016" s="290" t="str">
        <f t="shared" si="100"/>
        <v>RC101</v>
      </c>
      <c r="G1016" s="415" t="b">
        <f>_xlfn.XLOOKUP(F1016,Tabla13[Id Riesgo],Tabla13[Registro diligenciado],FALSE,1)</f>
        <v>0</v>
      </c>
      <c r="H1016" s="290" t="str">
        <f>IF(G1016,_xlfn.XLOOKUP(F1016,Tabla6[Id Riesgo],Tabla6[DESCRIPCIÓN DEL RIESGO],FALSE,1),"")</f>
        <v/>
      </c>
      <c r="I1016" s="327" t="str">
        <f>_xlfn.XLOOKUP(Tabla135[[#This Row],[Id Riesgo]],Tabla13[Id Riesgo],Tabla13[Probabilidad])</f>
        <v/>
      </c>
      <c r="J1016" s="327" t="str">
        <f>_xlfn.XLOOKUP(Tabla135[[#This Row],[Id Riesgo]],Tabla13[Id Riesgo],Tabla13[Porcentaje Impacto],"",1)</f>
        <v/>
      </c>
      <c r="K1016" s="311">
        <v>5</v>
      </c>
      <c r="L1016" s="314"/>
      <c r="M1016" s="314"/>
      <c r="N1016" s="314"/>
      <c r="O1016" s="295"/>
      <c r="P1016" s="314"/>
      <c r="Q1016" s="328" t="str">
        <f>_xlfn.TEXTJOIN(" ",TRUE,Tabla135[[#This Row],[Actividad - Acción ¿Qué?
Inicia con verbo]],Tabla135[[#This Row],[Complemento
(Observaciones o desviaciones)]])</f>
        <v/>
      </c>
      <c r="R1016" s="295"/>
      <c r="S1016" s="327" t="str">
        <f>_xlfn.XLOOKUP(Tabla135[[#This Row],[Tipo de control]],Tabla7[Tipo de control],Tabla7[Peso],"",1)</f>
        <v/>
      </c>
      <c r="T1016" s="290" t="str">
        <f>_xlfn.XLOOKUP(Tabla135[[#This Row],[Tipo de control]],Tabla7[Tipo de control],Tabla7[Afectación matriz],"",1)</f>
        <v/>
      </c>
      <c r="U1016" s="295"/>
      <c r="V1016" s="327" t="str">
        <f>_xlfn.XLOOKUP(Tabla135[[#This Row],[Implementación]],Tabla11[Implementación],Tabla11[Peso],"",1)</f>
        <v/>
      </c>
      <c r="W1016" s="295"/>
      <c r="X1016" s="295"/>
      <c r="Y1016" s="295"/>
      <c r="Z1016" s="295"/>
      <c r="AA1016" s="310" t="str">
        <f>IFERROR(Tabla135[[#This Row],[Peso del control]]+Tabla135[[#This Row],[Peso de la implementación]],"")</f>
        <v/>
      </c>
      <c r="AB1016" s="310" t="str" cm="1">
        <f t="array" ref="AB1016">IFERROR(IF(Tabla135[[#This Row],[Registro diligenciado]]=TRUE,_xlfn.IFS(AND(Tabla135[[#This Row],[No. de Control]]=1,Tabla135[[#This Row],[Desplazamiento en la Matriz]]="Probabilidad"),D1016-(D1016*Tabla135[[#This Row],[Valor del control]]),AND(Tabla135[[#This Row],[No. de Control]]&gt;1,Tabla135[[#This Row],[Desplazamiento en la Matriz]]="Probabilidad"),AB1015-(AB1015*Tabla135[[#This Row],[Valor del control]]),AND(Tabla135[[#This Row],[No. de Control]]=1,Tabla135[[#This Row],[Desplazamiento en la Matriz]]="Impacto"),D1016,AND(Tabla135[[#This Row],[No. de Control]]&gt;1,Tabla135[[#This Row],[Desplazamiento en la Matriz]]="Impacto"),AB1015),""),"")</f>
        <v/>
      </c>
      <c r="AC1016" s="310" t="str" cm="1">
        <f t="array" ref="AC1016">IFERROR(IF(Tabla135[[#This Row],[Registro diligenciado]]=TRUE,_xlfn.IFS(AND(Tabla135[[#This Row],[No. de Control]]=1,Tabla135[[#This Row],[Desplazamiento en la Matriz]]="Impacto"),E1016-(E1016*Tabla135[[#This Row],[Valor del control]]),AND(Tabla135[[#This Row],[No. de Control]]&gt;1,Tabla135[[#This Row],[Desplazamiento en la Matriz]]="Impacto"),AC1015-(AC1015*Tabla135[[#This Row],[Valor del control]]),AND(Tabla135[[#This Row],[No. de Control]]=1,Tabla135[[#This Row],[Desplazamiento en la Matriz]]="Probabilidad"),E1016,AND(Tabla135[[#This Row],[No. de Control]]&gt;1,Tabla135[[#This Row],[Desplazamiento en la Matriz]]="Probabilidad"),AC1015),""),"")</f>
        <v/>
      </c>
      <c r="AD1016" s="310">
        <f>IFERROR(_xlfn.MINIFS(Tabla135[Probabilidad residual],Tabla135[Id Riesgo],Tabla135[[#This Row],[Id Riesgo]]),"")</f>
        <v>0</v>
      </c>
      <c r="AE1016" s="310">
        <f>IFERROR(_xlfn.MINIFS(Tabla135[Impacto residual],Tabla135[Id Riesgo],Tabla135[[#This Row],[Id Riesgo]]),"")</f>
        <v>0</v>
      </c>
      <c r="AF1016" s="310" t="str" cm="1">
        <f t="array" ref="AF101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16" s="310" t="str" cm="1">
        <f t="array" ref="AG101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1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16" s="213"/>
      <c r="AJ1016" s="727">
        <f>_xlfn.MINIFS(Tabla135[Probabilidad residual],Tabla135[Id Riesgo],Tabla135[[#This Row],[Id Riesgo]])</f>
        <v>0</v>
      </c>
      <c r="AK1016" s="727">
        <f>_xlfn.MINIFS(Tabla135[Impacto residual],Tabla135[Id Riesgo],Tabla135[[#This Row],[Id Riesgo]])</f>
        <v>0</v>
      </c>
      <c r="AL1016" s="727"/>
      <c r="AM1016" s="727"/>
      <c r="AN1016" s="213"/>
      <c r="AO1016" s="213"/>
      <c r="AP1016" s="213"/>
      <c r="AQ1016" s="213"/>
      <c r="AR1016" s="213"/>
      <c r="AS1016" s="213"/>
      <c r="AT1016" s="213"/>
      <c r="AU1016" s="213"/>
      <c r="AV1016" s="213"/>
      <c r="AW1016" s="213"/>
      <c r="AX1016" s="213"/>
      <c r="AY1016" s="213"/>
    </row>
    <row r="1017" spans="1:51" ht="14.6" x14ac:dyDescent="0.4">
      <c r="A1017" s="735" t="str">
        <f>Tabla135[[#This Row],[Id Riesgo]]</f>
        <v>RC101</v>
      </c>
      <c r="B1017" s="736" t="str">
        <f>Tabla135[[#This Row],[Riesgo]]</f>
        <v/>
      </c>
      <c r="C1017" s="742" t="b">
        <f>Tabla135[[#This Row],[Identificado en paso 1 y 2?]]</f>
        <v>0</v>
      </c>
      <c r="D1017" s="727" t="str">
        <f>_xlfn.XLOOKUP(Tabla135[[#This Row],[Id Riesgo]],Tabla13[Id Riesgo],Tabla13[Probabilidad],"",1)</f>
        <v/>
      </c>
      <c r="E1017" s="727" t="str">
        <f>IF(C1017=TRUE,_xlfn.XLOOKUP(Tabla135[[#This Row],[Id Riesgo]],Tabla13[Id Riesgo],Tabla13[Porcentaje Impacto],"",1),"")</f>
        <v/>
      </c>
      <c r="F1017" s="290" t="str">
        <f t="shared" si="100"/>
        <v>RC101</v>
      </c>
      <c r="G1017" s="415" t="b">
        <f>_xlfn.XLOOKUP(F1017,Tabla13[Id Riesgo],Tabla13[Registro diligenciado],FALSE,1)</f>
        <v>0</v>
      </c>
      <c r="H1017" s="290" t="str">
        <f>IF(G1017,_xlfn.XLOOKUP(F1017,Tabla6[Id Riesgo],Tabla6[DESCRIPCIÓN DEL RIESGO],FALSE,1),"")</f>
        <v/>
      </c>
      <c r="I1017" s="327" t="str">
        <f>_xlfn.XLOOKUP(Tabla135[[#This Row],[Id Riesgo]],Tabla13[Id Riesgo],Tabla13[Probabilidad])</f>
        <v/>
      </c>
      <c r="J1017" s="327" t="str">
        <f>_xlfn.XLOOKUP(Tabla135[[#This Row],[Id Riesgo]],Tabla13[Id Riesgo],Tabla13[Porcentaje Impacto],"",1)</f>
        <v/>
      </c>
      <c r="K1017" s="311">
        <v>6</v>
      </c>
      <c r="L1017" s="314"/>
      <c r="M1017" s="314"/>
      <c r="N1017" s="314"/>
      <c r="O1017" s="295"/>
      <c r="P1017" s="314"/>
      <c r="Q1017" s="328" t="str">
        <f>_xlfn.TEXTJOIN(" ",TRUE,Tabla135[[#This Row],[Actividad - Acción ¿Qué?
Inicia con verbo]],Tabla135[[#This Row],[Complemento
(Observaciones o desviaciones)]])</f>
        <v/>
      </c>
      <c r="R1017" s="295"/>
      <c r="S1017" s="327" t="str">
        <f>_xlfn.XLOOKUP(Tabla135[[#This Row],[Tipo de control]],Tabla7[Tipo de control],Tabla7[Peso],"",1)</f>
        <v/>
      </c>
      <c r="T1017" s="290" t="str">
        <f>_xlfn.XLOOKUP(Tabla135[[#This Row],[Tipo de control]],Tabla7[Tipo de control],Tabla7[Afectación matriz],"",1)</f>
        <v/>
      </c>
      <c r="U1017" s="295"/>
      <c r="V1017" s="327" t="str">
        <f>_xlfn.XLOOKUP(Tabla135[[#This Row],[Implementación]],Tabla11[Implementación],Tabla11[Peso],"",1)</f>
        <v/>
      </c>
      <c r="W1017" s="295"/>
      <c r="X1017" s="295"/>
      <c r="Y1017" s="295"/>
      <c r="Z1017" s="295"/>
      <c r="AA1017" s="310" t="str">
        <f>IFERROR(Tabla135[[#This Row],[Peso del control]]+Tabla135[[#This Row],[Peso de la implementación]],"")</f>
        <v/>
      </c>
      <c r="AB1017" s="310" t="str" cm="1">
        <f t="array" ref="AB1017">IFERROR(IF(Tabla135[[#This Row],[Registro diligenciado]]=TRUE,_xlfn.IFS(AND(Tabla135[[#This Row],[No. de Control]]=1,Tabla135[[#This Row],[Desplazamiento en la Matriz]]="Probabilidad"),D1017-(D1017*Tabla135[[#This Row],[Valor del control]]),AND(Tabla135[[#This Row],[No. de Control]]&gt;1,Tabla135[[#This Row],[Desplazamiento en la Matriz]]="Probabilidad"),AB1016-(AB1016*Tabla135[[#This Row],[Valor del control]]),AND(Tabla135[[#This Row],[No. de Control]]=1,Tabla135[[#This Row],[Desplazamiento en la Matriz]]="Impacto"),D1017,AND(Tabla135[[#This Row],[No. de Control]]&gt;1,Tabla135[[#This Row],[Desplazamiento en la Matriz]]="Impacto"),AB1016),""),"")</f>
        <v/>
      </c>
      <c r="AC1017" s="310" t="str" cm="1">
        <f t="array" ref="AC1017">IFERROR(IF(Tabla135[[#This Row],[Registro diligenciado]]=TRUE,_xlfn.IFS(AND(Tabla135[[#This Row],[No. de Control]]=1,Tabla135[[#This Row],[Desplazamiento en la Matriz]]="Impacto"),E1017-(E1017*Tabla135[[#This Row],[Valor del control]]),AND(Tabla135[[#This Row],[No. de Control]]&gt;1,Tabla135[[#This Row],[Desplazamiento en la Matriz]]="Impacto"),AC1016-(AC1016*Tabla135[[#This Row],[Valor del control]]),AND(Tabla135[[#This Row],[No. de Control]]=1,Tabla135[[#This Row],[Desplazamiento en la Matriz]]="Probabilidad"),E1017,AND(Tabla135[[#This Row],[No. de Control]]&gt;1,Tabla135[[#This Row],[Desplazamiento en la Matriz]]="Probabilidad"),AC1016),""),"")</f>
        <v/>
      </c>
      <c r="AD1017" s="310">
        <f>IFERROR(_xlfn.MINIFS(Tabla135[Probabilidad residual],Tabla135[Id Riesgo],Tabla135[[#This Row],[Id Riesgo]]),"")</f>
        <v>0</v>
      </c>
      <c r="AE1017" s="310">
        <f>IFERROR(_xlfn.MINIFS(Tabla135[Impacto residual],Tabla135[Id Riesgo],Tabla135[[#This Row],[Id Riesgo]]),"")</f>
        <v>0</v>
      </c>
      <c r="AF1017" s="310" t="str" cm="1">
        <f t="array" ref="AF101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17" s="310" t="str" cm="1">
        <f t="array" ref="AG101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1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17" s="213"/>
      <c r="AJ1017" s="727">
        <f>_xlfn.MINIFS(Tabla135[Probabilidad residual],Tabla135[Id Riesgo],Tabla135[[#This Row],[Id Riesgo]])</f>
        <v>0</v>
      </c>
      <c r="AK1017" s="727">
        <f>_xlfn.MINIFS(Tabla135[Impacto residual],Tabla135[Id Riesgo],Tabla135[[#This Row],[Id Riesgo]])</f>
        <v>0</v>
      </c>
      <c r="AL1017" s="727"/>
      <c r="AM1017" s="727"/>
      <c r="AN1017" s="213"/>
      <c r="AO1017" s="213"/>
      <c r="AP1017" s="213"/>
      <c r="AQ1017" s="213"/>
      <c r="AR1017" s="213"/>
      <c r="AS1017" s="213"/>
      <c r="AT1017" s="213"/>
      <c r="AU1017" s="213"/>
      <c r="AV1017" s="213"/>
      <c r="AW1017" s="213"/>
      <c r="AX1017" s="213"/>
      <c r="AY1017" s="213"/>
    </row>
    <row r="1018" spans="1:51" ht="14.6" x14ac:dyDescent="0.4">
      <c r="A1018" s="735" t="str">
        <f>Tabla135[[#This Row],[Id Riesgo]]</f>
        <v>RC101</v>
      </c>
      <c r="B1018" s="736" t="str">
        <f>Tabla135[[#This Row],[Riesgo]]</f>
        <v/>
      </c>
      <c r="C1018" s="742" t="b">
        <f>Tabla135[[#This Row],[Identificado en paso 1 y 2?]]</f>
        <v>0</v>
      </c>
      <c r="D1018" s="727" t="str">
        <f>_xlfn.XLOOKUP(Tabla135[[#This Row],[Id Riesgo]],Tabla13[Id Riesgo],Tabla13[Probabilidad],"",1)</f>
        <v/>
      </c>
      <c r="E1018" s="727" t="str">
        <f>IF(C1018=TRUE,_xlfn.XLOOKUP(Tabla135[[#This Row],[Id Riesgo]],Tabla13[Id Riesgo],Tabla13[Porcentaje Impacto],"",1),"")</f>
        <v/>
      </c>
      <c r="F1018" s="290" t="str">
        <f t="shared" si="100"/>
        <v>RC101</v>
      </c>
      <c r="G1018" s="415" t="b">
        <f>_xlfn.XLOOKUP(F1018,Tabla13[Id Riesgo],Tabla13[Registro diligenciado],FALSE,1)</f>
        <v>0</v>
      </c>
      <c r="H1018" s="290" t="str">
        <f>IF(G1018,_xlfn.XLOOKUP(F1018,Tabla6[Id Riesgo],Tabla6[DESCRIPCIÓN DEL RIESGO],FALSE,1),"")</f>
        <v/>
      </c>
      <c r="I1018" s="327" t="str">
        <f>_xlfn.XLOOKUP(Tabla135[[#This Row],[Id Riesgo]],Tabla13[Id Riesgo],Tabla13[Probabilidad])</f>
        <v/>
      </c>
      <c r="J1018" s="327" t="str">
        <f>_xlfn.XLOOKUP(Tabla135[[#This Row],[Id Riesgo]],Tabla13[Id Riesgo],Tabla13[Porcentaje Impacto],"",1)</f>
        <v/>
      </c>
      <c r="K1018" s="311">
        <v>7</v>
      </c>
      <c r="L1018" s="314"/>
      <c r="M1018" s="314"/>
      <c r="N1018" s="314"/>
      <c r="O1018" s="295"/>
      <c r="P1018" s="314"/>
      <c r="Q1018" s="328" t="str">
        <f>_xlfn.TEXTJOIN(" ",TRUE,Tabla135[[#This Row],[Actividad - Acción ¿Qué?
Inicia con verbo]],Tabla135[[#This Row],[Complemento
(Observaciones o desviaciones)]])</f>
        <v/>
      </c>
      <c r="R1018" s="295"/>
      <c r="S1018" s="327" t="str">
        <f>_xlfn.XLOOKUP(Tabla135[[#This Row],[Tipo de control]],Tabla7[Tipo de control],Tabla7[Peso],"",1)</f>
        <v/>
      </c>
      <c r="T1018" s="290" t="str">
        <f>_xlfn.XLOOKUP(Tabla135[[#This Row],[Tipo de control]],Tabla7[Tipo de control],Tabla7[Afectación matriz],"",1)</f>
        <v/>
      </c>
      <c r="U1018" s="295"/>
      <c r="V1018" s="327" t="str">
        <f>_xlfn.XLOOKUP(Tabla135[[#This Row],[Implementación]],Tabla11[Implementación],Tabla11[Peso],"",1)</f>
        <v/>
      </c>
      <c r="W1018" s="295"/>
      <c r="X1018" s="295"/>
      <c r="Y1018" s="295"/>
      <c r="Z1018" s="295"/>
      <c r="AA1018" s="310" t="str">
        <f>IFERROR(Tabla135[[#This Row],[Peso del control]]+Tabla135[[#This Row],[Peso de la implementación]],"")</f>
        <v/>
      </c>
      <c r="AB1018" s="310" t="str" cm="1">
        <f t="array" ref="AB1018">IFERROR(IF(Tabla135[[#This Row],[Registro diligenciado]]=TRUE,_xlfn.IFS(AND(Tabla135[[#This Row],[No. de Control]]=1,Tabla135[[#This Row],[Desplazamiento en la Matriz]]="Probabilidad"),D1018-(D1018*Tabla135[[#This Row],[Valor del control]]),AND(Tabla135[[#This Row],[No. de Control]]&gt;1,Tabla135[[#This Row],[Desplazamiento en la Matriz]]="Probabilidad"),AB1017-(AB1017*Tabla135[[#This Row],[Valor del control]]),AND(Tabla135[[#This Row],[No. de Control]]=1,Tabla135[[#This Row],[Desplazamiento en la Matriz]]="Impacto"),D1018,AND(Tabla135[[#This Row],[No. de Control]]&gt;1,Tabla135[[#This Row],[Desplazamiento en la Matriz]]="Impacto"),AB1017),""),"")</f>
        <v/>
      </c>
      <c r="AC1018" s="310" t="str" cm="1">
        <f t="array" ref="AC1018">IFERROR(IF(Tabla135[[#This Row],[Registro diligenciado]]=TRUE,_xlfn.IFS(AND(Tabla135[[#This Row],[No. de Control]]=1,Tabla135[[#This Row],[Desplazamiento en la Matriz]]="Impacto"),E1018-(E1018*Tabla135[[#This Row],[Valor del control]]),AND(Tabla135[[#This Row],[No. de Control]]&gt;1,Tabla135[[#This Row],[Desplazamiento en la Matriz]]="Impacto"),AC1017-(AC1017*Tabla135[[#This Row],[Valor del control]]),AND(Tabla135[[#This Row],[No. de Control]]=1,Tabla135[[#This Row],[Desplazamiento en la Matriz]]="Probabilidad"),E1018,AND(Tabla135[[#This Row],[No. de Control]]&gt;1,Tabla135[[#This Row],[Desplazamiento en la Matriz]]="Probabilidad"),AC1017),""),"")</f>
        <v/>
      </c>
      <c r="AD1018" s="310">
        <f>IFERROR(_xlfn.MINIFS(Tabla135[Probabilidad residual],Tabla135[Id Riesgo],Tabla135[[#This Row],[Id Riesgo]]),"")</f>
        <v>0</v>
      </c>
      <c r="AE1018" s="310">
        <f>IFERROR(_xlfn.MINIFS(Tabla135[Impacto residual],Tabla135[Id Riesgo],Tabla135[[#This Row],[Id Riesgo]]),"")</f>
        <v>0</v>
      </c>
      <c r="AF1018" s="310" t="str" cm="1">
        <f t="array" ref="AF101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18" s="310" t="str" cm="1">
        <f t="array" ref="AG101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1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18" s="213"/>
      <c r="AJ1018" s="727">
        <f>_xlfn.MINIFS(Tabla135[Probabilidad residual],Tabla135[Id Riesgo],Tabla135[[#This Row],[Id Riesgo]])</f>
        <v>0</v>
      </c>
      <c r="AK1018" s="727">
        <f>_xlfn.MINIFS(Tabla135[Impacto residual],Tabla135[Id Riesgo],Tabla135[[#This Row],[Id Riesgo]])</f>
        <v>0</v>
      </c>
      <c r="AL1018" s="727"/>
      <c r="AM1018" s="727"/>
      <c r="AN1018" s="213"/>
      <c r="AO1018" s="213"/>
      <c r="AP1018" s="213"/>
      <c r="AQ1018" s="213"/>
      <c r="AR1018" s="213"/>
      <c r="AS1018" s="213"/>
      <c r="AT1018" s="213"/>
      <c r="AU1018" s="213"/>
      <c r="AV1018" s="213"/>
      <c r="AW1018" s="213"/>
      <c r="AX1018" s="213"/>
      <c r="AY1018" s="213"/>
    </row>
    <row r="1019" spans="1:51" ht="14.6" x14ac:dyDescent="0.4">
      <c r="A1019" s="735" t="str">
        <f>Tabla135[[#This Row],[Id Riesgo]]</f>
        <v>RC101</v>
      </c>
      <c r="B1019" s="736" t="str">
        <f>Tabla135[[#This Row],[Riesgo]]</f>
        <v/>
      </c>
      <c r="C1019" s="742" t="b">
        <f>Tabla135[[#This Row],[Identificado en paso 1 y 2?]]</f>
        <v>0</v>
      </c>
      <c r="D1019" s="727" t="str">
        <f>_xlfn.XLOOKUP(Tabla135[[#This Row],[Id Riesgo]],Tabla13[Id Riesgo],Tabla13[Probabilidad],"",1)</f>
        <v/>
      </c>
      <c r="E1019" s="727" t="str">
        <f>IF(C1019=TRUE,_xlfn.XLOOKUP(Tabla135[[#This Row],[Id Riesgo]],Tabla13[Id Riesgo],Tabla13[Porcentaje Impacto],"",1),"")</f>
        <v/>
      </c>
      <c r="F1019" s="290" t="str">
        <f t="shared" si="100"/>
        <v>RC101</v>
      </c>
      <c r="G1019" s="415" t="b">
        <f>_xlfn.XLOOKUP(F1019,Tabla13[Id Riesgo],Tabla13[Registro diligenciado],FALSE,1)</f>
        <v>0</v>
      </c>
      <c r="H1019" s="290" t="str">
        <f>IF(G1019,_xlfn.XLOOKUP(F1019,Tabla6[Id Riesgo],Tabla6[DESCRIPCIÓN DEL RIESGO],FALSE,1),"")</f>
        <v/>
      </c>
      <c r="I1019" s="327" t="str">
        <f>_xlfn.XLOOKUP(Tabla135[[#This Row],[Id Riesgo]],Tabla13[Id Riesgo],Tabla13[Probabilidad])</f>
        <v/>
      </c>
      <c r="J1019" s="327" t="str">
        <f>_xlfn.XLOOKUP(Tabla135[[#This Row],[Id Riesgo]],Tabla13[Id Riesgo],Tabla13[Porcentaje Impacto],"",1)</f>
        <v/>
      </c>
      <c r="K1019" s="311">
        <v>8</v>
      </c>
      <c r="L1019" s="314"/>
      <c r="M1019" s="314"/>
      <c r="N1019" s="314"/>
      <c r="O1019" s="295"/>
      <c r="P1019" s="314"/>
      <c r="Q1019" s="328" t="str">
        <f>_xlfn.TEXTJOIN(" ",TRUE,Tabla135[[#This Row],[Actividad - Acción ¿Qué?
Inicia con verbo]],Tabla135[[#This Row],[Complemento
(Observaciones o desviaciones)]])</f>
        <v/>
      </c>
      <c r="R1019" s="295"/>
      <c r="S1019" s="327" t="str">
        <f>_xlfn.XLOOKUP(Tabla135[[#This Row],[Tipo de control]],Tabla7[Tipo de control],Tabla7[Peso],"",1)</f>
        <v/>
      </c>
      <c r="T1019" s="290" t="str">
        <f>_xlfn.XLOOKUP(Tabla135[[#This Row],[Tipo de control]],Tabla7[Tipo de control],Tabla7[Afectación matriz],"",1)</f>
        <v/>
      </c>
      <c r="U1019" s="295"/>
      <c r="V1019" s="327" t="str">
        <f>_xlfn.XLOOKUP(Tabla135[[#This Row],[Implementación]],Tabla11[Implementación],Tabla11[Peso],"",1)</f>
        <v/>
      </c>
      <c r="W1019" s="295"/>
      <c r="X1019" s="295"/>
      <c r="Y1019" s="295"/>
      <c r="Z1019" s="295"/>
      <c r="AA1019" s="310" t="str">
        <f>IFERROR(Tabla135[[#This Row],[Peso del control]]+Tabla135[[#This Row],[Peso de la implementación]],"")</f>
        <v/>
      </c>
      <c r="AB1019" s="310" t="str" cm="1">
        <f t="array" ref="AB1019">IFERROR(IF(Tabla135[[#This Row],[Registro diligenciado]]=TRUE,_xlfn.IFS(AND(Tabla135[[#This Row],[No. de Control]]=1,Tabla135[[#This Row],[Desplazamiento en la Matriz]]="Probabilidad"),D1019-(D1019*Tabla135[[#This Row],[Valor del control]]),AND(Tabla135[[#This Row],[No. de Control]]&gt;1,Tabla135[[#This Row],[Desplazamiento en la Matriz]]="Probabilidad"),AB1018-(AB1018*Tabla135[[#This Row],[Valor del control]]),AND(Tabla135[[#This Row],[No. de Control]]=1,Tabla135[[#This Row],[Desplazamiento en la Matriz]]="Impacto"),D1019,AND(Tabla135[[#This Row],[No. de Control]]&gt;1,Tabla135[[#This Row],[Desplazamiento en la Matriz]]="Impacto"),AB1018),""),"")</f>
        <v/>
      </c>
      <c r="AC1019" s="310" t="str" cm="1">
        <f t="array" ref="AC1019">IFERROR(IF(Tabla135[[#This Row],[Registro diligenciado]]=TRUE,_xlfn.IFS(AND(Tabla135[[#This Row],[No. de Control]]=1,Tabla135[[#This Row],[Desplazamiento en la Matriz]]="Impacto"),E1019-(E1019*Tabla135[[#This Row],[Valor del control]]),AND(Tabla135[[#This Row],[No. de Control]]&gt;1,Tabla135[[#This Row],[Desplazamiento en la Matriz]]="Impacto"),AC1018-(AC1018*Tabla135[[#This Row],[Valor del control]]),AND(Tabla135[[#This Row],[No. de Control]]=1,Tabla135[[#This Row],[Desplazamiento en la Matriz]]="Probabilidad"),E1019,AND(Tabla135[[#This Row],[No. de Control]]&gt;1,Tabla135[[#This Row],[Desplazamiento en la Matriz]]="Probabilidad"),AC1018),""),"")</f>
        <v/>
      </c>
      <c r="AD1019" s="310">
        <f>IFERROR(_xlfn.MINIFS(Tabla135[Probabilidad residual],Tabla135[Id Riesgo],Tabla135[[#This Row],[Id Riesgo]]),"")</f>
        <v>0</v>
      </c>
      <c r="AE1019" s="310">
        <f>IFERROR(_xlfn.MINIFS(Tabla135[Impacto residual],Tabla135[Id Riesgo],Tabla135[[#This Row],[Id Riesgo]]),"")</f>
        <v>0</v>
      </c>
      <c r="AF1019" s="310" t="str" cm="1">
        <f t="array" ref="AF101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19" s="310" t="str" cm="1">
        <f t="array" ref="AG101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1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19" s="213"/>
      <c r="AJ1019" s="727">
        <f>_xlfn.MINIFS(Tabla135[Probabilidad residual],Tabla135[Id Riesgo],Tabla135[[#This Row],[Id Riesgo]])</f>
        <v>0</v>
      </c>
      <c r="AK1019" s="727">
        <f>_xlfn.MINIFS(Tabla135[Impacto residual],Tabla135[Id Riesgo],Tabla135[[#This Row],[Id Riesgo]])</f>
        <v>0</v>
      </c>
      <c r="AL1019" s="727"/>
      <c r="AM1019" s="727"/>
      <c r="AN1019" s="213"/>
      <c r="AO1019" s="213"/>
      <c r="AP1019" s="213"/>
      <c r="AQ1019" s="213"/>
      <c r="AR1019" s="213"/>
      <c r="AS1019" s="213"/>
      <c r="AT1019" s="213"/>
      <c r="AU1019" s="213"/>
      <c r="AV1019" s="213"/>
      <c r="AW1019" s="213"/>
      <c r="AX1019" s="213"/>
      <c r="AY1019" s="213"/>
    </row>
    <row r="1020" spans="1:51" ht="14.6" x14ac:dyDescent="0.4">
      <c r="A1020" s="735" t="str">
        <f>Tabla135[[#This Row],[Id Riesgo]]</f>
        <v>RC101</v>
      </c>
      <c r="B1020" s="736" t="str">
        <f>Tabla135[[#This Row],[Riesgo]]</f>
        <v/>
      </c>
      <c r="C1020" s="742" t="b">
        <f>Tabla135[[#This Row],[Identificado en paso 1 y 2?]]</f>
        <v>0</v>
      </c>
      <c r="D1020" s="727" t="str">
        <f>_xlfn.XLOOKUP(Tabla135[[#This Row],[Id Riesgo]],Tabla13[Id Riesgo],Tabla13[Probabilidad],"",1)</f>
        <v/>
      </c>
      <c r="E1020" s="727" t="str">
        <f>IF(C1020=TRUE,_xlfn.XLOOKUP(Tabla135[[#This Row],[Id Riesgo]],Tabla13[Id Riesgo],Tabla13[Porcentaje Impacto],"",1),"")</f>
        <v/>
      </c>
      <c r="F1020" s="290" t="str">
        <f t="shared" si="100"/>
        <v>RC101</v>
      </c>
      <c r="G1020" s="415" t="b">
        <f>_xlfn.XLOOKUP(F1020,Tabla13[Id Riesgo],Tabla13[Registro diligenciado],FALSE,1)</f>
        <v>0</v>
      </c>
      <c r="H1020" s="290" t="str">
        <f>IF(G1020,_xlfn.XLOOKUP(F1020,Tabla6[Id Riesgo],Tabla6[DESCRIPCIÓN DEL RIESGO],FALSE,1),"")</f>
        <v/>
      </c>
      <c r="I1020" s="327" t="str">
        <f>_xlfn.XLOOKUP(Tabla135[[#This Row],[Id Riesgo]],Tabla13[Id Riesgo],Tabla13[Probabilidad])</f>
        <v/>
      </c>
      <c r="J1020" s="327" t="str">
        <f>_xlfn.XLOOKUP(Tabla135[[#This Row],[Id Riesgo]],Tabla13[Id Riesgo],Tabla13[Porcentaje Impacto],"",1)</f>
        <v/>
      </c>
      <c r="K1020" s="311">
        <v>9</v>
      </c>
      <c r="L1020" s="314"/>
      <c r="M1020" s="314"/>
      <c r="N1020" s="314"/>
      <c r="O1020" s="295"/>
      <c r="P1020" s="314"/>
      <c r="Q1020" s="328" t="str">
        <f>_xlfn.TEXTJOIN(" ",TRUE,Tabla135[[#This Row],[Actividad - Acción ¿Qué?
Inicia con verbo]],Tabla135[[#This Row],[Complemento
(Observaciones o desviaciones)]])</f>
        <v/>
      </c>
      <c r="R1020" s="295"/>
      <c r="S1020" s="327" t="str">
        <f>_xlfn.XLOOKUP(Tabla135[[#This Row],[Tipo de control]],Tabla7[Tipo de control],Tabla7[Peso],"",1)</f>
        <v/>
      </c>
      <c r="T1020" s="290" t="str">
        <f>_xlfn.XLOOKUP(Tabla135[[#This Row],[Tipo de control]],Tabla7[Tipo de control],Tabla7[Afectación matriz],"",1)</f>
        <v/>
      </c>
      <c r="U1020" s="295"/>
      <c r="V1020" s="327" t="str">
        <f>_xlfn.XLOOKUP(Tabla135[[#This Row],[Implementación]],Tabla11[Implementación],Tabla11[Peso],"",1)</f>
        <v/>
      </c>
      <c r="W1020" s="295"/>
      <c r="X1020" s="295"/>
      <c r="Y1020" s="295"/>
      <c r="Z1020" s="295"/>
      <c r="AA1020" s="310" t="str">
        <f>IFERROR(Tabla135[[#This Row],[Peso del control]]+Tabla135[[#This Row],[Peso de la implementación]],"")</f>
        <v/>
      </c>
      <c r="AB1020" s="310" t="str" cm="1">
        <f t="array" ref="AB1020">IFERROR(IF(Tabla135[[#This Row],[Registro diligenciado]]=TRUE,_xlfn.IFS(AND(Tabla135[[#This Row],[No. de Control]]=1,Tabla135[[#This Row],[Desplazamiento en la Matriz]]="Probabilidad"),D1020-(D1020*Tabla135[[#This Row],[Valor del control]]),AND(Tabla135[[#This Row],[No. de Control]]&gt;1,Tabla135[[#This Row],[Desplazamiento en la Matriz]]="Probabilidad"),AB1019-(AB1019*Tabla135[[#This Row],[Valor del control]]),AND(Tabla135[[#This Row],[No. de Control]]=1,Tabla135[[#This Row],[Desplazamiento en la Matriz]]="Impacto"),D1020,AND(Tabla135[[#This Row],[No. de Control]]&gt;1,Tabla135[[#This Row],[Desplazamiento en la Matriz]]="Impacto"),AB1019),""),"")</f>
        <v/>
      </c>
      <c r="AC1020" s="310" t="str" cm="1">
        <f t="array" ref="AC1020">IFERROR(IF(Tabla135[[#This Row],[Registro diligenciado]]=TRUE,_xlfn.IFS(AND(Tabla135[[#This Row],[No. de Control]]=1,Tabla135[[#This Row],[Desplazamiento en la Matriz]]="Impacto"),E1020-(E1020*Tabla135[[#This Row],[Valor del control]]),AND(Tabla135[[#This Row],[No. de Control]]&gt;1,Tabla135[[#This Row],[Desplazamiento en la Matriz]]="Impacto"),AC1019-(AC1019*Tabla135[[#This Row],[Valor del control]]),AND(Tabla135[[#This Row],[No. de Control]]=1,Tabla135[[#This Row],[Desplazamiento en la Matriz]]="Probabilidad"),E1020,AND(Tabla135[[#This Row],[No. de Control]]&gt;1,Tabla135[[#This Row],[Desplazamiento en la Matriz]]="Probabilidad"),AC1019),""),"")</f>
        <v/>
      </c>
      <c r="AD1020" s="310">
        <f>IFERROR(_xlfn.MINIFS(Tabla135[Probabilidad residual],Tabla135[Id Riesgo],Tabla135[[#This Row],[Id Riesgo]]),"")</f>
        <v>0</v>
      </c>
      <c r="AE1020" s="310">
        <f>IFERROR(_xlfn.MINIFS(Tabla135[Impacto residual],Tabla135[Id Riesgo],Tabla135[[#This Row],[Id Riesgo]]),"")</f>
        <v>0</v>
      </c>
      <c r="AF1020" s="310" t="str" cm="1">
        <f t="array" ref="AF102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20" s="310" t="str" cm="1">
        <f t="array" ref="AG102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2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20" s="213"/>
      <c r="AJ1020" s="727">
        <f>_xlfn.MINIFS(Tabla135[Probabilidad residual],Tabla135[Id Riesgo],Tabla135[[#This Row],[Id Riesgo]])</f>
        <v>0</v>
      </c>
      <c r="AK1020" s="727">
        <f>_xlfn.MINIFS(Tabla135[Impacto residual],Tabla135[Id Riesgo],Tabla135[[#This Row],[Id Riesgo]])</f>
        <v>0</v>
      </c>
      <c r="AL1020" s="727"/>
      <c r="AM1020" s="727"/>
      <c r="AN1020" s="213"/>
      <c r="AO1020" s="213"/>
      <c r="AP1020" s="213"/>
      <c r="AQ1020" s="213"/>
      <c r="AR1020" s="213"/>
      <c r="AS1020" s="213"/>
      <c r="AT1020" s="213"/>
      <c r="AU1020" s="213"/>
      <c r="AV1020" s="213"/>
      <c r="AW1020" s="213"/>
      <c r="AX1020" s="213"/>
      <c r="AY1020" s="213"/>
    </row>
    <row r="1021" spans="1:51" ht="14.6" x14ac:dyDescent="0.4">
      <c r="A1021" s="735" t="str">
        <f>Tabla135[[#This Row],[Id Riesgo]]</f>
        <v>RC101</v>
      </c>
      <c r="B1021" s="736" t="str">
        <f>Tabla135[[#This Row],[Riesgo]]</f>
        <v/>
      </c>
      <c r="C1021" s="742" t="b">
        <f>Tabla135[[#This Row],[Identificado en paso 1 y 2?]]</f>
        <v>0</v>
      </c>
      <c r="D1021" s="727" t="str">
        <f>_xlfn.XLOOKUP(Tabla135[[#This Row],[Id Riesgo]],Tabla13[Id Riesgo],Tabla13[Probabilidad],"",1)</f>
        <v/>
      </c>
      <c r="E1021" s="727" t="str">
        <f>IF(C1021=TRUE,_xlfn.XLOOKUP(Tabla135[[#This Row],[Id Riesgo]],Tabla13[Id Riesgo],Tabla13[Porcentaje Impacto],"",1),"")</f>
        <v/>
      </c>
      <c r="F1021" s="290" t="str">
        <f t="shared" si="100"/>
        <v>RC101</v>
      </c>
      <c r="G1021" s="415" t="b">
        <f>_xlfn.XLOOKUP(F1021,Tabla13[Id Riesgo],Tabla13[Registro diligenciado],FALSE,1)</f>
        <v>0</v>
      </c>
      <c r="H1021" s="290" t="str">
        <f>IF(G1021,_xlfn.XLOOKUP(F1021,Tabla6[Id Riesgo],Tabla6[DESCRIPCIÓN DEL RIESGO],FALSE,1),"")</f>
        <v/>
      </c>
      <c r="I1021" s="327" t="str">
        <f>_xlfn.XLOOKUP(Tabla135[[#This Row],[Id Riesgo]],Tabla13[Id Riesgo],Tabla13[Probabilidad])</f>
        <v/>
      </c>
      <c r="J1021" s="327" t="str">
        <f>_xlfn.XLOOKUP(Tabla135[[#This Row],[Id Riesgo]],Tabla13[Id Riesgo],Tabla13[Porcentaje Impacto],"",1)</f>
        <v/>
      </c>
      <c r="K1021" s="311">
        <v>10</v>
      </c>
      <c r="L1021" s="314"/>
      <c r="M1021" s="314"/>
      <c r="N1021" s="314"/>
      <c r="O1021" s="295"/>
      <c r="P1021" s="314"/>
      <c r="Q1021" s="328" t="str">
        <f>_xlfn.TEXTJOIN(" ",TRUE,Tabla135[[#This Row],[Actividad - Acción ¿Qué?
Inicia con verbo]],Tabla135[[#This Row],[Complemento
(Observaciones o desviaciones)]])</f>
        <v/>
      </c>
      <c r="R1021" s="295"/>
      <c r="S1021" s="327" t="str">
        <f>_xlfn.XLOOKUP(Tabla135[[#This Row],[Tipo de control]],Tabla7[Tipo de control],Tabla7[Peso],"",1)</f>
        <v/>
      </c>
      <c r="T1021" s="290" t="str">
        <f>_xlfn.XLOOKUP(Tabla135[[#This Row],[Tipo de control]],Tabla7[Tipo de control],Tabla7[Afectación matriz],"",1)</f>
        <v/>
      </c>
      <c r="U1021" s="295"/>
      <c r="V1021" s="327" t="str">
        <f>_xlfn.XLOOKUP(Tabla135[[#This Row],[Implementación]],Tabla11[Implementación],Tabla11[Peso],"",1)</f>
        <v/>
      </c>
      <c r="W1021" s="295"/>
      <c r="X1021" s="295"/>
      <c r="Y1021" s="295"/>
      <c r="Z1021" s="295"/>
      <c r="AA1021" s="310" t="str">
        <f>IFERROR(Tabla135[[#This Row],[Peso del control]]+Tabla135[[#This Row],[Peso de la implementación]],"")</f>
        <v/>
      </c>
      <c r="AB1021" s="310" t="str" cm="1">
        <f t="array" ref="AB1021">IFERROR(IF(Tabla135[[#This Row],[Registro diligenciado]]=TRUE,_xlfn.IFS(AND(Tabla135[[#This Row],[No. de Control]]=1,Tabla135[[#This Row],[Desplazamiento en la Matriz]]="Probabilidad"),D1021-(D1021*Tabla135[[#This Row],[Valor del control]]),AND(Tabla135[[#This Row],[No. de Control]]&gt;1,Tabla135[[#This Row],[Desplazamiento en la Matriz]]="Probabilidad"),AB1020-(AB1020*Tabla135[[#This Row],[Valor del control]]),AND(Tabla135[[#This Row],[No. de Control]]=1,Tabla135[[#This Row],[Desplazamiento en la Matriz]]="Impacto"),D1021,AND(Tabla135[[#This Row],[No. de Control]]&gt;1,Tabla135[[#This Row],[Desplazamiento en la Matriz]]="Impacto"),AB1020),""),"")</f>
        <v/>
      </c>
      <c r="AC1021" s="310" t="str" cm="1">
        <f t="array" ref="AC1021">IFERROR(IF(Tabla135[[#This Row],[Registro diligenciado]]=TRUE,_xlfn.IFS(AND(Tabla135[[#This Row],[No. de Control]]=1,Tabla135[[#This Row],[Desplazamiento en la Matriz]]="Impacto"),E1021-(E1021*Tabla135[[#This Row],[Valor del control]]),AND(Tabla135[[#This Row],[No. de Control]]&gt;1,Tabla135[[#This Row],[Desplazamiento en la Matriz]]="Impacto"),AC1020-(AC1020*Tabla135[[#This Row],[Valor del control]]),AND(Tabla135[[#This Row],[No. de Control]]=1,Tabla135[[#This Row],[Desplazamiento en la Matriz]]="Probabilidad"),E1021,AND(Tabla135[[#This Row],[No. de Control]]&gt;1,Tabla135[[#This Row],[Desplazamiento en la Matriz]]="Probabilidad"),AC1020),""),"")</f>
        <v/>
      </c>
      <c r="AD1021" s="310">
        <f>IFERROR(_xlfn.MINIFS(Tabla135[Probabilidad residual],Tabla135[Id Riesgo],Tabla135[[#This Row],[Id Riesgo]]),"")</f>
        <v>0</v>
      </c>
      <c r="AE1021" s="310">
        <f>IFERROR(_xlfn.MINIFS(Tabla135[Impacto residual],Tabla135[Id Riesgo],Tabla135[[#This Row],[Id Riesgo]]),"")</f>
        <v>0</v>
      </c>
      <c r="AF1021" s="310" t="str" cm="1">
        <f t="array" ref="AF102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21" s="310" t="str" cm="1">
        <f t="array" ref="AG102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2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21" s="213"/>
      <c r="AJ1021" s="727">
        <f>_xlfn.MINIFS(Tabla135[Probabilidad residual],Tabla135[Id Riesgo],Tabla135[[#This Row],[Id Riesgo]])</f>
        <v>0</v>
      </c>
      <c r="AK1021" s="727">
        <f>_xlfn.MINIFS(Tabla135[Impacto residual],Tabla135[Id Riesgo],Tabla135[[#This Row],[Id Riesgo]])</f>
        <v>0</v>
      </c>
      <c r="AL1021" s="727"/>
      <c r="AM1021" s="727"/>
      <c r="AN1021" s="213"/>
      <c r="AO1021" s="213"/>
      <c r="AP1021" s="213"/>
      <c r="AQ1021" s="213"/>
      <c r="AR1021" s="213"/>
      <c r="AS1021" s="213"/>
      <c r="AT1021" s="213"/>
      <c r="AU1021" s="213"/>
      <c r="AV1021" s="213"/>
      <c r="AW1021" s="213"/>
      <c r="AX1021" s="213"/>
      <c r="AY1021" s="213"/>
    </row>
    <row r="1022" spans="1:51" ht="14.6" x14ac:dyDescent="0.4">
      <c r="A1022" s="735" t="str">
        <f>Tabla135[[#This Row],[Id Riesgo]]</f>
        <v>RC102</v>
      </c>
      <c r="B1022" s="736" t="str">
        <f>Tabla135[[#This Row],[Riesgo]]</f>
        <v/>
      </c>
      <c r="C1022" s="742" t="b">
        <f>Tabla135[[#This Row],[Identificado en paso 1 y 2?]]</f>
        <v>0</v>
      </c>
      <c r="D1022" s="727" t="str">
        <f>_xlfn.XLOOKUP(Tabla135[[#This Row],[Id Riesgo]],Tabla13[Id Riesgo],Tabla13[Probabilidad],"",1)</f>
        <v/>
      </c>
      <c r="E1022" s="727" t="str">
        <f>IF(C1022=TRUE,_xlfn.XLOOKUP(Tabla135[[#This Row],[Id Riesgo]],Tabla13[Id Riesgo],Tabla13[Porcentaje Impacto],"",1),"")</f>
        <v/>
      </c>
      <c r="F1022" s="290" t="s">
        <v>233</v>
      </c>
      <c r="G1022" s="415" t="b">
        <f>_xlfn.XLOOKUP(F1022,Tabla13[Id Riesgo],Tabla13[Registro diligenciado],FALSE,1)</f>
        <v>0</v>
      </c>
      <c r="H1022" s="290" t="str">
        <f>IF(G1022,_xlfn.XLOOKUP(F1022,Tabla6[Id Riesgo],Tabla6[DESCRIPCIÓN DEL RIESGO],FALSE,1),"")</f>
        <v/>
      </c>
      <c r="I1022" s="327" t="str">
        <f>_xlfn.XLOOKUP(Tabla135[[#This Row],[Id Riesgo]],Tabla13[Id Riesgo],Tabla13[Probabilidad])</f>
        <v/>
      </c>
      <c r="J1022" s="327" t="str">
        <f>_xlfn.XLOOKUP(Tabla135[[#This Row],[Id Riesgo]],Tabla13[Id Riesgo],Tabla13[Porcentaje Impacto],"",1)</f>
        <v/>
      </c>
      <c r="K1022" s="311">
        <v>1</v>
      </c>
      <c r="L1022" s="314"/>
      <c r="M1022" s="314"/>
      <c r="N1022" s="314"/>
      <c r="O1022" s="295"/>
      <c r="P1022" s="314"/>
      <c r="Q1022" s="328" t="str">
        <f>_xlfn.TEXTJOIN(" ",TRUE,Tabla135[[#This Row],[Actividad - Acción ¿Qué?
Inicia con verbo]],Tabla135[[#This Row],[Complemento
(Observaciones o desviaciones)]])</f>
        <v/>
      </c>
      <c r="R1022" s="295"/>
      <c r="S1022" s="327" t="str">
        <f>_xlfn.XLOOKUP(Tabla135[[#This Row],[Tipo de control]],Tabla7[Tipo de control],Tabla7[Peso],"",1)</f>
        <v/>
      </c>
      <c r="T1022" s="290" t="str">
        <f>_xlfn.XLOOKUP(Tabla135[[#This Row],[Tipo de control]],Tabla7[Tipo de control],Tabla7[Afectación matriz],"",1)</f>
        <v/>
      </c>
      <c r="U1022" s="295"/>
      <c r="V1022" s="327" t="str">
        <f>_xlfn.XLOOKUP(Tabla135[[#This Row],[Implementación]],Tabla11[Implementación],Tabla11[Peso],"",1)</f>
        <v/>
      </c>
      <c r="W1022" s="295"/>
      <c r="X1022" s="295"/>
      <c r="Y1022" s="295"/>
      <c r="Z1022" s="295"/>
      <c r="AA1022" s="310" t="str">
        <f>IFERROR(Tabla135[[#This Row],[Peso del control]]+Tabla135[[#This Row],[Peso de la implementación]],"")</f>
        <v/>
      </c>
      <c r="AB1022" s="310" t="str" cm="1">
        <f t="array" ref="AB1022">IFERROR(IF(Tabla135[[#This Row],[Registro diligenciado]]=TRUE,_xlfn.IFS(AND(Tabla135[[#This Row],[No. de Control]]=1,Tabla135[[#This Row],[Desplazamiento en la Matriz]]="Probabilidad"),D1022-(D1022*Tabla135[[#This Row],[Valor del control]]),AND(Tabla135[[#This Row],[No. de Control]]&gt;1,Tabla135[[#This Row],[Desplazamiento en la Matriz]]="Probabilidad"),AB1021-(AB1021*Tabla135[[#This Row],[Valor del control]]),AND(Tabla135[[#This Row],[No. de Control]]=1,Tabla135[[#This Row],[Desplazamiento en la Matriz]]="Impacto"),D1022,AND(Tabla135[[#This Row],[No. de Control]]&gt;1,Tabla135[[#This Row],[Desplazamiento en la Matriz]]="Impacto"),AB1021),""),"")</f>
        <v/>
      </c>
      <c r="AC1022" s="310" t="str" cm="1">
        <f t="array" ref="AC1022">IFERROR(IF(Tabla135[[#This Row],[Registro diligenciado]]=TRUE,_xlfn.IFS(AND(Tabla135[[#This Row],[No. de Control]]=1,Tabla135[[#This Row],[Desplazamiento en la Matriz]]="Impacto"),E1022-(E1022*Tabla135[[#This Row],[Valor del control]]),AND(Tabla135[[#This Row],[No. de Control]]&gt;1,Tabla135[[#This Row],[Desplazamiento en la Matriz]]="Impacto"),AC1021-(AC1021*Tabla135[[#This Row],[Valor del control]]),AND(Tabla135[[#This Row],[No. de Control]]=1,Tabla135[[#This Row],[Desplazamiento en la Matriz]]="Probabilidad"),E1022,AND(Tabla135[[#This Row],[No. de Control]]&gt;1,Tabla135[[#This Row],[Desplazamiento en la Matriz]]="Probabilidad"),AC1021),""),"")</f>
        <v/>
      </c>
      <c r="AD1022" s="310">
        <f>IFERROR(_xlfn.MINIFS(Tabla135[Probabilidad residual],Tabla135[Id Riesgo],Tabla135[[#This Row],[Id Riesgo]]),"")</f>
        <v>0</v>
      </c>
      <c r="AE1022" s="310">
        <f>IFERROR(_xlfn.MINIFS(Tabla135[Impacto residual],Tabla135[Id Riesgo],Tabla135[[#This Row],[Id Riesgo]]),"")</f>
        <v>0</v>
      </c>
      <c r="AF1022" s="310" t="str" cm="1">
        <f t="array" ref="AF102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22" s="310" t="str" cm="1">
        <f t="array" ref="AG102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2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22" s="213"/>
      <c r="AJ1022" s="727">
        <f>_xlfn.MINIFS(Tabla135[Probabilidad residual],Tabla135[Id Riesgo],Tabla135[[#This Row],[Id Riesgo]])</f>
        <v>0</v>
      </c>
      <c r="AK1022" s="727">
        <f>_xlfn.MINIFS(Tabla135[Impacto residual],Tabla135[Id Riesgo],Tabla135[[#This Row],[Id Riesgo]])</f>
        <v>0</v>
      </c>
      <c r="AL1022" s="727" t="str" cm="1">
        <f t="array" ref="AL1022">IFERROR(_xlfn.IFS(AND(AJ1022&gt;=CONFIGURACIÓN!$BF$6,AJ1022&lt;=CONFIGURACIÓN!$BG$6),CONFIGURACIÓN!$BE$6,AND(AJ1022&gt;=CONFIGURACIÓN!$BF$7,AJ1022&lt;=CONFIGURACIÓN!$BG$7),CONFIGURACIÓN!$BE$7,AND(AJ1022&gt;=CONFIGURACIÓN!$BF$8,AJ1022&lt;=CONFIGURACIÓN!$BG$8),CONFIGURACIÓN!$BE$8,AND(AJ1022&gt;=CONFIGURACIÓN!$BF$9,AJ1022&lt;=CONFIGURACIÓN!$BG$9),CONFIGURACIÓN!$BE$9,AND(AJ1022&gt;=CONFIGURACIÓN!$BF$10,AJ1022&lt;=CONFIGURACIÓN!$BG$10),CONFIGURACIÓN!$BE$10),"")</f>
        <v/>
      </c>
      <c r="AM1022" s="727" t="str" cm="1">
        <f t="array" ref="AM1022">IFERROR(_xlfn.IFS(AND(AK1022&gt;=CONFIGURACIÓN!$BJ$6,AK1022&lt;=CONFIGURACIÓN!$BK$6),CONFIGURACIÓN!$BI$6,AND(AK1022&gt;=CONFIGURACIÓN!$BJ$7,AK1022&lt;=CONFIGURACIÓN!$BK$7),CONFIGURACIÓN!$BI$7,AND(AK1022&gt;=CONFIGURACIÓN!$BJ$8,AK1022&lt;=CONFIGURACIÓN!$BK$8),CONFIGURACIÓN!$BI$8,AND(AK1022&gt;=CONFIGURACIÓN!$BJ$9,AK1022&lt;=CONFIGURACIÓN!$BK$9),CONFIGURACIÓN!$BI$9,AND(AK1022&gt;=CONFIGURACIÓN!$BJ$10,AK1022&lt;=CONFIGURACIÓN!$BK$10),CONFIGURACIÓN!$BI$10),"")</f>
        <v/>
      </c>
      <c r="AN1022" s="213"/>
      <c r="AO1022" s="213"/>
      <c r="AP1022" s="213"/>
      <c r="AQ1022" s="213"/>
      <c r="AR1022" s="213"/>
      <c r="AS1022" s="213"/>
      <c r="AT1022" s="213"/>
      <c r="AU1022" s="213"/>
      <c r="AV1022" s="213"/>
      <c r="AW1022" s="213"/>
      <c r="AX1022" s="213"/>
      <c r="AY1022" s="213"/>
    </row>
    <row r="1023" spans="1:51" ht="14.6" x14ac:dyDescent="0.4">
      <c r="A1023" s="735" t="str">
        <f>Tabla135[[#This Row],[Id Riesgo]]</f>
        <v>RC102</v>
      </c>
      <c r="B1023" s="736" t="str">
        <f>Tabla135[[#This Row],[Riesgo]]</f>
        <v/>
      </c>
      <c r="C1023" s="742" t="b">
        <f>Tabla135[[#This Row],[Identificado en paso 1 y 2?]]</f>
        <v>0</v>
      </c>
      <c r="D1023" s="727" t="str">
        <f>_xlfn.XLOOKUP(Tabla135[[#This Row],[Id Riesgo]],Tabla13[Id Riesgo],Tabla13[Probabilidad],"",1)</f>
        <v/>
      </c>
      <c r="E1023" s="727" t="str">
        <f>IF(C1023=TRUE,_xlfn.XLOOKUP(Tabla135[[#This Row],[Id Riesgo]],Tabla13[Id Riesgo],Tabla13[Porcentaje Impacto],"",1),"")</f>
        <v/>
      </c>
      <c r="F1023" s="290" t="str">
        <f t="shared" ref="F1023:F1031" si="101">F1022</f>
        <v>RC102</v>
      </c>
      <c r="G1023" s="415" t="b">
        <f>_xlfn.XLOOKUP(F1023,Tabla13[Id Riesgo],Tabla13[Registro diligenciado],FALSE,1)</f>
        <v>0</v>
      </c>
      <c r="H1023" s="290" t="str">
        <f>IF(G1023,_xlfn.XLOOKUP(F1023,Tabla6[Id Riesgo],Tabla6[DESCRIPCIÓN DEL RIESGO],FALSE,1),"")</f>
        <v/>
      </c>
      <c r="I1023" s="327" t="str">
        <f>_xlfn.XLOOKUP(Tabla135[[#This Row],[Id Riesgo]],Tabla13[Id Riesgo],Tabla13[Probabilidad])</f>
        <v/>
      </c>
      <c r="J1023" s="327" t="str">
        <f>_xlfn.XLOOKUP(Tabla135[[#This Row],[Id Riesgo]],Tabla13[Id Riesgo],Tabla13[Porcentaje Impacto],"",1)</f>
        <v/>
      </c>
      <c r="K1023" s="311">
        <v>2</v>
      </c>
      <c r="L1023" s="314"/>
      <c r="M1023" s="314"/>
      <c r="N1023" s="314"/>
      <c r="O1023" s="295"/>
      <c r="P1023" s="314"/>
      <c r="Q1023" s="328" t="str">
        <f>_xlfn.TEXTJOIN(" ",TRUE,Tabla135[[#This Row],[Actividad - Acción ¿Qué?
Inicia con verbo]],Tabla135[[#This Row],[Complemento
(Observaciones o desviaciones)]])</f>
        <v/>
      </c>
      <c r="R1023" s="295"/>
      <c r="S1023" s="327" t="str">
        <f>_xlfn.XLOOKUP(Tabla135[[#This Row],[Tipo de control]],Tabla7[Tipo de control],Tabla7[Peso],"",1)</f>
        <v/>
      </c>
      <c r="T1023" s="290" t="str">
        <f>_xlfn.XLOOKUP(Tabla135[[#This Row],[Tipo de control]],Tabla7[Tipo de control],Tabla7[Afectación matriz],"",1)</f>
        <v/>
      </c>
      <c r="U1023" s="295"/>
      <c r="V1023" s="327" t="str">
        <f>_xlfn.XLOOKUP(Tabla135[[#This Row],[Implementación]],Tabla11[Implementación],Tabla11[Peso],"",1)</f>
        <v/>
      </c>
      <c r="W1023" s="295"/>
      <c r="X1023" s="295"/>
      <c r="Y1023" s="295"/>
      <c r="Z1023" s="295"/>
      <c r="AA1023" s="310" t="str">
        <f>IFERROR(Tabla135[[#This Row],[Peso del control]]+Tabla135[[#This Row],[Peso de la implementación]],"")</f>
        <v/>
      </c>
      <c r="AB1023" s="310" t="str" cm="1">
        <f t="array" ref="AB1023">IFERROR(IF(Tabla135[[#This Row],[Registro diligenciado]]=TRUE,_xlfn.IFS(AND(Tabla135[[#This Row],[No. de Control]]=1,Tabla135[[#This Row],[Desplazamiento en la Matriz]]="Probabilidad"),D1023-(D1023*Tabla135[[#This Row],[Valor del control]]),AND(Tabla135[[#This Row],[No. de Control]]&gt;1,Tabla135[[#This Row],[Desplazamiento en la Matriz]]="Probabilidad"),AB1022-(AB1022*Tabla135[[#This Row],[Valor del control]]),AND(Tabla135[[#This Row],[No. de Control]]=1,Tabla135[[#This Row],[Desplazamiento en la Matriz]]="Impacto"),D1023,AND(Tabla135[[#This Row],[No. de Control]]&gt;1,Tabla135[[#This Row],[Desplazamiento en la Matriz]]="Impacto"),AB1022),""),"")</f>
        <v/>
      </c>
      <c r="AC1023" s="310" t="str" cm="1">
        <f t="array" ref="AC1023">IFERROR(IF(Tabla135[[#This Row],[Registro diligenciado]]=TRUE,_xlfn.IFS(AND(Tabla135[[#This Row],[No. de Control]]=1,Tabla135[[#This Row],[Desplazamiento en la Matriz]]="Impacto"),E1023-(E1023*Tabla135[[#This Row],[Valor del control]]),AND(Tabla135[[#This Row],[No. de Control]]&gt;1,Tabla135[[#This Row],[Desplazamiento en la Matriz]]="Impacto"),AC1022-(AC1022*Tabla135[[#This Row],[Valor del control]]),AND(Tabla135[[#This Row],[No. de Control]]=1,Tabla135[[#This Row],[Desplazamiento en la Matriz]]="Probabilidad"),E1023,AND(Tabla135[[#This Row],[No. de Control]]&gt;1,Tabla135[[#This Row],[Desplazamiento en la Matriz]]="Probabilidad"),AC1022),""),"")</f>
        <v/>
      </c>
      <c r="AD1023" s="310">
        <f>IFERROR(_xlfn.MINIFS(Tabla135[Probabilidad residual],Tabla135[Id Riesgo],Tabla135[[#This Row],[Id Riesgo]]),"")</f>
        <v>0</v>
      </c>
      <c r="AE1023" s="310">
        <f>IFERROR(_xlfn.MINIFS(Tabla135[Impacto residual],Tabla135[Id Riesgo],Tabla135[[#This Row],[Id Riesgo]]),"")</f>
        <v>0</v>
      </c>
      <c r="AF1023" s="310" t="str" cm="1">
        <f t="array" ref="AF102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23" s="310" t="str" cm="1">
        <f t="array" ref="AG102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2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23" s="213"/>
      <c r="AJ1023" s="727">
        <f>_xlfn.MINIFS(Tabla135[Probabilidad residual],Tabla135[Id Riesgo],Tabla135[[#This Row],[Id Riesgo]])</f>
        <v>0</v>
      </c>
      <c r="AK1023" s="727">
        <f>_xlfn.MINIFS(Tabla135[Impacto residual],Tabla135[Id Riesgo],Tabla135[[#This Row],[Id Riesgo]])</f>
        <v>0</v>
      </c>
      <c r="AL1023" s="727"/>
      <c r="AM1023" s="727"/>
      <c r="AN1023" s="213"/>
      <c r="AO1023" s="213"/>
      <c r="AP1023" s="213"/>
      <c r="AQ1023" s="213"/>
      <c r="AR1023" s="213"/>
      <c r="AS1023" s="213"/>
      <c r="AT1023" s="213"/>
      <c r="AU1023" s="213"/>
      <c r="AV1023" s="213"/>
      <c r="AW1023" s="213"/>
      <c r="AX1023" s="213"/>
      <c r="AY1023" s="213"/>
    </row>
    <row r="1024" spans="1:51" ht="14.6" x14ac:dyDescent="0.4">
      <c r="A1024" s="735" t="str">
        <f>Tabla135[[#This Row],[Id Riesgo]]</f>
        <v>RC102</v>
      </c>
      <c r="B1024" s="736" t="str">
        <f>Tabla135[[#This Row],[Riesgo]]</f>
        <v/>
      </c>
      <c r="C1024" s="742" t="b">
        <f>Tabla135[[#This Row],[Identificado en paso 1 y 2?]]</f>
        <v>0</v>
      </c>
      <c r="D1024" s="727" t="str">
        <f>_xlfn.XLOOKUP(Tabla135[[#This Row],[Id Riesgo]],Tabla13[Id Riesgo],Tabla13[Probabilidad],"",1)</f>
        <v/>
      </c>
      <c r="E1024" s="727" t="str">
        <f>IF(C1024=TRUE,_xlfn.XLOOKUP(Tabla135[[#This Row],[Id Riesgo]],Tabla13[Id Riesgo],Tabla13[Porcentaje Impacto],"",1),"")</f>
        <v/>
      </c>
      <c r="F1024" s="290" t="str">
        <f t="shared" si="101"/>
        <v>RC102</v>
      </c>
      <c r="G1024" s="415" t="b">
        <f>_xlfn.XLOOKUP(F1024,Tabla13[Id Riesgo],Tabla13[Registro diligenciado],FALSE,1)</f>
        <v>0</v>
      </c>
      <c r="H1024" s="290" t="str">
        <f>IF(G1024,_xlfn.XLOOKUP(F1024,Tabla6[Id Riesgo],Tabla6[DESCRIPCIÓN DEL RIESGO],FALSE,1),"")</f>
        <v/>
      </c>
      <c r="I1024" s="327" t="str">
        <f>_xlfn.XLOOKUP(Tabla135[[#This Row],[Id Riesgo]],Tabla13[Id Riesgo],Tabla13[Probabilidad])</f>
        <v/>
      </c>
      <c r="J1024" s="327" t="str">
        <f>_xlfn.XLOOKUP(Tabla135[[#This Row],[Id Riesgo]],Tabla13[Id Riesgo],Tabla13[Porcentaje Impacto],"",1)</f>
        <v/>
      </c>
      <c r="K1024" s="311">
        <v>3</v>
      </c>
      <c r="L1024" s="314"/>
      <c r="M1024" s="314"/>
      <c r="N1024" s="314"/>
      <c r="O1024" s="295"/>
      <c r="P1024" s="314"/>
      <c r="Q1024" s="328" t="str">
        <f>_xlfn.TEXTJOIN(" ",TRUE,Tabla135[[#This Row],[Actividad - Acción ¿Qué?
Inicia con verbo]],Tabla135[[#This Row],[Complemento
(Observaciones o desviaciones)]])</f>
        <v/>
      </c>
      <c r="R1024" s="295"/>
      <c r="S1024" s="327" t="str">
        <f>_xlfn.XLOOKUP(Tabla135[[#This Row],[Tipo de control]],Tabla7[Tipo de control],Tabla7[Peso],"",1)</f>
        <v/>
      </c>
      <c r="T1024" s="290" t="str">
        <f>_xlfn.XLOOKUP(Tabla135[[#This Row],[Tipo de control]],Tabla7[Tipo de control],Tabla7[Afectación matriz],"",1)</f>
        <v/>
      </c>
      <c r="U1024" s="295"/>
      <c r="V1024" s="327" t="str">
        <f>_xlfn.XLOOKUP(Tabla135[[#This Row],[Implementación]],Tabla11[Implementación],Tabla11[Peso],"",1)</f>
        <v/>
      </c>
      <c r="W1024" s="295"/>
      <c r="X1024" s="295"/>
      <c r="Y1024" s="295"/>
      <c r="Z1024" s="295"/>
      <c r="AA1024" s="310" t="str">
        <f>IFERROR(Tabla135[[#This Row],[Peso del control]]+Tabla135[[#This Row],[Peso de la implementación]],"")</f>
        <v/>
      </c>
      <c r="AB1024" s="310" t="str" cm="1">
        <f t="array" ref="AB1024">IFERROR(IF(Tabla135[[#This Row],[Registro diligenciado]]=TRUE,_xlfn.IFS(AND(Tabla135[[#This Row],[No. de Control]]=1,Tabla135[[#This Row],[Desplazamiento en la Matriz]]="Probabilidad"),D1024-(D1024*Tabla135[[#This Row],[Valor del control]]),AND(Tabla135[[#This Row],[No. de Control]]&gt;1,Tabla135[[#This Row],[Desplazamiento en la Matriz]]="Probabilidad"),AB1023-(AB1023*Tabla135[[#This Row],[Valor del control]]),AND(Tabla135[[#This Row],[No. de Control]]=1,Tabla135[[#This Row],[Desplazamiento en la Matriz]]="Impacto"),D1024,AND(Tabla135[[#This Row],[No. de Control]]&gt;1,Tabla135[[#This Row],[Desplazamiento en la Matriz]]="Impacto"),AB1023),""),"")</f>
        <v/>
      </c>
      <c r="AC1024" s="310" t="str" cm="1">
        <f t="array" ref="AC1024">IFERROR(IF(Tabla135[[#This Row],[Registro diligenciado]]=TRUE,_xlfn.IFS(AND(Tabla135[[#This Row],[No. de Control]]=1,Tabla135[[#This Row],[Desplazamiento en la Matriz]]="Impacto"),E1024-(E1024*Tabla135[[#This Row],[Valor del control]]),AND(Tabla135[[#This Row],[No. de Control]]&gt;1,Tabla135[[#This Row],[Desplazamiento en la Matriz]]="Impacto"),AC1023-(AC1023*Tabla135[[#This Row],[Valor del control]]),AND(Tabla135[[#This Row],[No. de Control]]=1,Tabla135[[#This Row],[Desplazamiento en la Matriz]]="Probabilidad"),E1024,AND(Tabla135[[#This Row],[No. de Control]]&gt;1,Tabla135[[#This Row],[Desplazamiento en la Matriz]]="Probabilidad"),AC1023),""),"")</f>
        <v/>
      </c>
      <c r="AD1024" s="310">
        <f>IFERROR(_xlfn.MINIFS(Tabla135[Probabilidad residual],Tabla135[Id Riesgo],Tabla135[[#This Row],[Id Riesgo]]),"")</f>
        <v>0</v>
      </c>
      <c r="AE1024" s="310">
        <f>IFERROR(_xlfn.MINIFS(Tabla135[Impacto residual],Tabla135[Id Riesgo],Tabla135[[#This Row],[Id Riesgo]]),"")</f>
        <v>0</v>
      </c>
      <c r="AF1024" s="310" t="str" cm="1">
        <f t="array" ref="AF102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24" s="310" t="str" cm="1">
        <f t="array" ref="AG102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2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24" s="213"/>
      <c r="AJ1024" s="727">
        <f>_xlfn.MINIFS(Tabla135[Probabilidad residual],Tabla135[Id Riesgo],Tabla135[[#This Row],[Id Riesgo]])</f>
        <v>0</v>
      </c>
      <c r="AK1024" s="727">
        <f>_xlfn.MINIFS(Tabla135[Impacto residual],Tabla135[Id Riesgo],Tabla135[[#This Row],[Id Riesgo]])</f>
        <v>0</v>
      </c>
      <c r="AL1024" s="727"/>
      <c r="AM1024" s="727"/>
      <c r="AN1024" s="213"/>
      <c r="AO1024" s="213"/>
      <c r="AP1024" s="213"/>
      <c r="AQ1024" s="213"/>
      <c r="AR1024" s="213"/>
      <c r="AS1024" s="213"/>
      <c r="AT1024" s="213"/>
      <c r="AU1024" s="213"/>
      <c r="AV1024" s="213"/>
      <c r="AW1024" s="213"/>
      <c r="AX1024" s="213"/>
      <c r="AY1024" s="213"/>
    </row>
    <row r="1025" spans="1:51" ht="14.6" x14ac:dyDescent="0.4">
      <c r="A1025" s="735" t="str">
        <f>Tabla135[[#This Row],[Id Riesgo]]</f>
        <v>RC102</v>
      </c>
      <c r="B1025" s="736" t="str">
        <f>Tabla135[[#This Row],[Riesgo]]</f>
        <v/>
      </c>
      <c r="C1025" s="742" t="b">
        <f>Tabla135[[#This Row],[Identificado en paso 1 y 2?]]</f>
        <v>0</v>
      </c>
      <c r="D1025" s="727" t="str">
        <f>_xlfn.XLOOKUP(Tabla135[[#This Row],[Id Riesgo]],Tabla13[Id Riesgo],Tabla13[Probabilidad],"",1)</f>
        <v/>
      </c>
      <c r="E1025" s="727" t="str">
        <f>IF(C1025=TRUE,_xlfn.XLOOKUP(Tabla135[[#This Row],[Id Riesgo]],Tabla13[Id Riesgo],Tabla13[Porcentaje Impacto],"",1),"")</f>
        <v/>
      </c>
      <c r="F1025" s="290" t="str">
        <f t="shared" si="101"/>
        <v>RC102</v>
      </c>
      <c r="G1025" s="415" t="b">
        <f>_xlfn.XLOOKUP(F1025,Tabla13[Id Riesgo],Tabla13[Registro diligenciado],FALSE,1)</f>
        <v>0</v>
      </c>
      <c r="H1025" s="290" t="str">
        <f>IF(G1025,_xlfn.XLOOKUP(F1025,Tabla6[Id Riesgo],Tabla6[DESCRIPCIÓN DEL RIESGO],FALSE,1),"")</f>
        <v/>
      </c>
      <c r="I1025" s="327" t="str">
        <f>_xlfn.XLOOKUP(Tabla135[[#This Row],[Id Riesgo]],Tabla13[Id Riesgo],Tabla13[Probabilidad])</f>
        <v/>
      </c>
      <c r="J1025" s="327" t="str">
        <f>_xlfn.XLOOKUP(Tabla135[[#This Row],[Id Riesgo]],Tabla13[Id Riesgo],Tabla13[Porcentaje Impacto],"",1)</f>
        <v/>
      </c>
      <c r="K1025" s="311">
        <v>4</v>
      </c>
      <c r="L1025" s="314"/>
      <c r="M1025" s="314"/>
      <c r="N1025" s="314"/>
      <c r="O1025" s="295"/>
      <c r="P1025" s="314"/>
      <c r="Q1025" s="328" t="str">
        <f>_xlfn.TEXTJOIN(" ",TRUE,Tabla135[[#This Row],[Actividad - Acción ¿Qué?
Inicia con verbo]],Tabla135[[#This Row],[Complemento
(Observaciones o desviaciones)]])</f>
        <v/>
      </c>
      <c r="R1025" s="295"/>
      <c r="S1025" s="327" t="str">
        <f>_xlfn.XLOOKUP(Tabla135[[#This Row],[Tipo de control]],Tabla7[Tipo de control],Tabla7[Peso],"",1)</f>
        <v/>
      </c>
      <c r="T1025" s="290" t="str">
        <f>_xlfn.XLOOKUP(Tabla135[[#This Row],[Tipo de control]],Tabla7[Tipo de control],Tabla7[Afectación matriz],"",1)</f>
        <v/>
      </c>
      <c r="U1025" s="295"/>
      <c r="V1025" s="327" t="str">
        <f>_xlfn.XLOOKUP(Tabla135[[#This Row],[Implementación]],Tabla11[Implementación],Tabla11[Peso],"",1)</f>
        <v/>
      </c>
      <c r="W1025" s="295"/>
      <c r="X1025" s="295"/>
      <c r="Y1025" s="295"/>
      <c r="Z1025" s="295"/>
      <c r="AA1025" s="310" t="str">
        <f>IFERROR(Tabla135[[#This Row],[Peso del control]]+Tabla135[[#This Row],[Peso de la implementación]],"")</f>
        <v/>
      </c>
      <c r="AB1025" s="310" t="str" cm="1">
        <f t="array" ref="AB1025">IFERROR(IF(Tabla135[[#This Row],[Registro diligenciado]]=TRUE,_xlfn.IFS(AND(Tabla135[[#This Row],[No. de Control]]=1,Tabla135[[#This Row],[Desplazamiento en la Matriz]]="Probabilidad"),D1025-(D1025*Tabla135[[#This Row],[Valor del control]]),AND(Tabla135[[#This Row],[No. de Control]]&gt;1,Tabla135[[#This Row],[Desplazamiento en la Matriz]]="Probabilidad"),AB1024-(AB1024*Tabla135[[#This Row],[Valor del control]]),AND(Tabla135[[#This Row],[No. de Control]]=1,Tabla135[[#This Row],[Desplazamiento en la Matriz]]="Impacto"),D1025,AND(Tabla135[[#This Row],[No. de Control]]&gt;1,Tabla135[[#This Row],[Desplazamiento en la Matriz]]="Impacto"),AB1024),""),"")</f>
        <v/>
      </c>
      <c r="AC1025" s="310" t="str" cm="1">
        <f t="array" ref="AC1025">IFERROR(IF(Tabla135[[#This Row],[Registro diligenciado]]=TRUE,_xlfn.IFS(AND(Tabla135[[#This Row],[No. de Control]]=1,Tabla135[[#This Row],[Desplazamiento en la Matriz]]="Impacto"),E1025-(E1025*Tabla135[[#This Row],[Valor del control]]),AND(Tabla135[[#This Row],[No. de Control]]&gt;1,Tabla135[[#This Row],[Desplazamiento en la Matriz]]="Impacto"),AC1024-(AC1024*Tabla135[[#This Row],[Valor del control]]),AND(Tabla135[[#This Row],[No. de Control]]=1,Tabla135[[#This Row],[Desplazamiento en la Matriz]]="Probabilidad"),E1025,AND(Tabla135[[#This Row],[No. de Control]]&gt;1,Tabla135[[#This Row],[Desplazamiento en la Matriz]]="Probabilidad"),AC1024),""),"")</f>
        <v/>
      </c>
      <c r="AD1025" s="310">
        <f>IFERROR(_xlfn.MINIFS(Tabla135[Probabilidad residual],Tabla135[Id Riesgo],Tabla135[[#This Row],[Id Riesgo]]),"")</f>
        <v>0</v>
      </c>
      <c r="AE1025" s="310">
        <f>IFERROR(_xlfn.MINIFS(Tabla135[Impacto residual],Tabla135[Id Riesgo],Tabla135[[#This Row],[Id Riesgo]]),"")</f>
        <v>0</v>
      </c>
      <c r="AF1025" s="310" t="str" cm="1">
        <f t="array" ref="AF102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25" s="310" t="str" cm="1">
        <f t="array" ref="AG102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2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25" s="213"/>
      <c r="AJ1025" s="727">
        <f>_xlfn.MINIFS(Tabla135[Probabilidad residual],Tabla135[Id Riesgo],Tabla135[[#This Row],[Id Riesgo]])</f>
        <v>0</v>
      </c>
      <c r="AK1025" s="727">
        <f>_xlfn.MINIFS(Tabla135[Impacto residual],Tabla135[Id Riesgo],Tabla135[[#This Row],[Id Riesgo]])</f>
        <v>0</v>
      </c>
      <c r="AL1025" s="727"/>
      <c r="AM1025" s="727"/>
      <c r="AN1025" s="213"/>
      <c r="AO1025" s="213"/>
      <c r="AP1025" s="213"/>
      <c r="AQ1025" s="213"/>
      <c r="AR1025" s="213"/>
      <c r="AS1025" s="213"/>
      <c r="AT1025" s="213"/>
      <c r="AU1025" s="213"/>
      <c r="AV1025" s="213"/>
      <c r="AW1025" s="213"/>
      <c r="AX1025" s="213"/>
      <c r="AY1025" s="213"/>
    </row>
    <row r="1026" spans="1:51" ht="14.6" x14ac:dyDescent="0.4">
      <c r="A1026" s="735" t="str">
        <f>Tabla135[[#This Row],[Id Riesgo]]</f>
        <v>RC102</v>
      </c>
      <c r="B1026" s="736" t="str">
        <f>Tabla135[[#This Row],[Riesgo]]</f>
        <v/>
      </c>
      <c r="C1026" s="742" t="b">
        <f>Tabla135[[#This Row],[Identificado en paso 1 y 2?]]</f>
        <v>0</v>
      </c>
      <c r="D1026" s="727" t="str">
        <f>_xlfn.XLOOKUP(Tabla135[[#This Row],[Id Riesgo]],Tabla13[Id Riesgo],Tabla13[Probabilidad],"",1)</f>
        <v/>
      </c>
      <c r="E1026" s="727" t="str">
        <f>IF(C1026=TRUE,_xlfn.XLOOKUP(Tabla135[[#This Row],[Id Riesgo]],Tabla13[Id Riesgo],Tabla13[Porcentaje Impacto],"",1),"")</f>
        <v/>
      </c>
      <c r="F1026" s="290" t="str">
        <f t="shared" si="101"/>
        <v>RC102</v>
      </c>
      <c r="G1026" s="415" t="b">
        <f>_xlfn.XLOOKUP(F1026,Tabla13[Id Riesgo],Tabla13[Registro diligenciado],FALSE,1)</f>
        <v>0</v>
      </c>
      <c r="H1026" s="290" t="str">
        <f>IF(G1026,_xlfn.XLOOKUP(F1026,Tabla6[Id Riesgo],Tabla6[DESCRIPCIÓN DEL RIESGO],FALSE,1),"")</f>
        <v/>
      </c>
      <c r="I1026" s="327" t="str">
        <f>_xlfn.XLOOKUP(Tabla135[[#This Row],[Id Riesgo]],Tabla13[Id Riesgo],Tabla13[Probabilidad])</f>
        <v/>
      </c>
      <c r="J1026" s="327" t="str">
        <f>_xlfn.XLOOKUP(Tabla135[[#This Row],[Id Riesgo]],Tabla13[Id Riesgo],Tabla13[Porcentaje Impacto],"",1)</f>
        <v/>
      </c>
      <c r="K1026" s="311">
        <v>5</v>
      </c>
      <c r="L1026" s="314"/>
      <c r="M1026" s="314"/>
      <c r="N1026" s="314"/>
      <c r="O1026" s="295"/>
      <c r="P1026" s="314"/>
      <c r="Q1026" s="328" t="str">
        <f>_xlfn.TEXTJOIN(" ",TRUE,Tabla135[[#This Row],[Actividad - Acción ¿Qué?
Inicia con verbo]],Tabla135[[#This Row],[Complemento
(Observaciones o desviaciones)]])</f>
        <v/>
      </c>
      <c r="R1026" s="295"/>
      <c r="S1026" s="327" t="str">
        <f>_xlfn.XLOOKUP(Tabla135[[#This Row],[Tipo de control]],Tabla7[Tipo de control],Tabla7[Peso],"",1)</f>
        <v/>
      </c>
      <c r="T1026" s="290" t="str">
        <f>_xlfn.XLOOKUP(Tabla135[[#This Row],[Tipo de control]],Tabla7[Tipo de control],Tabla7[Afectación matriz],"",1)</f>
        <v/>
      </c>
      <c r="U1026" s="295"/>
      <c r="V1026" s="327" t="str">
        <f>_xlfn.XLOOKUP(Tabla135[[#This Row],[Implementación]],Tabla11[Implementación],Tabla11[Peso],"",1)</f>
        <v/>
      </c>
      <c r="W1026" s="295"/>
      <c r="X1026" s="295"/>
      <c r="Y1026" s="295"/>
      <c r="Z1026" s="295"/>
      <c r="AA1026" s="310" t="str">
        <f>IFERROR(Tabla135[[#This Row],[Peso del control]]+Tabla135[[#This Row],[Peso de la implementación]],"")</f>
        <v/>
      </c>
      <c r="AB1026" s="310" t="str" cm="1">
        <f t="array" ref="AB1026">IFERROR(IF(Tabla135[[#This Row],[Registro diligenciado]]=TRUE,_xlfn.IFS(AND(Tabla135[[#This Row],[No. de Control]]=1,Tabla135[[#This Row],[Desplazamiento en la Matriz]]="Probabilidad"),D1026-(D1026*Tabla135[[#This Row],[Valor del control]]),AND(Tabla135[[#This Row],[No. de Control]]&gt;1,Tabla135[[#This Row],[Desplazamiento en la Matriz]]="Probabilidad"),AB1025-(AB1025*Tabla135[[#This Row],[Valor del control]]),AND(Tabla135[[#This Row],[No. de Control]]=1,Tabla135[[#This Row],[Desplazamiento en la Matriz]]="Impacto"),D1026,AND(Tabla135[[#This Row],[No. de Control]]&gt;1,Tabla135[[#This Row],[Desplazamiento en la Matriz]]="Impacto"),AB1025),""),"")</f>
        <v/>
      </c>
      <c r="AC1026" s="310" t="str" cm="1">
        <f t="array" ref="AC1026">IFERROR(IF(Tabla135[[#This Row],[Registro diligenciado]]=TRUE,_xlfn.IFS(AND(Tabla135[[#This Row],[No. de Control]]=1,Tabla135[[#This Row],[Desplazamiento en la Matriz]]="Impacto"),E1026-(E1026*Tabla135[[#This Row],[Valor del control]]),AND(Tabla135[[#This Row],[No. de Control]]&gt;1,Tabla135[[#This Row],[Desplazamiento en la Matriz]]="Impacto"),AC1025-(AC1025*Tabla135[[#This Row],[Valor del control]]),AND(Tabla135[[#This Row],[No. de Control]]=1,Tabla135[[#This Row],[Desplazamiento en la Matriz]]="Probabilidad"),E1026,AND(Tabla135[[#This Row],[No. de Control]]&gt;1,Tabla135[[#This Row],[Desplazamiento en la Matriz]]="Probabilidad"),AC1025),""),"")</f>
        <v/>
      </c>
      <c r="AD1026" s="310">
        <f>IFERROR(_xlfn.MINIFS(Tabla135[Probabilidad residual],Tabla135[Id Riesgo],Tabla135[[#This Row],[Id Riesgo]]),"")</f>
        <v>0</v>
      </c>
      <c r="AE1026" s="310">
        <f>IFERROR(_xlfn.MINIFS(Tabla135[Impacto residual],Tabla135[Id Riesgo],Tabla135[[#This Row],[Id Riesgo]]),"")</f>
        <v>0</v>
      </c>
      <c r="AF1026" s="310" t="str" cm="1">
        <f t="array" ref="AF102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26" s="310" t="str" cm="1">
        <f t="array" ref="AG102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2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26" s="213"/>
      <c r="AJ1026" s="727">
        <f>_xlfn.MINIFS(Tabla135[Probabilidad residual],Tabla135[Id Riesgo],Tabla135[[#This Row],[Id Riesgo]])</f>
        <v>0</v>
      </c>
      <c r="AK1026" s="727">
        <f>_xlfn.MINIFS(Tabla135[Impacto residual],Tabla135[Id Riesgo],Tabla135[[#This Row],[Id Riesgo]])</f>
        <v>0</v>
      </c>
      <c r="AL1026" s="727"/>
      <c r="AM1026" s="727"/>
      <c r="AN1026" s="213"/>
      <c r="AO1026" s="213"/>
      <c r="AP1026" s="213"/>
      <c r="AQ1026" s="213"/>
      <c r="AR1026" s="213"/>
      <c r="AS1026" s="213"/>
      <c r="AT1026" s="213"/>
      <c r="AU1026" s="213"/>
      <c r="AV1026" s="213"/>
      <c r="AW1026" s="213"/>
      <c r="AX1026" s="213"/>
      <c r="AY1026" s="213"/>
    </row>
    <row r="1027" spans="1:51" ht="14.6" x14ac:dyDescent="0.4">
      <c r="A1027" s="735" t="str">
        <f>Tabla135[[#This Row],[Id Riesgo]]</f>
        <v>RC102</v>
      </c>
      <c r="B1027" s="736" t="str">
        <f>Tabla135[[#This Row],[Riesgo]]</f>
        <v/>
      </c>
      <c r="C1027" s="742" t="b">
        <f>Tabla135[[#This Row],[Identificado en paso 1 y 2?]]</f>
        <v>0</v>
      </c>
      <c r="D1027" s="727" t="str">
        <f>_xlfn.XLOOKUP(Tabla135[[#This Row],[Id Riesgo]],Tabla13[Id Riesgo],Tabla13[Probabilidad],"",1)</f>
        <v/>
      </c>
      <c r="E1027" s="727" t="str">
        <f>IF(C1027=TRUE,_xlfn.XLOOKUP(Tabla135[[#This Row],[Id Riesgo]],Tabla13[Id Riesgo],Tabla13[Porcentaje Impacto],"",1),"")</f>
        <v/>
      </c>
      <c r="F1027" s="290" t="str">
        <f t="shared" si="101"/>
        <v>RC102</v>
      </c>
      <c r="G1027" s="415" t="b">
        <f>_xlfn.XLOOKUP(F1027,Tabla13[Id Riesgo],Tabla13[Registro diligenciado],FALSE,1)</f>
        <v>0</v>
      </c>
      <c r="H1027" s="290" t="str">
        <f>IF(G1027,_xlfn.XLOOKUP(F1027,Tabla6[Id Riesgo],Tabla6[DESCRIPCIÓN DEL RIESGO],FALSE,1),"")</f>
        <v/>
      </c>
      <c r="I1027" s="327" t="str">
        <f>_xlfn.XLOOKUP(Tabla135[[#This Row],[Id Riesgo]],Tabla13[Id Riesgo],Tabla13[Probabilidad])</f>
        <v/>
      </c>
      <c r="J1027" s="327" t="str">
        <f>_xlfn.XLOOKUP(Tabla135[[#This Row],[Id Riesgo]],Tabla13[Id Riesgo],Tabla13[Porcentaje Impacto],"",1)</f>
        <v/>
      </c>
      <c r="K1027" s="311">
        <v>6</v>
      </c>
      <c r="L1027" s="314"/>
      <c r="M1027" s="314"/>
      <c r="N1027" s="314"/>
      <c r="O1027" s="295"/>
      <c r="P1027" s="314"/>
      <c r="Q1027" s="328" t="str">
        <f>_xlfn.TEXTJOIN(" ",TRUE,Tabla135[[#This Row],[Actividad - Acción ¿Qué?
Inicia con verbo]],Tabla135[[#This Row],[Complemento
(Observaciones o desviaciones)]])</f>
        <v/>
      </c>
      <c r="R1027" s="295"/>
      <c r="S1027" s="327" t="str">
        <f>_xlfn.XLOOKUP(Tabla135[[#This Row],[Tipo de control]],Tabla7[Tipo de control],Tabla7[Peso],"",1)</f>
        <v/>
      </c>
      <c r="T1027" s="290" t="str">
        <f>_xlfn.XLOOKUP(Tabla135[[#This Row],[Tipo de control]],Tabla7[Tipo de control],Tabla7[Afectación matriz],"",1)</f>
        <v/>
      </c>
      <c r="U1027" s="295"/>
      <c r="V1027" s="327" t="str">
        <f>_xlfn.XLOOKUP(Tabla135[[#This Row],[Implementación]],Tabla11[Implementación],Tabla11[Peso],"",1)</f>
        <v/>
      </c>
      <c r="W1027" s="295"/>
      <c r="X1027" s="295"/>
      <c r="Y1027" s="295"/>
      <c r="Z1027" s="295"/>
      <c r="AA1027" s="310" t="str">
        <f>IFERROR(Tabla135[[#This Row],[Peso del control]]+Tabla135[[#This Row],[Peso de la implementación]],"")</f>
        <v/>
      </c>
      <c r="AB1027" s="310" t="str" cm="1">
        <f t="array" ref="AB1027">IFERROR(IF(Tabla135[[#This Row],[Registro diligenciado]]=TRUE,_xlfn.IFS(AND(Tabla135[[#This Row],[No. de Control]]=1,Tabla135[[#This Row],[Desplazamiento en la Matriz]]="Probabilidad"),D1027-(D1027*Tabla135[[#This Row],[Valor del control]]),AND(Tabla135[[#This Row],[No. de Control]]&gt;1,Tabla135[[#This Row],[Desplazamiento en la Matriz]]="Probabilidad"),AB1026-(AB1026*Tabla135[[#This Row],[Valor del control]]),AND(Tabla135[[#This Row],[No. de Control]]=1,Tabla135[[#This Row],[Desplazamiento en la Matriz]]="Impacto"),D1027,AND(Tabla135[[#This Row],[No. de Control]]&gt;1,Tabla135[[#This Row],[Desplazamiento en la Matriz]]="Impacto"),AB1026),""),"")</f>
        <v/>
      </c>
      <c r="AC1027" s="310" t="str" cm="1">
        <f t="array" ref="AC1027">IFERROR(IF(Tabla135[[#This Row],[Registro diligenciado]]=TRUE,_xlfn.IFS(AND(Tabla135[[#This Row],[No. de Control]]=1,Tabla135[[#This Row],[Desplazamiento en la Matriz]]="Impacto"),E1027-(E1027*Tabla135[[#This Row],[Valor del control]]),AND(Tabla135[[#This Row],[No. de Control]]&gt;1,Tabla135[[#This Row],[Desplazamiento en la Matriz]]="Impacto"),AC1026-(AC1026*Tabla135[[#This Row],[Valor del control]]),AND(Tabla135[[#This Row],[No. de Control]]=1,Tabla135[[#This Row],[Desplazamiento en la Matriz]]="Probabilidad"),E1027,AND(Tabla135[[#This Row],[No. de Control]]&gt;1,Tabla135[[#This Row],[Desplazamiento en la Matriz]]="Probabilidad"),AC1026),""),"")</f>
        <v/>
      </c>
      <c r="AD1027" s="310">
        <f>IFERROR(_xlfn.MINIFS(Tabla135[Probabilidad residual],Tabla135[Id Riesgo],Tabla135[[#This Row],[Id Riesgo]]),"")</f>
        <v>0</v>
      </c>
      <c r="AE1027" s="310">
        <f>IFERROR(_xlfn.MINIFS(Tabla135[Impacto residual],Tabla135[Id Riesgo],Tabla135[[#This Row],[Id Riesgo]]),"")</f>
        <v>0</v>
      </c>
      <c r="AF1027" s="310" t="str" cm="1">
        <f t="array" ref="AF102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27" s="310" t="str" cm="1">
        <f t="array" ref="AG102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2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27" s="213"/>
      <c r="AJ1027" s="727">
        <f>_xlfn.MINIFS(Tabla135[Probabilidad residual],Tabla135[Id Riesgo],Tabla135[[#This Row],[Id Riesgo]])</f>
        <v>0</v>
      </c>
      <c r="AK1027" s="727">
        <f>_xlfn.MINIFS(Tabla135[Impacto residual],Tabla135[Id Riesgo],Tabla135[[#This Row],[Id Riesgo]])</f>
        <v>0</v>
      </c>
      <c r="AL1027" s="727"/>
      <c r="AM1027" s="727"/>
      <c r="AN1027" s="213"/>
      <c r="AO1027" s="213"/>
      <c r="AP1027" s="213"/>
      <c r="AQ1027" s="213"/>
      <c r="AR1027" s="213"/>
      <c r="AS1027" s="213"/>
      <c r="AT1027" s="213"/>
      <c r="AU1027" s="213"/>
      <c r="AV1027" s="213"/>
      <c r="AW1027" s="213"/>
      <c r="AX1027" s="213"/>
      <c r="AY1027" s="213"/>
    </row>
    <row r="1028" spans="1:51" ht="14.6" x14ac:dyDescent="0.4">
      <c r="A1028" s="735" t="str">
        <f>Tabla135[[#This Row],[Id Riesgo]]</f>
        <v>RC102</v>
      </c>
      <c r="B1028" s="736" t="str">
        <f>Tabla135[[#This Row],[Riesgo]]</f>
        <v/>
      </c>
      <c r="C1028" s="742" t="b">
        <f>Tabla135[[#This Row],[Identificado en paso 1 y 2?]]</f>
        <v>0</v>
      </c>
      <c r="D1028" s="727" t="str">
        <f>_xlfn.XLOOKUP(Tabla135[[#This Row],[Id Riesgo]],Tabla13[Id Riesgo],Tabla13[Probabilidad],"",1)</f>
        <v/>
      </c>
      <c r="E1028" s="727" t="str">
        <f>IF(C1028=TRUE,_xlfn.XLOOKUP(Tabla135[[#This Row],[Id Riesgo]],Tabla13[Id Riesgo],Tabla13[Porcentaje Impacto],"",1),"")</f>
        <v/>
      </c>
      <c r="F1028" s="290" t="str">
        <f t="shared" si="101"/>
        <v>RC102</v>
      </c>
      <c r="G1028" s="415" t="b">
        <f>_xlfn.XLOOKUP(F1028,Tabla13[Id Riesgo],Tabla13[Registro diligenciado],FALSE,1)</f>
        <v>0</v>
      </c>
      <c r="H1028" s="290" t="str">
        <f>IF(G1028,_xlfn.XLOOKUP(F1028,Tabla6[Id Riesgo],Tabla6[DESCRIPCIÓN DEL RIESGO],FALSE,1),"")</f>
        <v/>
      </c>
      <c r="I1028" s="327" t="str">
        <f>_xlfn.XLOOKUP(Tabla135[[#This Row],[Id Riesgo]],Tabla13[Id Riesgo],Tabla13[Probabilidad])</f>
        <v/>
      </c>
      <c r="J1028" s="327" t="str">
        <f>_xlfn.XLOOKUP(Tabla135[[#This Row],[Id Riesgo]],Tabla13[Id Riesgo],Tabla13[Porcentaje Impacto],"",1)</f>
        <v/>
      </c>
      <c r="K1028" s="311">
        <v>7</v>
      </c>
      <c r="L1028" s="314"/>
      <c r="M1028" s="314"/>
      <c r="N1028" s="314"/>
      <c r="O1028" s="295"/>
      <c r="P1028" s="314"/>
      <c r="Q1028" s="328" t="str">
        <f>_xlfn.TEXTJOIN(" ",TRUE,Tabla135[[#This Row],[Actividad - Acción ¿Qué?
Inicia con verbo]],Tabla135[[#This Row],[Complemento
(Observaciones o desviaciones)]])</f>
        <v/>
      </c>
      <c r="R1028" s="295"/>
      <c r="S1028" s="327" t="str">
        <f>_xlfn.XLOOKUP(Tabla135[[#This Row],[Tipo de control]],Tabla7[Tipo de control],Tabla7[Peso],"",1)</f>
        <v/>
      </c>
      <c r="T1028" s="290" t="str">
        <f>_xlfn.XLOOKUP(Tabla135[[#This Row],[Tipo de control]],Tabla7[Tipo de control],Tabla7[Afectación matriz],"",1)</f>
        <v/>
      </c>
      <c r="U1028" s="295"/>
      <c r="V1028" s="327" t="str">
        <f>_xlfn.XLOOKUP(Tabla135[[#This Row],[Implementación]],Tabla11[Implementación],Tabla11[Peso],"",1)</f>
        <v/>
      </c>
      <c r="W1028" s="295"/>
      <c r="X1028" s="295"/>
      <c r="Y1028" s="295"/>
      <c r="Z1028" s="295"/>
      <c r="AA1028" s="310" t="str">
        <f>IFERROR(Tabla135[[#This Row],[Peso del control]]+Tabla135[[#This Row],[Peso de la implementación]],"")</f>
        <v/>
      </c>
      <c r="AB1028" s="310" t="str" cm="1">
        <f t="array" ref="AB1028">IFERROR(IF(Tabla135[[#This Row],[Registro diligenciado]]=TRUE,_xlfn.IFS(AND(Tabla135[[#This Row],[No. de Control]]=1,Tabla135[[#This Row],[Desplazamiento en la Matriz]]="Probabilidad"),D1028-(D1028*Tabla135[[#This Row],[Valor del control]]),AND(Tabla135[[#This Row],[No. de Control]]&gt;1,Tabla135[[#This Row],[Desplazamiento en la Matriz]]="Probabilidad"),AB1027-(AB1027*Tabla135[[#This Row],[Valor del control]]),AND(Tabla135[[#This Row],[No. de Control]]=1,Tabla135[[#This Row],[Desplazamiento en la Matriz]]="Impacto"),D1028,AND(Tabla135[[#This Row],[No. de Control]]&gt;1,Tabla135[[#This Row],[Desplazamiento en la Matriz]]="Impacto"),AB1027),""),"")</f>
        <v/>
      </c>
      <c r="AC1028" s="310" t="str" cm="1">
        <f t="array" ref="AC1028">IFERROR(IF(Tabla135[[#This Row],[Registro diligenciado]]=TRUE,_xlfn.IFS(AND(Tabla135[[#This Row],[No. de Control]]=1,Tabla135[[#This Row],[Desplazamiento en la Matriz]]="Impacto"),E1028-(E1028*Tabla135[[#This Row],[Valor del control]]),AND(Tabla135[[#This Row],[No. de Control]]&gt;1,Tabla135[[#This Row],[Desplazamiento en la Matriz]]="Impacto"),AC1027-(AC1027*Tabla135[[#This Row],[Valor del control]]),AND(Tabla135[[#This Row],[No. de Control]]=1,Tabla135[[#This Row],[Desplazamiento en la Matriz]]="Probabilidad"),E1028,AND(Tabla135[[#This Row],[No. de Control]]&gt;1,Tabla135[[#This Row],[Desplazamiento en la Matriz]]="Probabilidad"),AC1027),""),"")</f>
        <v/>
      </c>
      <c r="AD1028" s="310">
        <f>IFERROR(_xlfn.MINIFS(Tabla135[Probabilidad residual],Tabla135[Id Riesgo],Tabla135[[#This Row],[Id Riesgo]]),"")</f>
        <v>0</v>
      </c>
      <c r="AE1028" s="310">
        <f>IFERROR(_xlfn.MINIFS(Tabla135[Impacto residual],Tabla135[Id Riesgo],Tabla135[[#This Row],[Id Riesgo]]),"")</f>
        <v>0</v>
      </c>
      <c r="AF1028" s="310" t="str" cm="1">
        <f t="array" ref="AF102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28" s="310" t="str" cm="1">
        <f t="array" ref="AG102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2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28" s="213"/>
      <c r="AJ1028" s="727">
        <f>_xlfn.MINIFS(Tabla135[Probabilidad residual],Tabla135[Id Riesgo],Tabla135[[#This Row],[Id Riesgo]])</f>
        <v>0</v>
      </c>
      <c r="AK1028" s="727">
        <f>_xlfn.MINIFS(Tabla135[Impacto residual],Tabla135[Id Riesgo],Tabla135[[#This Row],[Id Riesgo]])</f>
        <v>0</v>
      </c>
      <c r="AL1028" s="727"/>
      <c r="AM1028" s="727"/>
      <c r="AN1028" s="213"/>
      <c r="AO1028" s="213"/>
      <c r="AP1028" s="213"/>
      <c r="AQ1028" s="213"/>
      <c r="AR1028" s="213"/>
      <c r="AS1028" s="213"/>
      <c r="AT1028" s="213"/>
      <c r="AU1028" s="213"/>
      <c r="AV1028" s="213"/>
      <c r="AW1028" s="213"/>
      <c r="AX1028" s="213"/>
      <c r="AY1028" s="213"/>
    </row>
    <row r="1029" spans="1:51" ht="14.6" x14ac:dyDescent="0.4">
      <c r="A1029" s="735" t="str">
        <f>Tabla135[[#This Row],[Id Riesgo]]</f>
        <v>RC102</v>
      </c>
      <c r="B1029" s="736" t="str">
        <f>Tabla135[[#This Row],[Riesgo]]</f>
        <v/>
      </c>
      <c r="C1029" s="742" t="b">
        <f>Tabla135[[#This Row],[Identificado en paso 1 y 2?]]</f>
        <v>0</v>
      </c>
      <c r="D1029" s="727" t="str">
        <f>_xlfn.XLOOKUP(Tabla135[[#This Row],[Id Riesgo]],Tabla13[Id Riesgo],Tabla13[Probabilidad],"",1)</f>
        <v/>
      </c>
      <c r="E1029" s="727" t="str">
        <f>IF(C1029=TRUE,_xlfn.XLOOKUP(Tabla135[[#This Row],[Id Riesgo]],Tabla13[Id Riesgo],Tabla13[Porcentaje Impacto],"",1),"")</f>
        <v/>
      </c>
      <c r="F1029" s="290" t="str">
        <f t="shared" si="101"/>
        <v>RC102</v>
      </c>
      <c r="G1029" s="415" t="b">
        <f>_xlfn.XLOOKUP(F1029,Tabla13[Id Riesgo],Tabla13[Registro diligenciado],FALSE,1)</f>
        <v>0</v>
      </c>
      <c r="H1029" s="290" t="str">
        <f>IF(G1029,_xlfn.XLOOKUP(F1029,Tabla6[Id Riesgo],Tabla6[DESCRIPCIÓN DEL RIESGO],FALSE,1),"")</f>
        <v/>
      </c>
      <c r="I1029" s="327" t="str">
        <f>_xlfn.XLOOKUP(Tabla135[[#This Row],[Id Riesgo]],Tabla13[Id Riesgo],Tabla13[Probabilidad])</f>
        <v/>
      </c>
      <c r="J1029" s="327" t="str">
        <f>_xlfn.XLOOKUP(Tabla135[[#This Row],[Id Riesgo]],Tabla13[Id Riesgo],Tabla13[Porcentaje Impacto],"",1)</f>
        <v/>
      </c>
      <c r="K1029" s="311">
        <v>8</v>
      </c>
      <c r="L1029" s="314"/>
      <c r="M1029" s="314"/>
      <c r="N1029" s="314"/>
      <c r="O1029" s="295"/>
      <c r="P1029" s="314"/>
      <c r="Q1029" s="328" t="str">
        <f>_xlfn.TEXTJOIN(" ",TRUE,Tabla135[[#This Row],[Actividad - Acción ¿Qué?
Inicia con verbo]],Tabla135[[#This Row],[Complemento
(Observaciones o desviaciones)]])</f>
        <v/>
      </c>
      <c r="R1029" s="295"/>
      <c r="S1029" s="327" t="str">
        <f>_xlfn.XLOOKUP(Tabla135[[#This Row],[Tipo de control]],Tabla7[Tipo de control],Tabla7[Peso],"",1)</f>
        <v/>
      </c>
      <c r="T1029" s="290" t="str">
        <f>_xlfn.XLOOKUP(Tabla135[[#This Row],[Tipo de control]],Tabla7[Tipo de control],Tabla7[Afectación matriz],"",1)</f>
        <v/>
      </c>
      <c r="U1029" s="295"/>
      <c r="V1029" s="327" t="str">
        <f>_xlfn.XLOOKUP(Tabla135[[#This Row],[Implementación]],Tabla11[Implementación],Tabla11[Peso],"",1)</f>
        <v/>
      </c>
      <c r="W1029" s="295"/>
      <c r="X1029" s="295"/>
      <c r="Y1029" s="295"/>
      <c r="Z1029" s="295"/>
      <c r="AA1029" s="310" t="str">
        <f>IFERROR(Tabla135[[#This Row],[Peso del control]]+Tabla135[[#This Row],[Peso de la implementación]],"")</f>
        <v/>
      </c>
      <c r="AB1029" s="310" t="str" cm="1">
        <f t="array" ref="AB1029">IFERROR(IF(Tabla135[[#This Row],[Registro diligenciado]]=TRUE,_xlfn.IFS(AND(Tabla135[[#This Row],[No. de Control]]=1,Tabla135[[#This Row],[Desplazamiento en la Matriz]]="Probabilidad"),D1029-(D1029*Tabla135[[#This Row],[Valor del control]]),AND(Tabla135[[#This Row],[No. de Control]]&gt;1,Tabla135[[#This Row],[Desplazamiento en la Matriz]]="Probabilidad"),AB1028-(AB1028*Tabla135[[#This Row],[Valor del control]]),AND(Tabla135[[#This Row],[No. de Control]]=1,Tabla135[[#This Row],[Desplazamiento en la Matriz]]="Impacto"),D1029,AND(Tabla135[[#This Row],[No. de Control]]&gt;1,Tabla135[[#This Row],[Desplazamiento en la Matriz]]="Impacto"),AB1028),""),"")</f>
        <v/>
      </c>
      <c r="AC1029" s="310" t="str" cm="1">
        <f t="array" ref="AC1029">IFERROR(IF(Tabla135[[#This Row],[Registro diligenciado]]=TRUE,_xlfn.IFS(AND(Tabla135[[#This Row],[No. de Control]]=1,Tabla135[[#This Row],[Desplazamiento en la Matriz]]="Impacto"),E1029-(E1029*Tabla135[[#This Row],[Valor del control]]),AND(Tabla135[[#This Row],[No. de Control]]&gt;1,Tabla135[[#This Row],[Desplazamiento en la Matriz]]="Impacto"),AC1028-(AC1028*Tabla135[[#This Row],[Valor del control]]),AND(Tabla135[[#This Row],[No. de Control]]=1,Tabla135[[#This Row],[Desplazamiento en la Matriz]]="Probabilidad"),E1029,AND(Tabla135[[#This Row],[No. de Control]]&gt;1,Tabla135[[#This Row],[Desplazamiento en la Matriz]]="Probabilidad"),AC1028),""),"")</f>
        <v/>
      </c>
      <c r="AD1029" s="310">
        <f>IFERROR(_xlfn.MINIFS(Tabla135[Probabilidad residual],Tabla135[Id Riesgo],Tabla135[[#This Row],[Id Riesgo]]),"")</f>
        <v>0</v>
      </c>
      <c r="AE1029" s="310">
        <f>IFERROR(_xlfn.MINIFS(Tabla135[Impacto residual],Tabla135[Id Riesgo],Tabla135[[#This Row],[Id Riesgo]]),"")</f>
        <v>0</v>
      </c>
      <c r="AF1029" s="310" t="str" cm="1">
        <f t="array" ref="AF102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29" s="310" t="str" cm="1">
        <f t="array" ref="AG102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2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29" s="213"/>
      <c r="AJ1029" s="727">
        <f>_xlfn.MINIFS(Tabla135[Probabilidad residual],Tabla135[Id Riesgo],Tabla135[[#This Row],[Id Riesgo]])</f>
        <v>0</v>
      </c>
      <c r="AK1029" s="727">
        <f>_xlfn.MINIFS(Tabla135[Impacto residual],Tabla135[Id Riesgo],Tabla135[[#This Row],[Id Riesgo]])</f>
        <v>0</v>
      </c>
      <c r="AL1029" s="727"/>
      <c r="AM1029" s="727"/>
      <c r="AN1029" s="213"/>
      <c r="AO1029" s="213"/>
      <c r="AP1029" s="213"/>
      <c r="AQ1029" s="213"/>
      <c r="AR1029" s="213"/>
      <c r="AS1029" s="213"/>
      <c r="AT1029" s="213"/>
      <c r="AU1029" s="213"/>
      <c r="AV1029" s="213"/>
      <c r="AW1029" s="213"/>
      <c r="AX1029" s="213"/>
      <c r="AY1029" s="213"/>
    </row>
    <row r="1030" spans="1:51" ht="14.6" x14ac:dyDescent="0.4">
      <c r="A1030" s="735" t="str">
        <f>Tabla135[[#This Row],[Id Riesgo]]</f>
        <v>RC102</v>
      </c>
      <c r="B1030" s="736" t="str">
        <f>Tabla135[[#This Row],[Riesgo]]</f>
        <v/>
      </c>
      <c r="C1030" s="742" t="b">
        <f>Tabla135[[#This Row],[Identificado en paso 1 y 2?]]</f>
        <v>0</v>
      </c>
      <c r="D1030" s="727" t="str">
        <f>_xlfn.XLOOKUP(Tabla135[[#This Row],[Id Riesgo]],Tabla13[Id Riesgo],Tabla13[Probabilidad],"",1)</f>
        <v/>
      </c>
      <c r="E1030" s="727" t="str">
        <f>IF(C1030=TRUE,_xlfn.XLOOKUP(Tabla135[[#This Row],[Id Riesgo]],Tabla13[Id Riesgo],Tabla13[Porcentaje Impacto],"",1),"")</f>
        <v/>
      </c>
      <c r="F1030" s="290" t="str">
        <f t="shared" si="101"/>
        <v>RC102</v>
      </c>
      <c r="G1030" s="415" t="b">
        <f>_xlfn.XLOOKUP(F1030,Tabla13[Id Riesgo],Tabla13[Registro diligenciado],FALSE,1)</f>
        <v>0</v>
      </c>
      <c r="H1030" s="290" t="str">
        <f>IF(G1030,_xlfn.XLOOKUP(F1030,Tabla6[Id Riesgo],Tabla6[DESCRIPCIÓN DEL RIESGO],FALSE,1),"")</f>
        <v/>
      </c>
      <c r="I1030" s="327" t="str">
        <f>_xlfn.XLOOKUP(Tabla135[[#This Row],[Id Riesgo]],Tabla13[Id Riesgo],Tabla13[Probabilidad])</f>
        <v/>
      </c>
      <c r="J1030" s="327" t="str">
        <f>_xlfn.XLOOKUP(Tabla135[[#This Row],[Id Riesgo]],Tabla13[Id Riesgo],Tabla13[Porcentaje Impacto],"",1)</f>
        <v/>
      </c>
      <c r="K1030" s="311">
        <v>9</v>
      </c>
      <c r="L1030" s="314"/>
      <c r="M1030" s="314"/>
      <c r="N1030" s="314"/>
      <c r="O1030" s="295"/>
      <c r="P1030" s="314"/>
      <c r="Q1030" s="328" t="str">
        <f>_xlfn.TEXTJOIN(" ",TRUE,Tabla135[[#This Row],[Actividad - Acción ¿Qué?
Inicia con verbo]],Tabla135[[#This Row],[Complemento
(Observaciones o desviaciones)]])</f>
        <v/>
      </c>
      <c r="R1030" s="295"/>
      <c r="S1030" s="327" t="str">
        <f>_xlfn.XLOOKUP(Tabla135[[#This Row],[Tipo de control]],Tabla7[Tipo de control],Tabla7[Peso],"",1)</f>
        <v/>
      </c>
      <c r="T1030" s="290" t="str">
        <f>_xlfn.XLOOKUP(Tabla135[[#This Row],[Tipo de control]],Tabla7[Tipo de control],Tabla7[Afectación matriz],"",1)</f>
        <v/>
      </c>
      <c r="U1030" s="295"/>
      <c r="V1030" s="327" t="str">
        <f>_xlfn.XLOOKUP(Tabla135[[#This Row],[Implementación]],Tabla11[Implementación],Tabla11[Peso],"",1)</f>
        <v/>
      </c>
      <c r="W1030" s="295"/>
      <c r="X1030" s="295"/>
      <c r="Y1030" s="295"/>
      <c r="Z1030" s="295"/>
      <c r="AA1030" s="310" t="str">
        <f>IFERROR(Tabla135[[#This Row],[Peso del control]]+Tabla135[[#This Row],[Peso de la implementación]],"")</f>
        <v/>
      </c>
      <c r="AB1030" s="310" t="str" cm="1">
        <f t="array" ref="AB1030">IFERROR(IF(Tabla135[[#This Row],[Registro diligenciado]]=TRUE,_xlfn.IFS(AND(Tabla135[[#This Row],[No. de Control]]=1,Tabla135[[#This Row],[Desplazamiento en la Matriz]]="Probabilidad"),D1030-(D1030*Tabla135[[#This Row],[Valor del control]]),AND(Tabla135[[#This Row],[No. de Control]]&gt;1,Tabla135[[#This Row],[Desplazamiento en la Matriz]]="Probabilidad"),AB1029-(AB1029*Tabla135[[#This Row],[Valor del control]]),AND(Tabla135[[#This Row],[No. de Control]]=1,Tabla135[[#This Row],[Desplazamiento en la Matriz]]="Impacto"),D1030,AND(Tabla135[[#This Row],[No. de Control]]&gt;1,Tabla135[[#This Row],[Desplazamiento en la Matriz]]="Impacto"),AB1029),""),"")</f>
        <v/>
      </c>
      <c r="AC1030" s="310" t="str" cm="1">
        <f t="array" ref="AC1030">IFERROR(IF(Tabla135[[#This Row],[Registro diligenciado]]=TRUE,_xlfn.IFS(AND(Tabla135[[#This Row],[No. de Control]]=1,Tabla135[[#This Row],[Desplazamiento en la Matriz]]="Impacto"),E1030-(E1030*Tabla135[[#This Row],[Valor del control]]),AND(Tabla135[[#This Row],[No. de Control]]&gt;1,Tabla135[[#This Row],[Desplazamiento en la Matriz]]="Impacto"),AC1029-(AC1029*Tabla135[[#This Row],[Valor del control]]),AND(Tabla135[[#This Row],[No. de Control]]=1,Tabla135[[#This Row],[Desplazamiento en la Matriz]]="Probabilidad"),E1030,AND(Tabla135[[#This Row],[No. de Control]]&gt;1,Tabla135[[#This Row],[Desplazamiento en la Matriz]]="Probabilidad"),AC1029),""),"")</f>
        <v/>
      </c>
      <c r="AD1030" s="310">
        <f>IFERROR(_xlfn.MINIFS(Tabla135[Probabilidad residual],Tabla135[Id Riesgo],Tabla135[[#This Row],[Id Riesgo]]),"")</f>
        <v>0</v>
      </c>
      <c r="AE1030" s="310">
        <f>IFERROR(_xlfn.MINIFS(Tabla135[Impacto residual],Tabla135[Id Riesgo],Tabla135[[#This Row],[Id Riesgo]]),"")</f>
        <v>0</v>
      </c>
      <c r="AF1030" s="310" t="str" cm="1">
        <f t="array" ref="AF103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30" s="310" t="str" cm="1">
        <f t="array" ref="AG103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3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30" s="213"/>
      <c r="AJ1030" s="727">
        <f>_xlfn.MINIFS(Tabla135[Probabilidad residual],Tabla135[Id Riesgo],Tabla135[[#This Row],[Id Riesgo]])</f>
        <v>0</v>
      </c>
      <c r="AK1030" s="727">
        <f>_xlfn.MINIFS(Tabla135[Impacto residual],Tabla135[Id Riesgo],Tabla135[[#This Row],[Id Riesgo]])</f>
        <v>0</v>
      </c>
      <c r="AL1030" s="727"/>
      <c r="AM1030" s="727"/>
      <c r="AN1030" s="213"/>
      <c r="AO1030" s="213"/>
      <c r="AP1030" s="213"/>
      <c r="AQ1030" s="213"/>
      <c r="AR1030" s="213"/>
      <c r="AS1030" s="213"/>
      <c r="AT1030" s="213"/>
      <c r="AU1030" s="213"/>
      <c r="AV1030" s="213"/>
      <c r="AW1030" s="213"/>
      <c r="AX1030" s="213"/>
      <c r="AY1030" s="213"/>
    </row>
    <row r="1031" spans="1:51" ht="14.6" x14ac:dyDescent="0.4">
      <c r="A1031" s="735" t="str">
        <f>Tabla135[[#This Row],[Id Riesgo]]</f>
        <v>RC102</v>
      </c>
      <c r="B1031" s="736" t="str">
        <f>Tabla135[[#This Row],[Riesgo]]</f>
        <v/>
      </c>
      <c r="C1031" s="742" t="b">
        <f>Tabla135[[#This Row],[Identificado en paso 1 y 2?]]</f>
        <v>0</v>
      </c>
      <c r="D1031" s="727" t="str">
        <f>_xlfn.XLOOKUP(Tabla135[[#This Row],[Id Riesgo]],Tabla13[Id Riesgo],Tabla13[Probabilidad],"",1)</f>
        <v/>
      </c>
      <c r="E1031" s="727" t="str">
        <f>IF(C1031=TRUE,_xlfn.XLOOKUP(Tabla135[[#This Row],[Id Riesgo]],Tabla13[Id Riesgo],Tabla13[Porcentaje Impacto],"",1),"")</f>
        <v/>
      </c>
      <c r="F1031" s="290" t="str">
        <f t="shared" si="101"/>
        <v>RC102</v>
      </c>
      <c r="G1031" s="415" t="b">
        <f>_xlfn.XLOOKUP(F1031,Tabla13[Id Riesgo],Tabla13[Registro diligenciado],FALSE,1)</f>
        <v>0</v>
      </c>
      <c r="H1031" s="290" t="str">
        <f>IF(G1031,_xlfn.XLOOKUP(F1031,Tabla6[Id Riesgo],Tabla6[DESCRIPCIÓN DEL RIESGO],FALSE,1),"")</f>
        <v/>
      </c>
      <c r="I1031" s="327" t="str">
        <f>_xlfn.XLOOKUP(Tabla135[[#This Row],[Id Riesgo]],Tabla13[Id Riesgo],Tabla13[Probabilidad])</f>
        <v/>
      </c>
      <c r="J1031" s="327" t="str">
        <f>_xlfn.XLOOKUP(Tabla135[[#This Row],[Id Riesgo]],Tabla13[Id Riesgo],Tabla13[Porcentaje Impacto],"",1)</f>
        <v/>
      </c>
      <c r="K1031" s="311">
        <v>10</v>
      </c>
      <c r="L1031" s="314"/>
      <c r="M1031" s="314"/>
      <c r="N1031" s="314"/>
      <c r="O1031" s="295"/>
      <c r="P1031" s="314"/>
      <c r="Q1031" s="328" t="str">
        <f>_xlfn.TEXTJOIN(" ",TRUE,Tabla135[[#This Row],[Actividad - Acción ¿Qué?
Inicia con verbo]],Tabla135[[#This Row],[Complemento
(Observaciones o desviaciones)]])</f>
        <v/>
      </c>
      <c r="R1031" s="295"/>
      <c r="S1031" s="327" t="str">
        <f>_xlfn.XLOOKUP(Tabla135[[#This Row],[Tipo de control]],Tabla7[Tipo de control],Tabla7[Peso],"",1)</f>
        <v/>
      </c>
      <c r="T1031" s="290" t="str">
        <f>_xlfn.XLOOKUP(Tabla135[[#This Row],[Tipo de control]],Tabla7[Tipo de control],Tabla7[Afectación matriz],"",1)</f>
        <v/>
      </c>
      <c r="U1031" s="295"/>
      <c r="V1031" s="327" t="str">
        <f>_xlfn.XLOOKUP(Tabla135[[#This Row],[Implementación]],Tabla11[Implementación],Tabla11[Peso],"",1)</f>
        <v/>
      </c>
      <c r="W1031" s="295"/>
      <c r="X1031" s="295"/>
      <c r="Y1031" s="295"/>
      <c r="Z1031" s="295"/>
      <c r="AA1031" s="310" t="str">
        <f>IFERROR(Tabla135[[#This Row],[Peso del control]]+Tabla135[[#This Row],[Peso de la implementación]],"")</f>
        <v/>
      </c>
      <c r="AB1031" s="310" t="str" cm="1">
        <f t="array" ref="AB1031">IFERROR(IF(Tabla135[[#This Row],[Registro diligenciado]]=TRUE,_xlfn.IFS(AND(Tabla135[[#This Row],[No. de Control]]=1,Tabla135[[#This Row],[Desplazamiento en la Matriz]]="Probabilidad"),D1031-(D1031*Tabla135[[#This Row],[Valor del control]]),AND(Tabla135[[#This Row],[No. de Control]]&gt;1,Tabla135[[#This Row],[Desplazamiento en la Matriz]]="Probabilidad"),AB1030-(AB1030*Tabla135[[#This Row],[Valor del control]]),AND(Tabla135[[#This Row],[No. de Control]]=1,Tabla135[[#This Row],[Desplazamiento en la Matriz]]="Impacto"),D1031,AND(Tabla135[[#This Row],[No. de Control]]&gt;1,Tabla135[[#This Row],[Desplazamiento en la Matriz]]="Impacto"),AB1030),""),"")</f>
        <v/>
      </c>
      <c r="AC1031" s="310" t="str" cm="1">
        <f t="array" ref="AC1031">IFERROR(IF(Tabla135[[#This Row],[Registro diligenciado]]=TRUE,_xlfn.IFS(AND(Tabla135[[#This Row],[No. de Control]]=1,Tabla135[[#This Row],[Desplazamiento en la Matriz]]="Impacto"),E1031-(E1031*Tabla135[[#This Row],[Valor del control]]),AND(Tabla135[[#This Row],[No. de Control]]&gt;1,Tabla135[[#This Row],[Desplazamiento en la Matriz]]="Impacto"),AC1030-(AC1030*Tabla135[[#This Row],[Valor del control]]),AND(Tabla135[[#This Row],[No. de Control]]=1,Tabla135[[#This Row],[Desplazamiento en la Matriz]]="Probabilidad"),E1031,AND(Tabla135[[#This Row],[No. de Control]]&gt;1,Tabla135[[#This Row],[Desplazamiento en la Matriz]]="Probabilidad"),AC1030),""),"")</f>
        <v/>
      </c>
      <c r="AD1031" s="310">
        <f>IFERROR(_xlfn.MINIFS(Tabla135[Probabilidad residual],Tabla135[Id Riesgo],Tabla135[[#This Row],[Id Riesgo]]),"")</f>
        <v>0</v>
      </c>
      <c r="AE1031" s="310">
        <f>IFERROR(_xlfn.MINIFS(Tabla135[Impacto residual],Tabla135[Id Riesgo],Tabla135[[#This Row],[Id Riesgo]]),"")</f>
        <v>0</v>
      </c>
      <c r="AF1031" s="310" t="str" cm="1">
        <f t="array" ref="AF103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31" s="310" t="str" cm="1">
        <f t="array" ref="AG103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3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31" s="213"/>
      <c r="AJ1031" s="727">
        <f>_xlfn.MINIFS(Tabla135[Probabilidad residual],Tabla135[Id Riesgo],Tabla135[[#This Row],[Id Riesgo]])</f>
        <v>0</v>
      </c>
      <c r="AK1031" s="727">
        <f>_xlfn.MINIFS(Tabla135[Impacto residual],Tabla135[Id Riesgo],Tabla135[[#This Row],[Id Riesgo]])</f>
        <v>0</v>
      </c>
      <c r="AL1031" s="727"/>
      <c r="AM1031" s="727"/>
      <c r="AN1031" s="213"/>
      <c r="AO1031" s="213"/>
      <c r="AP1031" s="213"/>
      <c r="AQ1031" s="213"/>
      <c r="AR1031" s="213"/>
      <c r="AS1031" s="213"/>
      <c r="AT1031" s="213"/>
      <c r="AU1031" s="213"/>
      <c r="AV1031" s="213"/>
      <c r="AW1031" s="213"/>
      <c r="AX1031" s="213"/>
      <c r="AY1031" s="213"/>
    </row>
    <row r="1032" spans="1:51" ht="14.6" x14ac:dyDescent="0.4">
      <c r="A1032" s="735" t="str">
        <f>Tabla135[[#This Row],[Id Riesgo]]</f>
        <v>RC103</v>
      </c>
      <c r="B1032" s="736" t="str">
        <f>Tabla135[[#This Row],[Riesgo]]</f>
        <v/>
      </c>
      <c r="C1032" s="742" t="b">
        <f>Tabla135[[#This Row],[Identificado en paso 1 y 2?]]</f>
        <v>0</v>
      </c>
      <c r="D1032" s="727" t="str">
        <f>_xlfn.XLOOKUP(Tabla135[[#This Row],[Id Riesgo]],Tabla13[Id Riesgo],Tabla13[Probabilidad],"",1)</f>
        <v/>
      </c>
      <c r="E1032" s="727" t="str">
        <f>IF(C1032=TRUE,_xlfn.XLOOKUP(Tabla135[[#This Row],[Id Riesgo]],Tabla13[Id Riesgo],Tabla13[Porcentaje Impacto],"",1),"")</f>
        <v/>
      </c>
      <c r="F1032" s="290" t="s">
        <v>234</v>
      </c>
      <c r="G1032" s="415" t="b">
        <f>_xlfn.XLOOKUP(F1032,Tabla13[Id Riesgo],Tabla13[Registro diligenciado],FALSE,1)</f>
        <v>0</v>
      </c>
      <c r="H1032" s="290" t="str">
        <f>IF(G1032,_xlfn.XLOOKUP(F1032,Tabla6[Id Riesgo],Tabla6[DESCRIPCIÓN DEL RIESGO],FALSE,1),"")</f>
        <v/>
      </c>
      <c r="I1032" s="327" t="str">
        <f>_xlfn.XLOOKUP(Tabla135[[#This Row],[Id Riesgo]],Tabla13[Id Riesgo],Tabla13[Probabilidad])</f>
        <v/>
      </c>
      <c r="J1032" s="327" t="str">
        <f>_xlfn.XLOOKUP(Tabla135[[#This Row],[Id Riesgo]],Tabla13[Id Riesgo],Tabla13[Porcentaje Impacto],"",1)</f>
        <v/>
      </c>
      <c r="K1032" s="311">
        <v>1</v>
      </c>
      <c r="L1032" s="314"/>
      <c r="M1032" s="314"/>
      <c r="N1032" s="314"/>
      <c r="O1032" s="295"/>
      <c r="P1032" s="314"/>
      <c r="Q1032" s="328" t="str">
        <f>_xlfn.TEXTJOIN(" ",TRUE,Tabla135[[#This Row],[Actividad - Acción ¿Qué?
Inicia con verbo]],Tabla135[[#This Row],[Complemento
(Observaciones o desviaciones)]])</f>
        <v/>
      </c>
      <c r="R1032" s="295"/>
      <c r="S1032" s="327" t="str">
        <f>_xlfn.XLOOKUP(Tabla135[[#This Row],[Tipo de control]],Tabla7[Tipo de control],Tabla7[Peso],"",1)</f>
        <v/>
      </c>
      <c r="T1032" s="290" t="str">
        <f>_xlfn.XLOOKUP(Tabla135[[#This Row],[Tipo de control]],Tabla7[Tipo de control],Tabla7[Afectación matriz],"",1)</f>
        <v/>
      </c>
      <c r="U1032" s="295"/>
      <c r="V1032" s="327" t="str">
        <f>_xlfn.XLOOKUP(Tabla135[[#This Row],[Implementación]],Tabla11[Implementación],Tabla11[Peso],"",1)</f>
        <v/>
      </c>
      <c r="W1032" s="295"/>
      <c r="X1032" s="295"/>
      <c r="Y1032" s="295"/>
      <c r="Z1032" s="295"/>
      <c r="AA1032" s="310" t="str">
        <f>IFERROR(Tabla135[[#This Row],[Peso del control]]+Tabla135[[#This Row],[Peso de la implementación]],"")</f>
        <v/>
      </c>
      <c r="AB1032" s="310" t="str" cm="1">
        <f t="array" ref="AB1032">IFERROR(IF(Tabla135[[#This Row],[Registro diligenciado]]=TRUE,_xlfn.IFS(AND(Tabla135[[#This Row],[No. de Control]]=1,Tabla135[[#This Row],[Desplazamiento en la Matriz]]="Probabilidad"),D1032-(D1032*Tabla135[[#This Row],[Valor del control]]),AND(Tabla135[[#This Row],[No. de Control]]&gt;1,Tabla135[[#This Row],[Desplazamiento en la Matriz]]="Probabilidad"),AB1031-(AB1031*Tabla135[[#This Row],[Valor del control]]),AND(Tabla135[[#This Row],[No. de Control]]=1,Tabla135[[#This Row],[Desplazamiento en la Matriz]]="Impacto"),D1032,AND(Tabla135[[#This Row],[No. de Control]]&gt;1,Tabla135[[#This Row],[Desplazamiento en la Matriz]]="Impacto"),AB1031),""),"")</f>
        <v/>
      </c>
      <c r="AC1032" s="310" t="str" cm="1">
        <f t="array" ref="AC1032">IFERROR(IF(Tabla135[[#This Row],[Registro diligenciado]]=TRUE,_xlfn.IFS(AND(Tabla135[[#This Row],[No. de Control]]=1,Tabla135[[#This Row],[Desplazamiento en la Matriz]]="Impacto"),E1032-(E1032*Tabla135[[#This Row],[Valor del control]]),AND(Tabla135[[#This Row],[No. de Control]]&gt;1,Tabla135[[#This Row],[Desplazamiento en la Matriz]]="Impacto"),AC1031-(AC1031*Tabla135[[#This Row],[Valor del control]]),AND(Tabla135[[#This Row],[No. de Control]]=1,Tabla135[[#This Row],[Desplazamiento en la Matriz]]="Probabilidad"),E1032,AND(Tabla135[[#This Row],[No. de Control]]&gt;1,Tabla135[[#This Row],[Desplazamiento en la Matriz]]="Probabilidad"),AC1031),""),"")</f>
        <v/>
      </c>
      <c r="AD1032" s="310">
        <f>IFERROR(_xlfn.MINIFS(Tabla135[Probabilidad residual],Tabla135[Id Riesgo],Tabla135[[#This Row],[Id Riesgo]]),"")</f>
        <v>0</v>
      </c>
      <c r="AE1032" s="310">
        <f>IFERROR(_xlfn.MINIFS(Tabla135[Impacto residual],Tabla135[Id Riesgo],Tabla135[[#This Row],[Id Riesgo]]),"")</f>
        <v>0</v>
      </c>
      <c r="AF1032" s="310" t="str" cm="1">
        <f t="array" ref="AF103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32" s="310" t="str" cm="1">
        <f t="array" ref="AG103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3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32" s="213"/>
      <c r="AJ1032" s="727">
        <f>_xlfn.MINIFS(Tabla135[Probabilidad residual],Tabla135[Id Riesgo],Tabla135[[#This Row],[Id Riesgo]])</f>
        <v>0</v>
      </c>
      <c r="AK1032" s="727">
        <f>_xlfn.MINIFS(Tabla135[Impacto residual],Tabla135[Id Riesgo],Tabla135[[#This Row],[Id Riesgo]])</f>
        <v>0</v>
      </c>
      <c r="AL1032" s="727" t="str" cm="1">
        <f t="array" ref="AL1032">IFERROR(_xlfn.IFS(AND(AJ1032&gt;=CONFIGURACIÓN!$BF$6,AJ1032&lt;=CONFIGURACIÓN!$BG$6),CONFIGURACIÓN!$BE$6,AND(AJ1032&gt;=CONFIGURACIÓN!$BF$7,AJ1032&lt;=CONFIGURACIÓN!$BG$7),CONFIGURACIÓN!$BE$7,AND(AJ1032&gt;=CONFIGURACIÓN!$BF$8,AJ1032&lt;=CONFIGURACIÓN!$BG$8),CONFIGURACIÓN!$BE$8,AND(AJ1032&gt;=CONFIGURACIÓN!$BF$9,AJ1032&lt;=CONFIGURACIÓN!$BG$9),CONFIGURACIÓN!$BE$9,AND(AJ1032&gt;=CONFIGURACIÓN!$BF$10,AJ1032&lt;=CONFIGURACIÓN!$BG$10),CONFIGURACIÓN!$BE$10),"")</f>
        <v/>
      </c>
      <c r="AM1032" s="727" t="str" cm="1">
        <f t="array" ref="AM1032">IFERROR(_xlfn.IFS(AND(AK1032&gt;=CONFIGURACIÓN!$BJ$6,AK1032&lt;=CONFIGURACIÓN!$BK$6),CONFIGURACIÓN!$BI$6,AND(AK1032&gt;=CONFIGURACIÓN!$BJ$7,AK1032&lt;=CONFIGURACIÓN!$BK$7),CONFIGURACIÓN!$BI$7,AND(AK1032&gt;=CONFIGURACIÓN!$BJ$8,AK1032&lt;=CONFIGURACIÓN!$BK$8),CONFIGURACIÓN!$BI$8,AND(AK1032&gt;=CONFIGURACIÓN!$BJ$9,AK1032&lt;=CONFIGURACIÓN!$BK$9),CONFIGURACIÓN!$BI$9,AND(AK1032&gt;=CONFIGURACIÓN!$BJ$10,AK1032&lt;=CONFIGURACIÓN!$BK$10),CONFIGURACIÓN!$BI$10),"")</f>
        <v/>
      </c>
      <c r="AN1032" s="213"/>
      <c r="AO1032" s="213"/>
      <c r="AP1032" s="213"/>
      <c r="AQ1032" s="213"/>
      <c r="AR1032" s="213"/>
      <c r="AS1032" s="213"/>
      <c r="AT1032" s="213"/>
      <c r="AU1032" s="213"/>
      <c r="AV1032" s="213"/>
      <c r="AW1032" s="213"/>
      <c r="AX1032" s="213"/>
      <c r="AY1032" s="213"/>
    </row>
    <row r="1033" spans="1:51" ht="14.6" x14ac:dyDescent="0.4">
      <c r="A1033" s="735" t="str">
        <f>Tabla135[[#This Row],[Id Riesgo]]</f>
        <v>RC103</v>
      </c>
      <c r="B1033" s="736" t="str">
        <f>Tabla135[[#This Row],[Riesgo]]</f>
        <v/>
      </c>
      <c r="C1033" s="742" t="b">
        <f>Tabla135[[#This Row],[Identificado en paso 1 y 2?]]</f>
        <v>0</v>
      </c>
      <c r="D1033" s="727" t="str">
        <f>_xlfn.XLOOKUP(Tabla135[[#This Row],[Id Riesgo]],Tabla13[Id Riesgo],Tabla13[Probabilidad],"",1)</f>
        <v/>
      </c>
      <c r="E1033" s="727" t="str">
        <f>IF(C1033=TRUE,_xlfn.XLOOKUP(Tabla135[[#This Row],[Id Riesgo]],Tabla13[Id Riesgo],Tabla13[Porcentaje Impacto],"",1),"")</f>
        <v/>
      </c>
      <c r="F1033" s="290" t="str">
        <f t="shared" ref="F1033:F1041" si="102">F1032</f>
        <v>RC103</v>
      </c>
      <c r="G1033" s="415" t="b">
        <f>_xlfn.XLOOKUP(F1033,Tabla13[Id Riesgo],Tabla13[Registro diligenciado],FALSE,1)</f>
        <v>0</v>
      </c>
      <c r="H1033" s="290" t="str">
        <f>IF(G1033,_xlfn.XLOOKUP(F1033,Tabla6[Id Riesgo],Tabla6[DESCRIPCIÓN DEL RIESGO],FALSE,1),"")</f>
        <v/>
      </c>
      <c r="I1033" s="327" t="str">
        <f>_xlfn.XLOOKUP(Tabla135[[#This Row],[Id Riesgo]],Tabla13[Id Riesgo],Tabla13[Probabilidad])</f>
        <v/>
      </c>
      <c r="J1033" s="327" t="str">
        <f>_xlfn.XLOOKUP(Tabla135[[#This Row],[Id Riesgo]],Tabla13[Id Riesgo],Tabla13[Porcentaje Impacto],"",1)</f>
        <v/>
      </c>
      <c r="K1033" s="311">
        <v>2</v>
      </c>
      <c r="L1033" s="314"/>
      <c r="M1033" s="314"/>
      <c r="N1033" s="314"/>
      <c r="O1033" s="295"/>
      <c r="P1033" s="314"/>
      <c r="Q1033" s="328" t="str">
        <f>_xlfn.TEXTJOIN(" ",TRUE,Tabla135[[#This Row],[Actividad - Acción ¿Qué?
Inicia con verbo]],Tabla135[[#This Row],[Complemento
(Observaciones o desviaciones)]])</f>
        <v/>
      </c>
      <c r="R1033" s="295"/>
      <c r="S1033" s="327" t="str">
        <f>_xlfn.XLOOKUP(Tabla135[[#This Row],[Tipo de control]],Tabla7[Tipo de control],Tabla7[Peso],"",1)</f>
        <v/>
      </c>
      <c r="T1033" s="290" t="str">
        <f>_xlfn.XLOOKUP(Tabla135[[#This Row],[Tipo de control]],Tabla7[Tipo de control],Tabla7[Afectación matriz],"",1)</f>
        <v/>
      </c>
      <c r="U1033" s="295"/>
      <c r="V1033" s="327" t="str">
        <f>_xlfn.XLOOKUP(Tabla135[[#This Row],[Implementación]],Tabla11[Implementación],Tabla11[Peso],"",1)</f>
        <v/>
      </c>
      <c r="W1033" s="295"/>
      <c r="X1033" s="295"/>
      <c r="Y1033" s="295"/>
      <c r="Z1033" s="295"/>
      <c r="AA1033" s="310" t="str">
        <f>IFERROR(Tabla135[[#This Row],[Peso del control]]+Tabla135[[#This Row],[Peso de la implementación]],"")</f>
        <v/>
      </c>
      <c r="AB1033" s="310" t="str" cm="1">
        <f t="array" ref="AB1033">IFERROR(IF(Tabla135[[#This Row],[Registro diligenciado]]=TRUE,_xlfn.IFS(AND(Tabla135[[#This Row],[No. de Control]]=1,Tabla135[[#This Row],[Desplazamiento en la Matriz]]="Probabilidad"),D1033-(D1033*Tabla135[[#This Row],[Valor del control]]),AND(Tabla135[[#This Row],[No. de Control]]&gt;1,Tabla135[[#This Row],[Desplazamiento en la Matriz]]="Probabilidad"),AB1032-(AB1032*Tabla135[[#This Row],[Valor del control]]),AND(Tabla135[[#This Row],[No. de Control]]=1,Tabla135[[#This Row],[Desplazamiento en la Matriz]]="Impacto"),D1033,AND(Tabla135[[#This Row],[No. de Control]]&gt;1,Tabla135[[#This Row],[Desplazamiento en la Matriz]]="Impacto"),AB1032),""),"")</f>
        <v/>
      </c>
      <c r="AC1033" s="310" t="str" cm="1">
        <f t="array" ref="AC1033">IFERROR(IF(Tabla135[[#This Row],[Registro diligenciado]]=TRUE,_xlfn.IFS(AND(Tabla135[[#This Row],[No. de Control]]=1,Tabla135[[#This Row],[Desplazamiento en la Matriz]]="Impacto"),E1033-(E1033*Tabla135[[#This Row],[Valor del control]]),AND(Tabla135[[#This Row],[No. de Control]]&gt;1,Tabla135[[#This Row],[Desplazamiento en la Matriz]]="Impacto"),AC1032-(AC1032*Tabla135[[#This Row],[Valor del control]]),AND(Tabla135[[#This Row],[No. de Control]]=1,Tabla135[[#This Row],[Desplazamiento en la Matriz]]="Probabilidad"),E1033,AND(Tabla135[[#This Row],[No. de Control]]&gt;1,Tabla135[[#This Row],[Desplazamiento en la Matriz]]="Probabilidad"),AC1032),""),"")</f>
        <v/>
      </c>
      <c r="AD1033" s="310">
        <f>IFERROR(_xlfn.MINIFS(Tabla135[Probabilidad residual],Tabla135[Id Riesgo],Tabla135[[#This Row],[Id Riesgo]]),"")</f>
        <v>0</v>
      </c>
      <c r="AE1033" s="310">
        <f>IFERROR(_xlfn.MINIFS(Tabla135[Impacto residual],Tabla135[Id Riesgo],Tabla135[[#This Row],[Id Riesgo]]),"")</f>
        <v>0</v>
      </c>
      <c r="AF1033" s="310" t="str" cm="1">
        <f t="array" ref="AF103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33" s="310" t="str" cm="1">
        <f t="array" ref="AG103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3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33" s="213"/>
      <c r="AJ1033" s="727">
        <f>_xlfn.MINIFS(Tabla135[Probabilidad residual],Tabla135[Id Riesgo],Tabla135[[#This Row],[Id Riesgo]])</f>
        <v>0</v>
      </c>
      <c r="AK1033" s="727">
        <f>_xlfn.MINIFS(Tabla135[Impacto residual],Tabla135[Id Riesgo],Tabla135[[#This Row],[Id Riesgo]])</f>
        <v>0</v>
      </c>
      <c r="AL1033" s="727"/>
      <c r="AM1033" s="727"/>
      <c r="AN1033" s="213"/>
      <c r="AO1033" s="213"/>
      <c r="AP1033" s="213"/>
      <c r="AQ1033" s="213"/>
      <c r="AR1033" s="213"/>
      <c r="AS1033" s="213"/>
      <c r="AT1033" s="213"/>
      <c r="AU1033" s="213"/>
      <c r="AV1033" s="213"/>
      <c r="AW1033" s="213"/>
      <c r="AX1033" s="213"/>
      <c r="AY1033" s="213"/>
    </row>
    <row r="1034" spans="1:51" ht="14.6" x14ac:dyDescent="0.4">
      <c r="A1034" s="735" t="str">
        <f>Tabla135[[#This Row],[Id Riesgo]]</f>
        <v>RC103</v>
      </c>
      <c r="B1034" s="736" t="str">
        <f>Tabla135[[#This Row],[Riesgo]]</f>
        <v/>
      </c>
      <c r="C1034" s="742" t="b">
        <f>Tabla135[[#This Row],[Identificado en paso 1 y 2?]]</f>
        <v>0</v>
      </c>
      <c r="D1034" s="727" t="str">
        <f>_xlfn.XLOOKUP(Tabla135[[#This Row],[Id Riesgo]],Tabla13[Id Riesgo],Tabla13[Probabilidad],"",1)</f>
        <v/>
      </c>
      <c r="E1034" s="727" t="str">
        <f>IF(C1034=TRUE,_xlfn.XLOOKUP(Tabla135[[#This Row],[Id Riesgo]],Tabla13[Id Riesgo],Tabla13[Porcentaje Impacto],"",1),"")</f>
        <v/>
      </c>
      <c r="F1034" s="290" t="str">
        <f t="shared" si="102"/>
        <v>RC103</v>
      </c>
      <c r="G1034" s="415" t="b">
        <f>_xlfn.XLOOKUP(F1034,Tabla13[Id Riesgo],Tabla13[Registro diligenciado],FALSE,1)</f>
        <v>0</v>
      </c>
      <c r="H1034" s="290" t="str">
        <f>IF(G1034,_xlfn.XLOOKUP(F1034,Tabla6[Id Riesgo],Tabla6[DESCRIPCIÓN DEL RIESGO],FALSE,1),"")</f>
        <v/>
      </c>
      <c r="I1034" s="327" t="str">
        <f>_xlfn.XLOOKUP(Tabla135[[#This Row],[Id Riesgo]],Tabla13[Id Riesgo],Tabla13[Probabilidad])</f>
        <v/>
      </c>
      <c r="J1034" s="327" t="str">
        <f>_xlfn.XLOOKUP(Tabla135[[#This Row],[Id Riesgo]],Tabla13[Id Riesgo],Tabla13[Porcentaje Impacto],"",1)</f>
        <v/>
      </c>
      <c r="K1034" s="311">
        <v>3</v>
      </c>
      <c r="L1034" s="314"/>
      <c r="M1034" s="314"/>
      <c r="N1034" s="314"/>
      <c r="O1034" s="295"/>
      <c r="P1034" s="314"/>
      <c r="Q1034" s="328" t="str">
        <f>_xlfn.TEXTJOIN(" ",TRUE,Tabla135[[#This Row],[Actividad - Acción ¿Qué?
Inicia con verbo]],Tabla135[[#This Row],[Complemento
(Observaciones o desviaciones)]])</f>
        <v/>
      </c>
      <c r="R1034" s="295"/>
      <c r="S1034" s="327" t="str">
        <f>_xlfn.XLOOKUP(Tabla135[[#This Row],[Tipo de control]],Tabla7[Tipo de control],Tabla7[Peso],"",1)</f>
        <v/>
      </c>
      <c r="T1034" s="290" t="str">
        <f>_xlfn.XLOOKUP(Tabla135[[#This Row],[Tipo de control]],Tabla7[Tipo de control],Tabla7[Afectación matriz],"",1)</f>
        <v/>
      </c>
      <c r="U1034" s="295"/>
      <c r="V1034" s="327" t="str">
        <f>_xlfn.XLOOKUP(Tabla135[[#This Row],[Implementación]],Tabla11[Implementación],Tabla11[Peso],"",1)</f>
        <v/>
      </c>
      <c r="W1034" s="295"/>
      <c r="X1034" s="295"/>
      <c r="Y1034" s="295"/>
      <c r="Z1034" s="295"/>
      <c r="AA1034" s="310" t="str">
        <f>IFERROR(Tabla135[[#This Row],[Peso del control]]+Tabla135[[#This Row],[Peso de la implementación]],"")</f>
        <v/>
      </c>
      <c r="AB1034" s="310" t="str" cm="1">
        <f t="array" ref="AB1034">IFERROR(IF(Tabla135[[#This Row],[Registro diligenciado]]=TRUE,_xlfn.IFS(AND(Tabla135[[#This Row],[No. de Control]]=1,Tabla135[[#This Row],[Desplazamiento en la Matriz]]="Probabilidad"),D1034-(D1034*Tabla135[[#This Row],[Valor del control]]),AND(Tabla135[[#This Row],[No. de Control]]&gt;1,Tabla135[[#This Row],[Desplazamiento en la Matriz]]="Probabilidad"),AB1033-(AB1033*Tabla135[[#This Row],[Valor del control]]),AND(Tabla135[[#This Row],[No. de Control]]=1,Tabla135[[#This Row],[Desplazamiento en la Matriz]]="Impacto"),D1034,AND(Tabla135[[#This Row],[No. de Control]]&gt;1,Tabla135[[#This Row],[Desplazamiento en la Matriz]]="Impacto"),AB1033),""),"")</f>
        <v/>
      </c>
      <c r="AC1034" s="310" t="str" cm="1">
        <f t="array" ref="AC1034">IFERROR(IF(Tabla135[[#This Row],[Registro diligenciado]]=TRUE,_xlfn.IFS(AND(Tabla135[[#This Row],[No. de Control]]=1,Tabla135[[#This Row],[Desplazamiento en la Matriz]]="Impacto"),E1034-(E1034*Tabla135[[#This Row],[Valor del control]]),AND(Tabla135[[#This Row],[No. de Control]]&gt;1,Tabla135[[#This Row],[Desplazamiento en la Matriz]]="Impacto"),AC1033-(AC1033*Tabla135[[#This Row],[Valor del control]]),AND(Tabla135[[#This Row],[No. de Control]]=1,Tabla135[[#This Row],[Desplazamiento en la Matriz]]="Probabilidad"),E1034,AND(Tabla135[[#This Row],[No. de Control]]&gt;1,Tabla135[[#This Row],[Desplazamiento en la Matriz]]="Probabilidad"),AC1033),""),"")</f>
        <v/>
      </c>
      <c r="AD1034" s="310">
        <f>IFERROR(_xlfn.MINIFS(Tabla135[Probabilidad residual],Tabla135[Id Riesgo],Tabla135[[#This Row],[Id Riesgo]]),"")</f>
        <v>0</v>
      </c>
      <c r="AE1034" s="310">
        <f>IFERROR(_xlfn.MINIFS(Tabla135[Impacto residual],Tabla135[Id Riesgo],Tabla135[[#This Row],[Id Riesgo]]),"")</f>
        <v>0</v>
      </c>
      <c r="AF1034" s="310" t="str" cm="1">
        <f t="array" ref="AF103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34" s="310" t="str" cm="1">
        <f t="array" ref="AG103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3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34" s="213"/>
      <c r="AJ1034" s="727">
        <f>_xlfn.MINIFS(Tabla135[Probabilidad residual],Tabla135[Id Riesgo],Tabla135[[#This Row],[Id Riesgo]])</f>
        <v>0</v>
      </c>
      <c r="AK1034" s="727">
        <f>_xlfn.MINIFS(Tabla135[Impacto residual],Tabla135[Id Riesgo],Tabla135[[#This Row],[Id Riesgo]])</f>
        <v>0</v>
      </c>
      <c r="AL1034" s="727"/>
      <c r="AM1034" s="727"/>
      <c r="AN1034" s="213"/>
      <c r="AO1034" s="213"/>
      <c r="AP1034" s="213"/>
      <c r="AQ1034" s="213"/>
      <c r="AR1034" s="213"/>
      <c r="AS1034" s="213"/>
      <c r="AT1034" s="213"/>
      <c r="AU1034" s="213"/>
      <c r="AV1034" s="213"/>
      <c r="AW1034" s="213"/>
      <c r="AX1034" s="213"/>
      <c r="AY1034" s="213"/>
    </row>
    <row r="1035" spans="1:51" ht="14.6" x14ac:dyDescent="0.4">
      <c r="A1035" s="735" t="str">
        <f>Tabla135[[#This Row],[Id Riesgo]]</f>
        <v>RC103</v>
      </c>
      <c r="B1035" s="736" t="str">
        <f>Tabla135[[#This Row],[Riesgo]]</f>
        <v/>
      </c>
      <c r="C1035" s="742" t="b">
        <f>Tabla135[[#This Row],[Identificado en paso 1 y 2?]]</f>
        <v>0</v>
      </c>
      <c r="D1035" s="727" t="str">
        <f>_xlfn.XLOOKUP(Tabla135[[#This Row],[Id Riesgo]],Tabla13[Id Riesgo],Tabla13[Probabilidad],"",1)</f>
        <v/>
      </c>
      <c r="E1035" s="727" t="str">
        <f>IF(C1035=TRUE,_xlfn.XLOOKUP(Tabla135[[#This Row],[Id Riesgo]],Tabla13[Id Riesgo],Tabla13[Porcentaje Impacto],"",1),"")</f>
        <v/>
      </c>
      <c r="F1035" s="290" t="str">
        <f t="shared" si="102"/>
        <v>RC103</v>
      </c>
      <c r="G1035" s="415" t="b">
        <f>_xlfn.XLOOKUP(F1035,Tabla13[Id Riesgo],Tabla13[Registro diligenciado],FALSE,1)</f>
        <v>0</v>
      </c>
      <c r="H1035" s="290" t="str">
        <f>IF(G1035,_xlfn.XLOOKUP(F1035,Tabla6[Id Riesgo],Tabla6[DESCRIPCIÓN DEL RIESGO],FALSE,1),"")</f>
        <v/>
      </c>
      <c r="I1035" s="327" t="str">
        <f>_xlfn.XLOOKUP(Tabla135[[#This Row],[Id Riesgo]],Tabla13[Id Riesgo],Tabla13[Probabilidad])</f>
        <v/>
      </c>
      <c r="J1035" s="327" t="str">
        <f>_xlfn.XLOOKUP(Tabla135[[#This Row],[Id Riesgo]],Tabla13[Id Riesgo],Tabla13[Porcentaje Impacto],"",1)</f>
        <v/>
      </c>
      <c r="K1035" s="311">
        <v>4</v>
      </c>
      <c r="L1035" s="314"/>
      <c r="M1035" s="314"/>
      <c r="N1035" s="314"/>
      <c r="O1035" s="295"/>
      <c r="P1035" s="314"/>
      <c r="Q1035" s="328" t="str">
        <f>_xlfn.TEXTJOIN(" ",TRUE,Tabla135[[#This Row],[Actividad - Acción ¿Qué?
Inicia con verbo]],Tabla135[[#This Row],[Complemento
(Observaciones o desviaciones)]])</f>
        <v/>
      </c>
      <c r="R1035" s="295"/>
      <c r="S1035" s="327" t="str">
        <f>_xlfn.XLOOKUP(Tabla135[[#This Row],[Tipo de control]],Tabla7[Tipo de control],Tabla7[Peso],"",1)</f>
        <v/>
      </c>
      <c r="T1035" s="290" t="str">
        <f>_xlfn.XLOOKUP(Tabla135[[#This Row],[Tipo de control]],Tabla7[Tipo de control],Tabla7[Afectación matriz],"",1)</f>
        <v/>
      </c>
      <c r="U1035" s="295"/>
      <c r="V1035" s="327" t="str">
        <f>_xlfn.XLOOKUP(Tabla135[[#This Row],[Implementación]],Tabla11[Implementación],Tabla11[Peso],"",1)</f>
        <v/>
      </c>
      <c r="W1035" s="295"/>
      <c r="X1035" s="295"/>
      <c r="Y1035" s="295"/>
      <c r="Z1035" s="295"/>
      <c r="AA1035" s="310" t="str">
        <f>IFERROR(Tabla135[[#This Row],[Peso del control]]+Tabla135[[#This Row],[Peso de la implementación]],"")</f>
        <v/>
      </c>
      <c r="AB1035" s="310" t="str" cm="1">
        <f t="array" ref="AB1035">IFERROR(IF(Tabla135[[#This Row],[Registro diligenciado]]=TRUE,_xlfn.IFS(AND(Tabla135[[#This Row],[No. de Control]]=1,Tabla135[[#This Row],[Desplazamiento en la Matriz]]="Probabilidad"),D1035-(D1035*Tabla135[[#This Row],[Valor del control]]),AND(Tabla135[[#This Row],[No. de Control]]&gt;1,Tabla135[[#This Row],[Desplazamiento en la Matriz]]="Probabilidad"),AB1034-(AB1034*Tabla135[[#This Row],[Valor del control]]),AND(Tabla135[[#This Row],[No. de Control]]=1,Tabla135[[#This Row],[Desplazamiento en la Matriz]]="Impacto"),D1035,AND(Tabla135[[#This Row],[No. de Control]]&gt;1,Tabla135[[#This Row],[Desplazamiento en la Matriz]]="Impacto"),AB1034),""),"")</f>
        <v/>
      </c>
      <c r="AC1035" s="310" t="str" cm="1">
        <f t="array" ref="AC1035">IFERROR(IF(Tabla135[[#This Row],[Registro diligenciado]]=TRUE,_xlfn.IFS(AND(Tabla135[[#This Row],[No. de Control]]=1,Tabla135[[#This Row],[Desplazamiento en la Matriz]]="Impacto"),E1035-(E1035*Tabla135[[#This Row],[Valor del control]]),AND(Tabla135[[#This Row],[No. de Control]]&gt;1,Tabla135[[#This Row],[Desplazamiento en la Matriz]]="Impacto"),AC1034-(AC1034*Tabla135[[#This Row],[Valor del control]]),AND(Tabla135[[#This Row],[No. de Control]]=1,Tabla135[[#This Row],[Desplazamiento en la Matriz]]="Probabilidad"),E1035,AND(Tabla135[[#This Row],[No. de Control]]&gt;1,Tabla135[[#This Row],[Desplazamiento en la Matriz]]="Probabilidad"),AC1034),""),"")</f>
        <v/>
      </c>
      <c r="AD1035" s="310">
        <f>IFERROR(_xlfn.MINIFS(Tabla135[Probabilidad residual],Tabla135[Id Riesgo],Tabla135[[#This Row],[Id Riesgo]]),"")</f>
        <v>0</v>
      </c>
      <c r="AE1035" s="310">
        <f>IFERROR(_xlfn.MINIFS(Tabla135[Impacto residual],Tabla135[Id Riesgo],Tabla135[[#This Row],[Id Riesgo]]),"")</f>
        <v>0</v>
      </c>
      <c r="AF1035" s="310" t="str" cm="1">
        <f t="array" ref="AF103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35" s="310" t="str" cm="1">
        <f t="array" ref="AG103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3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35" s="213"/>
      <c r="AJ1035" s="727">
        <f>_xlfn.MINIFS(Tabla135[Probabilidad residual],Tabla135[Id Riesgo],Tabla135[[#This Row],[Id Riesgo]])</f>
        <v>0</v>
      </c>
      <c r="AK1035" s="727">
        <f>_xlfn.MINIFS(Tabla135[Impacto residual],Tabla135[Id Riesgo],Tabla135[[#This Row],[Id Riesgo]])</f>
        <v>0</v>
      </c>
      <c r="AL1035" s="727"/>
      <c r="AM1035" s="727"/>
      <c r="AN1035" s="213"/>
      <c r="AO1035" s="213"/>
      <c r="AP1035" s="213"/>
      <c r="AQ1035" s="213"/>
      <c r="AR1035" s="213"/>
      <c r="AS1035" s="213"/>
      <c r="AT1035" s="213"/>
      <c r="AU1035" s="213"/>
      <c r="AV1035" s="213"/>
      <c r="AW1035" s="213"/>
      <c r="AX1035" s="213"/>
      <c r="AY1035" s="213"/>
    </row>
    <row r="1036" spans="1:51" ht="14.6" x14ac:dyDescent="0.4">
      <c r="A1036" s="735" t="str">
        <f>Tabla135[[#This Row],[Id Riesgo]]</f>
        <v>RC103</v>
      </c>
      <c r="B1036" s="736" t="str">
        <f>Tabla135[[#This Row],[Riesgo]]</f>
        <v/>
      </c>
      <c r="C1036" s="742" t="b">
        <f>Tabla135[[#This Row],[Identificado en paso 1 y 2?]]</f>
        <v>0</v>
      </c>
      <c r="D1036" s="727" t="str">
        <f>_xlfn.XLOOKUP(Tabla135[[#This Row],[Id Riesgo]],Tabla13[Id Riesgo],Tabla13[Probabilidad],"",1)</f>
        <v/>
      </c>
      <c r="E1036" s="727" t="str">
        <f>IF(C1036=TRUE,_xlfn.XLOOKUP(Tabla135[[#This Row],[Id Riesgo]],Tabla13[Id Riesgo],Tabla13[Porcentaje Impacto],"",1),"")</f>
        <v/>
      </c>
      <c r="F1036" s="290" t="str">
        <f t="shared" si="102"/>
        <v>RC103</v>
      </c>
      <c r="G1036" s="415" t="b">
        <f>_xlfn.XLOOKUP(F1036,Tabla13[Id Riesgo],Tabla13[Registro diligenciado],FALSE,1)</f>
        <v>0</v>
      </c>
      <c r="H1036" s="290" t="str">
        <f>IF(G1036,_xlfn.XLOOKUP(F1036,Tabla6[Id Riesgo],Tabla6[DESCRIPCIÓN DEL RIESGO],FALSE,1),"")</f>
        <v/>
      </c>
      <c r="I1036" s="327" t="str">
        <f>_xlfn.XLOOKUP(Tabla135[[#This Row],[Id Riesgo]],Tabla13[Id Riesgo],Tabla13[Probabilidad])</f>
        <v/>
      </c>
      <c r="J1036" s="327" t="str">
        <f>_xlfn.XLOOKUP(Tabla135[[#This Row],[Id Riesgo]],Tabla13[Id Riesgo],Tabla13[Porcentaje Impacto],"",1)</f>
        <v/>
      </c>
      <c r="K1036" s="311">
        <v>5</v>
      </c>
      <c r="L1036" s="314"/>
      <c r="M1036" s="314"/>
      <c r="N1036" s="314"/>
      <c r="O1036" s="295"/>
      <c r="P1036" s="314"/>
      <c r="Q1036" s="328" t="str">
        <f>_xlfn.TEXTJOIN(" ",TRUE,Tabla135[[#This Row],[Actividad - Acción ¿Qué?
Inicia con verbo]],Tabla135[[#This Row],[Complemento
(Observaciones o desviaciones)]])</f>
        <v/>
      </c>
      <c r="R1036" s="295"/>
      <c r="S1036" s="327" t="str">
        <f>_xlfn.XLOOKUP(Tabla135[[#This Row],[Tipo de control]],Tabla7[Tipo de control],Tabla7[Peso],"",1)</f>
        <v/>
      </c>
      <c r="T1036" s="290" t="str">
        <f>_xlfn.XLOOKUP(Tabla135[[#This Row],[Tipo de control]],Tabla7[Tipo de control],Tabla7[Afectación matriz],"",1)</f>
        <v/>
      </c>
      <c r="U1036" s="295"/>
      <c r="V1036" s="327" t="str">
        <f>_xlfn.XLOOKUP(Tabla135[[#This Row],[Implementación]],Tabla11[Implementación],Tabla11[Peso],"",1)</f>
        <v/>
      </c>
      <c r="W1036" s="295"/>
      <c r="X1036" s="295"/>
      <c r="Y1036" s="295"/>
      <c r="Z1036" s="295"/>
      <c r="AA1036" s="310" t="str">
        <f>IFERROR(Tabla135[[#This Row],[Peso del control]]+Tabla135[[#This Row],[Peso de la implementación]],"")</f>
        <v/>
      </c>
      <c r="AB1036" s="310" t="str" cm="1">
        <f t="array" ref="AB1036">IFERROR(IF(Tabla135[[#This Row],[Registro diligenciado]]=TRUE,_xlfn.IFS(AND(Tabla135[[#This Row],[No. de Control]]=1,Tabla135[[#This Row],[Desplazamiento en la Matriz]]="Probabilidad"),D1036-(D1036*Tabla135[[#This Row],[Valor del control]]),AND(Tabla135[[#This Row],[No. de Control]]&gt;1,Tabla135[[#This Row],[Desplazamiento en la Matriz]]="Probabilidad"),AB1035-(AB1035*Tabla135[[#This Row],[Valor del control]]),AND(Tabla135[[#This Row],[No. de Control]]=1,Tabla135[[#This Row],[Desplazamiento en la Matriz]]="Impacto"),D1036,AND(Tabla135[[#This Row],[No. de Control]]&gt;1,Tabla135[[#This Row],[Desplazamiento en la Matriz]]="Impacto"),AB1035),""),"")</f>
        <v/>
      </c>
      <c r="AC1036" s="310" t="str" cm="1">
        <f t="array" ref="AC1036">IFERROR(IF(Tabla135[[#This Row],[Registro diligenciado]]=TRUE,_xlfn.IFS(AND(Tabla135[[#This Row],[No. de Control]]=1,Tabla135[[#This Row],[Desplazamiento en la Matriz]]="Impacto"),E1036-(E1036*Tabla135[[#This Row],[Valor del control]]),AND(Tabla135[[#This Row],[No. de Control]]&gt;1,Tabla135[[#This Row],[Desplazamiento en la Matriz]]="Impacto"),AC1035-(AC1035*Tabla135[[#This Row],[Valor del control]]),AND(Tabla135[[#This Row],[No. de Control]]=1,Tabla135[[#This Row],[Desplazamiento en la Matriz]]="Probabilidad"),E1036,AND(Tabla135[[#This Row],[No. de Control]]&gt;1,Tabla135[[#This Row],[Desplazamiento en la Matriz]]="Probabilidad"),AC1035),""),"")</f>
        <v/>
      </c>
      <c r="AD1036" s="310">
        <f>IFERROR(_xlfn.MINIFS(Tabla135[Probabilidad residual],Tabla135[Id Riesgo],Tabla135[[#This Row],[Id Riesgo]]),"")</f>
        <v>0</v>
      </c>
      <c r="AE1036" s="310">
        <f>IFERROR(_xlfn.MINIFS(Tabla135[Impacto residual],Tabla135[Id Riesgo],Tabla135[[#This Row],[Id Riesgo]]),"")</f>
        <v>0</v>
      </c>
      <c r="AF1036" s="310" t="str" cm="1">
        <f t="array" ref="AF103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36" s="310" t="str" cm="1">
        <f t="array" ref="AG103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3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36" s="213"/>
      <c r="AJ1036" s="727">
        <f>_xlfn.MINIFS(Tabla135[Probabilidad residual],Tabla135[Id Riesgo],Tabla135[[#This Row],[Id Riesgo]])</f>
        <v>0</v>
      </c>
      <c r="AK1036" s="727">
        <f>_xlfn.MINIFS(Tabla135[Impacto residual],Tabla135[Id Riesgo],Tabla135[[#This Row],[Id Riesgo]])</f>
        <v>0</v>
      </c>
      <c r="AL1036" s="727"/>
      <c r="AM1036" s="727"/>
      <c r="AN1036" s="213"/>
      <c r="AO1036" s="213"/>
      <c r="AP1036" s="213"/>
      <c r="AQ1036" s="213"/>
      <c r="AR1036" s="213"/>
      <c r="AS1036" s="213"/>
      <c r="AT1036" s="213"/>
      <c r="AU1036" s="213"/>
      <c r="AV1036" s="213"/>
      <c r="AW1036" s="213"/>
      <c r="AX1036" s="213"/>
      <c r="AY1036" s="213"/>
    </row>
    <row r="1037" spans="1:51" ht="14.6" x14ac:dyDescent="0.4">
      <c r="A1037" s="735" t="str">
        <f>Tabla135[[#This Row],[Id Riesgo]]</f>
        <v>RC103</v>
      </c>
      <c r="B1037" s="736" t="str">
        <f>Tabla135[[#This Row],[Riesgo]]</f>
        <v/>
      </c>
      <c r="C1037" s="742" t="b">
        <f>Tabla135[[#This Row],[Identificado en paso 1 y 2?]]</f>
        <v>0</v>
      </c>
      <c r="D1037" s="727" t="str">
        <f>_xlfn.XLOOKUP(Tabla135[[#This Row],[Id Riesgo]],Tabla13[Id Riesgo],Tabla13[Probabilidad],"",1)</f>
        <v/>
      </c>
      <c r="E1037" s="727" t="str">
        <f>IF(C1037=TRUE,_xlfn.XLOOKUP(Tabla135[[#This Row],[Id Riesgo]],Tabla13[Id Riesgo],Tabla13[Porcentaje Impacto],"",1),"")</f>
        <v/>
      </c>
      <c r="F1037" s="290" t="str">
        <f t="shared" si="102"/>
        <v>RC103</v>
      </c>
      <c r="G1037" s="415" t="b">
        <f>_xlfn.XLOOKUP(F1037,Tabla13[Id Riesgo],Tabla13[Registro diligenciado],FALSE,1)</f>
        <v>0</v>
      </c>
      <c r="H1037" s="290" t="str">
        <f>IF(G1037,_xlfn.XLOOKUP(F1037,Tabla6[Id Riesgo],Tabla6[DESCRIPCIÓN DEL RIESGO],FALSE,1),"")</f>
        <v/>
      </c>
      <c r="I1037" s="327" t="str">
        <f>_xlfn.XLOOKUP(Tabla135[[#This Row],[Id Riesgo]],Tabla13[Id Riesgo],Tabla13[Probabilidad])</f>
        <v/>
      </c>
      <c r="J1037" s="327" t="str">
        <f>_xlfn.XLOOKUP(Tabla135[[#This Row],[Id Riesgo]],Tabla13[Id Riesgo],Tabla13[Porcentaje Impacto],"",1)</f>
        <v/>
      </c>
      <c r="K1037" s="311">
        <v>6</v>
      </c>
      <c r="L1037" s="314"/>
      <c r="M1037" s="314"/>
      <c r="N1037" s="314"/>
      <c r="O1037" s="295"/>
      <c r="P1037" s="314"/>
      <c r="Q1037" s="328" t="str">
        <f>_xlfn.TEXTJOIN(" ",TRUE,Tabla135[[#This Row],[Actividad - Acción ¿Qué?
Inicia con verbo]],Tabla135[[#This Row],[Complemento
(Observaciones o desviaciones)]])</f>
        <v/>
      </c>
      <c r="R1037" s="295"/>
      <c r="S1037" s="327" t="str">
        <f>_xlfn.XLOOKUP(Tabla135[[#This Row],[Tipo de control]],Tabla7[Tipo de control],Tabla7[Peso],"",1)</f>
        <v/>
      </c>
      <c r="T1037" s="290" t="str">
        <f>_xlfn.XLOOKUP(Tabla135[[#This Row],[Tipo de control]],Tabla7[Tipo de control],Tabla7[Afectación matriz],"",1)</f>
        <v/>
      </c>
      <c r="U1037" s="295"/>
      <c r="V1037" s="327" t="str">
        <f>_xlfn.XLOOKUP(Tabla135[[#This Row],[Implementación]],Tabla11[Implementación],Tabla11[Peso],"",1)</f>
        <v/>
      </c>
      <c r="W1037" s="295"/>
      <c r="X1037" s="295"/>
      <c r="Y1037" s="295"/>
      <c r="Z1037" s="295"/>
      <c r="AA1037" s="310" t="str">
        <f>IFERROR(Tabla135[[#This Row],[Peso del control]]+Tabla135[[#This Row],[Peso de la implementación]],"")</f>
        <v/>
      </c>
      <c r="AB1037" s="310" t="str" cm="1">
        <f t="array" ref="AB1037">IFERROR(IF(Tabla135[[#This Row],[Registro diligenciado]]=TRUE,_xlfn.IFS(AND(Tabla135[[#This Row],[No. de Control]]=1,Tabla135[[#This Row],[Desplazamiento en la Matriz]]="Probabilidad"),D1037-(D1037*Tabla135[[#This Row],[Valor del control]]),AND(Tabla135[[#This Row],[No. de Control]]&gt;1,Tabla135[[#This Row],[Desplazamiento en la Matriz]]="Probabilidad"),AB1036-(AB1036*Tabla135[[#This Row],[Valor del control]]),AND(Tabla135[[#This Row],[No. de Control]]=1,Tabla135[[#This Row],[Desplazamiento en la Matriz]]="Impacto"),D1037,AND(Tabla135[[#This Row],[No. de Control]]&gt;1,Tabla135[[#This Row],[Desplazamiento en la Matriz]]="Impacto"),AB1036),""),"")</f>
        <v/>
      </c>
      <c r="AC1037" s="310" t="str" cm="1">
        <f t="array" ref="AC1037">IFERROR(IF(Tabla135[[#This Row],[Registro diligenciado]]=TRUE,_xlfn.IFS(AND(Tabla135[[#This Row],[No. de Control]]=1,Tabla135[[#This Row],[Desplazamiento en la Matriz]]="Impacto"),E1037-(E1037*Tabla135[[#This Row],[Valor del control]]),AND(Tabla135[[#This Row],[No. de Control]]&gt;1,Tabla135[[#This Row],[Desplazamiento en la Matriz]]="Impacto"),AC1036-(AC1036*Tabla135[[#This Row],[Valor del control]]),AND(Tabla135[[#This Row],[No. de Control]]=1,Tabla135[[#This Row],[Desplazamiento en la Matriz]]="Probabilidad"),E1037,AND(Tabla135[[#This Row],[No. de Control]]&gt;1,Tabla135[[#This Row],[Desplazamiento en la Matriz]]="Probabilidad"),AC1036),""),"")</f>
        <v/>
      </c>
      <c r="AD1037" s="310">
        <f>IFERROR(_xlfn.MINIFS(Tabla135[Probabilidad residual],Tabla135[Id Riesgo],Tabla135[[#This Row],[Id Riesgo]]),"")</f>
        <v>0</v>
      </c>
      <c r="AE1037" s="310">
        <f>IFERROR(_xlfn.MINIFS(Tabla135[Impacto residual],Tabla135[Id Riesgo],Tabla135[[#This Row],[Id Riesgo]]),"")</f>
        <v>0</v>
      </c>
      <c r="AF1037" s="310" t="str" cm="1">
        <f t="array" ref="AF103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37" s="310" t="str" cm="1">
        <f t="array" ref="AG103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3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37" s="213"/>
      <c r="AJ1037" s="727">
        <f>_xlfn.MINIFS(Tabla135[Probabilidad residual],Tabla135[Id Riesgo],Tabla135[[#This Row],[Id Riesgo]])</f>
        <v>0</v>
      </c>
      <c r="AK1037" s="727">
        <f>_xlfn.MINIFS(Tabla135[Impacto residual],Tabla135[Id Riesgo],Tabla135[[#This Row],[Id Riesgo]])</f>
        <v>0</v>
      </c>
      <c r="AL1037" s="727"/>
      <c r="AM1037" s="727"/>
      <c r="AN1037" s="213"/>
      <c r="AO1037" s="213"/>
      <c r="AP1037" s="213"/>
      <c r="AQ1037" s="213"/>
      <c r="AR1037" s="213"/>
      <c r="AS1037" s="213"/>
      <c r="AT1037" s="213"/>
      <c r="AU1037" s="213"/>
      <c r="AV1037" s="213"/>
      <c r="AW1037" s="213"/>
      <c r="AX1037" s="213"/>
      <c r="AY1037" s="213"/>
    </row>
    <row r="1038" spans="1:51" ht="14.6" x14ac:dyDescent="0.4">
      <c r="A1038" s="735" t="str">
        <f>Tabla135[[#This Row],[Id Riesgo]]</f>
        <v>RC103</v>
      </c>
      <c r="B1038" s="736" t="str">
        <f>Tabla135[[#This Row],[Riesgo]]</f>
        <v/>
      </c>
      <c r="C1038" s="742" t="b">
        <f>Tabla135[[#This Row],[Identificado en paso 1 y 2?]]</f>
        <v>0</v>
      </c>
      <c r="D1038" s="727" t="str">
        <f>_xlfn.XLOOKUP(Tabla135[[#This Row],[Id Riesgo]],Tabla13[Id Riesgo],Tabla13[Probabilidad],"",1)</f>
        <v/>
      </c>
      <c r="E1038" s="727" t="str">
        <f>IF(C1038=TRUE,_xlfn.XLOOKUP(Tabla135[[#This Row],[Id Riesgo]],Tabla13[Id Riesgo],Tabla13[Porcentaje Impacto],"",1),"")</f>
        <v/>
      </c>
      <c r="F1038" s="290" t="str">
        <f t="shared" si="102"/>
        <v>RC103</v>
      </c>
      <c r="G1038" s="415" t="b">
        <f>_xlfn.XLOOKUP(F1038,Tabla13[Id Riesgo],Tabla13[Registro diligenciado],FALSE,1)</f>
        <v>0</v>
      </c>
      <c r="H1038" s="290" t="str">
        <f>IF(G1038,_xlfn.XLOOKUP(F1038,Tabla6[Id Riesgo],Tabla6[DESCRIPCIÓN DEL RIESGO],FALSE,1),"")</f>
        <v/>
      </c>
      <c r="I1038" s="327" t="str">
        <f>_xlfn.XLOOKUP(Tabla135[[#This Row],[Id Riesgo]],Tabla13[Id Riesgo],Tabla13[Probabilidad])</f>
        <v/>
      </c>
      <c r="J1038" s="327" t="str">
        <f>_xlfn.XLOOKUP(Tabla135[[#This Row],[Id Riesgo]],Tabla13[Id Riesgo],Tabla13[Porcentaje Impacto],"",1)</f>
        <v/>
      </c>
      <c r="K1038" s="311">
        <v>7</v>
      </c>
      <c r="L1038" s="314"/>
      <c r="M1038" s="314"/>
      <c r="N1038" s="314"/>
      <c r="O1038" s="295"/>
      <c r="P1038" s="314"/>
      <c r="Q1038" s="328" t="str">
        <f>_xlfn.TEXTJOIN(" ",TRUE,Tabla135[[#This Row],[Actividad - Acción ¿Qué?
Inicia con verbo]],Tabla135[[#This Row],[Complemento
(Observaciones o desviaciones)]])</f>
        <v/>
      </c>
      <c r="R1038" s="295"/>
      <c r="S1038" s="327" t="str">
        <f>_xlfn.XLOOKUP(Tabla135[[#This Row],[Tipo de control]],Tabla7[Tipo de control],Tabla7[Peso],"",1)</f>
        <v/>
      </c>
      <c r="T1038" s="290" t="str">
        <f>_xlfn.XLOOKUP(Tabla135[[#This Row],[Tipo de control]],Tabla7[Tipo de control],Tabla7[Afectación matriz],"",1)</f>
        <v/>
      </c>
      <c r="U1038" s="295"/>
      <c r="V1038" s="327" t="str">
        <f>_xlfn.XLOOKUP(Tabla135[[#This Row],[Implementación]],Tabla11[Implementación],Tabla11[Peso],"",1)</f>
        <v/>
      </c>
      <c r="W1038" s="295"/>
      <c r="X1038" s="295"/>
      <c r="Y1038" s="295"/>
      <c r="Z1038" s="295"/>
      <c r="AA1038" s="310" t="str">
        <f>IFERROR(Tabla135[[#This Row],[Peso del control]]+Tabla135[[#This Row],[Peso de la implementación]],"")</f>
        <v/>
      </c>
      <c r="AB1038" s="310" t="str" cm="1">
        <f t="array" ref="AB1038">IFERROR(IF(Tabla135[[#This Row],[Registro diligenciado]]=TRUE,_xlfn.IFS(AND(Tabla135[[#This Row],[No. de Control]]=1,Tabla135[[#This Row],[Desplazamiento en la Matriz]]="Probabilidad"),D1038-(D1038*Tabla135[[#This Row],[Valor del control]]),AND(Tabla135[[#This Row],[No. de Control]]&gt;1,Tabla135[[#This Row],[Desplazamiento en la Matriz]]="Probabilidad"),AB1037-(AB1037*Tabla135[[#This Row],[Valor del control]]),AND(Tabla135[[#This Row],[No. de Control]]=1,Tabla135[[#This Row],[Desplazamiento en la Matriz]]="Impacto"),D1038,AND(Tabla135[[#This Row],[No. de Control]]&gt;1,Tabla135[[#This Row],[Desplazamiento en la Matriz]]="Impacto"),AB1037),""),"")</f>
        <v/>
      </c>
      <c r="AC1038" s="310" t="str" cm="1">
        <f t="array" ref="AC1038">IFERROR(IF(Tabla135[[#This Row],[Registro diligenciado]]=TRUE,_xlfn.IFS(AND(Tabla135[[#This Row],[No. de Control]]=1,Tabla135[[#This Row],[Desplazamiento en la Matriz]]="Impacto"),E1038-(E1038*Tabla135[[#This Row],[Valor del control]]),AND(Tabla135[[#This Row],[No. de Control]]&gt;1,Tabla135[[#This Row],[Desplazamiento en la Matriz]]="Impacto"),AC1037-(AC1037*Tabla135[[#This Row],[Valor del control]]),AND(Tabla135[[#This Row],[No. de Control]]=1,Tabla135[[#This Row],[Desplazamiento en la Matriz]]="Probabilidad"),E1038,AND(Tabla135[[#This Row],[No. de Control]]&gt;1,Tabla135[[#This Row],[Desplazamiento en la Matriz]]="Probabilidad"),AC1037),""),"")</f>
        <v/>
      </c>
      <c r="AD1038" s="310">
        <f>IFERROR(_xlfn.MINIFS(Tabla135[Probabilidad residual],Tabla135[Id Riesgo],Tabla135[[#This Row],[Id Riesgo]]),"")</f>
        <v>0</v>
      </c>
      <c r="AE1038" s="310">
        <f>IFERROR(_xlfn.MINIFS(Tabla135[Impacto residual],Tabla135[Id Riesgo],Tabla135[[#This Row],[Id Riesgo]]),"")</f>
        <v>0</v>
      </c>
      <c r="AF1038" s="310" t="str" cm="1">
        <f t="array" ref="AF103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38" s="310" t="str" cm="1">
        <f t="array" ref="AG103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3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38" s="213"/>
      <c r="AJ1038" s="727">
        <f>_xlfn.MINIFS(Tabla135[Probabilidad residual],Tabla135[Id Riesgo],Tabla135[[#This Row],[Id Riesgo]])</f>
        <v>0</v>
      </c>
      <c r="AK1038" s="727">
        <f>_xlfn.MINIFS(Tabla135[Impacto residual],Tabla135[Id Riesgo],Tabla135[[#This Row],[Id Riesgo]])</f>
        <v>0</v>
      </c>
      <c r="AL1038" s="727"/>
      <c r="AM1038" s="727"/>
      <c r="AN1038" s="213"/>
      <c r="AO1038" s="213"/>
      <c r="AP1038" s="213"/>
      <c r="AQ1038" s="213"/>
      <c r="AR1038" s="213"/>
      <c r="AS1038" s="213"/>
      <c r="AT1038" s="213"/>
      <c r="AU1038" s="213"/>
      <c r="AV1038" s="213"/>
      <c r="AW1038" s="213"/>
      <c r="AX1038" s="213"/>
      <c r="AY1038" s="213"/>
    </row>
    <row r="1039" spans="1:51" ht="14.6" x14ac:dyDescent="0.4">
      <c r="A1039" s="735" t="str">
        <f>Tabla135[[#This Row],[Id Riesgo]]</f>
        <v>RC103</v>
      </c>
      <c r="B1039" s="736" t="str">
        <f>Tabla135[[#This Row],[Riesgo]]</f>
        <v/>
      </c>
      <c r="C1039" s="742" t="b">
        <f>Tabla135[[#This Row],[Identificado en paso 1 y 2?]]</f>
        <v>0</v>
      </c>
      <c r="D1039" s="727" t="str">
        <f>_xlfn.XLOOKUP(Tabla135[[#This Row],[Id Riesgo]],Tabla13[Id Riesgo],Tabla13[Probabilidad],"",1)</f>
        <v/>
      </c>
      <c r="E1039" s="727" t="str">
        <f>IF(C1039=TRUE,_xlfn.XLOOKUP(Tabla135[[#This Row],[Id Riesgo]],Tabla13[Id Riesgo],Tabla13[Porcentaje Impacto],"",1),"")</f>
        <v/>
      </c>
      <c r="F1039" s="290" t="str">
        <f t="shared" si="102"/>
        <v>RC103</v>
      </c>
      <c r="G1039" s="415" t="b">
        <f>_xlfn.XLOOKUP(F1039,Tabla13[Id Riesgo],Tabla13[Registro diligenciado],FALSE,1)</f>
        <v>0</v>
      </c>
      <c r="H1039" s="290" t="str">
        <f>IF(G1039,_xlfn.XLOOKUP(F1039,Tabla6[Id Riesgo],Tabla6[DESCRIPCIÓN DEL RIESGO],FALSE,1),"")</f>
        <v/>
      </c>
      <c r="I1039" s="327" t="str">
        <f>_xlfn.XLOOKUP(Tabla135[[#This Row],[Id Riesgo]],Tabla13[Id Riesgo],Tabla13[Probabilidad])</f>
        <v/>
      </c>
      <c r="J1039" s="327" t="str">
        <f>_xlfn.XLOOKUP(Tabla135[[#This Row],[Id Riesgo]],Tabla13[Id Riesgo],Tabla13[Porcentaje Impacto],"",1)</f>
        <v/>
      </c>
      <c r="K1039" s="311">
        <v>8</v>
      </c>
      <c r="L1039" s="314"/>
      <c r="M1039" s="314"/>
      <c r="N1039" s="314"/>
      <c r="O1039" s="295"/>
      <c r="P1039" s="314"/>
      <c r="Q1039" s="328" t="str">
        <f>_xlfn.TEXTJOIN(" ",TRUE,Tabla135[[#This Row],[Actividad - Acción ¿Qué?
Inicia con verbo]],Tabla135[[#This Row],[Complemento
(Observaciones o desviaciones)]])</f>
        <v/>
      </c>
      <c r="R1039" s="295"/>
      <c r="S1039" s="327" t="str">
        <f>_xlfn.XLOOKUP(Tabla135[[#This Row],[Tipo de control]],Tabla7[Tipo de control],Tabla7[Peso],"",1)</f>
        <v/>
      </c>
      <c r="T1039" s="290" t="str">
        <f>_xlfn.XLOOKUP(Tabla135[[#This Row],[Tipo de control]],Tabla7[Tipo de control],Tabla7[Afectación matriz],"",1)</f>
        <v/>
      </c>
      <c r="U1039" s="295"/>
      <c r="V1039" s="327" t="str">
        <f>_xlfn.XLOOKUP(Tabla135[[#This Row],[Implementación]],Tabla11[Implementación],Tabla11[Peso],"",1)</f>
        <v/>
      </c>
      <c r="W1039" s="295"/>
      <c r="X1039" s="295"/>
      <c r="Y1039" s="295"/>
      <c r="Z1039" s="295"/>
      <c r="AA1039" s="310" t="str">
        <f>IFERROR(Tabla135[[#This Row],[Peso del control]]+Tabla135[[#This Row],[Peso de la implementación]],"")</f>
        <v/>
      </c>
      <c r="AB1039" s="310" t="str" cm="1">
        <f t="array" ref="AB1039">IFERROR(IF(Tabla135[[#This Row],[Registro diligenciado]]=TRUE,_xlfn.IFS(AND(Tabla135[[#This Row],[No. de Control]]=1,Tabla135[[#This Row],[Desplazamiento en la Matriz]]="Probabilidad"),D1039-(D1039*Tabla135[[#This Row],[Valor del control]]),AND(Tabla135[[#This Row],[No. de Control]]&gt;1,Tabla135[[#This Row],[Desplazamiento en la Matriz]]="Probabilidad"),AB1038-(AB1038*Tabla135[[#This Row],[Valor del control]]),AND(Tabla135[[#This Row],[No. de Control]]=1,Tabla135[[#This Row],[Desplazamiento en la Matriz]]="Impacto"),D1039,AND(Tabla135[[#This Row],[No. de Control]]&gt;1,Tabla135[[#This Row],[Desplazamiento en la Matriz]]="Impacto"),AB1038),""),"")</f>
        <v/>
      </c>
      <c r="AC1039" s="310" t="str" cm="1">
        <f t="array" ref="AC1039">IFERROR(IF(Tabla135[[#This Row],[Registro diligenciado]]=TRUE,_xlfn.IFS(AND(Tabla135[[#This Row],[No. de Control]]=1,Tabla135[[#This Row],[Desplazamiento en la Matriz]]="Impacto"),E1039-(E1039*Tabla135[[#This Row],[Valor del control]]),AND(Tabla135[[#This Row],[No. de Control]]&gt;1,Tabla135[[#This Row],[Desplazamiento en la Matriz]]="Impacto"),AC1038-(AC1038*Tabla135[[#This Row],[Valor del control]]),AND(Tabla135[[#This Row],[No. de Control]]=1,Tabla135[[#This Row],[Desplazamiento en la Matriz]]="Probabilidad"),E1039,AND(Tabla135[[#This Row],[No. de Control]]&gt;1,Tabla135[[#This Row],[Desplazamiento en la Matriz]]="Probabilidad"),AC1038),""),"")</f>
        <v/>
      </c>
      <c r="AD1039" s="310">
        <f>IFERROR(_xlfn.MINIFS(Tabla135[Probabilidad residual],Tabla135[Id Riesgo],Tabla135[[#This Row],[Id Riesgo]]),"")</f>
        <v>0</v>
      </c>
      <c r="AE1039" s="310">
        <f>IFERROR(_xlfn.MINIFS(Tabla135[Impacto residual],Tabla135[Id Riesgo],Tabla135[[#This Row],[Id Riesgo]]),"")</f>
        <v>0</v>
      </c>
      <c r="AF1039" s="310" t="str" cm="1">
        <f t="array" ref="AF103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39" s="310" t="str" cm="1">
        <f t="array" ref="AG103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3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39" s="213"/>
      <c r="AJ1039" s="727">
        <f>_xlfn.MINIFS(Tabla135[Probabilidad residual],Tabla135[Id Riesgo],Tabla135[[#This Row],[Id Riesgo]])</f>
        <v>0</v>
      </c>
      <c r="AK1039" s="727">
        <f>_xlfn.MINIFS(Tabla135[Impacto residual],Tabla135[Id Riesgo],Tabla135[[#This Row],[Id Riesgo]])</f>
        <v>0</v>
      </c>
      <c r="AL1039" s="727"/>
      <c r="AM1039" s="727"/>
      <c r="AN1039" s="213"/>
      <c r="AO1039" s="213"/>
      <c r="AP1039" s="213"/>
      <c r="AQ1039" s="213"/>
      <c r="AR1039" s="213"/>
      <c r="AS1039" s="213"/>
      <c r="AT1039" s="213"/>
      <c r="AU1039" s="213"/>
      <c r="AV1039" s="213"/>
      <c r="AW1039" s="213"/>
      <c r="AX1039" s="213"/>
      <c r="AY1039" s="213"/>
    </row>
    <row r="1040" spans="1:51" ht="14.6" x14ac:dyDescent="0.4">
      <c r="A1040" s="735" t="str">
        <f>Tabla135[[#This Row],[Id Riesgo]]</f>
        <v>RC103</v>
      </c>
      <c r="B1040" s="736" t="str">
        <f>Tabla135[[#This Row],[Riesgo]]</f>
        <v/>
      </c>
      <c r="C1040" s="742" t="b">
        <f>Tabla135[[#This Row],[Identificado en paso 1 y 2?]]</f>
        <v>0</v>
      </c>
      <c r="D1040" s="727" t="str">
        <f>_xlfn.XLOOKUP(Tabla135[[#This Row],[Id Riesgo]],Tabla13[Id Riesgo],Tabla13[Probabilidad],"",1)</f>
        <v/>
      </c>
      <c r="E1040" s="727" t="str">
        <f>IF(C1040=TRUE,_xlfn.XLOOKUP(Tabla135[[#This Row],[Id Riesgo]],Tabla13[Id Riesgo],Tabla13[Porcentaje Impacto],"",1),"")</f>
        <v/>
      </c>
      <c r="F1040" s="290" t="str">
        <f t="shared" si="102"/>
        <v>RC103</v>
      </c>
      <c r="G1040" s="415" t="b">
        <f>_xlfn.XLOOKUP(F1040,Tabla13[Id Riesgo],Tabla13[Registro diligenciado],FALSE,1)</f>
        <v>0</v>
      </c>
      <c r="H1040" s="290" t="str">
        <f>IF(G1040,_xlfn.XLOOKUP(F1040,Tabla6[Id Riesgo],Tabla6[DESCRIPCIÓN DEL RIESGO],FALSE,1),"")</f>
        <v/>
      </c>
      <c r="I1040" s="327" t="str">
        <f>_xlfn.XLOOKUP(Tabla135[[#This Row],[Id Riesgo]],Tabla13[Id Riesgo],Tabla13[Probabilidad])</f>
        <v/>
      </c>
      <c r="J1040" s="327" t="str">
        <f>_xlfn.XLOOKUP(Tabla135[[#This Row],[Id Riesgo]],Tabla13[Id Riesgo],Tabla13[Porcentaje Impacto],"",1)</f>
        <v/>
      </c>
      <c r="K1040" s="311">
        <v>9</v>
      </c>
      <c r="L1040" s="314"/>
      <c r="M1040" s="314"/>
      <c r="N1040" s="314"/>
      <c r="O1040" s="295"/>
      <c r="P1040" s="314"/>
      <c r="Q1040" s="328" t="str">
        <f>_xlfn.TEXTJOIN(" ",TRUE,Tabla135[[#This Row],[Actividad - Acción ¿Qué?
Inicia con verbo]],Tabla135[[#This Row],[Complemento
(Observaciones o desviaciones)]])</f>
        <v/>
      </c>
      <c r="R1040" s="295"/>
      <c r="S1040" s="327" t="str">
        <f>_xlfn.XLOOKUP(Tabla135[[#This Row],[Tipo de control]],Tabla7[Tipo de control],Tabla7[Peso],"",1)</f>
        <v/>
      </c>
      <c r="T1040" s="290" t="str">
        <f>_xlfn.XLOOKUP(Tabla135[[#This Row],[Tipo de control]],Tabla7[Tipo de control],Tabla7[Afectación matriz],"",1)</f>
        <v/>
      </c>
      <c r="U1040" s="295"/>
      <c r="V1040" s="327" t="str">
        <f>_xlfn.XLOOKUP(Tabla135[[#This Row],[Implementación]],Tabla11[Implementación],Tabla11[Peso],"",1)</f>
        <v/>
      </c>
      <c r="W1040" s="295"/>
      <c r="X1040" s="295"/>
      <c r="Y1040" s="295"/>
      <c r="Z1040" s="295"/>
      <c r="AA1040" s="310" t="str">
        <f>IFERROR(Tabla135[[#This Row],[Peso del control]]+Tabla135[[#This Row],[Peso de la implementación]],"")</f>
        <v/>
      </c>
      <c r="AB1040" s="310" t="str" cm="1">
        <f t="array" ref="AB1040">IFERROR(IF(Tabla135[[#This Row],[Registro diligenciado]]=TRUE,_xlfn.IFS(AND(Tabla135[[#This Row],[No. de Control]]=1,Tabla135[[#This Row],[Desplazamiento en la Matriz]]="Probabilidad"),D1040-(D1040*Tabla135[[#This Row],[Valor del control]]),AND(Tabla135[[#This Row],[No. de Control]]&gt;1,Tabla135[[#This Row],[Desplazamiento en la Matriz]]="Probabilidad"),AB1039-(AB1039*Tabla135[[#This Row],[Valor del control]]),AND(Tabla135[[#This Row],[No. de Control]]=1,Tabla135[[#This Row],[Desplazamiento en la Matriz]]="Impacto"),D1040,AND(Tabla135[[#This Row],[No. de Control]]&gt;1,Tabla135[[#This Row],[Desplazamiento en la Matriz]]="Impacto"),AB1039),""),"")</f>
        <v/>
      </c>
      <c r="AC1040" s="310" t="str" cm="1">
        <f t="array" ref="AC1040">IFERROR(IF(Tabla135[[#This Row],[Registro diligenciado]]=TRUE,_xlfn.IFS(AND(Tabla135[[#This Row],[No. de Control]]=1,Tabla135[[#This Row],[Desplazamiento en la Matriz]]="Impacto"),E1040-(E1040*Tabla135[[#This Row],[Valor del control]]),AND(Tabla135[[#This Row],[No. de Control]]&gt;1,Tabla135[[#This Row],[Desplazamiento en la Matriz]]="Impacto"),AC1039-(AC1039*Tabla135[[#This Row],[Valor del control]]),AND(Tabla135[[#This Row],[No. de Control]]=1,Tabla135[[#This Row],[Desplazamiento en la Matriz]]="Probabilidad"),E1040,AND(Tabla135[[#This Row],[No. de Control]]&gt;1,Tabla135[[#This Row],[Desplazamiento en la Matriz]]="Probabilidad"),AC1039),""),"")</f>
        <v/>
      </c>
      <c r="AD1040" s="310">
        <f>IFERROR(_xlfn.MINIFS(Tabla135[Probabilidad residual],Tabla135[Id Riesgo],Tabla135[[#This Row],[Id Riesgo]]),"")</f>
        <v>0</v>
      </c>
      <c r="AE1040" s="310">
        <f>IFERROR(_xlfn.MINIFS(Tabla135[Impacto residual],Tabla135[Id Riesgo],Tabla135[[#This Row],[Id Riesgo]]),"")</f>
        <v>0</v>
      </c>
      <c r="AF1040" s="310" t="str" cm="1">
        <f t="array" ref="AF104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40" s="310" t="str" cm="1">
        <f t="array" ref="AG104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4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40" s="213"/>
      <c r="AJ1040" s="727">
        <f>_xlfn.MINIFS(Tabla135[Probabilidad residual],Tabla135[Id Riesgo],Tabla135[[#This Row],[Id Riesgo]])</f>
        <v>0</v>
      </c>
      <c r="AK1040" s="727">
        <f>_xlfn.MINIFS(Tabla135[Impacto residual],Tabla135[Id Riesgo],Tabla135[[#This Row],[Id Riesgo]])</f>
        <v>0</v>
      </c>
      <c r="AL1040" s="727"/>
      <c r="AM1040" s="727"/>
      <c r="AN1040" s="213"/>
      <c r="AO1040" s="213"/>
      <c r="AP1040" s="213"/>
      <c r="AQ1040" s="213"/>
      <c r="AR1040" s="213"/>
      <c r="AS1040" s="213"/>
      <c r="AT1040" s="213"/>
      <c r="AU1040" s="213"/>
      <c r="AV1040" s="213"/>
      <c r="AW1040" s="213"/>
      <c r="AX1040" s="213"/>
      <c r="AY1040" s="213"/>
    </row>
    <row r="1041" spans="1:51" ht="14.6" x14ac:dyDescent="0.4">
      <c r="A1041" s="735" t="str">
        <f>Tabla135[[#This Row],[Id Riesgo]]</f>
        <v>RC103</v>
      </c>
      <c r="B1041" s="736" t="str">
        <f>Tabla135[[#This Row],[Riesgo]]</f>
        <v/>
      </c>
      <c r="C1041" s="742" t="b">
        <f>Tabla135[[#This Row],[Identificado en paso 1 y 2?]]</f>
        <v>0</v>
      </c>
      <c r="D1041" s="727" t="str">
        <f>_xlfn.XLOOKUP(Tabla135[[#This Row],[Id Riesgo]],Tabla13[Id Riesgo],Tabla13[Probabilidad],"",1)</f>
        <v/>
      </c>
      <c r="E1041" s="727" t="str">
        <f>IF(C1041=TRUE,_xlfn.XLOOKUP(Tabla135[[#This Row],[Id Riesgo]],Tabla13[Id Riesgo],Tabla13[Porcentaje Impacto],"",1),"")</f>
        <v/>
      </c>
      <c r="F1041" s="290" t="str">
        <f t="shared" si="102"/>
        <v>RC103</v>
      </c>
      <c r="G1041" s="415" t="b">
        <f>_xlfn.XLOOKUP(F1041,Tabla13[Id Riesgo],Tabla13[Registro diligenciado],FALSE,1)</f>
        <v>0</v>
      </c>
      <c r="H1041" s="290" t="str">
        <f>IF(G1041,_xlfn.XLOOKUP(F1041,Tabla6[Id Riesgo],Tabla6[DESCRIPCIÓN DEL RIESGO],FALSE,1),"")</f>
        <v/>
      </c>
      <c r="I1041" s="327" t="str">
        <f>_xlfn.XLOOKUP(Tabla135[[#This Row],[Id Riesgo]],Tabla13[Id Riesgo],Tabla13[Probabilidad])</f>
        <v/>
      </c>
      <c r="J1041" s="327" t="str">
        <f>_xlfn.XLOOKUP(Tabla135[[#This Row],[Id Riesgo]],Tabla13[Id Riesgo],Tabla13[Porcentaje Impacto],"",1)</f>
        <v/>
      </c>
      <c r="K1041" s="311">
        <v>10</v>
      </c>
      <c r="L1041" s="314"/>
      <c r="M1041" s="314"/>
      <c r="N1041" s="314"/>
      <c r="O1041" s="295"/>
      <c r="P1041" s="314"/>
      <c r="Q1041" s="328" t="str">
        <f>_xlfn.TEXTJOIN(" ",TRUE,Tabla135[[#This Row],[Actividad - Acción ¿Qué?
Inicia con verbo]],Tabla135[[#This Row],[Complemento
(Observaciones o desviaciones)]])</f>
        <v/>
      </c>
      <c r="R1041" s="295"/>
      <c r="S1041" s="327" t="str">
        <f>_xlfn.XLOOKUP(Tabla135[[#This Row],[Tipo de control]],Tabla7[Tipo de control],Tabla7[Peso],"",1)</f>
        <v/>
      </c>
      <c r="T1041" s="290" t="str">
        <f>_xlfn.XLOOKUP(Tabla135[[#This Row],[Tipo de control]],Tabla7[Tipo de control],Tabla7[Afectación matriz],"",1)</f>
        <v/>
      </c>
      <c r="U1041" s="295"/>
      <c r="V1041" s="327" t="str">
        <f>_xlfn.XLOOKUP(Tabla135[[#This Row],[Implementación]],Tabla11[Implementación],Tabla11[Peso],"",1)</f>
        <v/>
      </c>
      <c r="W1041" s="295"/>
      <c r="X1041" s="295"/>
      <c r="Y1041" s="295"/>
      <c r="Z1041" s="295"/>
      <c r="AA1041" s="310" t="str">
        <f>IFERROR(Tabla135[[#This Row],[Peso del control]]+Tabla135[[#This Row],[Peso de la implementación]],"")</f>
        <v/>
      </c>
      <c r="AB1041" s="310" t="str" cm="1">
        <f t="array" ref="AB1041">IFERROR(IF(Tabla135[[#This Row],[Registro diligenciado]]=TRUE,_xlfn.IFS(AND(Tabla135[[#This Row],[No. de Control]]=1,Tabla135[[#This Row],[Desplazamiento en la Matriz]]="Probabilidad"),D1041-(D1041*Tabla135[[#This Row],[Valor del control]]),AND(Tabla135[[#This Row],[No. de Control]]&gt;1,Tabla135[[#This Row],[Desplazamiento en la Matriz]]="Probabilidad"),AB1040-(AB1040*Tabla135[[#This Row],[Valor del control]]),AND(Tabla135[[#This Row],[No. de Control]]=1,Tabla135[[#This Row],[Desplazamiento en la Matriz]]="Impacto"),D1041,AND(Tabla135[[#This Row],[No. de Control]]&gt;1,Tabla135[[#This Row],[Desplazamiento en la Matriz]]="Impacto"),AB1040),""),"")</f>
        <v/>
      </c>
      <c r="AC1041" s="310" t="str" cm="1">
        <f t="array" ref="AC1041">IFERROR(IF(Tabla135[[#This Row],[Registro diligenciado]]=TRUE,_xlfn.IFS(AND(Tabla135[[#This Row],[No. de Control]]=1,Tabla135[[#This Row],[Desplazamiento en la Matriz]]="Impacto"),E1041-(E1041*Tabla135[[#This Row],[Valor del control]]),AND(Tabla135[[#This Row],[No. de Control]]&gt;1,Tabla135[[#This Row],[Desplazamiento en la Matriz]]="Impacto"),AC1040-(AC1040*Tabla135[[#This Row],[Valor del control]]),AND(Tabla135[[#This Row],[No. de Control]]=1,Tabla135[[#This Row],[Desplazamiento en la Matriz]]="Probabilidad"),E1041,AND(Tabla135[[#This Row],[No. de Control]]&gt;1,Tabla135[[#This Row],[Desplazamiento en la Matriz]]="Probabilidad"),AC1040),""),"")</f>
        <v/>
      </c>
      <c r="AD1041" s="310">
        <f>IFERROR(_xlfn.MINIFS(Tabla135[Probabilidad residual],Tabla135[Id Riesgo],Tabla135[[#This Row],[Id Riesgo]]),"")</f>
        <v>0</v>
      </c>
      <c r="AE1041" s="310">
        <f>IFERROR(_xlfn.MINIFS(Tabla135[Impacto residual],Tabla135[Id Riesgo],Tabla135[[#This Row],[Id Riesgo]]),"")</f>
        <v>0</v>
      </c>
      <c r="AF1041" s="310" t="str" cm="1">
        <f t="array" ref="AF104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41" s="310" t="str" cm="1">
        <f t="array" ref="AG104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4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41" s="213"/>
      <c r="AJ1041" s="727">
        <f>_xlfn.MINIFS(Tabla135[Probabilidad residual],Tabla135[Id Riesgo],Tabla135[[#This Row],[Id Riesgo]])</f>
        <v>0</v>
      </c>
      <c r="AK1041" s="727">
        <f>_xlfn.MINIFS(Tabla135[Impacto residual],Tabla135[Id Riesgo],Tabla135[[#This Row],[Id Riesgo]])</f>
        <v>0</v>
      </c>
      <c r="AL1041" s="727"/>
      <c r="AM1041" s="727"/>
      <c r="AN1041" s="213"/>
      <c r="AO1041" s="213"/>
      <c r="AP1041" s="213"/>
      <c r="AQ1041" s="213"/>
      <c r="AR1041" s="213"/>
      <c r="AS1041" s="213"/>
      <c r="AT1041" s="213"/>
      <c r="AU1041" s="213"/>
      <c r="AV1041" s="213"/>
      <c r="AW1041" s="213"/>
      <c r="AX1041" s="213"/>
      <c r="AY1041" s="213"/>
    </row>
    <row r="1042" spans="1:51" ht="14.6" x14ac:dyDescent="0.4">
      <c r="A1042" s="735" t="str">
        <f>Tabla135[[#This Row],[Id Riesgo]]</f>
        <v>RC104</v>
      </c>
      <c r="B1042" s="736" t="str">
        <f>Tabla135[[#This Row],[Riesgo]]</f>
        <v/>
      </c>
      <c r="C1042" s="742" t="b">
        <f>Tabla135[[#This Row],[Identificado en paso 1 y 2?]]</f>
        <v>0</v>
      </c>
      <c r="D1042" s="727" t="str">
        <f>_xlfn.XLOOKUP(Tabla135[[#This Row],[Id Riesgo]],Tabla13[Id Riesgo],Tabla13[Probabilidad],"",1)</f>
        <v/>
      </c>
      <c r="E1042" s="727" t="str">
        <f>IF(C1042=TRUE,_xlfn.XLOOKUP(Tabla135[[#This Row],[Id Riesgo]],Tabla13[Id Riesgo],Tabla13[Porcentaje Impacto],"",1),"")</f>
        <v/>
      </c>
      <c r="F1042" s="290" t="s">
        <v>235</v>
      </c>
      <c r="G1042" s="415" t="b">
        <f>_xlfn.XLOOKUP(F1042,Tabla13[Id Riesgo],Tabla13[Registro diligenciado],FALSE,1)</f>
        <v>0</v>
      </c>
      <c r="H1042" s="290" t="str">
        <f>IF(G1042,_xlfn.XLOOKUP(F1042,Tabla6[Id Riesgo],Tabla6[DESCRIPCIÓN DEL RIESGO],FALSE,1),"")</f>
        <v/>
      </c>
      <c r="I1042" s="327" t="str">
        <f>_xlfn.XLOOKUP(Tabla135[[#This Row],[Id Riesgo]],Tabla13[Id Riesgo],Tabla13[Probabilidad])</f>
        <v/>
      </c>
      <c r="J1042" s="327" t="str">
        <f>_xlfn.XLOOKUP(Tabla135[[#This Row],[Id Riesgo]],Tabla13[Id Riesgo],Tabla13[Porcentaje Impacto],"",1)</f>
        <v/>
      </c>
      <c r="K1042" s="311">
        <v>1</v>
      </c>
      <c r="L1042" s="314"/>
      <c r="M1042" s="314"/>
      <c r="N1042" s="314"/>
      <c r="O1042" s="295"/>
      <c r="P1042" s="314"/>
      <c r="Q1042" s="328" t="str">
        <f>_xlfn.TEXTJOIN(" ",TRUE,Tabla135[[#This Row],[Actividad - Acción ¿Qué?
Inicia con verbo]],Tabla135[[#This Row],[Complemento
(Observaciones o desviaciones)]])</f>
        <v/>
      </c>
      <c r="R1042" s="295"/>
      <c r="S1042" s="327" t="str">
        <f>_xlfn.XLOOKUP(Tabla135[[#This Row],[Tipo de control]],Tabla7[Tipo de control],Tabla7[Peso],"",1)</f>
        <v/>
      </c>
      <c r="T1042" s="290" t="str">
        <f>_xlfn.XLOOKUP(Tabla135[[#This Row],[Tipo de control]],Tabla7[Tipo de control],Tabla7[Afectación matriz],"",1)</f>
        <v/>
      </c>
      <c r="U1042" s="295"/>
      <c r="V1042" s="327" t="str">
        <f>_xlfn.XLOOKUP(Tabla135[[#This Row],[Implementación]],Tabla11[Implementación],Tabla11[Peso],"",1)</f>
        <v/>
      </c>
      <c r="W1042" s="295"/>
      <c r="X1042" s="295"/>
      <c r="Y1042" s="295"/>
      <c r="Z1042" s="295"/>
      <c r="AA1042" s="310" t="str">
        <f>IFERROR(Tabla135[[#This Row],[Peso del control]]+Tabla135[[#This Row],[Peso de la implementación]],"")</f>
        <v/>
      </c>
      <c r="AB1042" s="310" t="str" cm="1">
        <f t="array" ref="AB1042">IFERROR(IF(Tabla135[[#This Row],[Registro diligenciado]]=TRUE,_xlfn.IFS(AND(Tabla135[[#This Row],[No. de Control]]=1,Tabla135[[#This Row],[Desplazamiento en la Matriz]]="Probabilidad"),D1042-(D1042*Tabla135[[#This Row],[Valor del control]]),AND(Tabla135[[#This Row],[No. de Control]]&gt;1,Tabla135[[#This Row],[Desplazamiento en la Matriz]]="Probabilidad"),AB1041-(AB1041*Tabla135[[#This Row],[Valor del control]]),AND(Tabla135[[#This Row],[No. de Control]]=1,Tabla135[[#This Row],[Desplazamiento en la Matriz]]="Impacto"),D1042,AND(Tabla135[[#This Row],[No. de Control]]&gt;1,Tabla135[[#This Row],[Desplazamiento en la Matriz]]="Impacto"),AB1041),""),"")</f>
        <v/>
      </c>
      <c r="AC1042" s="310" t="str" cm="1">
        <f t="array" ref="AC1042">IFERROR(IF(Tabla135[[#This Row],[Registro diligenciado]]=TRUE,_xlfn.IFS(AND(Tabla135[[#This Row],[No. de Control]]=1,Tabla135[[#This Row],[Desplazamiento en la Matriz]]="Impacto"),E1042-(E1042*Tabla135[[#This Row],[Valor del control]]),AND(Tabla135[[#This Row],[No. de Control]]&gt;1,Tabla135[[#This Row],[Desplazamiento en la Matriz]]="Impacto"),AC1041-(AC1041*Tabla135[[#This Row],[Valor del control]]),AND(Tabla135[[#This Row],[No. de Control]]=1,Tabla135[[#This Row],[Desplazamiento en la Matriz]]="Probabilidad"),E1042,AND(Tabla135[[#This Row],[No. de Control]]&gt;1,Tabla135[[#This Row],[Desplazamiento en la Matriz]]="Probabilidad"),AC1041),""),"")</f>
        <v/>
      </c>
      <c r="AD1042" s="310">
        <f>IFERROR(_xlfn.MINIFS(Tabla135[Probabilidad residual],Tabla135[Id Riesgo],Tabla135[[#This Row],[Id Riesgo]]),"")</f>
        <v>0</v>
      </c>
      <c r="AE1042" s="310">
        <f>IFERROR(_xlfn.MINIFS(Tabla135[Impacto residual],Tabla135[Id Riesgo],Tabla135[[#This Row],[Id Riesgo]]),"")</f>
        <v>0</v>
      </c>
      <c r="AF1042" s="310" t="str" cm="1">
        <f t="array" ref="AF104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42" s="310" t="str" cm="1">
        <f t="array" ref="AG104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4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42" s="213"/>
      <c r="AJ1042" s="727">
        <f>_xlfn.MINIFS(Tabla135[Probabilidad residual],Tabla135[Id Riesgo],Tabla135[[#This Row],[Id Riesgo]])</f>
        <v>0</v>
      </c>
      <c r="AK1042" s="727">
        <f>_xlfn.MINIFS(Tabla135[Impacto residual],Tabla135[Id Riesgo],Tabla135[[#This Row],[Id Riesgo]])</f>
        <v>0</v>
      </c>
      <c r="AL1042" s="727" t="str" cm="1">
        <f t="array" ref="AL1042">IFERROR(_xlfn.IFS(AND(AJ1042&gt;=CONFIGURACIÓN!$BF$6,AJ1042&lt;=CONFIGURACIÓN!$BG$6),CONFIGURACIÓN!$BE$6,AND(AJ1042&gt;=CONFIGURACIÓN!$BF$7,AJ1042&lt;=CONFIGURACIÓN!$BG$7),CONFIGURACIÓN!$BE$7,AND(AJ1042&gt;=CONFIGURACIÓN!$BF$8,AJ1042&lt;=CONFIGURACIÓN!$BG$8),CONFIGURACIÓN!$BE$8,AND(AJ1042&gt;=CONFIGURACIÓN!$BF$9,AJ1042&lt;=CONFIGURACIÓN!$BG$9),CONFIGURACIÓN!$BE$9,AND(AJ1042&gt;=CONFIGURACIÓN!$BF$10,AJ1042&lt;=CONFIGURACIÓN!$BG$10),CONFIGURACIÓN!$BE$10),"")</f>
        <v/>
      </c>
      <c r="AM1042" s="727" t="str" cm="1">
        <f t="array" ref="AM1042">IFERROR(_xlfn.IFS(AND(AK1042&gt;=CONFIGURACIÓN!$BJ$6,AK1042&lt;=CONFIGURACIÓN!$BK$6),CONFIGURACIÓN!$BI$6,AND(AK1042&gt;=CONFIGURACIÓN!$BJ$7,AK1042&lt;=CONFIGURACIÓN!$BK$7),CONFIGURACIÓN!$BI$7,AND(AK1042&gt;=CONFIGURACIÓN!$BJ$8,AK1042&lt;=CONFIGURACIÓN!$BK$8),CONFIGURACIÓN!$BI$8,AND(AK1042&gt;=CONFIGURACIÓN!$BJ$9,AK1042&lt;=CONFIGURACIÓN!$BK$9),CONFIGURACIÓN!$BI$9,AND(AK1042&gt;=CONFIGURACIÓN!$BJ$10,AK1042&lt;=CONFIGURACIÓN!$BK$10),CONFIGURACIÓN!$BI$10),"")</f>
        <v/>
      </c>
      <c r="AN1042" s="213"/>
      <c r="AO1042" s="213"/>
      <c r="AP1042" s="213"/>
      <c r="AQ1042" s="213"/>
      <c r="AR1042" s="213"/>
      <c r="AS1042" s="213"/>
      <c r="AT1042" s="213"/>
      <c r="AU1042" s="213"/>
      <c r="AV1042" s="213"/>
      <c r="AW1042" s="213"/>
      <c r="AX1042" s="213"/>
      <c r="AY1042" s="213"/>
    </row>
    <row r="1043" spans="1:51" ht="14.6" x14ac:dyDescent="0.4">
      <c r="A1043" s="735" t="str">
        <f>Tabla135[[#This Row],[Id Riesgo]]</f>
        <v>RC104</v>
      </c>
      <c r="B1043" s="736" t="str">
        <f>Tabla135[[#This Row],[Riesgo]]</f>
        <v/>
      </c>
      <c r="C1043" s="742" t="b">
        <f>Tabla135[[#This Row],[Identificado en paso 1 y 2?]]</f>
        <v>0</v>
      </c>
      <c r="D1043" s="727" t="str">
        <f>_xlfn.XLOOKUP(Tabla135[[#This Row],[Id Riesgo]],Tabla13[Id Riesgo],Tabla13[Probabilidad],"",1)</f>
        <v/>
      </c>
      <c r="E1043" s="727" t="str">
        <f>IF(C1043=TRUE,_xlfn.XLOOKUP(Tabla135[[#This Row],[Id Riesgo]],Tabla13[Id Riesgo],Tabla13[Porcentaje Impacto],"",1),"")</f>
        <v/>
      </c>
      <c r="F1043" s="290" t="str">
        <f t="shared" ref="F1043:F1051" si="103">F1042</f>
        <v>RC104</v>
      </c>
      <c r="G1043" s="415" t="b">
        <f>_xlfn.XLOOKUP(F1043,Tabla13[Id Riesgo],Tabla13[Registro diligenciado],FALSE,1)</f>
        <v>0</v>
      </c>
      <c r="H1043" s="290" t="str">
        <f>IF(G1043,_xlfn.XLOOKUP(F1043,Tabla6[Id Riesgo],Tabla6[DESCRIPCIÓN DEL RIESGO],FALSE,1),"")</f>
        <v/>
      </c>
      <c r="I1043" s="327" t="str">
        <f>_xlfn.XLOOKUP(Tabla135[[#This Row],[Id Riesgo]],Tabla13[Id Riesgo],Tabla13[Probabilidad])</f>
        <v/>
      </c>
      <c r="J1043" s="327" t="str">
        <f>_xlfn.XLOOKUP(Tabla135[[#This Row],[Id Riesgo]],Tabla13[Id Riesgo],Tabla13[Porcentaje Impacto],"",1)</f>
        <v/>
      </c>
      <c r="K1043" s="311">
        <v>2</v>
      </c>
      <c r="L1043" s="314"/>
      <c r="M1043" s="314"/>
      <c r="N1043" s="314"/>
      <c r="O1043" s="295"/>
      <c r="P1043" s="314"/>
      <c r="Q1043" s="328" t="str">
        <f>_xlfn.TEXTJOIN(" ",TRUE,Tabla135[[#This Row],[Actividad - Acción ¿Qué?
Inicia con verbo]],Tabla135[[#This Row],[Complemento
(Observaciones o desviaciones)]])</f>
        <v/>
      </c>
      <c r="R1043" s="295"/>
      <c r="S1043" s="327" t="str">
        <f>_xlfn.XLOOKUP(Tabla135[[#This Row],[Tipo de control]],Tabla7[Tipo de control],Tabla7[Peso],"",1)</f>
        <v/>
      </c>
      <c r="T1043" s="290" t="str">
        <f>_xlfn.XLOOKUP(Tabla135[[#This Row],[Tipo de control]],Tabla7[Tipo de control],Tabla7[Afectación matriz],"",1)</f>
        <v/>
      </c>
      <c r="U1043" s="295"/>
      <c r="V1043" s="327" t="str">
        <f>_xlfn.XLOOKUP(Tabla135[[#This Row],[Implementación]],Tabla11[Implementación],Tabla11[Peso],"",1)</f>
        <v/>
      </c>
      <c r="W1043" s="295"/>
      <c r="X1043" s="295"/>
      <c r="Y1043" s="295"/>
      <c r="Z1043" s="295"/>
      <c r="AA1043" s="310" t="str">
        <f>IFERROR(Tabla135[[#This Row],[Peso del control]]+Tabla135[[#This Row],[Peso de la implementación]],"")</f>
        <v/>
      </c>
      <c r="AB1043" s="310" t="str" cm="1">
        <f t="array" ref="AB1043">IFERROR(IF(Tabla135[[#This Row],[Registro diligenciado]]=TRUE,_xlfn.IFS(AND(Tabla135[[#This Row],[No. de Control]]=1,Tabla135[[#This Row],[Desplazamiento en la Matriz]]="Probabilidad"),D1043-(D1043*Tabla135[[#This Row],[Valor del control]]),AND(Tabla135[[#This Row],[No. de Control]]&gt;1,Tabla135[[#This Row],[Desplazamiento en la Matriz]]="Probabilidad"),AB1042-(AB1042*Tabla135[[#This Row],[Valor del control]]),AND(Tabla135[[#This Row],[No. de Control]]=1,Tabla135[[#This Row],[Desplazamiento en la Matriz]]="Impacto"),D1043,AND(Tabla135[[#This Row],[No. de Control]]&gt;1,Tabla135[[#This Row],[Desplazamiento en la Matriz]]="Impacto"),AB1042),""),"")</f>
        <v/>
      </c>
      <c r="AC1043" s="310" t="str" cm="1">
        <f t="array" ref="AC1043">IFERROR(IF(Tabla135[[#This Row],[Registro diligenciado]]=TRUE,_xlfn.IFS(AND(Tabla135[[#This Row],[No. de Control]]=1,Tabla135[[#This Row],[Desplazamiento en la Matriz]]="Impacto"),E1043-(E1043*Tabla135[[#This Row],[Valor del control]]),AND(Tabla135[[#This Row],[No. de Control]]&gt;1,Tabla135[[#This Row],[Desplazamiento en la Matriz]]="Impacto"),AC1042-(AC1042*Tabla135[[#This Row],[Valor del control]]),AND(Tabla135[[#This Row],[No. de Control]]=1,Tabla135[[#This Row],[Desplazamiento en la Matriz]]="Probabilidad"),E1043,AND(Tabla135[[#This Row],[No. de Control]]&gt;1,Tabla135[[#This Row],[Desplazamiento en la Matriz]]="Probabilidad"),AC1042),""),"")</f>
        <v/>
      </c>
      <c r="AD1043" s="310">
        <f>IFERROR(_xlfn.MINIFS(Tabla135[Probabilidad residual],Tabla135[Id Riesgo],Tabla135[[#This Row],[Id Riesgo]]),"")</f>
        <v>0</v>
      </c>
      <c r="AE1043" s="310">
        <f>IFERROR(_xlfn.MINIFS(Tabla135[Impacto residual],Tabla135[Id Riesgo],Tabla135[[#This Row],[Id Riesgo]]),"")</f>
        <v>0</v>
      </c>
      <c r="AF1043" s="310" t="str" cm="1">
        <f t="array" ref="AF104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43" s="310" t="str" cm="1">
        <f t="array" ref="AG104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4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43" s="213"/>
      <c r="AJ1043" s="727">
        <f>_xlfn.MINIFS(Tabla135[Probabilidad residual],Tabla135[Id Riesgo],Tabla135[[#This Row],[Id Riesgo]])</f>
        <v>0</v>
      </c>
      <c r="AK1043" s="727">
        <f>_xlfn.MINIFS(Tabla135[Impacto residual],Tabla135[Id Riesgo],Tabla135[[#This Row],[Id Riesgo]])</f>
        <v>0</v>
      </c>
      <c r="AL1043" s="727"/>
      <c r="AM1043" s="727"/>
      <c r="AN1043" s="213"/>
      <c r="AO1043" s="213"/>
      <c r="AP1043" s="213"/>
      <c r="AQ1043" s="213"/>
      <c r="AR1043" s="213"/>
      <c r="AS1043" s="213"/>
      <c r="AT1043" s="213"/>
      <c r="AU1043" s="213"/>
      <c r="AV1043" s="213"/>
      <c r="AW1043" s="213"/>
      <c r="AX1043" s="213"/>
      <c r="AY1043" s="213"/>
    </row>
    <row r="1044" spans="1:51" ht="14.6" x14ac:dyDescent="0.4">
      <c r="A1044" s="735" t="str">
        <f>Tabla135[[#This Row],[Id Riesgo]]</f>
        <v>RC104</v>
      </c>
      <c r="B1044" s="736" t="str">
        <f>Tabla135[[#This Row],[Riesgo]]</f>
        <v/>
      </c>
      <c r="C1044" s="742" t="b">
        <f>Tabla135[[#This Row],[Identificado en paso 1 y 2?]]</f>
        <v>0</v>
      </c>
      <c r="D1044" s="727" t="str">
        <f>_xlfn.XLOOKUP(Tabla135[[#This Row],[Id Riesgo]],Tabla13[Id Riesgo],Tabla13[Probabilidad],"",1)</f>
        <v/>
      </c>
      <c r="E1044" s="727" t="str">
        <f>IF(C1044=TRUE,_xlfn.XLOOKUP(Tabla135[[#This Row],[Id Riesgo]],Tabla13[Id Riesgo],Tabla13[Porcentaje Impacto],"",1),"")</f>
        <v/>
      </c>
      <c r="F1044" s="290" t="str">
        <f t="shared" si="103"/>
        <v>RC104</v>
      </c>
      <c r="G1044" s="415" t="b">
        <f>_xlfn.XLOOKUP(F1044,Tabla13[Id Riesgo],Tabla13[Registro diligenciado],FALSE,1)</f>
        <v>0</v>
      </c>
      <c r="H1044" s="290" t="str">
        <f>IF(G1044,_xlfn.XLOOKUP(F1044,Tabla6[Id Riesgo],Tabla6[DESCRIPCIÓN DEL RIESGO],FALSE,1),"")</f>
        <v/>
      </c>
      <c r="I1044" s="327" t="str">
        <f>_xlfn.XLOOKUP(Tabla135[[#This Row],[Id Riesgo]],Tabla13[Id Riesgo],Tabla13[Probabilidad])</f>
        <v/>
      </c>
      <c r="J1044" s="327" t="str">
        <f>_xlfn.XLOOKUP(Tabla135[[#This Row],[Id Riesgo]],Tabla13[Id Riesgo],Tabla13[Porcentaje Impacto],"",1)</f>
        <v/>
      </c>
      <c r="K1044" s="311">
        <v>3</v>
      </c>
      <c r="L1044" s="314"/>
      <c r="M1044" s="314"/>
      <c r="N1044" s="314"/>
      <c r="O1044" s="295"/>
      <c r="P1044" s="314"/>
      <c r="Q1044" s="328" t="str">
        <f>_xlfn.TEXTJOIN(" ",TRUE,Tabla135[[#This Row],[Actividad - Acción ¿Qué?
Inicia con verbo]],Tabla135[[#This Row],[Complemento
(Observaciones o desviaciones)]])</f>
        <v/>
      </c>
      <c r="R1044" s="295"/>
      <c r="S1044" s="327" t="str">
        <f>_xlfn.XLOOKUP(Tabla135[[#This Row],[Tipo de control]],Tabla7[Tipo de control],Tabla7[Peso],"",1)</f>
        <v/>
      </c>
      <c r="T1044" s="290" t="str">
        <f>_xlfn.XLOOKUP(Tabla135[[#This Row],[Tipo de control]],Tabla7[Tipo de control],Tabla7[Afectación matriz],"",1)</f>
        <v/>
      </c>
      <c r="U1044" s="295"/>
      <c r="V1044" s="327" t="str">
        <f>_xlfn.XLOOKUP(Tabla135[[#This Row],[Implementación]],Tabla11[Implementación],Tabla11[Peso],"",1)</f>
        <v/>
      </c>
      <c r="W1044" s="295"/>
      <c r="X1044" s="295"/>
      <c r="Y1044" s="295"/>
      <c r="Z1044" s="295"/>
      <c r="AA1044" s="310" t="str">
        <f>IFERROR(Tabla135[[#This Row],[Peso del control]]+Tabla135[[#This Row],[Peso de la implementación]],"")</f>
        <v/>
      </c>
      <c r="AB1044" s="310" t="str" cm="1">
        <f t="array" ref="AB1044">IFERROR(IF(Tabla135[[#This Row],[Registro diligenciado]]=TRUE,_xlfn.IFS(AND(Tabla135[[#This Row],[No. de Control]]=1,Tabla135[[#This Row],[Desplazamiento en la Matriz]]="Probabilidad"),D1044-(D1044*Tabla135[[#This Row],[Valor del control]]),AND(Tabla135[[#This Row],[No. de Control]]&gt;1,Tabla135[[#This Row],[Desplazamiento en la Matriz]]="Probabilidad"),AB1043-(AB1043*Tabla135[[#This Row],[Valor del control]]),AND(Tabla135[[#This Row],[No. de Control]]=1,Tabla135[[#This Row],[Desplazamiento en la Matriz]]="Impacto"),D1044,AND(Tabla135[[#This Row],[No. de Control]]&gt;1,Tabla135[[#This Row],[Desplazamiento en la Matriz]]="Impacto"),AB1043),""),"")</f>
        <v/>
      </c>
      <c r="AC1044" s="310" t="str" cm="1">
        <f t="array" ref="AC1044">IFERROR(IF(Tabla135[[#This Row],[Registro diligenciado]]=TRUE,_xlfn.IFS(AND(Tabla135[[#This Row],[No. de Control]]=1,Tabla135[[#This Row],[Desplazamiento en la Matriz]]="Impacto"),E1044-(E1044*Tabla135[[#This Row],[Valor del control]]),AND(Tabla135[[#This Row],[No. de Control]]&gt;1,Tabla135[[#This Row],[Desplazamiento en la Matriz]]="Impacto"),AC1043-(AC1043*Tabla135[[#This Row],[Valor del control]]),AND(Tabla135[[#This Row],[No. de Control]]=1,Tabla135[[#This Row],[Desplazamiento en la Matriz]]="Probabilidad"),E1044,AND(Tabla135[[#This Row],[No. de Control]]&gt;1,Tabla135[[#This Row],[Desplazamiento en la Matriz]]="Probabilidad"),AC1043),""),"")</f>
        <v/>
      </c>
      <c r="AD1044" s="310">
        <f>IFERROR(_xlfn.MINIFS(Tabla135[Probabilidad residual],Tabla135[Id Riesgo],Tabla135[[#This Row],[Id Riesgo]]),"")</f>
        <v>0</v>
      </c>
      <c r="AE1044" s="310">
        <f>IFERROR(_xlfn.MINIFS(Tabla135[Impacto residual],Tabla135[Id Riesgo],Tabla135[[#This Row],[Id Riesgo]]),"")</f>
        <v>0</v>
      </c>
      <c r="AF1044" s="310" t="str" cm="1">
        <f t="array" ref="AF104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44" s="310" t="str" cm="1">
        <f t="array" ref="AG104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4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44" s="213"/>
      <c r="AJ1044" s="727">
        <f>_xlfn.MINIFS(Tabla135[Probabilidad residual],Tabla135[Id Riesgo],Tabla135[[#This Row],[Id Riesgo]])</f>
        <v>0</v>
      </c>
      <c r="AK1044" s="727">
        <f>_xlfn.MINIFS(Tabla135[Impacto residual],Tabla135[Id Riesgo],Tabla135[[#This Row],[Id Riesgo]])</f>
        <v>0</v>
      </c>
      <c r="AL1044" s="727"/>
      <c r="AM1044" s="727"/>
      <c r="AN1044" s="213"/>
      <c r="AO1044" s="213"/>
      <c r="AP1044" s="213"/>
      <c r="AQ1044" s="213"/>
      <c r="AR1044" s="213"/>
      <c r="AS1044" s="213"/>
      <c r="AT1044" s="213"/>
      <c r="AU1044" s="213"/>
      <c r="AV1044" s="213"/>
      <c r="AW1044" s="213"/>
      <c r="AX1044" s="213"/>
      <c r="AY1044" s="213"/>
    </row>
    <row r="1045" spans="1:51" ht="14.6" x14ac:dyDescent="0.4">
      <c r="A1045" s="735" t="str">
        <f>Tabla135[[#This Row],[Id Riesgo]]</f>
        <v>RC104</v>
      </c>
      <c r="B1045" s="736" t="str">
        <f>Tabla135[[#This Row],[Riesgo]]</f>
        <v/>
      </c>
      <c r="C1045" s="742" t="b">
        <f>Tabla135[[#This Row],[Identificado en paso 1 y 2?]]</f>
        <v>0</v>
      </c>
      <c r="D1045" s="727" t="str">
        <f>_xlfn.XLOOKUP(Tabla135[[#This Row],[Id Riesgo]],Tabla13[Id Riesgo],Tabla13[Probabilidad],"",1)</f>
        <v/>
      </c>
      <c r="E1045" s="727" t="str">
        <f>IF(C1045=TRUE,_xlfn.XLOOKUP(Tabla135[[#This Row],[Id Riesgo]],Tabla13[Id Riesgo],Tabla13[Porcentaje Impacto],"",1),"")</f>
        <v/>
      </c>
      <c r="F1045" s="290" t="str">
        <f t="shared" si="103"/>
        <v>RC104</v>
      </c>
      <c r="G1045" s="415" t="b">
        <f>_xlfn.XLOOKUP(F1045,Tabla13[Id Riesgo],Tabla13[Registro diligenciado],FALSE,1)</f>
        <v>0</v>
      </c>
      <c r="H1045" s="290" t="str">
        <f>IF(G1045,_xlfn.XLOOKUP(F1045,Tabla6[Id Riesgo],Tabla6[DESCRIPCIÓN DEL RIESGO],FALSE,1),"")</f>
        <v/>
      </c>
      <c r="I1045" s="327" t="str">
        <f>_xlfn.XLOOKUP(Tabla135[[#This Row],[Id Riesgo]],Tabla13[Id Riesgo],Tabla13[Probabilidad])</f>
        <v/>
      </c>
      <c r="J1045" s="327" t="str">
        <f>_xlfn.XLOOKUP(Tabla135[[#This Row],[Id Riesgo]],Tabla13[Id Riesgo],Tabla13[Porcentaje Impacto],"",1)</f>
        <v/>
      </c>
      <c r="K1045" s="311">
        <v>4</v>
      </c>
      <c r="L1045" s="314"/>
      <c r="M1045" s="314"/>
      <c r="N1045" s="314"/>
      <c r="O1045" s="295"/>
      <c r="P1045" s="314"/>
      <c r="Q1045" s="328" t="str">
        <f>_xlfn.TEXTJOIN(" ",TRUE,Tabla135[[#This Row],[Actividad - Acción ¿Qué?
Inicia con verbo]],Tabla135[[#This Row],[Complemento
(Observaciones o desviaciones)]])</f>
        <v/>
      </c>
      <c r="R1045" s="295"/>
      <c r="S1045" s="327" t="str">
        <f>_xlfn.XLOOKUP(Tabla135[[#This Row],[Tipo de control]],Tabla7[Tipo de control],Tabla7[Peso],"",1)</f>
        <v/>
      </c>
      <c r="T1045" s="290" t="str">
        <f>_xlfn.XLOOKUP(Tabla135[[#This Row],[Tipo de control]],Tabla7[Tipo de control],Tabla7[Afectación matriz],"",1)</f>
        <v/>
      </c>
      <c r="U1045" s="295"/>
      <c r="V1045" s="327" t="str">
        <f>_xlfn.XLOOKUP(Tabla135[[#This Row],[Implementación]],Tabla11[Implementación],Tabla11[Peso],"",1)</f>
        <v/>
      </c>
      <c r="W1045" s="295"/>
      <c r="X1045" s="295"/>
      <c r="Y1045" s="295"/>
      <c r="Z1045" s="295"/>
      <c r="AA1045" s="310" t="str">
        <f>IFERROR(Tabla135[[#This Row],[Peso del control]]+Tabla135[[#This Row],[Peso de la implementación]],"")</f>
        <v/>
      </c>
      <c r="AB1045" s="310" t="str" cm="1">
        <f t="array" ref="AB1045">IFERROR(IF(Tabla135[[#This Row],[Registro diligenciado]]=TRUE,_xlfn.IFS(AND(Tabla135[[#This Row],[No. de Control]]=1,Tabla135[[#This Row],[Desplazamiento en la Matriz]]="Probabilidad"),D1045-(D1045*Tabla135[[#This Row],[Valor del control]]),AND(Tabla135[[#This Row],[No. de Control]]&gt;1,Tabla135[[#This Row],[Desplazamiento en la Matriz]]="Probabilidad"),AB1044-(AB1044*Tabla135[[#This Row],[Valor del control]]),AND(Tabla135[[#This Row],[No. de Control]]=1,Tabla135[[#This Row],[Desplazamiento en la Matriz]]="Impacto"),D1045,AND(Tabla135[[#This Row],[No. de Control]]&gt;1,Tabla135[[#This Row],[Desplazamiento en la Matriz]]="Impacto"),AB1044),""),"")</f>
        <v/>
      </c>
      <c r="AC1045" s="310" t="str" cm="1">
        <f t="array" ref="AC1045">IFERROR(IF(Tabla135[[#This Row],[Registro diligenciado]]=TRUE,_xlfn.IFS(AND(Tabla135[[#This Row],[No. de Control]]=1,Tabla135[[#This Row],[Desplazamiento en la Matriz]]="Impacto"),E1045-(E1045*Tabla135[[#This Row],[Valor del control]]),AND(Tabla135[[#This Row],[No. de Control]]&gt;1,Tabla135[[#This Row],[Desplazamiento en la Matriz]]="Impacto"),AC1044-(AC1044*Tabla135[[#This Row],[Valor del control]]),AND(Tabla135[[#This Row],[No. de Control]]=1,Tabla135[[#This Row],[Desplazamiento en la Matriz]]="Probabilidad"),E1045,AND(Tabla135[[#This Row],[No. de Control]]&gt;1,Tabla135[[#This Row],[Desplazamiento en la Matriz]]="Probabilidad"),AC1044),""),"")</f>
        <v/>
      </c>
      <c r="AD1045" s="310">
        <f>IFERROR(_xlfn.MINIFS(Tabla135[Probabilidad residual],Tabla135[Id Riesgo],Tabla135[[#This Row],[Id Riesgo]]),"")</f>
        <v>0</v>
      </c>
      <c r="AE1045" s="310">
        <f>IFERROR(_xlfn.MINIFS(Tabla135[Impacto residual],Tabla135[Id Riesgo],Tabla135[[#This Row],[Id Riesgo]]),"")</f>
        <v>0</v>
      </c>
      <c r="AF1045" s="310" t="str" cm="1">
        <f t="array" ref="AF104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45" s="310" t="str" cm="1">
        <f t="array" ref="AG104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4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45" s="213"/>
      <c r="AJ1045" s="727">
        <f>_xlfn.MINIFS(Tabla135[Probabilidad residual],Tabla135[Id Riesgo],Tabla135[[#This Row],[Id Riesgo]])</f>
        <v>0</v>
      </c>
      <c r="AK1045" s="727">
        <f>_xlfn.MINIFS(Tabla135[Impacto residual],Tabla135[Id Riesgo],Tabla135[[#This Row],[Id Riesgo]])</f>
        <v>0</v>
      </c>
      <c r="AL1045" s="727"/>
      <c r="AM1045" s="727"/>
      <c r="AN1045" s="213"/>
      <c r="AO1045" s="213"/>
      <c r="AP1045" s="213"/>
      <c r="AQ1045" s="213"/>
      <c r="AR1045" s="213"/>
      <c r="AS1045" s="213"/>
      <c r="AT1045" s="213"/>
      <c r="AU1045" s="213"/>
      <c r="AV1045" s="213"/>
      <c r="AW1045" s="213"/>
      <c r="AX1045" s="213"/>
      <c r="AY1045" s="213"/>
    </row>
    <row r="1046" spans="1:51" ht="14.6" x14ac:dyDescent="0.4">
      <c r="A1046" s="735" t="str">
        <f>Tabla135[[#This Row],[Id Riesgo]]</f>
        <v>RC104</v>
      </c>
      <c r="B1046" s="736" t="str">
        <f>Tabla135[[#This Row],[Riesgo]]</f>
        <v/>
      </c>
      <c r="C1046" s="742" t="b">
        <f>Tabla135[[#This Row],[Identificado en paso 1 y 2?]]</f>
        <v>0</v>
      </c>
      <c r="D1046" s="727" t="str">
        <f>_xlfn.XLOOKUP(Tabla135[[#This Row],[Id Riesgo]],Tabla13[Id Riesgo],Tabla13[Probabilidad],"",1)</f>
        <v/>
      </c>
      <c r="E1046" s="727" t="str">
        <f>IF(C1046=TRUE,_xlfn.XLOOKUP(Tabla135[[#This Row],[Id Riesgo]],Tabla13[Id Riesgo],Tabla13[Porcentaje Impacto],"",1),"")</f>
        <v/>
      </c>
      <c r="F1046" s="290" t="str">
        <f t="shared" si="103"/>
        <v>RC104</v>
      </c>
      <c r="G1046" s="415" t="b">
        <f>_xlfn.XLOOKUP(F1046,Tabla13[Id Riesgo],Tabla13[Registro diligenciado],FALSE,1)</f>
        <v>0</v>
      </c>
      <c r="H1046" s="290" t="str">
        <f>IF(G1046,_xlfn.XLOOKUP(F1046,Tabla6[Id Riesgo],Tabla6[DESCRIPCIÓN DEL RIESGO],FALSE,1),"")</f>
        <v/>
      </c>
      <c r="I1046" s="327" t="str">
        <f>_xlfn.XLOOKUP(Tabla135[[#This Row],[Id Riesgo]],Tabla13[Id Riesgo],Tabla13[Probabilidad])</f>
        <v/>
      </c>
      <c r="J1046" s="327" t="str">
        <f>_xlfn.XLOOKUP(Tabla135[[#This Row],[Id Riesgo]],Tabla13[Id Riesgo],Tabla13[Porcentaje Impacto],"",1)</f>
        <v/>
      </c>
      <c r="K1046" s="311">
        <v>5</v>
      </c>
      <c r="L1046" s="314"/>
      <c r="M1046" s="314"/>
      <c r="N1046" s="314"/>
      <c r="O1046" s="295"/>
      <c r="P1046" s="314"/>
      <c r="Q1046" s="328" t="str">
        <f>_xlfn.TEXTJOIN(" ",TRUE,Tabla135[[#This Row],[Actividad - Acción ¿Qué?
Inicia con verbo]],Tabla135[[#This Row],[Complemento
(Observaciones o desviaciones)]])</f>
        <v/>
      </c>
      <c r="R1046" s="295"/>
      <c r="S1046" s="327" t="str">
        <f>_xlfn.XLOOKUP(Tabla135[[#This Row],[Tipo de control]],Tabla7[Tipo de control],Tabla7[Peso],"",1)</f>
        <v/>
      </c>
      <c r="T1046" s="290" t="str">
        <f>_xlfn.XLOOKUP(Tabla135[[#This Row],[Tipo de control]],Tabla7[Tipo de control],Tabla7[Afectación matriz],"",1)</f>
        <v/>
      </c>
      <c r="U1046" s="295"/>
      <c r="V1046" s="327" t="str">
        <f>_xlfn.XLOOKUP(Tabla135[[#This Row],[Implementación]],Tabla11[Implementación],Tabla11[Peso],"",1)</f>
        <v/>
      </c>
      <c r="W1046" s="295"/>
      <c r="X1046" s="295"/>
      <c r="Y1046" s="295"/>
      <c r="Z1046" s="295"/>
      <c r="AA1046" s="310" t="str">
        <f>IFERROR(Tabla135[[#This Row],[Peso del control]]+Tabla135[[#This Row],[Peso de la implementación]],"")</f>
        <v/>
      </c>
      <c r="AB1046" s="310" t="str" cm="1">
        <f t="array" ref="AB1046">IFERROR(IF(Tabla135[[#This Row],[Registro diligenciado]]=TRUE,_xlfn.IFS(AND(Tabla135[[#This Row],[No. de Control]]=1,Tabla135[[#This Row],[Desplazamiento en la Matriz]]="Probabilidad"),D1046-(D1046*Tabla135[[#This Row],[Valor del control]]),AND(Tabla135[[#This Row],[No. de Control]]&gt;1,Tabla135[[#This Row],[Desplazamiento en la Matriz]]="Probabilidad"),AB1045-(AB1045*Tabla135[[#This Row],[Valor del control]]),AND(Tabla135[[#This Row],[No. de Control]]=1,Tabla135[[#This Row],[Desplazamiento en la Matriz]]="Impacto"),D1046,AND(Tabla135[[#This Row],[No. de Control]]&gt;1,Tabla135[[#This Row],[Desplazamiento en la Matriz]]="Impacto"),AB1045),""),"")</f>
        <v/>
      </c>
      <c r="AC1046" s="310" t="str" cm="1">
        <f t="array" ref="AC1046">IFERROR(IF(Tabla135[[#This Row],[Registro diligenciado]]=TRUE,_xlfn.IFS(AND(Tabla135[[#This Row],[No. de Control]]=1,Tabla135[[#This Row],[Desplazamiento en la Matriz]]="Impacto"),E1046-(E1046*Tabla135[[#This Row],[Valor del control]]),AND(Tabla135[[#This Row],[No. de Control]]&gt;1,Tabla135[[#This Row],[Desplazamiento en la Matriz]]="Impacto"),AC1045-(AC1045*Tabla135[[#This Row],[Valor del control]]),AND(Tabla135[[#This Row],[No. de Control]]=1,Tabla135[[#This Row],[Desplazamiento en la Matriz]]="Probabilidad"),E1046,AND(Tabla135[[#This Row],[No. de Control]]&gt;1,Tabla135[[#This Row],[Desplazamiento en la Matriz]]="Probabilidad"),AC1045),""),"")</f>
        <v/>
      </c>
      <c r="AD1046" s="310">
        <f>IFERROR(_xlfn.MINIFS(Tabla135[Probabilidad residual],Tabla135[Id Riesgo],Tabla135[[#This Row],[Id Riesgo]]),"")</f>
        <v>0</v>
      </c>
      <c r="AE1046" s="310">
        <f>IFERROR(_xlfn.MINIFS(Tabla135[Impacto residual],Tabla135[Id Riesgo],Tabla135[[#This Row],[Id Riesgo]]),"")</f>
        <v>0</v>
      </c>
      <c r="AF1046" s="310" t="str" cm="1">
        <f t="array" ref="AF104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46" s="310" t="str" cm="1">
        <f t="array" ref="AG104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4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46" s="213"/>
      <c r="AJ1046" s="727">
        <f>_xlfn.MINIFS(Tabla135[Probabilidad residual],Tabla135[Id Riesgo],Tabla135[[#This Row],[Id Riesgo]])</f>
        <v>0</v>
      </c>
      <c r="AK1046" s="727">
        <f>_xlfn.MINIFS(Tabla135[Impacto residual],Tabla135[Id Riesgo],Tabla135[[#This Row],[Id Riesgo]])</f>
        <v>0</v>
      </c>
      <c r="AL1046" s="727"/>
      <c r="AM1046" s="727"/>
      <c r="AN1046" s="213"/>
      <c r="AO1046" s="213"/>
      <c r="AP1046" s="213"/>
      <c r="AQ1046" s="213"/>
      <c r="AR1046" s="213"/>
      <c r="AS1046" s="213"/>
      <c r="AT1046" s="213"/>
      <c r="AU1046" s="213"/>
      <c r="AV1046" s="213"/>
      <c r="AW1046" s="213"/>
      <c r="AX1046" s="213"/>
      <c r="AY1046" s="213"/>
    </row>
    <row r="1047" spans="1:51" ht="14.6" x14ac:dyDescent="0.4">
      <c r="A1047" s="735" t="str">
        <f>Tabla135[[#This Row],[Id Riesgo]]</f>
        <v>RC104</v>
      </c>
      <c r="B1047" s="736" t="str">
        <f>Tabla135[[#This Row],[Riesgo]]</f>
        <v/>
      </c>
      <c r="C1047" s="742" t="b">
        <f>Tabla135[[#This Row],[Identificado en paso 1 y 2?]]</f>
        <v>0</v>
      </c>
      <c r="D1047" s="727" t="str">
        <f>_xlfn.XLOOKUP(Tabla135[[#This Row],[Id Riesgo]],Tabla13[Id Riesgo],Tabla13[Probabilidad],"",1)</f>
        <v/>
      </c>
      <c r="E1047" s="727" t="str">
        <f>IF(C1047=TRUE,_xlfn.XLOOKUP(Tabla135[[#This Row],[Id Riesgo]],Tabla13[Id Riesgo],Tabla13[Porcentaje Impacto],"",1),"")</f>
        <v/>
      </c>
      <c r="F1047" s="290" t="str">
        <f t="shared" si="103"/>
        <v>RC104</v>
      </c>
      <c r="G1047" s="415" t="b">
        <f>_xlfn.XLOOKUP(F1047,Tabla13[Id Riesgo],Tabla13[Registro diligenciado],FALSE,1)</f>
        <v>0</v>
      </c>
      <c r="H1047" s="290" t="str">
        <f>IF(G1047,_xlfn.XLOOKUP(F1047,Tabla6[Id Riesgo],Tabla6[DESCRIPCIÓN DEL RIESGO],FALSE,1),"")</f>
        <v/>
      </c>
      <c r="I1047" s="327" t="str">
        <f>_xlfn.XLOOKUP(Tabla135[[#This Row],[Id Riesgo]],Tabla13[Id Riesgo],Tabla13[Probabilidad])</f>
        <v/>
      </c>
      <c r="J1047" s="327" t="str">
        <f>_xlfn.XLOOKUP(Tabla135[[#This Row],[Id Riesgo]],Tabla13[Id Riesgo],Tabla13[Porcentaje Impacto],"",1)</f>
        <v/>
      </c>
      <c r="K1047" s="311">
        <v>6</v>
      </c>
      <c r="L1047" s="314"/>
      <c r="M1047" s="314"/>
      <c r="N1047" s="314"/>
      <c r="O1047" s="295"/>
      <c r="P1047" s="314"/>
      <c r="Q1047" s="328" t="str">
        <f>_xlfn.TEXTJOIN(" ",TRUE,Tabla135[[#This Row],[Actividad - Acción ¿Qué?
Inicia con verbo]],Tabla135[[#This Row],[Complemento
(Observaciones o desviaciones)]])</f>
        <v/>
      </c>
      <c r="R1047" s="295"/>
      <c r="S1047" s="327" t="str">
        <f>_xlfn.XLOOKUP(Tabla135[[#This Row],[Tipo de control]],Tabla7[Tipo de control],Tabla7[Peso],"",1)</f>
        <v/>
      </c>
      <c r="T1047" s="290" t="str">
        <f>_xlfn.XLOOKUP(Tabla135[[#This Row],[Tipo de control]],Tabla7[Tipo de control],Tabla7[Afectación matriz],"",1)</f>
        <v/>
      </c>
      <c r="U1047" s="295"/>
      <c r="V1047" s="327" t="str">
        <f>_xlfn.XLOOKUP(Tabla135[[#This Row],[Implementación]],Tabla11[Implementación],Tabla11[Peso],"",1)</f>
        <v/>
      </c>
      <c r="W1047" s="295"/>
      <c r="X1047" s="295"/>
      <c r="Y1047" s="295"/>
      <c r="Z1047" s="295"/>
      <c r="AA1047" s="310" t="str">
        <f>IFERROR(Tabla135[[#This Row],[Peso del control]]+Tabla135[[#This Row],[Peso de la implementación]],"")</f>
        <v/>
      </c>
      <c r="AB1047" s="310" t="str" cm="1">
        <f t="array" ref="AB1047">IFERROR(IF(Tabla135[[#This Row],[Registro diligenciado]]=TRUE,_xlfn.IFS(AND(Tabla135[[#This Row],[No. de Control]]=1,Tabla135[[#This Row],[Desplazamiento en la Matriz]]="Probabilidad"),D1047-(D1047*Tabla135[[#This Row],[Valor del control]]),AND(Tabla135[[#This Row],[No. de Control]]&gt;1,Tabla135[[#This Row],[Desplazamiento en la Matriz]]="Probabilidad"),AB1046-(AB1046*Tabla135[[#This Row],[Valor del control]]),AND(Tabla135[[#This Row],[No. de Control]]=1,Tabla135[[#This Row],[Desplazamiento en la Matriz]]="Impacto"),D1047,AND(Tabla135[[#This Row],[No. de Control]]&gt;1,Tabla135[[#This Row],[Desplazamiento en la Matriz]]="Impacto"),AB1046),""),"")</f>
        <v/>
      </c>
      <c r="AC1047" s="310" t="str" cm="1">
        <f t="array" ref="AC1047">IFERROR(IF(Tabla135[[#This Row],[Registro diligenciado]]=TRUE,_xlfn.IFS(AND(Tabla135[[#This Row],[No. de Control]]=1,Tabla135[[#This Row],[Desplazamiento en la Matriz]]="Impacto"),E1047-(E1047*Tabla135[[#This Row],[Valor del control]]),AND(Tabla135[[#This Row],[No. de Control]]&gt;1,Tabla135[[#This Row],[Desplazamiento en la Matriz]]="Impacto"),AC1046-(AC1046*Tabla135[[#This Row],[Valor del control]]),AND(Tabla135[[#This Row],[No. de Control]]=1,Tabla135[[#This Row],[Desplazamiento en la Matriz]]="Probabilidad"),E1047,AND(Tabla135[[#This Row],[No. de Control]]&gt;1,Tabla135[[#This Row],[Desplazamiento en la Matriz]]="Probabilidad"),AC1046),""),"")</f>
        <v/>
      </c>
      <c r="AD1047" s="310">
        <f>IFERROR(_xlfn.MINIFS(Tabla135[Probabilidad residual],Tabla135[Id Riesgo],Tabla135[[#This Row],[Id Riesgo]]),"")</f>
        <v>0</v>
      </c>
      <c r="AE1047" s="310">
        <f>IFERROR(_xlfn.MINIFS(Tabla135[Impacto residual],Tabla135[Id Riesgo],Tabla135[[#This Row],[Id Riesgo]]),"")</f>
        <v>0</v>
      </c>
      <c r="AF1047" s="310" t="str" cm="1">
        <f t="array" ref="AF104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47" s="310" t="str" cm="1">
        <f t="array" ref="AG104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4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47" s="213"/>
      <c r="AJ1047" s="727">
        <f>_xlfn.MINIFS(Tabla135[Probabilidad residual],Tabla135[Id Riesgo],Tabla135[[#This Row],[Id Riesgo]])</f>
        <v>0</v>
      </c>
      <c r="AK1047" s="727">
        <f>_xlfn.MINIFS(Tabla135[Impacto residual],Tabla135[Id Riesgo],Tabla135[[#This Row],[Id Riesgo]])</f>
        <v>0</v>
      </c>
      <c r="AL1047" s="727"/>
      <c r="AM1047" s="727"/>
      <c r="AN1047" s="213"/>
      <c r="AO1047" s="213"/>
      <c r="AP1047" s="213"/>
      <c r="AQ1047" s="213"/>
      <c r="AR1047" s="213"/>
      <c r="AS1047" s="213"/>
      <c r="AT1047" s="213"/>
      <c r="AU1047" s="213"/>
      <c r="AV1047" s="213"/>
      <c r="AW1047" s="213"/>
      <c r="AX1047" s="213"/>
      <c r="AY1047" s="213"/>
    </row>
    <row r="1048" spans="1:51" ht="14.6" x14ac:dyDescent="0.4">
      <c r="A1048" s="735" t="str">
        <f>Tabla135[[#This Row],[Id Riesgo]]</f>
        <v>RC104</v>
      </c>
      <c r="B1048" s="736" t="str">
        <f>Tabla135[[#This Row],[Riesgo]]</f>
        <v/>
      </c>
      <c r="C1048" s="742" t="b">
        <f>Tabla135[[#This Row],[Identificado en paso 1 y 2?]]</f>
        <v>0</v>
      </c>
      <c r="D1048" s="727" t="str">
        <f>_xlfn.XLOOKUP(Tabla135[[#This Row],[Id Riesgo]],Tabla13[Id Riesgo],Tabla13[Probabilidad],"",1)</f>
        <v/>
      </c>
      <c r="E1048" s="727" t="str">
        <f>IF(C1048=TRUE,_xlfn.XLOOKUP(Tabla135[[#This Row],[Id Riesgo]],Tabla13[Id Riesgo],Tabla13[Porcentaje Impacto],"",1),"")</f>
        <v/>
      </c>
      <c r="F1048" s="290" t="str">
        <f t="shared" si="103"/>
        <v>RC104</v>
      </c>
      <c r="G1048" s="415" t="b">
        <f>_xlfn.XLOOKUP(F1048,Tabla13[Id Riesgo],Tabla13[Registro diligenciado],FALSE,1)</f>
        <v>0</v>
      </c>
      <c r="H1048" s="290" t="str">
        <f>IF(G1048,_xlfn.XLOOKUP(F1048,Tabla6[Id Riesgo],Tabla6[DESCRIPCIÓN DEL RIESGO],FALSE,1),"")</f>
        <v/>
      </c>
      <c r="I1048" s="327" t="str">
        <f>_xlfn.XLOOKUP(Tabla135[[#This Row],[Id Riesgo]],Tabla13[Id Riesgo],Tabla13[Probabilidad])</f>
        <v/>
      </c>
      <c r="J1048" s="327" t="str">
        <f>_xlfn.XLOOKUP(Tabla135[[#This Row],[Id Riesgo]],Tabla13[Id Riesgo],Tabla13[Porcentaje Impacto],"",1)</f>
        <v/>
      </c>
      <c r="K1048" s="311">
        <v>7</v>
      </c>
      <c r="L1048" s="314"/>
      <c r="M1048" s="314"/>
      <c r="N1048" s="314"/>
      <c r="O1048" s="295"/>
      <c r="P1048" s="314"/>
      <c r="Q1048" s="328" t="str">
        <f>_xlfn.TEXTJOIN(" ",TRUE,Tabla135[[#This Row],[Actividad - Acción ¿Qué?
Inicia con verbo]],Tabla135[[#This Row],[Complemento
(Observaciones o desviaciones)]])</f>
        <v/>
      </c>
      <c r="R1048" s="295"/>
      <c r="S1048" s="327" t="str">
        <f>_xlfn.XLOOKUP(Tabla135[[#This Row],[Tipo de control]],Tabla7[Tipo de control],Tabla7[Peso],"",1)</f>
        <v/>
      </c>
      <c r="T1048" s="290" t="str">
        <f>_xlfn.XLOOKUP(Tabla135[[#This Row],[Tipo de control]],Tabla7[Tipo de control],Tabla7[Afectación matriz],"",1)</f>
        <v/>
      </c>
      <c r="U1048" s="295"/>
      <c r="V1048" s="327" t="str">
        <f>_xlfn.XLOOKUP(Tabla135[[#This Row],[Implementación]],Tabla11[Implementación],Tabla11[Peso],"",1)</f>
        <v/>
      </c>
      <c r="W1048" s="295"/>
      <c r="X1048" s="295"/>
      <c r="Y1048" s="295"/>
      <c r="Z1048" s="295"/>
      <c r="AA1048" s="310" t="str">
        <f>IFERROR(Tabla135[[#This Row],[Peso del control]]+Tabla135[[#This Row],[Peso de la implementación]],"")</f>
        <v/>
      </c>
      <c r="AB1048" s="310" t="str" cm="1">
        <f t="array" ref="AB1048">IFERROR(IF(Tabla135[[#This Row],[Registro diligenciado]]=TRUE,_xlfn.IFS(AND(Tabla135[[#This Row],[No. de Control]]=1,Tabla135[[#This Row],[Desplazamiento en la Matriz]]="Probabilidad"),D1048-(D1048*Tabla135[[#This Row],[Valor del control]]),AND(Tabla135[[#This Row],[No. de Control]]&gt;1,Tabla135[[#This Row],[Desplazamiento en la Matriz]]="Probabilidad"),AB1047-(AB1047*Tabla135[[#This Row],[Valor del control]]),AND(Tabla135[[#This Row],[No. de Control]]=1,Tabla135[[#This Row],[Desplazamiento en la Matriz]]="Impacto"),D1048,AND(Tabla135[[#This Row],[No. de Control]]&gt;1,Tabla135[[#This Row],[Desplazamiento en la Matriz]]="Impacto"),AB1047),""),"")</f>
        <v/>
      </c>
      <c r="AC1048" s="310" t="str" cm="1">
        <f t="array" ref="AC1048">IFERROR(IF(Tabla135[[#This Row],[Registro diligenciado]]=TRUE,_xlfn.IFS(AND(Tabla135[[#This Row],[No. de Control]]=1,Tabla135[[#This Row],[Desplazamiento en la Matriz]]="Impacto"),E1048-(E1048*Tabla135[[#This Row],[Valor del control]]),AND(Tabla135[[#This Row],[No. de Control]]&gt;1,Tabla135[[#This Row],[Desplazamiento en la Matriz]]="Impacto"),AC1047-(AC1047*Tabla135[[#This Row],[Valor del control]]),AND(Tabla135[[#This Row],[No. de Control]]=1,Tabla135[[#This Row],[Desplazamiento en la Matriz]]="Probabilidad"),E1048,AND(Tabla135[[#This Row],[No. de Control]]&gt;1,Tabla135[[#This Row],[Desplazamiento en la Matriz]]="Probabilidad"),AC1047),""),"")</f>
        <v/>
      </c>
      <c r="AD1048" s="310">
        <f>IFERROR(_xlfn.MINIFS(Tabla135[Probabilidad residual],Tabla135[Id Riesgo],Tabla135[[#This Row],[Id Riesgo]]),"")</f>
        <v>0</v>
      </c>
      <c r="AE1048" s="310">
        <f>IFERROR(_xlfn.MINIFS(Tabla135[Impacto residual],Tabla135[Id Riesgo],Tabla135[[#This Row],[Id Riesgo]]),"")</f>
        <v>0</v>
      </c>
      <c r="AF1048" s="310" t="str" cm="1">
        <f t="array" ref="AF104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48" s="310" t="str" cm="1">
        <f t="array" ref="AG104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4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48" s="213"/>
      <c r="AJ1048" s="727">
        <f>_xlfn.MINIFS(Tabla135[Probabilidad residual],Tabla135[Id Riesgo],Tabla135[[#This Row],[Id Riesgo]])</f>
        <v>0</v>
      </c>
      <c r="AK1048" s="727">
        <f>_xlfn.MINIFS(Tabla135[Impacto residual],Tabla135[Id Riesgo],Tabla135[[#This Row],[Id Riesgo]])</f>
        <v>0</v>
      </c>
      <c r="AL1048" s="727"/>
      <c r="AM1048" s="727"/>
      <c r="AN1048" s="213"/>
      <c r="AO1048" s="213"/>
      <c r="AP1048" s="213"/>
      <c r="AQ1048" s="213"/>
      <c r="AR1048" s="213"/>
      <c r="AS1048" s="213"/>
      <c r="AT1048" s="213"/>
      <c r="AU1048" s="213"/>
      <c r="AV1048" s="213"/>
      <c r="AW1048" s="213"/>
      <c r="AX1048" s="213"/>
      <c r="AY1048" s="213"/>
    </row>
    <row r="1049" spans="1:51" ht="14.6" x14ac:dyDescent="0.4">
      <c r="A1049" s="735" t="str">
        <f>Tabla135[[#This Row],[Id Riesgo]]</f>
        <v>RC104</v>
      </c>
      <c r="B1049" s="736" t="str">
        <f>Tabla135[[#This Row],[Riesgo]]</f>
        <v/>
      </c>
      <c r="C1049" s="742" t="b">
        <f>Tabla135[[#This Row],[Identificado en paso 1 y 2?]]</f>
        <v>0</v>
      </c>
      <c r="D1049" s="727" t="str">
        <f>_xlfn.XLOOKUP(Tabla135[[#This Row],[Id Riesgo]],Tabla13[Id Riesgo],Tabla13[Probabilidad],"",1)</f>
        <v/>
      </c>
      <c r="E1049" s="727" t="str">
        <f>IF(C1049=TRUE,_xlfn.XLOOKUP(Tabla135[[#This Row],[Id Riesgo]],Tabla13[Id Riesgo],Tabla13[Porcentaje Impacto],"",1),"")</f>
        <v/>
      </c>
      <c r="F1049" s="290" t="str">
        <f t="shared" si="103"/>
        <v>RC104</v>
      </c>
      <c r="G1049" s="415" t="b">
        <f>_xlfn.XLOOKUP(F1049,Tabla13[Id Riesgo],Tabla13[Registro diligenciado],FALSE,1)</f>
        <v>0</v>
      </c>
      <c r="H1049" s="290" t="str">
        <f>IF(G1049,_xlfn.XLOOKUP(F1049,Tabla6[Id Riesgo],Tabla6[DESCRIPCIÓN DEL RIESGO],FALSE,1),"")</f>
        <v/>
      </c>
      <c r="I1049" s="327" t="str">
        <f>_xlfn.XLOOKUP(Tabla135[[#This Row],[Id Riesgo]],Tabla13[Id Riesgo],Tabla13[Probabilidad])</f>
        <v/>
      </c>
      <c r="J1049" s="327" t="str">
        <f>_xlfn.XLOOKUP(Tabla135[[#This Row],[Id Riesgo]],Tabla13[Id Riesgo],Tabla13[Porcentaje Impacto],"",1)</f>
        <v/>
      </c>
      <c r="K1049" s="311">
        <v>8</v>
      </c>
      <c r="L1049" s="314"/>
      <c r="M1049" s="314"/>
      <c r="N1049" s="314"/>
      <c r="O1049" s="295"/>
      <c r="P1049" s="314"/>
      <c r="Q1049" s="328" t="str">
        <f>_xlfn.TEXTJOIN(" ",TRUE,Tabla135[[#This Row],[Actividad - Acción ¿Qué?
Inicia con verbo]],Tabla135[[#This Row],[Complemento
(Observaciones o desviaciones)]])</f>
        <v/>
      </c>
      <c r="R1049" s="295"/>
      <c r="S1049" s="327" t="str">
        <f>_xlfn.XLOOKUP(Tabla135[[#This Row],[Tipo de control]],Tabla7[Tipo de control],Tabla7[Peso],"",1)</f>
        <v/>
      </c>
      <c r="T1049" s="290" t="str">
        <f>_xlfn.XLOOKUP(Tabla135[[#This Row],[Tipo de control]],Tabla7[Tipo de control],Tabla7[Afectación matriz],"",1)</f>
        <v/>
      </c>
      <c r="U1049" s="295"/>
      <c r="V1049" s="327" t="str">
        <f>_xlfn.XLOOKUP(Tabla135[[#This Row],[Implementación]],Tabla11[Implementación],Tabla11[Peso],"",1)</f>
        <v/>
      </c>
      <c r="W1049" s="295"/>
      <c r="X1049" s="295"/>
      <c r="Y1049" s="295"/>
      <c r="Z1049" s="295"/>
      <c r="AA1049" s="310" t="str">
        <f>IFERROR(Tabla135[[#This Row],[Peso del control]]+Tabla135[[#This Row],[Peso de la implementación]],"")</f>
        <v/>
      </c>
      <c r="AB1049" s="310" t="str" cm="1">
        <f t="array" ref="AB1049">IFERROR(IF(Tabla135[[#This Row],[Registro diligenciado]]=TRUE,_xlfn.IFS(AND(Tabla135[[#This Row],[No. de Control]]=1,Tabla135[[#This Row],[Desplazamiento en la Matriz]]="Probabilidad"),D1049-(D1049*Tabla135[[#This Row],[Valor del control]]),AND(Tabla135[[#This Row],[No. de Control]]&gt;1,Tabla135[[#This Row],[Desplazamiento en la Matriz]]="Probabilidad"),AB1048-(AB1048*Tabla135[[#This Row],[Valor del control]]),AND(Tabla135[[#This Row],[No. de Control]]=1,Tabla135[[#This Row],[Desplazamiento en la Matriz]]="Impacto"),D1049,AND(Tabla135[[#This Row],[No. de Control]]&gt;1,Tabla135[[#This Row],[Desplazamiento en la Matriz]]="Impacto"),AB1048),""),"")</f>
        <v/>
      </c>
      <c r="AC1049" s="310" t="str" cm="1">
        <f t="array" ref="AC1049">IFERROR(IF(Tabla135[[#This Row],[Registro diligenciado]]=TRUE,_xlfn.IFS(AND(Tabla135[[#This Row],[No. de Control]]=1,Tabla135[[#This Row],[Desplazamiento en la Matriz]]="Impacto"),E1049-(E1049*Tabla135[[#This Row],[Valor del control]]),AND(Tabla135[[#This Row],[No. de Control]]&gt;1,Tabla135[[#This Row],[Desplazamiento en la Matriz]]="Impacto"),AC1048-(AC1048*Tabla135[[#This Row],[Valor del control]]),AND(Tabla135[[#This Row],[No. de Control]]=1,Tabla135[[#This Row],[Desplazamiento en la Matriz]]="Probabilidad"),E1049,AND(Tabla135[[#This Row],[No. de Control]]&gt;1,Tabla135[[#This Row],[Desplazamiento en la Matriz]]="Probabilidad"),AC1048),""),"")</f>
        <v/>
      </c>
      <c r="AD1049" s="310">
        <f>IFERROR(_xlfn.MINIFS(Tabla135[Probabilidad residual],Tabla135[Id Riesgo],Tabla135[[#This Row],[Id Riesgo]]),"")</f>
        <v>0</v>
      </c>
      <c r="AE1049" s="310">
        <f>IFERROR(_xlfn.MINIFS(Tabla135[Impacto residual],Tabla135[Id Riesgo],Tabla135[[#This Row],[Id Riesgo]]),"")</f>
        <v>0</v>
      </c>
      <c r="AF1049" s="310" t="str" cm="1">
        <f t="array" ref="AF104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49" s="310" t="str" cm="1">
        <f t="array" ref="AG104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4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49" s="213"/>
      <c r="AJ1049" s="727">
        <f>_xlfn.MINIFS(Tabla135[Probabilidad residual],Tabla135[Id Riesgo],Tabla135[[#This Row],[Id Riesgo]])</f>
        <v>0</v>
      </c>
      <c r="AK1049" s="727">
        <f>_xlfn.MINIFS(Tabla135[Impacto residual],Tabla135[Id Riesgo],Tabla135[[#This Row],[Id Riesgo]])</f>
        <v>0</v>
      </c>
      <c r="AL1049" s="727"/>
      <c r="AM1049" s="727"/>
      <c r="AN1049" s="213"/>
      <c r="AO1049" s="213"/>
      <c r="AP1049" s="213"/>
      <c r="AQ1049" s="213"/>
      <c r="AR1049" s="213"/>
      <c r="AS1049" s="213"/>
      <c r="AT1049" s="213"/>
      <c r="AU1049" s="213"/>
      <c r="AV1049" s="213"/>
      <c r="AW1049" s="213"/>
      <c r="AX1049" s="213"/>
      <c r="AY1049" s="213"/>
    </row>
    <row r="1050" spans="1:51" ht="14.6" x14ac:dyDescent="0.4">
      <c r="A1050" s="735" t="str">
        <f>Tabla135[[#This Row],[Id Riesgo]]</f>
        <v>RC104</v>
      </c>
      <c r="B1050" s="736" t="str">
        <f>Tabla135[[#This Row],[Riesgo]]</f>
        <v/>
      </c>
      <c r="C1050" s="742" t="b">
        <f>Tabla135[[#This Row],[Identificado en paso 1 y 2?]]</f>
        <v>0</v>
      </c>
      <c r="D1050" s="727" t="str">
        <f>_xlfn.XLOOKUP(Tabla135[[#This Row],[Id Riesgo]],Tabla13[Id Riesgo],Tabla13[Probabilidad],"",1)</f>
        <v/>
      </c>
      <c r="E1050" s="727" t="str">
        <f>IF(C1050=TRUE,_xlfn.XLOOKUP(Tabla135[[#This Row],[Id Riesgo]],Tabla13[Id Riesgo],Tabla13[Porcentaje Impacto],"",1),"")</f>
        <v/>
      </c>
      <c r="F1050" s="290" t="str">
        <f t="shared" si="103"/>
        <v>RC104</v>
      </c>
      <c r="G1050" s="415" t="b">
        <f>_xlfn.XLOOKUP(F1050,Tabla13[Id Riesgo],Tabla13[Registro diligenciado],FALSE,1)</f>
        <v>0</v>
      </c>
      <c r="H1050" s="290" t="str">
        <f>IF(G1050,_xlfn.XLOOKUP(F1050,Tabla6[Id Riesgo],Tabla6[DESCRIPCIÓN DEL RIESGO],FALSE,1),"")</f>
        <v/>
      </c>
      <c r="I1050" s="327" t="str">
        <f>_xlfn.XLOOKUP(Tabla135[[#This Row],[Id Riesgo]],Tabla13[Id Riesgo],Tabla13[Probabilidad])</f>
        <v/>
      </c>
      <c r="J1050" s="327" t="str">
        <f>_xlfn.XLOOKUP(Tabla135[[#This Row],[Id Riesgo]],Tabla13[Id Riesgo],Tabla13[Porcentaje Impacto],"",1)</f>
        <v/>
      </c>
      <c r="K1050" s="311">
        <v>9</v>
      </c>
      <c r="L1050" s="314"/>
      <c r="M1050" s="314"/>
      <c r="N1050" s="314"/>
      <c r="O1050" s="295"/>
      <c r="P1050" s="314"/>
      <c r="Q1050" s="328" t="str">
        <f>_xlfn.TEXTJOIN(" ",TRUE,Tabla135[[#This Row],[Actividad - Acción ¿Qué?
Inicia con verbo]],Tabla135[[#This Row],[Complemento
(Observaciones o desviaciones)]])</f>
        <v/>
      </c>
      <c r="R1050" s="295"/>
      <c r="S1050" s="327" t="str">
        <f>_xlfn.XLOOKUP(Tabla135[[#This Row],[Tipo de control]],Tabla7[Tipo de control],Tabla7[Peso],"",1)</f>
        <v/>
      </c>
      <c r="T1050" s="290" t="str">
        <f>_xlfn.XLOOKUP(Tabla135[[#This Row],[Tipo de control]],Tabla7[Tipo de control],Tabla7[Afectación matriz],"",1)</f>
        <v/>
      </c>
      <c r="U1050" s="295"/>
      <c r="V1050" s="327" t="str">
        <f>_xlfn.XLOOKUP(Tabla135[[#This Row],[Implementación]],Tabla11[Implementación],Tabla11[Peso],"",1)</f>
        <v/>
      </c>
      <c r="W1050" s="295"/>
      <c r="X1050" s="295"/>
      <c r="Y1050" s="295"/>
      <c r="Z1050" s="295"/>
      <c r="AA1050" s="310" t="str">
        <f>IFERROR(Tabla135[[#This Row],[Peso del control]]+Tabla135[[#This Row],[Peso de la implementación]],"")</f>
        <v/>
      </c>
      <c r="AB1050" s="310" t="str" cm="1">
        <f t="array" ref="AB1050">IFERROR(IF(Tabla135[[#This Row],[Registro diligenciado]]=TRUE,_xlfn.IFS(AND(Tabla135[[#This Row],[No. de Control]]=1,Tabla135[[#This Row],[Desplazamiento en la Matriz]]="Probabilidad"),D1050-(D1050*Tabla135[[#This Row],[Valor del control]]),AND(Tabla135[[#This Row],[No. de Control]]&gt;1,Tabla135[[#This Row],[Desplazamiento en la Matriz]]="Probabilidad"),AB1049-(AB1049*Tabla135[[#This Row],[Valor del control]]),AND(Tabla135[[#This Row],[No. de Control]]=1,Tabla135[[#This Row],[Desplazamiento en la Matriz]]="Impacto"),D1050,AND(Tabla135[[#This Row],[No. de Control]]&gt;1,Tabla135[[#This Row],[Desplazamiento en la Matriz]]="Impacto"),AB1049),""),"")</f>
        <v/>
      </c>
      <c r="AC1050" s="310" t="str" cm="1">
        <f t="array" ref="AC1050">IFERROR(IF(Tabla135[[#This Row],[Registro diligenciado]]=TRUE,_xlfn.IFS(AND(Tabla135[[#This Row],[No. de Control]]=1,Tabla135[[#This Row],[Desplazamiento en la Matriz]]="Impacto"),E1050-(E1050*Tabla135[[#This Row],[Valor del control]]),AND(Tabla135[[#This Row],[No. de Control]]&gt;1,Tabla135[[#This Row],[Desplazamiento en la Matriz]]="Impacto"),AC1049-(AC1049*Tabla135[[#This Row],[Valor del control]]),AND(Tabla135[[#This Row],[No. de Control]]=1,Tabla135[[#This Row],[Desplazamiento en la Matriz]]="Probabilidad"),E1050,AND(Tabla135[[#This Row],[No. de Control]]&gt;1,Tabla135[[#This Row],[Desplazamiento en la Matriz]]="Probabilidad"),AC1049),""),"")</f>
        <v/>
      </c>
      <c r="AD1050" s="310">
        <f>IFERROR(_xlfn.MINIFS(Tabla135[Probabilidad residual],Tabla135[Id Riesgo],Tabla135[[#This Row],[Id Riesgo]]),"")</f>
        <v>0</v>
      </c>
      <c r="AE1050" s="310">
        <f>IFERROR(_xlfn.MINIFS(Tabla135[Impacto residual],Tabla135[Id Riesgo],Tabla135[[#This Row],[Id Riesgo]]),"")</f>
        <v>0</v>
      </c>
      <c r="AF1050" s="310" t="str" cm="1">
        <f t="array" ref="AF105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50" s="310" t="str" cm="1">
        <f t="array" ref="AG105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5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50" s="213"/>
      <c r="AJ1050" s="727">
        <f>_xlfn.MINIFS(Tabla135[Probabilidad residual],Tabla135[Id Riesgo],Tabla135[[#This Row],[Id Riesgo]])</f>
        <v>0</v>
      </c>
      <c r="AK1050" s="727">
        <f>_xlfn.MINIFS(Tabla135[Impacto residual],Tabla135[Id Riesgo],Tabla135[[#This Row],[Id Riesgo]])</f>
        <v>0</v>
      </c>
      <c r="AL1050" s="727"/>
      <c r="AM1050" s="727"/>
      <c r="AN1050" s="213"/>
      <c r="AO1050" s="213"/>
      <c r="AP1050" s="213"/>
      <c r="AQ1050" s="213"/>
      <c r="AR1050" s="213"/>
      <c r="AS1050" s="213"/>
      <c r="AT1050" s="213"/>
      <c r="AU1050" s="213"/>
      <c r="AV1050" s="213"/>
      <c r="AW1050" s="213"/>
      <c r="AX1050" s="213"/>
      <c r="AY1050" s="213"/>
    </row>
    <row r="1051" spans="1:51" ht="14.6" x14ac:dyDescent="0.4">
      <c r="A1051" s="735" t="str">
        <f>Tabla135[[#This Row],[Id Riesgo]]</f>
        <v>RC104</v>
      </c>
      <c r="B1051" s="736" t="str">
        <f>Tabla135[[#This Row],[Riesgo]]</f>
        <v/>
      </c>
      <c r="C1051" s="742" t="b">
        <f>Tabla135[[#This Row],[Identificado en paso 1 y 2?]]</f>
        <v>0</v>
      </c>
      <c r="D1051" s="727" t="str">
        <f>_xlfn.XLOOKUP(Tabla135[[#This Row],[Id Riesgo]],Tabla13[Id Riesgo],Tabla13[Probabilidad],"",1)</f>
        <v/>
      </c>
      <c r="E1051" s="727" t="str">
        <f>IF(C1051=TRUE,_xlfn.XLOOKUP(Tabla135[[#This Row],[Id Riesgo]],Tabla13[Id Riesgo],Tabla13[Porcentaje Impacto],"",1),"")</f>
        <v/>
      </c>
      <c r="F1051" s="290" t="str">
        <f t="shared" si="103"/>
        <v>RC104</v>
      </c>
      <c r="G1051" s="415" t="b">
        <f>_xlfn.XLOOKUP(F1051,Tabla13[Id Riesgo],Tabla13[Registro diligenciado],FALSE,1)</f>
        <v>0</v>
      </c>
      <c r="H1051" s="290" t="str">
        <f>IF(G1051,_xlfn.XLOOKUP(F1051,Tabla6[Id Riesgo],Tabla6[DESCRIPCIÓN DEL RIESGO],FALSE,1),"")</f>
        <v/>
      </c>
      <c r="I1051" s="327" t="str">
        <f>_xlfn.XLOOKUP(Tabla135[[#This Row],[Id Riesgo]],Tabla13[Id Riesgo],Tabla13[Probabilidad])</f>
        <v/>
      </c>
      <c r="J1051" s="327" t="str">
        <f>_xlfn.XLOOKUP(Tabla135[[#This Row],[Id Riesgo]],Tabla13[Id Riesgo],Tabla13[Porcentaje Impacto],"",1)</f>
        <v/>
      </c>
      <c r="K1051" s="311">
        <v>10</v>
      </c>
      <c r="L1051" s="314"/>
      <c r="M1051" s="314"/>
      <c r="N1051" s="314"/>
      <c r="O1051" s="295"/>
      <c r="P1051" s="314"/>
      <c r="Q1051" s="328" t="str">
        <f>_xlfn.TEXTJOIN(" ",TRUE,Tabla135[[#This Row],[Actividad - Acción ¿Qué?
Inicia con verbo]],Tabla135[[#This Row],[Complemento
(Observaciones o desviaciones)]])</f>
        <v/>
      </c>
      <c r="R1051" s="295"/>
      <c r="S1051" s="327" t="str">
        <f>_xlfn.XLOOKUP(Tabla135[[#This Row],[Tipo de control]],Tabla7[Tipo de control],Tabla7[Peso],"",1)</f>
        <v/>
      </c>
      <c r="T1051" s="290" t="str">
        <f>_xlfn.XLOOKUP(Tabla135[[#This Row],[Tipo de control]],Tabla7[Tipo de control],Tabla7[Afectación matriz],"",1)</f>
        <v/>
      </c>
      <c r="U1051" s="295"/>
      <c r="V1051" s="327" t="str">
        <f>_xlfn.XLOOKUP(Tabla135[[#This Row],[Implementación]],Tabla11[Implementación],Tabla11[Peso],"",1)</f>
        <v/>
      </c>
      <c r="W1051" s="295"/>
      <c r="X1051" s="295"/>
      <c r="Y1051" s="295"/>
      <c r="Z1051" s="295"/>
      <c r="AA1051" s="310" t="str">
        <f>IFERROR(Tabla135[[#This Row],[Peso del control]]+Tabla135[[#This Row],[Peso de la implementación]],"")</f>
        <v/>
      </c>
      <c r="AB1051" s="310" t="str" cm="1">
        <f t="array" ref="AB1051">IFERROR(IF(Tabla135[[#This Row],[Registro diligenciado]]=TRUE,_xlfn.IFS(AND(Tabla135[[#This Row],[No. de Control]]=1,Tabla135[[#This Row],[Desplazamiento en la Matriz]]="Probabilidad"),D1051-(D1051*Tabla135[[#This Row],[Valor del control]]),AND(Tabla135[[#This Row],[No. de Control]]&gt;1,Tabla135[[#This Row],[Desplazamiento en la Matriz]]="Probabilidad"),AB1050-(AB1050*Tabla135[[#This Row],[Valor del control]]),AND(Tabla135[[#This Row],[No. de Control]]=1,Tabla135[[#This Row],[Desplazamiento en la Matriz]]="Impacto"),D1051,AND(Tabla135[[#This Row],[No. de Control]]&gt;1,Tabla135[[#This Row],[Desplazamiento en la Matriz]]="Impacto"),AB1050),""),"")</f>
        <v/>
      </c>
      <c r="AC1051" s="310" t="str" cm="1">
        <f t="array" ref="AC1051">IFERROR(IF(Tabla135[[#This Row],[Registro diligenciado]]=TRUE,_xlfn.IFS(AND(Tabla135[[#This Row],[No. de Control]]=1,Tabla135[[#This Row],[Desplazamiento en la Matriz]]="Impacto"),E1051-(E1051*Tabla135[[#This Row],[Valor del control]]),AND(Tabla135[[#This Row],[No. de Control]]&gt;1,Tabla135[[#This Row],[Desplazamiento en la Matriz]]="Impacto"),AC1050-(AC1050*Tabla135[[#This Row],[Valor del control]]),AND(Tabla135[[#This Row],[No. de Control]]=1,Tabla135[[#This Row],[Desplazamiento en la Matriz]]="Probabilidad"),E1051,AND(Tabla135[[#This Row],[No. de Control]]&gt;1,Tabla135[[#This Row],[Desplazamiento en la Matriz]]="Probabilidad"),AC1050),""),"")</f>
        <v/>
      </c>
      <c r="AD1051" s="310">
        <f>IFERROR(_xlfn.MINIFS(Tabla135[Probabilidad residual],Tabla135[Id Riesgo],Tabla135[[#This Row],[Id Riesgo]]),"")</f>
        <v>0</v>
      </c>
      <c r="AE1051" s="310">
        <f>IFERROR(_xlfn.MINIFS(Tabla135[Impacto residual],Tabla135[Id Riesgo],Tabla135[[#This Row],[Id Riesgo]]),"")</f>
        <v>0</v>
      </c>
      <c r="AF1051" s="310" t="str" cm="1">
        <f t="array" ref="AF105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51" s="310" t="str" cm="1">
        <f t="array" ref="AG105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5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51" s="213"/>
      <c r="AJ1051" s="727">
        <f>_xlfn.MINIFS(Tabla135[Probabilidad residual],Tabla135[Id Riesgo],Tabla135[[#This Row],[Id Riesgo]])</f>
        <v>0</v>
      </c>
      <c r="AK1051" s="727">
        <f>_xlfn.MINIFS(Tabla135[Impacto residual],Tabla135[Id Riesgo],Tabla135[[#This Row],[Id Riesgo]])</f>
        <v>0</v>
      </c>
      <c r="AL1051" s="727"/>
      <c r="AM1051" s="727"/>
      <c r="AN1051" s="213"/>
      <c r="AO1051" s="213"/>
      <c r="AP1051" s="213"/>
      <c r="AQ1051" s="213"/>
      <c r="AR1051" s="213"/>
      <c r="AS1051" s="213"/>
      <c r="AT1051" s="213"/>
      <c r="AU1051" s="213"/>
      <c r="AV1051" s="213"/>
      <c r="AW1051" s="213"/>
      <c r="AX1051" s="213"/>
      <c r="AY1051" s="213"/>
    </row>
    <row r="1052" spans="1:51" ht="14.6" x14ac:dyDescent="0.4">
      <c r="A1052" s="735" t="str">
        <f>Tabla135[[#This Row],[Id Riesgo]]</f>
        <v>RC105</v>
      </c>
      <c r="B1052" s="736" t="str">
        <f>Tabla135[[#This Row],[Riesgo]]</f>
        <v/>
      </c>
      <c r="C1052" s="742" t="b">
        <f>Tabla135[[#This Row],[Identificado en paso 1 y 2?]]</f>
        <v>0</v>
      </c>
      <c r="D1052" s="727" t="str">
        <f>_xlfn.XLOOKUP(Tabla135[[#This Row],[Id Riesgo]],Tabla13[Id Riesgo],Tabla13[Probabilidad],"",1)</f>
        <v/>
      </c>
      <c r="E1052" s="727" t="str">
        <f>IF(C1052=TRUE,_xlfn.XLOOKUP(Tabla135[[#This Row],[Id Riesgo]],Tabla13[Id Riesgo],Tabla13[Porcentaje Impacto],"",1),"")</f>
        <v/>
      </c>
      <c r="F1052" s="290" t="s">
        <v>236</v>
      </c>
      <c r="G1052" s="415" t="b">
        <f>_xlfn.XLOOKUP(F1052,Tabla13[Id Riesgo],Tabla13[Registro diligenciado],FALSE,1)</f>
        <v>0</v>
      </c>
      <c r="H1052" s="290" t="str">
        <f>IF(G1052,_xlfn.XLOOKUP(F1052,Tabla6[Id Riesgo],Tabla6[DESCRIPCIÓN DEL RIESGO],FALSE,1),"")</f>
        <v/>
      </c>
      <c r="I1052" s="327" t="str">
        <f>_xlfn.XLOOKUP(Tabla135[[#This Row],[Id Riesgo]],Tabla13[Id Riesgo],Tabla13[Probabilidad])</f>
        <v/>
      </c>
      <c r="J1052" s="327" t="str">
        <f>_xlfn.XLOOKUP(Tabla135[[#This Row],[Id Riesgo]],Tabla13[Id Riesgo],Tabla13[Porcentaje Impacto],"",1)</f>
        <v/>
      </c>
      <c r="K1052" s="311">
        <v>1</v>
      </c>
      <c r="L1052" s="314"/>
      <c r="M1052" s="314"/>
      <c r="N1052" s="314"/>
      <c r="O1052" s="295"/>
      <c r="P1052" s="314"/>
      <c r="Q1052" s="328" t="str">
        <f>_xlfn.TEXTJOIN(" ",TRUE,Tabla135[[#This Row],[Actividad - Acción ¿Qué?
Inicia con verbo]],Tabla135[[#This Row],[Complemento
(Observaciones o desviaciones)]])</f>
        <v/>
      </c>
      <c r="R1052" s="295"/>
      <c r="S1052" s="327" t="str">
        <f>_xlfn.XLOOKUP(Tabla135[[#This Row],[Tipo de control]],Tabla7[Tipo de control],Tabla7[Peso],"",1)</f>
        <v/>
      </c>
      <c r="T1052" s="290" t="str">
        <f>_xlfn.XLOOKUP(Tabla135[[#This Row],[Tipo de control]],Tabla7[Tipo de control],Tabla7[Afectación matriz],"",1)</f>
        <v/>
      </c>
      <c r="U1052" s="295"/>
      <c r="V1052" s="327" t="str">
        <f>_xlfn.XLOOKUP(Tabla135[[#This Row],[Implementación]],Tabla11[Implementación],Tabla11[Peso],"",1)</f>
        <v/>
      </c>
      <c r="W1052" s="295"/>
      <c r="X1052" s="295"/>
      <c r="Y1052" s="295"/>
      <c r="Z1052" s="295"/>
      <c r="AA1052" s="310" t="str">
        <f>IFERROR(Tabla135[[#This Row],[Peso del control]]+Tabla135[[#This Row],[Peso de la implementación]],"")</f>
        <v/>
      </c>
      <c r="AB1052" s="310" t="str" cm="1">
        <f t="array" ref="AB1052">IFERROR(IF(Tabla135[[#This Row],[Registro diligenciado]]=TRUE,_xlfn.IFS(AND(Tabla135[[#This Row],[No. de Control]]=1,Tabla135[[#This Row],[Desplazamiento en la Matriz]]="Probabilidad"),D1052-(D1052*Tabla135[[#This Row],[Valor del control]]),AND(Tabla135[[#This Row],[No. de Control]]&gt;1,Tabla135[[#This Row],[Desplazamiento en la Matriz]]="Probabilidad"),AB1051-(AB1051*Tabla135[[#This Row],[Valor del control]]),AND(Tabla135[[#This Row],[No. de Control]]=1,Tabla135[[#This Row],[Desplazamiento en la Matriz]]="Impacto"),D1052,AND(Tabla135[[#This Row],[No. de Control]]&gt;1,Tabla135[[#This Row],[Desplazamiento en la Matriz]]="Impacto"),AB1051),""),"")</f>
        <v/>
      </c>
      <c r="AC1052" s="310" t="str" cm="1">
        <f t="array" ref="AC1052">IFERROR(IF(Tabla135[[#This Row],[Registro diligenciado]]=TRUE,_xlfn.IFS(AND(Tabla135[[#This Row],[No. de Control]]=1,Tabla135[[#This Row],[Desplazamiento en la Matriz]]="Impacto"),E1052-(E1052*Tabla135[[#This Row],[Valor del control]]),AND(Tabla135[[#This Row],[No. de Control]]&gt;1,Tabla135[[#This Row],[Desplazamiento en la Matriz]]="Impacto"),AC1051-(AC1051*Tabla135[[#This Row],[Valor del control]]),AND(Tabla135[[#This Row],[No. de Control]]=1,Tabla135[[#This Row],[Desplazamiento en la Matriz]]="Probabilidad"),E1052,AND(Tabla135[[#This Row],[No. de Control]]&gt;1,Tabla135[[#This Row],[Desplazamiento en la Matriz]]="Probabilidad"),AC1051),""),"")</f>
        <v/>
      </c>
      <c r="AD1052" s="310">
        <f>IFERROR(_xlfn.MINIFS(Tabla135[Probabilidad residual],Tabla135[Id Riesgo],Tabla135[[#This Row],[Id Riesgo]]),"")</f>
        <v>0</v>
      </c>
      <c r="AE1052" s="310">
        <f>IFERROR(_xlfn.MINIFS(Tabla135[Impacto residual],Tabla135[Id Riesgo],Tabla135[[#This Row],[Id Riesgo]]),"")</f>
        <v>0</v>
      </c>
      <c r="AF1052" s="310" t="str" cm="1">
        <f t="array" ref="AF105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52" s="310" t="str" cm="1">
        <f t="array" ref="AG105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5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52" s="213"/>
      <c r="AJ1052" s="727">
        <f>_xlfn.MINIFS(Tabla135[Probabilidad residual],Tabla135[Id Riesgo],Tabla135[[#This Row],[Id Riesgo]])</f>
        <v>0</v>
      </c>
      <c r="AK1052" s="727">
        <f>_xlfn.MINIFS(Tabla135[Impacto residual],Tabla135[Id Riesgo],Tabla135[[#This Row],[Id Riesgo]])</f>
        <v>0</v>
      </c>
      <c r="AL1052" s="727" t="str" cm="1">
        <f t="array" ref="AL1052">IFERROR(_xlfn.IFS(AND(AJ1052&gt;=CONFIGURACIÓN!$BF$6,AJ1052&lt;=CONFIGURACIÓN!$BG$6),CONFIGURACIÓN!$BE$6,AND(AJ1052&gt;=CONFIGURACIÓN!$BF$7,AJ1052&lt;=CONFIGURACIÓN!$BG$7),CONFIGURACIÓN!$BE$7,AND(AJ1052&gt;=CONFIGURACIÓN!$BF$8,AJ1052&lt;=CONFIGURACIÓN!$BG$8),CONFIGURACIÓN!$BE$8,AND(AJ1052&gt;=CONFIGURACIÓN!$BF$9,AJ1052&lt;=CONFIGURACIÓN!$BG$9),CONFIGURACIÓN!$BE$9,AND(AJ1052&gt;=CONFIGURACIÓN!$BF$10,AJ1052&lt;=CONFIGURACIÓN!$BG$10),CONFIGURACIÓN!$BE$10),"")</f>
        <v/>
      </c>
      <c r="AM1052" s="727" t="str" cm="1">
        <f t="array" ref="AM1052">IFERROR(_xlfn.IFS(AND(AK1052&gt;=CONFIGURACIÓN!$BJ$6,AK1052&lt;=CONFIGURACIÓN!$BK$6),CONFIGURACIÓN!$BI$6,AND(AK1052&gt;=CONFIGURACIÓN!$BJ$7,AK1052&lt;=CONFIGURACIÓN!$BK$7),CONFIGURACIÓN!$BI$7,AND(AK1052&gt;=CONFIGURACIÓN!$BJ$8,AK1052&lt;=CONFIGURACIÓN!$BK$8),CONFIGURACIÓN!$BI$8,AND(AK1052&gt;=CONFIGURACIÓN!$BJ$9,AK1052&lt;=CONFIGURACIÓN!$BK$9),CONFIGURACIÓN!$BI$9,AND(AK1052&gt;=CONFIGURACIÓN!$BJ$10,AK1052&lt;=CONFIGURACIÓN!$BK$10),CONFIGURACIÓN!$BI$10),"")</f>
        <v/>
      </c>
      <c r="AN1052" s="213"/>
      <c r="AO1052" s="213"/>
      <c r="AP1052" s="213"/>
      <c r="AQ1052" s="213"/>
      <c r="AR1052" s="213"/>
      <c r="AS1052" s="213"/>
      <c r="AT1052" s="213"/>
      <c r="AU1052" s="213"/>
      <c r="AV1052" s="213"/>
      <c r="AW1052" s="213"/>
      <c r="AX1052" s="213"/>
      <c r="AY1052" s="213"/>
    </row>
    <row r="1053" spans="1:51" ht="14.6" x14ac:dyDescent="0.4">
      <c r="A1053" s="735" t="str">
        <f>Tabla135[[#This Row],[Id Riesgo]]</f>
        <v>RC105</v>
      </c>
      <c r="B1053" s="736" t="str">
        <f>Tabla135[[#This Row],[Riesgo]]</f>
        <v/>
      </c>
      <c r="C1053" s="742" t="b">
        <f>Tabla135[[#This Row],[Identificado en paso 1 y 2?]]</f>
        <v>0</v>
      </c>
      <c r="D1053" s="727" t="str">
        <f>_xlfn.XLOOKUP(Tabla135[[#This Row],[Id Riesgo]],Tabla13[Id Riesgo],Tabla13[Probabilidad],"",1)</f>
        <v/>
      </c>
      <c r="E1053" s="727" t="str">
        <f>IF(C1053=TRUE,_xlfn.XLOOKUP(Tabla135[[#This Row],[Id Riesgo]],Tabla13[Id Riesgo],Tabla13[Porcentaje Impacto],"",1),"")</f>
        <v/>
      </c>
      <c r="F1053" s="290" t="str">
        <f t="shared" ref="F1053:F1061" si="104">F1052</f>
        <v>RC105</v>
      </c>
      <c r="G1053" s="415" t="b">
        <f>_xlfn.XLOOKUP(F1053,Tabla13[Id Riesgo],Tabla13[Registro diligenciado],FALSE,1)</f>
        <v>0</v>
      </c>
      <c r="H1053" s="290" t="str">
        <f>IF(G1053,_xlfn.XLOOKUP(F1053,Tabla6[Id Riesgo],Tabla6[DESCRIPCIÓN DEL RIESGO],FALSE,1),"")</f>
        <v/>
      </c>
      <c r="I1053" s="327" t="str">
        <f>_xlfn.XLOOKUP(Tabla135[[#This Row],[Id Riesgo]],Tabla13[Id Riesgo],Tabla13[Probabilidad])</f>
        <v/>
      </c>
      <c r="J1053" s="327" t="str">
        <f>_xlfn.XLOOKUP(Tabla135[[#This Row],[Id Riesgo]],Tabla13[Id Riesgo],Tabla13[Porcentaje Impacto],"",1)</f>
        <v/>
      </c>
      <c r="K1053" s="311">
        <v>2</v>
      </c>
      <c r="L1053" s="314"/>
      <c r="M1053" s="314"/>
      <c r="N1053" s="314"/>
      <c r="O1053" s="295"/>
      <c r="P1053" s="314"/>
      <c r="Q1053" s="328" t="str">
        <f>_xlfn.TEXTJOIN(" ",TRUE,Tabla135[[#This Row],[Actividad - Acción ¿Qué?
Inicia con verbo]],Tabla135[[#This Row],[Complemento
(Observaciones o desviaciones)]])</f>
        <v/>
      </c>
      <c r="R1053" s="295"/>
      <c r="S1053" s="327" t="str">
        <f>_xlfn.XLOOKUP(Tabla135[[#This Row],[Tipo de control]],Tabla7[Tipo de control],Tabla7[Peso],"",1)</f>
        <v/>
      </c>
      <c r="T1053" s="290" t="str">
        <f>_xlfn.XLOOKUP(Tabla135[[#This Row],[Tipo de control]],Tabla7[Tipo de control],Tabla7[Afectación matriz],"",1)</f>
        <v/>
      </c>
      <c r="U1053" s="295"/>
      <c r="V1053" s="327" t="str">
        <f>_xlfn.XLOOKUP(Tabla135[[#This Row],[Implementación]],Tabla11[Implementación],Tabla11[Peso],"",1)</f>
        <v/>
      </c>
      <c r="W1053" s="295"/>
      <c r="X1053" s="295"/>
      <c r="Y1053" s="295"/>
      <c r="Z1053" s="295"/>
      <c r="AA1053" s="310" t="str">
        <f>IFERROR(Tabla135[[#This Row],[Peso del control]]+Tabla135[[#This Row],[Peso de la implementación]],"")</f>
        <v/>
      </c>
      <c r="AB1053" s="310" t="str" cm="1">
        <f t="array" ref="AB1053">IFERROR(IF(Tabla135[[#This Row],[Registro diligenciado]]=TRUE,_xlfn.IFS(AND(Tabla135[[#This Row],[No. de Control]]=1,Tabla135[[#This Row],[Desplazamiento en la Matriz]]="Probabilidad"),D1053-(D1053*Tabla135[[#This Row],[Valor del control]]),AND(Tabla135[[#This Row],[No. de Control]]&gt;1,Tabla135[[#This Row],[Desplazamiento en la Matriz]]="Probabilidad"),AB1052-(AB1052*Tabla135[[#This Row],[Valor del control]]),AND(Tabla135[[#This Row],[No. de Control]]=1,Tabla135[[#This Row],[Desplazamiento en la Matriz]]="Impacto"),D1053,AND(Tabla135[[#This Row],[No. de Control]]&gt;1,Tabla135[[#This Row],[Desplazamiento en la Matriz]]="Impacto"),AB1052),""),"")</f>
        <v/>
      </c>
      <c r="AC1053" s="310" t="str" cm="1">
        <f t="array" ref="AC1053">IFERROR(IF(Tabla135[[#This Row],[Registro diligenciado]]=TRUE,_xlfn.IFS(AND(Tabla135[[#This Row],[No. de Control]]=1,Tabla135[[#This Row],[Desplazamiento en la Matriz]]="Impacto"),E1053-(E1053*Tabla135[[#This Row],[Valor del control]]),AND(Tabla135[[#This Row],[No. de Control]]&gt;1,Tabla135[[#This Row],[Desplazamiento en la Matriz]]="Impacto"),AC1052-(AC1052*Tabla135[[#This Row],[Valor del control]]),AND(Tabla135[[#This Row],[No. de Control]]=1,Tabla135[[#This Row],[Desplazamiento en la Matriz]]="Probabilidad"),E1053,AND(Tabla135[[#This Row],[No. de Control]]&gt;1,Tabla135[[#This Row],[Desplazamiento en la Matriz]]="Probabilidad"),AC1052),""),"")</f>
        <v/>
      </c>
      <c r="AD1053" s="310">
        <f>IFERROR(_xlfn.MINIFS(Tabla135[Probabilidad residual],Tabla135[Id Riesgo],Tabla135[[#This Row],[Id Riesgo]]),"")</f>
        <v>0</v>
      </c>
      <c r="AE1053" s="310">
        <f>IFERROR(_xlfn.MINIFS(Tabla135[Impacto residual],Tabla135[Id Riesgo],Tabla135[[#This Row],[Id Riesgo]]),"")</f>
        <v>0</v>
      </c>
      <c r="AF1053" s="310" t="str" cm="1">
        <f t="array" ref="AF105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53" s="310" t="str" cm="1">
        <f t="array" ref="AG105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5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53" s="213"/>
      <c r="AJ1053" s="727">
        <f>_xlfn.MINIFS(Tabla135[Probabilidad residual],Tabla135[Id Riesgo],Tabla135[[#This Row],[Id Riesgo]])</f>
        <v>0</v>
      </c>
      <c r="AK1053" s="727">
        <f>_xlfn.MINIFS(Tabla135[Impacto residual],Tabla135[Id Riesgo],Tabla135[[#This Row],[Id Riesgo]])</f>
        <v>0</v>
      </c>
      <c r="AL1053" s="727"/>
      <c r="AM1053" s="727"/>
      <c r="AN1053" s="213"/>
      <c r="AO1053" s="213"/>
      <c r="AP1053" s="213"/>
      <c r="AQ1053" s="213"/>
      <c r="AR1053" s="213"/>
      <c r="AS1053" s="213"/>
      <c r="AT1053" s="213"/>
      <c r="AU1053" s="213"/>
      <c r="AV1053" s="213"/>
      <c r="AW1053" s="213"/>
      <c r="AX1053" s="213"/>
      <c r="AY1053" s="213"/>
    </row>
    <row r="1054" spans="1:51" ht="14.6" x14ac:dyDescent="0.4">
      <c r="A1054" s="735" t="str">
        <f>Tabla135[[#This Row],[Id Riesgo]]</f>
        <v>RC105</v>
      </c>
      <c r="B1054" s="736" t="str">
        <f>Tabla135[[#This Row],[Riesgo]]</f>
        <v/>
      </c>
      <c r="C1054" s="742" t="b">
        <f>Tabla135[[#This Row],[Identificado en paso 1 y 2?]]</f>
        <v>0</v>
      </c>
      <c r="D1054" s="727" t="str">
        <f>_xlfn.XLOOKUP(Tabla135[[#This Row],[Id Riesgo]],Tabla13[Id Riesgo],Tabla13[Probabilidad],"",1)</f>
        <v/>
      </c>
      <c r="E1054" s="727" t="str">
        <f>IF(C1054=TRUE,_xlfn.XLOOKUP(Tabla135[[#This Row],[Id Riesgo]],Tabla13[Id Riesgo],Tabla13[Porcentaje Impacto],"",1),"")</f>
        <v/>
      </c>
      <c r="F1054" s="290" t="str">
        <f t="shared" si="104"/>
        <v>RC105</v>
      </c>
      <c r="G1054" s="415" t="b">
        <f>_xlfn.XLOOKUP(F1054,Tabla13[Id Riesgo],Tabla13[Registro diligenciado],FALSE,1)</f>
        <v>0</v>
      </c>
      <c r="H1054" s="290" t="str">
        <f>IF(G1054,_xlfn.XLOOKUP(F1054,Tabla6[Id Riesgo],Tabla6[DESCRIPCIÓN DEL RIESGO],FALSE,1),"")</f>
        <v/>
      </c>
      <c r="I1054" s="327" t="str">
        <f>_xlfn.XLOOKUP(Tabla135[[#This Row],[Id Riesgo]],Tabla13[Id Riesgo],Tabla13[Probabilidad])</f>
        <v/>
      </c>
      <c r="J1054" s="327" t="str">
        <f>_xlfn.XLOOKUP(Tabla135[[#This Row],[Id Riesgo]],Tabla13[Id Riesgo],Tabla13[Porcentaje Impacto],"",1)</f>
        <v/>
      </c>
      <c r="K1054" s="311">
        <v>3</v>
      </c>
      <c r="L1054" s="314"/>
      <c r="M1054" s="314"/>
      <c r="N1054" s="314"/>
      <c r="O1054" s="295"/>
      <c r="P1054" s="314"/>
      <c r="Q1054" s="328" t="str">
        <f>_xlfn.TEXTJOIN(" ",TRUE,Tabla135[[#This Row],[Actividad - Acción ¿Qué?
Inicia con verbo]],Tabla135[[#This Row],[Complemento
(Observaciones o desviaciones)]])</f>
        <v/>
      </c>
      <c r="R1054" s="295"/>
      <c r="S1054" s="327" t="str">
        <f>_xlfn.XLOOKUP(Tabla135[[#This Row],[Tipo de control]],Tabla7[Tipo de control],Tabla7[Peso],"",1)</f>
        <v/>
      </c>
      <c r="T1054" s="290" t="str">
        <f>_xlfn.XLOOKUP(Tabla135[[#This Row],[Tipo de control]],Tabla7[Tipo de control],Tabla7[Afectación matriz],"",1)</f>
        <v/>
      </c>
      <c r="U1054" s="295"/>
      <c r="V1054" s="327" t="str">
        <f>_xlfn.XLOOKUP(Tabla135[[#This Row],[Implementación]],Tabla11[Implementación],Tabla11[Peso],"",1)</f>
        <v/>
      </c>
      <c r="W1054" s="295"/>
      <c r="X1054" s="295"/>
      <c r="Y1054" s="295"/>
      <c r="Z1054" s="295"/>
      <c r="AA1054" s="310" t="str">
        <f>IFERROR(Tabla135[[#This Row],[Peso del control]]+Tabla135[[#This Row],[Peso de la implementación]],"")</f>
        <v/>
      </c>
      <c r="AB1054" s="310" t="str" cm="1">
        <f t="array" ref="AB1054">IFERROR(IF(Tabla135[[#This Row],[Registro diligenciado]]=TRUE,_xlfn.IFS(AND(Tabla135[[#This Row],[No. de Control]]=1,Tabla135[[#This Row],[Desplazamiento en la Matriz]]="Probabilidad"),D1054-(D1054*Tabla135[[#This Row],[Valor del control]]),AND(Tabla135[[#This Row],[No. de Control]]&gt;1,Tabla135[[#This Row],[Desplazamiento en la Matriz]]="Probabilidad"),AB1053-(AB1053*Tabla135[[#This Row],[Valor del control]]),AND(Tabla135[[#This Row],[No. de Control]]=1,Tabla135[[#This Row],[Desplazamiento en la Matriz]]="Impacto"),D1054,AND(Tabla135[[#This Row],[No. de Control]]&gt;1,Tabla135[[#This Row],[Desplazamiento en la Matriz]]="Impacto"),AB1053),""),"")</f>
        <v/>
      </c>
      <c r="AC1054" s="310" t="str" cm="1">
        <f t="array" ref="AC1054">IFERROR(IF(Tabla135[[#This Row],[Registro diligenciado]]=TRUE,_xlfn.IFS(AND(Tabla135[[#This Row],[No. de Control]]=1,Tabla135[[#This Row],[Desplazamiento en la Matriz]]="Impacto"),E1054-(E1054*Tabla135[[#This Row],[Valor del control]]),AND(Tabla135[[#This Row],[No. de Control]]&gt;1,Tabla135[[#This Row],[Desplazamiento en la Matriz]]="Impacto"),AC1053-(AC1053*Tabla135[[#This Row],[Valor del control]]),AND(Tabla135[[#This Row],[No. de Control]]=1,Tabla135[[#This Row],[Desplazamiento en la Matriz]]="Probabilidad"),E1054,AND(Tabla135[[#This Row],[No. de Control]]&gt;1,Tabla135[[#This Row],[Desplazamiento en la Matriz]]="Probabilidad"),AC1053),""),"")</f>
        <v/>
      </c>
      <c r="AD1054" s="310">
        <f>IFERROR(_xlfn.MINIFS(Tabla135[Probabilidad residual],Tabla135[Id Riesgo],Tabla135[[#This Row],[Id Riesgo]]),"")</f>
        <v>0</v>
      </c>
      <c r="AE1054" s="310">
        <f>IFERROR(_xlfn.MINIFS(Tabla135[Impacto residual],Tabla135[Id Riesgo],Tabla135[[#This Row],[Id Riesgo]]),"")</f>
        <v>0</v>
      </c>
      <c r="AF1054" s="310" t="str" cm="1">
        <f t="array" ref="AF105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54" s="310" t="str" cm="1">
        <f t="array" ref="AG105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5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54" s="213"/>
      <c r="AJ1054" s="727">
        <f>_xlfn.MINIFS(Tabla135[Probabilidad residual],Tabla135[Id Riesgo],Tabla135[[#This Row],[Id Riesgo]])</f>
        <v>0</v>
      </c>
      <c r="AK1054" s="727">
        <f>_xlfn.MINIFS(Tabla135[Impacto residual],Tabla135[Id Riesgo],Tabla135[[#This Row],[Id Riesgo]])</f>
        <v>0</v>
      </c>
      <c r="AL1054" s="727"/>
      <c r="AM1054" s="727"/>
      <c r="AN1054" s="213"/>
      <c r="AO1054" s="213"/>
      <c r="AP1054" s="213"/>
      <c r="AQ1054" s="213"/>
      <c r="AR1054" s="213"/>
      <c r="AS1054" s="213"/>
      <c r="AT1054" s="213"/>
      <c r="AU1054" s="213"/>
      <c r="AV1054" s="213"/>
      <c r="AW1054" s="213"/>
      <c r="AX1054" s="213"/>
      <c r="AY1054" s="213"/>
    </row>
    <row r="1055" spans="1:51" ht="14.6" x14ac:dyDescent="0.4">
      <c r="A1055" s="735" t="str">
        <f>Tabla135[[#This Row],[Id Riesgo]]</f>
        <v>RC105</v>
      </c>
      <c r="B1055" s="736" t="str">
        <f>Tabla135[[#This Row],[Riesgo]]</f>
        <v/>
      </c>
      <c r="C1055" s="742" t="b">
        <f>Tabla135[[#This Row],[Identificado en paso 1 y 2?]]</f>
        <v>0</v>
      </c>
      <c r="D1055" s="727" t="str">
        <f>_xlfn.XLOOKUP(Tabla135[[#This Row],[Id Riesgo]],Tabla13[Id Riesgo],Tabla13[Probabilidad],"",1)</f>
        <v/>
      </c>
      <c r="E1055" s="727" t="str">
        <f>IF(C1055=TRUE,_xlfn.XLOOKUP(Tabla135[[#This Row],[Id Riesgo]],Tabla13[Id Riesgo],Tabla13[Porcentaje Impacto],"",1),"")</f>
        <v/>
      </c>
      <c r="F1055" s="290" t="str">
        <f t="shared" si="104"/>
        <v>RC105</v>
      </c>
      <c r="G1055" s="415" t="b">
        <f>_xlfn.XLOOKUP(F1055,Tabla13[Id Riesgo],Tabla13[Registro diligenciado],FALSE,1)</f>
        <v>0</v>
      </c>
      <c r="H1055" s="290" t="str">
        <f>IF(G1055,_xlfn.XLOOKUP(F1055,Tabla6[Id Riesgo],Tabla6[DESCRIPCIÓN DEL RIESGO],FALSE,1),"")</f>
        <v/>
      </c>
      <c r="I1055" s="327" t="str">
        <f>_xlfn.XLOOKUP(Tabla135[[#This Row],[Id Riesgo]],Tabla13[Id Riesgo],Tabla13[Probabilidad])</f>
        <v/>
      </c>
      <c r="J1055" s="327" t="str">
        <f>_xlfn.XLOOKUP(Tabla135[[#This Row],[Id Riesgo]],Tabla13[Id Riesgo],Tabla13[Porcentaje Impacto],"",1)</f>
        <v/>
      </c>
      <c r="K1055" s="311">
        <v>4</v>
      </c>
      <c r="L1055" s="314"/>
      <c r="M1055" s="314"/>
      <c r="N1055" s="314"/>
      <c r="O1055" s="295"/>
      <c r="P1055" s="314"/>
      <c r="Q1055" s="328" t="str">
        <f>_xlfn.TEXTJOIN(" ",TRUE,Tabla135[[#This Row],[Actividad - Acción ¿Qué?
Inicia con verbo]],Tabla135[[#This Row],[Complemento
(Observaciones o desviaciones)]])</f>
        <v/>
      </c>
      <c r="R1055" s="295"/>
      <c r="S1055" s="327" t="str">
        <f>_xlfn.XLOOKUP(Tabla135[[#This Row],[Tipo de control]],Tabla7[Tipo de control],Tabla7[Peso],"",1)</f>
        <v/>
      </c>
      <c r="T1055" s="290" t="str">
        <f>_xlfn.XLOOKUP(Tabla135[[#This Row],[Tipo de control]],Tabla7[Tipo de control],Tabla7[Afectación matriz],"",1)</f>
        <v/>
      </c>
      <c r="U1055" s="295"/>
      <c r="V1055" s="327" t="str">
        <f>_xlfn.XLOOKUP(Tabla135[[#This Row],[Implementación]],Tabla11[Implementación],Tabla11[Peso],"",1)</f>
        <v/>
      </c>
      <c r="W1055" s="295"/>
      <c r="X1055" s="295"/>
      <c r="Y1055" s="295"/>
      <c r="Z1055" s="295"/>
      <c r="AA1055" s="310" t="str">
        <f>IFERROR(Tabla135[[#This Row],[Peso del control]]+Tabla135[[#This Row],[Peso de la implementación]],"")</f>
        <v/>
      </c>
      <c r="AB1055" s="310" t="str" cm="1">
        <f t="array" ref="AB1055">IFERROR(IF(Tabla135[[#This Row],[Registro diligenciado]]=TRUE,_xlfn.IFS(AND(Tabla135[[#This Row],[No. de Control]]=1,Tabla135[[#This Row],[Desplazamiento en la Matriz]]="Probabilidad"),D1055-(D1055*Tabla135[[#This Row],[Valor del control]]),AND(Tabla135[[#This Row],[No. de Control]]&gt;1,Tabla135[[#This Row],[Desplazamiento en la Matriz]]="Probabilidad"),AB1054-(AB1054*Tabla135[[#This Row],[Valor del control]]),AND(Tabla135[[#This Row],[No. de Control]]=1,Tabla135[[#This Row],[Desplazamiento en la Matriz]]="Impacto"),D1055,AND(Tabla135[[#This Row],[No. de Control]]&gt;1,Tabla135[[#This Row],[Desplazamiento en la Matriz]]="Impacto"),AB1054),""),"")</f>
        <v/>
      </c>
      <c r="AC1055" s="310" t="str" cm="1">
        <f t="array" ref="AC1055">IFERROR(IF(Tabla135[[#This Row],[Registro diligenciado]]=TRUE,_xlfn.IFS(AND(Tabla135[[#This Row],[No. de Control]]=1,Tabla135[[#This Row],[Desplazamiento en la Matriz]]="Impacto"),E1055-(E1055*Tabla135[[#This Row],[Valor del control]]),AND(Tabla135[[#This Row],[No. de Control]]&gt;1,Tabla135[[#This Row],[Desplazamiento en la Matriz]]="Impacto"),AC1054-(AC1054*Tabla135[[#This Row],[Valor del control]]),AND(Tabla135[[#This Row],[No. de Control]]=1,Tabla135[[#This Row],[Desplazamiento en la Matriz]]="Probabilidad"),E1055,AND(Tabla135[[#This Row],[No. de Control]]&gt;1,Tabla135[[#This Row],[Desplazamiento en la Matriz]]="Probabilidad"),AC1054),""),"")</f>
        <v/>
      </c>
      <c r="AD1055" s="310">
        <f>IFERROR(_xlfn.MINIFS(Tabla135[Probabilidad residual],Tabla135[Id Riesgo],Tabla135[[#This Row],[Id Riesgo]]),"")</f>
        <v>0</v>
      </c>
      <c r="AE1055" s="310">
        <f>IFERROR(_xlfn.MINIFS(Tabla135[Impacto residual],Tabla135[Id Riesgo],Tabla135[[#This Row],[Id Riesgo]]),"")</f>
        <v>0</v>
      </c>
      <c r="AF1055" s="310" t="str" cm="1">
        <f t="array" ref="AF105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55" s="310" t="str" cm="1">
        <f t="array" ref="AG105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5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55" s="213"/>
      <c r="AJ1055" s="727">
        <f>_xlfn.MINIFS(Tabla135[Probabilidad residual],Tabla135[Id Riesgo],Tabla135[[#This Row],[Id Riesgo]])</f>
        <v>0</v>
      </c>
      <c r="AK1055" s="727">
        <f>_xlfn.MINIFS(Tabla135[Impacto residual],Tabla135[Id Riesgo],Tabla135[[#This Row],[Id Riesgo]])</f>
        <v>0</v>
      </c>
      <c r="AL1055" s="727"/>
      <c r="AM1055" s="727"/>
      <c r="AN1055" s="213"/>
      <c r="AO1055" s="213"/>
      <c r="AP1055" s="213"/>
      <c r="AQ1055" s="213"/>
      <c r="AR1055" s="213"/>
      <c r="AS1055" s="213"/>
      <c r="AT1055" s="213"/>
      <c r="AU1055" s="213"/>
      <c r="AV1055" s="213"/>
      <c r="AW1055" s="213"/>
      <c r="AX1055" s="213"/>
      <c r="AY1055" s="213"/>
    </row>
    <row r="1056" spans="1:51" ht="14.6" x14ac:dyDescent="0.4">
      <c r="A1056" s="735" t="str">
        <f>Tabla135[[#This Row],[Id Riesgo]]</f>
        <v>RC105</v>
      </c>
      <c r="B1056" s="736" t="str">
        <f>Tabla135[[#This Row],[Riesgo]]</f>
        <v/>
      </c>
      <c r="C1056" s="742" t="b">
        <f>Tabla135[[#This Row],[Identificado en paso 1 y 2?]]</f>
        <v>0</v>
      </c>
      <c r="D1056" s="727" t="str">
        <f>_xlfn.XLOOKUP(Tabla135[[#This Row],[Id Riesgo]],Tabla13[Id Riesgo],Tabla13[Probabilidad],"",1)</f>
        <v/>
      </c>
      <c r="E1056" s="727" t="str">
        <f>IF(C1056=TRUE,_xlfn.XLOOKUP(Tabla135[[#This Row],[Id Riesgo]],Tabla13[Id Riesgo],Tabla13[Porcentaje Impacto],"",1),"")</f>
        <v/>
      </c>
      <c r="F1056" s="290" t="str">
        <f t="shared" si="104"/>
        <v>RC105</v>
      </c>
      <c r="G1056" s="415" t="b">
        <f>_xlfn.XLOOKUP(F1056,Tabla13[Id Riesgo],Tabla13[Registro diligenciado],FALSE,1)</f>
        <v>0</v>
      </c>
      <c r="H1056" s="290" t="str">
        <f>IF(G1056,_xlfn.XLOOKUP(F1056,Tabla6[Id Riesgo],Tabla6[DESCRIPCIÓN DEL RIESGO],FALSE,1),"")</f>
        <v/>
      </c>
      <c r="I1056" s="327" t="str">
        <f>_xlfn.XLOOKUP(Tabla135[[#This Row],[Id Riesgo]],Tabla13[Id Riesgo],Tabla13[Probabilidad])</f>
        <v/>
      </c>
      <c r="J1056" s="327" t="str">
        <f>_xlfn.XLOOKUP(Tabla135[[#This Row],[Id Riesgo]],Tabla13[Id Riesgo],Tabla13[Porcentaje Impacto],"",1)</f>
        <v/>
      </c>
      <c r="K1056" s="311">
        <v>5</v>
      </c>
      <c r="L1056" s="314"/>
      <c r="M1056" s="314"/>
      <c r="N1056" s="314"/>
      <c r="O1056" s="295"/>
      <c r="P1056" s="314"/>
      <c r="Q1056" s="328" t="str">
        <f>_xlfn.TEXTJOIN(" ",TRUE,Tabla135[[#This Row],[Actividad - Acción ¿Qué?
Inicia con verbo]],Tabla135[[#This Row],[Complemento
(Observaciones o desviaciones)]])</f>
        <v/>
      </c>
      <c r="R1056" s="295"/>
      <c r="S1056" s="327" t="str">
        <f>_xlfn.XLOOKUP(Tabla135[[#This Row],[Tipo de control]],Tabla7[Tipo de control],Tabla7[Peso],"",1)</f>
        <v/>
      </c>
      <c r="T1056" s="290" t="str">
        <f>_xlfn.XLOOKUP(Tabla135[[#This Row],[Tipo de control]],Tabla7[Tipo de control],Tabla7[Afectación matriz],"",1)</f>
        <v/>
      </c>
      <c r="U1056" s="295"/>
      <c r="V1056" s="327" t="str">
        <f>_xlfn.XLOOKUP(Tabla135[[#This Row],[Implementación]],Tabla11[Implementación],Tabla11[Peso],"",1)</f>
        <v/>
      </c>
      <c r="W1056" s="295"/>
      <c r="X1056" s="295"/>
      <c r="Y1056" s="295"/>
      <c r="Z1056" s="295"/>
      <c r="AA1056" s="310" t="str">
        <f>IFERROR(Tabla135[[#This Row],[Peso del control]]+Tabla135[[#This Row],[Peso de la implementación]],"")</f>
        <v/>
      </c>
      <c r="AB1056" s="310" t="str" cm="1">
        <f t="array" ref="AB1056">IFERROR(IF(Tabla135[[#This Row],[Registro diligenciado]]=TRUE,_xlfn.IFS(AND(Tabla135[[#This Row],[No. de Control]]=1,Tabla135[[#This Row],[Desplazamiento en la Matriz]]="Probabilidad"),D1056-(D1056*Tabla135[[#This Row],[Valor del control]]),AND(Tabla135[[#This Row],[No. de Control]]&gt;1,Tabla135[[#This Row],[Desplazamiento en la Matriz]]="Probabilidad"),AB1055-(AB1055*Tabla135[[#This Row],[Valor del control]]),AND(Tabla135[[#This Row],[No. de Control]]=1,Tabla135[[#This Row],[Desplazamiento en la Matriz]]="Impacto"),D1056,AND(Tabla135[[#This Row],[No. de Control]]&gt;1,Tabla135[[#This Row],[Desplazamiento en la Matriz]]="Impacto"),AB1055),""),"")</f>
        <v/>
      </c>
      <c r="AC1056" s="310" t="str" cm="1">
        <f t="array" ref="AC1056">IFERROR(IF(Tabla135[[#This Row],[Registro diligenciado]]=TRUE,_xlfn.IFS(AND(Tabla135[[#This Row],[No. de Control]]=1,Tabla135[[#This Row],[Desplazamiento en la Matriz]]="Impacto"),E1056-(E1056*Tabla135[[#This Row],[Valor del control]]),AND(Tabla135[[#This Row],[No. de Control]]&gt;1,Tabla135[[#This Row],[Desplazamiento en la Matriz]]="Impacto"),AC1055-(AC1055*Tabla135[[#This Row],[Valor del control]]),AND(Tabla135[[#This Row],[No. de Control]]=1,Tabla135[[#This Row],[Desplazamiento en la Matriz]]="Probabilidad"),E1056,AND(Tabla135[[#This Row],[No. de Control]]&gt;1,Tabla135[[#This Row],[Desplazamiento en la Matriz]]="Probabilidad"),AC1055),""),"")</f>
        <v/>
      </c>
      <c r="AD1056" s="310">
        <f>IFERROR(_xlfn.MINIFS(Tabla135[Probabilidad residual],Tabla135[Id Riesgo],Tabla135[[#This Row],[Id Riesgo]]),"")</f>
        <v>0</v>
      </c>
      <c r="AE1056" s="310">
        <f>IFERROR(_xlfn.MINIFS(Tabla135[Impacto residual],Tabla135[Id Riesgo],Tabla135[[#This Row],[Id Riesgo]]),"")</f>
        <v>0</v>
      </c>
      <c r="AF1056" s="310" t="str" cm="1">
        <f t="array" ref="AF105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56" s="310" t="str" cm="1">
        <f t="array" ref="AG105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5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56" s="213"/>
      <c r="AJ1056" s="727">
        <f>_xlfn.MINIFS(Tabla135[Probabilidad residual],Tabla135[Id Riesgo],Tabla135[[#This Row],[Id Riesgo]])</f>
        <v>0</v>
      </c>
      <c r="AK1056" s="727">
        <f>_xlfn.MINIFS(Tabla135[Impacto residual],Tabla135[Id Riesgo],Tabla135[[#This Row],[Id Riesgo]])</f>
        <v>0</v>
      </c>
      <c r="AL1056" s="727"/>
      <c r="AM1056" s="727"/>
      <c r="AN1056" s="213"/>
      <c r="AO1056" s="213"/>
      <c r="AP1056" s="213"/>
      <c r="AQ1056" s="213"/>
      <c r="AR1056" s="213"/>
      <c r="AS1056" s="213"/>
      <c r="AT1056" s="213"/>
      <c r="AU1056" s="213"/>
      <c r="AV1056" s="213"/>
      <c r="AW1056" s="213"/>
      <c r="AX1056" s="213"/>
      <c r="AY1056" s="213"/>
    </row>
    <row r="1057" spans="1:51" ht="14.6" x14ac:dyDescent="0.4">
      <c r="A1057" s="735" t="str">
        <f>Tabla135[[#This Row],[Id Riesgo]]</f>
        <v>RC105</v>
      </c>
      <c r="B1057" s="736" t="str">
        <f>Tabla135[[#This Row],[Riesgo]]</f>
        <v/>
      </c>
      <c r="C1057" s="742" t="b">
        <f>Tabla135[[#This Row],[Identificado en paso 1 y 2?]]</f>
        <v>0</v>
      </c>
      <c r="D1057" s="727" t="str">
        <f>_xlfn.XLOOKUP(Tabla135[[#This Row],[Id Riesgo]],Tabla13[Id Riesgo],Tabla13[Probabilidad],"",1)</f>
        <v/>
      </c>
      <c r="E1057" s="727" t="str">
        <f>IF(C1057=TRUE,_xlfn.XLOOKUP(Tabla135[[#This Row],[Id Riesgo]],Tabla13[Id Riesgo],Tabla13[Porcentaje Impacto],"",1),"")</f>
        <v/>
      </c>
      <c r="F1057" s="290" t="str">
        <f t="shared" si="104"/>
        <v>RC105</v>
      </c>
      <c r="G1057" s="415" t="b">
        <f>_xlfn.XLOOKUP(F1057,Tabla13[Id Riesgo],Tabla13[Registro diligenciado],FALSE,1)</f>
        <v>0</v>
      </c>
      <c r="H1057" s="290" t="str">
        <f>IF(G1057,_xlfn.XLOOKUP(F1057,Tabla6[Id Riesgo],Tabla6[DESCRIPCIÓN DEL RIESGO],FALSE,1),"")</f>
        <v/>
      </c>
      <c r="I1057" s="327" t="str">
        <f>_xlfn.XLOOKUP(Tabla135[[#This Row],[Id Riesgo]],Tabla13[Id Riesgo],Tabla13[Probabilidad])</f>
        <v/>
      </c>
      <c r="J1057" s="327" t="str">
        <f>_xlfn.XLOOKUP(Tabla135[[#This Row],[Id Riesgo]],Tabla13[Id Riesgo],Tabla13[Porcentaje Impacto],"",1)</f>
        <v/>
      </c>
      <c r="K1057" s="311">
        <v>6</v>
      </c>
      <c r="L1057" s="314"/>
      <c r="M1057" s="314"/>
      <c r="N1057" s="314"/>
      <c r="O1057" s="295"/>
      <c r="P1057" s="314"/>
      <c r="Q1057" s="328" t="str">
        <f>_xlfn.TEXTJOIN(" ",TRUE,Tabla135[[#This Row],[Actividad - Acción ¿Qué?
Inicia con verbo]],Tabla135[[#This Row],[Complemento
(Observaciones o desviaciones)]])</f>
        <v/>
      </c>
      <c r="R1057" s="295"/>
      <c r="S1057" s="327" t="str">
        <f>_xlfn.XLOOKUP(Tabla135[[#This Row],[Tipo de control]],Tabla7[Tipo de control],Tabla7[Peso],"",1)</f>
        <v/>
      </c>
      <c r="T1057" s="290" t="str">
        <f>_xlfn.XLOOKUP(Tabla135[[#This Row],[Tipo de control]],Tabla7[Tipo de control],Tabla7[Afectación matriz],"",1)</f>
        <v/>
      </c>
      <c r="U1057" s="295"/>
      <c r="V1057" s="327" t="str">
        <f>_xlfn.XLOOKUP(Tabla135[[#This Row],[Implementación]],Tabla11[Implementación],Tabla11[Peso],"",1)</f>
        <v/>
      </c>
      <c r="W1057" s="295"/>
      <c r="X1057" s="295"/>
      <c r="Y1057" s="295"/>
      <c r="Z1057" s="295"/>
      <c r="AA1057" s="310" t="str">
        <f>IFERROR(Tabla135[[#This Row],[Peso del control]]+Tabla135[[#This Row],[Peso de la implementación]],"")</f>
        <v/>
      </c>
      <c r="AB1057" s="310" t="str" cm="1">
        <f t="array" ref="AB1057">IFERROR(IF(Tabla135[[#This Row],[Registro diligenciado]]=TRUE,_xlfn.IFS(AND(Tabla135[[#This Row],[No. de Control]]=1,Tabla135[[#This Row],[Desplazamiento en la Matriz]]="Probabilidad"),D1057-(D1057*Tabla135[[#This Row],[Valor del control]]),AND(Tabla135[[#This Row],[No. de Control]]&gt;1,Tabla135[[#This Row],[Desplazamiento en la Matriz]]="Probabilidad"),AB1056-(AB1056*Tabla135[[#This Row],[Valor del control]]),AND(Tabla135[[#This Row],[No. de Control]]=1,Tabla135[[#This Row],[Desplazamiento en la Matriz]]="Impacto"),D1057,AND(Tabla135[[#This Row],[No. de Control]]&gt;1,Tabla135[[#This Row],[Desplazamiento en la Matriz]]="Impacto"),AB1056),""),"")</f>
        <v/>
      </c>
      <c r="AC1057" s="310" t="str" cm="1">
        <f t="array" ref="AC1057">IFERROR(IF(Tabla135[[#This Row],[Registro diligenciado]]=TRUE,_xlfn.IFS(AND(Tabla135[[#This Row],[No. de Control]]=1,Tabla135[[#This Row],[Desplazamiento en la Matriz]]="Impacto"),E1057-(E1057*Tabla135[[#This Row],[Valor del control]]),AND(Tabla135[[#This Row],[No. de Control]]&gt;1,Tabla135[[#This Row],[Desplazamiento en la Matriz]]="Impacto"),AC1056-(AC1056*Tabla135[[#This Row],[Valor del control]]),AND(Tabla135[[#This Row],[No. de Control]]=1,Tabla135[[#This Row],[Desplazamiento en la Matriz]]="Probabilidad"),E1057,AND(Tabla135[[#This Row],[No. de Control]]&gt;1,Tabla135[[#This Row],[Desplazamiento en la Matriz]]="Probabilidad"),AC1056),""),"")</f>
        <v/>
      </c>
      <c r="AD1057" s="310">
        <f>IFERROR(_xlfn.MINIFS(Tabla135[Probabilidad residual],Tabla135[Id Riesgo],Tabla135[[#This Row],[Id Riesgo]]),"")</f>
        <v>0</v>
      </c>
      <c r="AE1057" s="310">
        <f>IFERROR(_xlfn.MINIFS(Tabla135[Impacto residual],Tabla135[Id Riesgo],Tabla135[[#This Row],[Id Riesgo]]),"")</f>
        <v>0</v>
      </c>
      <c r="AF1057" s="310" t="str" cm="1">
        <f t="array" ref="AF105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57" s="310" t="str" cm="1">
        <f t="array" ref="AG105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5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57" s="213"/>
      <c r="AJ1057" s="727">
        <f>_xlfn.MINIFS(Tabla135[Probabilidad residual],Tabla135[Id Riesgo],Tabla135[[#This Row],[Id Riesgo]])</f>
        <v>0</v>
      </c>
      <c r="AK1057" s="727">
        <f>_xlfn.MINIFS(Tabla135[Impacto residual],Tabla135[Id Riesgo],Tabla135[[#This Row],[Id Riesgo]])</f>
        <v>0</v>
      </c>
      <c r="AL1057" s="727"/>
      <c r="AM1057" s="727"/>
      <c r="AN1057" s="213"/>
      <c r="AO1057" s="213"/>
      <c r="AP1057" s="213"/>
      <c r="AQ1057" s="213"/>
      <c r="AR1057" s="213"/>
      <c r="AS1057" s="213"/>
      <c r="AT1057" s="213"/>
      <c r="AU1057" s="213"/>
      <c r="AV1057" s="213"/>
      <c r="AW1057" s="213"/>
      <c r="AX1057" s="213"/>
      <c r="AY1057" s="213"/>
    </row>
    <row r="1058" spans="1:51" ht="14.6" x14ac:dyDescent="0.4">
      <c r="A1058" s="735" t="str">
        <f>Tabla135[[#This Row],[Id Riesgo]]</f>
        <v>RC105</v>
      </c>
      <c r="B1058" s="736" t="str">
        <f>Tabla135[[#This Row],[Riesgo]]</f>
        <v/>
      </c>
      <c r="C1058" s="742" t="b">
        <f>Tabla135[[#This Row],[Identificado en paso 1 y 2?]]</f>
        <v>0</v>
      </c>
      <c r="D1058" s="727" t="str">
        <f>_xlfn.XLOOKUP(Tabla135[[#This Row],[Id Riesgo]],Tabla13[Id Riesgo],Tabla13[Probabilidad],"",1)</f>
        <v/>
      </c>
      <c r="E1058" s="727" t="str">
        <f>IF(C1058=TRUE,_xlfn.XLOOKUP(Tabla135[[#This Row],[Id Riesgo]],Tabla13[Id Riesgo],Tabla13[Porcentaje Impacto],"",1),"")</f>
        <v/>
      </c>
      <c r="F1058" s="290" t="str">
        <f t="shared" si="104"/>
        <v>RC105</v>
      </c>
      <c r="G1058" s="415" t="b">
        <f>_xlfn.XLOOKUP(F1058,Tabla13[Id Riesgo],Tabla13[Registro diligenciado],FALSE,1)</f>
        <v>0</v>
      </c>
      <c r="H1058" s="290" t="str">
        <f>IF(G1058,_xlfn.XLOOKUP(F1058,Tabla6[Id Riesgo],Tabla6[DESCRIPCIÓN DEL RIESGO],FALSE,1),"")</f>
        <v/>
      </c>
      <c r="I1058" s="327" t="str">
        <f>_xlfn.XLOOKUP(Tabla135[[#This Row],[Id Riesgo]],Tabla13[Id Riesgo],Tabla13[Probabilidad])</f>
        <v/>
      </c>
      <c r="J1058" s="327" t="str">
        <f>_xlfn.XLOOKUP(Tabla135[[#This Row],[Id Riesgo]],Tabla13[Id Riesgo],Tabla13[Porcentaje Impacto],"",1)</f>
        <v/>
      </c>
      <c r="K1058" s="311">
        <v>7</v>
      </c>
      <c r="L1058" s="314"/>
      <c r="M1058" s="314"/>
      <c r="N1058" s="314"/>
      <c r="O1058" s="295"/>
      <c r="P1058" s="314"/>
      <c r="Q1058" s="328" t="str">
        <f>_xlfn.TEXTJOIN(" ",TRUE,Tabla135[[#This Row],[Actividad - Acción ¿Qué?
Inicia con verbo]],Tabla135[[#This Row],[Complemento
(Observaciones o desviaciones)]])</f>
        <v/>
      </c>
      <c r="R1058" s="295"/>
      <c r="S1058" s="327" t="str">
        <f>_xlfn.XLOOKUP(Tabla135[[#This Row],[Tipo de control]],Tabla7[Tipo de control],Tabla7[Peso],"",1)</f>
        <v/>
      </c>
      <c r="T1058" s="290" t="str">
        <f>_xlfn.XLOOKUP(Tabla135[[#This Row],[Tipo de control]],Tabla7[Tipo de control],Tabla7[Afectación matriz],"",1)</f>
        <v/>
      </c>
      <c r="U1058" s="295"/>
      <c r="V1058" s="327" t="str">
        <f>_xlfn.XLOOKUP(Tabla135[[#This Row],[Implementación]],Tabla11[Implementación],Tabla11[Peso],"",1)</f>
        <v/>
      </c>
      <c r="W1058" s="295"/>
      <c r="X1058" s="295"/>
      <c r="Y1058" s="295"/>
      <c r="Z1058" s="295"/>
      <c r="AA1058" s="310" t="str">
        <f>IFERROR(Tabla135[[#This Row],[Peso del control]]+Tabla135[[#This Row],[Peso de la implementación]],"")</f>
        <v/>
      </c>
      <c r="AB1058" s="310" t="str" cm="1">
        <f t="array" ref="AB1058">IFERROR(IF(Tabla135[[#This Row],[Registro diligenciado]]=TRUE,_xlfn.IFS(AND(Tabla135[[#This Row],[No. de Control]]=1,Tabla135[[#This Row],[Desplazamiento en la Matriz]]="Probabilidad"),D1058-(D1058*Tabla135[[#This Row],[Valor del control]]),AND(Tabla135[[#This Row],[No. de Control]]&gt;1,Tabla135[[#This Row],[Desplazamiento en la Matriz]]="Probabilidad"),AB1057-(AB1057*Tabla135[[#This Row],[Valor del control]]),AND(Tabla135[[#This Row],[No. de Control]]=1,Tabla135[[#This Row],[Desplazamiento en la Matriz]]="Impacto"),D1058,AND(Tabla135[[#This Row],[No. de Control]]&gt;1,Tabla135[[#This Row],[Desplazamiento en la Matriz]]="Impacto"),AB1057),""),"")</f>
        <v/>
      </c>
      <c r="AC1058" s="310" t="str" cm="1">
        <f t="array" ref="AC1058">IFERROR(IF(Tabla135[[#This Row],[Registro diligenciado]]=TRUE,_xlfn.IFS(AND(Tabla135[[#This Row],[No. de Control]]=1,Tabla135[[#This Row],[Desplazamiento en la Matriz]]="Impacto"),E1058-(E1058*Tabla135[[#This Row],[Valor del control]]),AND(Tabla135[[#This Row],[No. de Control]]&gt;1,Tabla135[[#This Row],[Desplazamiento en la Matriz]]="Impacto"),AC1057-(AC1057*Tabla135[[#This Row],[Valor del control]]),AND(Tabla135[[#This Row],[No. de Control]]=1,Tabla135[[#This Row],[Desplazamiento en la Matriz]]="Probabilidad"),E1058,AND(Tabla135[[#This Row],[No. de Control]]&gt;1,Tabla135[[#This Row],[Desplazamiento en la Matriz]]="Probabilidad"),AC1057),""),"")</f>
        <v/>
      </c>
      <c r="AD1058" s="310">
        <f>IFERROR(_xlfn.MINIFS(Tabla135[Probabilidad residual],Tabla135[Id Riesgo],Tabla135[[#This Row],[Id Riesgo]]),"")</f>
        <v>0</v>
      </c>
      <c r="AE1058" s="310">
        <f>IFERROR(_xlfn.MINIFS(Tabla135[Impacto residual],Tabla135[Id Riesgo],Tabla135[[#This Row],[Id Riesgo]]),"")</f>
        <v>0</v>
      </c>
      <c r="AF1058" s="310" t="str" cm="1">
        <f t="array" ref="AF105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58" s="310" t="str" cm="1">
        <f t="array" ref="AG105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5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58" s="213"/>
      <c r="AJ1058" s="727">
        <f>_xlfn.MINIFS(Tabla135[Probabilidad residual],Tabla135[Id Riesgo],Tabla135[[#This Row],[Id Riesgo]])</f>
        <v>0</v>
      </c>
      <c r="AK1058" s="727">
        <f>_xlfn.MINIFS(Tabla135[Impacto residual],Tabla135[Id Riesgo],Tabla135[[#This Row],[Id Riesgo]])</f>
        <v>0</v>
      </c>
      <c r="AL1058" s="727"/>
      <c r="AM1058" s="727"/>
      <c r="AN1058" s="213"/>
      <c r="AO1058" s="213"/>
      <c r="AP1058" s="213"/>
      <c r="AQ1058" s="213"/>
      <c r="AR1058" s="213"/>
      <c r="AS1058" s="213"/>
      <c r="AT1058" s="213"/>
      <c r="AU1058" s="213"/>
      <c r="AV1058" s="213"/>
      <c r="AW1058" s="213"/>
      <c r="AX1058" s="213"/>
      <c r="AY1058" s="213"/>
    </row>
    <row r="1059" spans="1:51" ht="14.6" x14ac:dyDescent="0.4">
      <c r="A1059" s="735" t="str">
        <f>Tabla135[[#This Row],[Id Riesgo]]</f>
        <v>RC105</v>
      </c>
      <c r="B1059" s="736" t="str">
        <f>Tabla135[[#This Row],[Riesgo]]</f>
        <v/>
      </c>
      <c r="C1059" s="742" t="b">
        <f>Tabla135[[#This Row],[Identificado en paso 1 y 2?]]</f>
        <v>0</v>
      </c>
      <c r="D1059" s="727" t="str">
        <f>_xlfn.XLOOKUP(Tabla135[[#This Row],[Id Riesgo]],Tabla13[Id Riesgo],Tabla13[Probabilidad],"",1)</f>
        <v/>
      </c>
      <c r="E1059" s="727" t="str">
        <f>IF(C1059=TRUE,_xlfn.XLOOKUP(Tabla135[[#This Row],[Id Riesgo]],Tabla13[Id Riesgo],Tabla13[Porcentaje Impacto],"",1),"")</f>
        <v/>
      </c>
      <c r="F1059" s="290" t="str">
        <f t="shared" si="104"/>
        <v>RC105</v>
      </c>
      <c r="G1059" s="415" t="b">
        <f>_xlfn.XLOOKUP(F1059,Tabla13[Id Riesgo],Tabla13[Registro diligenciado],FALSE,1)</f>
        <v>0</v>
      </c>
      <c r="H1059" s="290" t="str">
        <f>IF(G1059,_xlfn.XLOOKUP(F1059,Tabla6[Id Riesgo],Tabla6[DESCRIPCIÓN DEL RIESGO],FALSE,1),"")</f>
        <v/>
      </c>
      <c r="I1059" s="327" t="str">
        <f>_xlfn.XLOOKUP(Tabla135[[#This Row],[Id Riesgo]],Tabla13[Id Riesgo],Tabla13[Probabilidad])</f>
        <v/>
      </c>
      <c r="J1059" s="327" t="str">
        <f>_xlfn.XLOOKUP(Tabla135[[#This Row],[Id Riesgo]],Tabla13[Id Riesgo],Tabla13[Porcentaje Impacto],"",1)</f>
        <v/>
      </c>
      <c r="K1059" s="311">
        <v>8</v>
      </c>
      <c r="L1059" s="314"/>
      <c r="M1059" s="314"/>
      <c r="N1059" s="314"/>
      <c r="O1059" s="295"/>
      <c r="P1059" s="314"/>
      <c r="Q1059" s="328" t="str">
        <f>_xlfn.TEXTJOIN(" ",TRUE,Tabla135[[#This Row],[Actividad - Acción ¿Qué?
Inicia con verbo]],Tabla135[[#This Row],[Complemento
(Observaciones o desviaciones)]])</f>
        <v/>
      </c>
      <c r="R1059" s="295"/>
      <c r="S1059" s="327" t="str">
        <f>_xlfn.XLOOKUP(Tabla135[[#This Row],[Tipo de control]],Tabla7[Tipo de control],Tabla7[Peso],"",1)</f>
        <v/>
      </c>
      <c r="T1059" s="290" t="str">
        <f>_xlfn.XLOOKUP(Tabla135[[#This Row],[Tipo de control]],Tabla7[Tipo de control],Tabla7[Afectación matriz],"",1)</f>
        <v/>
      </c>
      <c r="U1059" s="295"/>
      <c r="V1059" s="327" t="str">
        <f>_xlfn.XLOOKUP(Tabla135[[#This Row],[Implementación]],Tabla11[Implementación],Tabla11[Peso],"",1)</f>
        <v/>
      </c>
      <c r="W1059" s="295"/>
      <c r="X1059" s="295"/>
      <c r="Y1059" s="295"/>
      <c r="Z1059" s="295"/>
      <c r="AA1059" s="310" t="str">
        <f>IFERROR(Tabla135[[#This Row],[Peso del control]]+Tabla135[[#This Row],[Peso de la implementación]],"")</f>
        <v/>
      </c>
      <c r="AB1059" s="310" t="str" cm="1">
        <f t="array" ref="AB1059">IFERROR(IF(Tabla135[[#This Row],[Registro diligenciado]]=TRUE,_xlfn.IFS(AND(Tabla135[[#This Row],[No. de Control]]=1,Tabla135[[#This Row],[Desplazamiento en la Matriz]]="Probabilidad"),D1059-(D1059*Tabla135[[#This Row],[Valor del control]]),AND(Tabla135[[#This Row],[No. de Control]]&gt;1,Tabla135[[#This Row],[Desplazamiento en la Matriz]]="Probabilidad"),AB1058-(AB1058*Tabla135[[#This Row],[Valor del control]]),AND(Tabla135[[#This Row],[No. de Control]]=1,Tabla135[[#This Row],[Desplazamiento en la Matriz]]="Impacto"),D1059,AND(Tabla135[[#This Row],[No. de Control]]&gt;1,Tabla135[[#This Row],[Desplazamiento en la Matriz]]="Impacto"),AB1058),""),"")</f>
        <v/>
      </c>
      <c r="AC1059" s="310" t="str" cm="1">
        <f t="array" ref="AC1059">IFERROR(IF(Tabla135[[#This Row],[Registro diligenciado]]=TRUE,_xlfn.IFS(AND(Tabla135[[#This Row],[No. de Control]]=1,Tabla135[[#This Row],[Desplazamiento en la Matriz]]="Impacto"),E1059-(E1059*Tabla135[[#This Row],[Valor del control]]),AND(Tabla135[[#This Row],[No. de Control]]&gt;1,Tabla135[[#This Row],[Desplazamiento en la Matriz]]="Impacto"),AC1058-(AC1058*Tabla135[[#This Row],[Valor del control]]),AND(Tabla135[[#This Row],[No. de Control]]=1,Tabla135[[#This Row],[Desplazamiento en la Matriz]]="Probabilidad"),E1059,AND(Tabla135[[#This Row],[No. de Control]]&gt;1,Tabla135[[#This Row],[Desplazamiento en la Matriz]]="Probabilidad"),AC1058),""),"")</f>
        <v/>
      </c>
      <c r="AD1059" s="310">
        <f>IFERROR(_xlfn.MINIFS(Tabla135[Probabilidad residual],Tabla135[Id Riesgo],Tabla135[[#This Row],[Id Riesgo]]),"")</f>
        <v>0</v>
      </c>
      <c r="AE1059" s="310">
        <f>IFERROR(_xlfn.MINIFS(Tabla135[Impacto residual],Tabla135[Id Riesgo],Tabla135[[#This Row],[Id Riesgo]]),"")</f>
        <v>0</v>
      </c>
      <c r="AF1059" s="310" t="str" cm="1">
        <f t="array" ref="AF105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59" s="310" t="str" cm="1">
        <f t="array" ref="AG105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5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59" s="213"/>
      <c r="AJ1059" s="727">
        <f>_xlfn.MINIFS(Tabla135[Probabilidad residual],Tabla135[Id Riesgo],Tabla135[[#This Row],[Id Riesgo]])</f>
        <v>0</v>
      </c>
      <c r="AK1059" s="727">
        <f>_xlfn.MINIFS(Tabla135[Impacto residual],Tabla135[Id Riesgo],Tabla135[[#This Row],[Id Riesgo]])</f>
        <v>0</v>
      </c>
      <c r="AL1059" s="727"/>
      <c r="AM1059" s="727"/>
      <c r="AN1059" s="213"/>
      <c r="AO1059" s="213"/>
      <c r="AP1059" s="213"/>
      <c r="AQ1059" s="213"/>
      <c r="AR1059" s="213"/>
      <c r="AS1059" s="213"/>
      <c r="AT1059" s="213"/>
      <c r="AU1059" s="213"/>
      <c r="AV1059" s="213"/>
      <c r="AW1059" s="213"/>
      <c r="AX1059" s="213"/>
      <c r="AY1059" s="213"/>
    </row>
    <row r="1060" spans="1:51" ht="14.6" x14ac:dyDescent="0.4">
      <c r="A1060" s="735" t="str">
        <f>Tabla135[[#This Row],[Id Riesgo]]</f>
        <v>RC105</v>
      </c>
      <c r="B1060" s="736" t="str">
        <f>Tabla135[[#This Row],[Riesgo]]</f>
        <v/>
      </c>
      <c r="C1060" s="742" t="b">
        <f>Tabla135[[#This Row],[Identificado en paso 1 y 2?]]</f>
        <v>0</v>
      </c>
      <c r="D1060" s="727" t="str">
        <f>_xlfn.XLOOKUP(Tabla135[[#This Row],[Id Riesgo]],Tabla13[Id Riesgo],Tabla13[Probabilidad],"",1)</f>
        <v/>
      </c>
      <c r="E1060" s="727" t="str">
        <f>IF(C1060=TRUE,_xlfn.XLOOKUP(Tabla135[[#This Row],[Id Riesgo]],Tabla13[Id Riesgo],Tabla13[Porcentaje Impacto],"",1),"")</f>
        <v/>
      </c>
      <c r="F1060" s="290" t="str">
        <f t="shared" si="104"/>
        <v>RC105</v>
      </c>
      <c r="G1060" s="415" t="b">
        <f>_xlfn.XLOOKUP(F1060,Tabla13[Id Riesgo],Tabla13[Registro diligenciado],FALSE,1)</f>
        <v>0</v>
      </c>
      <c r="H1060" s="290" t="str">
        <f>IF(G1060,_xlfn.XLOOKUP(F1060,Tabla6[Id Riesgo],Tabla6[DESCRIPCIÓN DEL RIESGO],FALSE,1),"")</f>
        <v/>
      </c>
      <c r="I1060" s="327" t="str">
        <f>_xlfn.XLOOKUP(Tabla135[[#This Row],[Id Riesgo]],Tabla13[Id Riesgo],Tabla13[Probabilidad])</f>
        <v/>
      </c>
      <c r="J1060" s="327" t="str">
        <f>_xlfn.XLOOKUP(Tabla135[[#This Row],[Id Riesgo]],Tabla13[Id Riesgo],Tabla13[Porcentaje Impacto],"",1)</f>
        <v/>
      </c>
      <c r="K1060" s="311">
        <v>9</v>
      </c>
      <c r="L1060" s="314"/>
      <c r="M1060" s="314"/>
      <c r="N1060" s="314"/>
      <c r="O1060" s="295"/>
      <c r="P1060" s="314"/>
      <c r="Q1060" s="328" t="str">
        <f>_xlfn.TEXTJOIN(" ",TRUE,Tabla135[[#This Row],[Actividad - Acción ¿Qué?
Inicia con verbo]],Tabla135[[#This Row],[Complemento
(Observaciones o desviaciones)]])</f>
        <v/>
      </c>
      <c r="R1060" s="295"/>
      <c r="S1060" s="327" t="str">
        <f>_xlfn.XLOOKUP(Tabla135[[#This Row],[Tipo de control]],Tabla7[Tipo de control],Tabla7[Peso],"",1)</f>
        <v/>
      </c>
      <c r="T1060" s="290" t="str">
        <f>_xlfn.XLOOKUP(Tabla135[[#This Row],[Tipo de control]],Tabla7[Tipo de control],Tabla7[Afectación matriz],"",1)</f>
        <v/>
      </c>
      <c r="U1060" s="295"/>
      <c r="V1060" s="327" t="str">
        <f>_xlfn.XLOOKUP(Tabla135[[#This Row],[Implementación]],Tabla11[Implementación],Tabla11[Peso],"",1)</f>
        <v/>
      </c>
      <c r="W1060" s="295"/>
      <c r="X1060" s="295"/>
      <c r="Y1060" s="295"/>
      <c r="Z1060" s="295"/>
      <c r="AA1060" s="310" t="str">
        <f>IFERROR(Tabla135[[#This Row],[Peso del control]]+Tabla135[[#This Row],[Peso de la implementación]],"")</f>
        <v/>
      </c>
      <c r="AB1060" s="310" t="str" cm="1">
        <f t="array" ref="AB1060">IFERROR(IF(Tabla135[[#This Row],[Registro diligenciado]]=TRUE,_xlfn.IFS(AND(Tabla135[[#This Row],[No. de Control]]=1,Tabla135[[#This Row],[Desplazamiento en la Matriz]]="Probabilidad"),D1060-(D1060*Tabla135[[#This Row],[Valor del control]]),AND(Tabla135[[#This Row],[No. de Control]]&gt;1,Tabla135[[#This Row],[Desplazamiento en la Matriz]]="Probabilidad"),AB1059-(AB1059*Tabla135[[#This Row],[Valor del control]]),AND(Tabla135[[#This Row],[No. de Control]]=1,Tabla135[[#This Row],[Desplazamiento en la Matriz]]="Impacto"),D1060,AND(Tabla135[[#This Row],[No. de Control]]&gt;1,Tabla135[[#This Row],[Desplazamiento en la Matriz]]="Impacto"),AB1059),""),"")</f>
        <v/>
      </c>
      <c r="AC1060" s="310" t="str" cm="1">
        <f t="array" ref="AC1060">IFERROR(IF(Tabla135[[#This Row],[Registro diligenciado]]=TRUE,_xlfn.IFS(AND(Tabla135[[#This Row],[No. de Control]]=1,Tabla135[[#This Row],[Desplazamiento en la Matriz]]="Impacto"),E1060-(E1060*Tabla135[[#This Row],[Valor del control]]),AND(Tabla135[[#This Row],[No. de Control]]&gt;1,Tabla135[[#This Row],[Desplazamiento en la Matriz]]="Impacto"),AC1059-(AC1059*Tabla135[[#This Row],[Valor del control]]),AND(Tabla135[[#This Row],[No. de Control]]=1,Tabla135[[#This Row],[Desplazamiento en la Matriz]]="Probabilidad"),E1060,AND(Tabla135[[#This Row],[No. de Control]]&gt;1,Tabla135[[#This Row],[Desplazamiento en la Matriz]]="Probabilidad"),AC1059),""),"")</f>
        <v/>
      </c>
      <c r="AD1060" s="310">
        <f>IFERROR(_xlfn.MINIFS(Tabla135[Probabilidad residual],Tabla135[Id Riesgo],Tabla135[[#This Row],[Id Riesgo]]),"")</f>
        <v>0</v>
      </c>
      <c r="AE1060" s="310">
        <f>IFERROR(_xlfn.MINIFS(Tabla135[Impacto residual],Tabla135[Id Riesgo],Tabla135[[#This Row],[Id Riesgo]]),"")</f>
        <v>0</v>
      </c>
      <c r="AF1060" s="310" t="str" cm="1">
        <f t="array" ref="AF106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60" s="310" t="str" cm="1">
        <f t="array" ref="AG106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6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60" s="213"/>
      <c r="AJ1060" s="727">
        <f>_xlfn.MINIFS(Tabla135[Probabilidad residual],Tabla135[Id Riesgo],Tabla135[[#This Row],[Id Riesgo]])</f>
        <v>0</v>
      </c>
      <c r="AK1060" s="727">
        <f>_xlfn.MINIFS(Tabla135[Impacto residual],Tabla135[Id Riesgo],Tabla135[[#This Row],[Id Riesgo]])</f>
        <v>0</v>
      </c>
      <c r="AL1060" s="727"/>
      <c r="AM1060" s="727"/>
      <c r="AN1060" s="213"/>
      <c r="AO1060" s="213"/>
      <c r="AP1060" s="213"/>
      <c r="AQ1060" s="213"/>
      <c r="AR1060" s="213"/>
      <c r="AS1060" s="213"/>
      <c r="AT1060" s="213"/>
      <c r="AU1060" s="213"/>
      <c r="AV1060" s="213"/>
      <c r="AW1060" s="213"/>
      <c r="AX1060" s="213"/>
      <c r="AY1060" s="213"/>
    </row>
    <row r="1061" spans="1:51" ht="14.6" x14ac:dyDescent="0.4">
      <c r="A1061" s="735" t="str">
        <f>Tabla135[[#This Row],[Id Riesgo]]</f>
        <v>RC105</v>
      </c>
      <c r="B1061" s="736" t="str">
        <f>Tabla135[[#This Row],[Riesgo]]</f>
        <v/>
      </c>
      <c r="C1061" s="742" t="b">
        <f>Tabla135[[#This Row],[Identificado en paso 1 y 2?]]</f>
        <v>0</v>
      </c>
      <c r="D1061" s="727" t="str">
        <f>_xlfn.XLOOKUP(Tabla135[[#This Row],[Id Riesgo]],Tabla13[Id Riesgo],Tabla13[Probabilidad],"",1)</f>
        <v/>
      </c>
      <c r="E1061" s="727" t="str">
        <f>IF(C1061=TRUE,_xlfn.XLOOKUP(Tabla135[[#This Row],[Id Riesgo]],Tabla13[Id Riesgo],Tabla13[Porcentaje Impacto],"",1),"")</f>
        <v/>
      </c>
      <c r="F1061" s="290" t="str">
        <f t="shared" si="104"/>
        <v>RC105</v>
      </c>
      <c r="G1061" s="415" t="b">
        <f>_xlfn.XLOOKUP(F1061,Tabla13[Id Riesgo],Tabla13[Registro diligenciado],FALSE,1)</f>
        <v>0</v>
      </c>
      <c r="H1061" s="290" t="str">
        <f>IF(G1061,_xlfn.XLOOKUP(F1061,Tabla6[Id Riesgo],Tabla6[DESCRIPCIÓN DEL RIESGO],FALSE,1),"")</f>
        <v/>
      </c>
      <c r="I1061" s="327" t="str">
        <f>_xlfn.XLOOKUP(Tabla135[[#This Row],[Id Riesgo]],Tabla13[Id Riesgo],Tabla13[Probabilidad])</f>
        <v/>
      </c>
      <c r="J1061" s="327" t="str">
        <f>_xlfn.XLOOKUP(Tabla135[[#This Row],[Id Riesgo]],Tabla13[Id Riesgo],Tabla13[Porcentaje Impacto],"",1)</f>
        <v/>
      </c>
      <c r="K1061" s="311">
        <v>10</v>
      </c>
      <c r="L1061" s="314"/>
      <c r="M1061" s="314"/>
      <c r="N1061" s="314"/>
      <c r="O1061" s="295"/>
      <c r="P1061" s="314"/>
      <c r="Q1061" s="328" t="str">
        <f>_xlfn.TEXTJOIN(" ",TRUE,Tabla135[[#This Row],[Actividad - Acción ¿Qué?
Inicia con verbo]],Tabla135[[#This Row],[Complemento
(Observaciones o desviaciones)]])</f>
        <v/>
      </c>
      <c r="R1061" s="295"/>
      <c r="S1061" s="327" t="str">
        <f>_xlfn.XLOOKUP(Tabla135[[#This Row],[Tipo de control]],Tabla7[Tipo de control],Tabla7[Peso],"",1)</f>
        <v/>
      </c>
      <c r="T1061" s="290" t="str">
        <f>_xlfn.XLOOKUP(Tabla135[[#This Row],[Tipo de control]],Tabla7[Tipo de control],Tabla7[Afectación matriz],"",1)</f>
        <v/>
      </c>
      <c r="U1061" s="295"/>
      <c r="V1061" s="327" t="str">
        <f>_xlfn.XLOOKUP(Tabla135[[#This Row],[Implementación]],Tabla11[Implementación],Tabla11[Peso],"",1)</f>
        <v/>
      </c>
      <c r="W1061" s="295"/>
      <c r="X1061" s="295"/>
      <c r="Y1061" s="295"/>
      <c r="Z1061" s="295"/>
      <c r="AA1061" s="310" t="str">
        <f>IFERROR(Tabla135[[#This Row],[Peso del control]]+Tabla135[[#This Row],[Peso de la implementación]],"")</f>
        <v/>
      </c>
      <c r="AB1061" s="310" t="str" cm="1">
        <f t="array" ref="AB1061">IFERROR(IF(Tabla135[[#This Row],[Registro diligenciado]]=TRUE,_xlfn.IFS(AND(Tabla135[[#This Row],[No. de Control]]=1,Tabla135[[#This Row],[Desplazamiento en la Matriz]]="Probabilidad"),D1061-(D1061*Tabla135[[#This Row],[Valor del control]]),AND(Tabla135[[#This Row],[No. de Control]]&gt;1,Tabla135[[#This Row],[Desplazamiento en la Matriz]]="Probabilidad"),AB1060-(AB1060*Tabla135[[#This Row],[Valor del control]]),AND(Tabla135[[#This Row],[No. de Control]]=1,Tabla135[[#This Row],[Desplazamiento en la Matriz]]="Impacto"),D1061,AND(Tabla135[[#This Row],[No. de Control]]&gt;1,Tabla135[[#This Row],[Desplazamiento en la Matriz]]="Impacto"),AB1060),""),"")</f>
        <v/>
      </c>
      <c r="AC1061" s="310" t="str" cm="1">
        <f t="array" ref="AC1061">IFERROR(IF(Tabla135[[#This Row],[Registro diligenciado]]=TRUE,_xlfn.IFS(AND(Tabla135[[#This Row],[No. de Control]]=1,Tabla135[[#This Row],[Desplazamiento en la Matriz]]="Impacto"),E1061-(E1061*Tabla135[[#This Row],[Valor del control]]),AND(Tabla135[[#This Row],[No. de Control]]&gt;1,Tabla135[[#This Row],[Desplazamiento en la Matriz]]="Impacto"),AC1060-(AC1060*Tabla135[[#This Row],[Valor del control]]),AND(Tabla135[[#This Row],[No. de Control]]=1,Tabla135[[#This Row],[Desplazamiento en la Matriz]]="Probabilidad"),E1061,AND(Tabla135[[#This Row],[No. de Control]]&gt;1,Tabla135[[#This Row],[Desplazamiento en la Matriz]]="Probabilidad"),AC1060),""),"")</f>
        <v/>
      </c>
      <c r="AD1061" s="310">
        <f>IFERROR(_xlfn.MINIFS(Tabla135[Probabilidad residual],Tabla135[Id Riesgo],Tabla135[[#This Row],[Id Riesgo]]),"")</f>
        <v>0</v>
      </c>
      <c r="AE1061" s="310">
        <f>IFERROR(_xlfn.MINIFS(Tabla135[Impacto residual],Tabla135[Id Riesgo],Tabla135[[#This Row],[Id Riesgo]]),"")</f>
        <v>0</v>
      </c>
      <c r="AF1061" s="310" t="str" cm="1">
        <f t="array" ref="AF106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61" s="310" t="str" cm="1">
        <f t="array" ref="AG106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6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61" s="213"/>
      <c r="AJ1061" s="727">
        <f>_xlfn.MINIFS(Tabla135[Probabilidad residual],Tabla135[Id Riesgo],Tabla135[[#This Row],[Id Riesgo]])</f>
        <v>0</v>
      </c>
      <c r="AK1061" s="727">
        <f>_xlfn.MINIFS(Tabla135[Impacto residual],Tabla135[Id Riesgo],Tabla135[[#This Row],[Id Riesgo]])</f>
        <v>0</v>
      </c>
      <c r="AL1061" s="727"/>
      <c r="AM1061" s="727"/>
      <c r="AN1061" s="213"/>
      <c r="AO1061" s="213"/>
      <c r="AP1061" s="213"/>
      <c r="AQ1061" s="213"/>
      <c r="AR1061" s="213"/>
      <c r="AS1061" s="213"/>
      <c r="AT1061" s="213"/>
      <c r="AU1061" s="213"/>
      <c r="AV1061" s="213"/>
      <c r="AW1061" s="213"/>
      <c r="AX1061" s="213"/>
      <c r="AY1061" s="213"/>
    </row>
    <row r="1062" spans="1:51" ht="14.6" x14ac:dyDescent="0.4">
      <c r="A1062" s="735" t="str">
        <f>Tabla135[[#This Row],[Id Riesgo]]</f>
        <v>RC106</v>
      </c>
      <c r="B1062" s="736" t="str">
        <f>Tabla135[[#This Row],[Riesgo]]</f>
        <v/>
      </c>
      <c r="C1062" s="742" t="b">
        <f>Tabla135[[#This Row],[Identificado en paso 1 y 2?]]</f>
        <v>0</v>
      </c>
      <c r="D1062" s="727" t="str">
        <f>_xlfn.XLOOKUP(Tabla135[[#This Row],[Id Riesgo]],Tabla13[Id Riesgo],Tabla13[Probabilidad],"",1)</f>
        <v/>
      </c>
      <c r="E1062" s="727" t="str">
        <f>IF(C1062=TRUE,_xlfn.XLOOKUP(Tabla135[[#This Row],[Id Riesgo]],Tabla13[Id Riesgo],Tabla13[Porcentaje Impacto],"",1),"")</f>
        <v/>
      </c>
      <c r="F1062" s="290" t="s">
        <v>237</v>
      </c>
      <c r="G1062" s="415" t="b">
        <f>_xlfn.XLOOKUP(F1062,Tabla13[Id Riesgo],Tabla13[Registro diligenciado],FALSE,1)</f>
        <v>0</v>
      </c>
      <c r="H1062" s="290" t="str">
        <f>IF(G1062,_xlfn.XLOOKUP(F1062,Tabla6[Id Riesgo],Tabla6[DESCRIPCIÓN DEL RIESGO],FALSE,1),"")</f>
        <v/>
      </c>
      <c r="I1062" s="327" t="str">
        <f>_xlfn.XLOOKUP(Tabla135[[#This Row],[Id Riesgo]],Tabla13[Id Riesgo],Tabla13[Probabilidad])</f>
        <v/>
      </c>
      <c r="J1062" s="327" t="str">
        <f>_xlfn.XLOOKUP(Tabla135[[#This Row],[Id Riesgo]],Tabla13[Id Riesgo],Tabla13[Porcentaje Impacto],"",1)</f>
        <v/>
      </c>
      <c r="K1062" s="311">
        <v>1</v>
      </c>
      <c r="L1062" s="314"/>
      <c r="M1062" s="314"/>
      <c r="N1062" s="314"/>
      <c r="O1062" s="295"/>
      <c r="P1062" s="314"/>
      <c r="Q1062" s="328" t="str">
        <f>_xlfn.TEXTJOIN(" ",TRUE,Tabla135[[#This Row],[Actividad - Acción ¿Qué?
Inicia con verbo]],Tabla135[[#This Row],[Complemento
(Observaciones o desviaciones)]])</f>
        <v/>
      </c>
      <c r="R1062" s="295"/>
      <c r="S1062" s="327" t="str">
        <f>_xlfn.XLOOKUP(Tabla135[[#This Row],[Tipo de control]],Tabla7[Tipo de control],Tabla7[Peso],"",1)</f>
        <v/>
      </c>
      <c r="T1062" s="290" t="str">
        <f>_xlfn.XLOOKUP(Tabla135[[#This Row],[Tipo de control]],Tabla7[Tipo de control],Tabla7[Afectación matriz],"",1)</f>
        <v/>
      </c>
      <c r="U1062" s="295"/>
      <c r="V1062" s="327" t="str">
        <f>_xlfn.XLOOKUP(Tabla135[[#This Row],[Implementación]],Tabla11[Implementación],Tabla11[Peso],"",1)</f>
        <v/>
      </c>
      <c r="W1062" s="295"/>
      <c r="X1062" s="295"/>
      <c r="Y1062" s="295"/>
      <c r="Z1062" s="295"/>
      <c r="AA1062" s="310" t="str">
        <f>IFERROR(Tabla135[[#This Row],[Peso del control]]+Tabla135[[#This Row],[Peso de la implementación]],"")</f>
        <v/>
      </c>
      <c r="AB1062" s="310" t="str" cm="1">
        <f t="array" ref="AB1062">IFERROR(IF(Tabla135[[#This Row],[Registro diligenciado]]=TRUE,_xlfn.IFS(AND(Tabla135[[#This Row],[No. de Control]]=1,Tabla135[[#This Row],[Desplazamiento en la Matriz]]="Probabilidad"),D1062-(D1062*Tabla135[[#This Row],[Valor del control]]),AND(Tabla135[[#This Row],[No. de Control]]&gt;1,Tabla135[[#This Row],[Desplazamiento en la Matriz]]="Probabilidad"),AB1061-(AB1061*Tabla135[[#This Row],[Valor del control]]),AND(Tabla135[[#This Row],[No. de Control]]=1,Tabla135[[#This Row],[Desplazamiento en la Matriz]]="Impacto"),D1062,AND(Tabla135[[#This Row],[No. de Control]]&gt;1,Tabla135[[#This Row],[Desplazamiento en la Matriz]]="Impacto"),AB1061),""),"")</f>
        <v/>
      </c>
      <c r="AC1062" s="310" t="str" cm="1">
        <f t="array" ref="AC1062">IFERROR(IF(Tabla135[[#This Row],[Registro diligenciado]]=TRUE,_xlfn.IFS(AND(Tabla135[[#This Row],[No. de Control]]=1,Tabla135[[#This Row],[Desplazamiento en la Matriz]]="Impacto"),E1062-(E1062*Tabla135[[#This Row],[Valor del control]]),AND(Tabla135[[#This Row],[No. de Control]]&gt;1,Tabla135[[#This Row],[Desplazamiento en la Matriz]]="Impacto"),AC1061-(AC1061*Tabla135[[#This Row],[Valor del control]]),AND(Tabla135[[#This Row],[No. de Control]]=1,Tabla135[[#This Row],[Desplazamiento en la Matriz]]="Probabilidad"),E1062,AND(Tabla135[[#This Row],[No. de Control]]&gt;1,Tabla135[[#This Row],[Desplazamiento en la Matriz]]="Probabilidad"),AC1061),""),"")</f>
        <v/>
      </c>
      <c r="AD1062" s="310">
        <f>IFERROR(_xlfn.MINIFS(Tabla135[Probabilidad residual],Tabla135[Id Riesgo],Tabla135[[#This Row],[Id Riesgo]]),"")</f>
        <v>0</v>
      </c>
      <c r="AE1062" s="310">
        <f>IFERROR(_xlfn.MINIFS(Tabla135[Impacto residual],Tabla135[Id Riesgo],Tabla135[[#This Row],[Id Riesgo]]),"")</f>
        <v>0</v>
      </c>
      <c r="AF1062" s="310" t="str" cm="1">
        <f t="array" ref="AF106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62" s="310" t="str" cm="1">
        <f t="array" ref="AG106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6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62" s="213"/>
      <c r="AJ1062" s="727">
        <f>_xlfn.MINIFS(Tabla135[Probabilidad residual],Tabla135[Id Riesgo],Tabla135[[#This Row],[Id Riesgo]])</f>
        <v>0</v>
      </c>
      <c r="AK1062" s="727">
        <f>_xlfn.MINIFS(Tabla135[Impacto residual],Tabla135[Id Riesgo],Tabla135[[#This Row],[Id Riesgo]])</f>
        <v>0</v>
      </c>
      <c r="AL1062" s="727" t="str" cm="1">
        <f t="array" ref="AL1062">IFERROR(_xlfn.IFS(AND(AJ1062&gt;=CONFIGURACIÓN!$BF$6,AJ1062&lt;=CONFIGURACIÓN!$BG$6),CONFIGURACIÓN!$BE$6,AND(AJ1062&gt;=CONFIGURACIÓN!$BF$7,AJ1062&lt;=CONFIGURACIÓN!$BG$7),CONFIGURACIÓN!$BE$7,AND(AJ1062&gt;=CONFIGURACIÓN!$BF$8,AJ1062&lt;=CONFIGURACIÓN!$BG$8),CONFIGURACIÓN!$BE$8,AND(AJ1062&gt;=CONFIGURACIÓN!$BF$9,AJ1062&lt;=CONFIGURACIÓN!$BG$9),CONFIGURACIÓN!$BE$9,AND(AJ1062&gt;=CONFIGURACIÓN!$BF$10,AJ1062&lt;=CONFIGURACIÓN!$BG$10),CONFIGURACIÓN!$BE$10),"")</f>
        <v/>
      </c>
      <c r="AM1062" s="727" t="str" cm="1">
        <f t="array" ref="AM1062">IFERROR(_xlfn.IFS(AND(AK1062&gt;=CONFIGURACIÓN!$BJ$6,AK1062&lt;=CONFIGURACIÓN!$BK$6),CONFIGURACIÓN!$BI$6,AND(AK1062&gt;=CONFIGURACIÓN!$BJ$7,AK1062&lt;=CONFIGURACIÓN!$BK$7),CONFIGURACIÓN!$BI$7,AND(AK1062&gt;=CONFIGURACIÓN!$BJ$8,AK1062&lt;=CONFIGURACIÓN!$BK$8),CONFIGURACIÓN!$BI$8,AND(AK1062&gt;=CONFIGURACIÓN!$BJ$9,AK1062&lt;=CONFIGURACIÓN!$BK$9),CONFIGURACIÓN!$BI$9,AND(AK1062&gt;=CONFIGURACIÓN!$BJ$10,AK1062&lt;=CONFIGURACIÓN!$BK$10),CONFIGURACIÓN!$BI$10),"")</f>
        <v/>
      </c>
      <c r="AN1062" s="213"/>
      <c r="AO1062" s="213"/>
      <c r="AP1062" s="213"/>
      <c r="AQ1062" s="213"/>
      <c r="AR1062" s="213"/>
      <c r="AS1062" s="213"/>
      <c r="AT1062" s="213"/>
      <c r="AU1062" s="213"/>
      <c r="AV1062" s="213"/>
      <c r="AW1062" s="213"/>
      <c r="AX1062" s="213"/>
      <c r="AY1062" s="213"/>
    </row>
    <row r="1063" spans="1:51" ht="14.6" x14ac:dyDescent="0.4">
      <c r="A1063" s="735" t="str">
        <f>Tabla135[[#This Row],[Id Riesgo]]</f>
        <v>RC106</v>
      </c>
      <c r="B1063" s="736" t="str">
        <f>Tabla135[[#This Row],[Riesgo]]</f>
        <v/>
      </c>
      <c r="C1063" s="742" t="b">
        <f>Tabla135[[#This Row],[Identificado en paso 1 y 2?]]</f>
        <v>0</v>
      </c>
      <c r="D1063" s="727" t="str">
        <f>_xlfn.XLOOKUP(Tabla135[[#This Row],[Id Riesgo]],Tabla13[Id Riesgo],Tabla13[Probabilidad],"",1)</f>
        <v/>
      </c>
      <c r="E1063" s="727" t="str">
        <f>IF(C1063=TRUE,_xlfn.XLOOKUP(Tabla135[[#This Row],[Id Riesgo]],Tabla13[Id Riesgo],Tabla13[Porcentaje Impacto],"",1),"")</f>
        <v/>
      </c>
      <c r="F1063" s="290" t="str">
        <f t="shared" ref="F1063:F1071" si="105">F1062</f>
        <v>RC106</v>
      </c>
      <c r="G1063" s="415" t="b">
        <f>_xlfn.XLOOKUP(F1063,Tabla13[Id Riesgo],Tabla13[Registro diligenciado],FALSE,1)</f>
        <v>0</v>
      </c>
      <c r="H1063" s="290" t="str">
        <f>IF(G1063,_xlfn.XLOOKUP(F1063,Tabla6[Id Riesgo],Tabla6[DESCRIPCIÓN DEL RIESGO],FALSE,1),"")</f>
        <v/>
      </c>
      <c r="I1063" s="327" t="str">
        <f>_xlfn.XLOOKUP(Tabla135[[#This Row],[Id Riesgo]],Tabla13[Id Riesgo],Tabla13[Probabilidad])</f>
        <v/>
      </c>
      <c r="J1063" s="327" t="str">
        <f>_xlfn.XLOOKUP(Tabla135[[#This Row],[Id Riesgo]],Tabla13[Id Riesgo],Tabla13[Porcentaje Impacto],"",1)</f>
        <v/>
      </c>
      <c r="K1063" s="311">
        <v>2</v>
      </c>
      <c r="L1063" s="314"/>
      <c r="M1063" s="314"/>
      <c r="N1063" s="314"/>
      <c r="O1063" s="295"/>
      <c r="P1063" s="314"/>
      <c r="Q1063" s="328" t="str">
        <f>_xlfn.TEXTJOIN(" ",TRUE,Tabla135[[#This Row],[Actividad - Acción ¿Qué?
Inicia con verbo]],Tabla135[[#This Row],[Complemento
(Observaciones o desviaciones)]])</f>
        <v/>
      </c>
      <c r="R1063" s="295"/>
      <c r="S1063" s="327" t="str">
        <f>_xlfn.XLOOKUP(Tabla135[[#This Row],[Tipo de control]],Tabla7[Tipo de control],Tabla7[Peso],"",1)</f>
        <v/>
      </c>
      <c r="T1063" s="290" t="str">
        <f>_xlfn.XLOOKUP(Tabla135[[#This Row],[Tipo de control]],Tabla7[Tipo de control],Tabla7[Afectación matriz],"",1)</f>
        <v/>
      </c>
      <c r="U1063" s="295"/>
      <c r="V1063" s="327" t="str">
        <f>_xlfn.XLOOKUP(Tabla135[[#This Row],[Implementación]],Tabla11[Implementación],Tabla11[Peso],"",1)</f>
        <v/>
      </c>
      <c r="W1063" s="295"/>
      <c r="X1063" s="295"/>
      <c r="Y1063" s="295"/>
      <c r="Z1063" s="295"/>
      <c r="AA1063" s="310" t="str">
        <f>IFERROR(Tabla135[[#This Row],[Peso del control]]+Tabla135[[#This Row],[Peso de la implementación]],"")</f>
        <v/>
      </c>
      <c r="AB1063" s="310" t="str" cm="1">
        <f t="array" ref="AB1063">IFERROR(IF(Tabla135[[#This Row],[Registro diligenciado]]=TRUE,_xlfn.IFS(AND(Tabla135[[#This Row],[No. de Control]]=1,Tabla135[[#This Row],[Desplazamiento en la Matriz]]="Probabilidad"),D1063-(D1063*Tabla135[[#This Row],[Valor del control]]),AND(Tabla135[[#This Row],[No. de Control]]&gt;1,Tabla135[[#This Row],[Desplazamiento en la Matriz]]="Probabilidad"),AB1062-(AB1062*Tabla135[[#This Row],[Valor del control]]),AND(Tabla135[[#This Row],[No. de Control]]=1,Tabla135[[#This Row],[Desplazamiento en la Matriz]]="Impacto"),D1063,AND(Tabla135[[#This Row],[No. de Control]]&gt;1,Tabla135[[#This Row],[Desplazamiento en la Matriz]]="Impacto"),AB1062),""),"")</f>
        <v/>
      </c>
      <c r="AC1063" s="310" t="str" cm="1">
        <f t="array" ref="AC1063">IFERROR(IF(Tabla135[[#This Row],[Registro diligenciado]]=TRUE,_xlfn.IFS(AND(Tabla135[[#This Row],[No. de Control]]=1,Tabla135[[#This Row],[Desplazamiento en la Matriz]]="Impacto"),E1063-(E1063*Tabla135[[#This Row],[Valor del control]]),AND(Tabla135[[#This Row],[No. de Control]]&gt;1,Tabla135[[#This Row],[Desplazamiento en la Matriz]]="Impacto"),AC1062-(AC1062*Tabla135[[#This Row],[Valor del control]]),AND(Tabla135[[#This Row],[No. de Control]]=1,Tabla135[[#This Row],[Desplazamiento en la Matriz]]="Probabilidad"),E1063,AND(Tabla135[[#This Row],[No. de Control]]&gt;1,Tabla135[[#This Row],[Desplazamiento en la Matriz]]="Probabilidad"),AC1062),""),"")</f>
        <v/>
      </c>
      <c r="AD1063" s="310">
        <f>IFERROR(_xlfn.MINIFS(Tabla135[Probabilidad residual],Tabla135[Id Riesgo],Tabla135[[#This Row],[Id Riesgo]]),"")</f>
        <v>0</v>
      </c>
      <c r="AE1063" s="310">
        <f>IFERROR(_xlfn.MINIFS(Tabla135[Impacto residual],Tabla135[Id Riesgo],Tabla135[[#This Row],[Id Riesgo]]),"")</f>
        <v>0</v>
      </c>
      <c r="AF1063" s="310" t="str" cm="1">
        <f t="array" ref="AF106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63" s="310" t="str" cm="1">
        <f t="array" ref="AG106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6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63" s="213"/>
      <c r="AJ1063" s="727">
        <f>_xlfn.MINIFS(Tabla135[Probabilidad residual],Tabla135[Id Riesgo],Tabla135[[#This Row],[Id Riesgo]])</f>
        <v>0</v>
      </c>
      <c r="AK1063" s="727">
        <f>_xlfn.MINIFS(Tabla135[Impacto residual],Tabla135[Id Riesgo],Tabla135[[#This Row],[Id Riesgo]])</f>
        <v>0</v>
      </c>
      <c r="AL1063" s="727"/>
      <c r="AM1063" s="727"/>
      <c r="AN1063" s="213"/>
      <c r="AO1063" s="213"/>
      <c r="AP1063" s="213"/>
      <c r="AQ1063" s="213"/>
      <c r="AR1063" s="213"/>
      <c r="AS1063" s="213"/>
      <c r="AT1063" s="213"/>
      <c r="AU1063" s="213"/>
      <c r="AV1063" s="213"/>
      <c r="AW1063" s="213"/>
      <c r="AX1063" s="213"/>
      <c r="AY1063" s="213"/>
    </row>
    <row r="1064" spans="1:51" ht="14.6" x14ac:dyDescent="0.4">
      <c r="A1064" s="735" t="str">
        <f>Tabla135[[#This Row],[Id Riesgo]]</f>
        <v>RC106</v>
      </c>
      <c r="B1064" s="736" t="str">
        <f>Tabla135[[#This Row],[Riesgo]]</f>
        <v/>
      </c>
      <c r="C1064" s="742" t="b">
        <f>Tabla135[[#This Row],[Identificado en paso 1 y 2?]]</f>
        <v>0</v>
      </c>
      <c r="D1064" s="727" t="str">
        <f>_xlfn.XLOOKUP(Tabla135[[#This Row],[Id Riesgo]],Tabla13[Id Riesgo],Tabla13[Probabilidad],"",1)</f>
        <v/>
      </c>
      <c r="E1064" s="727" t="str">
        <f>IF(C1064=TRUE,_xlfn.XLOOKUP(Tabla135[[#This Row],[Id Riesgo]],Tabla13[Id Riesgo],Tabla13[Porcentaje Impacto],"",1),"")</f>
        <v/>
      </c>
      <c r="F1064" s="290" t="str">
        <f t="shared" si="105"/>
        <v>RC106</v>
      </c>
      <c r="G1064" s="415" t="b">
        <f>_xlfn.XLOOKUP(F1064,Tabla13[Id Riesgo],Tabla13[Registro diligenciado],FALSE,1)</f>
        <v>0</v>
      </c>
      <c r="H1064" s="290" t="str">
        <f>IF(G1064,_xlfn.XLOOKUP(F1064,Tabla6[Id Riesgo],Tabla6[DESCRIPCIÓN DEL RIESGO],FALSE,1),"")</f>
        <v/>
      </c>
      <c r="I1064" s="327" t="str">
        <f>_xlfn.XLOOKUP(Tabla135[[#This Row],[Id Riesgo]],Tabla13[Id Riesgo],Tabla13[Probabilidad])</f>
        <v/>
      </c>
      <c r="J1064" s="327" t="str">
        <f>_xlfn.XLOOKUP(Tabla135[[#This Row],[Id Riesgo]],Tabla13[Id Riesgo],Tabla13[Porcentaje Impacto],"",1)</f>
        <v/>
      </c>
      <c r="K1064" s="311">
        <v>3</v>
      </c>
      <c r="L1064" s="314"/>
      <c r="M1064" s="314"/>
      <c r="N1064" s="314"/>
      <c r="O1064" s="295"/>
      <c r="P1064" s="314"/>
      <c r="Q1064" s="328" t="str">
        <f>_xlfn.TEXTJOIN(" ",TRUE,Tabla135[[#This Row],[Actividad - Acción ¿Qué?
Inicia con verbo]],Tabla135[[#This Row],[Complemento
(Observaciones o desviaciones)]])</f>
        <v/>
      </c>
      <c r="R1064" s="295"/>
      <c r="S1064" s="327" t="str">
        <f>_xlfn.XLOOKUP(Tabla135[[#This Row],[Tipo de control]],Tabla7[Tipo de control],Tabla7[Peso],"",1)</f>
        <v/>
      </c>
      <c r="T1064" s="290" t="str">
        <f>_xlfn.XLOOKUP(Tabla135[[#This Row],[Tipo de control]],Tabla7[Tipo de control],Tabla7[Afectación matriz],"",1)</f>
        <v/>
      </c>
      <c r="U1064" s="295"/>
      <c r="V1064" s="327" t="str">
        <f>_xlfn.XLOOKUP(Tabla135[[#This Row],[Implementación]],Tabla11[Implementación],Tabla11[Peso],"",1)</f>
        <v/>
      </c>
      <c r="W1064" s="295"/>
      <c r="X1064" s="295"/>
      <c r="Y1064" s="295"/>
      <c r="Z1064" s="295"/>
      <c r="AA1064" s="310" t="str">
        <f>IFERROR(Tabla135[[#This Row],[Peso del control]]+Tabla135[[#This Row],[Peso de la implementación]],"")</f>
        <v/>
      </c>
      <c r="AB1064" s="310" t="str" cm="1">
        <f t="array" ref="AB1064">IFERROR(IF(Tabla135[[#This Row],[Registro diligenciado]]=TRUE,_xlfn.IFS(AND(Tabla135[[#This Row],[No. de Control]]=1,Tabla135[[#This Row],[Desplazamiento en la Matriz]]="Probabilidad"),D1064-(D1064*Tabla135[[#This Row],[Valor del control]]),AND(Tabla135[[#This Row],[No. de Control]]&gt;1,Tabla135[[#This Row],[Desplazamiento en la Matriz]]="Probabilidad"),AB1063-(AB1063*Tabla135[[#This Row],[Valor del control]]),AND(Tabla135[[#This Row],[No. de Control]]=1,Tabla135[[#This Row],[Desplazamiento en la Matriz]]="Impacto"),D1064,AND(Tabla135[[#This Row],[No. de Control]]&gt;1,Tabla135[[#This Row],[Desplazamiento en la Matriz]]="Impacto"),AB1063),""),"")</f>
        <v/>
      </c>
      <c r="AC1064" s="310" t="str" cm="1">
        <f t="array" ref="AC1064">IFERROR(IF(Tabla135[[#This Row],[Registro diligenciado]]=TRUE,_xlfn.IFS(AND(Tabla135[[#This Row],[No. de Control]]=1,Tabla135[[#This Row],[Desplazamiento en la Matriz]]="Impacto"),E1064-(E1064*Tabla135[[#This Row],[Valor del control]]),AND(Tabla135[[#This Row],[No. de Control]]&gt;1,Tabla135[[#This Row],[Desplazamiento en la Matriz]]="Impacto"),AC1063-(AC1063*Tabla135[[#This Row],[Valor del control]]),AND(Tabla135[[#This Row],[No. de Control]]=1,Tabla135[[#This Row],[Desplazamiento en la Matriz]]="Probabilidad"),E1064,AND(Tabla135[[#This Row],[No. de Control]]&gt;1,Tabla135[[#This Row],[Desplazamiento en la Matriz]]="Probabilidad"),AC1063),""),"")</f>
        <v/>
      </c>
      <c r="AD1064" s="310">
        <f>IFERROR(_xlfn.MINIFS(Tabla135[Probabilidad residual],Tabla135[Id Riesgo],Tabla135[[#This Row],[Id Riesgo]]),"")</f>
        <v>0</v>
      </c>
      <c r="AE1064" s="310">
        <f>IFERROR(_xlfn.MINIFS(Tabla135[Impacto residual],Tabla135[Id Riesgo],Tabla135[[#This Row],[Id Riesgo]]),"")</f>
        <v>0</v>
      </c>
      <c r="AF1064" s="310" t="str" cm="1">
        <f t="array" ref="AF106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64" s="310" t="str" cm="1">
        <f t="array" ref="AG106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6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64" s="213"/>
      <c r="AJ1064" s="727">
        <f>_xlfn.MINIFS(Tabla135[Probabilidad residual],Tabla135[Id Riesgo],Tabla135[[#This Row],[Id Riesgo]])</f>
        <v>0</v>
      </c>
      <c r="AK1064" s="727">
        <f>_xlfn.MINIFS(Tabla135[Impacto residual],Tabla135[Id Riesgo],Tabla135[[#This Row],[Id Riesgo]])</f>
        <v>0</v>
      </c>
      <c r="AL1064" s="727"/>
      <c r="AM1064" s="727"/>
      <c r="AN1064" s="213"/>
      <c r="AO1064" s="213"/>
      <c r="AP1064" s="213"/>
      <c r="AQ1064" s="213"/>
      <c r="AR1064" s="213"/>
      <c r="AS1064" s="213"/>
      <c r="AT1064" s="213"/>
      <c r="AU1064" s="213"/>
      <c r="AV1064" s="213"/>
      <c r="AW1064" s="213"/>
      <c r="AX1064" s="213"/>
      <c r="AY1064" s="213"/>
    </row>
    <row r="1065" spans="1:51" ht="14.6" x14ac:dyDescent="0.4">
      <c r="A1065" s="735" t="str">
        <f>Tabla135[[#This Row],[Id Riesgo]]</f>
        <v>RC106</v>
      </c>
      <c r="B1065" s="736" t="str">
        <f>Tabla135[[#This Row],[Riesgo]]</f>
        <v/>
      </c>
      <c r="C1065" s="742" t="b">
        <f>Tabla135[[#This Row],[Identificado en paso 1 y 2?]]</f>
        <v>0</v>
      </c>
      <c r="D1065" s="727" t="str">
        <f>_xlfn.XLOOKUP(Tabla135[[#This Row],[Id Riesgo]],Tabla13[Id Riesgo],Tabla13[Probabilidad],"",1)</f>
        <v/>
      </c>
      <c r="E1065" s="727" t="str">
        <f>IF(C1065=TRUE,_xlfn.XLOOKUP(Tabla135[[#This Row],[Id Riesgo]],Tabla13[Id Riesgo],Tabla13[Porcentaje Impacto],"",1),"")</f>
        <v/>
      </c>
      <c r="F1065" s="290" t="str">
        <f t="shared" si="105"/>
        <v>RC106</v>
      </c>
      <c r="G1065" s="415" t="b">
        <f>_xlfn.XLOOKUP(F1065,Tabla13[Id Riesgo],Tabla13[Registro diligenciado],FALSE,1)</f>
        <v>0</v>
      </c>
      <c r="H1065" s="290" t="str">
        <f>IF(G1065,_xlfn.XLOOKUP(F1065,Tabla6[Id Riesgo],Tabla6[DESCRIPCIÓN DEL RIESGO],FALSE,1),"")</f>
        <v/>
      </c>
      <c r="I1065" s="327" t="str">
        <f>_xlfn.XLOOKUP(Tabla135[[#This Row],[Id Riesgo]],Tabla13[Id Riesgo],Tabla13[Probabilidad])</f>
        <v/>
      </c>
      <c r="J1065" s="327" t="str">
        <f>_xlfn.XLOOKUP(Tabla135[[#This Row],[Id Riesgo]],Tabla13[Id Riesgo],Tabla13[Porcentaje Impacto],"",1)</f>
        <v/>
      </c>
      <c r="K1065" s="311">
        <v>4</v>
      </c>
      <c r="L1065" s="314"/>
      <c r="M1065" s="314"/>
      <c r="N1065" s="314"/>
      <c r="O1065" s="295"/>
      <c r="P1065" s="314"/>
      <c r="Q1065" s="328" t="str">
        <f>_xlfn.TEXTJOIN(" ",TRUE,Tabla135[[#This Row],[Actividad - Acción ¿Qué?
Inicia con verbo]],Tabla135[[#This Row],[Complemento
(Observaciones o desviaciones)]])</f>
        <v/>
      </c>
      <c r="R1065" s="295"/>
      <c r="S1065" s="327" t="str">
        <f>_xlfn.XLOOKUP(Tabla135[[#This Row],[Tipo de control]],Tabla7[Tipo de control],Tabla7[Peso],"",1)</f>
        <v/>
      </c>
      <c r="T1065" s="290" t="str">
        <f>_xlfn.XLOOKUP(Tabla135[[#This Row],[Tipo de control]],Tabla7[Tipo de control],Tabla7[Afectación matriz],"",1)</f>
        <v/>
      </c>
      <c r="U1065" s="295"/>
      <c r="V1065" s="327" t="str">
        <f>_xlfn.XLOOKUP(Tabla135[[#This Row],[Implementación]],Tabla11[Implementación],Tabla11[Peso],"",1)</f>
        <v/>
      </c>
      <c r="W1065" s="295"/>
      <c r="X1065" s="295"/>
      <c r="Y1065" s="295"/>
      <c r="Z1065" s="295"/>
      <c r="AA1065" s="310" t="str">
        <f>IFERROR(Tabla135[[#This Row],[Peso del control]]+Tabla135[[#This Row],[Peso de la implementación]],"")</f>
        <v/>
      </c>
      <c r="AB1065" s="310" t="str" cm="1">
        <f t="array" ref="AB1065">IFERROR(IF(Tabla135[[#This Row],[Registro diligenciado]]=TRUE,_xlfn.IFS(AND(Tabla135[[#This Row],[No. de Control]]=1,Tabla135[[#This Row],[Desplazamiento en la Matriz]]="Probabilidad"),D1065-(D1065*Tabla135[[#This Row],[Valor del control]]),AND(Tabla135[[#This Row],[No. de Control]]&gt;1,Tabla135[[#This Row],[Desplazamiento en la Matriz]]="Probabilidad"),AB1064-(AB1064*Tabla135[[#This Row],[Valor del control]]),AND(Tabla135[[#This Row],[No. de Control]]=1,Tabla135[[#This Row],[Desplazamiento en la Matriz]]="Impacto"),D1065,AND(Tabla135[[#This Row],[No. de Control]]&gt;1,Tabla135[[#This Row],[Desplazamiento en la Matriz]]="Impacto"),AB1064),""),"")</f>
        <v/>
      </c>
      <c r="AC1065" s="310" t="str" cm="1">
        <f t="array" ref="AC1065">IFERROR(IF(Tabla135[[#This Row],[Registro diligenciado]]=TRUE,_xlfn.IFS(AND(Tabla135[[#This Row],[No. de Control]]=1,Tabla135[[#This Row],[Desplazamiento en la Matriz]]="Impacto"),E1065-(E1065*Tabla135[[#This Row],[Valor del control]]),AND(Tabla135[[#This Row],[No. de Control]]&gt;1,Tabla135[[#This Row],[Desplazamiento en la Matriz]]="Impacto"),AC1064-(AC1064*Tabla135[[#This Row],[Valor del control]]),AND(Tabla135[[#This Row],[No. de Control]]=1,Tabla135[[#This Row],[Desplazamiento en la Matriz]]="Probabilidad"),E1065,AND(Tabla135[[#This Row],[No. de Control]]&gt;1,Tabla135[[#This Row],[Desplazamiento en la Matriz]]="Probabilidad"),AC1064),""),"")</f>
        <v/>
      </c>
      <c r="AD1065" s="310">
        <f>IFERROR(_xlfn.MINIFS(Tabla135[Probabilidad residual],Tabla135[Id Riesgo],Tabla135[[#This Row],[Id Riesgo]]),"")</f>
        <v>0</v>
      </c>
      <c r="AE1065" s="310">
        <f>IFERROR(_xlfn.MINIFS(Tabla135[Impacto residual],Tabla135[Id Riesgo],Tabla135[[#This Row],[Id Riesgo]]),"")</f>
        <v>0</v>
      </c>
      <c r="AF1065" s="310" t="str" cm="1">
        <f t="array" ref="AF106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65" s="310" t="str" cm="1">
        <f t="array" ref="AG106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6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65" s="213"/>
      <c r="AJ1065" s="727">
        <f>_xlfn.MINIFS(Tabla135[Probabilidad residual],Tabla135[Id Riesgo],Tabla135[[#This Row],[Id Riesgo]])</f>
        <v>0</v>
      </c>
      <c r="AK1065" s="727">
        <f>_xlfn.MINIFS(Tabla135[Impacto residual],Tabla135[Id Riesgo],Tabla135[[#This Row],[Id Riesgo]])</f>
        <v>0</v>
      </c>
      <c r="AL1065" s="727"/>
      <c r="AM1065" s="727"/>
      <c r="AN1065" s="213"/>
      <c r="AO1065" s="213"/>
      <c r="AP1065" s="213"/>
      <c r="AQ1065" s="213"/>
      <c r="AR1065" s="213"/>
      <c r="AS1065" s="213"/>
      <c r="AT1065" s="213"/>
      <c r="AU1065" s="213"/>
      <c r="AV1065" s="213"/>
      <c r="AW1065" s="213"/>
      <c r="AX1065" s="213"/>
      <c r="AY1065" s="213"/>
    </row>
    <row r="1066" spans="1:51" ht="14.6" x14ac:dyDescent="0.4">
      <c r="A1066" s="735" t="str">
        <f>Tabla135[[#This Row],[Id Riesgo]]</f>
        <v>RC106</v>
      </c>
      <c r="B1066" s="736" t="str">
        <f>Tabla135[[#This Row],[Riesgo]]</f>
        <v/>
      </c>
      <c r="C1066" s="742" t="b">
        <f>Tabla135[[#This Row],[Identificado en paso 1 y 2?]]</f>
        <v>0</v>
      </c>
      <c r="D1066" s="727" t="str">
        <f>_xlfn.XLOOKUP(Tabla135[[#This Row],[Id Riesgo]],Tabla13[Id Riesgo],Tabla13[Probabilidad],"",1)</f>
        <v/>
      </c>
      <c r="E1066" s="727" t="str">
        <f>IF(C1066=TRUE,_xlfn.XLOOKUP(Tabla135[[#This Row],[Id Riesgo]],Tabla13[Id Riesgo],Tabla13[Porcentaje Impacto],"",1),"")</f>
        <v/>
      </c>
      <c r="F1066" s="290" t="str">
        <f t="shared" si="105"/>
        <v>RC106</v>
      </c>
      <c r="G1066" s="415" t="b">
        <f>_xlfn.XLOOKUP(F1066,Tabla13[Id Riesgo],Tabla13[Registro diligenciado],FALSE,1)</f>
        <v>0</v>
      </c>
      <c r="H1066" s="290" t="str">
        <f>IF(G1066,_xlfn.XLOOKUP(F1066,Tabla6[Id Riesgo],Tabla6[DESCRIPCIÓN DEL RIESGO],FALSE,1),"")</f>
        <v/>
      </c>
      <c r="I1066" s="327" t="str">
        <f>_xlfn.XLOOKUP(Tabla135[[#This Row],[Id Riesgo]],Tabla13[Id Riesgo],Tabla13[Probabilidad])</f>
        <v/>
      </c>
      <c r="J1066" s="327" t="str">
        <f>_xlfn.XLOOKUP(Tabla135[[#This Row],[Id Riesgo]],Tabla13[Id Riesgo],Tabla13[Porcentaje Impacto],"",1)</f>
        <v/>
      </c>
      <c r="K1066" s="311">
        <v>5</v>
      </c>
      <c r="L1066" s="314"/>
      <c r="M1066" s="314"/>
      <c r="N1066" s="314"/>
      <c r="O1066" s="295"/>
      <c r="P1066" s="314"/>
      <c r="Q1066" s="328" t="str">
        <f>_xlfn.TEXTJOIN(" ",TRUE,Tabla135[[#This Row],[Actividad - Acción ¿Qué?
Inicia con verbo]],Tabla135[[#This Row],[Complemento
(Observaciones o desviaciones)]])</f>
        <v/>
      </c>
      <c r="R1066" s="295"/>
      <c r="S1066" s="327" t="str">
        <f>_xlfn.XLOOKUP(Tabla135[[#This Row],[Tipo de control]],Tabla7[Tipo de control],Tabla7[Peso],"",1)</f>
        <v/>
      </c>
      <c r="T1066" s="290" t="str">
        <f>_xlfn.XLOOKUP(Tabla135[[#This Row],[Tipo de control]],Tabla7[Tipo de control],Tabla7[Afectación matriz],"",1)</f>
        <v/>
      </c>
      <c r="U1066" s="295"/>
      <c r="V1066" s="327" t="str">
        <f>_xlfn.XLOOKUP(Tabla135[[#This Row],[Implementación]],Tabla11[Implementación],Tabla11[Peso],"",1)</f>
        <v/>
      </c>
      <c r="W1066" s="295"/>
      <c r="X1066" s="295"/>
      <c r="Y1066" s="295"/>
      <c r="Z1066" s="295"/>
      <c r="AA1066" s="310" t="str">
        <f>IFERROR(Tabla135[[#This Row],[Peso del control]]+Tabla135[[#This Row],[Peso de la implementación]],"")</f>
        <v/>
      </c>
      <c r="AB1066" s="310" t="str" cm="1">
        <f t="array" ref="AB1066">IFERROR(IF(Tabla135[[#This Row],[Registro diligenciado]]=TRUE,_xlfn.IFS(AND(Tabla135[[#This Row],[No. de Control]]=1,Tabla135[[#This Row],[Desplazamiento en la Matriz]]="Probabilidad"),D1066-(D1066*Tabla135[[#This Row],[Valor del control]]),AND(Tabla135[[#This Row],[No. de Control]]&gt;1,Tabla135[[#This Row],[Desplazamiento en la Matriz]]="Probabilidad"),AB1065-(AB1065*Tabla135[[#This Row],[Valor del control]]),AND(Tabla135[[#This Row],[No. de Control]]=1,Tabla135[[#This Row],[Desplazamiento en la Matriz]]="Impacto"),D1066,AND(Tabla135[[#This Row],[No. de Control]]&gt;1,Tabla135[[#This Row],[Desplazamiento en la Matriz]]="Impacto"),AB1065),""),"")</f>
        <v/>
      </c>
      <c r="AC1066" s="310" t="str" cm="1">
        <f t="array" ref="AC1066">IFERROR(IF(Tabla135[[#This Row],[Registro diligenciado]]=TRUE,_xlfn.IFS(AND(Tabla135[[#This Row],[No. de Control]]=1,Tabla135[[#This Row],[Desplazamiento en la Matriz]]="Impacto"),E1066-(E1066*Tabla135[[#This Row],[Valor del control]]),AND(Tabla135[[#This Row],[No. de Control]]&gt;1,Tabla135[[#This Row],[Desplazamiento en la Matriz]]="Impacto"),AC1065-(AC1065*Tabla135[[#This Row],[Valor del control]]),AND(Tabla135[[#This Row],[No. de Control]]=1,Tabla135[[#This Row],[Desplazamiento en la Matriz]]="Probabilidad"),E1066,AND(Tabla135[[#This Row],[No. de Control]]&gt;1,Tabla135[[#This Row],[Desplazamiento en la Matriz]]="Probabilidad"),AC1065),""),"")</f>
        <v/>
      </c>
      <c r="AD1066" s="310">
        <f>IFERROR(_xlfn.MINIFS(Tabla135[Probabilidad residual],Tabla135[Id Riesgo],Tabla135[[#This Row],[Id Riesgo]]),"")</f>
        <v>0</v>
      </c>
      <c r="AE1066" s="310">
        <f>IFERROR(_xlfn.MINIFS(Tabla135[Impacto residual],Tabla135[Id Riesgo],Tabla135[[#This Row],[Id Riesgo]]),"")</f>
        <v>0</v>
      </c>
      <c r="AF1066" s="310" t="str" cm="1">
        <f t="array" ref="AF106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66" s="310" t="str" cm="1">
        <f t="array" ref="AG106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6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66" s="213"/>
      <c r="AJ1066" s="727">
        <f>_xlfn.MINIFS(Tabla135[Probabilidad residual],Tabla135[Id Riesgo],Tabla135[[#This Row],[Id Riesgo]])</f>
        <v>0</v>
      </c>
      <c r="AK1066" s="727">
        <f>_xlfn.MINIFS(Tabla135[Impacto residual],Tabla135[Id Riesgo],Tabla135[[#This Row],[Id Riesgo]])</f>
        <v>0</v>
      </c>
      <c r="AL1066" s="727"/>
      <c r="AM1066" s="727"/>
      <c r="AN1066" s="213"/>
      <c r="AO1066" s="213"/>
      <c r="AP1066" s="213"/>
      <c r="AQ1066" s="213"/>
      <c r="AR1066" s="213"/>
      <c r="AS1066" s="213"/>
      <c r="AT1066" s="213"/>
      <c r="AU1066" s="213"/>
      <c r="AV1066" s="213"/>
      <c r="AW1066" s="213"/>
      <c r="AX1066" s="213"/>
      <c r="AY1066" s="213"/>
    </row>
    <row r="1067" spans="1:51" ht="14.6" x14ac:dyDescent="0.4">
      <c r="A1067" s="735" t="str">
        <f>Tabla135[[#This Row],[Id Riesgo]]</f>
        <v>RC106</v>
      </c>
      <c r="B1067" s="736" t="str">
        <f>Tabla135[[#This Row],[Riesgo]]</f>
        <v/>
      </c>
      <c r="C1067" s="742" t="b">
        <f>Tabla135[[#This Row],[Identificado en paso 1 y 2?]]</f>
        <v>0</v>
      </c>
      <c r="D1067" s="727" t="str">
        <f>_xlfn.XLOOKUP(Tabla135[[#This Row],[Id Riesgo]],Tabla13[Id Riesgo],Tabla13[Probabilidad],"",1)</f>
        <v/>
      </c>
      <c r="E1067" s="727" t="str">
        <f>IF(C1067=TRUE,_xlfn.XLOOKUP(Tabla135[[#This Row],[Id Riesgo]],Tabla13[Id Riesgo],Tabla13[Porcentaje Impacto],"",1),"")</f>
        <v/>
      </c>
      <c r="F1067" s="290" t="str">
        <f t="shared" si="105"/>
        <v>RC106</v>
      </c>
      <c r="G1067" s="415" t="b">
        <f>_xlfn.XLOOKUP(F1067,Tabla13[Id Riesgo],Tabla13[Registro diligenciado],FALSE,1)</f>
        <v>0</v>
      </c>
      <c r="H1067" s="290" t="str">
        <f>IF(G1067,_xlfn.XLOOKUP(F1067,Tabla6[Id Riesgo],Tabla6[DESCRIPCIÓN DEL RIESGO],FALSE,1),"")</f>
        <v/>
      </c>
      <c r="I1067" s="327" t="str">
        <f>_xlfn.XLOOKUP(Tabla135[[#This Row],[Id Riesgo]],Tabla13[Id Riesgo],Tabla13[Probabilidad])</f>
        <v/>
      </c>
      <c r="J1067" s="327" t="str">
        <f>_xlfn.XLOOKUP(Tabla135[[#This Row],[Id Riesgo]],Tabla13[Id Riesgo],Tabla13[Porcentaje Impacto],"",1)</f>
        <v/>
      </c>
      <c r="K1067" s="311">
        <v>6</v>
      </c>
      <c r="L1067" s="314"/>
      <c r="M1067" s="314"/>
      <c r="N1067" s="314"/>
      <c r="O1067" s="295"/>
      <c r="P1067" s="314"/>
      <c r="Q1067" s="328" t="str">
        <f>_xlfn.TEXTJOIN(" ",TRUE,Tabla135[[#This Row],[Actividad - Acción ¿Qué?
Inicia con verbo]],Tabla135[[#This Row],[Complemento
(Observaciones o desviaciones)]])</f>
        <v/>
      </c>
      <c r="R1067" s="295"/>
      <c r="S1067" s="327" t="str">
        <f>_xlfn.XLOOKUP(Tabla135[[#This Row],[Tipo de control]],Tabla7[Tipo de control],Tabla7[Peso],"",1)</f>
        <v/>
      </c>
      <c r="T1067" s="290" t="str">
        <f>_xlfn.XLOOKUP(Tabla135[[#This Row],[Tipo de control]],Tabla7[Tipo de control],Tabla7[Afectación matriz],"",1)</f>
        <v/>
      </c>
      <c r="U1067" s="295"/>
      <c r="V1067" s="327" t="str">
        <f>_xlfn.XLOOKUP(Tabla135[[#This Row],[Implementación]],Tabla11[Implementación],Tabla11[Peso],"",1)</f>
        <v/>
      </c>
      <c r="W1067" s="295"/>
      <c r="X1067" s="295"/>
      <c r="Y1067" s="295"/>
      <c r="Z1067" s="295"/>
      <c r="AA1067" s="310" t="str">
        <f>IFERROR(Tabla135[[#This Row],[Peso del control]]+Tabla135[[#This Row],[Peso de la implementación]],"")</f>
        <v/>
      </c>
      <c r="AB1067" s="310" t="str" cm="1">
        <f t="array" ref="AB1067">IFERROR(IF(Tabla135[[#This Row],[Registro diligenciado]]=TRUE,_xlfn.IFS(AND(Tabla135[[#This Row],[No. de Control]]=1,Tabla135[[#This Row],[Desplazamiento en la Matriz]]="Probabilidad"),D1067-(D1067*Tabla135[[#This Row],[Valor del control]]),AND(Tabla135[[#This Row],[No. de Control]]&gt;1,Tabla135[[#This Row],[Desplazamiento en la Matriz]]="Probabilidad"),AB1066-(AB1066*Tabla135[[#This Row],[Valor del control]]),AND(Tabla135[[#This Row],[No. de Control]]=1,Tabla135[[#This Row],[Desplazamiento en la Matriz]]="Impacto"),D1067,AND(Tabla135[[#This Row],[No. de Control]]&gt;1,Tabla135[[#This Row],[Desplazamiento en la Matriz]]="Impacto"),AB1066),""),"")</f>
        <v/>
      </c>
      <c r="AC1067" s="310" t="str" cm="1">
        <f t="array" ref="AC1067">IFERROR(IF(Tabla135[[#This Row],[Registro diligenciado]]=TRUE,_xlfn.IFS(AND(Tabla135[[#This Row],[No. de Control]]=1,Tabla135[[#This Row],[Desplazamiento en la Matriz]]="Impacto"),E1067-(E1067*Tabla135[[#This Row],[Valor del control]]),AND(Tabla135[[#This Row],[No. de Control]]&gt;1,Tabla135[[#This Row],[Desplazamiento en la Matriz]]="Impacto"),AC1066-(AC1066*Tabla135[[#This Row],[Valor del control]]),AND(Tabla135[[#This Row],[No. de Control]]=1,Tabla135[[#This Row],[Desplazamiento en la Matriz]]="Probabilidad"),E1067,AND(Tabla135[[#This Row],[No. de Control]]&gt;1,Tabla135[[#This Row],[Desplazamiento en la Matriz]]="Probabilidad"),AC1066),""),"")</f>
        <v/>
      </c>
      <c r="AD1067" s="310">
        <f>IFERROR(_xlfn.MINIFS(Tabla135[Probabilidad residual],Tabla135[Id Riesgo],Tabla135[[#This Row],[Id Riesgo]]),"")</f>
        <v>0</v>
      </c>
      <c r="AE1067" s="310">
        <f>IFERROR(_xlfn.MINIFS(Tabla135[Impacto residual],Tabla135[Id Riesgo],Tabla135[[#This Row],[Id Riesgo]]),"")</f>
        <v>0</v>
      </c>
      <c r="AF1067" s="310" t="str" cm="1">
        <f t="array" ref="AF106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67" s="310" t="str" cm="1">
        <f t="array" ref="AG106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6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67" s="213"/>
      <c r="AJ1067" s="727">
        <f>_xlfn.MINIFS(Tabla135[Probabilidad residual],Tabla135[Id Riesgo],Tabla135[[#This Row],[Id Riesgo]])</f>
        <v>0</v>
      </c>
      <c r="AK1067" s="727">
        <f>_xlfn.MINIFS(Tabla135[Impacto residual],Tabla135[Id Riesgo],Tabla135[[#This Row],[Id Riesgo]])</f>
        <v>0</v>
      </c>
      <c r="AL1067" s="727"/>
      <c r="AM1067" s="727"/>
      <c r="AN1067" s="213"/>
      <c r="AO1067" s="213"/>
      <c r="AP1067" s="213"/>
      <c r="AQ1067" s="213"/>
      <c r="AR1067" s="213"/>
      <c r="AS1067" s="213"/>
      <c r="AT1067" s="213"/>
      <c r="AU1067" s="213"/>
      <c r="AV1067" s="213"/>
      <c r="AW1067" s="213"/>
      <c r="AX1067" s="213"/>
      <c r="AY1067" s="213"/>
    </row>
    <row r="1068" spans="1:51" ht="14.6" x14ac:dyDescent="0.4">
      <c r="A1068" s="735" t="str">
        <f>Tabla135[[#This Row],[Id Riesgo]]</f>
        <v>RC106</v>
      </c>
      <c r="B1068" s="736" t="str">
        <f>Tabla135[[#This Row],[Riesgo]]</f>
        <v/>
      </c>
      <c r="C1068" s="742" t="b">
        <f>Tabla135[[#This Row],[Identificado en paso 1 y 2?]]</f>
        <v>0</v>
      </c>
      <c r="D1068" s="727" t="str">
        <f>_xlfn.XLOOKUP(Tabla135[[#This Row],[Id Riesgo]],Tabla13[Id Riesgo],Tabla13[Probabilidad],"",1)</f>
        <v/>
      </c>
      <c r="E1068" s="727" t="str">
        <f>IF(C1068=TRUE,_xlfn.XLOOKUP(Tabla135[[#This Row],[Id Riesgo]],Tabla13[Id Riesgo],Tabla13[Porcentaje Impacto],"",1),"")</f>
        <v/>
      </c>
      <c r="F1068" s="290" t="str">
        <f t="shared" si="105"/>
        <v>RC106</v>
      </c>
      <c r="G1068" s="415" t="b">
        <f>_xlfn.XLOOKUP(F1068,Tabla13[Id Riesgo],Tabla13[Registro diligenciado],FALSE,1)</f>
        <v>0</v>
      </c>
      <c r="H1068" s="290" t="str">
        <f>IF(G1068,_xlfn.XLOOKUP(F1068,Tabla6[Id Riesgo],Tabla6[DESCRIPCIÓN DEL RIESGO],FALSE,1),"")</f>
        <v/>
      </c>
      <c r="I1068" s="327" t="str">
        <f>_xlfn.XLOOKUP(Tabla135[[#This Row],[Id Riesgo]],Tabla13[Id Riesgo],Tabla13[Probabilidad])</f>
        <v/>
      </c>
      <c r="J1068" s="327" t="str">
        <f>_xlfn.XLOOKUP(Tabla135[[#This Row],[Id Riesgo]],Tabla13[Id Riesgo],Tabla13[Porcentaje Impacto],"",1)</f>
        <v/>
      </c>
      <c r="K1068" s="311">
        <v>7</v>
      </c>
      <c r="L1068" s="314"/>
      <c r="M1068" s="314"/>
      <c r="N1068" s="314"/>
      <c r="O1068" s="295"/>
      <c r="P1068" s="314"/>
      <c r="Q1068" s="328" t="str">
        <f>_xlfn.TEXTJOIN(" ",TRUE,Tabla135[[#This Row],[Actividad - Acción ¿Qué?
Inicia con verbo]],Tabla135[[#This Row],[Complemento
(Observaciones o desviaciones)]])</f>
        <v/>
      </c>
      <c r="R1068" s="295"/>
      <c r="S1068" s="327" t="str">
        <f>_xlfn.XLOOKUP(Tabla135[[#This Row],[Tipo de control]],Tabla7[Tipo de control],Tabla7[Peso],"",1)</f>
        <v/>
      </c>
      <c r="T1068" s="290" t="str">
        <f>_xlfn.XLOOKUP(Tabla135[[#This Row],[Tipo de control]],Tabla7[Tipo de control],Tabla7[Afectación matriz],"",1)</f>
        <v/>
      </c>
      <c r="U1068" s="295"/>
      <c r="V1068" s="327" t="str">
        <f>_xlfn.XLOOKUP(Tabla135[[#This Row],[Implementación]],Tabla11[Implementación],Tabla11[Peso],"",1)</f>
        <v/>
      </c>
      <c r="W1068" s="295"/>
      <c r="X1068" s="295"/>
      <c r="Y1068" s="295"/>
      <c r="Z1068" s="295"/>
      <c r="AA1068" s="310" t="str">
        <f>IFERROR(Tabla135[[#This Row],[Peso del control]]+Tabla135[[#This Row],[Peso de la implementación]],"")</f>
        <v/>
      </c>
      <c r="AB1068" s="310" t="str" cm="1">
        <f t="array" ref="AB1068">IFERROR(IF(Tabla135[[#This Row],[Registro diligenciado]]=TRUE,_xlfn.IFS(AND(Tabla135[[#This Row],[No. de Control]]=1,Tabla135[[#This Row],[Desplazamiento en la Matriz]]="Probabilidad"),D1068-(D1068*Tabla135[[#This Row],[Valor del control]]),AND(Tabla135[[#This Row],[No. de Control]]&gt;1,Tabla135[[#This Row],[Desplazamiento en la Matriz]]="Probabilidad"),AB1067-(AB1067*Tabla135[[#This Row],[Valor del control]]),AND(Tabla135[[#This Row],[No. de Control]]=1,Tabla135[[#This Row],[Desplazamiento en la Matriz]]="Impacto"),D1068,AND(Tabla135[[#This Row],[No. de Control]]&gt;1,Tabla135[[#This Row],[Desplazamiento en la Matriz]]="Impacto"),AB1067),""),"")</f>
        <v/>
      </c>
      <c r="AC1068" s="310" t="str" cm="1">
        <f t="array" ref="AC1068">IFERROR(IF(Tabla135[[#This Row],[Registro diligenciado]]=TRUE,_xlfn.IFS(AND(Tabla135[[#This Row],[No. de Control]]=1,Tabla135[[#This Row],[Desplazamiento en la Matriz]]="Impacto"),E1068-(E1068*Tabla135[[#This Row],[Valor del control]]),AND(Tabla135[[#This Row],[No. de Control]]&gt;1,Tabla135[[#This Row],[Desplazamiento en la Matriz]]="Impacto"),AC1067-(AC1067*Tabla135[[#This Row],[Valor del control]]),AND(Tabla135[[#This Row],[No. de Control]]=1,Tabla135[[#This Row],[Desplazamiento en la Matriz]]="Probabilidad"),E1068,AND(Tabla135[[#This Row],[No. de Control]]&gt;1,Tabla135[[#This Row],[Desplazamiento en la Matriz]]="Probabilidad"),AC1067),""),"")</f>
        <v/>
      </c>
      <c r="AD1068" s="310">
        <f>IFERROR(_xlfn.MINIFS(Tabla135[Probabilidad residual],Tabla135[Id Riesgo],Tabla135[[#This Row],[Id Riesgo]]),"")</f>
        <v>0</v>
      </c>
      <c r="AE1068" s="310">
        <f>IFERROR(_xlfn.MINIFS(Tabla135[Impacto residual],Tabla135[Id Riesgo],Tabla135[[#This Row],[Id Riesgo]]),"")</f>
        <v>0</v>
      </c>
      <c r="AF1068" s="310" t="str" cm="1">
        <f t="array" ref="AF106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68" s="310" t="str" cm="1">
        <f t="array" ref="AG106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6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68" s="213"/>
      <c r="AJ1068" s="727">
        <f>_xlfn.MINIFS(Tabla135[Probabilidad residual],Tabla135[Id Riesgo],Tabla135[[#This Row],[Id Riesgo]])</f>
        <v>0</v>
      </c>
      <c r="AK1068" s="727">
        <f>_xlfn.MINIFS(Tabla135[Impacto residual],Tabla135[Id Riesgo],Tabla135[[#This Row],[Id Riesgo]])</f>
        <v>0</v>
      </c>
      <c r="AL1068" s="727"/>
      <c r="AM1068" s="727"/>
      <c r="AN1068" s="213"/>
      <c r="AO1068" s="213"/>
      <c r="AP1068" s="213"/>
      <c r="AQ1068" s="213"/>
      <c r="AR1068" s="213"/>
      <c r="AS1068" s="213"/>
      <c r="AT1068" s="213"/>
      <c r="AU1068" s="213"/>
      <c r="AV1068" s="213"/>
      <c r="AW1068" s="213"/>
      <c r="AX1068" s="213"/>
      <c r="AY1068" s="213"/>
    </row>
    <row r="1069" spans="1:51" ht="14.6" x14ac:dyDescent="0.4">
      <c r="A1069" s="735" t="str">
        <f>Tabla135[[#This Row],[Id Riesgo]]</f>
        <v>RC106</v>
      </c>
      <c r="B1069" s="736" t="str">
        <f>Tabla135[[#This Row],[Riesgo]]</f>
        <v/>
      </c>
      <c r="C1069" s="742" t="b">
        <f>Tabla135[[#This Row],[Identificado en paso 1 y 2?]]</f>
        <v>0</v>
      </c>
      <c r="D1069" s="727" t="str">
        <f>_xlfn.XLOOKUP(Tabla135[[#This Row],[Id Riesgo]],Tabla13[Id Riesgo],Tabla13[Probabilidad],"",1)</f>
        <v/>
      </c>
      <c r="E1069" s="727" t="str">
        <f>IF(C1069=TRUE,_xlfn.XLOOKUP(Tabla135[[#This Row],[Id Riesgo]],Tabla13[Id Riesgo],Tabla13[Porcentaje Impacto],"",1),"")</f>
        <v/>
      </c>
      <c r="F1069" s="290" t="str">
        <f t="shared" si="105"/>
        <v>RC106</v>
      </c>
      <c r="G1069" s="415" t="b">
        <f>_xlfn.XLOOKUP(F1069,Tabla13[Id Riesgo],Tabla13[Registro diligenciado],FALSE,1)</f>
        <v>0</v>
      </c>
      <c r="H1069" s="290" t="str">
        <f>IF(G1069,_xlfn.XLOOKUP(F1069,Tabla6[Id Riesgo],Tabla6[DESCRIPCIÓN DEL RIESGO],FALSE,1),"")</f>
        <v/>
      </c>
      <c r="I1069" s="327" t="str">
        <f>_xlfn.XLOOKUP(Tabla135[[#This Row],[Id Riesgo]],Tabla13[Id Riesgo],Tabla13[Probabilidad])</f>
        <v/>
      </c>
      <c r="J1069" s="327" t="str">
        <f>_xlfn.XLOOKUP(Tabla135[[#This Row],[Id Riesgo]],Tabla13[Id Riesgo],Tabla13[Porcentaje Impacto],"",1)</f>
        <v/>
      </c>
      <c r="K1069" s="311">
        <v>8</v>
      </c>
      <c r="L1069" s="314"/>
      <c r="M1069" s="314"/>
      <c r="N1069" s="314"/>
      <c r="O1069" s="295"/>
      <c r="P1069" s="314"/>
      <c r="Q1069" s="328" t="str">
        <f>_xlfn.TEXTJOIN(" ",TRUE,Tabla135[[#This Row],[Actividad - Acción ¿Qué?
Inicia con verbo]],Tabla135[[#This Row],[Complemento
(Observaciones o desviaciones)]])</f>
        <v/>
      </c>
      <c r="R1069" s="295"/>
      <c r="S1069" s="327" t="str">
        <f>_xlfn.XLOOKUP(Tabla135[[#This Row],[Tipo de control]],Tabla7[Tipo de control],Tabla7[Peso],"",1)</f>
        <v/>
      </c>
      <c r="T1069" s="290" t="str">
        <f>_xlfn.XLOOKUP(Tabla135[[#This Row],[Tipo de control]],Tabla7[Tipo de control],Tabla7[Afectación matriz],"",1)</f>
        <v/>
      </c>
      <c r="U1069" s="295"/>
      <c r="V1069" s="327" t="str">
        <f>_xlfn.XLOOKUP(Tabla135[[#This Row],[Implementación]],Tabla11[Implementación],Tabla11[Peso],"",1)</f>
        <v/>
      </c>
      <c r="W1069" s="295"/>
      <c r="X1069" s="295"/>
      <c r="Y1069" s="295"/>
      <c r="Z1069" s="295"/>
      <c r="AA1069" s="310" t="str">
        <f>IFERROR(Tabla135[[#This Row],[Peso del control]]+Tabla135[[#This Row],[Peso de la implementación]],"")</f>
        <v/>
      </c>
      <c r="AB1069" s="310" t="str" cm="1">
        <f t="array" ref="AB1069">IFERROR(IF(Tabla135[[#This Row],[Registro diligenciado]]=TRUE,_xlfn.IFS(AND(Tabla135[[#This Row],[No. de Control]]=1,Tabla135[[#This Row],[Desplazamiento en la Matriz]]="Probabilidad"),D1069-(D1069*Tabla135[[#This Row],[Valor del control]]),AND(Tabla135[[#This Row],[No. de Control]]&gt;1,Tabla135[[#This Row],[Desplazamiento en la Matriz]]="Probabilidad"),AB1068-(AB1068*Tabla135[[#This Row],[Valor del control]]),AND(Tabla135[[#This Row],[No. de Control]]=1,Tabla135[[#This Row],[Desplazamiento en la Matriz]]="Impacto"),D1069,AND(Tabla135[[#This Row],[No. de Control]]&gt;1,Tabla135[[#This Row],[Desplazamiento en la Matriz]]="Impacto"),AB1068),""),"")</f>
        <v/>
      </c>
      <c r="AC1069" s="310" t="str" cm="1">
        <f t="array" ref="AC1069">IFERROR(IF(Tabla135[[#This Row],[Registro diligenciado]]=TRUE,_xlfn.IFS(AND(Tabla135[[#This Row],[No. de Control]]=1,Tabla135[[#This Row],[Desplazamiento en la Matriz]]="Impacto"),E1069-(E1069*Tabla135[[#This Row],[Valor del control]]),AND(Tabla135[[#This Row],[No. de Control]]&gt;1,Tabla135[[#This Row],[Desplazamiento en la Matriz]]="Impacto"),AC1068-(AC1068*Tabla135[[#This Row],[Valor del control]]),AND(Tabla135[[#This Row],[No. de Control]]=1,Tabla135[[#This Row],[Desplazamiento en la Matriz]]="Probabilidad"),E1069,AND(Tabla135[[#This Row],[No. de Control]]&gt;1,Tabla135[[#This Row],[Desplazamiento en la Matriz]]="Probabilidad"),AC1068),""),"")</f>
        <v/>
      </c>
      <c r="AD1069" s="310">
        <f>IFERROR(_xlfn.MINIFS(Tabla135[Probabilidad residual],Tabla135[Id Riesgo],Tabla135[[#This Row],[Id Riesgo]]),"")</f>
        <v>0</v>
      </c>
      <c r="AE1069" s="310">
        <f>IFERROR(_xlfn.MINIFS(Tabla135[Impacto residual],Tabla135[Id Riesgo],Tabla135[[#This Row],[Id Riesgo]]),"")</f>
        <v>0</v>
      </c>
      <c r="AF1069" s="310" t="str" cm="1">
        <f t="array" ref="AF106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69" s="310" t="str" cm="1">
        <f t="array" ref="AG106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6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69" s="213"/>
      <c r="AJ1069" s="727">
        <f>_xlfn.MINIFS(Tabla135[Probabilidad residual],Tabla135[Id Riesgo],Tabla135[[#This Row],[Id Riesgo]])</f>
        <v>0</v>
      </c>
      <c r="AK1069" s="727">
        <f>_xlfn.MINIFS(Tabla135[Impacto residual],Tabla135[Id Riesgo],Tabla135[[#This Row],[Id Riesgo]])</f>
        <v>0</v>
      </c>
      <c r="AL1069" s="727"/>
      <c r="AM1069" s="727"/>
      <c r="AN1069" s="213"/>
      <c r="AO1069" s="213"/>
      <c r="AP1069" s="213"/>
      <c r="AQ1069" s="213"/>
      <c r="AR1069" s="213"/>
      <c r="AS1069" s="213"/>
      <c r="AT1069" s="213"/>
      <c r="AU1069" s="213"/>
      <c r="AV1069" s="213"/>
      <c r="AW1069" s="213"/>
      <c r="AX1069" s="213"/>
      <c r="AY1069" s="213"/>
    </row>
    <row r="1070" spans="1:51" ht="14.6" x14ac:dyDescent="0.4">
      <c r="A1070" s="735" t="str">
        <f>Tabla135[[#This Row],[Id Riesgo]]</f>
        <v>RC106</v>
      </c>
      <c r="B1070" s="736" t="str">
        <f>Tabla135[[#This Row],[Riesgo]]</f>
        <v/>
      </c>
      <c r="C1070" s="742" t="b">
        <f>Tabla135[[#This Row],[Identificado en paso 1 y 2?]]</f>
        <v>0</v>
      </c>
      <c r="D1070" s="727" t="str">
        <f>_xlfn.XLOOKUP(Tabla135[[#This Row],[Id Riesgo]],Tabla13[Id Riesgo],Tabla13[Probabilidad],"",1)</f>
        <v/>
      </c>
      <c r="E1070" s="727" t="str">
        <f>IF(C1070=TRUE,_xlfn.XLOOKUP(Tabla135[[#This Row],[Id Riesgo]],Tabla13[Id Riesgo],Tabla13[Porcentaje Impacto],"",1),"")</f>
        <v/>
      </c>
      <c r="F1070" s="290" t="str">
        <f t="shared" si="105"/>
        <v>RC106</v>
      </c>
      <c r="G1070" s="415" t="b">
        <f>_xlfn.XLOOKUP(F1070,Tabla13[Id Riesgo],Tabla13[Registro diligenciado],FALSE,1)</f>
        <v>0</v>
      </c>
      <c r="H1070" s="290" t="str">
        <f>IF(G1070,_xlfn.XLOOKUP(F1070,Tabla6[Id Riesgo],Tabla6[DESCRIPCIÓN DEL RIESGO],FALSE,1),"")</f>
        <v/>
      </c>
      <c r="I1070" s="327" t="str">
        <f>_xlfn.XLOOKUP(Tabla135[[#This Row],[Id Riesgo]],Tabla13[Id Riesgo],Tabla13[Probabilidad])</f>
        <v/>
      </c>
      <c r="J1070" s="327" t="str">
        <f>_xlfn.XLOOKUP(Tabla135[[#This Row],[Id Riesgo]],Tabla13[Id Riesgo],Tabla13[Porcentaje Impacto],"",1)</f>
        <v/>
      </c>
      <c r="K1070" s="311">
        <v>9</v>
      </c>
      <c r="L1070" s="314"/>
      <c r="M1070" s="314"/>
      <c r="N1070" s="314"/>
      <c r="O1070" s="295"/>
      <c r="P1070" s="314"/>
      <c r="Q1070" s="328" t="str">
        <f>_xlfn.TEXTJOIN(" ",TRUE,Tabla135[[#This Row],[Actividad - Acción ¿Qué?
Inicia con verbo]],Tabla135[[#This Row],[Complemento
(Observaciones o desviaciones)]])</f>
        <v/>
      </c>
      <c r="R1070" s="295"/>
      <c r="S1070" s="327" t="str">
        <f>_xlfn.XLOOKUP(Tabla135[[#This Row],[Tipo de control]],Tabla7[Tipo de control],Tabla7[Peso],"",1)</f>
        <v/>
      </c>
      <c r="T1070" s="290" t="str">
        <f>_xlfn.XLOOKUP(Tabla135[[#This Row],[Tipo de control]],Tabla7[Tipo de control],Tabla7[Afectación matriz],"",1)</f>
        <v/>
      </c>
      <c r="U1070" s="295"/>
      <c r="V1070" s="327" t="str">
        <f>_xlfn.XLOOKUP(Tabla135[[#This Row],[Implementación]],Tabla11[Implementación],Tabla11[Peso],"",1)</f>
        <v/>
      </c>
      <c r="W1070" s="295"/>
      <c r="X1070" s="295"/>
      <c r="Y1070" s="295"/>
      <c r="Z1070" s="295"/>
      <c r="AA1070" s="310" t="str">
        <f>IFERROR(Tabla135[[#This Row],[Peso del control]]+Tabla135[[#This Row],[Peso de la implementación]],"")</f>
        <v/>
      </c>
      <c r="AB1070" s="310" t="str" cm="1">
        <f t="array" ref="AB1070">IFERROR(IF(Tabla135[[#This Row],[Registro diligenciado]]=TRUE,_xlfn.IFS(AND(Tabla135[[#This Row],[No. de Control]]=1,Tabla135[[#This Row],[Desplazamiento en la Matriz]]="Probabilidad"),D1070-(D1070*Tabla135[[#This Row],[Valor del control]]),AND(Tabla135[[#This Row],[No. de Control]]&gt;1,Tabla135[[#This Row],[Desplazamiento en la Matriz]]="Probabilidad"),AB1069-(AB1069*Tabla135[[#This Row],[Valor del control]]),AND(Tabla135[[#This Row],[No. de Control]]=1,Tabla135[[#This Row],[Desplazamiento en la Matriz]]="Impacto"),D1070,AND(Tabla135[[#This Row],[No. de Control]]&gt;1,Tabla135[[#This Row],[Desplazamiento en la Matriz]]="Impacto"),AB1069),""),"")</f>
        <v/>
      </c>
      <c r="AC1070" s="310" t="str" cm="1">
        <f t="array" ref="AC1070">IFERROR(IF(Tabla135[[#This Row],[Registro diligenciado]]=TRUE,_xlfn.IFS(AND(Tabla135[[#This Row],[No. de Control]]=1,Tabla135[[#This Row],[Desplazamiento en la Matriz]]="Impacto"),E1070-(E1070*Tabla135[[#This Row],[Valor del control]]),AND(Tabla135[[#This Row],[No. de Control]]&gt;1,Tabla135[[#This Row],[Desplazamiento en la Matriz]]="Impacto"),AC1069-(AC1069*Tabla135[[#This Row],[Valor del control]]),AND(Tabla135[[#This Row],[No. de Control]]=1,Tabla135[[#This Row],[Desplazamiento en la Matriz]]="Probabilidad"),E1070,AND(Tabla135[[#This Row],[No. de Control]]&gt;1,Tabla135[[#This Row],[Desplazamiento en la Matriz]]="Probabilidad"),AC1069),""),"")</f>
        <v/>
      </c>
      <c r="AD1070" s="310">
        <f>IFERROR(_xlfn.MINIFS(Tabla135[Probabilidad residual],Tabla135[Id Riesgo],Tabla135[[#This Row],[Id Riesgo]]),"")</f>
        <v>0</v>
      </c>
      <c r="AE1070" s="310">
        <f>IFERROR(_xlfn.MINIFS(Tabla135[Impacto residual],Tabla135[Id Riesgo],Tabla135[[#This Row],[Id Riesgo]]),"")</f>
        <v>0</v>
      </c>
      <c r="AF1070" s="310" t="str" cm="1">
        <f t="array" ref="AF107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70" s="310" t="str" cm="1">
        <f t="array" ref="AG107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7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70" s="213"/>
      <c r="AJ1070" s="727">
        <f>_xlfn.MINIFS(Tabla135[Probabilidad residual],Tabla135[Id Riesgo],Tabla135[[#This Row],[Id Riesgo]])</f>
        <v>0</v>
      </c>
      <c r="AK1070" s="727">
        <f>_xlfn.MINIFS(Tabla135[Impacto residual],Tabla135[Id Riesgo],Tabla135[[#This Row],[Id Riesgo]])</f>
        <v>0</v>
      </c>
      <c r="AL1070" s="727"/>
      <c r="AM1070" s="727"/>
      <c r="AN1070" s="213"/>
      <c r="AO1070" s="213"/>
      <c r="AP1070" s="213"/>
      <c r="AQ1070" s="213"/>
      <c r="AR1070" s="213"/>
      <c r="AS1070" s="213"/>
      <c r="AT1070" s="213"/>
      <c r="AU1070" s="213"/>
      <c r="AV1070" s="213"/>
      <c r="AW1070" s="213"/>
      <c r="AX1070" s="213"/>
      <c r="AY1070" s="213"/>
    </row>
    <row r="1071" spans="1:51" ht="14.6" x14ac:dyDescent="0.4">
      <c r="A1071" s="735" t="str">
        <f>Tabla135[[#This Row],[Id Riesgo]]</f>
        <v>RC106</v>
      </c>
      <c r="B1071" s="736" t="str">
        <f>Tabla135[[#This Row],[Riesgo]]</f>
        <v/>
      </c>
      <c r="C1071" s="742" t="b">
        <f>Tabla135[[#This Row],[Identificado en paso 1 y 2?]]</f>
        <v>0</v>
      </c>
      <c r="D1071" s="727" t="str">
        <f>_xlfn.XLOOKUP(Tabla135[[#This Row],[Id Riesgo]],Tabla13[Id Riesgo],Tabla13[Probabilidad],"",1)</f>
        <v/>
      </c>
      <c r="E1071" s="727" t="str">
        <f>IF(C1071=TRUE,_xlfn.XLOOKUP(Tabla135[[#This Row],[Id Riesgo]],Tabla13[Id Riesgo],Tabla13[Porcentaje Impacto],"",1),"")</f>
        <v/>
      </c>
      <c r="F1071" s="290" t="str">
        <f t="shared" si="105"/>
        <v>RC106</v>
      </c>
      <c r="G1071" s="415" t="b">
        <f>_xlfn.XLOOKUP(F1071,Tabla13[Id Riesgo],Tabla13[Registro diligenciado],FALSE,1)</f>
        <v>0</v>
      </c>
      <c r="H1071" s="290" t="str">
        <f>IF(G1071,_xlfn.XLOOKUP(F1071,Tabla6[Id Riesgo],Tabla6[DESCRIPCIÓN DEL RIESGO],FALSE,1),"")</f>
        <v/>
      </c>
      <c r="I1071" s="327" t="str">
        <f>_xlfn.XLOOKUP(Tabla135[[#This Row],[Id Riesgo]],Tabla13[Id Riesgo],Tabla13[Probabilidad])</f>
        <v/>
      </c>
      <c r="J1071" s="327" t="str">
        <f>_xlfn.XLOOKUP(Tabla135[[#This Row],[Id Riesgo]],Tabla13[Id Riesgo],Tabla13[Porcentaje Impacto],"",1)</f>
        <v/>
      </c>
      <c r="K1071" s="311">
        <v>10</v>
      </c>
      <c r="L1071" s="314"/>
      <c r="M1071" s="314"/>
      <c r="N1071" s="314"/>
      <c r="O1071" s="295"/>
      <c r="P1071" s="314"/>
      <c r="Q1071" s="328" t="str">
        <f>_xlfn.TEXTJOIN(" ",TRUE,Tabla135[[#This Row],[Actividad - Acción ¿Qué?
Inicia con verbo]],Tabla135[[#This Row],[Complemento
(Observaciones o desviaciones)]])</f>
        <v/>
      </c>
      <c r="R1071" s="295"/>
      <c r="S1071" s="327" t="str">
        <f>_xlfn.XLOOKUP(Tabla135[[#This Row],[Tipo de control]],Tabla7[Tipo de control],Tabla7[Peso],"",1)</f>
        <v/>
      </c>
      <c r="T1071" s="290" t="str">
        <f>_xlfn.XLOOKUP(Tabla135[[#This Row],[Tipo de control]],Tabla7[Tipo de control],Tabla7[Afectación matriz],"",1)</f>
        <v/>
      </c>
      <c r="U1071" s="295"/>
      <c r="V1071" s="327" t="str">
        <f>_xlfn.XLOOKUP(Tabla135[[#This Row],[Implementación]],Tabla11[Implementación],Tabla11[Peso],"",1)</f>
        <v/>
      </c>
      <c r="W1071" s="295"/>
      <c r="X1071" s="295"/>
      <c r="Y1071" s="295"/>
      <c r="Z1071" s="295"/>
      <c r="AA1071" s="310" t="str">
        <f>IFERROR(Tabla135[[#This Row],[Peso del control]]+Tabla135[[#This Row],[Peso de la implementación]],"")</f>
        <v/>
      </c>
      <c r="AB1071" s="310" t="str" cm="1">
        <f t="array" ref="AB1071">IFERROR(IF(Tabla135[[#This Row],[Registro diligenciado]]=TRUE,_xlfn.IFS(AND(Tabla135[[#This Row],[No. de Control]]=1,Tabla135[[#This Row],[Desplazamiento en la Matriz]]="Probabilidad"),D1071-(D1071*Tabla135[[#This Row],[Valor del control]]),AND(Tabla135[[#This Row],[No. de Control]]&gt;1,Tabla135[[#This Row],[Desplazamiento en la Matriz]]="Probabilidad"),AB1070-(AB1070*Tabla135[[#This Row],[Valor del control]]),AND(Tabla135[[#This Row],[No. de Control]]=1,Tabla135[[#This Row],[Desplazamiento en la Matriz]]="Impacto"),D1071,AND(Tabla135[[#This Row],[No. de Control]]&gt;1,Tabla135[[#This Row],[Desplazamiento en la Matriz]]="Impacto"),AB1070),""),"")</f>
        <v/>
      </c>
      <c r="AC1071" s="310" t="str" cm="1">
        <f t="array" ref="AC1071">IFERROR(IF(Tabla135[[#This Row],[Registro diligenciado]]=TRUE,_xlfn.IFS(AND(Tabla135[[#This Row],[No. de Control]]=1,Tabla135[[#This Row],[Desplazamiento en la Matriz]]="Impacto"),E1071-(E1071*Tabla135[[#This Row],[Valor del control]]),AND(Tabla135[[#This Row],[No. de Control]]&gt;1,Tabla135[[#This Row],[Desplazamiento en la Matriz]]="Impacto"),AC1070-(AC1070*Tabla135[[#This Row],[Valor del control]]),AND(Tabla135[[#This Row],[No. de Control]]=1,Tabla135[[#This Row],[Desplazamiento en la Matriz]]="Probabilidad"),E1071,AND(Tabla135[[#This Row],[No. de Control]]&gt;1,Tabla135[[#This Row],[Desplazamiento en la Matriz]]="Probabilidad"),AC1070),""),"")</f>
        <v/>
      </c>
      <c r="AD1071" s="310">
        <f>IFERROR(_xlfn.MINIFS(Tabla135[Probabilidad residual],Tabla135[Id Riesgo],Tabla135[[#This Row],[Id Riesgo]]),"")</f>
        <v>0</v>
      </c>
      <c r="AE1071" s="310">
        <f>IFERROR(_xlfn.MINIFS(Tabla135[Impacto residual],Tabla135[Id Riesgo],Tabla135[[#This Row],[Id Riesgo]]),"")</f>
        <v>0</v>
      </c>
      <c r="AF1071" s="310" t="str" cm="1">
        <f t="array" ref="AF107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71" s="310" t="str" cm="1">
        <f t="array" ref="AG107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7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71" s="213"/>
      <c r="AJ1071" s="727">
        <f>_xlfn.MINIFS(Tabla135[Probabilidad residual],Tabla135[Id Riesgo],Tabla135[[#This Row],[Id Riesgo]])</f>
        <v>0</v>
      </c>
      <c r="AK1071" s="727">
        <f>_xlfn.MINIFS(Tabla135[Impacto residual],Tabla135[Id Riesgo],Tabla135[[#This Row],[Id Riesgo]])</f>
        <v>0</v>
      </c>
      <c r="AL1071" s="727"/>
      <c r="AM1071" s="727"/>
      <c r="AN1071" s="213"/>
      <c r="AO1071" s="213"/>
      <c r="AP1071" s="213"/>
      <c r="AQ1071" s="213"/>
      <c r="AR1071" s="213"/>
      <c r="AS1071" s="213"/>
      <c r="AT1071" s="213"/>
      <c r="AU1071" s="213"/>
      <c r="AV1071" s="213"/>
      <c r="AW1071" s="213"/>
      <c r="AX1071" s="213"/>
      <c r="AY1071" s="213"/>
    </row>
    <row r="1072" spans="1:51" ht="14.6" x14ac:dyDescent="0.4">
      <c r="A1072" s="735" t="str">
        <f>Tabla135[[#This Row],[Id Riesgo]]</f>
        <v>RC107</v>
      </c>
      <c r="B1072" s="736" t="str">
        <f>Tabla135[[#This Row],[Riesgo]]</f>
        <v/>
      </c>
      <c r="C1072" s="742" t="b">
        <f>Tabla135[[#This Row],[Identificado en paso 1 y 2?]]</f>
        <v>0</v>
      </c>
      <c r="D1072" s="727" t="str">
        <f>_xlfn.XLOOKUP(Tabla135[[#This Row],[Id Riesgo]],Tabla13[Id Riesgo],Tabla13[Probabilidad],"",1)</f>
        <v/>
      </c>
      <c r="E1072" s="727" t="str">
        <f>IF(C1072=TRUE,_xlfn.XLOOKUP(Tabla135[[#This Row],[Id Riesgo]],Tabla13[Id Riesgo],Tabla13[Porcentaje Impacto],"",1),"")</f>
        <v/>
      </c>
      <c r="F1072" s="290" t="s">
        <v>238</v>
      </c>
      <c r="G1072" s="415" t="b">
        <f>_xlfn.XLOOKUP(F1072,Tabla13[Id Riesgo],Tabla13[Registro diligenciado],FALSE,1)</f>
        <v>0</v>
      </c>
      <c r="H1072" s="290" t="str">
        <f>IF(G1072,_xlfn.XLOOKUP(F1072,Tabla6[Id Riesgo],Tabla6[DESCRIPCIÓN DEL RIESGO],FALSE,1),"")</f>
        <v/>
      </c>
      <c r="I1072" s="327" t="str">
        <f>_xlfn.XLOOKUP(Tabla135[[#This Row],[Id Riesgo]],Tabla13[Id Riesgo],Tabla13[Probabilidad])</f>
        <v/>
      </c>
      <c r="J1072" s="327" t="str">
        <f>_xlfn.XLOOKUP(Tabla135[[#This Row],[Id Riesgo]],Tabla13[Id Riesgo],Tabla13[Porcentaje Impacto],"",1)</f>
        <v/>
      </c>
      <c r="K1072" s="311">
        <v>1</v>
      </c>
      <c r="L1072" s="314"/>
      <c r="M1072" s="314"/>
      <c r="N1072" s="314"/>
      <c r="O1072" s="295"/>
      <c r="P1072" s="314"/>
      <c r="Q1072" s="328" t="str">
        <f>_xlfn.TEXTJOIN(" ",TRUE,Tabla135[[#This Row],[Actividad - Acción ¿Qué?
Inicia con verbo]],Tabla135[[#This Row],[Complemento
(Observaciones o desviaciones)]])</f>
        <v/>
      </c>
      <c r="R1072" s="295"/>
      <c r="S1072" s="327" t="str">
        <f>_xlfn.XLOOKUP(Tabla135[[#This Row],[Tipo de control]],Tabla7[Tipo de control],Tabla7[Peso],"",1)</f>
        <v/>
      </c>
      <c r="T1072" s="290" t="str">
        <f>_xlfn.XLOOKUP(Tabla135[[#This Row],[Tipo de control]],Tabla7[Tipo de control],Tabla7[Afectación matriz],"",1)</f>
        <v/>
      </c>
      <c r="U1072" s="295"/>
      <c r="V1072" s="327" t="str">
        <f>_xlfn.XLOOKUP(Tabla135[[#This Row],[Implementación]],Tabla11[Implementación],Tabla11[Peso],"",1)</f>
        <v/>
      </c>
      <c r="W1072" s="295"/>
      <c r="X1072" s="295"/>
      <c r="Y1072" s="295"/>
      <c r="Z1072" s="295"/>
      <c r="AA1072" s="310" t="str">
        <f>IFERROR(Tabla135[[#This Row],[Peso del control]]+Tabla135[[#This Row],[Peso de la implementación]],"")</f>
        <v/>
      </c>
      <c r="AB1072" s="310" t="str" cm="1">
        <f t="array" ref="AB1072">IFERROR(IF(Tabla135[[#This Row],[Registro diligenciado]]=TRUE,_xlfn.IFS(AND(Tabla135[[#This Row],[No. de Control]]=1,Tabla135[[#This Row],[Desplazamiento en la Matriz]]="Probabilidad"),D1072-(D1072*Tabla135[[#This Row],[Valor del control]]),AND(Tabla135[[#This Row],[No. de Control]]&gt;1,Tabla135[[#This Row],[Desplazamiento en la Matriz]]="Probabilidad"),AB1071-(AB1071*Tabla135[[#This Row],[Valor del control]]),AND(Tabla135[[#This Row],[No. de Control]]=1,Tabla135[[#This Row],[Desplazamiento en la Matriz]]="Impacto"),D1072,AND(Tabla135[[#This Row],[No. de Control]]&gt;1,Tabla135[[#This Row],[Desplazamiento en la Matriz]]="Impacto"),AB1071),""),"")</f>
        <v/>
      </c>
      <c r="AC1072" s="310" t="str" cm="1">
        <f t="array" ref="AC1072">IFERROR(IF(Tabla135[[#This Row],[Registro diligenciado]]=TRUE,_xlfn.IFS(AND(Tabla135[[#This Row],[No. de Control]]=1,Tabla135[[#This Row],[Desplazamiento en la Matriz]]="Impacto"),E1072-(E1072*Tabla135[[#This Row],[Valor del control]]),AND(Tabla135[[#This Row],[No. de Control]]&gt;1,Tabla135[[#This Row],[Desplazamiento en la Matriz]]="Impacto"),AC1071-(AC1071*Tabla135[[#This Row],[Valor del control]]),AND(Tabla135[[#This Row],[No. de Control]]=1,Tabla135[[#This Row],[Desplazamiento en la Matriz]]="Probabilidad"),E1072,AND(Tabla135[[#This Row],[No. de Control]]&gt;1,Tabla135[[#This Row],[Desplazamiento en la Matriz]]="Probabilidad"),AC1071),""),"")</f>
        <v/>
      </c>
      <c r="AD1072" s="310">
        <f>IFERROR(_xlfn.MINIFS(Tabla135[Probabilidad residual],Tabla135[Id Riesgo],Tabla135[[#This Row],[Id Riesgo]]),"")</f>
        <v>0</v>
      </c>
      <c r="AE1072" s="310">
        <f>IFERROR(_xlfn.MINIFS(Tabla135[Impacto residual],Tabla135[Id Riesgo],Tabla135[[#This Row],[Id Riesgo]]),"")</f>
        <v>0</v>
      </c>
      <c r="AF1072" s="310" t="str" cm="1">
        <f t="array" ref="AF107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72" s="310" t="str" cm="1">
        <f t="array" ref="AG107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7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72" s="213"/>
      <c r="AJ1072" s="727">
        <f>_xlfn.MINIFS(Tabla135[Probabilidad residual],Tabla135[Id Riesgo],Tabla135[[#This Row],[Id Riesgo]])</f>
        <v>0</v>
      </c>
      <c r="AK1072" s="727">
        <f>_xlfn.MINIFS(Tabla135[Impacto residual],Tabla135[Id Riesgo],Tabla135[[#This Row],[Id Riesgo]])</f>
        <v>0</v>
      </c>
      <c r="AL1072" s="727" t="str" cm="1">
        <f t="array" ref="AL1072">IFERROR(_xlfn.IFS(AND(AJ1072&gt;=CONFIGURACIÓN!$BF$6,AJ1072&lt;=CONFIGURACIÓN!$BG$6),CONFIGURACIÓN!$BE$6,AND(AJ1072&gt;=CONFIGURACIÓN!$BF$7,AJ1072&lt;=CONFIGURACIÓN!$BG$7),CONFIGURACIÓN!$BE$7,AND(AJ1072&gt;=CONFIGURACIÓN!$BF$8,AJ1072&lt;=CONFIGURACIÓN!$BG$8),CONFIGURACIÓN!$BE$8,AND(AJ1072&gt;=CONFIGURACIÓN!$BF$9,AJ1072&lt;=CONFIGURACIÓN!$BG$9),CONFIGURACIÓN!$BE$9,AND(AJ1072&gt;=CONFIGURACIÓN!$BF$10,AJ1072&lt;=CONFIGURACIÓN!$BG$10),CONFIGURACIÓN!$BE$10),"")</f>
        <v/>
      </c>
      <c r="AM1072" s="727" t="str" cm="1">
        <f t="array" ref="AM1072">IFERROR(_xlfn.IFS(AND(AK1072&gt;=CONFIGURACIÓN!$BJ$6,AK1072&lt;=CONFIGURACIÓN!$BK$6),CONFIGURACIÓN!$BI$6,AND(AK1072&gt;=CONFIGURACIÓN!$BJ$7,AK1072&lt;=CONFIGURACIÓN!$BK$7),CONFIGURACIÓN!$BI$7,AND(AK1072&gt;=CONFIGURACIÓN!$BJ$8,AK1072&lt;=CONFIGURACIÓN!$BK$8),CONFIGURACIÓN!$BI$8,AND(AK1072&gt;=CONFIGURACIÓN!$BJ$9,AK1072&lt;=CONFIGURACIÓN!$BK$9),CONFIGURACIÓN!$BI$9,AND(AK1072&gt;=CONFIGURACIÓN!$BJ$10,AK1072&lt;=CONFIGURACIÓN!$BK$10),CONFIGURACIÓN!$BI$10),"")</f>
        <v/>
      </c>
      <c r="AN1072" s="213"/>
      <c r="AO1072" s="213"/>
      <c r="AP1072" s="213"/>
      <c r="AQ1072" s="213"/>
      <c r="AR1072" s="213"/>
      <c r="AS1072" s="213"/>
      <c r="AT1072" s="213"/>
      <c r="AU1072" s="213"/>
      <c r="AV1072" s="213"/>
      <c r="AW1072" s="213"/>
      <c r="AX1072" s="213"/>
      <c r="AY1072" s="213"/>
    </row>
    <row r="1073" spans="1:51" ht="14.6" x14ac:dyDescent="0.4">
      <c r="A1073" s="735" t="str">
        <f>Tabla135[[#This Row],[Id Riesgo]]</f>
        <v>RC107</v>
      </c>
      <c r="B1073" s="736" t="str">
        <f>Tabla135[[#This Row],[Riesgo]]</f>
        <v/>
      </c>
      <c r="C1073" s="742" t="b">
        <f>Tabla135[[#This Row],[Identificado en paso 1 y 2?]]</f>
        <v>0</v>
      </c>
      <c r="D1073" s="727" t="str">
        <f>_xlfn.XLOOKUP(Tabla135[[#This Row],[Id Riesgo]],Tabla13[Id Riesgo],Tabla13[Probabilidad],"",1)</f>
        <v/>
      </c>
      <c r="E1073" s="727" t="str">
        <f>IF(C1073=TRUE,_xlfn.XLOOKUP(Tabla135[[#This Row],[Id Riesgo]],Tabla13[Id Riesgo],Tabla13[Porcentaje Impacto],"",1),"")</f>
        <v/>
      </c>
      <c r="F1073" s="290" t="str">
        <f t="shared" ref="F1073:F1081" si="106">F1072</f>
        <v>RC107</v>
      </c>
      <c r="G1073" s="415" t="b">
        <f>_xlfn.XLOOKUP(F1073,Tabla13[Id Riesgo],Tabla13[Registro diligenciado],FALSE,1)</f>
        <v>0</v>
      </c>
      <c r="H1073" s="290" t="str">
        <f>IF(G1073,_xlfn.XLOOKUP(F1073,Tabla6[Id Riesgo],Tabla6[DESCRIPCIÓN DEL RIESGO],FALSE,1),"")</f>
        <v/>
      </c>
      <c r="I1073" s="327" t="str">
        <f>_xlfn.XLOOKUP(Tabla135[[#This Row],[Id Riesgo]],Tabla13[Id Riesgo],Tabla13[Probabilidad])</f>
        <v/>
      </c>
      <c r="J1073" s="327" t="str">
        <f>_xlfn.XLOOKUP(Tabla135[[#This Row],[Id Riesgo]],Tabla13[Id Riesgo],Tabla13[Porcentaje Impacto],"",1)</f>
        <v/>
      </c>
      <c r="K1073" s="311">
        <v>2</v>
      </c>
      <c r="L1073" s="314"/>
      <c r="M1073" s="314"/>
      <c r="N1073" s="314"/>
      <c r="O1073" s="295"/>
      <c r="P1073" s="314"/>
      <c r="Q1073" s="328" t="str">
        <f>_xlfn.TEXTJOIN(" ",TRUE,Tabla135[[#This Row],[Actividad - Acción ¿Qué?
Inicia con verbo]],Tabla135[[#This Row],[Complemento
(Observaciones o desviaciones)]])</f>
        <v/>
      </c>
      <c r="R1073" s="295"/>
      <c r="S1073" s="327" t="str">
        <f>_xlfn.XLOOKUP(Tabla135[[#This Row],[Tipo de control]],Tabla7[Tipo de control],Tabla7[Peso],"",1)</f>
        <v/>
      </c>
      <c r="T1073" s="290" t="str">
        <f>_xlfn.XLOOKUP(Tabla135[[#This Row],[Tipo de control]],Tabla7[Tipo de control],Tabla7[Afectación matriz],"",1)</f>
        <v/>
      </c>
      <c r="U1073" s="295"/>
      <c r="V1073" s="327" t="str">
        <f>_xlfn.XLOOKUP(Tabla135[[#This Row],[Implementación]],Tabla11[Implementación],Tabla11[Peso],"",1)</f>
        <v/>
      </c>
      <c r="W1073" s="295"/>
      <c r="X1073" s="295"/>
      <c r="Y1073" s="295"/>
      <c r="Z1073" s="295"/>
      <c r="AA1073" s="310" t="str">
        <f>IFERROR(Tabla135[[#This Row],[Peso del control]]+Tabla135[[#This Row],[Peso de la implementación]],"")</f>
        <v/>
      </c>
      <c r="AB1073" s="310" t="str" cm="1">
        <f t="array" ref="AB1073">IFERROR(IF(Tabla135[[#This Row],[Registro diligenciado]]=TRUE,_xlfn.IFS(AND(Tabla135[[#This Row],[No. de Control]]=1,Tabla135[[#This Row],[Desplazamiento en la Matriz]]="Probabilidad"),D1073-(D1073*Tabla135[[#This Row],[Valor del control]]),AND(Tabla135[[#This Row],[No. de Control]]&gt;1,Tabla135[[#This Row],[Desplazamiento en la Matriz]]="Probabilidad"),AB1072-(AB1072*Tabla135[[#This Row],[Valor del control]]),AND(Tabla135[[#This Row],[No. de Control]]=1,Tabla135[[#This Row],[Desplazamiento en la Matriz]]="Impacto"),D1073,AND(Tabla135[[#This Row],[No. de Control]]&gt;1,Tabla135[[#This Row],[Desplazamiento en la Matriz]]="Impacto"),AB1072),""),"")</f>
        <v/>
      </c>
      <c r="AC1073" s="310" t="str" cm="1">
        <f t="array" ref="AC1073">IFERROR(IF(Tabla135[[#This Row],[Registro diligenciado]]=TRUE,_xlfn.IFS(AND(Tabla135[[#This Row],[No. de Control]]=1,Tabla135[[#This Row],[Desplazamiento en la Matriz]]="Impacto"),E1073-(E1073*Tabla135[[#This Row],[Valor del control]]),AND(Tabla135[[#This Row],[No. de Control]]&gt;1,Tabla135[[#This Row],[Desplazamiento en la Matriz]]="Impacto"),AC1072-(AC1072*Tabla135[[#This Row],[Valor del control]]),AND(Tabla135[[#This Row],[No. de Control]]=1,Tabla135[[#This Row],[Desplazamiento en la Matriz]]="Probabilidad"),E1073,AND(Tabla135[[#This Row],[No. de Control]]&gt;1,Tabla135[[#This Row],[Desplazamiento en la Matriz]]="Probabilidad"),AC1072),""),"")</f>
        <v/>
      </c>
      <c r="AD1073" s="310">
        <f>IFERROR(_xlfn.MINIFS(Tabla135[Probabilidad residual],Tabla135[Id Riesgo],Tabla135[[#This Row],[Id Riesgo]]),"")</f>
        <v>0</v>
      </c>
      <c r="AE1073" s="310">
        <f>IFERROR(_xlfn.MINIFS(Tabla135[Impacto residual],Tabla135[Id Riesgo],Tabla135[[#This Row],[Id Riesgo]]),"")</f>
        <v>0</v>
      </c>
      <c r="AF1073" s="310" t="str" cm="1">
        <f t="array" ref="AF107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73" s="310" t="str" cm="1">
        <f t="array" ref="AG107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7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73" s="213"/>
      <c r="AJ1073" s="727">
        <f>_xlfn.MINIFS(Tabla135[Probabilidad residual],Tabla135[Id Riesgo],Tabla135[[#This Row],[Id Riesgo]])</f>
        <v>0</v>
      </c>
      <c r="AK1073" s="727">
        <f>_xlfn.MINIFS(Tabla135[Impacto residual],Tabla135[Id Riesgo],Tabla135[[#This Row],[Id Riesgo]])</f>
        <v>0</v>
      </c>
      <c r="AL1073" s="727"/>
      <c r="AM1073" s="727"/>
      <c r="AN1073" s="213"/>
      <c r="AO1073" s="213"/>
      <c r="AP1073" s="213"/>
      <c r="AQ1073" s="213"/>
      <c r="AR1073" s="213"/>
      <c r="AS1073" s="213"/>
      <c r="AT1073" s="213"/>
      <c r="AU1073" s="213"/>
      <c r="AV1073" s="213"/>
      <c r="AW1073" s="213"/>
      <c r="AX1073" s="213"/>
      <c r="AY1073" s="213"/>
    </row>
    <row r="1074" spans="1:51" ht="14.6" x14ac:dyDescent="0.4">
      <c r="A1074" s="735" t="str">
        <f>Tabla135[[#This Row],[Id Riesgo]]</f>
        <v>RC107</v>
      </c>
      <c r="B1074" s="736" t="str">
        <f>Tabla135[[#This Row],[Riesgo]]</f>
        <v/>
      </c>
      <c r="C1074" s="742" t="b">
        <f>Tabla135[[#This Row],[Identificado en paso 1 y 2?]]</f>
        <v>0</v>
      </c>
      <c r="D1074" s="727" t="str">
        <f>_xlfn.XLOOKUP(Tabla135[[#This Row],[Id Riesgo]],Tabla13[Id Riesgo],Tabla13[Probabilidad],"",1)</f>
        <v/>
      </c>
      <c r="E1074" s="727" t="str">
        <f>IF(C1074=TRUE,_xlfn.XLOOKUP(Tabla135[[#This Row],[Id Riesgo]],Tabla13[Id Riesgo],Tabla13[Porcentaje Impacto],"",1),"")</f>
        <v/>
      </c>
      <c r="F1074" s="290" t="str">
        <f t="shared" si="106"/>
        <v>RC107</v>
      </c>
      <c r="G1074" s="415" t="b">
        <f>_xlfn.XLOOKUP(F1074,Tabla13[Id Riesgo],Tabla13[Registro diligenciado],FALSE,1)</f>
        <v>0</v>
      </c>
      <c r="H1074" s="290" t="str">
        <f>IF(G1074,_xlfn.XLOOKUP(F1074,Tabla6[Id Riesgo],Tabla6[DESCRIPCIÓN DEL RIESGO],FALSE,1),"")</f>
        <v/>
      </c>
      <c r="I1074" s="327" t="str">
        <f>_xlfn.XLOOKUP(Tabla135[[#This Row],[Id Riesgo]],Tabla13[Id Riesgo],Tabla13[Probabilidad])</f>
        <v/>
      </c>
      <c r="J1074" s="327" t="str">
        <f>_xlfn.XLOOKUP(Tabla135[[#This Row],[Id Riesgo]],Tabla13[Id Riesgo],Tabla13[Porcentaje Impacto],"",1)</f>
        <v/>
      </c>
      <c r="K1074" s="311">
        <v>3</v>
      </c>
      <c r="L1074" s="314"/>
      <c r="M1074" s="314"/>
      <c r="N1074" s="314"/>
      <c r="O1074" s="295"/>
      <c r="P1074" s="314"/>
      <c r="Q1074" s="328" t="str">
        <f>_xlfn.TEXTJOIN(" ",TRUE,Tabla135[[#This Row],[Actividad - Acción ¿Qué?
Inicia con verbo]],Tabla135[[#This Row],[Complemento
(Observaciones o desviaciones)]])</f>
        <v/>
      </c>
      <c r="R1074" s="295"/>
      <c r="S1074" s="327" t="str">
        <f>_xlfn.XLOOKUP(Tabla135[[#This Row],[Tipo de control]],Tabla7[Tipo de control],Tabla7[Peso],"",1)</f>
        <v/>
      </c>
      <c r="T1074" s="290" t="str">
        <f>_xlfn.XLOOKUP(Tabla135[[#This Row],[Tipo de control]],Tabla7[Tipo de control],Tabla7[Afectación matriz],"",1)</f>
        <v/>
      </c>
      <c r="U1074" s="295"/>
      <c r="V1074" s="327" t="str">
        <f>_xlfn.XLOOKUP(Tabla135[[#This Row],[Implementación]],Tabla11[Implementación],Tabla11[Peso],"",1)</f>
        <v/>
      </c>
      <c r="W1074" s="295"/>
      <c r="X1074" s="295"/>
      <c r="Y1074" s="295"/>
      <c r="Z1074" s="295"/>
      <c r="AA1074" s="310" t="str">
        <f>IFERROR(Tabla135[[#This Row],[Peso del control]]+Tabla135[[#This Row],[Peso de la implementación]],"")</f>
        <v/>
      </c>
      <c r="AB1074" s="310" t="str" cm="1">
        <f t="array" ref="AB1074">IFERROR(IF(Tabla135[[#This Row],[Registro diligenciado]]=TRUE,_xlfn.IFS(AND(Tabla135[[#This Row],[No. de Control]]=1,Tabla135[[#This Row],[Desplazamiento en la Matriz]]="Probabilidad"),D1074-(D1074*Tabla135[[#This Row],[Valor del control]]),AND(Tabla135[[#This Row],[No. de Control]]&gt;1,Tabla135[[#This Row],[Desplazamiento en la Matriz]]="Probabilidad"),AB1073-(AB1073*Tabla135[[#This Row],[Valor del control]]),AND(Tabla135[[#This Row],[No. de Control]]=1,Tabla135[[#This Row],[Desplazamiento en la Matriz]]="Impacto"),D1074,AND(Tabla135[[#This Row],[No. de Control]]&gt;1,Tabla135[[#This Row],[Desplazamiento en la Matriz]]="Impacto"),AB1073),""),"")</f>
        <v/>
      </c>
      <c r="AC1074" s="310" t="str" cm="1">
        <f t="array" ref="AC1074">IFERROR(IF(Tabla135[[#This Row],[Registro diligenciado]]=TRUE,_xlfn.IFS(AND(Tabla135[[#This Row],[No. de Control]]=1,Tabla135[[#This Row],[Desplazamiento en la Matriz]]="Impacto"),E1074-(E1074*Tabla135[[#This Row],[Valor del control]]),AND(Tabla135[[#This Row],[No. de Control]]&gt;1,Tabla135[[#This Row],[Desplazamiento en la Matriz]]="Impacto"),AC1073-(AC1073*Tabla135[[#This Row],[Valor del control]]),AND(Tabla135[[#This Row],[No. de Control]]=1,Tabla135[[#This Row],[Desplazamiento en la Matriz]]="Probabilidad"),E1074,AND(Tabla135[[#This Row],[No. de Control]]&gt;1,Tabla135[[#This Row],[Desplazamiento en la Matriz]]="Probabilidad"),AC1073),""),"")</f>
        <v/>
      </c>
      <c r="AD1074" s="310">
        <f>IFERROR(_xlfn.MINIFS(Tabla135[Probabilidad residual],Tabla135[Id Riesgo],Tabla135[[#This Row],[Id Riesgo]]),"")</f>
        <v>0</v>
      </c>
      <c r="AE1074" s="310">
        <f>IFERROR(_xlfn.MINIFS(Tabla135[Impacto residual],Tabla135[Id Riesgo],Tabla135[[#This Row],[Id Riesgo]]),"")</f>
        <v>0</v>
      </c>
      <c r="AF1074" s="310" t="str" cm="1">
        <f t="array" ref="AF107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74" s="310" t="str" cm="1">
        <f t="array" ref="AG107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7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74" s="213"/>
      <c r="AJ1074" s="727">
        <f>_xlfn.MINIFS(Tabla135[Probabilidad residual],Tabla135[Id Riesgo],Tabla135[[#This Row],[Id Riesgo]])</f>
        <v>0</v>
      </c>
      <c r="AK1074" s="727">
        <f>_xlfn.MINIFS(Tabla135[Impacto residual],Tabla135[Id Riesgo],Tabla135[[#This Row],[Id Riesgo]])</f>
        <v>0</v>
      </c>
      <c r="AL1074" s="727"/>
      <c r="AM1074" s="727"/>
      <c r="AN1074" s="213"/>
      <c r="AO1074" s="213"/>
      <c r="AP1074" s="213"/>
      <c r="AQ1074" s="213"/>
      <c r="AR1074" s="213"/>
      <c r="AS1074" s="213"/>
      <c r="AT1074" s="213"/>
      <c r="AU1074" s="213"/>
      <c r="AV1074" s="213"/>
      <c r="AW1074" s="213"/>
      <c r="AX1074" s="213"/>
      <c r="AY1074" s="213"/>
    </row>
    <row r="1075" spans="1:51" ht="14.6" x14ac:dyDescent="0.4">
      <c r="A1075" s="735" t="str">
        <f>Tabla135[[#This Row],[Id Riesgo]]</f>
        <v>RC107</v>
      </c>
      <c r="B1075" s="736" t="str">
        <f>Tabla135[[#This Row],[Riesgo]]</f>
        <v/>
      </c>
      <c r="C1075" s="742" t="b">
        <f>Tabla135[[#This Row],[Identificado en paso 1 y 2?]]</f>
        <v>0</v>
      </c>
      <c r="D1075" s="727" t="str">
        <f>_xlfn.XLOOKUP(Tabla135[[#This Row],[Id Riesgo]],Tabla13[Id Riesgo],Tabla13[Probabilidad],"",1)</f>
        <v/>
      </c>
      <c r="E1075" s="727" t="str">
        <f>IF(C1075=TRUE,_xlfn.XLOOKUP(Tabla135[[#This Row],[Id Riesgo]],Tabla13[Id Riesgo],Tabla13[Porcentaje Impacto],"",1),"")</f>
        <v/>
      </c>
      <c r="F1075" s="290" t="str">
        <f t="shared" si="106"/>
        <v>RC107</v>
      </c>
      <c r="G1075" s="415" t="b">
        <f>_xlfn.XLOOKUP(F1075,Tabla13[Id Riesgo],Tabla13[Registro diligenciado],FALSE,1)</f>
        <v>0</v>
      </c>
      <c r="H1075" s="290" t="str">
        <f>IF(G1075,_xlfn.XLOOKUP(F1075,Tabla6[Id Riesgo],Tabla6[DESCRIPCIÓN DEL RIESGO],FALSE,1),"")</f>
        <v/>
      </c>
      <c r="I1075" s="327" t="str">
        <f>_xlfn.XLOOKUP(Tabla135[[#This Row],[Id Riesgo]],Tabla13[Id Riesgo],Tabla13[Probabilidad])</f>
        <v/>
      </c>
      <c r="J1075" s="327" t="str">
        <f>_xlfn.XLOOKUP(Tabla135[[#This Row],[Id Riesgo]],Tabla13[Id Riesgo],Tabla13[Porcentaje Impacto],"",1)</f>
        <v/>
      </c>
      <c r="K1075" s="311">
        <v>4</v>
      </c>
      <c r="L1075" s="314"/>
      <c r="M1075" s="314"/>
      <c r="N1075" s="314"/>
      <c r="O1075" s="295"/>
      <c r="P1075" s="314"/>
      <c r="Q1075" s="328" t="str">
        <f>_xlfn.TEXTJOIN(" ",TRUE,Tabla135[[#This Row],[Actividad - Acción ¿Qué?
Inicia con verbo]],Tabla135[[#This Row],[Complemento
(Observaciones o desviaciones)]])</f>
        <v/>
      </c>
      <c r="R1075" s="295"/>
      <c r="S1075" s="327" t="str">
        <f>_xlfn.XLOOKUP(Tabla135[[#This Row],[Tipo de control]],Tabla7[Tipo de control],Tabla7[Peso],"",1)</f>
        <v/>
      </c>
      <c r="T1075" s="290" t="str">
        <f>_xlfn.XLOOKUP(Tabla135[[#This Row],[Tipo de control]],Tabla7[Tipo de control],Tabla7[Afectación matriz],"",1)</f>
        <v/>
      </c>
      <c r="U1075" s="295"/>
      <c r="V1075" s="327" t="str">
        <f>_xlfn.XLOOKUP(Tabla135[[#This Row],[Implementación]],Tabla11[Implementación],Tabla11[Peso],"",1)</f>
        <v/>
      </c>
      <c r="W1075" s="295"/>
      <c r="X1075" s="295"/>
      <c r="Y1075" s="295"/>
      <c r="Z1075" s="295"/>
      <c r="AA1075" s="310" t="str">
        <f>IFERROR(Tabla135[[#This Row],[Peso del control]]+Tabla135[[#This Row],[Peso de la implementación]],"")</f>
        <v/>
      </c>
      <c r="AB1075" s="310" t="str" cm="1">
        <f t="array" ref="AB1075">IFERROR(IF(Tabla135[[#This Row],[Registro diligenciado]]=TRUE,_xlfn.IFS(AND(Tabla135[[#This Row],[No. de Control]]=1,Tabla135[[#This Row],[Desplazamiento en la Matriz]]="Probabilidad"),D1075-(D1075*Tabla135[[#This Row],[Valor del control]]),AND(Tabla135[[#This Row],[No. de Control]]&gt;1,Tabla135[[#This Row],[Desplazamiento en la Matriz]]="Probabilidad"),AB1074-(AB1074*Tabla135[[#This Row],[Valor del control]]),AND(Tabla135[[#This Row],[No. de Control]]=1,Tabla135[[#This Row],[Desplazamiento en la Matriz]]="Impacto"),D1075,AND(Tabla135[[#This Row],[No. de Control]]&gt;1,Tabla135[[#This Row],[Desplazamiento en la Matriz]]="Impacto"),AB1074),""),"")</f>
        <v/>
      </c>
      <c r="AC1075" s="310" t="str" cm="1">
        <f t="array" ref="AC1075">IFERROR(IF(Tabla135[[#This Row],[Registro diligenciado]]=TRUE,_xlfn.IFS(AND(Tabla135[[#This Row],[No. de Control]]=1,Tabla135[[#This Row],[Desplazamiento en la Matriz]]="Impacto"),E1075-(E1075*Tabla135[[#This Row],[Valor del control]]),AND(Tabla135[[#This Row],[No. de Control]]&gt;1,Tabla135[[#This Row],[Desplazamiento en la Matriz]]="Impacto"),AC1074-(AC1074*Tabla135[[#This Row],[Valor del control]]),AND(Tabla135[[#This Row],[No. de Control]]=1,Tabla135[[#This Row],[Desplazamiento en la Matriz]]="Probabilidad"),E1075,AND(Tabla135[[#This Row],[No. de Control]]&gt;1,Tabla135[[#This Row],[Desplazamiento en la Matriz]]="Probabilidad"),AC1074),""),"")</f>
        <v/>
      </c>
      <c r="AD1075" s="310">
        <f>IFERROR(_xlfn.MINIFS(Tabla135[Probabilidad residual],Tabla135[Id Riesgo],Tabla135[[#This Row],[Id Riesgo]]),"")</f>
        <v>0</v>
      </c>
      <c r="AE1075" s="310">
        <f>IFERROR(_xlfn.MINIFS(Tabla135[Impacto residual],Tabla135[Id Riesgo],Tabla135[[#This Row],[Id Riesgo]]),"")</f>
        <v>0</v>
      </c>
      <c r="AF1075" s="310" t="str" cm="1">
        <f t="array" ref="AF107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75" s="310" t="str" cm="1">
        <f t="array" ref="AG107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7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75" s="213"/>
      <c r="AJ1075" s="727">
        <f>_xlfn.MINIFS(Tabla135[Probabilidad residual],Tabla135[Id Riesgo],Tabla135[[#This Row],[Id Riesgo]])</f>
        <v>0</v>
      </c>
      <c r="AK1075" s="727">
        <f>_xlfn.MINIFS(Tabla135[Impacto residual],Tabla135[Id Riesgo],Tabla135[[#This Row],[Id Riesgo]])</f>
        <v>0</v>
      </c>
      <c r="AL1075" s="727"/>
      <c r="AM1075" s="727"/>
      <c r="AN1075" s="213"/>
      <c r="AO1075" s="213"/>
      <c r="AP1075" s="213"/>
      <c r="AQ1075" s="213"/>
      <c r="AR1075" s="213"/>
      <c r="AS1075" s="213"/>
      <c r="AT1075" s="213"/>
      <c r="AU1075" s="213"/>
      <c r="AV1075" s="213"/>
      <c r="AW1075" s="213"/>
      <c r="AX1075" s="213"/>
      <c r="AY1075" s="213"/>
    </row>
    <row r="1076" spans="1:51" ht="14.6" x14ac:dyDescent="0.4">
      <c r="A1076" s="735" t="str">
        <f>Tabla135[[#This Row],[Id Riesgo]]</f>
        <v>RC107</v>
      </c>
      <c r="B1076" s="736" t="str">
        <f>Tabla135[[#This Row],[Riesgo]]</f>
        <v/>
      </c>
      <c r="C1076" s="742" t="b">
        <f>Tabla135[[#This Row],[Identificado en paso 1 y 2?]]</f>
        <v>0</v>
      </c>
      <c r="D1076" s="727" t="str">
        <f>_xlfn.XLOOKUP(Tabla135[[#This Row],[Id Riesgo]],Tabla13[Id Riesgo],Tabla13[Probabilidad],"",1)</f>
        <v/>
      </c>
      <c r="E1076" s="727" t="str">
        <f>IF(C1076=TRUE,_xlfn.XLOOKUP(Tabla135[[#This Row],[Id Riesgo]],Tabla13[Id Riesgo],Tabla13[Porcentaje Impacto],"",1),"")</f>
        <v/>
      </c>
      <c r="F1076" s="290" t="str">
        <f t="shared" si="106"/>
        <v>RC107</v>
      </c>
      <c r="G1076" s="415" t="b">
        <f>_xlfn.XLOOKUP(F1076,Tabla13[Id Riesgo],Tabla13[Registro diligenciado],FALSE,1)</f>
        <v>0</v>
      </c>
      <c r="H1076" s="290" t="str">
        <f>IF(G1076,_xlfn.XLOOKUP(F1076,Tabla6[Id Riesgo],Tabla6[DESCRIPCIÓN DEL RIESGO],FALSE,1),"")</f>
        <v/>
      </c>
      <c r="I1076" s="327" t="str">
        <f>_xlfn.XLOOKUP(Tabla135[[#This Row],[Id Riesgo]],Tabla13[Id Riesgo],Tabla13[Probabilidad])</f>
        <v/>
      </c>
      <c r="J1076" s="327" t="str">
        <f>_xlfn.XLOOKUP(Tabla135[[#This Row],[Id Riesgo]],Tabla13[Id Riesgo],Tabla13[Porcentaje Impacto],"",1)</f>
        <v/>
      </c>
      <c r="K1076" s="311">
        <v>5</v>
      </c>
      <c r="L1076" s="314"/>
      <c r="M1076" s="314"/>
      <c r="N1076" s="314"/>
      <c r="O1076" s="295"/>
      <c r="P1076" s="314"/>
      <c r="Q1076" s="328" t="str">
        <f>_xlfn.TEXTJOIN(" ",TRUE,Tabla135[[#This Row],[Actividad - Acción ¿Qué?
Inicia con verbo]],Tabla135[[#This Row],[Complemento
(Observaciones o desviaciones)]])</f>
        <v/>
      </c>
      <c r="R1076" s="295"/>
      <c r="S1076" s="327" t="str">
        <f>_xlfn.XLOOKUP(Tabla135[[#This Row],[Tipo de control]],Tabla7[Tipo de control],Tabla7[Peso],"",1)</f>
        <v/>
      </c>
      <c r="T1076" s="290" t="str">
        <f>_xlfn.XLOOKUP(Tabla135[[#This Row],[Tipo de control]],Tabla7[Tipo de control],Tabla7[Afectación matriz],"",1)</f>
        <v/>
      </c>
      <c r="U1076" s="295"/>
      <c r="V1076" s="327" t="str">
        <f>_xlfn.XLOOKUP(Tabla135[[#This Row],[Implementación]],Tabla11[Implementación],Tabla11[Peso],"",1)</f>
        <v/>
      </c>
      <c r="W1076" s="295"/>
      <c r="X1076" s="295"/>
      <c r="Y1076" s="295"/>
      <c r="Z1076" s="295"/>
      <c r="AA1076" s="310" t="str">
        <f>IFERROR(Tabla135[[#This Row],[Peso del control]]+Tabla135[[#This Row],[Peso de la implementación]],"")</f>
        <v/>
      </c>
      <c r="AB1076" s="310" t="str" cm="1">
        <f t="array" ref="AB1076">IFERROR(IF(Tabla135[[#This Row],[Registro diligenciado]]=TRUE,_xlfn.IFS(AND(Tabla135[[#This Row],[No. de Control]]=1,Tabla135[[#This Row],[Desplazamiento en la Matriz]]="Probabilidad"),D1076-(D1076*Tabla135[[#This Row],[Valor del control]]),AND(Tabla135[[#This Row],[No. de Control]]&gt;1,Tabla135[[#This Row],[Desplazamiento en la Matriz]]="Probabilidad"),AB1075-(AB1075*Tabla135[[#This Row],[Valor del control]]),AND(Tabla135[[#This Row],[No. de Control]]=1,Tabla135[[#This Row],[Desplazamiento en la Matriz]]="Impacto"),D1076,AND(Tabla135[[#This Row],[No. de Control]]&gt;1,Tabla135[[#This Row],[Desplazamiento en la Matriz]]="Impacto"),AB1075),""),"")</f>
        <v/>
      </c>
      <c r="AC1076" s="310" t="str" cm="1">
        <f t="array" ref="AC1076">IFERROR(IF(Tabla135[[#This Row],[Registro diligenciado]]=TRUE,_xlfn.IFS(AND(Tabla135[[#This Row],[No. de Control]]=1,Tabla135[[#This Row],[Desplazamiento en la Matriz]]="Impacto"),E1076-(E1076*Tabla135[[#This Row],[Valor del control]]),AND(Tabla135[[#This Row],[No. de Control]]&gt;1,Tabla135[[#This Row],[Desplazamiento en la Matriz]]="Impacto"),AC1075-(AC1075*Tabla135[[#This Row],[Valor del control]]),AND(Tabla135[[#This Row],[No. de Control]]=1,Tabla135[[#This Row],[Desplazamiento en la Matriz]]="Probabilidad"),E1076,AND(Tabla135[[#This Row],[No. de Control]]&gt;1,Tabla135[[#This Row],[Desplazamiento en la Matriz]]="Probabilidad"),AC1075),""),"")</f>
        <v/>
      </c>
      <c r="AD1076" s="310">
        <f>IFERROR(_xlfn.MINIFS(Tabla135[Probabilidad residual],Tabla135[Id Riesgo],Tabla135[[#This Row],[Id Riesgo]]),"")</f>
        <v>0</v>
      </c>
      <c r="AE1076" s="310">
        <f>IFERROR(_xlfn.MINIFS(Tabla135[Impacto residual],Tabla135[Id Riesgo],Tabla135[[#This Row],[Id Riesgo]]),"")</f>
        <v>0</v>
      </c>
      <c r="AF1076" s="310" t="str" cm="1">
        <f t="array" ref="AF107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76" s="310" t="str" cm="1">
        <f t="array" ref="AG107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7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76" s="213"/>
      <c r="AJ1076" s="727">
        <f>_xlfn.MINIFS(Tabla135[Probabilidad residual],Tabla135[Id Riesgo],Tabla135[[#This Row],[Id Riesgo]])</f>
        <v>0</v>
      </c>
      <c r="AK1076" s="727">
        <f>_xlfn.MINIFS(Tabla135[Impacto residual],Tabla135[Id Riesgo],Tabla135[[#This Row],[Id Riesgo]])</f>
        <v>0</v>
      </c>
      <c r="AL1076" s="727"/>
      <c r="AM1076" s="727"/>
      <c r="AN1076" s="213"/>
      <c r="AO1076" s="213"/>
      <c r="AP1076" s="213"/>
      <c r="AQ1076" s="213"/>
      <c r="AR1076" s="213"/>
      <c r="AS1076" s="213"/>
      <c r="AT1076" s="213"/>
      <c r="AU1076" s="213"/>
      <c r="AV1076" s="213"/>
      <c r="AW1076" s="213"/>
      <c r="AX1076" s="213"/>
      <c r="AY1076" s="213"/>
    </row>
    <row r="1077" spans="1:51" ht="14.6" x14ac:dyDescent="0.4">
      <c r="A1077" s="735" t="str">
        <f>Tabla135[[#This Row],[Id Riesgo]]</f>
        <v>RC107</v>
      </c>
      <c r="B1077" s="736" t="str">
        <f>Tabla135[[#This Row],[Riesgo]]</f>
        <v/>
      </c>
      <c r="C1077" s="742" t="b">
        <f>Tabla135[[#This Row],[Identificado en paso 1 y 2?]]</f>
        <v>0</v>
      </c>
      <c r="D1077" s="727" t="str">
        <f>_xlfn.XLOOKUP(Tabla135[[#This Row],[Id Riesgo]],Tabla13[Id Riesgo],Tabla13[Probabilidad],"",1)</f>
        <v/>
      </c>
      <c r="E1077" s="727" t="str">
        <f>IF(C1077=TRUE,_xlfn.XLOOKUP(Tabla135[[#This Row],[Id Riesgo]],Tabla13[Id Riesgo],Tabla13[Porcentaje Impacto],"",1),"")</f>
        <v/>
      </c>
      <c r="F1077" s="290" t="str">
        <f t="shared" si="106"/>
        <v>RC107</v>
      </c>
      <c r="G1077" s="415" t="b">
        <f>_xlfn.XLOOKUP(F1077,Tabla13[Id Riesgo],Tabla13[Registro diligenciado],FALSE,1)</f>
        <v>0</v>
      </c>
      <c r="H1077" s="290" t="str">
        <f>IF(G1077,_xlfn.XLOOKUP(F1077,Tabla6[Id Riesgo],Tabla6[DESCRIPCIÓN DEL RIESGO],FALSE,1),"")</f>
        <v/>
      </c>
      <c r="I1077" s="327" t="str">
        <f>_xlfn.XLOOKUP(Tabla135[[#This Row],[Id Riesgo]],Tabla13[Id Riesgo],Tabla13[Probabilidad])</f>
        <v/>
      </c>
      <c r="J1077" s="327" t="str">
        <f>_xlfn.XLOOKUP(Tabla135[[#This Row],[Id Riesgo]],Tabla13[Id Riesgo],Tabla13[Porcentaje Impacto],"",1)</f>
        <v/>
      </c>
      <c r="K1077" s="311">
        <v>6</v>
      </c>
      <c r="L1077" s="314"/>
      <c r="M1077" s="314"/>
      <c r="N1077" s="314"/>
      <c r="O1077" s="295"/>
      <c r="P1077" s="314"/>
      <c r="Q1077" s="328" t="str">
        <f>_xlfn.TEXTJOIN(" ",TRUE,Tabla135[[#This Row],[Actividad - Acción ¿Qué?
Inicia con verbo]],Tabla135[[#This Row],[Complemento
(Observaciones o desviaciones)]])</f>
        <v/>
      </c>
      <c r="R1077" s="295"/>
      <c r="S1077" s="327" t="str">
        <f>_xlfn.XLOOKUP(Tabla135[[#This Row],[Tipo de control]],Tabla7[Tipo de control],Tabla7[Peso],"",1)</f>
        <v/>
      </c>
      <c r="T1077" s="290" t="str">
        <f>_xlfn.XLOOKUP(Tabla135[[#This Row],[Tipo de control]],Tabla7[Tipo de control],Tabla7[Afectación matriz],"",1)</f>
        <v/>
      </c>
      <c r="U1077" s="295"/>
      <c r="V1077" s="327" t="str">
        <f>_xlfn.XLOOKUP(Tabla135[[#This Row],[Implementación]],Tabla11[Implementación],Tabla11[Peso],"",1)</f>
        <v/>
      </c>
      <c r="W1077" s="295"/>
      <c r="X1077" s="295"/>
      <c r="Y1077" s="295"/>
      <c r="Z1077" s="295"/>
      <c r="AA1077" s="310" t="str">
        <f>IFERROR(Tabla135[[#This Row],[Peso del control]]+Tabla135[[#This Row],[Peso de la implementación]],"")</f>
        <v/>
      </c>
      <c r="AB1077" s="310" t="str" cm="1">
        <f t="array" ref="AB1077">IFERROR(IF(Tabla135[[#This Row],[Registro diligenciado]]=TRUE,_xlfn.IFS(AND(Tabla135[[#This Row],[No. de Control]]=1,Tabla135[[#This Row],[Desplazamiento en la Matriz]]="Probabilidad"),D1077-(D1077*Tabla135[[#This Row],[Valor del control]]),AND(Tabla135[[#This Row],[No. de Control]]&gt;1,Tabla135[[#This Row],[Desplazamiento en la Matriz]]="Probabilidad"),AB1076-(AB1076*Tabla135[[#This Row],[Valor del control]]),AND(Tabla135[[#This Row],[No. de Control]]=1,Tabla135[[#This Row],[Desplazamiento en la Matriz]]="Impacto"),D1077,AND(Tabla135[[#This Row],[No. de Control]]&gt;1,Tabla135[[#This Row],[Desplazamiento en la Matriz]]="Impacto"),AB1076),""),"")</f>
        <v/>
      </c>
      <c r="AC1077" s="310" t="str" cm="1">
        <f t="array" ref="AC1077">IFERROR(IF(Tabla135[[#This Row],[Registro diligenciado]]=TRUE,_xlfn.IFS(AND(Tabla135[[#This Row],[No. de Control]]=1,Tabla135[[#This Row],[Desplazamiento en la Matriz]]="Impacto"),E1077-(E1077*Tabla135[[#This Row],[Valor del control]]),AND(Tabla135[[#This Row],[No. de Control]]&gt;1,Tabla135[[#This Row],[Desplazamiento en la Matriz]]="Impacto"),AC1076-(AC1076*Tabla135[[#This Row],[Valor del control]]),AND(Tabla135[[#This Row],[No. de Control]]=1,Tabla135[[#This Row],[Desplazamiento en la Matriz]]="Probabilidad"),E1077,AND(Tabla135[[#This Row],[No. de Control]]&gt;1,Tabla135[[#This Row],[Desplazamiento en la Matriz]]="Probabilidad"),AC1076),""),"")</f>
        <v/>
      </c>
      <c r="AD1077" s="310">
        <f>IFERROR(_xlfn.MINIFS(Tabla135[Probabilidad residual],Tabla135[Id Riesgo],Tabla135[[#This Row],[Id Riesgo]]),"")</f>
        <v>0</v>
      </c>
      <c r="AE1077" s="310">
        <f>IFERROR(_xlfn.MINIFS(Tabla135[Impacto residual],Tabla135[Id Riesgo],Tabla135[[#This Row],[Id Riesgo]]),"")</f>
        <v>0</v>
      </c>
      <c r="AF1077" s="310" t="str" cm="1">
        <f t="array" ref="AF107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77" s="310" t="str" cm="1">
        <f t="array" ref="AG107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7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77" s="213"/>
      <c r="AJ1077" s="727">
        <f>_xlfn.MINIFS(Tabla135[Probabilidad residual],Tabla135[Id Riesgo],Tabla135[[#This Row],[Id Riesgo]])</f>
        <v>0</v>
      </c>
      <c r="AK1077" s="727">
        <f>_xlfn.MINIFS(Tabla135[Impacto residual],Tabla135[Id Riesgo],Tabla135[[#This Row],[Id Riesgo]])</f>
        <v>0</v>
      </c>
      <c r="AL1077" s="727"/>
      <c r="AM1077" s="727"/>
      <c r="AN1077" s="213"/>
      <c r="AO1077" s="213"/>
      <c r="AP1077" s="213"/>
      <c r="AQ1077" s="213"/>
      <c r="AR1077" s="213"/>
      <c r="AS1077" s="213"/>
      <c r="AT1077" s="213"/>
      <c r="AU1077" s="213"/>
      <c r="AV1077" s="213"/>
      <c r="AW1077" s="213"/>
      <c r="AX1077" s="213"/>
      <c r="AY1077" s="213"/>
    </row>
    <row r="1078" spans="1:51" ht="14.6" x14ac:dyDescent="0.4">
      <c r="A1078" s="735" t="str">
        <f>Tabla135[[#This Row],[Id Riesgo]]</f>
        <v>RC107</v>
      </c>
      <c r="B1078" s="736" t="str">
        <f>Tabla135[[#This Row],[Riesgo]]</f>
        <v/>
      </c>
      <c r="C1078" s="742" t="b">
        <f>Tabla135[[#This Row],[Identificado en paso 1 y 2?]]</f>
        <v>0</v>
      </c>
      <c r="D1078" s="727" t="str">
        <f>_xlfn.XLOOKUP(Tabla135[[#This Row],[Id Riesgo]],Tabla13[Id Riesgo],Tabla13[Probabilidad],"",1)</f>
        <v/>
      </c>
      <c r="E1078" s="727" t="str">
        <f>IF(C1078=TRUE,_xlfn.XLOOKUP(Tabla135[[#This Row],[Id Riesgo]],Tabla13[Id Riesgo],Tabla13[Porcentaje Impacto],"",1),"")</f>
        <v/>
      </c>
      <c r="F1078" s="290" t="str">
        <f t="shared" si="106"/>
        <v>RC107</v>
      </c>
      <c r="G1078" s="415" t="b">
        <f>_xlfn.XLOOKUP(F1078,Tabla13[Id Riesgo],Tabla13[Registro diligenciado],FALSE,1)</f>
        <v>0</v>
      </c>
      <c r="H1078" s="290" t="str">
        <f>IF(G1078,_xlfn.XLOOKUP(F1078,Tabla6[Id Riesgo],Tabla6[DESCRIPCIÓN DEL RIESGO],FALSE,1),"")</f>
        <v/>
      </c>
      <c r="I1078" s="327" t="str">
        <f>_xlfn.XLOOKUP(Tabla135[[#This Row],[Id Riesgo]],Tabla13[Id Riesgo],Tabla13[Probabilidad])</f>
        <v/>
      </c>
      <c r="J1078" s="327" t="str">
        <f>_xlfn.XLOOKUP(Tabla135[[#This Row],[Id Riesgo]],Tabla13[Id Riesgo],Tabla13[Porcentaje Impacto],"",1)</f>
        <v/>
      </c>
      <c r="K1078" s="311">
        <v>7</v>
      </c>
      <c r="L1078" s="314"/>
      <c r="M1078" s="314"/>
      <c r="N1078" s="314"/>
      <c r="O1078" s="295"/>
      <c r="P1078" s="314"/>
      <c r="Q1078" s="328" t="str">
        <f>_xlfn.TEXTJOIN(" ",TRUE,Tabla135[[#This Row],[Actividad - Acción ¿Qué?
Inicia con verbo]],Tabla135[[#This Row],[Complemento
(Observaciones o desviaciones)]])</f>
        <v/>
      </c>
      <c r="R1078" s="295"/>
      <c r="S1078" s="327" t="str">
        <f>_xlfn.XLOOKUP(Tabla135[[#This Row],[Tipo de control]],Tabla7[Tipo de control],Tabla7[Peso],"",1)</f>
        <v/>
      </c>
      <c r="T1078" s="290" t="str">
        <f>_xlfn.XLOOKUP(Tabla135[[#This Row],[Tipo de control]],Tabla7[Tipo de control],Tabla7[Afectación matriz],"",1)</f>
        <v/>
      </c>
      <c r="U1078" s="295"/>
      <c r="V1078" s="327" t="str">
        <f>_xlfn.XLOOKUP(Tabla135[[#This Row],[Implementación]],Tabla11[Implementación],Tabla11[Peso],"",1)</f>
        <v/>
      </c>
      <c r="W1078" s="295"/>
      <c r="X1078" s="295"/>
      <c r="Y1078" s="295"/>
      <c r="Z1078" s="295"/>
      <c r="AA1078" s="310" t="str">
        <f>IFERROR(Tabla135[[#This Row],[Peso del control]]+Tabla135[[#This Row],[Peso de la implementación]],"")</f>
        <v/>
      </c>
      <c r="AB1078" s="310" t="str" cm="1">
        <f t="array" ref="AB1078">IFERROR(IF(Tabla135[[#This Row],[Registro diligenciado]]=TRUE,_xlfn.IFS(AND(Tabla135[[#This Row],[No. de Control]]=1,Tabla135[[#This Row],[Desplazamiento en la Matriz]]="Probabilidad"),D1078-(D1078*Tabla135[[#This Row],[Valor del control]]),AND(Tabla135[[#This Row],[No. de Control]]&gt;1,Tabla135[[#This Row],[Desplazamiento en la Matriz]]="Probabilidad"),AB1077-(AB1077*Tabla135[[#This Row],[Valor del control]]),AND(Tabla135[[#This Row],[No. de Control]]=1,Tabla135[[#This Row],[Desplazamiento en la Matriz]]="Impacto"),D1078,AND(Tabla135[[#This Row],[No. de Control]]&gt;1,Tabla135[[#This Row],[Desplazamiento en la Matriz]]="Impacto"),AB1077),""),"")</f>
        <v/>
      </c>
      <c r="AC1078" s="310" t="str" cm="1">
        <f t="array" ref="AC1078">IFERROR(IF(Tabla135[[#This Row],[Registro diligenciado]]=TRUE,_xlfn.IFS(AND(Tabla135[[#This Row],[No. de Control]]=1,Tabla135[[#This Row],[Desplazamiento en la Matriz]]="Impacto"),E1078-(E1078*Tabla135[[#This Row],[Valor del control]]),AND(Tabla135[[#This Row],[No. de Control]]&gt;1,Tabla135[[#This Row],[Desplazamiento en la Matriz]]="Impacto"),AC1077-(AC1077*Tabla135[[#This Row],[Valor del control]]),AND(Tabla135[[#This Row],[No. de Control]]=1,Tabla135[[#This Row],[Desplazamiento en la Matriz]]="Probabilidad"),E1078,AND(Tabla135[[#This Row],[No. de Control]]&gt;1,Tabla135[[#This Row],[Desplazamiento en la Matriz]]="Probabilidad"),AC1077),""),"")</f>
        <v/>
      </c>
      <c r="AD1078" s="310">
        <f>IFERROR(_xlfn.MINIFS(Tabla135[Probabilidad residual],Tabla135[Id Riesgo],Tabla135[[#This Row],[Id Riesgo]]),"")</f>
        <v>0</v>
      </c>
      <c r="AE1078" s="310">
        <f>IFERROR(_xlfn.MINIFS(Tabla135[Impacto residual],Tabla135[Id Riesgo],Tabla135[[#This Row],[Id Riesgo]]),"")</f>
        <v>0</v>
      </c>
      <c r="AF1078" s="310" t="str" cm="1">
        <f t="array" ref="AF107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78" s="310" t="str" cm="1">
        <f t="array" ref="AG107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7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78" s="213"/>
      <c r="AJ1078" s="727">
        <f>_xlfn.MINIFS(Tabla135[Probabilidad residual],Tabla135[Id Riesgo],Tabla135[[#This Row],[Id Riesgo]])</f>
        <v>0</v>
      </c>
      <c r="AK1078" s="727">
        <f>_xlfn.MINIFS(Tabla135[Impacto residual],Tabla135[Id Riesgo],Tabla135[[#This Row],[Id Riesgo]])</f>
        <v>0</v>
      </c>
      <c r="AL1078" s="727"/>
      <c r="AM1078" s="727"/>
      <c r="AN1078" s="213"/>
      <c r="AO1078" s="213"/>
      <c r="AP1078" s="213"/>
      <c r="AQ1078" s="213"/>
      <c r="AR1078" s="213"/>
      <c r="AS1078" s="213"/>
      <c r="AT1078" s="213"/>
      <c r="AU1078" s="213"/>
      <c r="AV1078" s="213"/>
      <c r="AW1078" s="213"/>
      <c r="AX1078" s="213"/>
      <c r="AY1078" s="213"/>
    </row>
    <row r="1079" spans="1:51" ht="14.6" x14ac:dyDescent="0.4">
      <c r="A1079" s="735" t="str">
        <f>Tabla135[[#This Row],[Id Riesgo]]</f>
        <v>RC107</v>
      </c>
      <c r="B1079" s="736" t="str">
        <f>Tabla135[[#This Row],[Riesgo]]</f>
        <v/>
      </c>
      <c r="C1079" s="742" t="b">
        <f>Tabla135[[#This Row],[Identificado en paso 1 y 2?]]</f>
        <v>0</v>
      </c>
      <c r="D1079" s="727" t="str">
        <f>_xlfn.XLOOKUP(Tabla135[[#This Row],[Id Riesgo]],Tabla13[Id Riesgo],Tabla13[Probabilidad],"",1)</f>
        <v/>
      </c>
      <c r="E1079" s="727" t="str">
        <f>IF(C1079=TRUE,_xlfn.XLOOKUP(Tabla135[[#This Row],[Id Riesgo]],Tabla13[Id Riesgo],Tabla13[Porcentaje Impacto],"",1),"")</f>
        <v/>
      </c>
      <c r="F1079" s="290" t="str">
        <f t="shared" si="106"/>
        <v>RC107</v>
      </c>
      <c r="G1079" s="415" t="b">
        <f>_xlfn.XLOOKUP(F1079,Tabla13[Id Riesgo],Tabla13[Registro diligenciado],FALSE,1)</f>
        <v>0</v>
      </c>
      <c r="H1079" s="290" t="str">
        <f>IF(G1079,_xlfn.XLOOKUP(F1079,Tabla6[Id Riesgo],Tabla6[DESCRIPCIÓN DEL RIESGO],FALSE,1),"")</f>
        <v/>
      </c>
      <c r="I1079" s="327" t="str">
        <f>_xlfn.XLOOKUP(Tabla135[[#This Row],[Id Riesgo]],Tabla13[Id Riesgo],Tabla13[Probabilidad])</f>
        <v/>
      </c>
      <c r="J1079" s="327" t="str">
        <f>_xlfn.XLOOKUP(Tabla135[[#This Row],[Id Riesgo]],Tabla13[Id Riesgo],Tabla13[Porcentaje Impacto],"",1)</f>
        <v/>
      </c>
      <c r="K1079" s="311">
        <v>8</v>
      </c>
      <c r="L1079" s="314"/>
      <c r="M1079" s="314"/>
      <c r="N1079" s="314"/>
      <c r="O1079" s="295"/>
      <c r="P1079" s="314"/>
      <c r="Q1079" s="328" t="str">
        <f>_xlfn.TEXTJOIN(" ",TRUE,Tabla135[[#This Row],[Actividad - Acción ¿Qué?
Inicia con verbo]],Tabla135[[#This Row],[Complemento
(Observaciones o desviaciones)]])</f>
        <v/>
      </c>
      <c r="R1079" s="295"/>
      <c r="S1079" s="327" t="str">
        <f>_xlfn.XLOOKUP(Tabla135[[#This Row],[Tipo de control]],Tabla7[Tipo de control],Tabla7[Peso],"",1)</f>
        <v/>
      </c>
      <c r="T1079" s="290" t="str">
        <f>_xlfn.XLOOKUP(Tabla135[[#This Row],[Tipo de control]],Tabla7[Tipo de control],Tabla7[Afectación matriz],"",1)</f>
        <v/>
      </c>
      <c r="U1079" s="295"/>
      <c r="V1079" s="327" t="str">
        <f>_xlfn.XLOOKUP(Tabla135[[#This Row],[Implementación]],Tabla11[Implementación],Tabla11[Peso],"",1)</f>
        <v/>
      </c>
      <c r="W1079" s="295"/>
      <c r="X1079" s="295"/>
      <c r="Y1079" s="295"/>
      <c r="Z1079" s="295"/>
      <c r="AA1079" s="310" t="str">
        <f>IFERROR(Tabla135[[#This Row],[Peso del control]]+Tabla135[[#This Row],[Peso de la implementación]],"")</f>
        <v/>
      </c>
      <c r="AB1079" s="310" t="str" cm="1">
        <f t="array" ref="AB1079">IFERROR(IF(Tabla135[[#This Row],[Registro diligenciado]]=TRUE,_xlfn.IFS(AND(Tabla135[[#This Row],[No. de Control]]=1,Tabla135[[#This Row],[Desplazamiento en la Matriz]]="Probabilidad"),D1079-(D1079*Tabla135[[#This Row],[Valor del control]]),AND(Tabla135[[#This Row],[No. de Control]]&gt;1,Tabla135[[#This Row],[Desplazamiento en la Matriz]]="Probabilidad"),AB1078-(AB1078*Tabla135[[#This Row],[Valor del control]]),AND(Tabla135[[#This Row],[No. de Control]]=1,Tabla135[[#This Row],[Desplazamiento en la Matriz]]="Impacto"),D1079,AND(Tabla135[[#This Row],[No. de Control]]&gt;1,Tabla135[[#This Row],[Desplazamiento en la Matriz]]="Impacto"),AB1078),""),"")</f>
        <v/>
      </c>
      <c r="AC1079" s="310" t="str" cm="1">
        <f t="array" ref="AC1079">IFERROR(IF(Tabla135[[#This Row],[Registro diligenciado]]=TRUE,_xlfn.IFS(AND(Tabla135[[#This Row],[No. de Control]]=1,Tabla135[[#This Row],[Desplazamiento en la Matriz]]="Impacto"),E1079-(E1079*Tabla135[[#This Row],[Valor del control]]),AND(Tabla135[[#This Row],[No. de Control]]&gt;1,Tabla135[[#This Row],[Desplazamiento en la Matriz]]="Impacto"),AC1078-(AC1078*Tabla135[[#This Row],[Valor del control]]),AND(Tabla135[[#This Row],[No. de Control]]=1,Tabla135[[#This Row],[Desplazamiento en la Matriz]]="Probabilidad"),E1079,AND(Tabla135[[#This Row],[No. de Control]]&gt;1,Tabla135[[#This Row],[Desplazamiento en la Matriz]]="Probabilidad"),AC1078),""),"")</f>
        <v/>
      </c>
      <c r="AD1079" s="310">
        <f>IFERROR(_xlfn.MINIFS(Tabla135[Probabilidad residual],Tabla135[Id Riesgo],Tabla135[[#This Row],[Id Riesgo]]),"")</f>
        <v>0</v>
      </c>
      <c r="AE1079" s="310">
        <f>IFERROR(_xlfn.MINIFS(Tabla135[Impacto residual],Tabla135[Id Riesgo],Tabla135[[#This Row],[Id Riesgo]]),"")</f>
        <v>0</v>
      </c>
      <c r="AF1079" s="310" t="str" cm="1">
        <f t="array" ref="AF107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79" s="310" t="str" cm="1">
        <f t="array" ref="AG107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7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79" s="213"/>
      <c r="AJ1079" s="727">
        <f>_xlfn.MINIFS(Tabla135[Probabilidad residual],Tabla135[Id Riesgo],Tabla135[[#This Row],[Id Riesgo]])</f>
        <v>0</v>
      </c>
      <c r="AK1079" s="727">
        <f>_xlfn.MINIFS(Tabla135[Impacto residual],Tabla135[Id Riesgo],Tabla135[[#This Row],[Id Riesgo]])</f>
        <v>0</v>
      </c>
      <c r="AL1079" s="727"/>
      <c r="AM1079" s="727"/>
      <c r="AN1079" s="213"/>
      <c r="AO1079" s="213"/>
      <c r="AP1079" s="213"/>
      <c r="AQ1079" s="213"/>
      <c r="AR1079" s="213"/>
      <c r="AS1079" s="213"/>
      <c r="AT1079" s="213"/>
      <c r="AU1079" s="213"/>
      <c r="AV1079" s="213"/>
      <c r="AW1079" s="213"/>
      <c r="AX1079" s="213"/>
      <c r="AY1079" s="213"/>
    </row>
    <row r="1080" spans="1:51" ht="14.6" x14ac:dyDescent="0.4">
      <c r="A1080" s="735" t="str">
        <f>Tabla135[[#This Row],[Id Riesgo]]</f>
        <v>RC107</v>
      </c>
      <c r="B1080" s="736" t="str">
        <f>Tabla135[[#This Row],[Riesgo]]</f>
        <v/>
      </c>
      <c r="C1080" s="742" t="b">
        <f>Tabla135[[#This Row],[Identificado en paso 1 y 2?]]</f>
        <v>0</v>
      </c>
      <c r="D1080" s="727" t="str">
        <f>_xlfn.XLOOKUP(Tabla135[[#This Row],[Id Riesgo]],Tabla13[Id Riesgo],Tabla13[Probabilidad],"",1)</f>
        <v/>
      </c>
      <c r="E1080" s="727" t="str">
        <f>IF(C1080=TRUE,_xlfn.XLOOKUP(Tabla135[[#This Row],[Id Riesgo]],Tabla13[Id Riesgo],Tabla13[Porcentaje Impacto],"",1),"")</f>
        <v/>
      </c>
      <c r="F1080" s="290" t="str">
        <f t="shared" si="106"/>
        <v>RC107</v>
      </c>
      <c r="G1080" s="415" t="b">
        <f>_xlfn.XLOOKUP(F1080,Tabla13[Id Riesgo],Tabla13[Registro diligenciado],FALSE,1)</f>
        <v>0</v>
      </c>
      <c r="H1080" s="290" t="str">
        <f>IF(G1080,_xlfn.XLOOKUP(F1080,Tabla6[Id Riesgo],Tabla6[DESCRIPCIÓN DEL RIESGO],FALSE,1),"")</f>
        <v/>
      </c>
      <c r="I1080" s="327" t="str">
        <f>_xlfn.XLOOKUP(Tabla135[[#This Row],[Id Riesgo]],Tabla13[Id Riesgo],Tabla13[Probabilidad])</f>
        <v/>
      </c>
      <c r="J1080" s="327" t="str">
        <f>_xlfn.XLOOKUP(Tabla135[[#This Row],[Id Riesgo]],Tabla13[Id Riesgo],Tabla13[Porcentaje Impacto],"",1)</f>
        <v/>
      </c>
      <c r="K1080" s="311">
        <v>9</v>
      </c>
      <c r="L1080" s="314"/>
      <c r="M1080" s="314"/>
      <c r="N1080" s="314"/>
      <c r="O1080" s="295"/>
      <c r="P1080" s="314"/>
      <c r="Q1080" s="328" t="str">
        <f>_xlfn.TEXTJOIN(" ",TRUE,Tabla135[[#This Row],[Actividad - Acción ¿Qué?
Inicia con verbo]],Tabla135[[#This Row],[Complemento
(Observaciones o desviaciones)]])</f>
        <v/>
      </c>
      <c r="R1080" s="295"/>
      <c r="S1080" s="327" t="str">
        <f>_xlfn.XLOOKUP(Tabla135[[#This Row],[Tipo de control]],Tabla7[Tipo de control],Tabla7[Peso],"",1)</f>
        <v/>
      </c>
      <c r="T1080" s="290" t="str">
        <f>_xlfn.XLOOKUP(Tabla135[[#This Row],[Tipo de control]],Tabla7[Tipo de control],Tabla7[Afectación matriz],"",1)</f>
        <v/>
      </c>
      <c r="U1080" s="295"/>
      <c r="V1080" s="327" t="str">
        <f>_xlfn.XLOOKUP(Tabla135[[#This Row],[Implementación]],Tabla11[Implementación],Tabla11[Peso],"",1)</f>
        <v/>
      </c>
      <c r="W1080" s="295"/>
      <c r="X1080" s="295"/>
      <c r="Y1080" s="295"/>
      <c r="Z1080" s="295"/>
      <c r="AA1080" s="310" t="str">
        <f>IFERROR(Tabla135[[#This Row],[Peso del control]]+Tabla135[[#This Row],[Peso de la implementación]],"")</f>
        <v/>
      </c>
      <c r="AB1080" s="310" t="str" cm="1">
        <f t="array" ref="AB1080">IFERROR(IF(Tabla135[[#This Row],[Registro diligenciado]]=TRUE,_xlfn.IFS(AND(Tabla135[[#This Row],[No. de Control]]=1,Tabla135[[#This Row],[Desplazamiento en la Matriz]]="Probabilidad"),D1080-(D1080*Tabla135[[#This Row],[Valor del control]]),AND(Tabla135[[#This Row],[No. de Control]]&gt;1,Tabla135[[#This Row],[Desplazamiento en la Matriz]]="Probabilidad"),AB1079-(AB1079*Tabla135[[#This Row],[Valor del control]]),AND(Tabla135[[#This Row],[No. de Control]]=1,Tabla135[[#This Row],[Desplazamiento en la Matriz]]="Impacto"),D1080,AND(Tabla135[[#This Row],[No. de Control]]&gt;1,Tabla135[[#This Row],[Desplazamiento en la Matriz]]="Impacto"),AB1079),""),"")</f>
        <v/>
      </c>
      <c r="AC1080" s="310" t="str" cm="1">
        <f t="array" ref="AC1080">IFERROR(IF(Tabla135[[#This Row],[Registro diligenciado]]=TRUE,_xlfn.IFS(AND(Tabla135[[#This Row],[No. de Control]]=1,Tabla135[[#This Row],[Desplazamiento en la Matriz]]="Impacto"),E1080-(E1080*Tabla135[[#This Row],[Valor del control]]),AND(Tabla135[[#This Row],[No. de Control]]&gt;1,Tabla135[[#This Row],[Desplazamiento en la Matriz]]="Impacto"),AC1079-(AC1079*Tabla135[[#This Row],[Valor del control]]),AND(Tabla135[[#This Row],[No. de Control]]=1,Tabla135[[#This Row],[Desplazamiento en la Matriz]]="Probabilidad"),E1080,AND(Tabla135[[#This Row],[No. de Control]]&gt;1,Tabla135[[#This Row],[Desplazamiento en la Matriz]]="Probabilidad"),AC1079),""),"")</f>
        <v/>
      </c>
      <c r="AD1080" s="310">
        <f>IFERROR(_xlfn.MINIFS(Tabla135[Probabilidad residual],Tabla135[Id Riesgo],Tabla135[[#This Row],[Id Riesgo]]),"")</f>
        <v>0</v>
      </c>
      <c r="AE1080" s="310">
        <f>IFERROR(_xlfn.MINIFS(Tabla135[Impacto residual],Tabla135[Id Riesgo],Tabla135[[#This Row],[Id Riesgo]]),"")</f>
        <v>0</v>
      </c>
      <c r="AF1080" s="310" t="str" cm="1">
        <f t="array" ref="AF108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80" s="310" t="str" cm="1">
        <f t="array" ref="AG108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8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80" s="213"/>
      <c r="AJ1080" s="727">
        <f>_xlfn.MINIFS(Tabla135[Probabilidad residual],Tabla135[Id Riesgo],Tabla135[[#This Row],[Id Riesgo]])</f>
        <v>0</v>
      </c>
      <c r="AK1080" s="727">
        <f>_xlfn.MINIFS(Tabla135[Impacto residual],Tabla135[Id Riesgo],Tabla135[[#This Row],[Id Riesgo]])</f>
        <v>0</v>
      </c>
      <c r="AL1080" s="727"/>
      <c r="AM1080" s="727"/>
      <c r="AN1080" s="213"/>
      <c r="AO1080" s="213"/>
      <c r="AP1080" s="213"/>
      <c r="AQ1080" s="213"/>
      <c r="AR1080" s="213"/>
      <c r="AS1080" s="213"/>
      <c r="AT1080" s="213"/>
      <c r="AU1080" s="213"/>
      <c r="AV1080" s="213"/>
      <c r="AW1080" s="213"/>
      <c r="AX1080" s="213"/>
      <c r="AY1080" s="213"/>
    </row>
    <row r="1081" spans="1:51" ht="14.6" x14ac:dyDescent="0.4">
      <c r="A1081" s="735" t="str">
        <f>Tabla135[[#This Row],[Id Riesgo]]</f>
        <v>RC107</v>
      </c>
      <c r="B1081" s="736" t="str">
        <f>Tabla135[[#This Row],[Riesgo]]</f>
        <v/>
      </c>
      <c r="C1081" s="742" t="b">
        <f>Tabla135[[#This Row],[Identificado en paso 1 y 2?]]</f>
        <v>0</v>
      </c>
      <c r="D1081" s="727" t="str">
        <f>_xlfn.XLOOKUP(Tabla135[[#This Row],[Id Riesgo]],Tabla13[Id Riesgo],Tabla13[Probabilidad],"",1)</f>
        <v/>
      </c>
      <c r="E1081" s="727" t="str">
        <f>IF(C1081=TRUE,_xlfn.XLOOKUP(Tabla135[[#This Row],[Id Riesgo]],Tabla13[Id Riesgo],Tabla13[Porcentaje Impacto],"",1),"")</f>
        <v/>
      </c>
      <c r="F1081" s="290" t="str">
        <f t="shared" si="106"/>
        <v>RC107</v>
      </c>
      <c r="G1081" s="415" t="b">
        <f>_xlfn.XLOOKUP(F1081,Tabla13[Id Riesgo],Tabla13[Registro diligenciado],FALSE,1)</f>
        <v>0</v>
      </c>
      <c r="H1081" s="290" t="str">
        <f>IF(G1081,_xlfn.XLOOKUP(F1081,Tabla6[Id Riesgo],Tabla6[DESCRIPCIÓN DEL RIESGO],FALSE,1),"")</f>
        <v/>
      </c>
      <c r="I1081" s="327" t="str">
        <f>_xlfn.XLOOKUP(Tabla135[[#This Row],[Id Riesgo]],Tabla13[Id Riesgo],Tabla13[Probabilidad])</f>
        <v/>
      </c>
      <c r="J1081" s="327" t="str">
        <f>_xlfn.XLOOKUP(Tabla135[[#This Row],[Id Riesgo]],Tabla13[Id Riesgo],Tabla13[Porcentaje Impacto],"",1)</f>
        <v/>
      </c>
      <c r="K1081" s="311">
        <v>10</v>
      </c>
      <c r="L1081" s="314"/>
      <c r="M1081" s="314"/>
      <c r="N1081" s="314"/>
      <c r="O1081" s="295"/>
      <c r="P1081" s="314"/>
      <c r="Q1081" s="328" t="str">
        <f>_xlfn.TEXTJOIN(" ",TRUE,Tabla135[[#This Row],[Actividad - Acción ¿Qué?
Inicia con verbo]],Tabla135[[#This Row],[Complemento
(Observaciones o desviaciones)]])</f>
        <v/>
      </c>
      <c r="R1081" s="295"/>
      <c r="S1081" s="327" t="str">
        <f>_xlfn.XLOOKUP(Tabla135[[#This Row],[Tipo de control]],Tabla7[Tipo de control],Tabla7[Peso],"",1)</f>
        <v/>
      </c>
      <c r="T1081" s="290" t="str">
        <f>_xlfn.XLOOKUP(Tabla135[[#This Row],[Tipo de control]],Tabla7[Tipo de control],Tabla7[Afectación matriz],"",1)</f>
        <v/>
      </c>
      <c r="U1081" s="295"/>
      <c r="V1081" s="327" t="str">
        <f>_xlfn.XLOOKUP(Tabla135[[#This Row],[Implementación]],Tabla11[Implementación],Tabla11[Peso],"",1)</f>
        <v/>
      </c>
      <c r="W1081" s="295"/>
      <c r="X1081" s="295"/>
      <c r="Y1081" s="295"/>
      <c r="Z1081" s="295"/>
      <c r="AA1081" s="310" t="str">
        <f>IFERROR(Tabla135[[#This Row],[Peso del control]]+Tabla135[[#This Row],[Peso de la implementación]],"")</f>
        <v/>
      </c>
      <c r="AB1081" s="310" t="str" cm="1">
        <f t="array" ref="AB1081">IFERROR(IF(Tabla135[[#This Row],[Registro diligenciado]]=TRUE,_xlfn.IFS(AND(Tabla135[[#This Row],[No. de Control]]=1,Tabla135[[#This Row],[Desplazamiento en la Matriz]]="Probabilidad"),D1081-(D1081*Tabla135[[#This Row],[Valor del control]]),AND(Tabla135[[#This Row],[No. de Control]]&gt;1,Tabla135[[#This Row],[Desplazamiento en la Matriz]]="Probabilidad"),AB1080-(AB1080*Tabla135[[#This Row],[Valor del control]]),AND(Tabla135[[#This Row],[No. de Control]]=1,Tabla135[[#This Row],[Desplazamiento en la Matriz]]="Impacto"),D1081,AND(Tabla135[[#This Row],[No. de Control]]&gt;1,Tabla135[[#This Row],[Desplazamiento en la Matriz]]="Impacto"),AB1080),""),"")</f>
        <v/>
      </c>
      <c r="AC1081" s="310" t="str" cm="1">
        <f t="array" ref="AC1081">IFERROR(IF(Tabla135[[#This Row],[Registro diligenciado]]=TRUE,_xlfn.IFS(AND(Tabla135[[#This Row],[No. de Control]]=1,Tabla135[[#This Row],[Desplazamiento en la Matriz]]="Impacto"),E1081-(E1081*Tabla135[[#This Row],[Valor del control]]),AND(Tabla135[[#This Row],[No. de Control]]&gt;1,Tabla135[[#This Row],[Desplazamiento en la Matriz]]="Impacto"),AC1080-(AC1080*Tabla135[[#This Row],[Valor del control]]),AND(Tabla135[[#This Row],[No. de Control]]=1,Tabla135[[#This Row],[Desplazamiento en la Matriz]]="Probabilidad"),E1081,AND(Tabla135[[#This Row],[No. de Control]]&gt;1,Tabla135[[#This Row],[Desplazamiento en la Matriz]]="Probabilidad"),AC1080),""),"")</f>
        <v/>
      </c>
      <c r="AD1081" s="310">
        <f>IFERROR(_xlfn.MINIFS(Tabla135[Probabilidad residual],Tabla135[Id Riesgo],Tabla135[[#This Row],[Id Riesgo]]),"")</f>
        <v>0</v>
      </c>
      <c r="AE1081" s="310">
        <f>IFERROR(_xlfn.MINIFS(Tabla135[Impacto residual],Tabla135[Id Riesgo],Tabla135[[#This Row],[Id Riesgo]]),"")</f>
        <v>0</v>
      </c>
      <c r="AF1081" s="310" t="str" cm="1">
        <f t="array" ref="AF108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81" s="310" t="str" cm="1">
        <f t="array" ref="AG108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8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81" s="213"/>
      <c r="AJ1081" s="727">
        <f>_xlfn.MINIFS(Tabla135[Probabilidad residual],Tabla135[Id Riesgo],Tabla135[[#This Row],[Id Riesgo]])</f>
        <v>0</v>
      </c>
      <c r="AK1081" s="727">
        <f>_xlfn.MINIFS(Tabla135[Impacto residual],Tabla135[Id Riesgo],Tabla135[[#This Row],[Id Riesgo]])</f>
        <v>0</v>
      </c>
      <c r="AL1081" s="727"/>
      <c r="AM1081" s="727"/>
      <c r="AN1081" s="213"/>
      <c r="AO1081" s="213"/>
      <c r="AP1081" s="213"/>
      <c r="AQ1081" s="213"/>
      <c r="AR1081" s="213"/>
      <c r="AS1081" s="213"/>
      <c r="AT1081" s="213"/>
      <c r="AU1081" s="213"/>
      <c r="AV1081" s="213"/>
      <c r="AW1081" s="213"/>
      <c r="AX1081" s="213"/>
      <c r="AY1081" s="213"/>
    </row>
    <row r="1082" spans="1:51" ht="14.6" x14ac:dyDescent="0.4">
      <c r="A1082" s="735" t="str">
        <f>Tabla135[[#This Row],[Id Riesgo]]</f>
        <v>RC108</v>
      </c>
      <c r="B1082" s="736" t="str">
        <f>Tabla135[[#This Row],[Riesgo]]</f>
        <v/>
      </c>
      <c r="C1082" s="742" t="b">
        <f>Tabla135[[#This Row],[Identificado en paso 1 y 2?]]</f>
        <v>0</v>
      </c>
      <c r="D1082" s="727" t="str">
        <f>_xlfn.XLOOKUP(Tabla135[[#This Row],[Id Riesgo]],Tabla13[Id Riesgo],Tabla13[Probabilidad],"",1)</f>
        <v/>
      </c>
      <c r="E1082" s="727" t="str">
        <f>IF(C1082=TRUE,_xlfn.XLOOKUP(Tabla135[[#This Row],[Id Riesgo]],Tabla13[Id Riesgo],Tabla13[Porcentaje Impacto],"",1),"")</f>
        <v/>
      </c>
      <c r="F1082" s="290" t="s">
        <v>239</v>
      </c>
      <c r="G1082" s="415" t="b">
        <f>_xlfn.XLOOKUP(F1082,Tabla13[Id Riesgo],Tabla13[Registro diligenciado],FALSE,1)</f>
        <v>0</v>
      </c>
      <c r="H1082" s="290" t="str">
        <f>IF(G1082,_xlfn.XLOOKUP(F1082,Tabla6[Id Riesgo],Tabla6[DESCRIPCIÓN DEL RIESGO],FALSE,1),"")</f>
        <v/>
      </c>
      <c r="I1082" s="327" t="str">
        <f>_xlfn.XLOOKUP(Tabla135[[#This Row],[Id Riesgo]],Tabla13[Id Riesgo],Tabla13[Probabilidad])</f>
        <v/>
      </c>
      <c r="J1082" s="327" t="str">
        <f>_xlfn.XLOOKUP(Tabla135[[#This Row],[Id Riesgo]],Tabla13[Id Riesgo],Tabla13[Porcentaje Impacto],"",1)</f>
        <v/>
      </c>
      <c r="K1082" s="311">
        <v>1</v>
      </c>
      <c r="L1082" s="314"/>
      <c r="M1082" s="314"/>
      <c r="N1082" s="314"/>
      <c r="O1082" s="295"/>
      <c r="P1082" s="314"/>
      <c r="Q1082" s="328" t="str">
        <f>_xlfn.TEXTJOIN(" ",TRUE,Tabla135[[#This Row],[Actividad - Acción ¿Qué?
Inicia con verbo]],Tabla135[[#This Row],[Complemento
(Observaciones o desviaciones)]])</f>
        <v/>
      </c>
      <c r="R1082" s="295"/>
      <c r="S1082" s="327" t="str">
        <f>_xlfn.XLOOKUP(Tabla135[[#This Row],[Tipo de control]],Tabla7[Tipo de control],Tabla7[Peso],"",1)</f>
        <v/>
      </c>
      <c r="T1082" s="290" t="str">
        <f>_xlfn.XLOOKUP(Tabla135[[#This Row],[Tipo de control]],Tabla7[Tipo de control],Tabla7[Afectación matriz],"",1)</f>
        <v/>
      </c>
      <c r="U1082" s="295"/>
      <c r="V1082" s="327" t="str">
        <f>_xlfn.XLOOKUP(Tabla135[[#This Row],[Implementación]],Tabla11[Implementación],Tabla11[Peso],"",1)</f>
        <v/>
      </c>
      <c r="W1082" s="295"/>
      <c r="X1082" s="295"/>
      <c r="Y1082" s="295"/>
      <c r="Z1082" s="295"/>
      <c r="AA1082" s="310" t="str">
        <f>IFERROR(Tabla135[[#This Row],[Peso del control]]+Tabla135[[#This Row],[Peso de la implementación]],"")</f>
        <v/>
      </c>
      <c r="AB1082" s="310" t="str" cm="1">
        <f t="array" ref="AB1082">IFERROR(IF(Tabla135[[#This Row],[Registro diligenciado]]=TRUE,_xlfn.IFS(AND(Tabla135[[#This Row],[No. de Control]]=1,Tabla135[[#This Row],[Desplazamiento en la Matriz]]="Probabilidad"),D1082-(D1082*Tabla135[[#This Row],[Valor del control]]),AND(Tabla135[[#This Row],[No. de Control]]&gt;1,Tabla135[[#This Row],[Desplazamiento en la Matriz]]="Probabilidad"),AB1081-(AB1081*Tabla135[[#This Row],[Valor del control]]),AND(Tabla135[[#This Row],[No. de Control]]=1,Tabla135[[#This Row],[Desplazamiento en la Matriz]]="Impacto"),D1082,AND(Tabla135[[#This Row],[No. de Control]]&gt;1,Tabla135[[#This Row],[Desplazamiento en la Matriz]]="Impacto"),AB1081),""),"")</f>
        <v/>
      </c>
      <c r="AC1082" s="310" t="str" cm="1">
        <f t="array" ref="AC1082">IFERROR(IF(Tabla135[[#This Row],[Registro diligenciado]]=TRUE,_xlfn.IFS(AND(Tabla135[[#This Row],[No. de Control]]=1,Tabla135[[#This Row],[Desplazamiento en la Matriz]]="Impacto"),E1082-(E1082*Tabla135[[#This Row],[Valor del control]]),AND(Tabla135[[#This Row],[No. de Control]]&gt;1,Tabla135[[#This Row],[Desplazamiento en la Matriz]]="Impacto"),AC1081-(AC1081*Tabla135[[#This Row],[Valor del control]]),AND(Tabla135[[#This Row],[No. de Control]]=1,Tabla135[[#This Row],[Desplazamiento en la Matriz]]="Probabilidad"),E1082,AND(Tabla135[[#This Row],[No. de Control]]&gt;1,Tabla135[[#This Row],[Desplazamiento en la Matriz]]="Probabilidad"),AC1081),""),"")</f>
        <v/>
      </c>
      <c r="AD1082" s="310">
        <f>IFERROR(_xlfn.MINIFS(Tabla135[Probabilidad residual],Tabla135[Id Riesgo],Tabla135[[#This Row],[Id Riesgo]]),"")</f>
        <v>0</v>
      </c>
      <c r="AE1082" s="310">
        <f>IFERROR(_xlfn.MINIFS(Tabla135[Impacto residual],Tabla135[Id Riesgo],Tabla135[[#This Row],[Id Riesgo]]),"")</f>
        <v>0</v>
      </c>
      <c r="AF1082" s="310" t="str" cm="1">
        <f t="array" ref="AF108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82" s="310" t="str" cm="1">
        <f t="array" ref="AG108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8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82" s="213"/>
      <c r="AJ1082" s="727">
        <f>_xlfn.MINIFS(Tabla135[Probabilidad residual],Tabla135[Id Riesgo],Tabla135[[#This Row],[Id Riesgo]])</f>
        <v>0</v>
      </c>
      <c r="AK1082" s="727">
        <f>_xlfn.MINIFS(Tabla135[Impacto residual],Tabla135[Id Riesgo],Tabla135[[#This Row],[Id Riesgo]])</f>
        <v>0</v>
      </c>
      <c r="AL1082" s="727" t="str" cm="1">
        <f t="array" ref="AL1082">IFERROR(_xlfn.IFS(AND(AJ1082&gt;=CONFIGURACIÓN!$BF$6,AJ1082&lt;=CONFIGURACIÓN!$BG$6),CONFIGURACIÓN!$BE$6,AND(AJ1082&gt;=CONFIGURACIÓN!$BF$7,AJ1082&lt;=CONFIGURACIÓN!$BG$7),CONFIGURACIÓN!$BE$7,AND(AJ1082&gt;=CONFIGURACIÓN!$BF$8,AJ1082&lt;=CONFIGURACIÓN!$BG$8),CONFIGURACIÓN!$BE$8,AND(AJ1082&gt;=CONFIGURACIÓN!$BF$9,AJ1082&lt;=CONFIGURACIÓN!$BG$9),CONFIGURACIÓN!$BE$9,AND(AJ1082&gt;=CONFIGURACIÓN!$BF$10,AJ1082&lt;=CONFIGURACIÓN!$BG$10),CONFIGURACIÓN!$BE$10),"")</f>
        <v/>
      </c>
      <c r="AM1082" s="727" t="str" cm="1">
        <f t="array" ref="AM1082">IFERROR(_xlfn.IFS(AND(AK1082&gt;=CONFIGURACIÓN!$BJ$6,AK1082&lt;=CONFIGURACIÓN!$BK$6),CONFIGURACIÓN!$BI$6,AND(AK1082&gt;=CONFIGURACIÓN!$BJ$7,AK1082&lt;=CONFIGURACIÓN!$BK$7),CONFIGURACIÓN!$BI$7,AND(AK1082&gt;=CONFIGURACIÓN!$BJ$8,AK1082&lt;=CONFIGURACIÓN!$BK$8),CONFIGURACIÓN!$BI$8,AND(AK1082&gt;=CONFIGURACIÓN!$BJ$9,AK1082&lt;=CONFIGURACIÓN!$BK$9),CONFIGURACIÓN!$BI$9,AND(AK1082&gt;=CONFIGURACIÓN!$BJ$10,AK1082&lt;=CONFIGURACIÓN!$BK$10),CONFIGURACIÓN!$BI$10),"")</f>
        <v/>
      </c>
      <c r="AN1082" s="213"/>
      <c r="AO1082" s="213"/>
      <c r="AP1082" s="213"/>
      <c r="AQ1082" s="213"/>
      <c r="AR1082" s="213"/>
      <c r="AS1082" s="213"/>
      <c r="AT1082" s="213"/>
      <c r="AU1082" s="213"/>
      <c r="AV1082" s="213"/>
      <c r="AW1082" s="213"/>
      <c r="AX1082" s="213"/>
      <c r="AY1082" s="213"/>
    </row>
    <row r="1083" spans="1:51" ht="14.6" x14ac:dyDescent="0.4">
      <c r="A1083" s="735" t="str">
        <f>Tabla135[[#This Row],[Id Riesgo]]</f>
        <v>RC108</v>
      </c>
      <c r="B1083" s="736" t="str">
        <f>Tabla135[[#This Row],[Riesgo]]</f>
        <v/>
      </c>
      <c r="C1083" s="742" t="b">
        <f>Tabla135[[#This Row],[Identificado en paso 1 y 2?]]</f>
        <v>0</v>
      </c>
      <c r="D1083" s="727" t="str">
        <f>_xlfn.XLOOKUP(Tabla135[[#This Row],[Id Riesgo]],Tabla13[Id Riesgo],Tabla13[Probabilidad],"",1)</f>
        <v/>
      </c>
      <c r="E1083" s="727" t="str">
        <f>IF(C1083=TRUE,_xlfn.XLOOKUP(Tabla135[[#This Row],[Id Riesgo]],Tabla13[Id Riesgo],Tabla13[Porcentaje Impacto],"",1),"")</f>
        <v/>
      </c>
      <c r="F1083" s="290" t="str">
        <f t="shared" ref="F1083:F1091" si="107">F1082</f>
        <v>RC108</v>
      </c>
      <c r="G1083" s="415" t="b">
        <f>_xlfn.XLOOKUP(F1083,Tabla13[Id Riesgo],Tabla13[Registro diligenciado],FALSE,1)</f>
        <v>0</v>
      </c>
      <c r="H1083" s="290" t="str">
        <f>IF(G1083,_xlfn.XLOOKUP(F1083,Tabla6[Id Riesgo],Tabla6[DESCRIPCIÓN DEL RIESGO],FALSE,1),"")</f>
        <v/>
      </c>
      <c r="I1083" s="327" t="str">
        <f>_xlfn.XLOOKUP(Tabla135[[#This Row],[Id Riesgo]],Tabla13[Id Riesgo],Tabla13[Probabilidad])</f>
        <v/>
      </c>
      <c r="J1083" s="327" t="str">
        <f>_xlfn.XLOOKUP(Tabla135[[#This Row],[Id Riesgo]],Tabla13[Id Riesgo],Tabla13[Porcentaje Impacto],"",1)</f>
        <v/>
      </c>
      <c r="K1083" s="311">
        <v>2</v>
      </c>
      <c r="L1083" s="314"/>
      <c r="M1083" s="314"/>
      <c r="N1083" s="314"/>
      <c r="O1083" s="295"/>
      <c r="P1083" s="314"/>
      <c r="Q1083" s="328" t="str">
        <f>_xlfn.TEXTJOIN(" ",TRUE,Tabla135[[#This Row],[Actividad - Acción ¿Qué?
Inicia con verbo]],Tabla135[[#This Row],[Complemento
(Observaciones o desviaciones)]])</f>
        <v/>
      </c>
      <c r="R1083" s="295"/>
      <c r="S1083" s="327" t="str">
        <f>_xlfn.XLOOKUP(Tabla135[[#This Row],[Tipo de control]],Tabla7[Tipo de control],Tabla7[Peso],"",1)</f>
        <v/>
      </c>
      <c r="T1083" s="290" t="str">
        <f>_xlfn.XLOOKUP(Tabla135[[#This Row],[Tipo de control]],Tabla7[Tipo de control],Tabla7[Afectación matriz],"",1)</f>
        <v/>
      </c>
      <c r="U1083" s="295"/>
      <c r="V1083" s="327" t="str">
        <f>_xlfn.XLOOKUP(Tabla135[[#This Row],[Implementación]],Tabla11[Implementación],Tabla11[Peso],"",1)</f>
        <v/>
      </c>
      <c r="W1083" s="295"/>
      <c r="X1083" s="295"/>
      <c r="Y1083" s="295"/>
      <c r="Z1083" s="295"/>
      <c r="AA1083" s="310" t="str">
        <f>IFERROR(Tabla135[[#This Row],[Peso del control]]+Tabla135[[#This Row],[Peso de la implementación]],"")</f>
        <v/>
      </c>
      <c r="AB1083" s="310" t="str" cm="1">
        <f t="array" ref="AB1083">IFERROR(IF(Tabla135[[#This Row],[Registro diligenciado]]=TRUE,_xlfn.IFS(AND(Tabla135[[#This Row],[No. de Control]]=1,Tabla135[[#This Row],[Desplazamiento en la Matriz]]="Probabilidad"),D1083-(D1083*Tabla135[[#This Row],[Valor del control]]),AND(Tabla135[[#This Row],[No. de Control]]&gt;1,Tabla135[[#This Row],[Desplazamiento en la Matriz]]="Probabilidad"),AB1082-(AB1082*Tabla135[[#This Row],[Valor del control]]),AND(Tabla135[[#This Row],[No. de Control]]=1,Tabla135[[#This Row],[Desplazamiento en la Matriz]]="Impacto"),D1083,AND(Tabla135[[#This Row],[No. de Control]]&gt;1,Tabla135[[#This Row],[Desplazamiento en la Matriz]]="Impacto"),AB1082),""),"")</f>
        <v/>
      </c>
      <c r="AC1083" s="310" t="str" cm="1">
        <f t="array" ref="AC1083">IFERROR(IF(Tabla135[[#This Row],[Registro diligenciado]]=TRUE,_xlfn.IFS(AND(Tabla135[[#This Row],[No. de Control]]=1,Tabla135[[#This Row],[Desplazamiento en la Matriz]]="Impacto"),E1083-(E1083*Tabla135[[#This Row],[Valor del control]]),AND(Tabla135[[#This Row],[No. de Control]]&gt;1,Tabla135[[#This Row],[Desplazamiento en la Matriz]]="Impacto"),AC1082-(AC1082*Tabla135[[#This Row],[Valor del control]]),AND(Tabla135[[#This Row],[No. de Control]]=1,Tabla135[[#This Row],[Desplazamiento en la Matriz]]="Probabilidad"),E1083,AND(Tabla135[[#This Row],[No. de Control]]&gt;1,Tabla135[[#This Row],[Desplazamiento en la Matriz]]="Probabilidad"),AC1082),""),"")</f>
        <v/>
      </c>
      <c r="AD1083" s="310">
        <f>IFERROR(_xlfn.MINIFS(Tabla135[Probabilidad residual],Tabla135[Id Riesgo],Tabla135[[#This Row],[Id Riesgo]]),"")</f>
        <v>0</v>
      </c>
      <c r="AE1083" s="310">
        <f>IFERROR(_xlfn.MINIFS(Tabla135[Impacto residual],Tabla135[Id Riesgo],Tabla135[[#This Row],[Id Riesgo]]),"")</f>
        <v>0</v>
      </c>
      <c r="AF1083" s="310" t="str" cm="1">
        <f t="array" ref="AF108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83" s="310" t="str" cm="1">
        <f t="array" ref="AG108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8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83" s="213"/>
      <c r="AJ1083" s="727">
        <f>_xlfn.MINIFS(Tabla135[Probabilidad residual],Tabla135[Id Riesgo],Tabla135[[#This Row],[Id Riesgo]])</f>
        <v>0</v>
      </c>
      <c r="AK1083" s="727">
        <f>_xlfn.MINIFS(Tabla135[Impacto residual],Tabla135[Id Riesgo],Tabla135[[#This Row],[Id Riesgo]])</f>
        <v>0</v>
      </c>
      <c r="AL1083" s="727"/>
      <c r="AM1083" s="727"/>
      <c r="AN1083" s="213"/>
      <c r="AO1083" s="213"/>
      <c r="AP1083" s="213"/>
      <c r="AQ1083" s="213"/>
      <c r="AR1083" s="213"/>
      <c r="AS1083" s="213"/>
      <c r="AT1083" s="213"/>
      <c r="AU1083" s="213"/>
      <c r="AV1083" s="213"/>
      <c r="AW1083" s="213"/>
      <c r="AX1083" s="213"/>
      <c r="AY1083" s="213"/>
    </row>
    <row r="1084" spans="1:51" ht="14.6" x14ac:dyDescent="0.4">
      <c r="A1084" s="735" t="str">
        <f>Tabla135[[#This Row],[Id Riesgo]]</f>
        <v>RC108</v>
      </c>
      <c r="B1084" s="736" t="str">
        <f>Tabla135[[#This Row],[Riesgo]]</f>
        <v/>
      </c>
      <c r="C1084" s="742" t="b">
        <f>Tabla135[[#This Row],[Identificado en paso 1 y 2?]]</f>
        <v>0</v>
      </c>
      <c r="D1084" s="727" t="str">
        <f>_xlfn.XLOOKUP(Tabla135[[#This Row],[Id Riesgo]],Tabla13[Id Riesgo],Tabla13[Probabilidad],"",1)</f>
        <v/>
      </c>
      <c r="E1084" s="727" t="str">
        <f>IF(C1084=TRUE,_xlfn.XLOOKUP(Tabla135[[#This Row],[Id Riesgo]],Tabla13[Id Riesgo],Tabla13[Porcentaje Impacto],"",1),"")</f>
        <v/>
      </c>
      <c r="F1084" s="290" t="str">
        <f t="shared" si="107"/>
        <v>RC108</v>
      </c>
      <c r="G1084" s="415" t="b">
        <f>_xlfn.XLOOKUP(F1084,Tabla13[Id Riesgo],Tabla13[Registro diligenciado],FALSE,1)</f>
        <v>0</v>
      </c>
      <c r="H1084" s="290" t="str">
        <f>IF(G1084,_xlfn.XLOOKUP(F1084,Tabla6[Id Riesgo],Tabla6[DESCRIPCIÓN DEL RIESGO],FALSE,1),"")</f>
        <v/>
      </c>
      <c r="I1084" s="327" t="str">
        <f>_xlfn.XLOOKUP(Tabla135[[#This Row],[Id Riesgo]],Tabla13[Id Riesgo],Tabla13[Probabilidad])</f>
        <v/>
      </c>
      <c r="J1084" s="327" t="str">
        <f>_xlfn.XLOOKUP(Tabla135[[#This Row],[Id Riesgo]],Tabla13[Id Riesgo],Tabla13[Porcentaje Impacto],"",1)</f>
        <v/>
      </c>
      <c r="K1084" s="311">
        <v>3</v>
      </c>
      <c r="L1084" s="314"/>
      <c r="M1084" s="314"/>
      <c r="N1084" s="314"/>
      <c r="O1084" s="295"/>
      <c r="P1084" s="314"/>
      <c r="Q1084" s="328" t="str">
        <f>_xlfn.TEXTJOIN(" ",TRUE,Tabla135[[#This Row],[Actividad - Acción ¿Qué?
Inicia con verbo]],Tabla135[[#This Row],[Complemento
(Observaciones o desviaciones)]])</f>
        <v/>
      </c>
      <c r="R1084" s="295"/>
      <c r="S1084" s="327" t="str">
        <f>_xlfn.XLOOKUP(Tabla135[[#This Row],[Tipo de control]],Tabla7[Tipo de control],Tabla7[Peso],"",1)</f>
        <v/>
      </c>
      <c r="T1084" s="290" t="str">
        <f>_xlfn.XLOOKUP(Tabla135[[#This Row],[Tipo de control]],Tabla7[Tipo de control],Tabla7[Afectación matriz],"",1)</f>
        <v/>
      </c>
      <c r="U1084" s="295"/>
      <c r="V1084" s="327" t="str">
        <f>_xlfn.XLOOKUP(Tabla135[[#This Row],[Implementación]],Tabla11[Implementación],Tabla11[Peso],"",1)</f>
        <v/>
      </c>
      <c r="W1084" s="295"/>
      <c r="X1084" s="295"/>
      <c r="Y1084" s="295"/>
      <c r="Z1084" s="295"/>
      <c r="AA1084" s="310" t="str">
        <f>IFERROR(Tabla135[[#This Row],[Peso del control]]+Tabla135[[#This Row],[Peso de la implementación]],"")</f>
        <v/>
      </c>
      <c r="AB1084" s="310" t="str" cm="1">
        <f t="array" ref="AB1084">IFERROR(IF(Tabla135[[#This Row],[Registro diligenciado]]=TRUE,_xlfn.IFS(AND(Tabla135[[#This Row],[No. de Control]]=1,Tabla135[[#This Row],[Desplazamiento en la Matriz]]="Probabilidad"),D1084-(D1084*Tabla135[[#This Row],[Valor del control]]),AND(Tabla135[[#This Row],[No. de Control]]&gt;1,Tabla135[[#This Row],[Desplazamiento en la Matriz]]="Probabilidad"),AB1083-(AB1083*Tabla135[[#This Row],[Valor del control]]),AND(Tabla135[[#This Row],[No. de Control]]=1,Tabla135[[#This Row],[Desplazamiento en la Matriz]]="Impacto"),D1084,AND(Tabla135[[#This Row],[No. de Control]]&gt;1,Tabla135[[#This Row],[Desplazamiento en la Matriz]]="Impacto"),AB1083),""),"")</f>
        <v/>
      </c>
      <c r="AC1084" s="310" t="str" cm="1">
        <f t="array" ref="AC1084">IFERROR(IF(Tabla135[[#This Row],[Registro diligenciado]]=TRUE,_xlfn.IFS(AND(Tabla135[[#This Row],[No. de Control]]=1,Tabla135[[#This Row],[Desplazamiento en la Matriz]]="Impacto"),E1084-(E1084*Tabla135[[#This Row],[Valor del control]]),AND(Tabla135[[#This Row],[No. de Control]]&gt;1,Tabla135[[#This Row],[Desplazamiento en la Matriz]]="Impacto"),AC1083-(AC1083*Tabla135[[#This Row],[Valor del control]]),AND(Tabla135[[#This Row],[No. de Control]]=1,Tabla135[[#This Row],[Desplazamiento en la Matriz]]="Probabilidad"),E1084,AND(Tabla135[[#This Row],[No. de Control]]&gt;1,Tabla135[[#This Row],[Desplazamiento en la Matriz]]="Probabilidad"),AC1083),""),"")</f>
        <v/>
      </c>
      <c r="AD1084" s="310">
        <f>IFERROR(_xlfn.MINIFS(Tabla135[Probabilidad residual],Tabla135[Id Riesgo],Tabla135[[#This Row],[Id Riesgo]]),"")</f>
        <v>0</v>
      </c>
      <c r="AE1084" s="310">
        <f>IFERROR(_xlfn.MINIFS(Tabla135[Impacto residual],Tabla135[Id Riesgo],Tabla135[[#This Row],[Id Riesgo]]),"")</f>
        <v>0</v>
      </c>
      <c r="AF1084" s="310" t="str" cm="1">
        <f t="array" ref="AF108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84" s="310" t="str" cm="1">
        <f t="array" ref="AG108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8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84" s="213"/>
      <c r="AJ1084" s="727">
        <f>_xlfn.MINIFS(Tabla135[Probabilidad residual],Tabla135[Id Riesgo],Tabla135[[#This Row],[Id Riesgo]])</f>
        <v>0</v>
      </c>
      <c r="AK1084" s="727">
        <f>_xlfn.MINIFS(Tabla135[Impacto residual],Tabla135[Id Riesgo],Tabla135[[#This Row],[Id Riesgo]])</f>
        <v>0</v>
      </c>
      <c r="AL1084" s="727"/>
      <c r="AM1084" s="727"/>
      <c r="AN1084" s="213"/>
      <c r="AO1084" s="213"/>
      <c r="AP1084" s="213"/>
      <c r="AQ1084" s="213"/>
      <c r="AR1084" s="213"/>
      <c r="AS1084" s="213"/>
      <c r="AT1084" s="213"/>
      <c r="AU1084" s="213"/>
      <c r="AV1084" s="213"/>
      <c r="AW1084" s="213"/>
      <c r="AX1084" s="213"/>
      <c r="AY1084" s="213"/>
    </row>
    <row r="1085" spans="1:51" ht="14.6" x14ac:dyDescent="0.4">
      <c r="A1085" s="735" t="str">
        <f>Tabla135[[#This Row],[Id Riesgo]]</f>
        <v>RC108</v>
      </c>
      <c r="B1085" s="736" t="str">
        <f>Tabla135[[#This Row],[Riesgo]]</f>
        <v/>
      </c>
      <c r="C1085" s="742" t="b">
        <f>Tabla135[[#This Row],[Identificado en paso 1 y 2?]]</f>
        <v>0</v>
      </c>
      <c r="D1085" s="727" t="str">
        <f>_xlfn.XLOOKUP(Tabla135[[#This Row],[Id Riesgo]],Tabla13[Id Riesgo],Tabla13[Probabilidad],"",1)</f>
        <v/>
      </c>
      <c r="E1085" s="727" t="str">
        <f>IF(C1085=TRUE,_xlfn.XLOOKUP(Tabla135[[#This Row],[Id Riesgo]],Tabla13[Id Riesgo],Tabla13[Porcentaje Impacto],"",1),"")</f>
        <v/>
      </c>
      <c r="F1085" s="290" t="str">
        <f t="shared" si="107"/>
        <v>RC108</v>
      </c>
      <c r="G1085" s="415" t="b">
        <f>_xlfn.XLOOKUP(F1085,Tabla13[Id Riesgo],Tabla13[Registro diligenciado],FALSE,1)</f>
        <v>0</v>
      </c>
      <c r="H1085" s="290" t="str">
        <f>IF(G1085,_xlfn.XLOOKUP(F1085,Tabla6[Id Riesgo],Tabla6[DESCRIPCIÓN DEL RIESGO],FALSE,1),"")</f>
        <v/>
      </c>
      <c r="I1085" s="327" t="str">
        <f>_xlfn.XLOOKUP(Tabla135[[#This Row],[Id Riesgo]],Tabla13[Id Riesgo],Tabla13[Probabilidad])</f>
        <v/>
      </c>
      <c r="J1085" s="327" t="str">
        <f>_xlfn.XLOOKUP(Tabla135[[#This Row],[Id Riesgo]],Tabla13[Id Riesgo],Tabla13[Porcentaje Impacto],"",1)</f>
        <v/>
      </c>
      <c r="K1085" s="311">
        <v>4</v>
      </c>
      <c r="L1085" s="314"/>
      <c r="M1085" s="314"/>
      <c r="N1085" s="314"/>
      <c r="O1085" s="295"/>
      <c r="P1085" s="314"/>
      <c r="Q1085" s="328" t="str">
        <f>_xlfn.TEXTJOIN(" ",TRUE,Tabla135[[#This Row],[Actividad - Acción ¿Qué?
Inicia con verbo]],Tabla135[[#This Row],[Complemento
(Observaciones o desviaciones)]])</f>
        <v/>
      </c>
      <c r="R1085" s="295"/>
      <c r="S1085" s="327" t="str">
        <f>_xlfn.XLOOKUP(Tabla135[[#This Row],[Tipo de control]],Tabla7[Tipo de control],Tabla7[Peso],"",1)</f>
        <v/>
      </c>
      <c r="T1085" s="290" t="str">
        <f>_xlfn.XLOOKUP(Tabla135[[#This Row],[Tipo de control]],Tabla7[Tipo de control],Tabla7[Afectación matriz],"",1)</f>
        <v/>
      </c>
      <c r="U1085" s="295"/>
      <c r="V1085" s="327" t="str">
        <f>_xlfn.XLOOKUP(Tabla135[[#This Row],[Implementación]],Tabla11[Implementación],Tabla11[Peso],"",1)</f>
        <v/>
      </c>
      <c r="W1085" s="295"/>
      <c r="X1085" s="295"/>
      <c r="Y1085" s="295"/>
      <c r="Z1085" s="295"/>
      <c r="AA1085" s="310" t="str">
        <f>IFERROR(Tabla135[[#This Row],[Peso del control]]+Tabla135[[#This Row],[Peso de la implementación]],"")</f>
        <v/>
      </c>
      <c r="AB1085" s="310" t="str" cm="1">
        <f t="array" ref="AB1085">IFERROR(IF(Tabla135[[#This Row],[Registro diligenciado]]=TRUE,_xlfn.IFS(AND(Tabla135[[#This Row],[No. de Control]]=1,Tabla135[[#This Row],[Desplazamiento en la Matriz]]="Probabilidad"),D1085-(D1085*Tabla135[[#This Row],[Valor del control]]),AND(Tabla135[[#This Row],[No. de Control]]&gt;1,Tabla135[[#This Row],[Desplazamiento en la Matriz]]="Probabilidad"),AB1084-(AB1084*Tabla135[[#This Row],[Valor del control]]),AND(Tabla135[[#This Row],[No. de Control]]=1,Tabla135[[#This Row],[Desplazamiento en la Matriz]]="Impacto"),D1085,AND(Tabla135[[#This Row],[No. de Control]]&gt;1,Tabla135[[#This Row],[Desplazamiento en la Matriz]]="Impacto"),AB1084),""),"")</f>
        <v/>
      </c>
      <c r="AC1085" s="310" t="str" cm="1">
        <f t="array" ref="AC1085">IFERROR(IF(Tabla135[[#This Row],[Registro diligenciado]]=TRUE,_xlfn.IFS(AND(Tabla135[[#This Row],[No. de Control]]=1,Tabla135[[#This Row],[Desplazamiento en la Matriz]]="Impacto"),E1085-(E1085*Tabla135[[#This Row],[Valor del control]]),AND(Tabla135[[#This Row],[No. de Control]]&gt;1,Tabla135[[#This Row],[Desplazamiento en la Matriz]]="Impacto"),AC1084-(AC1084*Tabla135[[#This Row],[Valor del control]]),AND(Tabla135[[#This Row],[No. de Control]]=1,Tabla135[[#This Row],[Desplazamiento en la Matriz]]="Probabilidad"),E1085,AND(Tabla135[[#This Row],[No. de Control]]&gt;1,Tabla135[[#This Row],[Desplazamiento en la Matriz]]="Probabilidad"),AC1084),""),"")</f>
        <v/>
      </c>
      <c r="AD1085" s="310">
        <f>IFERROR(_xlfn.MINIFS(Tabla135[Probabilidad residual],Tabla135[Id Riesgo],Tabla135[[#This Row],[Id Riesgo]]),"")</f>
        <v>0</v>
      </c>
      <c r="AE1085" s="310">
        <f>IFERROR(_xlfn.MINIFS(Tabla135[Impacto residual],Tabla135[Id Riesgo],Tabla135[[#This Row],[Id Riesgo]]),"")</f>
        <v>0</v>
      </c>
      <c r="AF1085" s="310" t="str" cm="1">
        <f t="array" ref="AF108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85" s="310" t="str" cm="1">
        <f t="array" ref="AG108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8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85" s="213"/>
      <c r="AJ1085" s="727">
        <f>_xlfn.MINIFS(Tabla135[Probabilidad residual],Tabla135[Id Riesgo],Tabla135[[#This Row],[Id Riesgo]])</f>
        <v>0</v>
      </c>
      <c r="AK1085" s="727">
        <f>_xlfn.MINIFS(Tabla135[Impacto residual],Tabla135[Id Riesgo],Tabla135[[#This Row],[Id Riesgo]])</f>
        <v>0</v>
      </c>
      <c r="AL1085" s="727"/>
      <c r="AM1085" s="727"/>
      <c r="AN1085" s="213"/>
      <c r="AO1085" s="213"/>
      <c r="AP1085" s="213"/>
      <c r="AQ1085" s="213"/>
      <c r="AR1085" s="213"/>
      <c r="AS1085" s="213"/>
      <c r="AT1085" s="213"/>
      <c r="AU1085" s="213"/>
      <c r="AV1085" s="213"/>
      <c r="AW1085" s="213"/>
      <c r="AX1085" s="213"/>
      <c r="AY1085" s="213"/>
    </row>
    <row r="1086" spans="1:51" ht="14.6" x14ac:dyDescent="0.4">
      <c r="A1086" s="735" t="str">
        <f>Tabla135[[#This Row],[Id Riesgo]]</f>
        <v>RC108</v>
      </c>
      <c r="B1086" s="736" t="str">
        <f>Tabla135[[#This Row],[Riesgo]]</f>
        <v/>
      </c>
      <c r="C1086" s="742" t="b">
        <f>Tabla135[[#This Row],[Identificado en paso 1 y 2?]]</f>
        <v>0</v>
      </c>
      <c r="D1086" s="727" t="str">
        <f>_xlfn.XLOOKUP(Tabla135[[#This Row],[Id Riesgo]],Tabla13[Id Riesgo],Tabla13[Probabilidad],"",1)</f>
        <v/>
      </c>
      <c r="E1086" s="727" t="str">
        <f>IF(C1086=TRUE,_xlfn.XLOOKUP(Tabla135[[#This Row],[Id Riesgo]],Tabla13[Id Riesgo],Tabla13[Porcentaje Impacto],"",1),"")</f>
        <v/>
      </c>
      <c r="F1086" s="290" t="str">
        <f t="shared" si="107"/>
        <v>RC108</v>
      </c>
      <c r="G1086" s="415" t="b">
        <f>_xlfn.XLOOKUP(F1086,Tabla13[Id Riesgo],Tabla13[Registro diligenciado],FALSE,1)</f>
        <v>0</v>
      </c>
      <c r="H1086" s="290" t="str">
        <f>IF(G1086,_xlfn.XLOOKUP(F1086,Tabla6[Id Riesgo],Tabla6[DESCRIPCIÓN DEL RIESGO],FALSE,1),"")</f>
        <v/>
      </c>
      <c r="I1086" s="327" t="str">
        <f>_xlfn.XLOOKUP(Tabla135[[#This Row],[Id Riesgo]],Tabla13[Id Riesgo],Tabla13[Probabilidad])</f>
        <v/>
      </c>
      <c r="J1086" s="327" t="str">
        <f>_xlfn.XLOOKUP(Tabla135[[#This Row],[Id Riesgo]],Tabla13[Id Riesgo],Tabla13[Porcentaje Impacto],"",1)</f>
        <v/>
      </c>
      <c r="K1086" s="311">
        <v>5</v>
      </c>
      <c r="L1086" s="314"/>
      <c r="M1086" s="314"/>
      <c r="N1086" s="314"/>
      <c r="O1086" s="295"/>
      <c r="P1086" s="314"/>
      <c r="Q1086" s="328" t="str">
        <f>_xlfn.TEXTJOIN(" ",TRUE,Tabla135[[#This Row],[Actividad - Acción ¿Qué?
Inicia con verbo]],Tabla135[[#This Row],[Complemento
(Observaciones o desviaciones)]])</f>
        <v/>
      </c>
      <c r="R1086" s="295"/>
      <c r="S1086" s="327" t="str">
        <f>_xlfn.XLOOKUP(Tabla135[[#This Row],[Tipo de control]],Tabla7[Tipo de control],Tabla7[Peso],"",1)</f>
        <v/>
      </c>
      <c r="T1086" s="290" t="str">
        <f>_xlfn.XLOOKUP(Tabla135[[#This Row],[Tipo de control]],Tabla7[Tipo de control],Tabla7[Afectación matriz],"",1)</f>
        <v/>
      </c>
      <c r="U1086" s="295"/>
      <c r="V1086" s="327" t="str">
        <f>_xlfn.XLOOKUP(Tabla135[[#This Row],[Implementación]],Tabla11[Implementación],Tabla11[Peso],"",1)</f>
        <v/>
      </c>
      <c r="W1086" s="295"/>
      <c r="X1086" s="295"/>
      <c r="Y1086" s="295"/>
      <c r="Z1086" s="295"/>
      <c r="AA1086" s="310" t="str">
        <f>IFERROR(Tabla135[[#This Row],[Peso del control]]+Tabla135[[#This Row],[Peso de la implementación]],"")</f>
        <v/>
      </c>
      <c r="AB1086" s="310" t="str" cm="1">
        <f t="array" ref="AB1086">IFERROR(IF(Tabla135[[#This Row],[Registro diligenciado]]=TRUE,_xlfn.IFS(AND(Tabla135[[#This Row],[No. de Control]]=1,Tabla135[[#This Row],[Desplazamiento en la Matriz]]="Probabilidad"),D1086-(D1086*Tabla135[[#This Row],[Valor del control]]),AND(Tabla135[[#This Row],[No. de Control]]&gt;1,Tabla135[[#This Row],[Desplazamiento en la Matriz]]="Probabilidad"),AB1085-(AB1085*Tabla135[[#This Row],[Valor del control]]),AND(Tabla135[[#This Row],[No. de Control]]=1,Tabla135[[#This Row],[Desplazamiento en la Matriz]]="Impacto"),D1086,AND(Tabla135[[#This Row],[No. de Control]]&gt;1,Tabla135[[#This Row],[Desplazamiento en la Matriz]]="Impacto"),AB1085),""),"")</f>
        <v/>
      </c>
      <c r="AC1086" s="310" t="str" cm="1">
        <f t="array" ref="AC1086">IFERROR(IF(Tabla135[[#This Row],[Registro diligenciado]]=TRUE,_xlfn.IFS(AND(Tabla135[[#This Row],[No. de Control]]=1,Tabla135[[#This Row],[Desplazamiento en la Matriz]]="Impacto"),E1086-(E1086*Tabla135[[#This Row],[Valor del control]]),AND(Tabla135[[#This Row],[No. de Control]]&gt;1,Tabla135[[#This Row],[Desplazamiento en la Matriz]]="Impacto"),AC1085-(AC1085*Tabla135[[#This Row],[Valor del control]]),AND(Tabla135[[#This Row],[No. de Control]]=1,Tabla135[[#This Row],[Desplazamiento en la Matriz]]="Probabilidad"),E1086,AND(Tabla135[[#This Row],[No. de Control]]&gt;1,Tabla135[[#This Row],[Desplazamiento en la Matriz]]="Probabilidad"),AC1085),""),"")</f>
        <v/>
      </c>
      <c r="AD1086" s="310">
        <f>IFERROR(_xlfn.MINIFS(Tabla135[Probabilidad residual],Tabla135[Id Riesgo],Tabla135[[#This Row],[Id Riesgo]]),"")</f>
        <v>0</v>
      </c>
      <c r="AE1086" s="310">
        <f>IFERROR(_xlfn.MINIFS(Tabla135[Impacto residual],Tabla135[Id Riesgo],Tabla135[[#This Row],[Id Riesgo]]),"")</f>
        <v>0</v>
      </c>
      <c r="AF1086" s="310" t="str" cm="1">
        <f t="array" ref="AF108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86" s="310" t="str" cm="1">
        <f t="array" ref="AG108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8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86" s="213"/>
      <c r="AJ1086" s="727">
        <f>_xlfn.MINIFS(Tabla135[Probabilidad residual],Tabla135[Id Riesgo],Tabla135[[#This Row],[Id Riesgo]])</f>
        <v>0</v>
      </c>
      <c r="AK1086" s="727">
        <f>_xlfn.MINIFS(Tabla135[Impacto residual],Tabla135[Id Riesgo],Tabla135[[#This Row],[Id Riesgo]])</f>
        <v>0</v>
      </c>
      <c r="AL1086" s="727"/>
      <c r="AM1086" s="727"/>
      <c r="AN1086" s="213"/>
      <c r="AO1086" s="213"/>
      <c r="AP1086" s="213"/>
      <c r="AQ1086" s="213"/>
      <c r="AR1086" s="213"/>
      <c r="AS1086" s="213"/>
      <c r="AT1086" s="213"/>
      <c r="AU1086" s="213"/>
      <c r="AV1086" s="213"/>
      <c r="AW1086" s="213"/>
      <c r="AX1086" s="213"/>
      <c r="AY1086" s="213"/>
    </row>
    <row r="1087" spans="1:51" ht="14.6" x14ac:dyDescent="0.4">
      <c r="A1087" s="735" t="str">
        <f>Tabla135[[#This Row],[Id Riesgo]]</f>
        <v>RC108</v>
      </c>
      <c r="B1087" s="736" t="str">
        <f>Tabla135[[#This Row],[Riesgo]]</f>
        <v/>
      </c>
      <c r="C1087" s="742" t="b">
        <f>Tabla135[[#This Row],[Identificado en paso 1 y 2?]]</f>
        <v>0</v>
      </c>
      <c r="D1087" s="727" t="str">
        <f>_xlfn.XLOOKUP(Tabla135[[#This Row],[Id Riesgo]],Tabla13[Id Riesgo],Tabla13[Probabilidad],"",1)</f>
        <v/>
      </c>
      <c r="E1087" s="727" t="str">
        <f>IF(C1087=TRUE,_xlfn.XLOOKUP(Tabla135[[#This Row],[Id Riesgo]],Tabla13[Id Riesgo],Tabla13[Porcentaje Impacto],"",1),"")</f>
        <v/>
      </c>
      <c r="F1087" s="290" t="str">
        <f t="shared" si="107"/>
        <v>RC108</v>
      </c>
      <c r="G1087" s="415" t="b">
        <f>_xlfn.XLOOKUP(F1087,Tabla13[Id Riesgo],Tabla13[Registro diligenciado],FALSE,1)</f>
        <v>0</v>
      </c>
      <c r="H1087" s="290" t="str">
        <f>IF(G1087,_xlfn.XLOOKUP(F1087,Tabla6[Id Riesgo],Tabla6[DESCRIPCIÓN DEL RIESGO],FALSE,1),"")</f>
        <v/>
      </c>
      <c r="I1087" s="327" t="str">
        <f>_xlfn.XLOOKUP(Tabla135[[#This Row],[Id Riesgo]],Tabla13[Id Riesgo],Tabla13[Probabilidad])</f>
        <v/>
      </c>
      <c r="J1087" s="327" t="str">
        <f>_xlfn.XLOOKUP(Tabla135[[#This Row],[Id Riesgo]],Tabla13[Id Riesgo],Tabla13[Porcentaje Impacto],"",1)</f>
        <v/>
      </c>
      <c r="K1087" s="311">
        <v>6</v>
      </c>
      <c r="L1087" s="314"/>
      <c r="M1087" s="314"/>
      <c r="N1087" s="314"/>
      <c r="O1087" s="295"/>
      <c r="P1087" s="314"/>
      <c r="Q1087" s="328" t="str">
        <f>_xlfn.TEXTJOIN(" ",TRUE,Tabla135[[#This Row],[Actividad - Acción ¿Qué?
Inicia con verbo]],Tabla135[[#This Row],[Complemento
(Observaciones o desviaciones)]])</f>
        <v/>
      </c>
      <c r="R1087" s="295"/>
      <c r="S1087" s="327" t="str">
        <f>_xlfn.XLOOKUP(Tabla135[[#This Row],[Tipo de control]],Tabla7[Tipo de control],Tabla7[Peso],"",1)</f>
        <v/>
      </c>
      <c r="T1087" s="290" t="str">
        <f>_xlfn.XLOOKUP(Tabla135[[#This Row],[Tipo de control]],Tabla7[Tipo de control],Tabla7[Afectación matriz],"",1)</f>
        <v/>
      </c>
      <c r="U1087" s="295"/>
      <c r="V1087" s="327" t="str">
        <f>_xlfn.XLOOKUP(Tabla135[[#This Row],[Implementación]],Tabla11[Implementación],Tabla11[Peso],"",1)</f>
        <v/>
      </c>
      <c r="W1087" s="295"/>
      <c r="X1087" s="295"/>
      <c r="Y1087" s="295"/>
      <c r="Z1087" s="295"/>
      <c r="AA1087" s="310" t="str">
        <f>IFERROR(Tabla135[[#This Row],[Peso del control]]+Tabla135[[#This Row],[Peso de la implementación]],"")</f>
        <v/>
      </c>
      <c r="AB1087" s="310" t="str" cm="1">
        <f t="array" ref="AB1087">IFERROR(IF(Tabla135[[#This Row],[Registro diligenciado]]=TRUE,_xlfn.IFS(AND(Tabla135[[#This Row],[No. de Control]]=1,Tabla135[[#This Row],[Desplazamiento en la Matriz]]="Probabilidad"),D1087-(D1087*Tabla135[[#This Row],[Valor del control]]),AND(Tabla135[[#This Row],[No. de Control]]&gt;1,Tabla135[[#This Row],[Desplazamiento en la Matriz]]="Probabilidad"),AB1086-(AB1086*Tabla135[[#This Row],[Valor del control]]),AND(Tabla135[[#This Row],[No. de Control]]=1,Tabla135[[#This Row],[Desplazamiento en la Matriz]]="Impacto"),D1087,AND(Tabla135[[#This Row],[No. de Control]]&gt;1,Tabla135[[#This Row],[Desplazamiento en la Matriz]]="Impacto"),AB1086),""),"")</f>
        <v/>
      </c>
      <c r="AC1087" s="310" t="str" cm="1">
        <f t="array" ref="AC1087">IFERROR(IF(Tabla135[[#This Row],[Registro diligenciado]]=TRUE,_xlfn.IFS(AND(Tabla135[[#This Row],[No. de Control]]=1,Tabla135[[#This Row],[Desplazamiento en la Matriz]]="Impacto"),E1087-(E1087*Tabla135[[#This Row],[Valor del control]]),AND(Tabla135[[#This Row],[No. de Control]]&gt;1,Tabla135[[#This Row],[Desplazamiento en la Matriz]]="Impacto"),AC1086-(AC1086*Tabla135[[#This Row],[Valor del control]]),AND(Tabla135[[#This Row],[No. de Control]]=1,Tabla135[[#This Row],[Desplazamiento en la Matriz]]="Probabilidad"),E1087,AND(Tabla135[[#This Row],[No. de Control]]&gt;1,Tabla135[[#This Row],[Desplazamiento en la Matriz]]="Probabilidad"),AC1086),""),"")</f>
        <v/>
      </c>
      <c r="AD1087" s="310">
        <f>IFERROR(_xlfn.MINIFS(Tabla135[Probabilidad residual],Tabla135[Id Riesgo],Tabla135[[#This Row],[Id Riesgo]]),"")</f>
        <v>0</v>
      </c>
      <c r="AE1087" s="310">
        <f>IFERROR(_xlfn.MINIFS(Tabla135[Impacto residual],Tabla135[Id Riesgo],Tabla135[[#This Row],[Id Riesgo]]),"")</f>
        <v>0</v>
      </c>
      <c r="AF1087" s="310" t="str" cm="1">
        <f t="array" ref="AF108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87" s="310" t="str" cm="1">
        <f t="array" ref="AG108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8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87" s="213"/>
      <c r="AJ1087" s="727">
        <f>_xlfn.MINIFS(Tabla135[Probabilidad residual],Tabla135[Id Riesgo],Tabla135[[#This Row],[Id Riesgo]])</f>
        <v>0</v>
      </c>
      <c r="AK1087" s="727">
        <f>_xlfn.MINIFS(Tabla135[Impacto residual],Tabla135[Id Riesgo],Tabla135[[#This Row],[Id Riesgo]])</f>
        <v>0</v>
      </c>
      <c r="AL1087" s="727"/>
      <c r="AM1087" s="727"/>
      <c r="AN1087" s="213"/>
      <c r="AO1087" s="213"/>
      <c r="AP1087" s="213"/>
      <c r="AQ1087" s="213"/>
      <c r="AR1087" s="213"/>
      <c r="AS1087" s="213"/>
      <c r="AT1087" s="213"/>
      <c r="AU1087" s="213"/>
      <c r="AV1087" s="213"/>
      <c r="AW1087" s="213"/>
      <c r="AX1087" s="213"/>
      <c r="AY1087" s="213"/>
    </row>
    <row r="1088" spans="1:51" ht="14.6" x14ac:dyDescent="0.4">
      <c r="A1088" s="735" t="str">
        <f>Tabla135[[#This Row],[Id Riesgo]]</f>
        <v>RC108</v>
      </c>
      <c r="B1088" s="736" t="str">
        <f>Tabla135[[#This Row],[Riesgo]]</f>
        <v/>
      </c>
      <c r="C1088" s="742" t="b">
        <f>Tabla135[[#This Row],[Identificado en paso 1 y 2?]]</f>
        <v>0</v>
      </c>
      <c r="D1088" s="727" t="str">
        <f>_xlfn.XLOOKUP(Tabla135[[#This Row],[Id Riesgo]],Tabla13[Id Riesgo],Tabla13[Probabilidad],"",1)</f>
        <v/>
      </c>
      <c r="E1088" s="727" t="str">
        <f>IF(C1088=TRUE,_xlfn.XLOOKUP(Tabla135[[#This Row],[Id Riesgo]],Tabla13[Id Riesgo],Tabla13[Porcentaje Impacto],"",1),"")</f>
        <v/>
      </c>
      <c r="F1088" s="290" t="str">
        <f t="shared" si="107"/>
        <v>RC108</v>
      </c>
      <c r="G1088" s="415" t="b">
        <f>_xlfn.XLOOKUP(F1088,Tabla13[Id Riesgo],Tabla13[Registro diligenciado],FALSE,1)</f>
        <v>0</v>
      </c>
      <c r="H1088" s="290" t="str">
        <f>IF(G1088,_xlfn.XLOOKUP(F1088,Tabla6[Id Riesgo],Tabla6[DESCRIPCIÓN DEL RIESGO],FALSE,1),"")</f>
        <v/>
      </c>
      <c r="I1088" s="327" t="str">
        <f>_xlfn.XLOOKUP(Tabla135[[#This Row],[Id Riesgo]],Tabla13[Id Riesgo],Tabla13[Probabilidad])</f>
        <v/>
      </c>
      <c r="J1088" s="327" t="str">
        <f>_xlfn.XLOOKUP(Tabla135[[#This Row],[Id Riesgo]],Tabla13[Id Riesgo],Tabla13[Porcentaje Impacto],"",1)</f>
        <v/>
      </c>
      <c r="K1088" s="311">
        <v>7</v>
      </c>
      <c r="L1088" s="314"/>
      <c r="M1088" s="314"/>
      <c r="N1088" s="314"/>
      <c r="O1088" s="295"/>
      <c r="P1088" s="314"/>
      <c r="Q1088" s="328" t="str">
        <f>_xlfn.TEXTJOIN(" ",TRUE,Tabla135[[#This Row],[Actividad - Acción ¿Qué?
Inicia con verbo]],Tabla135[[#This Row],[Complemento
(Observaciones o desviaciones)]])</f>
        <v/>
      </c>
      <c r="R1088" s="295"/>
      <c r="S1088" s="327" t="str">
        <f>_xlfn.XLOOKUP(Tabla135[[#This Row],[Tipo de control]],Tabla7[Tipo de control],Tabla7[Peso],"",1)</f>
        <v/>
      </c>
      <c r="T1088" s="290" t="str">
        <f>_xlfn.XLOOKUP(Tabla135[[#This Row],[Tipo de control]],Tabla7[Tipo de control],Tabla7[Afectación matriz],"",1)</f>
        <v/>
      </c>
      <c r="U1088" s="295"/>
      <c r="V1088" s="327" t="str">
        <f>_xlfn.XLOOKUP(Tabla135[[#This Row],[Implementación]],Tabla11[Implementación],Tabla11[Peso],"",1)</f>
        <v/>
      </c>
      <c r="W1088" s="295"/>
      <c r="X1088" s="295"/>
      <c r="Y1088" s="295"/>
      <c r="Z1088" s="295"/>
      <c r="AA1088" s="310" t="str">
        <f>IFERROR(Tabla135[[#This Row],[Peso del control]]+Tabla135[[#This Row],[Peso de la implementación]],"")</f>
        <v/>
      </c>
      <c r="AB1088" s="310" t="str" cm="1">
        <f t="array" ref="AB1088">IFERROR(IF(Tabla135[[#This Row],[Registro diligenciado]]=TRUE,_xlfn.IFS(AND(Tabla135[[#This Row],[No. de Control]]=1,Tabla135[[#This Row],[Desplazamiento en la Matriz]]="Probabilidad"),D1088-(D1088*Tabla135[[#This Row],[Valor del control]]),AND(Tabla135[[#This Row],[No. de Control]]&gt;1,Tabla135[[#This Row],[Desplazamiento en la Matriz]]="Probabilidad"),AB1087-(AB1087*Tabla135[[#This Row],[Valor del control]]),AND(Tabla135[[#This Row],[No. de Control]]=1,Tabla135[[#This Row],[Desplazamiento en la Matriz]]="Impacto"),D1088,AND(Tabla135[[#This Row],[No. de Control]]&gt;1,Tabla135[[#This Row],[Desplazamiento en la Matriz]]="Impacto"),AB1087),""),"")</f>
        <v/>
      </c>
      <c r="AC1088" s="310" t="str" cm="1">
        <f t="array" ref="AC1088">IFERROR(IF(Tabla135[[#This Row],[Registro diligenciado]]=TRUE,_xlfn.IFS(AND(Tabla135[[#This Row],[No. de Control]]=1,Tabla135[[#This Row],[Desplazamiento en la Matriz]]="Impacto"),E1088-(E1088*Tabla135[[#This Row],[Valor del control]]),AND(Tabla135[[#This Row],[No. de Control]]&gt;1,Tabla135[[#This Row],[Desplazamiento en la Matriz]]="Impacto"),AC1087-(AC1087*Tabla135[[#This Row],[Valor del control]]),AND(Tabla135[[#This Row],[No. de Control]]=1,Tabla135[[#This Row],[Desplazamiento en la Matriz]]="Probabilidad"),E1088,AND(Tabla135[[#This Row],[No. de Control]]&gt;1,Tabla135[[#This Row],[Desplazamiento en la Matriz]]="Probabilidad"),AC1087),""),"")</f>
        <v/>
      </c>
      <c r="AD1088" s="310">
        <f>IFERROR(_xlfn.MINIFS(Tabla135[Probabilidad residual],Tabla135[Id Riesgo],Tabla135[[#This Row],[Id Riesgo]]),"")</f>
        <v>0</v>
      </c>
      <c r="AE1088" s="310">
        <f>IFERROR(_xlfn.MINIFS(Tabla135[Impacto residual],Tabla135[Id Riesgo],Tabla135[[#This Row],[Id Riesgo]]),"")</f>
        <v>0</v>
      </c>
      <c r="AF1088" s="310" t="str" cm="1">
        <f t="array" ref="AF108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88" s="310" t="str" cm="1">
        <f t="array" ref="AG108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8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88" s="213"/>
      <c r="AJ1088" s="727">
        <f>_xlfn.MINIFS(Tabla135[Probabilidad residual],Tabla135[Id Riesgo],Tabla135[[#This Row],[Id Riesgo]])</f>
        <v>0</v>
      </c>
      <c r="AK1088" s="727">
        <f>_xlfn.MINIFS(Tabla135[Impacto residual],Tabla135[Id Riesgo],Tabla135[[#This Row],[Id Riesgo]])</f>
        <v>0</v>
      </c>
      <c r="AL1088" s="727"/>
      <c r="AM1088" s="727"/>
      <c r="AN1088" s="213"/>
      <c r="AO1088" s="213"/>
      <c r="AP1088" s="213"/>
      <c r="AQ1088" s="213"/>
      <c r="AR1088" s="213"/>
      <c r="AS1088" s="213"/>
      <c r="AT1088" s="213"/>
      <c r="AU1088" s="213"/>
      <c r="AV1088" s="213"/>
      <c r="AW1088" s="213"/>
      <c r="AX1088" s="213"/>
      <c r="AY1088" s="213"/>
    </row>
    <row r="1089" spans="1:51" ht="14.6" x14ac:dyDescent="0.4">
      <c r="A1089" s="735" t="str">
        <f>Tabla135[[#This Row],[Id Riesgo]]</f>
        <v>RC108</v>
      </c>
      <c r="B1089" s="736" t="str">
        <f>Tabla135[[#This Row],[Riesgo]]</f>
        <v/>
      </c>
      <c r="C1089" s="742" t="b">
        <f>Tabla135[[#This Row],[Identificado en paso 1 y 2?]]</f>
        <v>0</v>
      </c>
      <c r="D1089" s="727" t="str">
        <f>_xlfn.XLOOKUP(Tabla135[[#This Row],[Id Riesgo]],Tabla13[Id Riesgo],Tabla13[Probabilidad],"",1)</f>
        <v/>
      </c>
      <c r="E1089" s="727" t="str">
        <f>IF(C1089=TRUE,_xlfn.XLOOKUP(Tabla135[[#This Row],[Id Riesgo]],Tabla13[Id Riesgo],Tabla13[Porcentaje Impacto],"",1),"")</f>
        <v/>
      </c>
      <c r="F1089" s="290" t="str">
        <f t="shared" si="107"/>
        <v>RC108</v>
      </c>
      <c r="G1089" s="415" t="b">
        <f>_xlfn.XLOOKUP(F1089,Tabla13[Id Riesgo],Tabla13[Registro diligenciado],FALSE,1)</f>
        <v>0</v>
      </c>
      <c r="H1089" s="290" t="str">
        <f>IF(G1089,_xlfn.XLOOKUP(F1089,Tabla6[Id Riesgo],Tabla6[DESCRIPCIÓN DEL RIESGO],FALSE,1),"")</f>
        <v/>
      </c>
      <c r="I1089" s="327" t="str">
        <f>_xlfn.XLOOKUP(Tabla135[[#This Row],[Id Riesgo]],Tabla13[Id Riesgo],Tabla13[Probabilidad])</f>
        <v/>
      </c>
      <c r="J1089" s="327" t="str">
        <f>_xlfn.XLOOKUP(Tabla135[[#This Row],[Id Riesgo]],Tabla13[Id Riesgo],Tabla13[Porcentaje Impacto],"",1)</f>
        <v/>
      </c>
      <c r="K1089" s="311">
        <v>8</v>
      </c>
      <c r="L1089" s="314"/>
      <c r="M1089" s="314"/>
      <c r="N1089" s="314"/>
      <c r="O1089" s="295"/>
      <c r="P1089" s="314"/>
      <c r="Q1089" s="328" t="str">
        <f>_xlfn.TEXTJOIN(" ",TRUE,Tabla135[[#This Row],[Actividad - Acción ¿Qué?
Inicia con verbo]],Tabla135[[#This Row],[Complemento
(Observaciones o desviaciones)]])</f>
        <v/>
      </c>
      <c r="R1089" s="295"/>
      <c r="S1089" s="327" t="str">
        <f>_xlfn.XLOOKUP(Tabla135[[#This Row],[Tipo de control]],Tabla7[Tipo de control],Tabla7[Peso],"",1)</f>
        <v/>
      </c>
      <c r="T1089" s="290" t="str">
        <f>_xlfn.XLOOKUP(Tabla135[[#This Row],[Tipo de control]],Tabla7[Tipo de control],Tabla7[Afectación matriz],"",1)</f>
        <v/>
      </c>
      <c r="U1089" s="295"/>
      <c r="V1089" s="327" t="str">
        <f>_xlfn.XLOOKUP(Tabla135[[#This Row],[Implementación]],Tabla11[Implementación],Tabla11[Peso],"",1)</f>
        <v/>
      </c>
      <c r="W1089" s="295"/>
      <c r="X1089" s="295"/>
      <c r="Y1089" s="295"/>
      <c r="Z1089" s="295"/>
      <c r="AA1089" s="310" t="str">
        <f>IFERROR(Tabla135[[#This Row],[Peso del control]]+Tabla135[[#This Row],[Peso de la implementación]],"")</f>
        <v/>
      </c>
      <c r="AB1089" s="310" t="str" cm="1">
        <f t="array" ref="AB1089">IFERROR(IF(Tabla135[[#This Row],[Registro diligenciado]]=TRUE,_xlfn.IFS(AND(Tabla135[[#This Row],[No. de Control]]=1,Tabla135[[#This Row],[Desplazamiento en la Matriz]]="Probabilidad"),D1089-(D1089*Tabla135[[#This Row],[Valor del control]]),AND(Tabla135[[#This Row],[No. de Control]]&gt;1,Tabla135[[#This Row],[Desplazamiento en la Matriz]]="Probabilidad"),AB1088-(AB1088*Tabla135[[#This Row],[Valor del control]]),AND(Tabla135[[#This Row],[No. de Control]]=1,Tabla135[[#This Row],[Desplazamiento en la Matriz]]="Impacto"),D1089,AND(Tabla135[[#This Row],[No. de Control]]&gt;1,Tabla135[[#This Row],[Desplazamiento en la Matriz]]="Impacto"),AB1088),""),"")</f>
        <v/>
      </c>
      <c r="AC1089" s="310" t="str" cm="1">
        <f t="array" ref="AC1089">IFERROR(IF(Tabla135[[#This Row],[Registro diligenciado]]=TRUE,_xlfn.IFS(AND(Tabla135[[#This Row],[No. de Control]]=1,Tabla135[[#This Row],[Desplazamiento en la Matriz]]="Impacto"),E1089-(E1089*Tabla135[[#This Row],[Valor del control]]),AND(Tabla135[[#This Row],[No. de Control]]&gt;1,Tabla135[[#This Row],[Desplazamiento en la Matriz]]="Impacto"),AC1088-(AC1088*Tabla135[[#This Row],[Valor del control]]),AND(Tabla135[[#This Row],[No. de Control]]=1,Tabla135[[#This Row],[Desplazamiento en la Matriz]]="Probabilidad"),E1089,AND(Tabla135[[#This Row],[No. de Control]]&gt;1,Tabla135[[#This Row],[Desplazamiento en la Matriz]]="Probabilidad"),AC1088),""),"")</f>
        <v/>
      </c>
      <c r="AD1089" s="310">
        <f>IFERROR(_xlfn.MINIFS(Tabla135[Probabilidad residual],Tabla135[Id Riesgo],Tabla135[[#This Row],[Id Riesgo]]),"")</f>
        <v>0</v>
      </c>
      <c r="AE1089" s="310">
        <f>IFERROR(_xlfn.MINIFS(Tabla135[Impacto residual],Tabla135[Id Riesgo],Tabla135[[#This Row],[Id Riesgo]]),"")</f>
        <v>0</v>
      </c>
      <c r="AF1089" s="310" t="str" cm="1">
        <f t="array" ref="AF108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89" s="310" t="str" cm="1">
        <f t="array" ref="AG108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8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89" s="213"/>
      <c r="AJ1089" s="727">
        <f>_xlfn.MINIFS(Tabla135[Probabilidad residual],Tabla135[Id Riesgo],Tabla135[[#This Row],[Id Riesgo]])</f>
        <v>0</v>
      </c>
      <c r="AK1089" s="727">
        <f>_xlfn.MINIFS(Tabla135[Impacto residual],Tabla135[Id Riesgo],Tabla135[[#This Row],[Id Riesgo]])</f>
        <v>0</v>
      </c>
      <c r="AL1089" s="727"/>
      <c r="AM1089" s="727"/>
      <c r="AN1089" s="213"/>
      <c r="AO1089" s="213"/>
      <c r="AP1089" s="213"/>
      <c r="AQ1089" s="213"/>
      <c r="AR1089" s="213"/>
      <c r="AS1089" s="213"/>
      <c r="AT1089" s="213"/>
      <c r="AU1089" s="213"/>
      <c r="AV1089" s="213"/>
      <c r="AW1089" s="213"/>
      <c r="AX1089" s="213"/>
      <c r="AY1089" s="213"/>
    </row>
    <row r="1090" spans="1:51" ht="14.6" x14ac:dyDescent="0.4">
      <c r="A1090" s="735" t="str">
        <f>Tabla135[[#This Row],[Id Riesgo]]</f>
        <v>RC108</v>
      </c>
      <c r="B1090" s="736" t="str">
        <f>Tabla135[[#This Row],[Riesgo]]</f>
        <v/>
      </c>
      <c r="C1090" s="742" t="b">
        <f>Tabla135[[#This Row],[Identificado en paso 1 y 2?]]</f>
        <v>0</v>
      </c>
      <c r="D1090" s="727" t="str">
        <f>_xlfn.XLOOKUP(Tabla135[[#This Row],[Id Riesgo]],Tabla13[Id Riesgo],Tabla13[Probabilidad],"",1)</f>
        <v/>
      </c>
      <c r="E1090" s="727" t="str">
        <f>IF(C1090=TRUE,_xlfn.XLOOKUP(Tabla135[[#This Row],[Id Riesgo]],Tabla13[Id Riesgo],Tabla13[Porcentaje Impacto],"",1),"")</f>
        <v/>
      </c>
      <c r="F1090" s="290" t="str">
        <f t="shared" si="107"/>
        <v>RC108</v>
      </c>
      <c r="G1090" s="415" t="b">
        <f>_xlfn.XLOOKUP(F1090,Tabla13[Id Riesgo],Tabla13[Registro diligenciado],FALSE,1)</f>
        <v>0</v>
      </c>
      <c r="H1090" s="290" t="str">
        <f>IF(G1090,_xlfn.XLOOKUP(F1090,Tabla6[Id Riesgo],Tabla6[DESCRIPCIÓN DEL RIESGO],FALSE,1),"")</f>
        <v/>
      </c>
      <c r="I1090" s="327" t="str">
        <f>_xlfn.XLOOKUP(Tabla135[[#This Row],[Id Riesgo]],Tabla13[Id Riesgo],Tabla13[Probabilidad])</f>
        <v/>
      </c>
      <c r="J1090" s="327" t="str">
        <f>_xlfn.XLOOKUP(Tabla135[[#This Row],[Id Riesgo]],Tabla13[Id Riesgo],Tabla13[Porcentaje Impacto],"",1)</f>
        <v/>
      </c>
      <c r="K1090" s="311">
        <v>9</v>
      </c>
      <c r="L1090" s="314"/>
      <c r="M1090" s="314"/>
      <c r="N1090" s="314"/>
      <c r="O1090" s="295"/>
      <c r="P1090" s="314"/>
      <c r="Q1090" s="328" t="str">
        <f>_xlfn.TEXTJOIN(" ",TRUE,Tabla135[[#This Row],[Actividad - Acción ¿Qué?
Inicia con verbo]],Tabla135[[#This Row],[Complemento
(Observaciones o desviaciones)]])</f>
        <v/>
      </c>
      <c r="R1090" s="295"/>
      <c r="S1090" s="327" t="str">
        <f>_xlfn.XLOOKUP(Tabla135[[#This Row],[Tipo de control]],Tabla7[Tipo de control],Tabla7[Peso],"",1)</f>
        <v/>
      </c>
      <c r="T1090" s="290" t="str">
        <f>_xlfn.XLOOKUP(Tabla135[[#This Row],[Tipo de control]],Tabla7[Tipo de control],Tabla7[Afectación matriz],"",1)</f>
        <v/>
      </c>
      <c r="U1090" s="295"/>
      <c r="V1090" s="327" t="str">
        <f>_xlfn.XLOOKUP(Tabla135[[#This Row],[Implementación]],Tabla11[Implementación],Tabla11[Peso],"",1)</f>
        <v/>
      </c>
      <c r="W1090" s="295"/>
      <c r="X1090" s="295"/>
      <c r="Y1090" s="295"/>
      <c r="Z1090" s="295"/>
      <c r="AA1090" s="310" t="str">
        <f>IFERROR(Tabla135[[#This Row],[Peso del control]]+Tabla135[[#This Row],[Peso de la implementación]],"")</f>
        <v/>
      </c>
      <c r="AB1090" s="310" t="str" cm="1">
        <f t="array" ref="AB1090">IFERROR(IF(Tabla135[[#This Row],[Registro diligenciado]]=TRUE,_xlfn.IFS(AND(Tabla135[[#This Row],[No. de Control]]=1,Tabla135[[#This Row],[Desplazamiento en la Matriz]]="Probabilidad"),D1090-(D1090*Tabla135[[#This Row],[Valor del control]]),AND(Tabla135[[#This Row],[No. de Control]]&gt;1,Tabla135[[#This Row],[Desplazamiento en la Matriz]]="Probabilidad"),AB1089-(AB1089*Tabla135[[#This Row],[Valor del control]]),AND(Tabla135[[#This Row],[No. de Control]]=1,Tabla135[[#This Row],[Desplazamiento en la Matriz]]="Impacto"),D1090,AND(Tabla135[[#This Row],[No. de Control]]&gt;1,Tabla135[[#This Row],[Desplazamiento en la Matriz]]="Impacto"),AB1089),""),"")</f>
        <v/>
      </c>
      <c r="AC1090" s="310" t="str" cm="1">
        <f t="array" ref="AC1090">IFERROR(IF(Tabla135[[#This Row],[Registro diligenciado]]=TRUE,_xlfn.IFS(AND(Tabla135[[#This Row],[No. de Control]]=1,Tabla135[[#This Row],[Desplazamiento en la Matriz]]="Impacto"),E1090-(E1090*Tabla135[[#This Row],[Valor del control]]),AND(Tabla135[[#This Row],[No. de Control]]&gt;1,Tabla135[[#This Row],[Desplazamiento en la Matriz]]="Impacto"),AC1089-(AC1089*Tabla135[[#This Row],[Valor del control]]),AND(Tabla135[[#This Row],[No. de Control]]=1,Tabla135[[#This Row],[Desplazamiento en la Matriz]]="Probabilidad"),E1090,AND(Tabla135[[#This Row],[No. de Control]]&gt;1,Tabla135[[#This Row],[Desplazamiento en la Matriz]]="Probabilidad"),AC1089),""),"")</f>
        <v/>
      </c>
      <c r="AD1090" s="310">
        <f>IFERROR(_xlfn.MINIFS(Tabla135[Probabilidad residual],Tabla135[Id Riesgo],Tabla135[[#This Row],[Id Riesgo]]),"")</f>
        <v>0</v>
      </c>
      <c r="AE1090" s="310">
        <f>IFERROR(_xlfn.MINIFS(Tabla135[Impacto residual],Tabla135[Id Riesgo],Tabla135[[#This Row],[Id Riesgo]]),"")</f>
        <v>0</v>
      </c>
      <c r="AF1090" s="310" t="str" cm="1">
        <f t="array" ref="AF109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90" s="310" t="str" cm="1">
        <f t="array" ref="AG109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9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90" s="213"/>
      <c r="AJ1090" s="727">
        <f>_xlfn.MINIFS(Tabla135[Probabilidad residual],Tabla135[Id Riesgo],Tabla135[[#This Row],[Id Riesgo]])</f>
        <v>0</v>
      </c>
      <c r="AK1090" s="727">
        <f>_xlfn.MINIFS(Tabla135[Impacto residual],Tabla135[Id Riesgo],Tabla135[[#This Row],[Id Riesgo]])</f>
        <v>0</v>
      </c>
      <c r="AL1090" s="727"/>
      <c r="AM1090" s="727"/>
      <c r="AN1090" s="213"/>
      <c r="AO1090" s="213"/>
      <c r="AP1090" s="213"/>
      <c r="AQ1090" s="213"/>
      <c r="AR1090" s="213"/>
      <c r="AS1090" s="213"/>
      <c r="AT1090" s="213"/>
      <c r="AU1090" s="213"/>
      <c r="AV1090" s="213"/>
      <c r="AW1090" s="213"/>
      <c r="AX1090" s="213"/>
      <c r="AY1090" s="213"/>
    </row>
    <row r="1091" spans="1:51" ht="14.6" x14ac:dyDescent="0.4">
      <c r="A1091" s="735" t="str">
        <f>Tabla135[[#This Row],[Id Riesgo]]</f>
        <v>RC108</v>
      </c>
      <c r="B1091" s="736" t="str">
        <f>Tabla135[[#This Row],[Riesgo]]</f>
        <v/>
      </c>
      <c r="C1091" s="742" t="b">
        <f>Tabla135[[#This Row],[Identificado en paso 1 y 2?]]</f>
        <v>0</v>
      </c>
      <c r="D1091" s="727" t="str">
        <f>_xlfn.XLOOKUP(Tabla135[[#This Row],[Id Riesgo]],Tabla13[Id Riesgo],Tabla13[Probabilidad],"",1)</f>
        <v/>
      </c>
      <c r="E1091" s="727" t="str">
        <f>IF(C1091=TRUE,_xlfn.XLOOKUP(Tabla135[[#This Row],[Id Riesgo]],Tabla13[Id Riesgo],Tabla13[Porcentaje Impacto],"",1),"")</f>
        <v/>
      </c>
      <c r="F1091" s="290" t="str">
        <f t="shared" si="107"/>
        <v>RC108</v>
      </c>
      <c r="G1091" s="415" t="b">
        <f>_xlfn.XLOOKUP(F1091,Tabla13[Id Riesgo],Tabla13[Registro diligenciado],FALSE,1)</f>
        <v>0</v>
      </c>
      <c r="H1091" s="290" t="str">
        <f>IF(G1091,_xlfn.XLOOKUP(F1091,Tabla6[Id Riesgo],Tabla6[DESCRIPCIÓN DEL RIESGO],FALSE,1),"")</f>
        <v/>
      </c>
      <c r="I1091" s="327" t="str">
        <f>_xlfn.XLOOKUP(Tabla135[[#This Row],[Id Riesgo]],Tabla13[Id Riesgo],Tabla13[Probabilidad])</f>
        <v/>
      </c>
      <c r="J1091" s="327" t="str">
        <f>_xlfn.XLOOKUP(Tabla135[[#This Row],[Id Riesgo]],Tabla13[Id Riesgo],Tabla13[Porcentaje Impacto],"",1)</f>
        <v/>
      </c>
      <c r="K1091" s="311">
        <v>10</v>
      </c>
      <c r="L1091" s="314"/>
      <c r="M1091" s="314"/>
      <c r="N1091" s="314"/>
      <c r="O1091" s="295"/>
      <c r="P1091" s="314"/>
      <c r="Q1091" s="328" t="str">
        <f>_xlfn.TEXTJOIN(" ",TRUE,Tabla135[[#This Row],[Actividad - Acción ¿Qué?
Inicia con verbo]],Tabla135[[#This Row],[Complemento
(Observaciones o desviaciones)]])</f>
        <v/>
      </c>
      <c r="R1091" s="295"/>
      <c r="S1091" s="327" t="str">
        <f>_xlfn.XLOOKUP(Tabla135[[#This Row],[Tipo de control]],Tabla7[Tipo de control],Tabla7[Peso],"",1)</f>
        <v/>
      </c>
      <c r="T1091" s="290" t="str">
        <f>_xlfn.XLOOKUP(Tabla135[[#This Row],[Tipo de control]],Tabla7[Tipo de control],Tabla7[Afectación matriz],"",1)</f>
        <v/>
      </c>
      <c r="U1091" s="295"/>
      <c r="V1091" s="327" t="str">
        <f>_xlfn.XLOOKUP(Tabla135[[#This Row],[Implementación]],Tabla11[Implementación],Tabla11[Peso],"",1)</f>
        <v/>
      </c>
      <c r="W1091" s="295"/>
      <c r="X1091" s="295"/>
      <c r="Y1091" s="295"/>
      <c r="Z1091" s="295"/>
      <c r="AA1091" s="310" t="str">
        <f>IFERROR(Tabla135[[#This Row],[Peso del control]]+Tabla135[[#This Row],[Peso de la implementación]],"")</f>
        <v/>
      </c>
      <c r="AB1091" s="310" t="str" cm="1">
        <f t="array" ref="AB1091">IFERROR(IF(Tabla135[[#This Row],[Registro diligenciado]]=TRUE,_xlfn.IFS(AND(Tabla135[[#This Row],[No. de Control]]=1,Tabla135[[#This Row],[Desplazamiento en la Matriz]]="Probabilidad"),D1091-(D1091*Tabla135[[#This Row],[Valor del control]]),AND(Tabla135[[#This Row],[No. de Control]]&gt;1,Tabla135[[#This Row],[Desplazamiento en la Matriz]]="Probabilidad"),AB1090-(AB1090*Tabla135[[#This Row],[Valor del control]]),AND(Tabla135[[#This Row],[No. de Control]]=1,Tabla135[[#This Row],[Desplazamiento en la Matriz]]="Impacto"),D1091,AND(Tabla135[[#This Row],[No. de Control]]&gt;1,Tabla135[[#This Row],[Desplazamiento en la Matriz]]="Impacto"),AB1090),""),"")</f>
        <v/>
      </c>
      <c r="AC1091" s="310" t="str" cm="1">
        <f t="array" ref="AC1091">IFERROR(IF(Tabla135[[#This Row],[Registro diligenciado]]=TRUE,_xlfn.IFS(AND(Tabla135[[#This Row],[No. de Control]]=1,Tabla135[[#This Row],[Desplazamiento en la Matriz]]="Impacto"),E1091-(E1091*Tabla135[[#This Row],[Valor del control]]),AND(Tabla135[[#This Row],[No. de Control]]&gt;1,Tabla135[[#This Row],[Desplazamiento en la Matriz]]="Impacto"),AC1090-(AC1090*Tabla135[[#This Row],[Valor del control]]),AND(Tabla135[[#This Row],[No. de Control]]=1,Tabla135[[#This Row],[Desplazamiento en la Matriz]]="Probabilidad"),E1091,AND(Tabla135[[#This Row],[No. de Control]]&gt;1,Tabla135[[#This Row],[Desplazamiento en la Matriz]]="Probabilidad"),AC1090),""),"")</f>
        <v/>
      </c>
      <c r="AD1091" s="310">
        <f>IFERROR(_xlfn.MINIFS(Tabla135[Probabilidad residual],Tabla135[Id Riesgo],Tabla135[[#This Row],[Id Riesgo]]),"")</f>
        <v>0</v>
      </c>
      <c r="AE1091" s="310">
        <f>IFERROR(_xlfn.MINIFS(Tabla135[Impacto residual],Tabla135[Id Riesgo],Tabla135[[#This Row],[Id Riesgo]]),"")</f>
        <v>0</v>
      </c>
      <c r="AF1091" s="310" t="str" cm="1">
        <f t="array" ref="AF109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91" s="310" t="str" cm="1">
        <f t="array" ref="AG109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9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91" s="213"/>
      <c r="AJ1091" s="727">
        <f>_xlfn.MINIFS(Tabla135[Probabilidad residual],Tabla135[Id Riesgo],Tabla135[[#This Row],[Id Riesgo]])</f>
        <v>0</v>
      </c>
      <c r="AK1091" s="727">
        <f>_xlfn.MINIFS(Tabla135[Impacto residual],Tabla135[Id Riesgo],Tabla135[[#This Row],[Id Riesgo]])</f>
        <v>0</v>
      </c>
      <c r="AL1091" s="727"/>
      <c r="AM1091" s="727"/>
      <c r="AN1091" s="213"/>
      <c r="AO1091" s="213"/>
      <c r="AP1091" s="213"/>
      <c r="AQ1091" s="213"/>
      <c r="AR1091" s="213"/>
      <c r="AS1091" s="213"/>
      <c r="AT1091" s="213"/>
      <c r="AU1091" s="213"/>
      <c r="AV1091" s="213"/>
      <c r="AW1091" s="213"/>
      <c r="AX1091" s="213"/>
      <c r="AY1091" s="213"/>
    </row>
    <row r="1092" spans="1:51" ht="14.6" x14ac:dyDescent="0.4">
      <c r="A1092" s="735" t="str">
        <f>Tabla135[[#This Row],[Id Riesgo]]</f>
        <v>RC109</v>
      </c>
      <c r="B1092" s="736" t="str">
        <f>Tabla135[[#This Row],[Riesgo]]</f>
        <v/>
      </c>
      <c r="C1092" s="742" t="b">
        <f>Tabla135[[#This Row],[Identificado en paso 1 y 2?]]</f>
        <v>0</v>
      </c>
      <c r="D1092" s="727" t="str">
        <f>_xlfn.XLOOKUP(Tabla135[[#This Row],[Id Riesgo]],Tabla13[Id Riesgo],Tabla13[Probabilidad],"",1)</f>
        <v/>
      </c>
      <c r="E1092" s="727" t="str">
        <f>IF(C1092=TRUE,_xlfn.XLOOKUP(Tabla135[[#This Row],[Id Riesgo]],Tabla13[Id Riesgo],Tabla13[Porcentaje Impacto],"",1),"")</f>
        <v/>
      </c>
      <c r="F1092" s="290" t="s">
        <v>240</v>
      </c>
      <c r="G1092" s="415" t="b">
        <f>_xlfn.XLOOKUP(F1092,Tabla13[Id Riesgo],Tabla13[Registro diligenciado],FALSE,1)</f>
        <v>0</v>
      </c>
      <c r="H1092" s="290" t="str">
        <f>IF(G1092,_xlfn.XLOOKUP(F1092,Tabla6[Id Riesgo],Tabla6[DESCRIPCIÓN DEL RIESGO],FALSE,1),"")</f>
        <v/>
      </c>
      <c r="I1092" s="327" t="str">
        <f>_xlfn.XLOOKUP(Tabla135[[#This Row],[Id Riesgo]],Tabla13[Id Riesgo],Tabla13[Probabilidad])</f>
        <v/>
      </c>
      <c r="J1092" s="327" t="str">
        <f>_xlfn.XLOOKUP(Tabla135[[#This Row],[Id Riesgo]],Tabla13[Id Riesgo],Tabla13[Porcentaje Impacto],"",1)</f>
        <v/>
      </c>
      <c r="K1092" s="311">
        <v>1</v>
      </c>
      <c r="L1092" s="314"/>
      <c r="M1092" s="314"/>
      <c r="N1092" s="314"/>
      <c r="O1092" s="295"/>
      <c r="P1092" s="314"/>
      <c r="Q1092" s="328" t="str">
        <f>_xlfn.TEXTJOIN(" ",TRUE,Tabla135[[#This Row],[Actividad - Acción ¿Qué?
Inicia con verbo]],Tabla135[[#This Row],[Complemento
(Observaciones o desviaciones)]])</f>
        <v/>
      </c>
      <c r="R1092" s="295"/>
      <c r="S1092" s="327" t="str">
        <f>_xlfn.XLOOKUP(Tabla135[[#This Row],[Tipo de control]],Tabla7[Tipo de control],Tabla7[Peso],"",1)</f>
        <v/>
      </c>
      <c r="T1092" s="290" t="str">
        <f>_xlfn.XLOOKUP(Tabla135[[#This Row],[Tipo de control]],Tabla7[Tipo de control],Tabla7[Afectación matriz],"",1)</f>
        <v/>
      </c>
      <c r="U1092" s="295"/>
      <c r="V1092" s="327" t="str">
        <f>_xlfn.XLOOKUP(Tabla135[[#This Row],[Implementación]],Tabla11[Implementación],Tabla11[Peso],"",1)</f>
        <v/>
      </c>
      <c r="W1092" s="295"/>
      <c r="X1092" s="295"/>
      <c r="Y1092" s="295"/>
      <c r="Z1092" s="295"/>
      <c r="AA1092" s="310" t="str">
        <f>IFERROR(Tabla135[[#This Row],[Peso del control]]+Tabla135[[#This Row],[Peso de la implementación]],"")</f>
        <v/>
      </c>
      <c r="AB1092" s="310" t="str" cm="1">
        <f t="array" ref="AB1092">IFERROR(IF(Tabla135[[#This Row],[Registro diligenciado]]=TRUE,_xlfn.IFS(AND(Tabla135[[#This Row],[No. de Control]]=1,Tabla135[[#This Row],[Desplazamiento en la Matriz]]="Probabilidad"),D1092-(D1092*Tabla135[[#This Row],[Valor del control]]),AND(Tabla135[[#This Row],[No. de Control]]&gt;1,Tabla135[[#This Row],[Desplazamiento en la Matriz]]="Probabilidad"),AB1091-(AB1091*Tabla135[[#This Row],[Valor del control]]),AND(Tabla135[[#This Row],[No. de Control]]=1,Tabla135[[#This Row],[Desplazamiento en la Matriz]]="Impacto"),D1092,AND(Tabla135[[#This Row],[No. de Control]]&gt;1,Tabla135[[#This Row],[Desplazamiento en la Matriz]]="Impacto"),AB1091),""),"")</f>
        <v/>
      </c>
      <c r="AC1092" s="310" t="str" cm="1">
        <f t="array" ref="AC1092">IFERROR(IF(Tabla135[[#This Row],[Registro diligenciado]]=TRUE,_xlfn.IFS(AND(Tabla135[[#This Row],[No. de Control]]=1,Tabla135[[#This Row],[Desplazamiento en la Matriz]]="Impacto"),E1092-(E1092*Tabla135[[#This Row],[Valor del control]]),AND(Tabla135[[#This Row],[No. de Control]]&gt;1,Tabla135[[#This Row],[Desplazamiento en la Matriz]]="Impacto"),AC1091-(AC1091*Tabla135[[#This Row],[Valor del control]]),AND(Tabla135[[#This Row],[No. de Control]]=1,Tabla135[[#This Row],[Desplazamiento en la Matriz]]="Probabilidad"),E1092,AND(Tabla135[[#This Row],[No. de Control]]&gt;1,Tabla135[[#This Row],[Desplazamiento en la Matriz]]="Probabilidad"),AC1091),""),"")</f>
        <v/>
      </c>
      <c r="AD1092" s="310">
        <f>IFERROR(_xlfn.MINIFS(Tabla135[Probabilidad residual],Tabla135[Id Riesgo],Tabla135[[#This Row],[Id Riesgo]]),"")</f>
        <v>0</v>
      </c>
      <c r="AE1092" s="310">
        <f>IFERROR(_xlfn.MINIFS(Tabla135[Impacto residual],Tabla135[Id Riesgo],Tabla135[[#This Row],[Id Riesgo]]),"")</f>
        <v>0</v>
      </c>
      <c r="AF1092" s="310" t="str" cm="1">
        <f t="array" ref="AF109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92" s="310" t="str" cm="1">
        <f t="array" ref="AG109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9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92" s="213"/>
      <c r="AJ1092" s="727">
        <f>_xlfn.MINIFS(Tabla135[Probabilidad residual],Tabla135[Id Riesgo],Tabla135[[#This Row],[Id Riesgo]])</f>
        <v>0</v>
      </c>
      <c r="AK1092" s="727">
        <f>_xlfn.MINIFS(Tabla135[Impacto residual],Tabla135[Id Riesgo],Tabla135[[#This Row],[Id Riesgo]])</f>
        <v>0</v>
      </c>
      <c r="AL1092" s="727" t="str" cm="1">
        <f t="array" ref="AL1092">IFERROR(_xlfn.IFS(AND(AJ1092&gt;=CONFIGURACIÓN!$BF$6,AJ1092&lt;=CONFIGURACIÓN!$BG$6),CONFIGURACIÓN!$BE$6,AND(AJ1092&gt;=CONFIGURACIÓN!$BF$7,AJ1092&lt;=CONFIGURACIÓN!$BG$7),CONFIGURACIÓN!$BE$7,AND(AJ1092&gt;=CONFIGURACIÓN!$BF$8,AJ1092&lt;=CONFIGURACIÓN!$BG$8),CONFIGURACIÓN!$BE$8,AND(AJ1092&gt;=CONFIGURACIÓN!$BF$9,AJ1092&lt;=CONFIGURACIÓN!$BG$9),CONFIGURACIÓN!$BE$9,AND(AJ1092&gt;=CONFIGURACIÓN!$BF$10,AJ1092&lt;=CONFIGURACIÓN!$BG$10),CONFIGURACIÓN!$BE$10),"")</f>
        <v/>
      </c>
      <c r="AM1092" s="727" t="str" cm="1">
        <f t="array" ref="AM1092">IFERROR(_xlfn.IFS(AND(AK1092&gt;=CONFIGURACIÓN!$BJ$6,AK1092&lt;=CONFIGURACIÓN!$BK$6),CONFIGURACIÓN!$BI$6,AND(AK1092&gt;=CONFIGURACIÓN!$BJ$7,AK1092&lt;=CONFIGURACIÓN!$BK$7),CONFIGURACIÓN!$BI$7,AND(AK1092&gt;=CONFIGURACIÓN!$BJ$8,AK1092&lt;=CONFIGURACIÓN!$BK$8),CONFIGURACIÓN!$BI$8,AND(AK1092&gt;=CONFIGURACIÓN!$BJ$9,AK1092&lt;=CONFIGURACIÓN!$BK$9),CONFIGURACIÓN!$BI$9,AND(AK1092&gt;=CONFIGURACIÓN!$BJ$10,AK1092&lt;=CONFIGURACIÓN!$BK$10),CONFIGURACIÓN!$BI$10),"")</f>
        <v/>
      </c>
      <c r="AN1092" s="213"/>
      <c r="AO1092" s="213"/>
      <c r="AP1092" s="213"/>
      <c r="AQ1092" s="213"/>
      <c r="AR1092" s="213"/>
      <c r="AS1092" s="213"/>
      <c r="AT1092" s="213"/>
      <c r="AU1092" s="213"/>
      <c r="AV1092" s="213"/>
      <c r="AW1092" s="213"/>
      <c r="AX1092" s="213"/>
      <c r="AY1092" s="213"/>
    </row>
    <row r="1093" spans="1:51" ht="14.6" x14ac:dyDescent="0.4">
      <c r="A1093" s="735" t="str">
        <f>Tabla135[[#This Row],[Id Riesgo]]</f>
        <v>RC109</v>
      </c>
      <c r="B1093" s="736" t="str">
        <f>Tabla135[[#This Row],[Riesgo]]</f>
        <v/>
      </c>
      <c r="C1093" s="742" t="b">
        <f>Tabla135[[#This Row],[Identificado en paso 1 y 2?]]</f>
        <v>0</v>
      </c>
      <c r="D1093" s="727" t="str">
        <f>_xlfn.XLOOKUP(Tabla135[[#This Row],[Id Riesgo]],Tabla13[Id Riesgo],Tabla13[Probabilidad],"",1)</f>
        <v/>
      </c>
      <c r="E1093" s="727" t="str">
        <f>IF(C1093=TRUE,_xlfn.XLOOKUP(Tabla135[[#This Row],[Id Riesgo]],Tabla13[Id Riesgo],Tabla13[Porcentaje Impacto],"",1),"")</f>
        <v/>
      </c>
      <c r="F1093" s="290" t="str">
        <f t="shared" ref="F1093:F1101" si="108">F1092</f>
        <v>RC109</v>
      </c>
      <c r="G1093" s="415" t="b">
        <f>_xlfn.XLOOKUP(F1093,Tabla13[Id Riesgo],Tabla13[Registro diligenciado],FALSE,1)</f>
        <v>0</v>
      </c>
      <c r="H1093" s="290" t="str">
        <f>IF(G1093,_xlfn.XLOOKUP(F1093,Tabla6[Id Riesgo],Tabla6[DESCRIPCIÓN DEL RIESGO],FALSE,1),"")</f>
        <v/>
      </c>
      <c r="I1093" s="327" t="str">
        <f>_xlfn.XLOOKUP(Tabla135[[#This Row],[Id Riesgo]],Tabla13[Id Riesgo],Tabla13[Probabilidad])</f>
        <v/>
      </c>
      <c r="J1093" s="327" t="str">
        <f>_xlfn.XLOOKUP(Tabla135[[#This Row],[Id Riesgo]],Tabla13[Id Riesgo],Tabla13[Porcentaje Impacto],"",1)</f>
        <v/>
      </c>
      <c r="K1093" s="311">
        <v>2</v>
      </c>
      <c r="L1093" s="314"/>
      <c r="M1093" s="314"/>
      <c r="N1093" s="314"/>
      <c r="O1093" s="295"/>
      <c r="P1093" s="314"/>
      <c r="Q1093" s="328" t="str">
        <f>_xlfn.TEXTJOIN(" ",TRUE,Tabla135[[#This Row],[Actividad - Acción ¿Qué?
Inicia con verbo]],Tabla135[[#This Row],[Complemento
(Observaciones o desviaciones)]])</f>
        <v/>
      </c>
      <c r="R1093" s="295"/>
      <c r="S1093" s="327" t="str">
        <f>_xlfn.XLOOKUP(Tabla135[[#This Row],[Tipo de control]],Tabla7[Tipo de control],Tabla7[Peso],"",1)</f>
        <v/>
      </c>
      <c r="T1093" s="290" t="str">
        <f>_xlfn.XLOOKUP(Tabla135[[#This Row],[Tipo de control]],Tabla7[Tipo de control],Tabla7[Afectación matriz],"",1)</f>
        <v/>
      </c>
      <c r="U1093" s="295"/>
      <c r="V1093" s="327" t="str">
        <f>_xlfn.XLOOKUP(Tabla135[[#This Row],[Implementación]],Tabla11[Implementación],Tabla11[Peso],"",1)</f>
        <v/>
      </c>
      <c r="W1093" s="295"/>
      <c r="X1093" s="295"/>
      <c r="Y1093" s="295"/>
      <c r="Z1093" s="295"/>
      <c r="AA1093" s="310" t="str">
        <f>IFERROR(Tabla135[[#This Row],[Peso del control]]+Tabla135[[#This Row],[Peso de la implementación]],"")</f>
        <v/>
      </c>
      <c r="AB1093" s="310" t="str" cm="1">
        <f t="array" ref="AB1093">IFERROR(IF(Tabla135[[#This Row],[Registro diligenciado]]=TRUE,_xlfn.IFS(AND(Tabla135[[#This Row],[No. de Control]]=1,Tabla135[[#This Row],[Desplazamiento en la Matriz]]="Probabilidad"),D1093-(D1093*Tabla135[[#This Row],[Valor del control]]),AND(Tabla135[[#This Row],[No. de Control]]&gt;1,Tabla135[[#This Row],[Desplazamiento en la Matriz]]="Probabilidad"),AB1092-(AB1092*Tabla135[[#This Row],[Valor del control]]),AND(Tabla135[[#This Row],[No. de Control]]=1,Tabla135[[#This Row],[Desplazamiento en la Matriz]]="Impacto"),D1093,AND(Tabla135[[#This Row],[No. de Control]]&gt;1,Tabla135[[#This Row],[Desplazamiento en la Matriz]]="Impacto"),AB1092),""),"")</f>
        <v/>
      </c>
      <c r="AC1093" s="310" t="str" cm="1">
        <f t="array" ref="AC1093">IFERROR(IF(Tabla135[[#This Row],[Registro diligenciado]]=TRUE,_xlfn.IFS(AND(Tabla135[[#This Row],[No. de Control]]=1,Tabla135[[#This Row],[Desplazamiento en la Matriz]]="Impacto"),E1093-(E1093*Tabla135[[#This Row],[Valor del control]]),AND(Tabla135[[#This Row],[No. de Control]]&gt;1,Tabla135[[#This Row],[Desplazamiento en la Matriz]]="Impacto"),AC1092-(AC1092*Tabla135[[#This Row],[Valor del control]]),AND(Tabla135[[#This Row],[No. de Control]]=1,Tabla135[[#This Row],[Desplazamiento en la Matriz]]="Probabilidad"),E1093,AND(Tabla135[[#This Row],[No. de Control]]&gt;1,Tabla135[[#This Row],[Desplazamiento en la Matriz]]="Probabilidad"),AC1092),""),"")</f>
        <v/>
      </c>
      <c r="AD1093" s="310">
        <f>IFERROR(_xlfn.MINIFS(Tabla135[Probabilidad residual],Tabla135[Id Riesgo],Tabla135[[#This Row],[Id Riesgo]]),"")</f>
        <v>0</v>
      </c>
      <c r="AE1093" s="310">
        <f>IFERROR(_xlfn.MINIFS(Tabla135[Impacto residual],Tabla135[Id Riesgo],Tabla135[[#This Row],[Id Riesgo]]),"")</f>
        <v>0</v>
      </c>
      <c r="AF1093" s="310" t="str" cm="1">
        <f t="array" ref="AF109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93" s="310" t="str" cm="1">
        <f t="array" ref="AG109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9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93" s="213"/>
      <c r="AJ1093" s="727">
        <f>_xlfn.MINIFS(Tabla135[Probabilidad residual],Tabla135[Id Riesgo],Tabla135[[#This Row],[Id Riesgo]])</f>
        <v>0</v>
      </c>
      <c r="AK1093" s="727">
        <f>_xlfn.MINIFS(Tabla135[Impacto residual],Tabla135[Id Riesgo],Tabla135[[#This Row],[Id Riesgo]])</f>
        <v>0</v>
      </c>
      <c r="AL1093" s="727"/>
      <c r="AM1093" s="727"/>
      <c r="AN1093" s="213"/>
      <c r="AO1093" s="213"/>
      <c r="AP1093" s="213"/>
      <c r="AQ1093" s="213"/>
      <c r="AR1093" s="213"/>
      <c r="AS1093" s="213"/>
      <c r="AT1093" s="213"/>
      <c r="AU1093" s="213"/>
      <c r="AV1093" s="213"/>
      <c r="AW1093" s="213"/>
      <c r="AX1093" s="213"/>
      <c r="AY1093" s="213"/>
    </row>
    <row r="1094" spans="1:51" ht="14.6" x14ac:dyDescent="0.4">
      <c r="A1094" s="735" t="str">
        <f>Tabla135[[#This Row],[Id Riesgo]]</f>
        <v>RC109</v>
      </c>
      <c r="B1094" s="736" t="str">
        <f>Tabla135[[#This Row],[Riesgo]]</f>
        <v/>
      </c>
      <c r="C1094" s="742" t="b">
        <f>Tabla135[[#This Row],[Identificado en paso 1 y 2?]]</f>
        <v>0</v>
      </c>
      <c r="D1094" s="727" t="str">
        <f>_xlfn.XLOOKUP(Tabla135[[#This Row],[Id Riesgo]],Tabla13[Id Riesgo],Tabla13[Probabilidad],"",1)</f>
        <v/>
      </c>
      <c r="E1094" s="727" t="str">
        <f>IF(C1094=TRUE,_xlfn.XLOOKUP(Tabla135[[#This Row],[Id Riesgo]],Tabla13[Id Riesgo],Tabla13[Porcentaje Impacto],"",1),"")</f>
        <v/>
      </c>
      <c r="F1094" s="290" t="str">
        <f t="shared" si="108"/>
        <v>RC109</v>
      </c>
      <c r="G1094" s="415" t="b">
        <f>_xlfn.XLOOKUP(F1094,Tabla13[Id Riesgo],Tabla13[Registro diligenciado],FALSE,1)</f>
        <v>0</v>
      </c>
      <c r="H1094" s="290" t="str">
        <f>IF(G1094,_xlfn.XLOOKUP(F1094,Tabla6[Id Riesgo],Tabla6[DESCRIPCIÓN DEL RIESGO],FALSE,1),"")</f>
        <v/>
      </c>
      <c r="I1094" s="327" t="str">
        <f>_xlfn.XLOOKUP(Tabla135[[#This Row],[Id Riesgo]],Tabla13[Id Riesgo],Tabla13[Probabilidad])</f>
        <v/>
      </c>
      <c r="J1094" s="327" t="str">
        <f>_xlfn.XLOOKUP(Tabla135[[#This Row],[Id Riesgo]],Tabla13[Id Riesgo],Tabla13[Porcentaje Impacto],"",1)</f>
        <v/>
      </c>
      <c r="K1094" s="311">
        <v>3</v>
      </c>
      <c r="L1094" s="314"/>
      <c r="M1094" s="314"/>
      <c r="N1094" s="314"/>
      <c r="O1094" s="295"/>
      <c r="P1094" s="314"/>
      <c r="Q1094" s="328" t="str">
        <f>_xlfn.TEXTJOIN(" ",TRUE,Tabla135[[#This Row],[Actividad - Acción ¿Qué?
Inicia con verbo]],Tabla135[[#This Row],[Complemento
(Observaciones o desviaciones)]])</f>
        <v/>
      </c>
      <c r="R1094" s="295"/>
      <c r="S1094" s="327" t="str">
        <f>_xlfn.XLOOKUP(Tabla135[[#This Row],[Tipo de control]],Tabla7[Tipo de control],Tabla7[Peso],"",1)</f>
        <v/>
      </c>
      <c r="T1094" s="290" t="str">
        <f>_xlfn.XLOOKUP(Tabla135[[#This Row],[Tipo de control]],Tabla7[Tipo de control],Tabla7[Afectación matriz],"",1)</f>
        <v/>
      </c>
      <c r="U1094" s="295"/>
      <c r="V1094" s="327" t="str">
        <f>_xlfn.XLOOKUP(Tabla135[[#This Row],[Implementación]],Tabla11[Implementación],Tabla11[Peso],"",1)</f>
        <v/>
      </c>
      <c r="W1094" s="295"/>
      <c r="X1094" s="295"/>
      <c r="Y1094" s="295"/>
      <c r="Z1094" s="295"/>
      <c r="AA1094" s="310" t="str">
        <f>IFERROR(Tabla135[[#This Row],[Peso del control]]+Tabla135[[#This Row],[Peso de la implementación]],"")</f>
        <v/>
      </c>
      <c r="AB1094" s="310" t="str" cm="1">
        <f t="array" ref="AB1094">IFERROR(IF(Tabla135[[#This Row],[Registro diligenciado]]=TRUE,_xlfn.IFS(AND(Tabla135[[#This Row],[No. de Control]]=1,Tabla135[[#This Row],[Desplazamiento en la Matriz]]="Probabilidad"),D1094-(D1094*Tabla135[[#This Row],[Valor del control]]),AND(Tabla135[[#This Row],[No. de Control]]&gt;1,Tabla135[[#This Row],[Desplazamiento en la Matriz]]="Probabilidad"),AB1093-(AB1093*Tabla135[[#This Row],[Valor del control]]),AND(Tabla135[[#This Row],[No. de Control]]=1,Tabla135[[#This Row],[Desplazamiento en la Matriz]]="Impacto"),D1094,AND(Tabla135[[#This Row],[No. de Control]]&gt;1,Tabla135[[#This Row],[Desplazamiento en la Matriz]]="Impacto"),AB1093),""),"")</f>
        <v/>
      </c>
      <c r="AC1094" s="310" t="str" cm="1">
        <f t="array" ref="AC1094">IFERROR(IF(Tabla135[[#This Row],[Registro diligenciado]]=TRUE,_xlfn.IFS(AND(Tabla135[[#This Row],[No. de Control]]=1,Tabla135[[#This Row],[Desplazamiento en la Matriz]]="Impacto"),E1094-(E1094*Tabla135[[#This Row],[Valor del control]]),AND(Tabla135[[#This Row],[No. de Control]]&gt;1,Tabla135[[#This Row],[Desplazamiento en la Matriz]]="Impacto"),AC1093-(AC1093*Tabla135[[#This Row],[Valor del control]]),AND(Tabla135[[#This Row],[No. de Control]]=1,Tabla135[[#This Row],[Desplazamiento en la Matriz]]="Probabilidad"),E1094,AND(Tabla135[[#This Row],[No. de Control]]&gt;1,Tabla135[[#This Row],[Desplazamiento en la Matriz]]="Probabilidad"),AC1093),""),"")</f>
        <v/>
      </c>
      <c r="AD1094" s="310">
        <f>IFERROR(_xlfn.MINIFS(Tabla135[Probabilidad residual],Tabla135[Id Riesgo],Tabla135[[#This Row],[Id Riesgo]]),"")</f>
        <v>0</v>
      </c>
      <c r="AE1094" s="310">
        <f>IFERROR(_xlfn.MINIFS(Tabla135[Impacto residual],Tabla135[Id Riesgo],Tabla135[[#This Row],[Id Riesgo]]),"")</f>
        <v>0</v>
      </c>
      <c r="AF1094" s="310" t="str" cm="1">
        <f t="array" ref="AF109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94" s="310" t="str" cm="1">
        <f t="array" ref="AG109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9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94" s="213"/>
      <c r="AJ1094" s="727">
        <f>_xlfn.MINIFS(Tabla135[Probabilidad residual],Tabla135[Id Riesgo],Tabla135[[#This Row],[Id Riesgo]])</f>
        <v>0</v>
      </c>
      <c r="AK1094" s="727">
        <f>_xlfn.MINIFS(Tabla135[Impacto residual],Tabla135[Id Riesgo],Tabla135[[#This Row],[Id Riesgo]])</f>
        <v>0</v>
      </c>
      <c r="AL1094" s="727"/>
      <c r="AM1094" s="727"/>
      <c r="AN1094" s="213"/>
      <c r="AO1094" s="213"/>
      <c r="AP1094" s="213"/>
      <c r="AQ1094" s="213"/>
      <c r="AR1094" s="213"/>
      <c r="AS1094" s="213"/>
      <c r="AT1094" s="213"/>
      <c r="AU1094" s="213"/>
      <c r="AV1094" s="213"/>
      <c r="AW1094" s="213"/>
      <c r="AX1094" s="213"/>
      <c r="AY1094" s="213"/>
    </row>
    <row r="1095" spans="1:51" ht="14.6" x14ac:dyDescent="0.4">
      <c r="A1095" s="735" t="str">
        <f>Tabla135[[#This Row],[Id Riesgo]]</f>
        <v>RC109</v>
      </c>
      <c r="B1095" s="736" t="str">
        <f>Tabla135[[#This Row],[Riesgo]]</f>
        <v/>
      </c>
      <c r="C1095" s="742" t="b">
        <f>Tabla135[[#This Row],[Identificado en paso 1 y 2?]]</f>
        <v>0</v>
      </c>
      <c r="D1095" s="727" t="str">
        <f>_xlfn.XLOOKUP(Tabla135[[#This Row],[Id Riesgo]],Tabla13[Id Riesgo],Tabla13[Probabilidad],"",1)</f>
        <v/>
      </c>
      <c r="E1095" s="727" t="str">
        <f>IF(C1095=TRUE,_xlfn.XLOOKUP(Tabla135[[#This Row],[Id Riesgo]],Tabla13[Id Riesgo],Tabla13[Porcentaje Impacto],"",1),"")</f>
        <v/>
      </c>
      <c r="F1095" s="290" t="str">
        <f t="shared" si="108"/>
        <v>RC109</v>
      </c>
      <c r="G1095" s="415" t="b">
        <f>_xlfn.XLOOKUP(F1095,Tabla13[Id Riesgo],Tabla13[Registro diligenciado],FALSE,1)</f>
        <v>0</v>
      </c>
      <c r="H1095" s="290" t="str">
        <f>IF(G1095,_xlfn.XLOOKUP(F1095,Tabla6[Id Riesgo],Tabla6[DESCRIPCIÓN DEL RIESGO],FALSE,1),"")</f>
        <v/>
      </c>
      <c r="I1095" s="327" t="str">
        <f>_xlfn.XLOOKUP(Tabla135[[#This Row],[Id Riesgo]],Tabla13[Id Riesgo],Tabla13[Probabilidad])</f>
        <v/>
      </c>
      <c r="J1095" s="327" t="str">
        <f>_xlfn.XLOOKUP(Tabla135[[#This Row],[Id Riesgo]],Tabla13[Id Riesgo],Tabla13[Porcentaje Impacto],"",1)</f>
        <v/>
      </c>
      <c r="K1095" s="311">
        <v>4</v>
      </c>
      <c r="L1095" s="314"/>
      <c r="M1095" s="314"/>
      <c r="N1095" s="314"/>
      <c r="O1095" s="295"/>
      <c r="P1095" s="314"/>
      <c r="Q1095" s="328" t="str">
        <f>_xlfn.TEXTJOIN(" ",TRUE,Tabla135[[#This Row],[Actividad - Acción ¿Qué?
Inicia con verbo]],Tabla135[[#This Row],[Complemento
(Observaciones o desviaciones)]])</f>
        <v/>
      </c>
      <c r="R1095" s="295"/>
      <c r="S1095" s="327" t="str">
        <f>_xlfn.XLOOKUP(Tabla135[[#This Row],[Tipo de control]],Tabla7[Tipo de control],Tabla7[Peso],"",1)</f>
        <v/>
      </c>
      <c r="T1095" s="290" t="str">
        <f>_xlfn.XLOOKUP(Tabla135[[#This Row],[Tipo de control]],Tabla7[Tipo de control],Tabla7[Afectación matriz],"",1)</f>
        <v/>
      </c>
      <c r="U1095" s="295"/>
      <c r="V1095" s="327" t="str">
        <f>_xlfn.XLOOKUP(Tabla135[[#This Row],[Implementación]],Tabla11[Implementación],Tabla11[Peso],"",1)</f>
        <v/>
      </c>
      <c r="W1095" s="295"/>
      <c r="X1095" s="295"/>
      <c r="Y1095" s="295"/>
      <c r="Z1095" s="295"/>
      <c r="AA1095" s="310" t="str">
        <f>IFERROR(Tabla135[[#This Row],[Peso del control]]+Tabla135[[#This Row],[Peso de la implementación]],"")</f>
        <v/>
      </c>
      <c r="AB1095" s="310" t="str" cm="1">
        <f t="array" ref="AB1095">IFERROR(IF(Tabla135[[#This Row],[Registro diligenciado]]=TRUE,_xlfn.IFS(AND(Tabla135[[#This Row],[No. de Control]]=1,Tabla135[[#This Row],[Desplazamiento en la Matriz]]="Probabilidad"),D1095-(D1095*Tabla135[[#This Row],[Valor del control]]),AND(Tabla135[[#This Row],[No. de Control]]&gt;1,Tabla135[[#This Row],[Desplazamiento en la Matriz]]="Probabilidad"),AB1094-(AB1094*Tabla135[[#This Row],[Valor del control]]),AND(Tabla135[[#This Row],[No. de Control]]=1,Tabla135[[#This Row],[Desplazamiento en la Matriz]]="Impacto"),D1095,AND(Tabla135[[#This Row],[No. de Control]]&gt;1,Tabla135[[#This Row],[Desplazamiento en la Matriz]]="Impacto"),AB1094),""),"")</f>
        <v/>
      </c>
      <c r="AC1095" s="310" t="str" cm="1">
        <f t="array" ref="AC1095">IFERROR(IF(Tabla135[[#This Row],[Registro diligenciado]]=TRUE,_xlfn.IFS(AND(Tabla135[[#This Row],[No. de Control]]=1,Tabla135[[#This Row],[Desplazamiento en la Matriz]]="Impacto"),E1095-(E1095*Tabla135[[#This Row],[Valor del control]]),AND(Tabla135[[#This Row],[No. de Control]]&gt;1,Tabla135[[#This Row],[Desplazamiento en la Matriz]]="Impacto"),AC1094-(AC1094*Tabla135[[#This Row],[Valor del control]]),AND(Tabla135[[#This Row],[No. de Control]]=1,Tabla135[[#This Row],[Desplazamiento en la Matriz]]="Probabilidad"),E1095,AND(Tabla135[[#This Row],[No. de Control]]&gt;1,Tabla135[[#This Row],[Desplazamiento en la Matriz]]="Probabilidad"),AC1094),""),"")</f>
        <v/>
      </c>
      <c r="AD1095" s="310">
        <f>IFERROR(_xlfn.MINIFS(Tabla135[Probabilidad residual],Tabla135[Id Riesgo],Tabla135[[#This Row],[Id Riesgo]]),"")</f>
        <v>0</v>
      </c>
      <c r="AE1095" s="310">
        <f>IFERROR(_xlfn.MINIFS(Tabla135[Impacto residual],Tabla135[Id Riesgo],Tabla135[[#This Row],[Id Riesgo]]),"")</f>
        <v>0</v>
      </c>
      <c r="AF1095" s="310" t="str" cm="1">
        <f t="array" ref="AF109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95" s="310" t="str" cm="1">
        <f t="array" ref="AG109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9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95" s="213"/>
      <c r="AJ1095" s="727">
        <f>_xlfn.MINIFS(Tabla135[Probabilidad residual],Tabla135[Id Riesgo],Tabla135[[#This Row],[Id Riesgo]])</f>
        <v>0</v>
      </c>
      <c r="AK1095" s="727">
        <f>_xlfn.MINIFS(Tabla135[Impacto residual],Tabla135[Id Riesgo],Tabla135[[#This Row],[Id Riesgo]])</f>
        <v>0</v>
      </c>
      <c r="AL1095" s="727"/>
      <c r="AM1095" s="727"/>
      <c r="AN1095" s="213"/>
      <c r="AO1095" s="213"/>
      <c r="AP1095" s="213"/>
      <c r="AQ1095" s="213"/>
      <c r="AR1095" s="213"/>
      <c r="AS1095" s="213"/>
      <c r="AT1095" s="213"/>
      <c r="AU1095" s="213"/>
      <c r="AV1095" s="213"/>
      <c r="AW1095" s="213"/>
      <c r="AX1095" s="213"/>
      <c r="AY1095" s="213"/>
    </row>
    <row r="1096" spans="1:51" ht="14.6" x14ac:dyDescent="0.4">
      <c r="A1096" s="735" t="str">
        <f>Tabla135[[#This Row],[Id Riesgo]]</f>
        <v>RC109</v>
      </c>
      <c r="B1096" s="736" t="str">
        <f>Tabla135[[#This Row],[Riesgo]]</f>
        <v/>
      </c>
      <c r="C1096" s="742" t="b">
        <f>Tabla135[[#This Row],[Identificado en paso 1 y 2?]]</f>
        <v>0</v>
      </c>
      <c r="D1096" s="727" t="str">
        <f>_xlfn.XLOOKUP(Tabla135[[#This Row],[Id Riesgo]],Tabla13[Id Riesgo],Tabla13[Probabilidad],"",1)</f>
        <v/>
      </c>
      <c r="E1096" s="727" t="str">
        <f>IF(C1096=TRUE,_xlfn.XLOOKUP(Tabla135[[#This Row],[Id Riesgo]],Tabla13[Id Riesgo],Tabla13[Porcentaje Impacto],"",1),"")</f>
        <v/>
      </c>
      <c r="F1096" s="290" t="str">
        <f t="shared" si="108"/>
        <v>RC109</v>
      </c>
      <c r="G1096" s="415" t="b">
        <f>_xlfn.XLOOKUP(F1096,Tabla13[Id Riesgo],Tabla13[Registro diligenciado],FALSE,1)</f>
        <v>0</v>
      </c>
      <c r="H1096" s="290" t="str">
        <f>IF(G1096,_xlfn.XLOOKUP(F1096,Tabla6[Id Riesgo],Tabla6[DESCRIPCIÓN DEL RIESGO],FALSE,1),"")</f>
        <v/>
      </c>
      <c r="I1096" s="327" t="str">
        <f>_xlfn.XLOOKUP(Tabla135[[#This Row],[Id Riesgo]],Tabla13[Id Riesgo],Tabla13[Probabilidad])</f>
        <v/>
      </c>
      <c r="J1096" s="327" t="str">
        <f>_xlfn.XLOOKUP(Tabla135[[#This Row],[Id Riesgo]],Tabla13[Id Riesgo],Tabla13[Porcentaje Impacto],"",1)</f>
        <v/>
      </c>
      <c r="K1096" s="311">
        <v>5</v>
      </c>
      <c r="L1096" s="314"/>
      <c r="M1096" s="314"/>
      <c r="N1096" s="314"/>
      <c r="O1096" s="295"/>
      <c r="P1096" s="314"/>
      <c r="Q1096" s="328" t="str">
        <f>_xlfn.TEXTJOIN(" ",TRUE,Tabla135[[#This Row],[Actividad - Acción ¿Qué?
Inicia con verbo]],Tabla135[[#This Row],[Complemento
(Observaciones o desviaciones)]])</f>
        <v/>
      </c>
      <c r="R1096" s="295"/>
      <c r="S1096" s="327" t="str">
        <f>_xlfn.XLOOKUP(Tabla135[[#This Row],[Tipo de control]],Tabla7[Tipo de control],Tabla7[Peso],"",1)</f>
        <v/>
      </c>
      <c r="T1096" s="290" t="str">
        <f>_xlfn.XLOOKUP(Tabla135[[#This Row],[Tipo de control]],Tabla7[Tipo de control],Tabla7[Afectación matriz],"",1)</f>
        <v/>
      </c>
      <c r="U1096" s="295"/>
      <c r="V1096" s="327" t="str">
        <f>_xlfn.XLOOKUP(Tabla135[[#This Row],[Implementación]],Tabla11[Implementación],Tabla11[Peso],"",1)</f>
        <v/>
      </c>
      <c r="W1096" s="295"/>
      <c r="X1096" s="295"/>
      <c r="Y1096" s="295"/>
      <c r="Z1096" s="295"/>
      <c r="AA1096" s="310" t="str">
        <f>IFERROR(Tabla135[[#This Row],[Peso del control]]+Tabla135[[#This Row],[Peso de la implementación]],"")</f>
        <v/>
      </c>
      <c r="AB1096" s="310" t="str" cm="1">
        <f t="array" ref="AB1096">IFERROR(IF(Tabla135[[#This Row],[Registro diligenciado]]=TRUE,_xlfn.IFS(AND(Tabla135[[#This Row],[No. de Control]]=1,Tabla135[[#This Row],[Desplazamiento en la Matriz]]="Probabilidad"),D1096-(D1096*Tabla135[[#This Row],[Valor del control]]),AND(Tabla135[[#This Row],[No. de Control]]&gt;1,Tabla135[[#This Row],[Desplazamiento en la Matriz]]="Probabilidad"),AB1095-(AB1095*Tabla135[[#This Row],[Valor del control]]),AND(Tabla135[[#This Row],[No. de Control]]=1,Tabla135[[#This Row],[Desplazamiento en la Matriz]]="Impacto"),D1096,AND(Tabla135[[#This Row],[No. de Control]]&gt;1,Tabla135[[#This Row],[Desplazamiento en la Matriz]]="Impacto"),AB1095),""),"")</f>
        <v/>
      </c>
      <c r="AC1096" s="310" t="str" cm="1">
        <f t="array" ref="AC1096">IFERROR(IF(Tabla135[[#This Row],[Registro diligenciado]]=TRUE,_xlfn.IFS(AND(Tabla135[[#This Row],[No. de Control]]=1,Tabla135[[#This Row],[Desplazamiento en la Matriz]]="Impacto"),E1096-(E1096*Tabla135[[#This Row],[Valor del control]]),AND(Tabla135[[#This Row],[No. de Control]]&gt;1,Tabla135[[#This Row],[Desplazamiento en la Matriz]]="Impacto"),AC1095-(AC1095*Tabla135[[#This Row],[Valor del control]]),AND(Tabla135[[#This Row],[No. de Control]]=1,Tabla135[[#This Row],[Desplazamiento en la Matriz]]="Probabilidad"),E1096,AND(Tabla135[[#This Row],[No. de Control]]&gt;1,Tabla135[[#This Row],[Desplazamiento en la Matriz]]="Probabilidad"),AC1095),""),"")</f>
        <v/>
      </c>
      <c r="AD1096" s="310">
        <f>IFERROR(_xlfn.MINIFS(Tabla135[Probabilidad residual],Tabla135[Id Riesgo],Tabla135[[#This Row],[Id Riesgo]]),"")</f>
        <v>0</v>
      </c>
      <c r="AE1096" s="310">
        <f>IFERROR(_xlfn.MINIFS(Tabla135[Impacto residual],Tabla135[Id Riesgo],Tabla135[[#This Row],[Id Riesgo]]),"")</f>
        <v>0</v>
      </c>
      <c r="AF1096" s="310" t="str" cm="1">
        <f t="array" ref="AF109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96" s="310" t="str" cm="1">
        <f t="array" ref="AG109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9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96" s="213"/>
      <c r="AJ1096" s="727">
        <f>_xlfn.MINIFS(Tabla135[Probabilidad residual],Tabla135[Id Riesgo],Tabla135[[#This Row],[Id Riesgo]])</f>
        <v>0</v>
      </c>
      <c r="AK1096" s="727">
        <f>_xlfn.MINIFS(Tabla135[Impacto residual],Tabla135[Id Riesgo],Tabla135[[#This Row],[Id Riesgo]])</f>
        <v>0</v>
      </c>
      <c r="AL1096" s="727"/>
      <c r="AM1096" s="727"/>
      <c r="AN1096" s="213"/>
      <c r="AO1096" s="213"/>
      <c r="AP1096" s="213"/>
      <c r="AQ1096" s="213"/>
      <c r="AR1096" s="213"/>
      <c r="AS1096" s="213"/>
      <c r="AT1096" s="213"/>
      <c r="AU1096" s="213"/>
      <c r="AV1096" s="213"/>
      <c r="AW1096" s="213"/>
      <c r="AX1096" s="213"/>
      <c r="AY1096" s="213"/>
    </row>
    <row r="1097" spans="1:51" ht="14.6" x14ac:dyDescent="0.4">
      <c r="A1097" s="735" t="str">
        <f>Tabla135[[#This Row],[Id Riesgo]]</f>
        <v>RC109</v>
      </c>
      <c r="B1097" s="736" t="str">
        <f>Tabla135[[#This Row],[Riesgo]]</f>
        <v/>
      </c>
      <c r="C1097" s="742" t="b">
        <f>Tabla135[[#This Row],[Identificado en paso 1 y 2?]]</f>
        <v>0</v>
      </c>
      <c r="D1097" s="727" t="str">
        <f>_xlfn.XLOOKUP(Tabla135[[#This Row],[Id Riesgo]],Tabla13[Id Riesgo],Tabla13[Probabilidad],"",1)</f>
        <v/>
      </c>
      <c r="E1097" s="727" t="str">
        <f>IF(C1097=TRUE,_xlfn.XLOOKUP(Tabla135[[#This Row],[Id Riesgo]],Tabla13[Id Riesgo],Tabla13[Porcentaje Impacto],"",1),"")</f>
        <v/>
      </c>
      <c r="F1097" s="290" t="str">
        <f t="shared" si="108"/>
        <v>RC109</v>
      </c>
      <c r="G1097" s="415" t="b">
        <f>_xlfn.XLOOKUP(F1097,Tabla13[Id Riesgo],Tabla13[Registro diligenciado],FALSE,1)</f>
        <v>0</v>
      </c>
      <c r="H1097" s="290" t="str">
        <f>IF(G1097,_xlfn.XLOOKUP(F1097,Tabla6[Id Riesgo],Tabla6[DESCRIPCIÓN DEL RIESGO],FALSE,1),"")</f>
        <v/>
      </c>
      <c r="I1097" s="327" t="str">
        <f>_xlfn.XLOOKUP(Tabla135[[#This Row],[Id Riesgo]],Tabla13[Id Riesgo],Tabla13[Probabilidad])</f>
        <v/>
      </c>
      <c r="J1097" s="327" t="str">
        <f>_xlfn.XLOOKUP(Tabla135[[#This Row],[Id Riesgo]],Tabla13[Id Riesgo],Tabla13[Porcentaje Impacto],"",1)</f>
        <v/>
      </c>
      <c r="K1097" s="311">
        <v>6</v>
      </c>
      <c r="L1097" s="314"/>
      <c r="M1097" s="314"/>
      <c r="N1097" s="314"/>
      <c r="O1097" s="295"/>
      <c r="P1097" s="314"/>
      <c r="Q1097" s="328" t="str">
        <f>_xlfn.TEXTJOIN(" ",TRUE,Tabla135[[#This Row],[Actividad - Acción ¿Qué?
Inicia con verbo]],Tabla135[[#This Row],[Complemento
(Observaciones o desviaciones)]])</f>
        <v/>
      </c>
      <c r="R1097" s="295"/>
      <c r="S1097" s="327" t="str">
        <f>_xlfn.XLOOKUP(Tabla135[[#This Row],[Tipo de control]],Tabla7[Tipo de control],Tabla7[Peso],"",1)</f>
        <v/>
      </c>
      <c r="T1097" s="290" t="str">
        <f>_xlfn.XLOOKUP(Tabla135[[#This Row],[Tipo de control]],Tabla7[Tipo de control],Tabla7[Afectación matriz],"",1)</f>
        <v/>
      </c>
      <c r="U1097" s="295"/>
      <c r="V1097" s="327" t="str">
        <f>_xlfn.XLOOKUP(Tabla135[[#This Row],[Implementación]],Tabla11[Implementación],Tabla11[Peso],"",1)</f>
        <v/>
      </c>
      <c r="W1097" s="295"/>
      <c r="X1097" s="295"/>
      <c r="Y1097" s="295"/>
      <c r="Z1097" s="295"/>
      <c r="AA1097" s="310" t="str">
        <f>IFERROR(Tabla135[[#This Row],[Peso del control]]+Tabla135[[#This Row],[Peso de la implementación]],"")</f>
        <v/>
      </c>
      <c r="AB1097" s="310" t="str" cm="1">
        <f t="array" ref="AB1097">IFERROR(IF(Tabla135[[#This Row],[Registro diligenciado]]=TRUE,_xlfn.IFS(AND(Tabla135[[#This Row],[No. de Control]]=1,Tabla135[[#This Row],[Desplazamiento en la Matriz]]="Probabilidad"),D1097-(D1097*Tabla135[[#This Row],[Valor del control]]),AND(Tabla135[[#This Row],[No. de Control]]&gt;1,Tabla135[[#This Row],[Desplazamiento en la Matriz]]="Probabilidad"),AB1096-(AB1096*Tabla135[[#This Row],[Valor del control]]),AND(Tabla135[[#This Row],[No. de Control]]=1,Tabla135[[#This Row],[Desplazamiento en la Matriz]]="Impacto"),D1097,AND(Tabla135[[#This Row],[No. de Control]]&gt;1,Tabla135[[#This Row],[Desplazamiento en la Matriz]]="Impacto"),AB1096),""),"")</f>
        <v/>
      </c>
      <c r="AC1097" s="310" t="str" cm="1">
        <f t="array" ref="AC1097">IFERROR(IF(Tabla135[[#This Row],[Registro diligenciado]]=TRUE,_xlfn.IFS(AND(Tabla135[[#This Row],[No. de Control]]=1,Tabla135[[#This Row],[Desplazamiento en la Matriz]]="Impacto"),E1097-(E1097*Tabla135[[#This Row],[Valor del control]]),AND(Tabla135[[#This Row],[No. de Control]]&gt;1,Tabla135[[#This Row],[Desplazamiento en la Matriz]]="Impacto"),AC1096-(AC1096*Tabla135[[#This Row],[Valor del control]]),AND(Tabla135[[#This Row],[No. de Control]]=1,Tabla135[[#This Row],[Desplazamiento en la Matriz]]="Probabilidad"),E1097,AND(Tabla135[[#This Row],[No. de Control]]&gt;1,Tabla135[[#This Row],[Desplazamiento en la Matriz]]="Probabilidad"),AC1096),""),"")</f>
        <v/>
      </c>
      <c r="AD1097" s="310">
        <f>IFERROR(_xlfn.MINIFS(Tabla135[Probabilidad residual],Tabla135[Id Riesgo],Tabla135[[#This Row],[Id Riesgo]]),"")</f>
        <v>0</v>
      </c>
      <c r="AE1097" s="310">
        <f>IFERROR(_xlfn.MINIFS(Tabla135[Impacto residual],Tabla135[Id Riesgo],Tabla135[[#This Row],[Id Riesgo]]),"")</f>
        <v>0</v>
      </c>
      <c r="AF1097" s="310" t="str" cm="1">
        <f t="array" ref="AF109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97" s="310" t="str" cm="1">
        <f t="array" ref="AG109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9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97" s="213"/>
      <c r="AJ1097" s="727">
        <f>_xlfn.MINIFS(Tabla135[Probabilidad residual],Tabla135[Id Riesgo],Tabla135[[#This Row],[Id Riesgo]])</f>
        <v>0</v>
      </c>
      <c r="AK1097" s="727">
        <f>_xlfn.MINIFS(Tabla135[Impacto residual],Tabla135[Id Riesgo],Tabla135[[#This Row],[Id Riesgo]])</f>
        <v>0</v>
      </c>
      <c r="AL1097" s="727"/>
      <c r="AM1097" s="727"/>
      <c r="AN1097" s="213"/>
      <c r="AO1097" s="213"/>
      <c r="AP1097" s="213"/>
      <c r="AQ1097" s="213"/>
      <c r="AR1097" s="213"/>
      <c r="AS1097" s="213"/>
      <c r="AT1097" s="213"/>
      <c r="AU1097" s="213"/>
      <c r="AV1097" s="213"/>
      <c r="AW1097" s="213"/>
      <c r="AX1097" s="213"/>
      <c r="AY1097" s="213"/>
    </row>
    <row r="1098" spans="1:51" ht="14.6" x14ac:dyDescent="0.4">
      <c r="A1098" s="735" t="str">
        <f>Tabla135[[#This Row],[Id Riesgo]]</f>
        <v>RC109</v>
      </c>
      <c r="B1098" s="736" t="str">
        <f>Tabla135[[#This Row],[Riesgo]]</f>
        <v/>
      </c>
      <c r="C1098" s="742" t="b">
        <f>Tabla135[[#This Row],[Identificado en paso 1 y 2?]]</f>
        <v>0</v>
      </c>
      <c r="D1098" s="727" t="str">
        <f>_xlfn.XLOOKUP(Tabla135[[#This Row],[Id Riesgo]],Tabla13[Id Riesgo],Tabla13[Probabilidad],"",1)</f>
        <v/>
      </c>
      <c r="E1098" s="727" t="str">
        <f>IF(C1098=TRUE,_xlfn.XLOOKUP(Tabla135[[#This Row],[Id Riesgo]],Tabla13[Id Riesgo],Tabla13[Porcentaje Impacto],"",1),"")</f>
        <v/>
      </c>
      <c r="F1098" s="290" t="str">
        <f t="shared" si="108"/>
        <v>RC109</v>
      </c>
      <c r="G1098" s="415" t="b">
        <f>_xlfn.XLOOKUP(F1098,Tabla13[Id Riesgo],Tabla13[Registro diligenciado],FALSE,1)</f>
        <v>0</v>
      </c>
      <c r="H1098" s="290" t="str">
        <f>IF(G1098,_xlfn.XLOOKUP(F1098,Tabla6[Id Riesgo],Tabla6[DESCRIPCIÓN DEL RIESGO],FALSE,1),"")</f>
        <v/>
      </c>
      <c r="I1098" s="327" t="str">
        <f>_xlfn.XLOOKUP(Tabla135[[#This Row],[Id Riesgo]],Tabla13[Id Riesgo],Tabla13[Probabilidad])</f>
        <v/>
      </c>
      <c r="J1098" s="327" t="str">
        <f>_xlfn.XLOOKUP(Tabla135[[#This Row],[Id Riesgo]],Tabla13[Id Riesgo],Tabla13[Porcentaje Impacto],"",1)</f>
        <v/>
      </c>
      <c r="K1098" s="311">
        <v>7</v>
      </c>
      <c r="L1098" s="314"/>
      <c r="M1098" s="314"/>
      <c r="N1098" s="314"/>
      <c r="O1098" s="295"/>
      <c r="P1098" s="314"/>
      <c r="Q1098" s="328" t="str">
        <f>_xlfn.TEXTJOIN(" ",TRUE,Tabla135[[#This Row],[Actividad - Acción ¿Qué?
Inicia con verbo]],Tabla135[[#This Row],[Complemento
(Observaciones o desviaciones)]])</f>
        <v/>
      </c>
      <c r="R1098" s="295"/>
      <c r="S1098" s="327" t="str">
        <f>_xlfn.XLOOKUP(Tabla135[[#This Row],[Tipo de control]],Tabla7[Tipo de control],Tabla7[Peso],"",1)</f>
        <v/>
      </c>
      <c r="T1098" s="290" t="str">
        <f>_xlfn.XLOOKUP(Tabla135[[#This Row],[Tipo de control]],Tabla7[Tipo de control],Tabla7[Afectación matriz],"",1)</f>
        <v/>
      </c>
      <c r="U1098" s="295"/>
      <c r="V1098" s="327" t="str">
        <f>_xlfn.XLOOKUP(Tabla135[[#This Row],[Implementación]],Tabla11[Implementación],Tabla11[Peso],"",1)</f>
        <v/>
      </c>
      <c r="W1098" s="295"/>
      <c r="X1098" s="295"/>
      <c r="Y1098" s="295"/>
      <c r="Z1098" s="295"/>
      <c r="AA1098" s="310" t="str">
        <f>IFERROR(Tabla135[[#This Row],[Peso del control]]+Tabla135[[#This Row],[Peso de la implementación]],"")</f>
        <v/>
      </c>
      <c r="AB1098" s="310" t="str" cm="1">
        <f t="array" ref="AB1098">IFERROR(IF(Tabla135[[#This Row],[Registro diligenciado]]=TRUE,_xlfn.IFS(AND(Tabla135[[#This Row],[No. de Control]]=1,Tabla135[[#This Row],[Desplazamiento en la Matriz]]="Probabilidad"),D1098-(D1098*Tabla135[[#This Row],[Valor del control]]),AND(Tabla135[[#This Row],[No. de Control]]&gt;1,Tabla135[[#This Row],[Desplazamiento en la Matriz]]="Probabilidad"),AB1097-(AB1097*Tabla135[[#This Row],[Valor del control]]),AND(Tabla135[[#This Row],[No. de Control]]=1,Tabla135[[#This Row],[Desplazamiento en la Matriz]]="Impacto"),D1098,AND(Tabla135[[#This Row],[No. de Control]]&gt;1,Tabla135[[#This Row],[Desplazamiento en la Matriz]]="Impacto"),AB1097),""),"")</f>
        <v/>
      </c>
      <c r="AC1098" s="310" t="str" cm="1">
        <f t="array" ref="AC1098">IFERROR(IF(Tabla135[[#This Row],[Registro diligenciado]]=TRUE,_xlfn.IFS(AND(Tabla135[[#This Row],[No. de Control]]=1,Tabla135[[#This Row],[Desplazamiento en la Matriz]]="Impacto"),E1098-(E1098*Tabla135[[#This Row],[Valor del control]]),AND(Tabla135[[#This Row],[No. de Control]]&gt;1,Tabla135[[#This Row],[Desplazamiento en la Matriz]]="Impacto"),AC1097-(AC1097*Tabla135[[#This Row],[Valor del control]]),AND(Tabla135[[#This Row],[No. de Control]]=1,Tabla135[[#This Row],[Desplazamiento en la Matriz]]="Probabilidad"),E1098,AND(Tabla135[[#This Row],[No. de Control]]&gt;1,Tabla135[[#This Row],[Desplazamiento en la Matriz]]="Probabilidad"),AC1097),""),"")</f>
        <v/>
      </c>
      <c r="AD1098" s="310">
        <f>IFERROR(_xlfn.MINIFS(Tabla135[Probabilidad residual],Tabla135[Id Riesgo],Tabla135[[#This Row],[Id Riesgo]]),"")</f>
        <v>0</v>
      </c>
      <c r="AE1098" s="310">
        <f>IFERROR(_xlfn.MINIFS(Tabla135[Impacto residual],Tabla135[Id Riesgo],Tabla135[[#This Row],[Id Riesgo]]),"")</f>
        <v>0</v>
      </c>
      <c r="AF1098" s="310" t="str" cm="1">
        <f t="array" ref="AF109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98" s="310" t="str" cm="1">
        <f t="array" ref="AG109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9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98" s="213"/>
      <c r="AJ1098" s="727">
        <f>_xlfn.MINIFS(Tabla135[Probabilidad residual],Tabla135[Id Riesgo],Tabla135[[#This Row],[Id Riesgo]])</f>
        <v>0</v>
      </c>
      <c r="AK1098" s="727">
        <f>_xlfn.MINIFS(Tabla135[Impacto residual],Tabla135[Id Riesgo],Tabla135[[#This Row],[Id Riesgo]])</f>
        <v>0</v>
      </c>
      <c r="AL1098" s="727"/>
      <c r="AM1098" s="727"/>
      <c r="AN1098" s="213"/>
      <c r="AO1098" s="213"/>
      <c r="AP1098" s="213"/>
      <c r="AQ1098" s="213"/>
      <c r="AR1098" s="213"/>
      <c r="AS1098" s="213"/>
      <c r="AT1098" s="213"/>
      <c r="AU1098" s="213"/>
      <c r="AV1098" s="213"/>
      <c r="AW1098" s="213"/>
      <c r="AX1098" s="213"/>
      <c r="AY1098" s="213"/>
    </row>
    <row r="1099" spans="1:51" ht="14.6" x14ac:dyDescent="0.4">
      <c r="A1099" s="735" t="str">
        <f>Tabla135[[#This Row],[Id Riesgo]]</f>
        <v>RC109</v>
      </c>
      <c r="B1099" s="736" t="str">
        <f>Tabla135[[#This Row],[Riesgo]]</f>
        <v/>
      </c>
      <c r="C1099" s="742" t="b">
        <f>Tabla135[[#This Row],[Identificado en paso 1 y 2?]]</f>
        <v>0</v>
      </c>
      <c r="D1099" s="727" t="str">
        <f>_xlfn.XLOOKUP(Tabla135[[#This Row],[Id Riesgo]],Tabla13[Id Riesgo],Tabla13[Probabilidad],"",1)</f>
        <v/>
      </c>
      <c r="E1099" s="727" t="str">
        <f>IF(C1099=TRUE,_xlfn.XLOOKUP(Tabla135[[#This Row],[Id Riesgo]],Tabla13[Id Riesgo],Tabla13[Porcentaje Impacto],"",1),"")</f>
        <v/>
      </c>
      <c r="F1099" s="290" t="str">
        <f t="shared" si="108"/>
        <v>RC109</v>
      </c>
      <c r="G1099" s="415" t="b">
        <f>_xlfn.XLOOKUP(F1099,Tabla13[Id Riesgo],Tabla13[Registro diligenciado],FALSE,1)</f>
        <v>0</v>
      </c>
      <c r="H1099" s="290" t="str">
        <f>IF(G1099,_xlfn.XLOOKUP(F1099,Tabla6[Id Riesgo],Tabla6[DESCRIPCIÓN DEL RIESGO],FALSE,1),"")</f>
        <v/>
      </c>
      <c r="I1099" s="327" t="str">
        <f>_xlfn.XLOOKUP(Tabla135[[#This Row],[Id Riesgo]],Tabla13[Id Riesgo],Tabla13[Probabilidad])</f>
        <v/>
      </c>
      <c r="J1099" s="327" t="str">
        <f>_xlfn.XLOOKUP(Tabla135[[#This Row],[Id Riesgo]],Tabla13[Id Riesgo],Tabla13[Porcentaje Impacto],"",1)</f>
        <v/>
      </c>
      <c r="K1099" s="311">
        <v>8</v>
      </c>
      <c r="L1099" s="314"/>
      <c r="M1099" s="314"/>
      <c r="N1099" s="314"/>
      <c r="O1099" s="295"/>
      <c r="P1099" s="314"/>
      <c r="Q1099" s="328" t="str">
        <f>_xlfn.TEXTJOIN(" ",TRUE,Tabla135[[#This Row],[Actividad - Acción ¿Qué?
Inicia con verbo]],Tabla135[[#This Row],[Complemento
(Observaciones o desviaciones)]])</f>
        <v/>
      </c>
      <c r="R1099" s="295"/>
      <c r="S1099" s="327" t="str">
        <f>_xlfn.XLOOKUP(Tabla135[[#This Row],[Tipo de control]],Tabla7[Tipo de control],Tabla7[Peso],"",1)</f>
        <v/>
      </c>
      <c r="T1099" s="290" t="str">
        <f>_xlfn.XLOOKUP(Tabla135[[#This Row],[Tipo de control]],Tabla7[Tipo de control],Tabla7[Afectación matriz],"",1)</f>
        <v/>
      </c>
      <c r="U1099" s="295"/>
      <c r="V1099" s="327" t="str">
        <f>_xlfn.XLOOKUP(Tabla135[[#This Row],[Implementación]],Tabla11[Implementación],Tabla11[Peso],"",1)</f>
        <v/>
      </c>
      <c r="W1099" s="295"/>
      <c r="X1099" s="295"/>
      <c r="Y1099" s="295"/>
      <c r="Z1099" s="295"/>
      <c r="AA1099" s="310" t="str">
        <f>IFERROR(Tabla135[[#This Row],[Peso del control]]+Tabla135[[#This Row],[Peso de la implementación]],"")</f>
        <v/>
      </c>
      <c r="AB1099" s="310" t="str" cm="1">
        <f t="array" ref="AB1099">IFERROR(IF(Tabla135[[#This Row],[Registro diligenciado]]=TRUE,_xlfn.IFS(AND(Tabla135[[#This Row],[No. de Control]]=1,Tabla135[[#This Row],[Desplazamiento en la Matriz]]="Probabilidad"),D1099-(D1099*Tabla135[[#This Row],[Valor del control]]),AND(Tabla135[[#This Row],[No. de Control]]&gt;1,Tabla135[[#This Row],[Desplazamiento en la Matriz]]="Probabilidad"),AB1098-(AB1098*Tabla135[[#This Row],[Valor del control]]),AND(Tabla135[[#This Row],[No. de Control]]=1,Tabla135[[#This Row],[Desplazamiento en la Matriz]]="Impacto"),D1099,AND(Tabla135[[#This Row],[No. de Control]]&gt;1,Tabla135[[#This Row],[Desplazamiento en la Matriz]]="Impacto"),AB1098),""),"")</f>
        <v/>
      </c>
      <c r="AC1099" s="310" t="str" cm="1">
        <f t="array" ref="AC1099">IFERROR(IF(Tabla135[[#This Row],[Registro diligenciado]]=TRUE,_xlfn.IFS(AND(Tabla135[[#This Row],[No. de Control]]=1,Tabla135[[#This Row],[Desplazamiento en la Matriz]]="Impacto"),E1099-(E1099*Tabla135[[#This Row],[Valor del control]]),AND(Tabla135[[#This Row],[No. de Control]]&gt;1,Tabla135[[#This Row],[Desplazamiento en la Matriz]]="Impacto"),AC1098-(AC1098*Tabla135[[#This Row],[Valor del control]]),AND(Tabla135[[#This Row],[No. de Control]]=1,Tabla135[[#This Row],[Desplazamiento en la Matriz]]="Probabilidad"),E1099,AND(Tabla135[[#This Row],[No. de Control]]&gt;1,Tabla135[[#This Row],[Desplazamiento en la Matriz]]="Probabilidad"),AC1098),""),"")</f>
        <v/>
      </c>
      <c r="AD1099" s="310">
        <f>IFERROR(_xlfn.MINIFS(Tabla135[Probabilidad residual],Tabla135[Id Riesgo],Tabla135[[#This Row],[Id Riesgo]]),"")</f>
        <v>0</v>
      </c>
      <c r="AE1099" s="310">
        <f>IFERROR(_xlfn.MINIFS(Tabla135[Impacto residual],Tabla135[Id Riesgo],Tabla135[[#This Row],[Id Riesgo]]),"")</f>
        <v>0</v>
      </c>
      <c r="AF1099" s="310" t="str" cm="1">
        <f t="array" ref="AF109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99" s="310" t="str" cm="1">
        <f t="array" ref="AG109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9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99" s="213"/>
      <c r="AJ1099" s="727">
        <f>_xlfn.MINIFS(Tabla135[Probabilidad residual],Tabla135[Id Riesgo],Tabla135[[#This Row],[Id Riesgo]])</f>
        <v>0</v>
      </c>
      <c r="AK1099" s="727">
        <f>_xlfn.MINIFS(Tabla135[Impacto residual],Tabla135[Id Riesgo],Tabla135[[#This Row],[Id Riesgo]])</f>
        <v>0</v>
      </c>
      <c r="AL1099" s="727"/>
      <c r="AM1099" s="727"/>
      <c r="AN1099" s="213"/>
      <c r="AO1099" s="213"/>
      <c r="AP1099" s="213"/>
      <c r="AQ1099" s="213"/>
      <c r="AR1099" s="213"/>
      <c r="AS1099" s="213"/>
      <c r="AT1099" s="213"/>
      <c r="AU1099" s="213"/>
      <c r="AV1099" s="213"/>
      <c r="AW1099" s="213"/>
      <c r="AX1099" s="213"/>
      <c r="AY1099" s="213"/>
    </row>
    <row r="1100" spans="1:51" ht="14.6" x14ac:dyDescent="0.4">
      <c r="A1100" s="735" t="str">
        <f>Tabla135[[#This Row],[Id Riesgo]]</f>
        <v>RC109</v>
      </c>
      <c r="B1100" s="736" t="str">
        <f>Tabla135[[#This Row],[Riesgo]]</f>
        <v/>
      </c>
      <c r="C1100" s="742" t="b">
        <f>Tabla135[[#This Row],[Identificado en paso 1 y 2?]]</f>
        <v>0</v>
      </c>
      <c r="D1100" s="727" t="str">
        <f>_xlfn.XLOOKUP(Tabla135[[#This Row],[Id Riesgo]],Tabla13[Id Riesgo],Tabla13[Probabilidad],"",1)</f>
        <v/>
      </c>
      <c r="E1100" s="727" t="str">
        <f>IF(C1100=TRUE,_xlfn.XLOOKUP(Tabla135[[#This Row],[Id Riesgo]],Tabla13[Id Riesgo],Tabla13[Porcentaje Impacto],"",1),"")</f>
        <v/>
      </c>
      <c r="F1100" s="290" t="str">
        <f t="shared" si="108"/>
        <v>RC109</v>
      </c>
      <c r="G1100" s="415" t="b">
        <f>_xlfn.XLOOKUP(F1100,Tabla13[Id Riesgo],Tabla13[Registro diligenciado],FALSE,1)</f>
        <v>0</v>
      </c>
      <c r="H1100" s="290" t="str">
        <f>IF(G1100,_xlfn.XLOOKUP(F1100,Tabla6[Id Riesgo],Tabla6[DESCRIPCIÓN DEL RIESGO],FALSE,1),"")</f>
        <v/>
      </c>
      <c r="I1100" s="327" t="str">
        <f>_xlfn.XLOOKUP(Tabla135[[#This Row],[Id Riesgo]],Tabla13[Id Riesgo],Tabla13[Probabilidad])</f>
        <v/>
      </c>
      <c r="J1100" s="327" t="str">
        <f>_xlfn.XLOOKUP(Tabla135[[#This Row],[Id Riesgo]],Tabla13[Id Riesgo],Tabla13[Porcentaje Impacto],"",1)</f>
        <v/>
      </c>
      <c r="K1100" s="311">
        <v>9</v>
      </c>
      <c r="L1100" s="314"/>
      <c r="M1100" s="314"/>
      <c r="N1100" s="314"/>
      <c r="O1100" s="295"/>
      <c r="P1100" s="314"/>
      <c r="Q1100" s="328" t="str">
        <f>_xlfn.TEXTJOIN(" ",TRUE,Tabla135[[#This Row],[Actividad - Acción ¿Qué?
Inicia con verbo]],Tabla135[[#This Row],[Complemento
(Observaciones o desviaciones)]])</f>
        <v/>
      </c>
      <c r="R1100" s="295"/>
      <c r="S1100" s="327" t="str">
        <f>_xlfn.XLOOKUP(Tabla135[[#This Row],[Tipo de control]],Tabla7[Tipo de control],Tabla7[Peso],"",1)</f>
        <v/>
      </c>
      <c r="T1100" s="290" t="str">
        <f>_xlfn.XLOOKUP(Tabla135[[#This Row],[Tipo de control]],Tabla7[Tipo de control],Tabla7[Afectación matriz],"",1)</f>
        <v/>
      </c>
      <c r="U1100" s="295"/>
      <c r="V1100" s="327" t="str">
        <f>_xlfn.XLOOKUP(Tabla135[[#This Row],[Implementación]],Tabla11[Implementación],Tabla11[Peso],"",1)</f>
        <v/>
      </c>
      <c r="W1100" s="295"/>
      <c r="X1100" s="295"/>
      <c r="Y1100" s="295"/>
      <c r="Z1100" s="295"/>
      <c r="AA1100" s="310" t="str">
        <f>IFERROR(Tabla135[[#This Row],[Peso del control]]+Tabla135[[#This Row],[Peso de la implementación]],"")</f>
        <v/>
      </c>
      <c r="AB1100" s="310" t="str" cm="1">
        <f t="array" ref="AB1100">IFERROR(IF(Tabla135[[#This Row],[Registro diligenciado]]=TRUE,_xlfn.IFS(AND(Tabla135[[#This Row],[No. de Control]]=1,Tabla135[[#This Row],[Desplazamiento en la Matriz]]="Probabilidad"),D1100-(D1100*Tabla135[[#This Row],[Valor del control]]),AND(Tabla135[[#This Row],[No. de Control]]&gt;1,Tabla135[[#This Row],[Desplazamiento en la Matriz]]="Probabilidad"),AB1099-(AB1099*Tabla135[[#This Row],[Valor del control]]),AND(Tabla135[[#This Row],[No. de Control]]=1,Tabla135[[#This Row],[Desplazamiento en la Matriz]]="Impacto"),D1100,AND(Tabla135[[#This Row],[No. de Control]]&gt;1,Tabla135[[#This Row],[Desplazamiento en la Matriz]]="Impacto"),AB1099),""),"")</f>
        <v/>
      </c>
      <c r="AC1100" s="310" t="str" cm="1">
        <f t="array" ref="AC1100">IFERROR(IF(Tabla135[[#This Row],[Registro diligenciado]]=TRUE,_xlfn.IFS(AND(Tabla135[[#This Row],[No. de Control]]=1,Tabla135[[#This Row],[Desplazamiento en la Matriz]]="Impacto"),E1100-(E1100*Tabla135[[#This Row],[Valor del control]]),AND(Tabla135[[#This Row],[No. de Control]]&gt;1,Tabla135[[#This Row],[Desplazamiento en la Matriz]]="Impacto"),AC1099-(AC1099*Tabla135[[#This Row],[Valor del control]]),AND(Tabla135[[#This Row],[No. de Control]]=1,Tabla135[[#This Row],[Desplazamiento en la Matriz]]="Probabilidad"),E1100,AND(Tabla135[[#This Row],[No. de Control]]&gt;1,Tabla135[[#This Row],[Desplazamiento en la Matriz]]="Probabilidad"),AC1099),""),"")</f>
        <v/>
      </c>
      <c r="AD1100" s="310">
        <f>IFERROR(_xlfn.MINIFS(Tabla135[Probabilidad residual],Tabla135[Id Riesgo],Tabla135[[#This Row],[Id Riesgo]]),"")</f>
        <v>0</v>
      </c>
      <c r="AE1100" s="310">
        <f>IFERROR(_xlfn.MINIFS(Tabla135[Impacto residual],Tabla135[Id Riesgo],Tabla135[[#This Row],[Id Riesgo]]),"")</f>
        <v>0</v>
      </c>
      <c r="AF1100" s="310" t="str" cm="1">
        <f t="array" ref="AF110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00" s="310" t="str" cm="1">
        <f t="array" ref="AG110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0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00" s="213"/>
      <c r="AJ1100" s="727">
        <f>_xlfn.MINIFS(Tabla135[Probabilidad residual],Tabla135[Id Riesgo],Tabla135[[#This Row],[Id Riesgo]])</f>
        <v>0</v>
      </c>
      <c r="AK1100" s="727">
        <f>_xlfn.MINIFS(Tabla135[Impacto residual],Tabla135[Id Riesgo],Tabla135[[#This Row],[Id Riesgo]])</f>
        <v>0</v>
      </c>
      <c r="AL1100" s="727"/>
      <c r="AM1100" s="727"/>
      <c r="AN1100" s="213"/>
      <c r="AO1100" s="213"/>
      <c r="AP1100" s="213"/>
      <c r="AQ1100" s="213"/>
      <c r="AR1100" s="213"/>
      <c r="AS1100" s="213"/>
      <c r="AT1100" s="213"/>
      <c r="AU1100" s="213"/>
      <c r="AV1100" s="213"/>
      <c r="AW1100" s="213"/>
      <c r="AX1100" s="213"/>
      <c r="AY1100" s="213"/>
    </row>
    <row r="1101" spans="1:51" ht="14.6" x14ac:dyDescent="0.4">
      <c r="A1101" s="735" t="str">
        <f>Tabla135[[#This Row],[Id Riesgo]]</f>
        <v>RC109</v>
      </c>
      <c r="B1101" s="736" t="str">
        <f>Tabla135[[#This Row],[Riesgo]]</f>
        <v/>
      </c>
      <c r="C1101" s="742" t="b">
        <f>Tabla135[[#This Row],[Identificado en paso 1 y 2?]]</f>
        <v>0</v>
      </c>
      <c r="D1101" s="727" t="str">
        <f>_xlfn.XLOOKUP(Tabla135[[#This Row],[Id Riesgo]],Tabla13[Id Riesgo],Tabla13[Probabilidad],"",1)</f>
        <v/>
      </c>
      <c r="E1101" s="727" t="str">
        <f>IF(C1101=TRUE,_xlfn.XLOOKUP(Tabla135[[#This Row],[Id Riesgo]],Tabla13[Id Riesgo],Tabla13[Porcentaje Impacto],"",1),"")</f>
        <v/>
      </c>
      <c r="F1101" s="290" t="str">
        <f t="shared" si="108"/>
        <v>RC109</v>
      </c>
      <c r="G1101" s="415" t="b">
        <f>_xlfn.XLOOKUP(F1101,Tabla13[Id Riesgo],Tabla13[Registro diligenciado],FALSE,1)</f>
        <v>0</v>
      </c>
      <c r="H1101" s="290" t="str">
        <f>IF(G1101,_xlfn.XLOOKUP(F1101,Tabla6[Id Riesgo],Tabla6[DESCRIPCIÓN DEL RIESGO],FALSE,1),"")</f>
        <v/>
      </c>
      <c r="I1101" s="327" t="str">
        <f>_xlfn.XLOOKUP(Tabla135[[#This Row],[Id Riesgo]],Tabla13[Id Riesgo],Tabla13[Probabilidad])</f>
        <v/>
      </c>
      <c r="J1101" s="327" t="str">
        <f>_xlfn.XLOOKUP(Tabla135[[#This Row],[Id Riesgo]],Tabla13[Id Riesgo],Tabla13[Porcentaje Impacto],"",1)</f>
        <v/>
      </c>
      <c r="K1101" s="311">
        <v>10</v>
      </c>
      <c r="L1101" s="314"/>
      <c r="M1101" s="314"/>
      <c r="N1101" s="314"/>
      <c r="O1101" s="295"/>
      <c r="P1101" s="314"/>
      <c r="Q1101" s="328" t="str">
        <f>_xlfn.TEXTJOIN(" ",TRUE,Tabla135[[#This Row],[Actividad - Acción ¿Qué?
Inicia con verbo]],Tabla135[[#This Row],[Complemento
(Observaciones o desviaciones)]])</f>
        <v/>
      </c>
      <c r="R1101" s="295"/>
      <c r="S1101" s="327" t="str">
        <f>_xlfn.XLOOKUP(Tabla135[[#This Row],[Tipo de control]],Tabla7[Tipo de control],Tabla7[Peso],"",1)</f>
        <v/>
      </c>
      <c r="T1101" s="290" t="str">
        <f>_xlfn.XLOOKUP(Tabla135[[#This Row],[Tipo de control]],Tabla7[Tipo de control],Tabla7[Afectación matriz],"",1)</f>
        <v/>
      </c>
      <c r="U1101" s="295"/>
      <c r="V1101" s="327" t="str">
        <f>_xlfn.XLOOKUP(Tabla135[[#This Row],[Implementación]],Tabla11[Implementación],Tabla11[Peso],"",1)</f>
        <v/>
      </c>
      <c r="W1101" s="295"/>
      <c r="X1101" s="295"/>
      <c r="Y1101" s="295"/>
      <c r="Z1101" s="295"/>
      <c r="AA1101" s="310" t="str">
        <f>IFERROR(Tabla135[[#This Row],[Peso del control]]+Tabla135[[#This Row],[Peso de la implementación]],"")</f>
        <v/>
      </c>
      <c r="AB1101" s="310" t="str" cm="1">
        <f t="array" ref="AB1101">IFERROR(IF(Tabla135[[#This Row],[Registro diligenciado]]=TRUE,_xlfn.IFS(AND(Tabla135[[#This Row],[No. de Control]]=1,Tabla135[[#This Row],[Desplazamiento en la Matriz]]="Probabilidad"),D1101-(D1101*Tabla135[[#This Row],[Valor del control]]),AND(Tabla135[[#This Row],[No. de Control]]&gt;1,Tabla135[[#This Row],[Desplazamiento en la Matriz]]="Probabilidad"),AB1100-(AB1100*Tabla135[[#This Row],[Valor del control]]),AND(Tabla135[[#This Row],[No. de Control]]=1,Tabla135[[#This Row],[Desplazamiento en la Matriz]]="Impacto"),D1101,AND(Tabla135[[#This Row],[No. de Control]]&gt;1,Tabla135[[#This Row],[Desplazamiento en la Matriz]]="Impacto"),AB1100),""),"")</f>
        <v/>
      </c>
      <c r="AC1101" s="310" t="str" cm="1">
        <f t="array" ref="AC1101">IFERROR(IF(Tabla135[[#This Row],[Registro diligenciado]]=TRUE,_xlfn.IFS(AND(Tabla135[[#This Row],[No. de Control]]=1,Tabla135[[#This Row],[Desplazamiento en la Matriz]]="Impacto"),E1101-(E1101*Tabla135[[#This Row],[Valor del control]]),AND(Tabla135[[#This Row],[No. de Control]]&gt;1,Tabla135[[#This Row],[Desplazamiento en la Matriz]]="Impacto"),AC1100-(AC1100*Tabla135[[#This Row],[Valor del control]]),AND(Tabla135[[#This Row],[No. de Control]]=1,Tabla135[[#This Row],[Desplazamiento en la Matriz]]="Probabilidad"),E1101,AND(Tabla135[[#This Row],[No. de Control]]&gt;1,Tabla135[[#This Row],[Desplazamiento en la Matriz]]="Probabilidad"),AC1100),""),"")</f>
        <v/>
      </c>
      <c r="AD1101" s="310">
        <f>IFERROR(_xlfn.MINIFS(Tabla135[Probabilidad residual],Tabla135[Id Riesgo],Tabla135[[#This Row],[Id Riesgo]]),"")</f>
        <v>0</v>
      </c>
      <c r="AE1101" s="310">
        <f>IFERROR(_xlfn.MINIFS(Tabla135[Impacto residual],Tabla135[Id Riesgo],Tabla135[[#This Row],[Id Riesgo]]),"")</f>
        <v>0</v>
      </c>
      <c r="AF1101" s="310" t="str" cm="1">
        <f t="array" ref="AF110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01" s="310" t="str" cm="1">
        <f t="array" ref="AG110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0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01" s="213"/>
      <c r="AJ1101" s="727">
        <f>_xlfn.MINIFS(Tabla135[Probabilidad residual],Tabla135[Id Riesgo],Tabla135[[#This Row],[Id Riesgo]])</f>
        <v>0</v>
      </c>
      <c r="AK1101" s="727">
        <f>_xlfn.MINIFS(Tabla135[Impacto residual],Tabla135[Id Riesgo],Tabla135[[#This Row],[Id Riesgo]])</f>
        <v>0</v>
      </c>
      <c r="AL1101" s="727"/>
      <c r="AM1101" s="727"/>
      <c r="AN1101" s="213"/>
      <c r="AO1101" s="213"/>
      <c r="AP1101" s="213"/>
      <c r="AQ1101" s="213"/>
      <c r="AR1101" s="213"/>
      <c r="AS1101" s="213"/>
      <c r="AT1101" s="213"/>
      <c r="AU1101" s="213"/>
      <c r="AV1101" s="213"/>
      <c r="AW1101" s="213"/>
      <c r="AX1101" s="213"/>
      <c r="AY1101" s="213"/>
    </row>
    <row r="1102" spans="1:51" ht="14.6" x14ac:dyDescent="0.4">
      <c r="A1102" s="735" t="str">
        <f>Tabla135[[#This Row],[Id Riesgo]]</f>
        <v>RC110</v>
      </c>
      <c r="B1102" s="736" t="str">
        <f>Tabla135[[#This Row],[Riesgo]]</f>
        <v/>
      </c>
      <c r="C1102" s="742" t="b">
        <f>Tabla135[[#This Row],[Identificado en paso 1 y 2?]]</f>
        <v>0</v>
      </c>
      <c r="D1102" s="727" t="str">
        <f>_xlfn.XLOOKUP(Tabla135[[#This Row],[Id Riesgo]],Tabla13[Id Riesgo],Tabla13[Probabilidad],"",1)</f>
        <v/>
      </c>
      <c r="E1102" s="727" t="str">
        <f>IF(C1102=TRUE,_xlfn.XLOOKUP(Tabla135[[#This Row],[Id Riesgo]],Tabla13[Id Riesgo],Tabla13[Porcentaje Impacto],"",1),"")</f>
        <v/>
      </c>
      <c r="F1102" s="290" t="s">
        <v>241</v>
      </c>
      <c r="G1102" s="415" t="b">
        <f>_xlfn.XLOOKUP(F1102,Tabla13[Id Riesgo],Tabla13[Registro diligenciado],FALSE,1)</f>
        <v>0</v>
      </c>
      <c r="H1102" s="290" t="str">
        <f>IF(G1102,_xlfn.XLOOKUP(F1102,Tabla6[Id Riesgo],Tabla6[DESCRIPCIÓN DEL RIESGO],FALSE,1),"")</f>
        <v/>
      </c>
      <c r="I1102" s="327" t="str">
        <f>_xlfn.XLOOKUP(Tabla135[[#This Row],[Id Riesgo]],Tabla13[Id Riesgo],Tabla13[Probabilidad])</f>
        <v/>
      </c>
      <c r="J1102" s="327" t="str">
        <f>_xlfn.XLOOKUP(Tabla135[[#This Row],[Id Riesgo]],Tabla13[Id Riesgo],Tabla13[Porcentaje Impacto],"",1)</f>
        <v/>
      </c>
      <c r="K1102" s="311">
        <v>1</v>
      </c>
      <c r="L1102" s="314"/>
      <c r="M1102" s="314"/>
      <c r="N1102" s="314"/>
      <c r="O1102" s="295"/>
      <c r="P1102" s="314"/>
      <c r="Q1102" s="328" t="str">
        <f>_xlfn.TEXTJOIN(" ",TRUE,Tabla135[[#This Row],[Actividad - Acción ¿Qué?
Inicia con verbo]],Tabla135[[#This Row],[Complemento
(Observaciones o desviaciones)]])</f>
        <v/>
      </c>
      <c r="R1102" s="295"/>
      <c r="S1102" s="327" t="str">
        <f>_xlfn.XLOOKUP(Tabla135[[#This Row],[Tipo de control]],Tabla7[Tipo de control],Tabla7[Peso],"",1)</f>
        <v/>
      </c>
      <c r="T1102" s="290" t="str">
        <f>_xlfn.XLOOKUP(Tabla135[[#This Row],[Tipo de control]],Tabla7[Tipo de control],Tabla7[Afectación matriz],"",1)</f>
        <v/>
      </c>
      <c r="U1102" s="295"/>
      <c r="V1102" s="327" t="str">
        <f>_xlfn.XLOOKUP(Tabla135[[#This Row],[Implementación]],Tabla11[Implementación],Tabla11[Peso],"",1)</f>
        <v/>
      </c>
      <c r="W1102" s="295"/>
      <c r="X1102" s="295"/>
      <c r="Y1102" s="295"/>
      <c r="Z1102" s="295"/>
      <c r="AA1102" s="310" t="str">
        <f>IFERROR(Tabla135[[#This Row],[Peso del control]]+Tabla135[[#This Row],[Peso de la implementación]],"")</f>
        <v/>
      </c>
      <c r="AB1102" s="310" t="str" cm="1">
        <f t="array" ref="AB1102">IFERROR(IF(Tabla135[[#This Row],[Registro diligenciado]]=TRUE,_xlfn.IFS(AND(Tabla135[[#This Row],[No. de Control]]=1,Tabla135[[#This Row],[Desplazamiento en la Matriz]]="Probabilidad"),D1102-(D1102*Tabla135[[#This Row],[Valor del control]]),AND(Tabla135[[#This Row],[No. de Control]]&gt;1,Tabla135[[#This Row],[Desplazamiento en la Matriz]]="Probabilidad"),AB1101-(AB1101*Tabla135[[#This Row],[Valor del control]]),AND(Tabla135[[#This Row],[No. de Control]]=1,Tabla135[[#This Row],[Desplazamiento en la Matriz]]="Impacto"),D1102,AND(Tabla135[[#This Row],[No. de Control]]&gt;1,Tabla135[[#This Row],[Desplazamiento en la Matriz]]="Impacto"),AB1101),""),"")</f>
        <v/>
      </c>
      <c r="AC1102" s="310" t="str" cm="1">
        <f t="array" ref="AC1102">IFERROR(IF(Tabla135[[#This Row],[Registro diligenciado]]=TRUE,_xlfn.IFS(AND(Tabla135[[#This Row],[No. de Control]]=1,Tabla135[[#This Row],[Desplazamiento en la Matriz]]="Impacto"),E1102-(E1102*Tabla135[[#This Row],[Valor del control]]),AND(Tabla135[[#This Row],[No. de Control]]&gt;1,Tabla135[[#This Row],[Desplazamiento en la Matriz]]="Impacto"),AC1101-(AC1101*Tabla135[[#This Row],[Valor del control]]),AND(Tabla135[[#This Row],[No. de Control]]=1,Tabla135[[#This Row],[Desplazamiento en la Matriz]]="Probabilidad"),E1102,AND(Tabla135[[#This Row],[No. de Control]]&gt;1,Tabla135[[#This Row],[Desplazamiento en la Matriz]]="Probabilidad"),AC1101),""),"")</f>
        <v/>
      </c>
      <c r="AD1102" s="310">
        <f>IFERROR(_xlfn.MINIFS(Tabla135[Probabilidad residual],Tabla135[Id Riesgo],Tabla135[[#This Row],[Id Riesgo]]),"")</f>
        <v>0</v>
      </c>
      <c r="AE1102" s="310">
        <f>IFERROR(_xlfn.MINIFS(Tabla135[Impacto residual],Tabla135[Id Riesgo],Tabla135[[#This Row],[Id Riesgo]]),"")</f>
        <v>0</v>
      </c>
      <c r="AF1102" s="310" t="str" cm="1">
        <f t="array" ref="AF110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02" s="310" t="str" cm="1">
        <f t="array" ref="AG110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0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02" s="213"/>
      <c r="AJ1102" s="727">
        <f>_xlfn.MINIFS(Tabla135[Probabilidad residual],Tabla135[Id Riesgo],Tabla135[[#This Row],[Id Riesgo]])</f>
        <v>0</v>
      </c>
      <c r="AK1102" s="727">
        <f>_xlfn.MINIFS(Tabla135[Impacto residual],Tabla135[Id Riesgo],Tabla135[[#This Row],[Id Riesgo]])</f>
        <v>0</v>
      </c>
      <c r="AL1102" s="727" t="str" cm="1">
        <f t="array" ref="AL1102">IFERROR(_xlfn.IFS(AND(AJ1102&gt;=CONFIGURACIÓN!$BF$6,AJ1102&lt;=CONFIGURACIÓN!$BG$6),CONFIGURACIÓN!$BE$6,AND(AJ1102&gt;=CONFIGURACIÓN!$BF$7,AJ1102&lt;=CONFIGURACIÓN!$BG$7),CONFIGURACIÓN!$BE$7,AND(AJ1102&gt;=CONFIGURACIÓN!$BF$8,AJ1102&lt;=CONFIGURACIÓN!$BG$8),CONFIGURACIÓN!$BE$8,AND(AJ1102&gt;=CONFIGURACIÓN!$BF$9,AJ1102&lt;=CONFIGURACIÓN!$BG$9),CONFIGURACIÓN!$BE$9,AND(AJ1102&gt;=CONFIGURACIÓN!$BF$10,AJ1102&lt;=CONFIGURACIÓN!$BG$10),CONFIGURACIÓN!$BE$10),"")</f>
        <v/>
      </c>
      <c r="AM1102" s="727" t="str" cm="1">
        <f t="array" ref="AM1102">IFERROR(_xlfn.IFS(AND(AK1102&gt;=CONFIGURACIÓN!$BJ$6,AK1102&lt;=CONFIGURACIÓN!$BK$6),CONFIGURACIÓN!$BI$6,AND(AK1102&gt;=CONFIGURACIÓN!$BJ$7,AK1102&lt;=CONFIGURACIÓN!$BK$7),CONFIGURACIÓN!$BI$7,AND(AK1102&gt;=CONFIGURACIÓN!$BJ$8,AK1102&lt;=CONFIGURACIÓN!$BK$8),CONFIGURACIÓN!$BI$8,AND(AK1102&gt;=CONFIGURACIÓN!$BJ$9,AK1102&lt;=CONFIGURACIÓN!$BK$9),CONFIGURACIÓN!$BI$9,AND(AK1102&gt;=CONFIGURACIÓN!$BJ$10,AK1102&lt;=CONFIGURACIÓN!$BK$10),CONFIGURACIÓN!$BI$10),"")</f>
        <v/>
      </c>
      <c r="AN1102" s="213"/>
      <c r="AO1102" s="213"/>
      <c r="AP1102" s="213"/>
      <c r="AQ1102" s="213"/>
      <c r="AR1102" s="213"/>
      <c r="AS1102" s="213"/>
      <c r="AT1102" s="213"/>
      <c r="AU1102" s="213"/>
      <c r="AV1102" s="213"/>
      <c r="AW1102" s="213"/>
      <c r="AX1102" s="213"/>
      <c r="AY1102" s="213"/>
    </row>
    <row r="1103" spans="1:51" ht="14.6" x14ac:dyDescent="0.4">
      <c r="A1103" s="735" t="str">
        <f>Tabla135[[#This Row],[Id Riesgo]]</f>
        <v>RC110</v>
      </c>
      <c r="B1103" s="736" t="str">
        <f>Tabla135[[#This Row],[Riesgo]]</f>
        <v/>
      </c>
      <c r="C1103" s="742" t="b">
        <f>Tabla135[[#This Row],[Identificado en paso 1 y 2?]]</f>
        <v>0</v>
      </c>
      <c r="D1103" s="727" t="str">
        <f>_xlfn.XLOOKUP(Tabla135[[#This Row],[Id Riesgo]],Tabla13[Id Riesgo],Tabla13[Probabilidad],"",1)</f>
        <v/>
      </c>
      <c r="E1103" s="727" t="str">
        <f>IF(C1103=TRUE,_xlfn.XLOOKUP(Tabla135[[#This Row],[Id Riesgo]],Tabla13[Id Riesgo],Tabla13[Porcentaje Impacto],"",1),"")</f>
        <v/>
      </c>
      <c r="F1103" s="290" t="str">
        <f t="shared" ref="F1103:F1111" si="109">F1102</f>
        <v>RC110</v>
      </c>
      <c r="G1103" s="415" t="b">
        <f>_xlfn.XLOOKUP(F1103,Tabla13[Id Riesgo],Tabla13[Registro diligenciado],FALSE,1)</f>
        <v>0</v>
      </c>
      <c r="H1103" s="290" t="str">
        <f>IF(G1103,_xlfn.XLOOKUP(F1103,Tabla6[Id Riesgo],Tabla6[DESCRIPCIÓN DEL RIESGO],FALSE,1),"")</f>
        <v/>
      </c>
      <c r="I1103" s="327" t="str">
        <f>_xlfn.XLOOKUP(Tabla135[[#This Row],[Id Riesgo]],Tabla13[Id Riesgo],Tabla13[Probabilidad])</f>
        <v/>
      </c>
      <c r="J1103" s="327" t="str">
        <f>_xlfn.XLOOKUP(Tabla135[[#This Row],[Id Riesgo]],Tabla13[Id Riesgo],Tabla13[Porcentaje Impacto],"",1)</f>
        <v/>
      </c>
      <c r="K1103" s="311">
        <v>2</v>
      </c>
      <c r="L1103" s="314"/>
      <c r="M1103" s="314"/>
      <c r="N1103" s="314"/>
      <c r="O1103" s="295"/>
      <c r="P1103" s="314"/>
      <c r="Q1103" s="328" t="str">
        <f>_xlfn.TEXTJOIN(" ",TRUE,Tabla135[[#This Row],[Actividad - Acción ¿Qué?
Inicia con verbo]],Tabla135[[#This Row],[Complemento
(Observaciones o desviaciones)]])</f>
        <v/>
      </c>
      <c r="R1103" s="295"/>
      <c r="S1103" s="327" t="str">
        <f>_xlfn.XLOOKUP(Tabla135[[#This Row],[Tipo de control]],Tabla7[Tipo de control],Tabla7[Peso],"",1)</f>
        <v/>
      </c>
      <c r="T1103" s="290" t="str">
        <f>_xlfn.XLOOKUP(Tabla135[[#This Row],[Tipo de control]],Tabla7[Tipo de control],Tabla7[Afectación matriz],"",1)</f>
        <v/>
      </c>
      <c r="U1103" s="295"/>
      <c r="V1103" s="327" t="str">
        <f>_xlfn.XLOOKUP(Tabla135[[#This Row],[Implementación]],Tabla11[Implementación],Tabla11[Peso],"",1)</f>
        <v/>
      </c>
      <c r="W1103" s="295"/>
      <c r="X1103" s="295"/>
      <c r="Y1103" s="295"/>
      <c r="Z1103" s="295"/>
      <c r="AA1103" s="310" t="str">
        <f>IFERROR(Tabla135[[#This Row],[Peso del control]]+Tabla135[[#This Row],[Peso de la implementación]],"")</f>
        <v/>
      </c>
      <c r="AB1103" s="310" t="str" cm="1">
        <f t="array" ref="AB1103">IFERROR(IF(Tabla135[[#This Row],[Registro diligenciado]]=TRUE,_xlfn.IFS(AND(Tabla135[[#This Row],[No. de Control]]=1,Tabla135[[#This Row],[Desplazamiento en la Matriz]]="Probabilidad"),D1103-(D1103*Tabla135[[#This Row],[Valor del control]]),AND(Tabla135[[#This Row],[No. de Control]]&gt;1,Tabla135[[#This Row],[Desplazamiento en la Matriz]]="Probabilidad"),AB1102-(AB1102*Tabla135[[#This Row],[Valor del control]]),AND(Tabla135[[#This Row],[No. de Control]]=1,Tabla135[[#This Row],[Desplazamiento en la Matriz]]="Impacto"),D1103,AND(Tabla135[[#This Row],[No. de Control]]&gt;1,Tabla135[[#This Row],[Desplazamiento en la Matriz]]="Impacto"),AB1102),""),"")</f>
        <v/>
      </c>
      <c r="AC1103" s="310" t="str" cm="1">
        <f t="array" ref="AC1103">IFERROR(IF(Tabla135[[#This Row],[Registro diligenciado]]=TRUE,_xlfn.IFS(AND(Tabla135[[#This Row],[No. de Control]]=1,Tabla135[[#This Row],[Desplazamiento en la Matriz]]="Impacto"),E1103-(E1103*Tabla135[[#This Row],[Valor del control]]),AND(Tabla135[[#This Row],[No. de Control]]&gt;1,Tabla135[[#This Row],[Desplazamiento en la Matriz]]="Impacto"),AC1102-(AC1102*Tabla135[[#This Row],[Valor del control]]),AND(Tabla135[[#This Row],[No. de Control]]=1,Tabla135[[#This Row],[Desplazamiento en la Matriz]]="Probabilidad"),E1103,AND(Tabla135[[#This Row],[No. de Control]]&gt;1,Tabla135[[#This Row],[Desplazamiento en la Matriz]]="Probabilidad"),AC1102),""),"")</f>
        <v/>
      </c>
      <c r="AD1103" s="310">
        <f>IFERROR(_xlfn.MINIFS(Tabla135[Probabilidad residual],Tabla135[Id Riesgo],Tabla135[[#This Row],[Id Riesgo]]),"")</f>
        <v>0</v>
      </c>
      <c r="AE1103" s="310">
        <f>IFERROR(_xlfn.MINIFS(Tabla135[Impacto residual],Tabla135[Id Riesgo],Tabla135[[#This Row],[Id Riesgo]]),"")</f>
        <v>0</v>
      </c>
      <c r="AF1103" s="310" t="str" cm="1">
        <f t="array" ref="AF110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03" s="310" t="str" cm="1">
        <f t="array" ref="AG110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0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03" s="213"/>
      <c r="AJ1103" s="727">
        <f>_xlfn.MINIFS(Tabla135[Probabilidad residual],Tabla135[Id Riesgo],Tabla135[[#This Row],[Id Riesgo]])</f>
        <v>0</v>
      </c>
      <c r="AK1103" s="727">
        <f>_xlfn.MINIFS(Tabla135[Impacto residual],Tabla135[Id Riesgo],Tabla135[[#This Row],[Id Riesgo]])</f>
        <v>0</v>
      </c>
      <c r="AL1103" s="727"/>
      <c r="AM1103" s="727"/>
      <c r="AN1103" s="213"/>
      <c r="AO1103" s="213"/>
      <c r="AP1103" s="213"/>
      <c r="AQ1103" s="213"/>
      <c r="AR1103" s="213"/>
      <c r="AS1103" s="213"/>
      <c r="AT1103" s="213"/>
      <c r="AU1103" s="213"/>
      <c r="AV1103" s="213"/>
      <c r="AW1103" s="213"/>
      <c r="AX1103" s="213"/>
      <c r="AY1103" s="213"/>
    </row>
    <row r="1104" spans="1:51" ht="14.6" x14ac:dyDescent="0.4">
      <c r="A1104" s="735" t="str">
        <f>Tabla135[[#This Row],[Id Riesgo]]</f>
        <v>RC110</v>
      </c>
      <c r="B1104" s="736" t="str">
        <f>Tabla135[[#This Row],[Riesgo]]</f>
        <v/>
      </c>
      <c r="C1104" s="742" t="b">
        <f>Tabla135[[#This Row],[Identificado en paso 1 y 2?]]</f>
        <v>0</v>
      </c>
      <c r="D1104" s="727" t="str">
        <f>_xlfn.XLOOKUP(Tabla135[[#This Row],[Id Riesgo]],Tabla13[Id Riesgo],Tabla13[Probabilidad],"",1)</f>
        <v/>
      </c>
      <c r="E1104" s="727" t="str">
        <f>IF(C1104=TRUE,_xlfn.XLOOKUP(Tabla135[[#This Row],[Id Riesgo]],Tabla13[Id Riesgo],Tabla13[Porcentaje Impacto],"",1),"")</f>
        <v/>
      </c>
      <c r="F1104" s="290" t="str">
        <f t="shared" si="109"/>
        <v>RC110</v>
      </c>
      <c r="G1104" s="415" t="b">
        <f>_xlfn.XLOOKUP(F1104,Tabla13[Id Riesgo],Tabla13[Registro diligenciado],FALSE,1)</f>
        <v>0</v>
      </c>
      <c r="H1104" s="290" t="str">
        <f>IF(G1104,_xlfn.XLOOKUP(F1104,Tabla6[Id Riesgo],Tabla6[DESCRIPCIÓN DEL RIESGO],FALSE,1),"")</f>
        <v/>
      </c>
      <c r="I1104" s="327" t="str">
        <f>_xlfn.XLOOKUP(Tabla135[[#This Row],[Id Riesgo]],Tabla13[Id Riesgo],Tabla13[Probabilidad])</f>
        <v/>
      </c>
      <c r="J1104" s="327" t="str">
        <f>_xlfn.XLOOKUP(Tabla135[[#This Row],[Id Riesgo]],Tabla13[Id Riesgo],Tabla13[Porcentaje Impacto],"",1)</f>
        <v/>
      </c>
      <c r="K1104" s="311">
        <v>3</v>
      </c>
      <c r="L1104" s="314"/>
      <c r="M1104" s="314"/>
      <c r="N1104" s="314"/>
      <c r="O1104" s="295"/>
      <c r="P1104" s="314"/>
      <c r="Q1104" s="328" t="str">
        <f>_xlfn.TEXTJOIN(" ",TRUE,Tabla135[[#This Row],[Actividad - Acción ¿Qué?
Inicia con verbo]],Tabla135[[#This Row],[Complemento
(Observaciones o desviaciones)]])</f>
        <v/>
      </c>
      <c r="R1104" s="295"/>
      <c r="S1104" s="327" t="str">
        <f>_xlfn.XLOOKUP(Tabla135[[#This Row],[Tipo de control]],Tabla7[Tipo de control],Tabla7[Peso],"",1)</f>
        <v/>
      </c>
      <c r="T1104" s="290" t="str">
        <f>_xlfn.XLOOKUP(Tabla135[[#This Row],[Tipo de control]],Tabla7[Tipo de control],Tabla7[Afectación matriz],"",1)</f>
        <v/>
      </c>
      <c r="U1104" s="295"/>
      <c r="V1104" s="327" t="str">
        <f>_xlfn.XLOOKUP(Tabla135[[#This Row],[Implementación]],Tabla11[Implementación],Tabla11[Peso],"",1)</f>
        <v/>
      </c>
      <c r="W1104" s="295"/>
      <c r="X1104" s="295"/>
      <c r="Y1104" s="295"/>
      <c r="Z1104" s="295"/>
      <c r="AA1104" s="310" t="str">
        <f>IFERROR(Tabla135[[#This Row],[Peso del control]]+Tabla135[[#This Row],[Peso de la implementación]],"")</f>
        <v/>
      </c>
      <c r="AB1104" s="310" t="str" cm="1">
        <f t="array" ref="AB1104">IFERROR(IF(Tabla135[[#This Row],[Registro diligenciado]]=TRUE,_xlfn.IFS(AND(Tabla135[[#This Row],[No. de Control]]=1,Tabla135[[#This Row],[Desplazamiento en la Matriz]]="Probabilidad"),D1104-(D1104*Tabla135[[#This Row],[Valor del control]]),AND(Tabla135[[#This Row],[No. de Control]]&gt;1,Tabla135[[#This Row],[Desplazamiento en la Matriz]]="Probabilidad"),AB1103-(AB1103*Tabla135[[#This Row],[Valor del control]]),AND(Tabla135[[#This Row],[No. de Control]]=1,Tabla135[[#This Row],[Desplazamiento en la Matriz]]="Impacto"),D1104,AND(Tabla135[[#This Row],[No. de Control]]&gt;1,Tabla135[[#This Row],[Desplazamiento en la Matriz]]="Impacto"),AB1103),""),"")</f>
        <v/>
      </c>
      <c r="AC1104" s="310" t="str" cm="1">
        <f t="array" ref="AC1104">IFERROR(IF(Tabla135[[#This Row],[Registro diligenciado]]=TRUE,_xlfn.IFS(AND(Tabla135[[#This Row],[No. de Control]]=1,Tabla135[[#This Row],[Desplazamiento en la Matriz]]="Impacto"),E1104-(E1104*Tabla135[[#This Row],[Valor del control]]),AND(Tabla135[[#This Row],[No. de Control]]&gt;1,Tabla135[[#This Row],[Desplazamiento en la Matriz]]="Impacto"),AC1103-(AC1103*Tabla135[[#This Row],[Valor del control]]),AND(Tabla135[[#This Row],[No. de Control]]=1,Tabla135[[#This Row],[Desplazamiento en la Matriz]]="Probabilidad"),E1104,AND(Tabla135[[#This Row],[No. de Control]]&gt;1,Tabla135[[#This Row],[Desplazamiento en la Matriz]]="Probabilidad"),AC1103),""),"")</f>
        <v/>
      </c>
      <c r="AD1104" s="310">
        <f>IFERROR(_xlfn.MINIFS(Tabla135[Probabilidad residual],Tabla135[Id Riesgo],Tabla135[[#This Row],[Id Riesgo]]),"")</f>
        <v>0</v>
      </c>
      <c r="AE1104" s="310">
        <f>IFERROR(_xlfn.MINIFS(Tabla135[Impacto residual],Tabla135[Id Riesgo],Tabla135[[#This Row],[Id Riesgo]]),"")</f>
        <v>0</v>
      </c>
      <c r="AF1104" s="310" t="str" cm="1">
        <f t="array" ref="AF110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04" s="310" t="str" cm="1">
        <f t="array" ref="AG110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0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04" s="213"/>
      <c r="AJ1104" s="727">
        <f>_xlfn.MINIFS(Tabla135[Probabilidad residual],Tabla135[Id Riesgo],Tabla135[[#This Row],[Id Riesgo]])</f>
        <v>0</v>
      </c>
      <c r="AK1104" s="727">
        <f>_xlfn.MINIFS(Tabla135[Impacto residual],Tabla135[Id Riesgo],Tabla135[[#This Row],[Id Riesgo]])</f>
        <v>0</v>
      </c>
      <c r="AL1104" s="727"/>
      <c r="AM1104" s="727"/>
      <c r="AN1104" s="213"/>
      <c r="AO1104" s="213"/>
      <c r="AP1104" s="213"/>
      <c r="AQ1104" s="213"/>
      <c r="AR1104" s="213"/>
      <c r="AS1104" s="213"/>
      <c r="AT1104" s="213"/>
      <c r="AU1104" s="213"/>
      <c r="AV1104" s="213"/>
      <c r="AW1104" s="213"/>
      <c r="AX1104" s="213"/>
      <c r="AY1104" s="213"/>
    </row>
    <row r="1105" spans="1:51" ht="14.6" x14ac:dyDescent="0.4">
      <c r="A1105" s="735" t="str">
        <f>Tabla135[[#This Row],[Id Riesgo]]</f>
        <v>RC110</v>
      </c>
      <c r="B1105" s="736" t="str">
        <f>Tabla135[[#This Row],[Riesgo]]</f>
        <v/>
      </c>
      <c r="C1105" s="742" t="b">
        <f>Tabla135[[#This Row],[Identificado en paso 1 y 2?]]</f>
        <v>0</v>
      </c>
      <c r="D1105" s="727" t="str">
        <f>_xlfn.XLOOKUP(Tabla135[[#This Row],[Id Riesgo]],Tabla13[Id Riesgo],Tabla13[Probabilidad],"",1)</f>
        <v/>
      </c>
      <c r="E1105" s="727" t="str">
        <f>IF(C1105=TRUE,_xlfn.XLOOKUP(Tabla135[[#This Row],[Id Riesgo]],Tabla13[Id Riesgo],Tabla13[Porcentaje Impacto],"",1),"")</f>
        <v/>
      </c>
      <c r="F1105" s="290" t="str">
        <f t="shared" si="109"/>
        <v>RC110</v>
      </c>
      <c r="G1105" s="415" t="b">
        <f>_xlfn.XLOOKUP(F1105,Tabla13[Id Riesgo],Tabla13[Registro diligenciado],FALSE,1)</f>
        <v>0</v>
      </c>
      <c r="H1105" s="290" t="str">
        <f>IF(G1105,_xlfn.XLOOKUP(F1105,Tabla6[Id Riesgo],Tabla6[DESCRIPCIÓN DEL RIESGO],FALSE,1),"")</f>
        <v/>
      </c>
      <c r="I1105" s="327" t="str">
        <f>_xlfn.XLOOKUP(Tabla135[[#This Row],[Id Riesgo]],Tabla13[Id Riesgo],Tabla13[Probabilidad])</f>
        <v/>
      </c>
      <c r="J1105" s="327" t="str">
        <f>_xlfn.XLOOKUP(Tabla135[[#This Row],[Id Riesgo]],Tabla13[Id Riesgo],Tabla13[Porcentaje Impacto],"",1)</f>
        <v/>
      </c>
      <c r="K1105" s="311">
        <v>4</v>
      </c>
      <c r="L1105" s="314"/>
      <c r="M1105" s="314"/>
      <c r="N1105" s="314"/>
      <c r="O1105" s="295"/>
      <c r="P1105" s="314"/>
      <c r="Q1105" s="328" t="str">
        <f>_xlfn.TEXTJOIN(" ",TRUE,Tabla135[[#This Row],[Actividad - Acción ¿Qué?
Inicia con verbo]],Tabla135[[#This Row],[Complemento
(Observaciones o desviaciones)]])</f>
        <v/>
      </c>
      <c r="R1105" s="295"/>
      <c r="S1105" s="327" t="str">
        <f>_xlfn.XLOOKUP(Tabla135[[#This Row],[Tipo de control]],Tabla7[Tipo de control],Tabla7[Peso],"",1)</f>
        <v/>
      </c>
      <c r="T1105" s="290" t="str">
        <f>_xlfn.XLOOKUP(Tabla135[[#This Row],[Tipo de control]],Tabla7[Tipo de control],Tabla7[Afectación matriz],"",1)</f>
        <v/>
      </c>
      <c r="U1105" s="295"/>
      <c r="V1105" s="327" t="str">
        <f>_xlfn.XLOOKUP(Tabla135[[#This Row],[Implementación]],Tabla11[Implementación],Tabla11[Peso],"",1)</f>
        <v/>
      </c>
      <c r="W1105" s="295"/>
      <c r="X1105" s="295"/>
      <c r="Y1105" s="295"/>
      <c r="Z1105" s="295"/>
      <c r="AA1105" s="310" t="str">
        <f>IFERROR(Tabla135[[#This Row],[Peso del control]]+Tabla135[[#This Row],[Peso de la implementación]],"")</f>
        <v/>
      </c>
      <c r="AB1105" s="310" t="str" cm="1">
        <f t="array" ref="AB1105">IFERROR(IF(Tabla135[[#This Row],[Registro diligenciado]]=TRUE,_xlfn.IFS(AND(Tabla135[[#This Row],[No. de Control]]=1,Tabla135[[#This Row],[Desplazamiento en la Matriz]]="Probabilidad"),D1105-(D1105*Tabla135[[#This Row],[Valor del control]]),AND(Tabla135[[#This Row],[No. de Control]]&gt;1,Tabla135[[#This Row],[Desplazamiento en la Matriz]]="Probabilidad"),AB1104-(AB1104*Tabla135[[#This Row],[Valor del control]]),AND(Tabla135[[#This Row],[No. de Control]]=1,Tabla135[[#This Row],[Desplazamiento en la Matriz]]="Impacto"),D1105,AND(Tabla135[[#This Row],[No. de Control]]&gt;1,Tabla135[[#This Row],[Desplazamiento en la Matriz]]="Impacto"),AB1104),""),"")</f>
        <v/>
      </c>
      <c r="AC1105" s="310" t="str" cm="1">
        <f t="array" ref="AC1105">IFERROR(IF(Tabla135[[#This Row],[Registro diligenciado]]=TRUE,_xlfn.IFS(AND(Tabla135[[#This Row],[No. de Control]]=1,Tabla135[[#This Row],[Desplazamiento en la Matriz]]="Impacto"),E1105-(E1105*Tabla135[[#This Row],[Valor del control]]),AND(Tabla135[[#This Row],[No. de Control]]&gt;1,Tabla135[[#This Row],[Desplazamiento en la Matriz]]="Impacto"),AC1104-(AC1104*Tabla135[[#This Row],[Valor del control]]),AND(Tabla135[[#This Row],[No. de Control]]=1,Tabla135[[#This Row],[Desplazamiento en la Matriz]]="Probabilidad"),E1105,AND(Tabla135[[#This Row],[No. de Control]]&gt;1,Tabla135[[#This Row],[Desplazamiento en la Matriz]]="Probabilidad"),AC1104),""),"")</f>
        <v/>
      </c>
      <c r="AD1105" s="310">
        <f>IFERROR(_xlfn.MINIFS(Tabla135[Probabilidad residual],Tabla135[Id Riesgo],Tabla135[[#This Row],[Id Riesgo]]),"")</f>
        <v>0</v>
      </c>
      <c r="AE1105" s="310">
        <f>IFERROR(_xlfn.MINIFS(Tabla135[Impacto residual],Tabla135[Id Riesgo],Tabla135[[#This Row],[Id Riesgo]]),"")</f>
        <v>0</v>
      </c>
      <c r="AF1105" s="310" t="str" cm="1">
        <f t="array" ref="AF110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05" s="310" t="str" cm="1">
        <f t="array" ref="AG110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0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05" s="213"/>
      <c r="AJ1105" s="727">
        <f>_xlfn.MINIFS(Tabla135[Probabilidad residual],Tabla135[Id Riesgo],Tabla135[[#This Row],[Id Riesgo]])</f>
        <v>0</v>
      </c>
      <c r="AK1105" s="727">
        <f>_xlfn.MINIFS(Tabla135[Impacto residual],Tabla135[Id Riesgo],Tabla135[[#This Row],[Id Riesgo]])</f>
        <v>0</v>
      </c>
      <c r="AL1105" s="727"/>
      <c r="AM1105" s="727"/>
      <c r="AN1105" s="213"/>
      <c r="AO1105" s="213"/>
      <c r="AP1105" s="213"/>
      <c r="AQ1105" s="213"/>
      <c r="AR1105" s="213"/>
      <c r="AS1105" s="213"/>
      <c r="AT1105" s="213"/>
      <c r="AU1105" s="213"/>
      <c r="AV1105" s="213"/>
      <c r="AW1105" s="213"/>
      <c r="AX1105" s="213"/>
      <c r="AY1105" s="213"/>
    </row>
    <row r="1106" spans="1:51" ht="14.6" x14ac:dyDescent="0.4">
      <c r="A1106" s="735" t="str">
        <f>Tabla135[[#This Row],[Id Riesgo]]</f>
        <v>RC110</v>
      </c>
      <c r="B1106" s="736" t="str">
        <f>Tabla135[[#This Row],[Riesgo]]</f>
        <v/>
      </c>
      <c r="C1106" s="742" t="b">
        <f>Tabla135[[#This Row],[Identificado en paso 1 y 2?]]</f>
        <v>0</v>
      </c>
      <c r="D1106" s="727" t="str">
        <f>_xlfn.XLOOKUP(Tabla135[[#This Row],[Id Riesgo]],Tabla13[Id Riesgo],Tabla13[Probabilidad],"",1)</f>
        <v/>
      </c>
      <c r="E1106" s="727" t="str">
        <f>IF(C1106=TRUE,_xlfn.XLOOKUP(Tabla135[[#This Row],[Id Riesgo]],Tabla13[Id Riesgo],Tabla13[Porcentaje Impacto],"",1),"")</f>
        <v/>
      </c>
      <c r="F1106" s="290" t="str">
        <f t="shared" si="109"/>
        <v>RC110</v>
      </c>
      <c r="G1106" s="415" t="b">
        <f>_xlfn.XLOOKUP(F1106,Tabla13[Id Riesgo],Tabla13[Registro diligenciado],FALSE,1)</f>
        <v>0</v>
      </c>
      <c r="H1106" s="290" t="str">
        <f>IF(G1106,_xlfn.XLOOKUP(F1106,Tabla6[Id Riesgo],Tabla6[DESCRIPCIÓN DEL RIESGO],FALSE,1),"")</f>
        <v/>
      </c>
      <c r="I1106" s="327" t="str">
        <f>_xlfn.XLOOKUP(Tabla135[[#This Row],[Id Riesgo]],Tabla13[Id Riesgo],Tabla13[Probabilidad])</f>
        <v/>
      </c>
      <c r="J1106" s="327" t="str">
        <f>_xlfn.XLOOKUP(Tabla135[[#This Row],[Id Riesgo]],Tabla13[Id Riesgo],Tabla13[Porcentaje Impacto],"",1)</f>
        <v/>
      </c>
      <c r="K1106" s="311">
        <v>5</v>
      </c>
      <c r="L1106" s="314"/>
      <c r="M1106" s="314"/>
      <c r="N1106" s="314"/>
      <c r="O1106" s="295"/>
      <c r="P1106" s="314"/>
      <c r="Q1106" s="328" t="str">
        <f>_xlfn.TEXTJOIN(" ",TRUE,Tabla135[[#This Row],[Actividad - Acción ¿Qué?
Inicia con verbo]],Tabla135[[#This Row],[Complemento
(Observaciones o desviaciones)]])</f>
        <v/>
      </c>
      <c r="R1106" s="295"/>
      <c r="S1106" s="327" t="str">
        <f>_xlfn.XLOOKUP(Tabla135[[#This Row],[Tipo de control]],Tabla7[Tipo de control],Tabla7[Peso],"",1)</f>
        <v/>
      </c>
      <c r="T1106" s="290" t="str">
        <f>_xlfn.XLOOKUP(Tabla135[[#This Row],[Tipo de control]],Tabla7[Tipo de control],Tabla7[Afectación matriz],"",1)</f>
        <v/>
      </c>
      <c r="U1106" s="295"/>
      <c r="V1106" s="327" t="str">
        <f>_xlfn.XLOOKUP(Tabla135[[#This Row],[Implementación]],Tabla11[Implementación],Tabla11[Peso],"",1)</f>
        <v/>
      </c>
      <c r="W1106" s="295"/>
      <c r="X1106" s="295"/>
      <c r="Y1106" s="295"/>
      <c r="Z1106" s="295"/>
      <c r="AA1106" s="310" t="str">
        <f>IFERROR(Tabla135[[#This Row],[Peso del control]]+Tabla135[[#This Row],[Peso de la implementación]],"")</f>
        <v/>
      </c>
      <c r="AB1106" s="310" t="str" cm="1">
        <f t="array" ref="AB1106">IFERROR(IF(Tabla135[[#This Row],[Registro diligenciado]]=TRUE,_xlfn.IFS(AND(Tabla135[[#This Row],[No. de Control]]=1,Tabla135[[#This Row],[Desplazamiento en la Matriz]]="Probabilidad"),D1106-(D1106*Tabla135[[#This Row],[Valor del control]]),AND(Tabla135[[#This Row],[No. de Control]]&gt;1,Tabla135[[#This Row],[Desplazamiento en la Matriz]]="Probabilidad"),AB1105-(AB1105*Tabla135[[#This Row],[Valor del control]]),AND(Tabla135[[#This Row],[No. de Control]]=1,Tabla135[[#This Row],[Desplazamiento en la Matriz]]="Impacto"),D1106,AND(Tabla135[[#This Row],[No. de Control]]&gt;1,Tabla135[[#This Row],[Desplazamiento en la Matriz]]="Impacto"),AB1105),""),"")</f>
        <v/>
      </c>
      <c r="AC1106" s="310" t="str" cm="1">
        <f t="array" ref="AC1106">IFERROR(IF(Tabla135[[#This Row],[Registro diligenciado]]=TRUE,_xlfn.IFS(AND(Tabla135[[#This Row],[No. de Control]]=1,Tabla135[[#This Row],[Desplazamiento en la Matriz]]="Impacto"),E1106-(E1106*Tabla135[[#This Row],[Valor del control]]),AND(Tabla135[[#This Row],[No. de Control]]&gt;1,Tabla135[[#This Row],[Desplazamiento en la Matriz]]="Impacto"),AC1105-(AC1105*Tabla135[[#This Row],[Valor del control]]),AND(Tabla135[[#This Row],[No. de Control]]=1,Tabla135[[#This Row],[Desplazamiento en la Matriz]]="Probabilidad"),E1106,AND(Tabla135[[#This Row],[No. de Control]]&gt;1,Tabla135[[#This Row],[Desplazamiento en la Matriz]]="Probabilidad"),AC1105),""),"")</f>
        <v/>
      </c>
      <c r="AD1106" s="310">
        <f>IFERROR(_xlfn.MINIFS(Tabla135[Probabilidad residual],Tabla135[Id Riesgo],Tabla135[[#This Row],[Id Riesgo]]),"")</f>
        <v>0</v>
      </c>
      <c r="AE1106" s="310">
        <f>IFERROR(_xlfn.MINIFS(Tabla135[Impacto residual],Tabla135[Id Riesgo],Tabla135[[#This Row],[Id Riesgo]]),"")</f>
        <v>0</v>
      </c>
      <c r="AF1106" s="310" t="str" cm="1">
        <f t="array" ref="AF110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06" s="310" t="str" cm="1">
        <f t="array" ref="AG110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0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06" s="213"/>
      <c r="AJ1106" s="727">
        <f>_xlfn.MINIFS(Tabla135[Probabilidad residual],Tabla135[Id Riesgo],Tabla135[[#This Row],[Id Riesgo]])</f>
        <v>0</v>
      </c>
      <c r="AK1106" s="727">
        <f>_xlfn.MINIFS(Tabla135[Impacto residual],Tabla135[Id Riesgo],Tabla135[[#This Row],[Id Riesgo]])</f>
        <v>0</v>
      </c>
      <c r="AL1106" s="727"/>
      <c r="AM1106" s="727"/>
      <c r="AN1106" s="213"/>
      <c r="AO1106" s="213"/>
      <c r="AP1106" s="213"/>
      <c r="AQ1106" s="213"/>
      <c r="AR1106" s="213"/>
      <c r="AS1106" s="213"/>
      <c r="AT1106" s="213"/>
      <c r="AU1106" s="213"/>
      <c r="AV1106" s="213"/>
      <c r="AW1106" s="213"/>
      <c r="AX1106" s="213"/>
      <c r="AY1106" s="213"/>
    </row>
    <row r="1107" spans="1:51" ht="14.6" x14ac:dyDescent="0.4">
      <c r="A1107" s="735" t="str">
        <f>Tabla135[[#This Row],[Id Riesgo]]</f>
        <v>RC110</v>
      </c>
      <c r="B1107" s="736" t="str">
        <f>Tabla135[[#This Row],[Riesgo]]</f>
        <v/>
      </c>
      <c r="C1107" s="742" t="b">
        <f>Tabla135[[#This Row],[Identificado en paso 1 y 2?]]</f>
        <v>0</v>
      </c>
      <c r="D1107" s="727" t="str">
        <f>_xlfn.XLOOKUP(Tabla135[[#This Row],[Id Riesgo]],Tabla13[Id Riesgo],Tabla13[Probabilidad],"",1)</f>
        <v/>
      </c>
      <c r="E1107" s="727" t="str">
        <f>IF(C1107=TRUE,_xlfn.XLOOKUP(Tabla135[[#This Row],[Id Riesgo]],Tabla13[Id Riesgo],Tabla13[Porcentaje Impacto],"",1),"")</f>
        <v/>
      </c>
      <c r="F1107" s="290" t="str">
        <f t="shared" si="109"/>
        <v>RC110</v>
      </c>
      <c r="G1107" s="415" t="b">
        <f>_xlfn.XLOOKUP(F1107,Tabla13[Id Riesgo],Tabla13[Registro diligenciado],FALSE,1)</f>
        <v>0</v>
      </c>
      <c r="H1107" s="290" t="str">
        <f>IF(G1107,_xlfn.XLOOKUP(F1107,Tabla6[Id Riesgo],Tabla6[DESCRIPCIÓN DEL RIESGO],FALSE,1),"")</f>
        <v/>
      </c>
      <c r="I1107" s="327" t="str">
        <f>_xlfn.XLOOKUP(Tabla135[[#This Row],[Id Riesgo]],Tabla13[Id Riesgo],Tabla13[Probabilidad])</f>
        <v/>
      </c>
      <c r="J1107" s="327" t="str">
        <f>_xlfn.XLOOKUP(Tabla135[[#This Row],[Id Riesgo]],Tabla13[Id Riesgo],Tabla13[Porcentaje Impacto],"",1)</f>
        <v/>
      </c>
      <c r="K1107" s="311">
        <v>6</v>
      </c>
      <c r="L1107" s="314"/>
      <c r="M1107" s="314"/>
      <c r="N1107" s="314"/>
      <c r="O1107" s="295"/>
      <c r="P1107" s="314"/>
      <c r="Q1107" s="328" t="str">
        <f>_xlfn.TEXTJOIN(" ",TRUE,Tabla135[[#This Row],[Actividad - Acción ¿Qué?
Inicia con verbo]],Tabla135[[#This Row],[Complemento
(Observaciones o desviaciones)]])</f>
        <v/>
      </c>
      <c r="R1107" s="295"/>
      <c r="S1107" s="327" t="str">
        <f>_xlfn.XLOOKUP(Tabla135[[#This Row],[Tipo de control]],Tabla7[Tipo de control],Tabla7[Peso],"",1)</f>
        <v/>
      </c>
      <c r="T1107" s="290" t="str">
        <f>_xlfn.XLOOKUP(Tabla135[[#This Row],[Tipo de control]],Tabla7[Tipo de control],Tabla7[Afectación matriz],"",1)</f>
        <v/>
      </c>
      <c r="U1107" s="295"/>
      <c r="V1107" s="327" t="str">
        <f>_xlfn.XLOOKUP(Tabla135[[#This Row],[Implementación]],Tabla11[Implementación],Tabla11[Peso],"",1)</f>
        <v/>
      </c>
      <c r="W1107" s="295"/>
      <c r="X1107" s="295"/>
      <c r="Y1107" s="295"/>
      <c r="Z1107" s="295"/>
      <c r="AA1107" s="310" t="str">
        <f>IFERROR(Tabla135[[#This Row],[Peso del control]]+Tabla135[[#This Row],[Peso de la implementación]],"")</f>
        <v/>
      </c>
      <c r="AB1107" s="310" t="str" cm="1">
        <f t="array" ref="AB1107">IFERROR(IF(Tabla135[[#This Row],[Registro diligenciado]]=TRUE,_xlfn.IFS(AND(Tabla135[[#This Row],[No. de Control]]=1,Tabla135[[#This Row],[Desplazamiento en la Matriz]]="Probabilidad"),D1107-(D1107*Tabla135[[#This Row],[Valor del control]]),AND(Tabla135[[#This Row],[No. de Control]]&gt;1,Tabla135[[#This Row],[Desplazamiento en la Matriz]]="Probabilidad"),AB1106-(AB1106*Tabla135[[#This Row],[Valor del control]]),AND(Tabla135[[#This Row],[No. de Control]]=1,Tabla135[[#This Row],[Desplazamiento en la Matriz]]="Impacto"),D1107,AND(Tabla135[[#This Row],[No. de Control]]&gt;1,Tabla135[[#This Row],[Desplazamiento en la Matriz]]="Impacto"),AB1106),""),"")</f>
        <v/>
      </c>
      <c r="AC1107" s="310" t="str" cm="1">
        <f t="array" ref="AC1107">IFERROR(IF(Tabla135[[#This Row],[Registro diligenciado]]=TRUE,_xlfn.IFS(AND(Tabla135[[#This Row],[No. de Control]]=1,Tabla135[[#This Row],[Desplazamiento en la Matriz]]="Impacto"),E1107-(E1107*Tabla135[[#This Row],[Valor del control]]),AND(Tabla135[[#This Row],[No. de Control]]&gt;1,Tabla135[[#This Row],[Desplazamiento en la Matriz]]="Impacto"),AC1106-(AC1106*Tabla135[[#This Row],[Valor del control]]),AND(Tabla135[[#This Row],[No. de Control]]=1,Tabla135[[#This Row],[Desplazamiento en la Matriz]]="Probabilidad"),E1107,AND(Tabla135[[#This Row],[No. de Control]]&gt;1,Tabla135[[#This Row],[Desplazamiento en la Matriz]]="Probabilidad"),AC1106),""),"")</f>
        <v/>
      </c>
      <c r="AD1107" s="310">
        <f>IFERROR(_xlfn.MINIFS(Tabla135[Probabilidad residual],Tabla135[Id Riesgo],Tabla135[[#This Row],[Id Riesgo]]),"")</f>
        <v>0</v>
      </c>
      <c r="AE1107" s="310">
        <f>IFERROR(_xlfn.MINIFS(Tabla135[Impacto residual],Tabla135[Id Riesgo],Tabla135[[#This Row],[Id Riesgo]]),"")</f>
        <v>0</v>
      </c>
      <c r="AF1107" s="310" t="str" cm="1">
        <f t="array" ref="AF110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07" s="310" t="str" cm="1">
        <f t="array" ref="AG110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0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07" s="213"/>
      <c r="AJ1107" s="727">
        <f>_xlfn.MINIFS(Tabla135[Probabilidad residual],Tabla135[Id Riesgo],Tabla135[[#This Row],[Id Riesgo]])</f>
        <v>0</v>
      </c>
      <c r="AK1107" s="727">
        <f>_xlfn.MINIFS(Tabla135[Impacto residual],Tabla135[Id Riesgo],Tabla135[[#This Row],[Id Riesgo]])</f>
        <v>0</v>
      </c>
      <c r="AL1107" s="727"/>
      <c r="AM1107" s="727"/>
      <c r="AN1107" s="213"/>
      <c r="AO1107" s="213"/>
      <c r="AP1107" s="213"/>
      <c r="AQ1107" s="213"/>
      <c r="AR1107" s="213"/>
      <c r="AS1107" s="213"/>
      <c r="AT1107" s="213"/>
      <c r="AU1107" s="213"/>
      <c r="AV1107" s="213"/>
      <c r="AW1107" s="213"/>
      <c r="AX1107" s="213"/>
      <c r="AY1107" s="213"/>
    </row>
    <row r="1108" spans="1:51" ht="14.6" x14ac:dyDescent="0.4">
      <c r="A1108" s="735" t="str">
        <f>Tabla135[[#This Row],[Id Riesgo]]</f>
        <v>RC110</v>
      </c>
      <c r="B1108" s="736" t="str">
        <f>Tabla135[[#This Row],[Riesgo]]</f>
        <v/>
      </c>
      <c r="C1108" s="742" t="b">
        <f>Tabla135[[#This Row],[Identificado en paso 1 y 2?]]</f>
        <v>0</v>
      </c>
      <c r="D1108" s="727" t="str">
        <f>_xlfn.XLOOKUP(Tabla135[[#This Row],[Id Riesgo]],Tabla13[Id Riesgo],Tabla13[Probabilidad],"",1)</f>
        <v/>
      </c>
      <c r="E1108" s="727" t="str">
        <f>IF(C1108=TRUE,_xlfn.XLOOKUP(Tabla135[[#This Row],[Id Riesgo]],Tabla13[Id Riesgo],Tabla13[Porcentaje Impacto],"",1),"")</f>
        <v/>
      </c>
      <c r="F1108" s="290" t="str">
        <f t="shared" si="109"/>
        <v>RC110</v>
      </c>
      <c r="G1108" s="415" t="b">
        <f>_xlfn.XLOOKUP(F1108,Tabla13[Id Riesgo],Tabla13[Registro diligenciado],FALSE,1)</f>
        <v>0</v>
      </c>
      <c r="H1108" s="290" t="str">
        <f>IF(G1108,_xlfn.XLOOKUP(F1108,Tabla6[Id Riesgo],Tabla6[DESCRIPCIÓN DEL RIESGO],FALSE,1),"")</f>
        <v/>
      </c>
      <c r="I1108" s="327" t="str">
        <f>_xlfn.XLOOKUP(Tabla135[[#This Row],[Id Riesgo]],Tabla13[Id Riesgo],Tabla13[Probabilidad])</f>
        <v/>
      </c>
      <c r="J1108" s="327" t="str">
        <f>_xlfn.XLOOKUP(Tabla135[[#This Row],[Id Riesgo]],Tabla13[Id Riesgo],Tabla13[Porcentaje Impacto],"",1)</f>
        <v/>
      </c>
      <c r="K1108" s="311">
        <v>7</v>
      </c>
      <c r="L1108" s="314"/>
      <c r="M1108" s="314"/>
      <c r="N1108" s="314"/>
      <c r="O1108" s="295"/>
      <c r="P1108" s="314"/>
      <c r="Q1108" s="328" t="str">
        <f>_xlfn.TEXTJOIN(" ",TRUE,Tabla135[[#This Row],[Actividad - Acción ¿Qué?
Inicia con verbo]],Tabla135[[#This Row],[Complemento
(Observaciones o desviaciones)]])</f>
        <v/>
      </c>
      <c r="R1108" s="295"/>
      <c r="S1108" s="327" t="str">
        <f>_xlfn.XLOOKUP(Tabla135[[#This Row],[Tipo de control]],Tabla7[Tipo de control],Tabla7[Peso],"",1)</f>
        <v/>
      </c>
      <c r="T1108" s="290" t="str">
        <f>_xlfn.XLOOKUP(Tabla135[[#This Row],[Tipo de control]],Tabla7[Tipo de control],Tabla7[Afectación matriz],"",1)</f>
        <v/>
      </c>
      <c r="U1108" s="295"/>
      <c r="V1108" s="327" t="str">
        <f>_xlfn.XLOOKUP(Tabla135[[#This Row],[Implementación]],Tabla11[Implementación],Tabla11[Peso],"",1)</f>
        <v/>
      </c>
      <c r="W1108" s="295"/>
      <c r="X1108" s="295"/>
      <c r="Y1108" s="295"/>
      <c r="Z1108" s="295"/>
      <c r="AA1108" s="310" t="str">
        <f>IFERROR(Tabla135[[#This Row],[Peso del control]]+Tabla135[[#This Row],[Peso de la implementación]],"")</f>
        <v/>
      </c>
      <c r="AB1108" s="310" t="str" cm="1">
        <f t="array" ref="AB1108">IFERROR(IF(Tabla135[[#This Row],[Registro diligenciado]]=TRUE,_xlfn.IFS(AND(Tabla135[[#This Row],[No. de Control]]=1,Tabla135[[#This Row],[Desplazamiento en la Matriz]]="Probabilidad"),D1108-(D1108*Tabla135[[#This Row],[Valor del control]]),AND(Tabla135[[#This Row],[No. de Control]]&gt;1,Tabla135[[#This Row],[Desplazamiento en la Matriz]]="Probabilidad"),AB1107-(AB1107*Tabla135[[#This Row],[Valor del control]]),AND(Tabla135[[#This Row],[No. de Control]]=1,Tabla135[[#This Row],[Desplazamiento en la Matriz]]="Impacto"),D1108,AND(Tabla135[[#This Row],[No. de Control]]&gt;1,Tabla135[[#This Row],[Desplazamiento en la Matriz]]="Impacto"),AB1107),""),"")</f>
        <v/>
      </c>
      <c r="AC1108" s="310" t="str" cm="1">
        <f t="array" ref="AC1108">IFERROR(IF(Tabla135[[#This Row],[Registro diligenciado]]=TRUE,_xlfn.IFS(AND(Tabla135[[#This Row],[No. de Control]]=1,Tabla135[[#This Row],[Desplazamiento en la Matriz]]="Impacto"),E1108-(E1108*Tabla135[[#This Row],[Valor del control]]),AND(Tabla135[[#This Row],[No. de Control]]&gt;1,Tabla135[[#This Row],[Desplazamiento en la Matriz]]="Impacto"),AC1107-(AC1107*Tabla135[[#This Row],[Valor del control]]),AND(Tabla135[[#This Row],[No. de Control]]=1,Tabla135[[#This Row],[Desplazamiento en la Matriz]]="Probabilidad"),E1108,AND(Tabla135[[#This Row],[No. de Control]]&gt;1,Tabla135[[#This Row],[Desplazamiento en la Matriz]]="Probabilidad"),AC1107),""),"")</f>
        <v/>
      </c>
      <c r="AD1108" s="310">
        <f>IFERROR(_xlfn.MINIFS(Tabla135[Probabilidad residual],Tabla135[Id Riesgo],Tabla135[[#This Row],[Id Riesgo]]),"")</f>
        <v>0</v>
      </c>
      <c r="AE1108" s="310">
        <f>IFERROR(_xlfn.MINIFS(Tabla135[Impacto residual],Tabla135[Id Riesgo],Tabla135[[#This Row],[Id Riesgo]]),"")</f>
        <v>0</v>
      </c>
      <c r="AF1108" s="310" t="str" cm="1">
        <f t="array" ref="AF110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08" s="310" t="str" cm="1">
        <f t="array" ref="AG110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0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08" s="213"/>
      <c r="AJ1108" s="727">
        <f>_xlfn.MINIFS(Tabla135[Probabilidad residual],Tabla135[Id Riesgo],Tabla135[[#This Row],[Id Riesgo]])</f>
        <v>0</v>
      </c>
      <c r="AK1108" s="727">
        <f>_xlfn.MINIFS(Tabla135[Impacto residual],Tabla135[Id Riesgo],Tabla135[[#This Row],[Id Riesgo]])</f>
        <v>0</v>
      </c>
      <c r="AL1108" s="727"/>
      <c r="AM1108" s="727"/>
      <c r="AN1108" s="213"/>
      <c r="AO1108" s="213"/>
      <c r="AP1108" s="213"/>
      <c r="AQ1108" s="213"/>
      <c r="AR1108" s="213"/>
      <c r="AS1108" s="213"/>
      <c r="AT1108" s="213"/>
      <c r="AU1108" s="213"/>
      <c r="AV1108" s="213"/>
      <c r="AW1108" s="213"/>
      <c r="AX1108" s="213"/>
      <c r="AY1108" s="213"/>
    </row>
    <row r="1109" spans="1:51" ht="14.6" x14ac:dyDescent="0.4">
      <c r="A1109" s="735" t="str">
        <f>Tabla135[[#This Row],[Id Riesgo]]</f>
        <v>RC110</v>
      </c>
      <c r="B1109" s="736" t="str">
        <f>Tabla135[[#This Row],[Riesgo]]</f>
        <v/>
      </c>
      <c r="C1109" s="742" t="b">
        <f>Tabla135[[#This Row],[Identificado en paso 1 y 2?]]</f>
        <v>0</v>
      </c>
      <c r="D1109" s="727" t="str">
        <f>_xlfn.XLOOKUP(Tabla135[[#This Row],[Id Riesgo]],Tabla13[Id Riesgo],Tabla13[Probabilidad],"",1)</f>
        <v/>
      </c>
      <c r="E1109" s="727" t="str">
        <f>IF(C1109=TRUE,_xlfn.XLOOKUP(Tabla135[[#This Row],[Id Riesgo]],Tabla13[Id Riesgo],Tabla13[Porcentaje Impacto],"",1),"")</f>
        <v/>
      </c>
      <c r="F1109" s="290" t="str">
        <f t="shared" si="109"/>
        <v>RC110</v>
      </c>
      <c r="G1109" s="415" t="b">
        <f>_xlfn.XLOOKUP(F1109,Tabla13[Id Riesgo],Tabla13[Registro diligenciado],FALSE,1)</f>
        <v>0</v>
      </c>
      <c r="H1109" s="290" t="str">
        <f>IF(G1109,_xlfn.XLOOKUP(F1109,Tabla6[Id Riesgo],Tabla6[DESCRIPCIÓN DEL RIESGO],FALSE,1),"")</f>
        <v/>
      </c>
      <c r="I1109" s="327" t="str">
        <f>_xlfn.XLOOKUP(Tabla135[[#This Row],[Id Riesgo]],Tabla13[Id Riesgo],Tabla13[Probabilidad])</f>
        <v/>
      </c>
      <c r="J1109" s="327" t="str">
        <f>_xlfn.XLOOKUP(Tabla135[[#This Row],[Id Riesgo]],Tabla13[Id Riesgo],Tabla13[Porcentaje Impacto],"",1)</f>
        <v/>
      </c>
      <c r="K1109" s="311">
        <v>8</v>
      </c>
      <c r="L1109" s="314"/>
      <c r="M1109" s="314"/>
      <c r="N1109" s="314"/>
      <c r="O1109" s="295"/>
      <c r="P1109" s="314"/>
      <c r="Q1109" s="328" t="str">
        <f>_xlfn.TEXTJOIN(" ",TRUE,Tabla135[[#This Row],[Actividad - Acción ¿Qué?
Inicia con verbo]],Tabla135[[#This Row],[Complemento
(Observaciones o desviaciones)]])</f>
        <v/>
      </c>
      <c r="R1109" s="295"/>
      <c r="S1109" s="327" t="str">
        <f>_xlfn.XLOOKUP(Tabla135[[#This Row],[Tipo de control]],Tabla7[Tipo de control],Tabla7[Peso],"",1)</f>
        <v/>
      </c>
      <c r="T1109" s="290" t="str">
        <f>_xlfn.XLOOKUP(Tabla135[[#This Row],[Tipo de control]],Tabla7[Tipo de control],Tabla7[Afectación matriz],"",1)</f>
        <v/>
      </c>
      <c r="U1109" s="295"/>
      <c r="V1109" s="327" t="str">
        <f>_xlfn.XLOOKUP(Tabla135[[#This Row],[Implementación]],Tabla11[Implementación],Tabla11[Peso],"",1)</f>
        <v/>
      </c>
      <c r="W1109" s="295"/>
      <c r="X1109" s="295"/>
      <c r="Y1109" s="295"/>
      <c r="Z1109" s="295"/>
      <c r="AA1109" s="310" t="str">
        <f>IFERROR(Tabla135[[#This Row],[Peso del control]]+Tabla135[[#This Row],[Peso de la implementación]],"")</f>
        <v/>
      </c>
      <c r="AB1109" s="310" t="str" cm="1">
        <f t="array" ref="AB1109">IFERROR(IF(Tabla135[[#This Row],[Registro diligenciado]]=TRUE,_xlfn.IFS(AND(Tabla135[[#This Row],[No. de Control]]=1,Tabla135[[#This Row],[Desplazamiento en la Matriz]]="Probabilidad"),D1109-(D1109*Tabla135[[#This Row],[Valor del control]]),AND(Tabla135[[#This Row],[No. de Control]]&gt;1,Tabla135[[#This Row],[Desplazamiento en la Matriz]]="Probabilidad"),AB1108-(AB1108*Tabla135[[#This Row],[Valor del control]]),AND(Tabla135[[#This Row],[No. de Control]]=1,Tabla135[[#This Row],[Desplazamiento en la Matriz]]="Impacto"),D1109,AND(Tabla135[[#This Row],[No. de Control]]&gt;1,Tabla135[[#This Row],[Desplazamiento en la Matriz]]="Impacto"),AB1108),""),"")</f>
        <v/>
      </c>
      <c r="AC1109" s="310" t="str" cm="1">
        <f t="array" ref="AC1109">IFERROR(IF(Tabla135[[#This Row],[Registro diligenciado]]=TRUE,_xlfn.IFS(AND(Tabla135[[#This Row],[No. de Control]]=1,Tabla135[[#This Row],[Desplazamiento en la Matriz]]="Impacto"),E1109-(E1109*Tabla135[[#This Row],[Valor del control]]),AND(Tabla135[[#This Row],[No. de Control]]&gt;1,Tabla135[[#This Row],[Desplazamiento en la Matriz]]="Impacto"),AC1108-(AC1108*Tabla135[[#This Row],[Valor del control]]),AND(Tabla135[[#This Row],[No. de Control]]=1,Tabla135[[#This Row],[Desplazamiento en la Matriz]]="Probabilidad"),E1109,AND(Tabla135[[#This Row],[No. de Control]]&gt;1,Tabla135[[#This Row],[Desplazamiento en la Matriz]]="Probabilidad"),AC1108),""),"")</f>
        <v/>
      </c>
      <c r="AD1109" s="310">
        <f>IFERROR(_xlfn.MINIFS(Tabla135[Probabilidad residual],Tabla135[Id Riesgo],Tabla135[[#This Row],[Id Riesgo]]),"")</f>
        <v>0</v>
      </c>
      <c r="AE1109" s="310">
        <f>IFERROR(_xlfn.MINIFS(Tabla135[Impacto residual],Tabla135[Id Riesgo],Tabla135[[#This Row],[Id Riesgo]]),"")</f>
        <v>0</v>
      </c>
      <c r="AF1109" s="310" t="str" cm="1">
        <f t="array" ref="AF110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09" s="310" t="str" cm="1">
        <f t="array" ref="AG110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0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09" s="213"/>
      <c r="AJ1109" s="727">
        <f>_xlfn.MINIFS(Tabla135[Probabilidad residual],Tabla135[Id Riesgo],Tabla135[[#This Row],[Id Riesgo]])</f>
        <v>0</v>
      </c>
      <c r="AK1109" s="727">
        <f>_xlfn.MINIFS(Tabla135[Impacto residual],Tabla135[Id Riesgo],Tabla135[[#This Row],[Id Riesgo]])</f>
        <v>0</v>
      </c>
      <c r="AL1109" s="727"/>
      <c r="AM1109" s="727"/>
      <c r="AN1109" s="213"/>
      <c r="AO1109" s="213"/>
      <c r="AP1109" s="213"/>
      <c r="AQ1109" s="213"/>
      <c r="AR1109" s="213"/>
      <c r="AS1109" s="213"/>
      <c r="AT1109" s="213"/>
      <c r="AU1109" s="213"/>
      <c r="AV1109" s="213"/>
      <c r="AW1109" s="213"/>
      <c r="AX1109" s="213"/>
      <c r="AY1109" s="213"/>
    </row>
    <row r="1110" spans="1:51" ht="14.6" x14ac:dyDescent="0.4">
      <c r="A1110" s="735" t="str">
        <f>Tabla135[[#This Row],[Id Riesgo]]</f>
        <v>RC110</v>
      </c>
      <c r="B1110" s="736" t="str">
        <f>Tabla135[[#This Row],[Riesgo]]</f>
        <v/>
      </c>
      <c r="C1110" s="742" t="b">
        <f>Tabla135[[#This Row],[Identificado en paso 1 y 2?]]</f>
        <v>0</v>
      </c>
      <c r="D1110" s="727" t="str">
        <f>_xlfn.XLOOKUP(Tabla135[[#This Row],[Id Riesgo]],Tabla13[Id Riesgo],Tabla13[Probabilidad],"",1)</f>
        <v/>
      </c>
      <c r="E1110" s="727" t="str">
        <f>IF(C1110=TRUE,_xlfn.XLOOKUP(Tabla135[[#This Row],[Id Riesgo]],Tabla13[Id Riesgo],Tabla13[Porcentaje Impacto],"",1),"")</f>
        <v/>
      </c>
      <c r="F1110" s="290" t="str">
        <f t="shared" si="109"/>
        <v>RC110</v>
      </c>
      <c r="G1110" s="415" t="b">
        <f>_xlfn.XLOOKUP(F1110,Tabla13[Id Riesgo],Tabla13[Registro diligenciado],FALSE,1)</f>
        <v>0</v>
      </c>
      <c r="H1110" s="290" t="str">
        <f>IF(G1110,_xlfn.XLOOKUP(F1110,Tabla6[Id Riesgo],Tabla6[DESCRIPCIÓN DEL RIESGO],FALSE,1),"")</f>
        <v/>
      </c>
      <c r="I1110" s="327" t="str">
        <f>_xlfn.XLOOKUP(Tabla135[[#This Row],[Id Riesgo]],Tabla13[Id Riesgo],Tabla13[Probabilidad])</f>
        <v/>
      </c>
      <c r="J1110" s="327" t="str">
        <f>_xlfn.XLOOKUP(Tabla135[[#This Row],[Id Riesgo]],Tabla13[Id Riesgo],Tabla13[Porcentaje Impacto],"",1)</f>
        <v/>
      </c>
      <c r="K1110" s="311">
        <v>9</v>
      </c>
      <c r="L1110" s="314"/>
      <c r="M1110" s="314"/>
      <c r="N1110" s="314"/>
      <c r="O1110" s="295"/>
      <c r="P1110" s="314"/>
      <c r="Q1110" s="328" t="str">
        <f>_xlfn.TEXTJOIN(" ",TRUE,Tabla135[[#This Row],[Actividad - Acción ¿Qué?
Inicia con verbo]],Tabla135[[#This Row],[Complemento
(Observaciones o desviaciones)]])</f>
        <v/>
      </c>
      <c r="R1110" s="295"/>
      <c r="S1110" s="327" t="str">
        <f>_xlfn.XLOOKUP(Tabla135[[#This Row],[Tipo de control]],Tabla7[Tipo de control],Tabla7[Peso],"",1)</f>
        <v/>
      </c>
      <c r="T1110" s="290" t="str">
        <f>_xlfn.XLOOKUP(Tabla135[[#This Row],[Tipo de control]],Tabla7[Tipo de control],Tabla7[Afectación matriz],"",1)</f>
        <v/>
      </c>
      <c r="U1110" s="295"/>
      <c r="V1110" s="327" t="str">
        <f>_xlfn.XLOOKUP(Tabla135[[#This Row],[Implementación]],Tabla11[Implementación],Tabla11[Peso],"",1)</f>
        <v/>
      </c>
      <c r="W1110" s="295"/>
      <c r="X1110" s="295"/>
      <c r="Y1110" s="295"/>
      <c r="Z1110" s="295"/>
      <c r="AA1110" s="310" t="str">
        <f>IFERROR(Tabla135[[#This Row],[Peso del control]]+Tabla135[[#This Row],[Peso de la implementación]],"")</f>
        <v/>
      </c>
      <c r="AB1110" s="310" t="str" cm="1">
        <f t="array" ref="AB1110">IFERROR(IF(Tabla135[[#This Row],[Registro diligenciado]]=TRUE,_xlfn.IFS(AND(Tabla135[[#This Row],[No. de Control]]=1,Tabla135[[#This Row],[Desplazamiento en la Matriz]]="Probabilidad"),D1110-(D1110*Tabla135[[#This Row],[Valor del control]]),AND(Tabla135[[#This Row],[No. de Control]]&gt;1,Tabla135[[#This Row],[Desplazamiento en la Matriz]]="Probabilidad"),AB1109-(AB1109*Tabla135[[#This Row],[Valor del control]]),AND(Tabla135[[#This Row],[No. de Control]]=1,Tabla135[[#This Row],[Desplazamiento en la Matriz]]="Impacto"),D1110,AND(Tabla135[[#This Row],[No. de Control]]&gt;1,Tabla135[[#This Row],[Desplazamiento en la Matriz]]="Impacto"),AB1109),""),"")</f>
        <v/>
      </c>
      <c r="AC1110" s="310" t="str" cm="1">
        <f t="array" ref="AC1110">IFERROR(IF(Tabla135[[#This Row],[Registro diligenciado]]=TRUE,_xlfn.IFS(AND(Tabla135[[#This Row],[No. de Control]]=1,Tabla135[[#This Row],[Desplazamiento en la Matriz]]="Impacto"),E1110-(E1110*Tabla135[[#This Row],[Valor del control]]),AND(Tabla135[[#This Row],[No. de Control]]&gt;1,Tabla135[[#This Row],[Desplazamiento en la Matriz]]="Impacto"),AC1109-(AC1109*Tabla135[[#This Row],[Valor del control]]),AND(Tabla135[[#This Row],[No. de Control]]=1,Tabla135[[#This Row],[Desplazamiento en la Matriz]]="Probabilidad"),E1110,AND(Tabla135[[#This Row],[No. de Control]]&gt;1,Tabla135[[#This Row],[Desplazamiento en la Matriz]]="Probabilidad"),AC1109),""),"")</f>
        <v/>
      </c>
      <c r="AD1110" s="310">
        <f>IFERROR(_xlfn.MINIFS(Tabla135[Probabilidad residual],Tabla135[Id Riesgo],Tabla135[[#This Row],[Id Riesgo]]),"")</f>
        <v>0</v>
      </c>
      <c r="AE1110" s="310">
        <f>IFERROR(_xlfn.MINIFS(Tabla135[Impacto residual],Tabla135[Id Riesgo],Tabla135[[#This Row],[Id Riesgo]]),"")</f>
        <v>0</v>
      </c>
      <c r="AF1110" s="310" t="str" cm="1">
        <f t="array" ref="AF111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10" s="310" t="str" cm="1">
        <f t="array" ref="AG111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1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10" s="213"/>
      <c r="AJ1110" s="727">
        <f>_xlfn.MINIFS(Tabla135[Probabilidad residual],Tabla135[Id Riesgo],Tabla135[[#This Row],[Id Riesgo]])</f>
        <v>0</v>
      </c>
      <c r="AK1110" s="727">
        <f>_xlfn.MINIFS(Tabla135[Impacto residual],Tabla135[Id Riesgo],Tabla135[[#This Row],[Id Riesgo]])</f>
        <v>0</v>
      </c>
      <c r="AL1110" s="727"/>
      <c r="AM1110" s="727"/>
      <c r="AN1110" s="213"/>
      <c r="AO1110" s="213"/>
      <c r="AP1110" s="213"/>
      <c r="AQ1110" s="213"/>
      <c r="AR1110" s="213"/>
      <c r="AS1110" s="213"/>
      <c r="AT1110" s="213"/>
      <c r="AU1110" s="213"/>
      <c r="AV1110" s="213"/>
      <c r="AW1110" s="213"/>
      <c r="AX1110" s="213"/>
      <c r="AY1110" s="213"/>
    </row>
    <row r="1111" spans="1:51" ht="14.6" x14ac:dyDescent="0.4">
      <c r="A1111" s="735" t="str">
        <f>Tabla135[[#This Row],[Id Riesgo]]</f>
        <v>RC110</v>
      </c>
      <c r="B1111" s="736" t="str">
        <f>Tabla135[[#This Row],[Riesgo]]</f>
        <v/>
      </c>
      <c r="C1111" s="742" t="b">
        <f>Tabla135[[#This Row],[Identificado en paso 1 y 2?]]</f>
        <v>0</v>
      </c>
      <c r="D1111" s="727" t="str">
        <f>_xlfn.XLOOKUP(Tabla135[[#This Row],[Id Riesgo]],Tabla13[Id Riesgo],Tabla13[Probabilidad],"",1)</f>
        <v/>
      </c>
      <c r="E1111" s="727" t="str">
        <f>IF(C1111=TRUE,_xlfn.XLOOKUP(Tabla135[[#This Row],[Id Riesgo]],Tabla13[Id Riesgo],Tabla13[Porcentaje Impacto],"",1),"")</f>
        <v/>
      </c>
      <c r="F1111" s="290" t="str">
        <f t="shared" si="109"/>
        <v>RC110</v>
      </c>
      <c r="G1111" s="415" t="b">
        <f>_xlfn.XLOOKUP(F1111,Tabla13[Id Riesgo],Tabla13[Registro diligenciado],FALSE,1)</f>
        <v>0</v>
      </c>
      <c r="H1111" s="290" t="str">
        <f>IF(G1111,_xlfn.XLOOKUP(F1111,Tabla6[Id Riesgo],Tabla6[DESCRIPCIÓN DEL RIESGO],FALSE,1),"")</f>
        <v/>
      </c>
      <c r="I1111" s="327" t="str">
        <f>_xlfn.XLOOKUP(Tabla135[[#This Row],[Id Riesgo]],Tabla13[Id Riesgo],Tabla13[Probabilidad])</f>
        <v/>
      </c>
      <c r="J1111" s="327" t="str">
        <f>_xlfn.XLOOKUP(Tabla135[[#This Row],[Id Riesgo]],Tabla13[Id Riesgo],Tabla13[Porcentaje Impacto],"",1)</f>
        <v/>
      </c>
      <c r="K1111" s="311">
        <v>10</v>
      </c>
      <c r="L1111" s="314"/>
      <c r="M1111" s="314"/>
      <c r="N1111" s="314"/>
      <c r="O1111" s="295"/>
      <c r="P1111" s="314"/>
      <c r="Q1111" s="328" t="str">
        <f>_xlfn.TEXTJOIN(" ",TRUE,Tabla135[[#This Row],[Actividad - Acción ¿Qué?
Inicia con verbo]],Tabla135[[#This Row],[Complemento
(Observaciones o desviaciones)]])</f>
        <v/>
      </c>
      <c r="R1111" s="295"/>
      <c r="S1111" s="327" t="str">
        <f>_xlfn.XLOOKUP(Tabla135[[#This Row],[Tipo de control]],Tabla7[Tipo de control],Tabla7[Peso],"",1)</f>
        <v/>
      </c>
      <c r="T1111" s="290" t="str">
        <f>_xlfn.XLOOKUP(Tabla135[[#This Row],[Tipo de control]],Tabla7[Tipo de control],Tabla7[Afectación matriz],"",1)</f>
        <v/>
      </c>
      <c r="U1111" s="295"/>
      <c r="V1111" s="327" t="str">
        <f>_xlfn.XLOOKUP(Tabla135[[#This Row],[Implementación]],Tabla11[Implementación],Tabla11[Peso],"",1)</f>
        <v/>
      </c>
      <c r="W1111" s="295"/>
      <c r="X1111" s="295"/>
      <c r="Y1111" s="295"/>
      <c r="Z1111" s="295"/>
      <c r="AA1111" s="310" t="str">
        <f>IFERROR(Tabla135[[#This Row],[Peso del control]]+Tabla135[[#This Row],[Peso de la implementación]],"")</f>
        <v/>
      </c>
      <c r="AB1111" s="310" t="str" cm="1">
        <f t="array" ref="AB1111">IFERROR(IF(Tabla135[[#This Row],[Registro diligenciado]]=TRUE,_xlfn.IFS(AND(Tabla135[[#This Row],[No. de Control]]=1,Tabla135[[#This Row],[Desplazamiento en la Matriz]]="Probabilidad"),D1111-(D1111*Tabla135[[#This Row],[Valor del control]]),AND(Tabla135[[#This Row],[No. de Control]]&gt;1,Tabla135[[#This Row],[Desplazamiento en la Matriz]]="Probabilidad"),AB1110-(AB1110*Tabla135[[#This Row],[Valor del control]]),AND(Tabla135[[#This Row],[No. de Control]]=1,Tabla135[[#This Row],[Desplazamiento en la Matriz]]="Impacto"),D1111,AND(Tabla135[[#This Row],[No. de Control]]&gt;1,Tabla135[[#This Row],[Desplazamiento en la Matriz]]="Impacto"),AB1110),""),"")</f>
        <v/>
      </c>
      <c r="AC1111" s="310" t="str" cm="1">
        <f t="array" ref="AC1111">IFERROR(IF(Tabla135[[#This Row],[Registro diligenciado]]=TRUE,_xlfn.IFS(AND(Tabla135[[#This Row],[No. de Control]]=1,Tabla135[[#This Row],[Desplazamiento en la Matriz]]="Impacto"),E1111-(E1111*Tabla135[[#This Row],[Valor del control]]),AND(Tabla135[[#This Row],[No. de Control]]&gt;1,Tabla135[[#This Row],[Desplazamiento en la Matriz]]="Impacto"),AC1110-(AC1110*Tabla135[[#This Row],[Valor del control]]),AND(Tabla135[[#This Row],[No. de Control]]=1,Tabla135[[#This Row],[Desplazamiento en la Matriz]]="Probabilidad"),E1111,AND(Tabla135[[#This Row],[No. de Control]]&gt;1,Tabla135[[#This Row],[Desplazamiento en la Matriz]]="Probabilidad"),AC1110),""),"")</f>
        <v/>
      </c>
      <c r="AD1111" s="310">
        <f>IFERROR(_xlfn.MINIFS(Tabla135[Probabilidad residual],Tabla135[Id Riesgo],Tabla135[[#This Row],[Id Riesgo]]),"")</f>
        <v>0</v>
      </c>
      <c r="AE1111" s="310">
        <f>IFERROR(_xlfn.MINIFS(Tabla135[Impacto residual],Tabla135[Id Riesgo],Tabla135[[#This Row],[Id Riesgo]]),"")</f>
        <v>0</v>
      </c>
      <c r="AF1111" s="310" t="str" cm="1">
        <f t="array" ref="AF111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11" s="310" t="str" cm="1">
        <f t="array" ref="AG111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1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11" s="213"/>
      <c r="AJ1111" s="727">
        <f>_xlfn.MINIFS(Tabla135[Probabilidad residual],Tabla135[Id Riesgo],Tabla135[[#This Row],[Id Riesgo]])</f>
        <v>0</v>
      </c>
      <c r="AK1111" s="727">
        <f>_xlfn.MINIFS(Tabla135[Impacto residual],Tabla135[Id Riesgo],Tabla135[[#This Row],[Id Riesgo]])</f>
        <v>0</v>
      </c>
      <c r="AL1111" s="727"/>
      <c r="AM1111" s="727"/>
      <c r="AN1111" s="213"/>
      <c r="AO1111" s="213"/>
      <c r="AP1111" s="213"/>
      <c r="AQ1111" s="213"/>
      <c r="AR1111" s="213"/>
      <c r="AS1111" s="213"/>
      <c r="AT1111" s="213"/>
      <c r="AU1111" s="213"/>
      <c r="AV1111" s="213"/>
      <c r="AW1111" s="213"/>
      <c r="AX1111" s="213"/>
      <c r="AY1111" s="213"/>
    </row>
    <row r="1112" spans="1:51" ht="14.6" x14ac:dyDescent="0.4">
      <c r="A1112" s="735" t="str">
        <f>Tabla135[[#This Row],[Id Riesgo]]</f>
        <v>RC111</v>
      </c>
      <c r="B1112" s="736" t="str">
        <f>Tabla135[[#This Row],[Riesgo]]</f>
        <v/>
      </c>
      <c r="C1112" s="742" t="b">
        <f>Tabla135[[#This Row],[Identificado en paso 1 y 2?]]</f>
        <v>0</v>
      </c>
      <c r="D1112" s="727" t="str">
        <f>_xlfn.XLOOKUP(Tabla135[[#This Row],[Id Riesgo]],Tabla13[Id Riesgo],Tabla13[Probabilidad],"",1)</f>
        <v/>
      </c>
      <c r="E1112" s="727" t="str">
        <f>IF(C1112=TRUE,_xlfn.XLOOKUP(Tabla135[[#This Row],[Id Riesgo]],Tabla13[Id Riesgo],Tabla13[Porcentaje Impacto],"",1),"")</f>
        <v/>
      </c>
      <c r="F1112" s="290" t="s">
        <v>242</v>
      </c>
      <c r="G1112" s="415" t="b">
        <f>_xlfn.XLOOKUP(F1112,Tabla13[Id Riesgo],Tabla13[Registro diligenciado],FALSE,1)</f>
        <v>0</v>
      </c>
      <c r="H1112" s="290" t="str">
        <f>IF(G1112,_xlfn.XLOOKUP(F1112,Tabla6[Id Riesgo],Tabla6[DESCRIPCIÓN DEL RIESGO],FALSE,1),"")</f>
        <v/>
      </c>
      <c r="I1112" s="327" t="str">
        <f>_xlfn.XLOOKUP(Tabla135[[#This Row],[Id Riesgo]],Tabla13[Id Riesgo],Tabla13[Probabilidad])</f>
        <v/>
      </c>
      <c r="J1112" s="327" t="str">
        <f>_xlfn.XLOOKUP(Tabla135[[#This Row],[Id Riesgo]],Tabla13[Id Riesgo],Tabla13[Porcentaje Impacto],"",1)</f>
        <v/>
      </c>
      <c r="K1112" s="311">
        <v>1</v>
      </c>
      <c r="L1112" s="314"/>
      <c r="M1112" s="314"/>
      <c r="N1112" s="314"/>
      <c r="O1112" s="295"/>
      <c r="P1112" s="314"/>
      <c r="Q1112" s="328" t="str">
        <f>_xlfn.TEXTJOIN(" ",TRUE,Tabla135[[#This Row],[Actividad - Acción ¿Qué?
Inicia con verbo]],Tabla135[[#This Row],[Complemento
(Observaciones o desviaciones)]])</f>
        <v/>
      </c>
      <c r="R1112" s="295"/>
      <c r="S1112" s="327" t="str">
        <f>_xlfn.XLOOKUP(Tabla135[[#This Row],[Tipo de control]],Tabla7[Tipo de control],Tabla7[Peso],"",1)</f>
        <v/>
      </c>
      <c r="T1112" s="290" t="str">
        <f>_xlfn.XLOOKUP(Tabla135[[#This Row],[Tipo de control]],Tabla7[Tipo de control],Tabla7[Afectación matriz],"",1)</f>
        <v/>
      </c>
      <c r="U1112" s="295"/>
      <c r="V1112" s="327" t="str">
        <f>_xlfn.XLOOKUP(Tabla135[[#This Row],[Implementación]],Tabla11[Implementación],Tabla11[Peso],"",1)</f>
        <v/>
      </c>
      <c r="W1112" s="295"/>
      <c r="X1112" s="295"/>
      <c r="Y1112" s="295"/>
      <c r="Z1112" s="295"/>
      <c r="AA1112" s="310" t="str">
        <f>IFERROR(Tabla135[[#This Row],[Peso del control]]+Tabla135[[#This Row],[Peso de la implementación]],"")</f>
        <v/>
      </c>
      <c r="AB1112" s="310" t="str" cm="1">
        <f t="array" ref="AB1112">IFERROR(IF(Tabla135[[#This Row],[Registro diligenciado]]=TRUE,_xlfn.IFS(AND(Tabla135[[#This Row],[No. de Control]]=1,Tabla135[[#This Row],[Desplazamiento en la Matriz]]="Probabilidad"),D1112-(D1112*Tabla135[[#This Row],[Valor del control]]),AND(Tabla135[[#This Row],[No. de Control]]&gt;1,Tabla135[[#This Row],[Desplazamiento en la Matriz]]="Probabilidad"),AB1111-(AB1111*Tabla135[[#This Row],[Valor del control]]),AND(Tabla135[[#This Row],[No. de Control]]=1,Tabla135[[#This Row],[Desplazamiento en la Matriz]]="Impacto"),D1112,AND(Tabla135[[#This Row],[No. de Control]]&gt;1,Tabla135[[#This Row],[Desplazamiento en la Matriz]]="Impacto"),AB1111),""),"")</f>
        <v/>
      </c>
      <c r="AC1112" s="310" t="str" cm="1">
        <f t="array" ref="AC1112">IFERROR(IF(Tabla135[[#This Row],[Registro diligenciado]]=TRUE,_xlfn.IFS(AND(Tabla135[[#This Row],[No. de Control]]=1,Tabla135[[#This Row],[Desplazamiento en la Matriz]]="Impacto"),E1112-(E1112*Tabla135[[#This Row],[Valor del control]]),AND(Tabla135[[#This Row],[No. de Control]]&gt;1,Tabla135[[#This Row],[Desplazamiento en la Matriz]]="Impacto"),AC1111-(AC1111*Tabla135[[#This Row],[Valor del control]]),AND(Tabla135[[#This Row],[No. de Control]]=1,Tabla135[[#This Row],[Desplazamiento en la Matriz]]="Probabilidad"),E1112,AND(Tabla135[[#This Row],[No. de Control]]&gt;1,Tabla135[[#This Row],[Desplazamiento en la Matriz]]="Probabilidad"),AC1111),""),"")</f>
        <v/>
      </c>
      <c r="AD1112" s="310">
        <f>IFERROR(_xlfn.MINIFS(Tabla135[Probabilidad residual],Tabla135[Id Riesgo],Tabla135[[#This Row],[Id Riesgo]]),"")</f>
        <v>0</v>
      </c>
      <c r="AE1112" s="310">
        <f>IFERROR(_xlfn.MINIFS(Tabla135[Impacto residual],Tabla135[Id Riesgo],Tabla135[[#This Row],[Id Riesgo]]),"")</f>
        <v>0</v>
      </c>
      <c r="AF1112" s="310" t="str" cm="1">
        <f t="array" ref="AF111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12" s="310" t="str" cm="1">
        <f t="array" ref="AG111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1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12" s="213"/>
      <c r="AJ1112" s="727">
        <f>_xlfn.MINIFS(Tabla135[Probabilidad residual],Tabla135[Id Riesgo],Tabla135[[#This Row],[Id Riesgo]])</f>
        <v>0</v>
      </c>
      <c r="AK1112" s="727">
        <f>_xlfn.MINIFS(Tabla135[Impacto residual],Tabla135[Id Riesgo],Tabla135[[#This Row],[Id Riesgo]])</f>
        <v>0</v>
      </c>
      <c r="AL1112" s="727" t="str" cm="1">
        <f t="array" ref="AL1112">IFERROR(_xlfn.IFS(AND(AJ1112&gt;=CONFIGURACIÓN!$BF$6,AJ1112&lt;=CONFIGURACIÓN!$BG$6),CONFIGURACIÓN!$BE$6,AND(AJ1112&gt;=CONFIGURACIÓN!$BF$7,AJ1112&lt;=CONFIGURACIÓN!$BG$7),CONFIGURACIÓN!$BE$7,AND(AJ1112&gt;=CONFIGURACIÓN!$BF$8,AJ1112&lt;=CONFIGURACIÓN!$BG$8),CONFIGURACIÓN!$BE$8,AND(AJ1112&gt;=CONFIGURACIÓN!$BF$9,AJ1112&lt;=CONFIGURACIÓN!$BG$9),CONFIGURACIÓN!$BE$9,AND(AJ1112&gt;=CONFIGURACIÓN!$BF$10,AJ1112&lt;=CONFIGURACIÓN!$BG$10),CONFIGURACIÓN!$BE$10),"")</f>
        <v/>
      </c>
      <c r="AM1112" s="727" t="str" cm="1">
        <f t="array" ref="AM1112">IFERROR(_xlfn.IFS(AND(AK1112&gt;=CONFIGURACIÓN!$BJ$6,AK1112&lt;=CONFIGURACIÓN!$BK$6),CONFIGURACIÓN!$BI$6,AND(AK1112&gt;=CONFIGURACIÓN!$BJ$7,AK1112&lt;=CONFIGURACIÓN!$BK$7),CONFIGURACIÓN!$BI$7,AND(AK1112&gt;=CONFIGURACIÓN!$BJ$8,AK1112&lt;=CONFIGURACIÓN!$BK$8),CONFIGURACIÓN!$BI$8,AND(AK1112&gt;=CONFIGURACIÓN!$BJ$9,AK1112&lt;=CONFIGURACIÓN!$BK$9),CONFIGURACIÓN!$BI$9,AND(AK1112&gt;=CONFIGURACIÓN!$BJ$10,AK1112&lt;=CONFIGURACIÓN!$BK$10),CONFIGURACIÓN!$BI$10),"")</f>
        <v/>
      </c>
      <c r="AN1112" s="213"/>
      <c r="AO1112" s="213"/>
      <c r="AP1112" s="213"/>
      <c r="AQ1112" s="213"/>
      <c r="AR1112" s="213"/>
      <c r="AS1112" s="213"/>
      <c r="AT1112" s="213"/>
      <c r="AU1112" s="213"/>
      <c r="AV1112" s="213"/>
      <c r="AW1112" s="213"/>
      <c r="AX1112" s="213"/>
      <c r="AY1112" s="213"/>
    </row>
    <row r="1113" spans="1:51" ht="14.6" x14ac:dyDescent="0.4">
      <c r="A1113" s="735" t="str">
        <f>Tabla135[[#This Row],[Id Riesgo]]</f>
        <v>RC111</v>
      </c>
      <c r="B1113" s="736" t="str">
        <f>Tabla135[[#This Row],[Riesgo]]</f>
        <v/>
      </c>
      <c r="C1113" s="742" t="b">
        <f>Tabla135[[#This Row],[Identificado en paso 1 y 2?]]</f>
        <v>0</v>
      </c>
      <c r="D1113" s="727" t="str">
        <f>_xlfn.XLOOKUP(Tabla135[[#This Row],[Id Riesgo]],Tabla13[Id Riesgo],Tabla13[Probabilidad],"",1)</f>
        <v/>
      </c>
      <c r="E1113" s="727" t="str">
        <f>IF(C1113=TRUE,_xlfn.XLOOKUP(Tabla135[[#This Row],[Id Riesgo]],Tabla13[Id Riesgo],Tabla13[Porcentaje Impacto],"",1),"")</f>
        <v/>
      </c>
      <c r="F1113" s="290" t="str">
        <f t="shared" ref="F1113:F1121" si="110">F1112</f>
        <v>RC111</v>
      </c>
      <c r="G1113" s="415" t="b">
        <f>_xlfn.XLOOKUP(F1113,Tabla13[Id Riesgo],Tabla13[Registro diligenciado],FALSE,1)</f>
        <v>0</v>
      </c>
      <c r="H1113" s="290" t="str">
        <f>IF(G1113,_xlfn.XLOOKUP(F1113,Tabla6[Id Riesgo],Tabla6[DESCRIPCIÓN DEL RIESGO],FALSE,1),"")</f>
        <v/>
      </c>
      <c r="I1113" s="327" t="str">
        <f>_xlfn.XLOOKUP(Tabla135[[#This Row],[Id Riesgo]],Tabla13[Id Riesgo],Tabla13[Probabilidad])</f>
        <v/>
      </c>
      <c r="J1113" s="327" t="str">
        <f>_xlfn.XLOOKUP(Tabla135[[#This Row],[Id Riesgo]],Tabla13[Id Riesgo],Tabla13[Porcentaje Impacto],"",1)</f>
        <v/>
      </c>
      <c r="K1113" s="311">
        <v>2</v>
      </c>
      <c r="L1113" s="314"/>
      <c r="M1113" s="314"/>
      <c r="N1113" s="314"/>
      <c r="O1113" s="295"/>
      <c r="P1113" s="314"/>
      <c r="Q1113" s="328" t="str">
        <f>_xlfn.TEXTJOIN(" ",TRUE,Tabla135[[#This Row],[Actividad - Acción ¿Qué?
Inicia con verbo]],Tabla135[[#This Row],[Complemento
(Observaciones o desviaciones)]])</f>
        <v/>
      </c>
      <c r="R1113" s="295"/>
      <c r="S1113" s="327" t="str">
        <f>_xlfn.XLOOKUP(Tabla135[[#This Row],[Tipo de control]],Tabla7[Tipo de control],Tabla7[Peso],"",1)</f>
        <v/>
      </c>
      <c r="T1113" s="290" t="str">
        <f>_xlfn.XLOOKUP(Tabla135[[#This Row],[Tipo de control]],Tabla7[Tipo de control],Tabla7[Afectación matriz],"",1)</f>
        <v/>
      </c>
      <c r="U1113" s="295"/>
      <c r="V1113" s="327" t="str">
        <f>_xlfn.XLOOKUP(Tabla135[[#This Row],[Implementación]],Tabla11[Implementación],Tabla11[Peso],"",1)</f>
        <v/>
      </c>
      <c r="W1113" s="295"/>
      <c r="X1113" s="295"/>
      <c r="Y1113" s="295"/>
      <c r="Z1113" s="295"/>
      <c r="AA1113" s="310" t="str">
        <f>IFERROR(Tabla135[[#This Row],[Peso del control]]+Tabla135[[#This Row],[Peso de la implementación]],"")</f>
        <v/>
      </c>
      <c r="AB1113" s="310" t="str" cm="1">
        <f t="array" ref="AB1113">IFERROR(IF(Tabla135[[#This Row],[Registro diligenciado]]=TRUE,_xlfn.IFS(AND(Tabla135[[#This Row],[No. de Control]]=1,Tabla135[[#This Row],[Desplazamiento en la Matriz]]="Probabilidad"),D1113-(D1113*Tabla135[[#This Row],[Valor del control]]),AND(Tabla135[[#This Row],[No. de Control]]&gt;1,Tabla135[[#This Row],[Desplazamiento en la Matriz]]="Probabilidad"),AB1112-(AB1112*Tabla135[[#This Row],[Valor del control]]),AND(Tabla135[[#This Row],[No. de Control]]=1,Tabla135[[#This Row],[Desplazamiento en la Matriz]]="Impacto"),D1113,AND(Tabla135[[#This Row],[No. de Control]]&gt;1,Tabla135[[#This Row],[Desplazamiento en la Matriz]]="Impacto"),AB1112),""),"")</f>
        <v/>
      </c>
      <c r="AC1113" s="310" t="str" cm="1">
        <f t="array" ref="AC1113">IFERROR(IF(Tabla135[[#This Row],[Registro diligenciado]]=TRUE,_xlfn.IFS(AND(Tabla135[[#This Row],[No. de Control]]=1,Tabla135[[#This Row],[Desplazamiento en la Matriz]]="Impacto"),E1113-(E1113*Tabla135[[#This Row],[Valor del control]]),AND(Tabla135[[#This Row],[No. de Control]]&gt;1,Tabla135[[#This Row],[Desplazamiento en la Matriz]]="Impacto"),AC1112-(AC1112*Tabla135[[#This Row],[Valor del control]]),AND(Tabla135[[#This Row],[No. de Control]]=1,Tabla135[[#This Row],[Desplazamiento en la Matriz]]="Probabilidad"),E1113,AND(Tabla135[[#This Row],[No. de Control]]&gt;1,Tabla135[[#This Row],[Desplazamiento en la Matriz]]="Probabilidad"),AC1112),""),"")</f>
        <v/>
      </c>
      <c r="AD1113" s="310">
        <f>IFERROR(_xlfn.MINIFS(Tabla135[Probabilidad residual],Tabla135[Id Riesgo],Tabla135[[#This Row],[Id Riesgo]]),"")</f>
        <v>0</v>
      </c>
      <c r="AE1113" s="310">
        <f>IFERROR(_xlfn.MINIFS(Tabla135[Impacto residual],Tabla135[Id Riesgo],Tabla135[[#This Row],[Id Riesgo]]),"")</f>
        <v>0</v>
      </c>
      <c r="AF1113" s="310" t="str" cm="1">
        <f t="array" ref="AF111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13" s="310" t="str" cm="1">
        <f t="array" ref="AG111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1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13" s="213"/>
      <c r="AJ1113" s="727">
        <f>_xlfn.MINIFS(Tabla135[Probabilidad residual],Tabla135[Id Riesgo],Tabla135[[#This Row],[Id Riesgo]])</f>
        <v>0</v>
      </c>
      <c r="AK1113" s="727">
        <f>_xlfn.MINIFS(Tabla135[Impacto residual],Tabla135[Id Riesgo],Tabla135[[#This Row],[Id Riesgo]])</f>
        <v>0</v>
      </c>
      <c r="AL1113" s="727"/>
      <c r="AM1113" s="727"/>
      <c r="AN1113" s="213"/>
      <c r="AO1113" s="213"/>
      <c r="AP1113" s="213"/>
      <c r="AQ1113" s="213"/>
      <c r="AR1113" s="213"/>
      <c r="AS1113" s="213"/>
      <c r="AT1113" s="213"/>
      <c r="AU1113" s="213"/>
      <c r="AV1113" s="213"/>
      <c r="AW1113" s="213"/>
      <c r="AX1113" s="213"/>
      <c r="AY1113" s="213"/>
    </row>
    <row r="1114" spans="1:51" ht="14.6" x14ac:dyDescent="0.4">
      <c r="A1114" s="735" t="str">
        <f>Tabla135[[#This Row],[Id Riesgo]]</f>
        <v>RC111</v>
      </c>
      <c r="B1114" s="736" t="str">
        <f>Tabla135[[#This Row],[Riesgo]]</f>
        <v/>
      </c>
      <c r="C1114" s="742" t="b">
        <f>Tabla135[[#This Row],[Identificado en paso 1 y 2?]]</f>
        <v>0</v>
      </c>
      <c r="D1114" s="727" t="str">
        <f>_xlfn.XLOOKUP(Tabla135[[#This Row],[Id Riesgo]],Tabla13[Id Riesgo],Tabla13[Probabilidad],"",1)</f>
        <v/>
      </c>
      <c r="E1114" s="727" t="str">
        <f>IF(C1114=TRUE,_xlfn.XLOOKUP(Tabla135[[#This Row],[Id Riesgo]],Tabla13[Id Riesgo],Tabla13[Porcentaje Impacto],"",1),"")</f>
        <v/>
      </c>
      <c r="F1114" s="290" t="str">
        <f t="shared" si="110"/>
        <v>RC111</v>
      </c>
      <c r="G1114" s="415" t="b">
        <f>_xlfn.XLOOKUP(F1114,Tabla13[Id Riesgo],Tabla13[Registro diligenciado],FALSE,1)</f>
        <v>0</v>
      </c>
      <c r="H1114" s="290" t="str">
        <f>IF(G1114,_xlfn.XLOOKUP(F1114,Tabla6[Id Riesgo],Tabla6[DESCRIPCIÓN DEL RIESGO],FALSE,1),"")</f>
        <v/>
      </c>
      <c r="I1114" s="327" t="str">
        <f>_xlfn.XLOOKUP(Tabla135[[#This Row],[Id Riesgo]],Tabla13[Id Riesgo],Tabla13[Probabilidad])</f>
        <v/>
      </c>
      <c r="J1114" s="327" t="str">
        <f>_xlfn.XLOOKUP(Tabla135[[#This Row],[Id Riesgo]],Tabla13[Id Riesgo],Tabla13[Porcentaje Impacto],"",1)</f>
        <v/>
      </c>
      <c r="K1114" s="311">
        <v>3</v>
      </c>
      <c r="L1114" s="314"/>
      <c r="M1114" s="314"/>
      <c r="N1114" s="314"/>
      <c r="O1114" s="295"/>
      <c r="P1114" s="314"/>
      <c r="Q1114" s="328" t="str">
        <f>_xlfn.TEXTJOIN(" ",TRUE,Tabla135[[#This Row],[Actividad - Acción ¿Qué?
Inicia con verbo]],Tabla135[[#This Row],[Complemento
(Observaciones o desviaciones)]])</f>
        <v/>
      </c>
      <c r="R1114" s="295"/>
      <c r="S1114" s="327" t="str">
        <f>_xlfn.XLOOKUP(Tabla135[[#This Row],[Tipo de control]],Tabla7[Tipo de control],Tabla7[Peso],"",1)</f>
        <v/>
      </c>
      <c r="T1114" s="290" t="str">
        <f>_xlfn.XLOOKUP(Tabla135[[#This Row],[Tipo de control]],Tabla7[Tipo de control],Tabla7[Afectación matriz],"",1)</f>
        <v/>
      </c>
      <c r="U1114" s="295"/>
      <c r="V1114" s="327" t="str">
        <f>_xlfn.XLOOKUP(Tabla135[[#This Row],[Implementación]],Tabla11[Implementación],Tabla11[Peso],"",1)</f>
        <v/>
      </c>
      <c r="W1114" s="295"/>
      <c r="X1114" s="295"/>
      <c r="Y1114" s="295"/>
      <c r="Z1114" s="295"/>
      <c r="AA1114" s="310" t="str">
        <f>IFERROR(Tabla135[[#This Row],[Peso del control]]+Tabla135[[#This Row],[Peso de la implementación]],"")</f>
        <v/>
      </c>
      <c r="AB1114" s="310" t="str" cm="1">
        <f t="array" ref="AB1114">IFERROR(IF(Tabla135[[#This Row],[Registro diligenciado]]=TRUE,_xlfn.IFS(AND(Tabla135[[#This Row],[No. de Control]]=1,Tabla135[[#This Row],[Desplazamiento en la Matriz]]="Probabilidad"),D1114-(D1114*Tabla135[[#This Row],[Valor del control]]),AND(Tabla135[[#This Row],[No. de Control]]&gt;1,Tabla135[[#This Row],[Desplazamiento en la Matriz]]="Probabilidad"),AB1113-(AB1113*Tabla135[[#This Row],[Valor del control]]),AND(Tabla135[[#This Row],[No. de Control]]=1,Tabla135[[#This Row],[Desplazamiento en la Matriz]]="Impacto"),D1114,AND(Tabla135[[#This Row],[No. de Control]]&gt;1,Tabla135[[#This Row],[Desplazamiento en la Matriz]]="Impacto"),AB1113),""),"")</f>
        <v/>
      </c>
      <c r="AC1114" s="310" t="str" cm="1">
        <f t="array" ref="AC1114">IFERROR(IF(Tabla135[[#This Row],[Registro diligenciado]]=TRUE,_xlfn.IFS(AND(Tabla135[[#This Row],[No. de Control]]=1,Tabla135[[#This Row],[Desplazamiento en la Matriz]]="Impacto"),E1114-(E1114*Tabla135[[#This Row],[Valor del control]]),AND(Tabla135[[#This Row],[No. de Control]]&gt;1,Tabla135[[#This Row],[Desplazamiento en la Matriz]]="Impacto"),AC1113-(AC1113*Tabla135[[#This Row],[Valor del control]]),AND(Tabla135[[#This Row],[No. de Control]]=1,Tabla135[[#This Row],[Desplazamiento en la Matriz]]="Probabilidad"),E1114,AND(Tabla135[[#This Row],[No. de Control]]&gt;1,Tabla135[[#This Row],[Desplazamiento en la Matriz]]="Probabilidad"),AC1113),""),"")</f>
        <v/>
      </c>
      <c r="AD1114" s="310">
        <f>IFERROR(_xlfn.MINIFS(Tabla135[Probabilidad residual],Tabla135[Id Riesgo],Tabla135[[#This Row],[Id Riesgo]]),"")</f>
        <v>0</v>
      </c>
      <c r="AE1114" s="310">
        <f>IFERROR(_xlfn.MINIFS(Tabla135[Impacto residual],Tabla135[Id Riesgo],Tabla135[[#This Row],[Id Riesgo]]),"")</f>
        <v>0</v>
      </c>
      <c r="AF1114" s="310" t="str" cm="1">
        <f t="array" ref="AF111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14" s="310" t="str" cm="1">
        <f t="array" ref="AG111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1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14" s="213"/>
      <c r="AJ1114" s="727">
        <f>_xlfn.MINIFS(Tabla135[Probabilidad residual],Tabla135[Id Riesgo],Tabla135[[#This Row],[Id Riesgo]])</f>
        <v>0</v>
      </c>
      <c r="AK1114" s="727">
        <f>_xlfn.MINIFS(Tabla135[Impacto residual],Tabla135[Id Riesgo],Tabla135[[#This Row],[Id Riesgo]])</f>
        <v>0</v>
      </c>
      <c r="AL1114" s="727"/>
      <c r="AM1114" s="727"/>
      <c r="AN1114" s="213"/>
      <c r="AO1114" s="213"/>
      <c r="AP1114" s="213"/>
      <c r="AQ1114" s="213"/>
      <c r="AR1114" s="213"/>
      <c r="AS1114" s="213"/>
      <c r="AT1114" s="213"/>
      <c r="AU1114" s="213"/>
      <c r="AV1114" s="213"/>
      <c r="AW1114" s="213"/>
      <c r="AX1114" s="213"/>
      <c r="AY1114" s="213"/>
    </row>
    <row r="1115" spans="1:51" ht="14.6" x14ac:dyDescent="0.4">
      <c r="A1115" s="735" t="str">
        <f>Tabla135[[#This Row],[Id Riesgo]]</f>
        <v>RC111</v>
      </c>
      <c r="B1115" s="736" t="str">
        <f>Tabla135[[#This Row],[Riesgo]]</f>
        <v/>
      </c>
      <c r="C1115" s="742" t="b">
        <f>Tabla135[[#This Row],[Identificado en paso 1 y 2?]]</f>
        <v>0</v>
      </c>
      <c r="D1115" s="727" t="str">
        <f>_xlfn.XLOOKUP(Tabla135[[#This Row],[Id Riesgo]],Tabla13[Id Riesgo],Tabla13[Probabilidad],"",1)</f>
        <v/>
      </c>
      <c r="E1115" s="727" t="str">
        <f>IF(C1115=TRUE,_xlfn.XLOOKUP(Tabla135[[#This Row],[Id Riesgo]],Tabla13[Id Riesgo],Tabla13[Porcentaje Impacto],"",1),"")</f>
        <v/>
      </c>
      <c r="F1115" s="290" t="str">
        <f t="shared" si="110"/>
        <v>RC111</v>
      </c>
      <c r="G1115" s="415" t="b">
        <f>_xlfn.XLOOKUP(F1115,Tabla13[Id Riesgo],Tabla13[Registro diligenciado],FALSE,1)</f>
        <v>0</v>
      </c>
      <c r="H1115" s="290" t="str">
        <f>IF(G1115,_xlfn.XLOOKUP(F1115,Tabla6[Id Riesgo],Tabla6[DESCRIPCIÓN DEL RIESGO],FALSE,1),"")</f>
        <v/>
      </c>
      <c r="I1115" s="327" t="str">
        <f>_xlfn.XLOOKUP(Tabla135[[#This Row],[Id Riesgo]],Tabla13[Id Riesgo],Tabla13[Probabilidad])</f>
        <v/>
      </c>
      <c r="J1115" s="327" t="str">
        <f>_xlfn.XLOOKUP(Tabla135[[#This Row],[Id Riesgo]],Tabla13[Id Riesgo],Tabla13[Porcentaje Impacto],"",1)</f>
        <v/>
      </c>
      <c r="K1115" s="311">
        <v>4</v>
      </c>
      <c r="L1115" s="314"/>
      <c r="M1115" s="314"/>
      <c r="N1115" s="314"/>
      <c r="O1115" s="295"/>
      <c r="P1115" s="314"/>
      <c r="Q1115" s="328" t="str">
        <f>_xlfn.TEXTJOIN(" ",TRUE,Tabla135[[#This Row],[Actividad - Acción ¿Qué?
Inicia con verbo]],Tabla135[[#This Row],[Complemento
(Observaciones o desviaciones)]])</f>
        <v/>
      </c>
      <c r="R1115" s="295"/>
      <c r="S1115" s="327" t="str">
        <f>_xlfn.XLOOKUP(Tabla135[[#This Row],[Tipo de control]],Tabla7[Tipo de control],Tabla7[Peso],"",1)</f>
        <v/>
      </c>
      <c r="T1115" s="290" t="str">
        <f>_xlfn.XLOOKUP(Tabla135[[#This Row],[Tipo de control]],Tabla7[Tipo de control],Tabla7[Afectación matriz],"",1)</f>
        <v/>
      </c>
      <c r="U1115" s="295"/>
      <c r="V1115" s="327" t="str">
        <f>_xlfn.XLOOKUP(Tabla135[[#This Row],[Implementación]],Tabla11[Implementación],Tabla11[Peso],"",1)</f>
        <v/>
      </c>
      <c r="W1115" s="295"/>
      <c r="X1115" s="295"/>
      <c r="Y1115" s="295"/>
      <c r="Z1115" s="295"/>
      <c r="AA1115" s="310" t="str">
        <f>IFERROR(Tabla135[[#This Row],[Peso del control]]+Tabla135[[#This Row],[Peso de la implementación]],"")</f>
        <v/>
      </c>
      <c r="AB1115" s="310" t="str" cm="1">
        <f t="array" ref="AB1115">IFERROR(IF(Tabla135[[#This Row],[Registro diligenciado]]=TRUE,_xlfn.IFS(AND(Tabla135[[#This Row],[No. de Control]]=1,Tabla135[[#This Row],[Desplazamiento en la Matriz]]="Probabilidad"),D1115-(D1115*Tabla135[[#This Row],[Valor del control]]),AND(Tabla135[[#This Row],[No. de Control]]&gt;1,Tabla135[[#This Row],[Desplazamiento en la Matriz]]="Probabilidad"),AB1114-(AB1114*Tabla135[[#This Row],[Valor del control]]),AND(Tabla135[[#This Row],[No. de Control]]=1,Tabla135[[#This Row],[Desplazamiento en la Matriz]]="Impacto"),D1115,AND(Tabla135[[#This Row],[No. de Control]]&gt;1,Tabla135[[#This Row],[Desplazamiento en la Matriz]]="Impacto"),AB1114),""),"")</f>
        <v/>
      </c>
      <c r="AC1115" s="310" t="str" cm="1">
        <f t="array" ref="AC1115">IFERROR(IF(Tabla135[[#This Row],[Registro diligenciado]]=TRUE,_xlfn.IFS(AND(Tabla135[[#This Row],[No. de Control]]=1,Tabla135[[#This Row],[Desplazamiento en la Matriz]]="Impacto"),E1115-(E1115*Tabla135[[#This Row],[Valor del control]]),AND(Tabla135[[#This Row],[No. de Control]]&gt;1,Tabla135[[#This Row],[Desplazamiento en la Matriz]]="Impacto"),AC1114-(AC1114*Tabla135[[#This Row],[Valor del control]]),AND(Tabla135[[#This Row],[No. de Control]]=1,Tabla135[[#This Row],[Desplazamiento en la Matriz]]="Probabilidad"),E1115,AND(Tabla135[[#This Row],[No. de Control]]&gt;1,Tabla135[[#This Row],[Desplazamiento en la Matriz]]="Probabilidad"),AC1114),""),"")</f>
        <v/>
      </c>
      <c r="AD1115" s="310">
        <f>IFERROR(_xlfn.MINIFS(Tabla135[Probabilidad residual],Tabla135[Id Riesgo],Tabla135[[#This Row],[Id Riesgo]]),"")</f>
        <v>0</v>
      </c>
      <c r="AE1115" s="310">
        <f>IFERROR(_xlfn.MINIFS(Tabla135[Impacto residual],Tabla135[Id Riesgo],Tabla135[[#This Row],[Id Riesgo]]),"")</f>
        <v>0</v>
      </c>
      <c r="AF1115" s="310" t="str" cm="1">
        <f t="array" ref="AF111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15" s="310" t="str" cm="1">
        <f t="array" ref="AG111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1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15" s="213"/>
      <c r="AJ1115" s="727">
        <f>_xlfn.MINIFS(Tabla135[Probabilidad residual],Tabla135[Id Riesgo],Tabla135[[#This Row],[Id Riesgo]])</f>
        <v>0</v>
      </c>
      <c r="AK1115" s="727">
        <f>_xlfn.MINIFS(Tabla135[Impacto residual],Tabla135[Id Riesgo],Tabla135[[#This Row],[Id Riesgo]])</f>
        <v>0</v>
      </c>
      <c r="AL1115" s="727"/>
      <c r="AM1115" s="727"/>
      <c r="AN1115" s="213"/>
      <c r="AO1115" s="213"/>
      <c r="AP1115" s="213"/>
      <c r="AQ1115" s="213"/>
      <c r="AR1115" s="213"/>
      <c r="AS1115" s="213"/>
      <c r="AT1115" s="213"/>
      <c r="AU1115" s="213"/>
      <c r="AV1115" s="213"/>
      <c r="AW1115" s="213"/>
      <c r="AX1115" s="213"/>
      <c r="AY1115" s="213"/>
    </row>
    <row r="1116" spans="1:51" ht="14.6" x14ac:dyDescent="0.4">
      <c r="A1116" s="735" t="str">
        <f>Tabla135[[#This Row],[Id Riesgo]]</f>
        <v>RC111</v>
      </c>
      <c r="B1116" s="736" t="str">
        <f>Tabla135[[#This Row],[Riesgo]]</f>
        <v/>
      </c>
      <c r="C1116" s="742" t="b">
        <f>Tabla135[[#This Row],[Identificado en paso 1 y 2?]]</f>
        <v>0</v>
      </c>
      <c r="D1116" s="727" t="str">
        <f>_xlfn.XLOOKUP(Tabla135[[#This Row],[Id Riesgo]],Tabla13[Id Riesgo],Tabla13[Probabilidad],"",1)</f>
        <v/>
      </c>
      <c r="E1116" s="727" t="str">
        <f>IF(C1116=TRUE,_xlfn.XLOOKUP(Tabla135[[#This Row],[Id Riesgo]],Tabla13[Id Riesgo],Tabla13[Porcentaje Impacto],"",1),"")</f>
        <v/>
      </c>
      <c r="F1116" s="290" t="str">
        <f t="shared" si="110"/>
        <v>RC111</v>
      </c>
      <c r="G1116" s="415" t="b">
        <f>_xlfn.XLOOKUP(F1116,Tabla13[Id Riesgo],Tabla13[Registro diligenciado],FALSE,1)</f>
        <v>0</v>
      </c>
      <c r="H1116" s="290" t="str">
        <f>IF(G1116,_xlfn.XLOOKUP(F1116,Tabla6[Id Riesgo],Tabla6[DESCRIPCIÓN DEL RIESGO],FALSE,1),"")</f>
        <v/>
      </c>
      <c r="I1116" s="327" t="str">
        <f>_xlfn.XLOOKUP(Tabla135[[#This Row],[Id Riesgo]],Tabla13[Id Riesgo],Tabla13[Probabilidad])</f>
        <v/>
      </c>
      <c r="J1116" s="327" t="str">
        <f>_xlfn.XLOOKUP(Tabla135[[#This Row],[Id Riesgo]],Tabla13[Id Riesgo],Tabla13[Porcentaje Impacto],"",1)</f>
        <v/>
      </c>
      <c r="K1116" s="311">
        <v>5</v>
      </c>
      <c r="L1116" s="314"/>
      <c r="M1116" s="314"/>
      <c r="N1116" s="314"/>
      <c r="O1116" s="295"/>
      <c r="P1116" s="314"/>
      <c r="Q1116" s="328" t="str">
        <f>_xlfn.TEXTJOIN(" ",TRUE,Tabla135[[#This Row],[Actividad - Acción ¿Qué?
Inicia con verbo]],Tabla135[[#This Row],[Complemento
(Observaciones o desviaciones)]])</f>
        <v/>
      </c>
      <c r="R1116" s="295"/>
      <c r="S1116" s="327" t="str">
        <f>_xlfn.XLOOKUP(Tabla135[[#This Row],[Tipo de control]],Tabla7[Tipo de control],Tabla7[Peso],"",1)</f>
        <v/>
      </c>
      <c r="T1116" s="290" t="str">
        <f>_xlfn.XLOOKUP(Tabla135[[#This Row],[Tipo de control]],Tabla7[Tipo de control],Tabla7[Afectación matriz],"",1)</f>
        <v/>
      </c>
      <c r="U1116" s="295"/>
      <c r="V1116" s="327" t="str">
        <f>_xlfn.XLOOKUP(Tabla135[[#This Row],[Implementación]],Tabla11[Implementación],Tabla11[Peso],"",1)</f>
        <v/>
      </c>
      <c r="W1116" s="295"/>
      <c r="X1116" s="295"/>
      <c r="Y1116" s="295"/>
      <c r="Z1116" s="295"/>
      <c r="AA1116" s="310" t="str">
        <f>IFERROR(Tabla135[[#This Row],[Peso del control]]+Tabla135[[#This Row],[Peso de la implementación]],"")</f>
        <v/>
      </c>
      <c r="AB1116" s="310" t="str" cm="1">
        <f t="array" ref="AB1116">IFERROR(IF(Tabla135[[#This Row],[Registro diligenciado]]=TRUE,_xlfn.IFS(AND(Tabla135[[#This Row],[No. de Control]]=1,Tabla135[[#This Row],[Desplazamiento en la Matriz]]="Probabilidad"),D1116-(D1116*Tabla135[[#This Row],[Valor del control]]),AND(Tabla135[[#This Row],[No. de Control]]&gt;1,Tabla135[[#This Row],[Desplazamiento en la Matriz]]="Probabilidad"),AB1115-(AB1115*Tabla135[[#This Row],[Valor del control]]),AND(Tabla135[[#This Row],[No. de Control]]=1,Tabla135[[#This Row],[Desplazamiento en la Matriz]]="Impacto"),D1116,AND(Tabla135[[#This Row],[No. de Control]]&gt;1,Tabla135[[#This Row],[Desplazamiento en la Matriz]]="Impacto"),AB1115),""),"")</f>
        <v/>
      </c>
      <c r="AC1116" s="310" t="str" cm="1">
        <f t="array" ref="AC1116">IFERROR(IF(Tabla135[[#This Row],[Registro diligenciado]]=TRUE,_xlfn.IFS(AND(Tabla135[[#This Row],[No. de Control]]=1,Tabla135[[#This Row],[Desplazamiento en la Matriz]]="Impacto"),E1116-(E1116*Tabla135[[#This Row],[Valor del control]]),AND(Tabla135[[#This Row],[No. de Control]]&gt;1,Tabla135[[#This Row],[Desplazamiento en la Matriz]]="Impacto"),AC1115-(AC1115*Tabla135[[#This Row],[Valor del control]]),AND(Tabla135[[#This Row],[No. de Control]]=1,Tabla135[[#This Row],[Desplazamiento en la Matriz]]="Probabilidad"),E1116,AND(Tabla135[[#This Row],[No. de Control]]&gt;1,Tabla135[[#This Row],[Desplazamiento en la Matriz]]="Probabilidad"),AC1115),""),"")</f>
        <v/>
      </c>
      <c r="AD1116" s="310">
        <f>IFERROR(_xlfn.MINIFS(Tabla135[Probabilidad residual],Tabla135[Id Riesgo],Tabla135[[#This Row],[Id Riesgo]]),"")</f>
        <v>0</v>
      </c>
      <c r="AE1116" s="310">
        <f>IFERROR(_xlfn.MINIFS(Tabla135[Impacto residual],Tabla135[Id Riesgo],Tabla135[[#This Row],[Id Riesgo]]),"")</f>
        <v>0</v>
      </c>
      <c r="AF1116" s="310" t="str" cm="1">
        <f t="array" ref="AF111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16" s="310" t="str" cm="1">
        <f t="array" ref="AG111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1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16" s="213"/>
      <c r="AJ1116" s="727">
        <f>_xlfn.MINIFS(Tabla135[Probabilidad residual],Tabla135[Id Riesgo],Tabla135[[#This Row],[Id Riesgo]])</f>
        <v>0</v>
      </c>
      <c r="AK1116" s="727">
        <f>_xlfn.MINIFS(Tabla135[Impacto residual],Tabla135[Id Riesgo],Tabla135[[#This Row],[Id Riesgo]])</f>
        <v>0</v>
      </c>
      <c r="AL1116" s="727"/>
      <c r="AM1116" s="727"/>
      <c r="AN1116" s="213"/>
      <c r="AO1116" s="213"/>
      <c r="AP1116" s="213"/>
      <c r="AQ1116" s="213"/>
      <c r="AR1116" s="213"/>
      <c r="AS1116" s="213"/>
      <c r="AT1116" s="213"/>
      <c r="AU1116" s="213"/>
      <c r="AV1116" s="213"/>
      <c r="AW1116" s="213"/>
      <c r="AX1116" s="213"/>
      <c r="AY1116" s="213"/>
    </row>
    <row r="1117" spans="1:51" ht="14.6" x14ac:dyDescent="0.4">
      <c r="A1117" s="735" t="str">
        <f>Tabla135[[#This Row],[Id Riesgo]]</f>
        <v>RC111</v>
      </c>
      <c r="B1117" s="736" t="str">
        <f>Tabla135[[#This Row],[Riesgo]]</f>
        <v/>
      </c>
      <c r="C1117" s="742" t="b">
        <f>Tabla135[[#This Row],[Identificado en paso 1 y 2?]]</f>
        <v>0</v>
      </c>
      <c r="D1117" s="727" t="str">
        <f>_xlfn.XLOOKUP(Tabla135[[#This Row],[Id Riesgo]],Tabla13[Id Riesgo],Tabla13[Probabilidad],"",1)</f>
        <v/>
      </c>
      <c r="E1117" s="727" t="str">
        <f>IF(C1117=TRUE,_xlfn.XLOOKUP(Tabla135[[#This Row],[Id Riesgo]],Tabla13[Id Riesgo],Tabla13[Porcentaje Impacto],"",1),"")</f>
        <v/>
      </c>
      <c r="F1117" s="290" t="str">
        <f t="shared" si="110"/>
        <v>RC111</v>
      </c>
      <c r="G1117" s="415" t="b">
        <f>_xlfn.XLOOKUP(F1117,Tabla13[Id Riesgo],Tabla13[Registro diligenciado],FALSE,1)</f>
        <v>0</v>
      </c>
      <c r="H1117" s="290" t="str">
        <f>IF(G1117,_xlfn.XLOOKUP(F1117,Tabla6[Id Riesgo],Tabla6[DESCRIPCIÓN DEL RIESGO],FALSE,1),"")</f>
        <v/>
      </c>
      <c r="I1117" s="327" t="str">
        <f>_xlfn.XLOOKUP(Tabla135[[#This Row],[Id Riesgo]],Tabla13[Id Riesgo],Tabla13[Probabilidad])</f>
        <v/>
      </c>
      <c r="J1117" s="327" t="str">
        <f>_xlfn.XLOOKUP(Tabla135[[#This Row],[Id Riesgo]],Tabla13[Id Riesgo],Tabla13[Porcentaje Impacto],"",1)</f>
        <v/>
      </c>
      <c r="K1117" s="311">
        <v>6</v>
      </c>
      <c r="L1117" s="314"/>
      <c r="M1117" s="314"/>
      <c r="N1117" s="314"/>
      <c r="O1117" s="295"/>
      <c r="P1117" s="314"/>
      <c r="Q1117" s="328" t="str">
        <f>_xlfn.TEXTJOIN(" ",TRUE,Tabla135[[#This Row],[Actividad - Acción ¿Qué?
Inicia con verbo]],Tabla135[[#This Row],[Complemento
(Observaciones o desviaciones)]])</f>
        <v/>
      </c>
      <c r="R1117" s="295"/>
      <c r="S1117" s="327" t="str">
        <f>_xlfn.XLOOKUP(Tabla135[[#This Row],[Tipo de control]],Tabla7[Tipo de control],Tabla7[Peso],"",1)</f>
        <v/>
      </c>
      <c r="T1117" s="290" t="str">
        <f>_xlfn.XLOOKUP(Tabla135[[#This Row],[Tipo de control]],Tabla7[Tipo de control],Tabla7[Afectación matriz],"",1)</f>
        <v/>
      </c>
      <c r="U1117" s="295"/>
      <c r="V1117" s="327" t="str">
        <f>_xlfn.XLOOKUP(Tabla135[[#This Row],[Implementación]],Tabla11[Implementación],Tabla11[Peso],"",1)</f>
        <v/>
      </c>
      <c r="W1117" s="295"/>
      <c r="X1117" s="295"/>
      <c r="Y1117" s="295"/>
      <c r="Z1117" s="295"/>
      <c r="AA1117" s="310" t="str">
        <f>IFERROR(Tabla135[[#This Row],[Peso del control]]+Tabla135[[#This Row],[Peso de la implementación]],"")</f>
        <v/>
      </c>
      <c r="AB1117" s="310" t="str" cm="1">
        <f t="array" ref="AB1117">IFERROR(IF(Tabla135[[#This Row],[Registro diligenciado]]=TRUE,_xlfn.IFS(AND(Tabla135[[#This Row],[No. de Control]]=1,Tabla135[[#This Row],[Desplazamiento en la Matriz]]="Probabilidad"),D1117-(D1117*Tabla135[[#This Row],[Valor del control]]),AND(Tabla135[[#This Row],[No. de Control]]&gt;1,Tabla135[[#This Row],[Desplazamiento en la Matriz]]="Probabilidad"),AB1116-(AB1116*Tabla135[[#This Row],[Valor del control]]),AND(Tabla135[[#This Row],[No. de Control]]=1,Tabla135[[#This Row],[Desplazamiento en la Matriz]]="Impacto"),D1117,AND(Tabla135[[#This Row],[No. de Control]]&gt;1,Tabla135[[#This Row],[Desplazamiento en la Matriz]]="Impacto"),AB1116),""),"")</f>
        <v/>
      </c>
      <c r="AC1117" s="310" t="str" cm="1">
        <f t="array" ref="AC1117">IFERROR(IF(Tabla135[[#This Row],[Registro diligenciado]]=TRUE,_xlfn.IFS(AND(Tabla135[[#This Row],[No. de Control]]=1,Tabla135[[#This Row],[Desplazamiento en la Matriz]]="Impacto"),E1117-(E1117*Tabla135[[#This Row],[Valor del control]]),AND(Tabla135[[#This Row],[No. de Control]]&gt;1,Tabla135[[#This Row],[Desplazamiento en la Matriz]]="Impacto"),AC1116-(AC1116*Tabla135[[#This Row],[Valor del control]]),AND(Tabla135[[#This Row],[No. de Control]]=1,Tabla135[[#This Row],[Desplazamiento en la Matriz]]="Probabilidad"),E1117,AND(Tabla135[[#This Row],[No. de Control]]&gt;1,Tabla135[[#This Row],[Desplazamiento en la Matriz]]="Probabilidad"),AC1116),""),"")</f>
        <v/>
      </c>
      <c r="AD1117" s="310">
        <f>IFERROR(_xlfn.MINIFS(Tabla135[Probabilidad residual],Tabla135[Id Riesgo],Tabla135[[#This Row],[Id Riesgo]]),"")</f>
        <v>0</v>
      </c>
      <c r="AE1117" s="310">
        <f>IFERROR(_xlfn.MINIFS(Tabla135[Impacto residual],Tabla135[Id Riesgo],Tabla135[[#This Row],[Id Riesgo]]),"")</f>
        <v>0</v>
      </c>
      <c r="AF1117" s="310" t="str" cm="1">
        <f t="array" ref="AF111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17" s="310" t="str" cm="1">
        <f t="array" ref="AG111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1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17" s="213"/>
      <c r="AJ1117" s="727">
        <f>_xlfn.MINIFS(Tabla135[Probabilidad residual],Tabla135[Id Riesgo],Tabla135[[#This Row],[Id Riesgo]])</f>
        <v>0</v>
      </c>
      <c r="AK1117" s="727">
        <f>_xlfn.MINIFS(Tabla135[Impacto residual],Tabla135[Id Riesgo],Tabla135[[#This Row],[Id Riesgo]])</f>
        <v>0</v>
      </c>
      <c r="AL1117" s="727"/>
      <c r="AM1117" s="727"/>
      <c r="AN1117" s="213"/>
      <c r="AO1117" s="213"/>
      <c r="AP1117" s="213"/>
      <c r="AQ1117" s="213"/>
      <c r="AR1117" s="213"/>
      <c r="AS1117" s="213"/>
      <c r="AT1117" s="213"/>
      <c r="AU1117" s="213"/>
      <c r="AV1117" s="213"/>
      <c r="AW1117" s="213"/>
      <c r="AX1117" s="213"/>
      <c r="AY1117" s="213"/>
    </row>
    <row r="1118" spans="1:51" ht="14.6" x14ac:dyDescent="0.4">
      <c r="A1118" s="735" t="str">
        <f>Tabla135[[#This Row],[Id Riesgo]]</f>
        <v>RC111</v>
      </c>
      <c r="B1118" s="736" t="str">
        <f>Tabla135[[#This Row],[Riesgo]]</f>
        <v/>
      </c>
      <c r="C1118" s="742" t="b">
        <f>Tabla135[[#This Row],[Identificado en paso 1 y 2?]]</f>
        <v>0</v>
      </c>
      <c r="D1118" s="727" t="str">
        <f>_xlfn.XLOOKUP(Tabla135[[#This Row],[Id Riesgo]],Tabla13[Id Riesgo],Tabla13[Probabilidad],"",1)</f>
        <v/>
      </c>
      <c r="E1118" s="727" t="str">
        <f>IF(C1118=TRUE,_xlfn.XLOOKUP(Tabla135[[#This Row],[Id Riesgo]],Tabla13[Id Riesgo],Tabla13[Porcentaje Impacto],"",1),"")</f>
        <v/>
      </c>
      <c r="F1118" s="290" t="str">
        <f t="shared" si="110"/>
        <v>RC111</v>
      </c>
      <c r="G1118" s="415" t="b">
        <f>_xlfn.XLOOKUP(F1118,Tabla13[Id Riesgo],Tabla13[Registro diligenciado],FALSE,1)</f>
        <v>0</v>
      </c>
      <c r="H1118" s="290" t="str">
        <f>IF(G1118,_xlfn.XLOOKUP(F1118,Tabla6[Id Riesgo],Tabla6[DESCRIPCIÓN DEL RIESGO],FALSE,1),"")</f>
        <v/>
      </c>
      <c r="I1118" s="327" t="str">
        <f>_xlfn.XLOOKUP(Tabla135[[#This Row],[Id Riesgo]],Tabla13[Id Riesgo],Tabla13[Probabilidad])</f>
        <v/>
      </c>
      <c r="J1118" s="327" t="str">
        <f>_xlfn.XLOOKUP(Tabla135[[#This Row],[Id Riesgo]],Tabla13[Id Riesgo],Tabla13[Porcentaje Impacto],"",1)</f>
        <v/>
      </c>
      <c r="K1118" s="311">
        <v>7</v>
      </c>
      <c r="L1118" s="314"/>
      <c r="M1118" s="314"/>
      <c r="N1118" s="314"/>
      <c r="O1118" s="295"/>
      <c r="P1118" s="314"/>
      <c r="Q1118" s="328" t="str">
        <f>_xlfn.TEXTJOIN(" ",TRUE,Tabla135[[#This Row],[Actividad - Acción ¿Qué?
Inicia con verbo]],Tabla135[[#This Row],[Complemento
(Observaciones o desviaciones)]])</f>
        <v/>
      </c>
      <c r="R1118" s="295"/>
      <c r="S1118" s="327" t="str">
        <f>_xlfn.XLOOKUP(Tabla135[[#This Row],[Tipo de control]],Tabla7[Tipo de control],Tabla7[Peso],"",1)</f>
        <v/>
      </c>
      <c r="T1118" s="290" t="str">
        <f>_xlfn.XLOOKUP(Tabla135[[#This Row],[Tipo de control]],Tabla7[Tipo de control],Tabla7[Afectación matriz],"",1)</f>
        <v/>
      </c>
      <c r="U1118" s="295"/>
      <c r="V1118" s="327" t="str">
        <f>_xlfn.XLOOKUP(Tabla135[[#This Row],[Implementación]],Tabla11[Implementación],Tabla11[Peso],"",1)</f>
        <v/>
      </c>
      <c r="W1118" s="295"/>
      <c r="X1118" s="295"/>
      <c r="Y1118" s="295"/>
      <c r="Z1118" s="295"/>
      <c r="AA1118" s="310" t="str">
        <f>IFERROR(Tabla135[[#This Row],[Peso del control]]+Tabla135[[#This Row],[Peso de la implementación]],"")</f>
        <v/>
      </c>
      <c r="AB1118" s="310" t="str" cm="1">
        <f t="array" ref="AB1118">IFERROR(IF(Tabla135[[#This Row],[Registro diligenciado]]=TRUE,_xlfn.IFS(AND(Tabla135[[#This Row],[No. de Control]]=1,Tabla135[[#This Row],[Desplazamiento en la Matriz]]="Probabilidad"),D1118-(D1118*Tabla135[[#This Row],[Valor del control]]),AND(Tabla135[[#This Row],[No. de Control]]&gt;1,Tabla135[[#This Row],[Desplazamiento en la Matriz]]="Probabilidad"),AB1117-(AB1117*Tabla135[[#This Row],[Valor del control]]),AND(Tabla135[[#This Row],[No. de Control]]=1,Tabla135[[#This Row],[Desplazamiento en la Matriz]]="Impacto"),D1118,AND(Tabla135[[#This Row],[No. de Control]]&gt;1,Tabla135[[#This Row],[Desplazamiento en la Matriz]]="Impacto"),AB1117),""),"")</f>
        <v/>
      </c>
      <c r="AC1118" s="310" t="str" cm="1">
        <f t="array" ref="AC1118">IFERROR(IF(Tabla135[[#This Row],[Registro diligenciado]]=TRUE,_xlfn.IFS(AND(Tabla135[[#This Row],[No. de Control]]=1,Tabla135[[#This Row],[Desplazamiento en la Matriz]]="Impacto"),E1118-(E1118*Tabla135[[#This Row],[Valor del control]]),AND(Tabla135[[#This Row],[No. de Control]]&gt;1,Tabla135[[#This Row],[Desplazamiento en la Matriz]]="Impacto"),AC1117-(AC1117*Tabla135[[#This Row],[Valor del control]]),AND(Tabla135[[#This Row],[No. de Control]]=1,Tabla135[[#This Row],[Desplazamiento en la Matriz]]="Probabilidad"),E1118,AND(Tabla135[[#This Row],[No. de Control]]&gt;1,Tabla135[[#This Row],[Desplazamiento en la Matriz]]="Probabilidad"),AC1117),""),"")</f>
        <v/>
      </c>
      <c r="AD1118" s="310">
        <f>IFERROR(_xlfn.MINIFS(Tabla135[Probabilidad residual],Tabla135[Id Riesgo],Tabla135[[#This Row],[Id Riesgo]]),"")</f>
        <v>0</v>
      </c>
      <c r="AE1118" s="310">
        <f>IFERROR(_xlfn.MINIFS(Tabla135[Impacto residual],Tabla135[Id Riesgo],Tabla135[[#This Row],[Id Riesgo]]),"")</f>
        <v>0</v>
      </c>
      <c r="AF1118" s="310" t="str" cm="1">
        <f t="array" ref="AF111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18" s="310" t="str" cm="1">
        <f t="array" ref="AG111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1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18" s="213"/>
      <c r="AJ1118" s="727">
        <f>_xlfn.MINIFS(Tabla135[Probabilidad residual],Tabla135[Id Riesgo],Tabla135[[#This Row],[Id Riesgo]])</f>
        <v>0</v>
      </c>
      <c r="AK1118" s="727">
        <f>_xlfn.MINIFS(Tabla135[Impacto residual],Tabla135[Id Riesgo],Tabla135[[#This Row],[Id Riesgo]])</f>
        <v>0</v>
      </c>
      <c r="AL1118" s="727"/>
      <c r="AM1118" s="727"/>
      <c r="AN1118" s="213"/>
      <c r="AO1118" s="213"/>
      <c r="AP1118" s="213"/>
      <c r="AQ1118" s="213"/>
      <c r="AR1118" s="213"/>
      <c r="AS1118" s="213"/>
      <c r="AT1118" s="213"/>
      <c r="AU1118" s="213"/>
      <c r="AV1118" s="213"/>
      <c r="AW1118" s="213"/>
      <c r="AX1118" s="213"/>
      <c r="AY1118" s="213"/>
    </row>
    <row r="1119" spans="1:51" ht="14.6" x14ac:dyDescent="0.4">
      <c r="A1119" s="735" t="str">
        <f>Tabla135[[#This Row],[Id Riesgo]]</f>
        <v>RC111</v>
      </c>
      <c r="B1119" s="736" t="str">
        <f>Tabla135[[#This Row],[Riesgo]]</f>
        <v/>
      </c>
      <c r="C1119" s="742" t="b">
        <f>Tabla135[[#This Row],[Identificado en paso 1 y 2?]]</f>
        <v>0</v>
      </c>
      <c r="D1119" s="727" t="str">
        <f>_xlfn.XLOOKUP(Tabla135[[#This Row],[Id Riesgo]],Tabla13[Id Riesgo],Tabla13[Probabilidad],"",1)</f>
        <v/>
      </c>
      <c r="E1119" s="727" t="str">
        <f>IF(C1119=TRUE,_xlfn.XLOOKUP(Tabla135[[#This Row],[Id Riesgo]],Tabla13[Id Riesgo],Tabla13[Porcentaje Impacto],"",1),"")</f>
        <v/>
      </c>
      <c r="F1119" s="290" t="str">
        <f t="shared" si="110"/>
        <v>RC111</v>
      </c>
      <c r="G1119" s="415" t="b">
        <f>_xlfn.XLOOKUP(F1119,Tabla13[Id Riesgo],Tabla13[Registro diligenciado],FALSE,1)</f>
        <v>0</v>
      </c>
      <c r="H1119" s="290" t="str">
        <f>IF(G1119,_xlfn.XLOOKUP(F1119,Tabla6[Id Riesgo],Tabla6[DESCRIPCIÓN DEL RIESGO],FALSE,1),"")</f>
        <v/>
      </c>
      <c r="I1119" s="327" t="str">
        <f>_xlfn.XLOOKUP(Tabla135[[#This Row],[Id Riesgo]],Tabla13[Id Riesgo],Tabla13[Probabilidad])</f>
        <v/>
      </c>
      <c r="J1119" s="327" t="str">
        <f>_xlfn.XLOOKUP(Tabla135[[#This Row],[Id Riesgo]],Tabla13[Id Riesgo],Tabla13[Porcentaje Impacto],"",1)</f>
        <v/>
      </c>
      <c r="K1119" s="311">
        <v>8</v>
      </c>
      <c r="L1119" s="314"/>
      <c r="M1119" s="314"/>
      <c r="N1119" s="314"/>
      <c r="O1119" s="295"/>
      <c r="P1119" s="314"/>
      <c r="Q1119" s="328" t="str">
        <f>_xlfn.TEXTJOIN(" ",TRUE,Tabla135[[#This Row],[Actividad - Acción ¿Qué?
Inicia con verbo]],Tabla135[[#This Row],[Complemento
(Observaciones o desviaciones)]])</f>
        <v/>
      </c>
      <c r="R1119" s="295"/>
      <c r="S1119" s="327" t="str">
        <f>_xlfn.XLOOKUP(Tabla135[[#This Row],[Tipo de control]],Tabla7[Tipo de control],Tabla7[Peso],"",1)</f>
        <v/>
      </c>
      <c r="T1119" s="290" t="str">
        <f>_xlfn.XLOOKUP(Tabla135[[#This Row],[Tipo de control]],Tabla7[Tipo de control],Tabla7[Afectación matriz],"",1)</f>
        <v/>
      </c>
      <c r="U1119" s="295"/>
      <c r="V1119" s="327" t="str">
        <f>_xlfn.XLOOKUP(Tabla135[[#This Row],[Implementación]],Tabla11[Implementación],Tabla11[Peso],"",1)</f>
        <v/>
      </c>
      <c r="W1119" s="295"/>
      <c r="X1119" s="295"/>
      <c r="Y1119" s="295"/>
      <c r="Z1119" s="295"/>
      <c r="AA1119" s="310" t="str">
        <f>IFERROR(Tabla135[[#This Row],[Peso del control]]+Tabla135[[#This Row],[Peso de la implementación]],"")</f>
        <v/>
      </c>
      <c r="AB1119" s="310" t="str" cm="1">
        <f t="array" ref="AB1119">IFERROR(IF(Tabla135[[#This Row],[Registro diligenciado]]=TRUE,_xlfn.IFS(AND(Tabla135[[#This Row],[No. de Control]]=1,Tabla135[[#This Row],[Desplazamiento en la Matriz]]="Probabilidad"),D1119-(D1119*Tabla135[[#This Row],[Valor del control]]),AND(Tabla135[[#This Row],[No. de Control]]&gt;1,Tabla135[[#This Row],[Desplazamiento en la Matriz]]="Probabilidad"),AB1118-(AB1118*Tabla135[[#This Row],[Valor del control]]),AND(Tabla135[[#This Row],[No. de Control]]=1,Tabla135[[#This Row],[Desplazamiento en la Matriz]]="Impacto"),D1119,AND(Tabla135[[#This Row],[No. de Control]]&gt;1,Tabla135[[#This Row],[Desplazamiento en la Matriz]]="Impacto"),AB1118),""),"")</f>
        <v/>
      </c>
      <c r="AC1119" s="310" t="str" cm="1">
        <f t="array" ref="AC1119">IFERROR(IF(Tabla135[[#This Row],[Registro diligenciado]]=TRUE,_xlfn.IFS(AND(Tabla135[[#This Row],[No. de Control]]=1,Tabla135[[#This Row],[Desplazamiento en la Matriz]]="Impacto"),E1119-(E1119*Tabla135[[#This Row],[Valor del control]]),AND(Tabla135[[#This Row],[No. de Control]]&gt;1,Tabla135[[#This Row],[Desplazamiento en la Matriz]]="Impacto"),AC1118-(AC1118*Tabla135[[#This Row],[Valor del control]]),AND(Tabla135[[#This Row],[No. de Control]]=1,Tabla135[[#This Row],[Desplazamiento en la Matriz]]="Probabilidad"),E1119,AND(Tabla135[[#This Row],[No. de Control]]&gt;1,Tabla135[[#This Row],[Desplazamiento en la Matriz]]="Probabilidad"),AC1118),""),"")</f>
        <v/>
      </c>
      <c r="AD1119" s="310">
        <f>IFERROR(_xlfn.MINIFS(Tabla135[Probabilidad residual],Tabla135[Id Riesgo],Tabla135[[#This Row],[Id Riesgo]]),"")</f>
        <v>0</v>
      </c>
      <c r="AE1119" s="310">
        <f>IFERROR(_xlfn.MINIFS(Tabla135[Impacto residual],Tabla135[Id Riesgo],Tabla135[[#This Row],[Id Riesgo]]),"")</f>
        <v>0</v>
      </c>
      <c r="AF1119" s="310" t="str" cm="1">
        <f t="array" ref="AF111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19" s="310" t="str" cm="1">
        <f t="array" ref="AG111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1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19" s="213"/>
      <c r="AJ1119" s="727">
        <f>_xlfn.MINIFS(Tabla135[Probabilidad residual],Tabla135[Id Riesgo],Tabla135[[#This Row],[Id Riesgo]])</f>
        <v>0</v>
      </c>
      <c r="AK1119" s="727">
        <f>_xlfn.MINIFS(Tabla135[Impacto residual],Tabla135[Id Riesgo],Tabla135[[#This Row],[Id Riesgo]])</f>
        <v>0</v>
      </c>
      <c r="AL1119" s="727"/>
      <c r="AM1119" s="727"/>
      <c r="AN1119" s="213"/>
      <c r="AO1119" s="213"/>
      <c r="AP1119" s="213"/>
      <c r="AQ1119" s="213"/>
      <c r="AR1119" s="213"/>
      <c r="AS1119" s="213"/>
      <c r="AT1119" s="213"/>
      <c r="AU1119" s="213"/>
      <c r="AV1119" s="213"/>
      <c r="AW1119" s="213"/>
      <c r="AX1119" s="213"/>
      <c r="AY1119" s="213"/>
    </row>
    <row r="1120" spans="1:51" ht="14.6" x14ac:dyDescent="0.4">
      <c r="A1120" s="735" t="str">
        <f>Tabla135[[#This Row],[Id Riesgo]]</f>
        <v>RC111</v>
      </c>
      <c r="B1120" s="736" t="str">
        <f>Tabla135[[#This Row],[Riesgo]]</f>
        <v/>
      </c>
      <c r="C1120" s="742" t="b">
        <f>Tabla135[[#This Row],[Identificado en paso 1 y 2?]]</f>
        <v>0</v>
      </c>
      <c r="D1120" s="727" t="str">
        <f>_xlfn.XLOOKUP(Tabla135[[#This Row],[Id Riesgo]],Tabla13[Id Riesgo],Tabla13[Probabilidad],"",1)</f>
        <v/>
      </c>
      <c r="E1120" s="727" t="str">
        <f>IF(C1120=TRUE,_xlfn.XLOOKUP(Tabla135[[#This Row],[Id Riesgo]],Tabla13[Id Riesgo],Tabla13[Porcentaje Impacto],"",1),"")</f>
        <v/>
      </c>
      <c r="F1120" s="290" t="str">
        <f t="shared" si="110"/>
        <v>RC111</v>
      </c>
      <c r="G1120" s="415" t="b">
        <f>_xlfn.XLOOKUP(F1120,Tabla13[Id Riesgo],Tabla13[Registro diligenciado],FALSE,1)</f>
        <v>0</v>
      </c>
      <c r="H1120" s="290" t="str">
        <f>IF(G1120,_xlfn.XLOOKUP(F1120,Tabla6[Id Riesgo],Tabla6[DESCRIPCIÓN DEL RIESGO],FALSE,1),"")</f>
        <v/>
      </c>
      <c r="I1120" s="327" t="str">
        <f>_xlfn.XLOOKUP(Tabla135[[#This Row],[Id Riesgo]],Tabla13[Id Riesgo],Tabla13[Probabilidad])</f>
        <v/>
      </c>
      <c r="J1120" s="327" t="str">
        <f>_xlfn.XLOOKUP(Tabla135[[#This Row],[Id Riesgo]],Tabla13[Id Riesgo],Tabla13[Porcentaje Impacto],"",1)</f>
        <v/>
      </c>
      <c r="K1120" s="311">
        <v>9</v>
      </c>
      <c r="L1120" s="314"/>
      <c r="M1120" s="314"/>
      <c r="N1120" s="314"/>
      <c r="O1120" s="295"/>
      <c r="P1120" s="314"/>
      <c r="Q1120" s="328" t="str">
        <f>_xlfn.TEXTJOIN(" ",TRUE,Tabla135[[#This Row],[Actividad - Acción ¿Qué?
Inicia con verbo]],Tabla135[[#This Row],[Complemento
(Observaciones o desviaciones)]])</f>
        <v/>
      </c>
      <c r="R1120" s="295"/>
      <c r="S1120" s="327" t="str">
        <f>_xlfn.XLOOKUP(Tabla135[[#This Row],[Tipo de control]],Tabla7[Tipo de control],Tabla7[Peso],"",1)</f>
        <v/>
      </c>
      <c r="T1120" s="290" t="str">
        <f>_xlfn.XLOOKUP(Tabla135[[#This Row],[Tipo de control]],Tabla7[Tipo de control],Tabla7[Afectación matriz],"",1)</f>
        <v/>
      </c>
      <c r="U1120" s="295"/>
      <c r="V1120" s="327" t="str">
        <f>_xlfn.XLOOKUP(Tabla135[[#This Row],[Implementación]],Tabla11[Implementación],Tabla11[Peso],"",1)</f>
        <v/>
      </c>
      <c r="W1120" s="295"/>
      <c r="X1120" s="295"/>
      <c r="Y1120" s="295"/>
      <c r="Z1120" s="295"/>
      <c r="AA1120" s="310" t="str">
        <f>IFERROR(Tabla135[[#This Row],[Peso del control]]+Tabla135[[#This Row],[Peso de la implementación]],"")</f>
        <v/>
      </c>
      <c r="AB1120" s="310" t="str" cm="1">
        <f t="array" ref="AB1120">IFERROR(IF(Tabla135[[#This Row],[Registro diligenciado]]=TRUE,_xlfn.IFS(AND(Tabla135[[#This Row],[No. de Control]]=1,Tabla135[[#This Row],[Desplazamiento en la Matriz]]="Probabilidad"),D1120-(D1120*Tabla135[[#This Row],[Valor del control]]),AND(Tabla135[[#This Row],[No. de Control]]&gt;1,Tabla135[[#This Row],[Desplazamiento en la Matriz]]="Probabilidad"),AB1119-(AB1119*Tabla135[[#This Row],[Valor del control]]),AND(Tabla135[[#This Row],[No. de Control]]=1,Tabla135[[#This Row],[Desplazamiento en la Matriz]]="Impacto"),D1120,AND(Tabla135[[#This Row],[No. de Control]]&gt;1,Tabla135[[#This Row],[Desplazamiento en la Matriz]]="Impacto"),AB1119),""),"")</f>
        <v/>
      </c>
      <c r="AC1120" s="310" t="str" cm="1">
        <f t="array" ref="AC1120">IFERROR(IF(Tabla135[[#This Row],[Registro diligenciado]]=TRUE,_xlfn.IFS(AND(Tabla135[[#This Row],[No. de Control]]=1,Tabla135[[#This Row],[Desplazamiento en la Matriz]]="Impacto"),E1120-(E1120*Tabla135[[#This Row],[Valor del control]]),AND(Tabla135[[#This Row],[No. de Control]]&gt;1,Tabla135[[#This Row],[Desplazamiento en la Matriz]]="Impacto"),AC1119-(AC1119*Tabla135[[#This Row],[Valor del control]]),AND(Tabla135[[#This Row],[No. de Control]]=1,Tabla135[[#This Row],[Desplazamiento en la Matriz]]="Probabilidad"),E1120,AND(Tabla135[[#This Row],[No. de Control]]&gt;1,Tabla135[[#This Row],[Desplazamiento en la Matriz]]="Probabilidad"),AC1119),""),"")</f>
        <v/>
      </c>
      <c r="AD1120" s="310">
        <f>IFERROR(_xlfn.MINIFS(Tabla135[Probabilidad residual],Tabla135[Id Riesgo],Tabla135[[#This Row],[Id Riesgo]]),"")</f>
        <v>0</v>
      </c>
      <c r="AE1120" s="310">
        <f>IFERROR(_xlfn.MINIFS(Tabla135[Impacto residual],Tabla135[Id Riesgo],Tabla135[[#This Row],[Id Riesgo]]),"")</f>
        <v>0</v>
      </c>
      <c r="AF1120" s="310" t="str" cm="1">
        <f t="array" ref="AF112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20" s="310" t="str" cm="1">
        <f t="array" ref="AG112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2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20" s="213"/>
      <c r="AJ1120" s="727">
        <f>_xlfn.MINIFS(Tabla135[Probabilidad residual],Tabla135[Id Riesgo],Tabla135[[#This Row],[Id Riesgo]])</f>
        <v>0</v>
      </c>
      <c r="AK1120" s="727">
        <f>_xlfn.MINIFS(Tabla135[Impacto residual],Tabla135[Id Riesgo],Tabla135[[#This Row],[Id Riesgo]])</f>
        <v>0</v>
      </c>
      <c r="AL1120" s="727"/>
      <c r="AM1120" s="727"/>
      <c r="AN1120" s="213"/>
      <c r="AO1120" s="213"/>
      <c r="AP1120" s="213"/>
      <c r="AQ1120" s="213"/>
      <c r="AR1120" s="213"/>
      <c r="AS1120" s="213"/>
      <c r="AT1120" s="213"/>
      <c r="AU1120" s="213"/>
      <c r="AV1120" s="213"/>
      <c r="AW1120" s="213"/>
      <c r="AX1120" s="213"/>
      <c r="AY1120" s="213"/>
    </row>
    <row r="1121" spans="1:51" ht="14.6" x14ac:dyDescent="0.4">
      <c r="A1121" s="735" t="str">
        <f>Tabla135[[#This Row],[Id Riesgo]]</f>
        <v>RC111</v>
      </c>
      <c r="B1121" s="736" t="str">
        <f>Tabla135[[#This Row],[Riesgo]]</f>
        <v/>
      </c>
      <c r="C1121" s="742" t="b">
        <f>Tabla135[[#This Row],[Identificado en paso 1 y 2?]]</f>
        <v>0</v>
      </c>
      <c r="D1121" s="727" t="str">
        <f>_xlfn.XLOOKUP(Tabla135[[#This Row],[Id Riesgo]],Tabla13[Id Riesgo],Tabla13[Probabilidad],"",1)</f>
        <v/>
      </c>
      <c r="E1121" s="727" t="str">
        <f>IF(C1121=TRUE,_xlfn.XLOOKUP(Tabla135[[#This Row],[Id Riesgo]],Tabla13[Id Riesgo],Tabla13[Porcentaje Impacto],"",1),"")</f>
        <v/>
      </c>
      <c r="F1121" s="290" t="str">
        <f t="shared" si="110"/>
        <v>RC111</v>
      </c>
      <c r="G1121" s="415" t="b">
        <f>_xlfn.XLOOKUP(F1121,Tabla13[Id Riesgo],Tabla13[Registro diligenciado],FALSE,1)</f>
        <v>0</v>
      </c>
      <c r="H1121" s="290" t="str">
        <f>IF(G1121,_xlfn.XLOOKUP(F1121,Tabla6[Id Riesgo],Tabla6[DESCRIPCIÓN DEL RIESGO],FALSE,1),"")</f>
        <v/>
      </c>
      <c r="I1121" s="327" t="str">
        <f>_xlfn.XLOOKUP(Tabla135[[#This Row],[Id Riesgo]],Tabla13[Id Riesgo],Tabla13[Probabilidad])</f>
        <v/>
      </c>
      <c r="J1121" s="327" t="str">
        <f>_xlfn.XLOOKUP(Tabla135[[#This Row],[Id Riesgo]],Tabla13[Id Riesgo],Tabla13[Porcentaje Impacto],"",1)</f>
        <v/>
      </c>
      <c r="K1121" s="311">
        <v>10</v>
      </c>
      <c r="L1121" s="314"/>
      <c r="M1121" s="314"/>
      <c r="N1121" s="314"/>
      <c r="O1121" s="295"/>
      <c r="P1121" s="314"/>
      <c r="Q1121" s="328" t="str">
        <f>_xlfn.TEXTJOIN(" ",TRUE,Tabla135[[#This Row],[Actividad - Acción ¿Qué?
Inicia con verbo]],Tabla135[[#This Row],[Complemento
(Observaciones o desviaciones)]])</f>
        <v/>
      </c>
      <c r="R1121" s="295"/>
      <c r="S1121" s="327" t="str">
        <f>_xlfn.XLOOKUP(Tabla135[[#This Row],[Tipo de control]],Tabla7[Tipo de control],Tabla7[Peso],"",1)</f>
        <v/>
      </c>
      <c r="T1121" s="290" t="str">
        <f>_xlfn.XLOOKUP(Tabla135[[#This Row],[Tipo de control]],Tabla7[Tipo de control],Tabla7[Afectación matriz],"",1)</f>
        <v/>
      </c>
      <c r="U1121" s="295"/>
      <c r="V1121" s="327" t="str">
        <f>_xlfn.XLOOKUP(Tabla135[[#This Row],[Implementación]],Tabla11[Implementación],Tabla11[Peso],"",1)</f>
        <v/>
      </c>
      <c r="W1121" s="295"/>
      <c r="X1121" s="295"/>
      <c r="Y1121" s="295"/>
      <c r="Z1121" s="295"/>
      <c r="AA1121" s="310" t="str">
        <f>IFERROR(Tabla135[[#This Row],[Peso del control]]+Tabla135[[#This Row],[Peso de la implementación]],"")</f>
        <v/>
      </c>
      <c r="AB1121" s="310" t="str" cm="1">
        <f t="array" ref="AB1121">IFERROR(IF(Tabla135[[#This Row],[Registro diligenciado]]=TRUE,_xlfn.IFS(AND(Tabla135[[#This Row],[No. de Control]]=1,Tabla135[[#This Row],[Desplazamiento en la Matriz]]="Probabilidad"),D1121-(D1121*Tabla135[[#This Row],[Valor del control]]),AND(Tabla135[[#This Row],[No. de Control]]&gt;1,Tabla135[[#This Row],[Desplazamiento en la Matriz]]="Probabilidad"),AB1120-(AB1120*Tabla135[[#This Row],[Valor del control]]),AND(Tabla135[[#This Row],[No. de Control]]=1,Tabla135[[#This Row],[Desplazamiento en la Matriz]]="Impacto"),D1121,AND(Tabla135[[#This Row],[No. de Control]]&gt;1,Tabla135[[#This Row],[Desplazamiento en la Matriz]]="Impacto"),AB1120),""),"")</f>
        <v/>
      </c>
      <c r="AC1121" s="310" t="str" cm="1">
        <f t="array" ref="AC1121">IFERROR(IF(Tabla135[[#This Row],[Registro diligenciado]]=TRUE,_xlfn.IFS(AND(Tabla135[[#This Row],[No. de Control]]=1,Tabla135[[#This Row],[Desplazamiento en la Matriz]]="Impacto"),E1121-(E1121*Tabla135[[#This Row],[Valor del control]]),AND(Tabla135[[#This Row],[No. de Control]]&gt;1,Tabla135[[#This Row],[Desplazamiento en la Matriz]]="Impacto"),AC1120-(AC1120*Tabla135[[#This Row],[Valor del control]]),AND(Tabla135[[#This Row],[No. de Control]]=1,Tabla135[[#This Row],[Desplazamiento en la Matriz]]="Probabilidad"),E1121,AND(Tabla135[[#This Row],[No. de Control]]&gt;1,Tabla135[[#This Row],[Desplazamiento en la Matriz]]="Probabilidad"),AC1120),""),"")</f>
        <v/>
      </c>
      <c r="AD1121" s="310">
        <f>IFERROR(_xlfn.MINIFS(Tabla135[Probabilidad residual],Tabla135[Id Riesgo],Tabla135[[#This Row],[Id Riesgo]]),"")</f>
        <v>0</v>
      </c>
      <c r="AE1121" s="310">
        <f>IFERROR(_xlfn.MINIFS(Tabla135[Impacto residual],Tabla135[Id Riesgo],Tabla135[[#This Row],[Id Riesgo]]),"")</f>
        <v>0</v>
      </c>
      <c r="AF1121" s="310" t="str" cm="1">
        <f t="array" ref="AF112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21" s="310" t="str" cm="1">
        <f t="array" ref="AG112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2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21" s="213"/>
      <c r="AJ1121" s="727">
        <f>_xlfn.MINIFS(Tabla135[Probabilidad residual],Tabla135[Id Riesgo],Tabla135[[#This Row],[Id Riesgo]])</f>
        <v>0</v>
      </c>
      <c r="AK1121" s="727">
        <f>_xlfn.MINIFS(Tabla135[Impacto residual],Tabla135[Id Riesgo],Tabla135[[#This Row],[Id Riesgo]])</f>
        <v>0</v>
      </c>
      <c r="AL1121" s="727"/>
      <c r="AM1121" s="727"/>
      <c r="AN1121" s="213"/>
      <c r="AO1121" s="213"/>
      <c r="AP1121" s="213"/>
      <c r="AQ1121" s="213"/>
      <c r="AR1121" s="213"/>
      <c r="AS1121" s="213"/>
      <c r="AT1121" s="213"/>
      <c r="AU1121" s="213"/>
      <c r="AV1121" s="213"/>
      <c r="AW1121" s="213"/>
      <c r="AX1121" s="213"/>
      <c r="AY1121" s="213"/>
    </row>
    <row r="1122" spans="1:51" ht="14.6" x14ac:dyDescent="0.4">
      <c r="A1122" s="735" t="str">
        <f>Tabla135[[#This Row],[Id Riesgo]]</f>
        <v>RC112</v>
      </c>
      <c r="B1122" s="736" t="str">
        <f>Tabla135[[#This Row],[Riesgo]]</f>
        <v/>
      </c>
      <c r="C1122" s="742" t="b">
        <f>Tabla135[[#This Row],[Identificado en paso 1 y 2?]]</f>
        <v>0</v>
      </c>
      <c r="D1122" s="727" t="str">
        <f>_xlfn.XLOOKUP(Tabla135[[#This Row],[Id Riesgo]],Tabla13[Id Riesgo],Tabla13[Probabilidad],"",1)</f>
        <v/>
      </c>
      <c r="E1122" s="727" t="str">
        <f>IF(C1122=TRUE,_xlfn.XLOOKUP(Tabla135[[#This Row],[Id Riesgo]],Tabla13[Id Riesgo],Tabla13[Porcentaje Impacto],"",1),"")</f>
        <v/>
      </c>
      <c r="F1122" s="290" t="s">
        <v>243</v>
      </c>
      <c r="G1122" s="415" t="b">
        <f>_xlfn.XLOOKUP(F1122,Tabla13[Id Riesgo],Tabla13[Registro diligenciado],FALSE,1)</f>
        <v>0</v>
      </c>
      <c r="H1122" s="290" t="str">
        <f>IF(G1122,_xlfn.XLOOKUP(F1122,Tabla6[Id Riesgo],Tabla6[DESCRIPCIÓN DEL RIESGO],FALSE,1),"")</f>
        <v/>
      </c>
      <c r="I1122" s="327" t="str">
        <f>_xlfn.XLOOKUP(Tabla135[[#This Row],[Id Riesgo]],Tabla13[Id Riesgo],Tabla13[Probabilidad])</f>
        <v/>
      </c>
      <c r="J1122" s="327" t="str">
        <f>_xlfn.XLOOKUP(Tabla135[[#This Row],[Id Riesgo]],Tabla13[Id Riesgo],Tabla13[Porcentaje Impacto],"",1)</f>
        <v/>
      </c>
      <c r="K1122" s="311">
        <v>1</v>
      </c>
      <c r="L1122" s="314"/>
      <c r="M1122" s="314"/>
      <c r="N1122" s="314"/>
      <c r="O1122" s="295"/>
      <c r="P1122" s="314"/>
      <c r="Q1122" s="328" t="str">
        <f>_xlfn.TEXTJOIN(" ",TRUE,Tabla135[[#This Row],[Actividad - Acción ¿Qué?
Inicia con verbo]],Tabla135[[#This Row],[Complemento
(Observaciones o desviaciones)]])</f>
        <v/>
      </c>
      <c r="R1122" s="295"/>
      <c r="S1122" s="327" t="str">
        <f>_xlfn.XLOOKUP(Tabla135[[#This Row],[Tipo de control]],Tabla7[Tipo de control],Tabla7[Peso],"",1)</f>
        <v/>
      </c>
      <c r="T1122" s="290" t="str">
        <f>_xlfn.XLOOKUP(Tabla135[[#This Row],[Tipo de control]],Tabla7[Tipo de control],Tabla7[Afectación matriz],"",1)</f>
        <v/>
      </c>
      <c r="U1122" s="295"/>
      <c r="V1122" s="327" t="str">
        <f>_xlfn.XLOOKUP(Tabla135[[#This Row],[Implementación]],Tabla11[Implementación],Tabla11[Peso],"",1)</f>
        <v/>
      </c>
      <c r="W1122" s="295"/>
      <c r="X1122" s="295"/>
      <c r="Y1122" s="295"/>
      <c r="Z1122" s="295"/>
      <c r="AA1122" s="310" t="str">
        <f>IFERROR(Tabla135[[#This Row],[Peso del control]]+Tabla135[[#This Row],[Peso de la implementación]],"")</f>
        <v/>
      </c>
      <c r="AB1122" s="310" t="str" cm="1">
        <f t="array" ref="AB1122">IFERROR(IF(Tabla135[[#This Row],[Registro diligenciado]]=TRUE,_xlfn.IFS(AND(Tabla135[[#This Row],[No. de Control]]=1,Tabla135[[#This Row],[Desplazamiento en la Matriz]]="Probabilidad"),D1122-(D1122*Tabla135[[#This Row],[Valor del control]]),AND(Tabla135[[#This Row],[No. de Control]]&gt;1,Tabla135[[#This Row],[Desplazamiento en la Matriz]]="Probabilidad"),AB1121-(AB1121*Tabla135[[#This Row],[Valor del control]]),AND(Tabla135[[#This Row],[No. de Control]]=1,Tabla135[[#This Row],[Desplazamiento en la Matriz]]="Impacto"),D1122,AND(Tabla135[[#This Row],[No. de Control]]&gt;1,Tabla135[[#This Row],[Desplazamiento en la Matriz]]="Impacto"),AB1121),""),"")</f>
        <v/>
      </c>
      <c r="AC1122" s="310" t="str" cm="1">
        <f t="array" ref="AC1122">IFERROR(IF(Tabla135[[#This Row],[Registro diligenciado]]=TRUE,_xlfn.IFS(AND(Tabla135[[#This Row],[No. de Control]]=1,Tabla135[[#This Row],[Desplazamiento en la Matriz]]="Impacto"),E1122-(E1122*Tabla135[[#This Row],[Valor del control]]),AND(Tabla135[[#This Row],[No. de Control]]&gt;1,Tabla135[[#This Row],[Desplazamiento en la Matriz]]="Impacto"),AC1121-(AC1121*Tabla135[[#This Row],[Valor del control]]),AND(Tabla135[[#This Row],[No. de Control]]=1,Tabla135[[#This Row],[Desplazamiento en la Matriz]]="Probabilidad"),E1122,AND(Tabla135[[#This Row],[No. de Control]]&gt;1,Tabla135[[#This Row],[Desplazamiento en la Matriz]]="Probabilidad"),AC1121),""),"")</f>
        <v/>
      </c>
      <c r="AD1122" s="310">
        <f>IFERROR(_xlfn.MINIFS(Tabla135[Probabilidad residual],Tabla135[Id Riesgo],Tabla135[[#This Row],[Id Riesgo]]),"")</f>
        <v>0</v>
      </c>
      <c r="AE1122" s="310">
        <f>IFERROR(_xlfn.MINIFS(Tabla135[Impacto residual],Tabla135[Id Riesgo],Tabla135[[#This Row],[Id Riesgo]]),"")</f>
        <v>0</v>
      </c>
      <c r="AF1122" s="310" t="str" cm="1">
        <f t="array" ref="AF112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22" s="310" t="str" cm="1">
        <f t="array" ref="AG112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2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22" s="213"/>
      <c r="AJ1122" s="727">
        <f>_xlfn.MINIFS(Tabla135[Probabilidad residual],Tabla135[Id Riesgo],Tabla135[[#This Row],[Id Riesgo]])</f>
        <v>0</v>
      </c>
      <c r="AK1122" s="727">
        <f>_xlfn.MINIFS(Tabla135[Impacto residual],Tabla135[Id Riesgo],Tabla135[[#This Row],[Id Riesgo]])</f>
        <v>0</v>
      </c>
      <c r="AL1122" s="727" t="str" cm="1">
        <f t="array" ref="AL1122">IFERROR(_xlfn.IFS(AND(AJ1122&gt;=CONFIGURACIÓN!$BF$6,AJ1122&lt;=CONFIGURACIÓN!$BG$6),CONFIGURACIÓN!$BE$6,AND(AJ1122&gt;=CONFIGURACIÓN!$BF$7,AJ1122&lt;=CONFIGURACIÓN!$BG$7),CONFIGURACIÓN!$BE$7,AND(AJ1122&gt;=CONFIGURACIÓN!$BF$8,AJ1122&lt;=CONFIGURACIÓN!$BG$8),CONFIGURACIÓN!$BE$8,AND(AJ1122&gt;=CONFIGURACIÓN!$BF$9,AJ1122&lt;=CONFIGURACIÓN!$BG$9),CONFIGURACIÓN!$BE$9,AND(AJ1122&gt;=CONFIGURACIÓN!$BF$10,AJ1122&lt;=CONFIGURACIÓN!$BG$10),CONFIGURACIÓN!$BE$10),"")</f>
        <v/>
      </c>
      <c r="AM1122" s="727" t="str" cm="1">
        <f t="array" ref="AM1122">IFERROR(_xlfn.IFS(AND(AK1122&gt;=CONFIGURACIÓN!$BJ$6,AK1122&lt;=CONFIGURACIÓN!$BK$6),CONFIGURACIÓN!$BI$6,AND(AK1122&gt;=CONFIGURACIÓN!$BJ$7,AK1122&lt;=CONFIGURACIÓN!$BK$7),CONFIGURACIÓN!$BI$7,AND(AK1122&gt;=CONFIGURACIÓN!$BJ$8,AK1122&lt;=CONFIGURACIÓN!$BK$8),CONFIGURACIÓN!$BI$8,AND(AK1122&gt;=CONFIGURACIÓN!$BJ$9,AK1122&lt;=CONFIGURACIÓN!$BK$9),CONFIGURACIÓN!$BI$9,AND(AK1122&gt;=CONFIGURACIÓN!$BJ$10,AK1122&lt;=CONFIGURACIÓN!$BK$10),CONFIGURACIÓN!$BI$10),"")</f>
        <v/>
      </c>
      <c r="AN1122" s="213"/>
      <c r="AO1122" s="213"/>
      <c r="AP1122" s="213"/>
      <c r="AQ1122" s="213"/>
      <c r="AR1122" s="213"/>
      <c r="AS1122" s="213"/>
      <c r="AT1122" s="213"/>
      <c r="AU1122" s="213"/>
      <c r="AV1122" s="213"/>
      <c r="AW1122" s="213"/>
      <c r="AX1122" s="213"/>
      <c r="AY1122" s="213"/>
    </row>
    <row r="1123" spans="1:51" ht="14.6" x14ac:dyDescent="0.4">
      <c r="A1123" s="735" t="str">
        <f>Tabla135[[#This Row],[Id Riesgo]]</f>
        <v>RC112</v>
      </c>
      <c r="B1123" s="736" t="str">
        <f>Tabla135[[#This Row],[Riesgo]]</f>
        <v/>
      </c>
      <c r="C1123" s="742" t="b">
        <f>Tabla135[[#This Row],[Identificado en paso 1 y 2?]]</f>
        <v>0</v>
      </c>
      <c r="D1123" s="727" t="str">
        <f>_xlfn.XLOOKUP(Tabla135[[#This Row],[Id Riesgo]],Tabla13[Id Riesgo],Tabla13[Probabilidad],"",1)</f>
        <v/>
      </c>
      <c r="E1123" s="727" t="str">
        <f>IF(C1123=TRUE,_xlfn.XLOOKUP(Tabla135[[#This Row],[Id Riesgo]],Tabla13[Id Riesgo],Tabla13[Porcentaje Impacto],"",1),"")</f>
        <v/>
      </c>
      <c r="F1123" s="290" t="str">
        <f t="shared" ref="F1123:F1131" si="111">F1122</f>
        <v>RC112</v>
      </c>
      <c r="G1123" s="415" t="b">
        <f>_xlfn.XLOOKUP(F1123,Tabla13[Id Riesgo],Tabla13[Registro diligenciado],FALSE,1)</f>
        <v>0</v>
      </c>
      <c r="H1123" s="290" t="str">
        <f>IF(G1123,_xlfn.XLOOKUP(F1123,Tabla6[Id Riesgo],Tabla6[DESCRIPCIÓN DEL RIESGO],FALSE,1),"")</f>
        <v/>
      </c>
      <c r="I1123" s="327" t="str">
        <f>_xlfn.XLOOKUP(Tabla135[[#This Row],[Id Riesgo]],Tabla13[Id Riesgo],Tabla13[Probabilidad])</f>
        <v/>
      </c>
      <c r="J1123" s="327" t="str">
        <f>_xlfn.XLOOKUP(Tabla135[[#This Row],[Id Riesgo]],Tabla13[Id Riesgo],Tabla13[Porcentaje Impacto],"",1)</f>
        <v/>
      </c>
      <c r="K1123" s="311">
        <v>2</v>
      </c>
      <c r="L1123" s="314"/>
      <c r="M1123" s="314"/>
      <c r="N1123" s="314"/>
      <c r="O1123" s="295"/>
      <c r="P1123" s="314"/>
      <c r="Q1123" s="328" t="str">
        <f>_xlfn.TEXTJOIN(" ",TRUE,Tabla135[[#This Row],[Actividad - Acción ¿Qué?
Inicia con verbo]],Tabla135[[#This Row],[Complemento
(Observaciones o desviaciones)]])</f>
        <v/>
      </c>
      <c r="R1123" s="295"/>
      <c r="S1123" s="327" t="str">
        <f>_xlfn.XLOOKUP(Tabla135[[#This Row],[Tipo de control]],Tabla7[Tipo de control],Tabla7[Peso],"",1)</f>
        <v/>
      </c>
      <c r="T1123" s="290" t="str">
        <f>_xlfn.XLOOKUP(Tabla135[[#This Row],[Tipo de control]],Tabla7[Tipo de control],Tabla7[Afectación matriz],"",1)</f>
        <v/>
      </c>
      <c r="U1123" s="295"/>
      <c r="V1123" s="327" t="str">
        <f>_xlfn.XLOOKUP(Tabla135[[#This Row],[Implementación]],Tabla11[Implementación],Tabla11[Peso],"",1)</f>
        <v/>
      </c>
      <c r="W1123" s="295"/>
      <c r="X1123" s="295"/>
      <c r="Y1123" s="295"/>
      <c r="Z1123" s="295"/>
      <c r="AA1123" s="310" t="str">
        <f>IFERROR(Tabla135[[#This Row],[Peso del control]]+Tabla135[[#This Row],[Peso de la implementación]],"")</f>
        <v/>
      </c>
      <c r="AB1123" s="310" t="str" cm="1">
        <f t="array" ref="AB1123">IFERROR(IF(Tabla135[[#This Row],[Registro diligenciado]]=TRUE,_xlfn.IFS(AND(Tabla135[[#This Row],[No. de Control]]=1,Tabla135[[#This Row],[Desplazamiento en la Matriz]]="Probabilidad"),D1123-(D1123*Tabla135[[#This Row],[Valor del control]]),AND(Tabla135[[#This Row],[No. de Control]]&gt;1,Tabla135[[#This Row],[Desplazamiento en la Matriz]]="Probabilidad"),AB1122-(AB1122*Tabla135[[#This Row],[Valor del control]]),AND(Tabla135[[#This Row],[No. de Control]]=1,Tabla135[[#This Row],[Desplazamiento en la Matriz]]="Impacto"),D1123,AND(Tabla135[[#This Row],[No. de Control]]&gt;1,Tabla135[[#This Row],[Desplazamiento en la Matriz]]="Impacto"),AB1122),""),"")</f>
        <v/>
      </c>
      <c r="AC1123" s="310" t="str" cm="1">
        <f t="array" ref="AC1123">IFERROR(IF(Tabla135[[#This Row],[Registro diligenciado]]=TRUE,_xlfn.IFS(AND(Tabla135[[#This Row],[No. de Control]]=1,Tabla135[[#This Row],[Desplazamiento en la Matriz]]="Impacto"),E1123-(E1123*Tabla135[[#This Row],[Valor del control]]),AND(Tabla135[[#This Row],[No. de Control]]&gt;1,Tabla135[[#This Row],[Desplazamiento en la Matriz]]="Impacto"),AC1122-(AC1122*Tabla135[[#This Row],[Valor del control]]),AND(Tabla135[[#This Row],[No. de Control]]=1,Tabla135[[#This Row],[Desplazamiento en la Matriz]]="Probabilidad"),E1123,AND(Tabla135[[#This Row],[No. de Control]]&gt;1,Tabla135[[#This Row],[Desplazamiento en la Matriz]]="Probabilidad"),AC1122),""),"")</f>
        <v/>
      </c>
      <c r="AD1123" s="310">
        <f>IFERROR(_xlfn.MINIFS(Tabla135[Probabilidad residual],Tabla135[Id Riesgo],Tabla135[[#This Row],[Id Riesgo]]),"")</f>
        <v>0</v>
      </c>
      <c r="AE1123" s="310">
        <f>IFERROR(_xlfn.MINIFS(Tabla135[Impacto residual],Tabla135[Id Riesgo],Tabla135[[#This Row],[Id Riesgo]]),"")</f>
        <v>0</v>
      </c>
      <c r="AF1123" s="310" t="str" cm="1">
        <f t="array" ref="AF112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23" s="310" t="str" cm="1">
        <f t="array" ref="AG112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2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23" s="213"/>
      <c r="AJ1123" s="727">
        <f>_xlfn.MINIFS(Tabla135[Probabilidad residual],Tabla135[Id Riesgo],Tabla135[[#This Row],[Id Riesgo]])</f>
        <v>0</v>
      </c>
      <c r="AK1123" s="727">
        <f>_xlfn.MINIFS(Tabla135[Impacto residual],Tabla135[Id Riesgo],Tabla135[[#This Row],[Id Riesgo]])</f>
        <v>0</v>
      </c>
      <c r="AL1123" s="727"/>
      <c r="AM1123" s="727"/>
      <c r="AN1123" s="213"/>
      <c r="AO1123" s="213"/>
      <c r="AP1123" s="213"/>
      <c r="AQ1123" s="213"/>
      <c r="AR1123" s="213"/>
      <c r="AS1123" s="213"/>
      <c r="AT1123" s="213"/>
      <c r="AU1123" s="213"/>
      <c r="AV1123" s="213"/>
      <c r="AW1123" s="213"/>
      <c r="AX1123" s="213"/>
      <c r="AY1123" s="213"/>
    </row>
    <row r="1124" spans="1:51" ht="14.6" x14ac:dyDescent="0.4">
      <c r="A1124" s="735" t="str">
        <f>Tabla135[[#This Row],[Id Riesgo]]</f>
        <v>RC112</v>
      </c>
      <c r="B1124" s="736" t="str">
        <f>Tabla135[[#This Row],[Riesgo]]</f>
        <v/>
      </c>
      <c r="C1124" s="742" t="b">
        <f>Tabla135[[#This Row],[Identificado en paso 1 y 2?]]</f>
        <v>0</v>
      </c>
      <c r="D1124" s="727" t="str">
        <f>_xlfn.XLOOKUP(Tabla135[[#This Row],[Id Riesgo]],Tabla13[Id Riesgo],Tabla13[Probabilidad],"",1)</f>
        <v/>
      </c>
      <c r="E1124" s="727" t="str">
        <f>IF(C1124=TRUE,_xlfn.XLOOKUP(Tabla135[[#This Row],[Id Riesgo]],Tabla13[Id Riesgo],Tabla13[Porcentaje Impacto],"",1),"")</f>
        <v/>
      </c>
      <c r="F1124" s="290" t="str">
        <f t="shared" si="111"/>
        <v>RC112</v>
      </c>
      <c r="G1124" s="415" t="b">
        <f>_xlfn.XLOOKUP(F1124,Tabla13[Id Riesgo],Tabla13[Registro diligenciado],FALSE,1)</f>
        <v>0</v>
      </c>
      <c r="H1124" s="290" t="str">
        <f>IF(G1124,_xlfn.XLOOKUP(F1124,Tabla6[Id Riesgo],Tabla6[DESCRIPCIÓN DEL RIESGO],FALSE,1),"")</f>
        <v/>
      </c>
      <c r="I1124" s="327" t="str">
        <f>_xlfn.XLOOKUP(Tabla135[[#This Row],[Id Riesgo]],Tabla13[Id Riesgo],Tabla13[Probabilidad])</f>
        <v/>
      </c>
      <c r="J1124" s="327" t="str">
        <f>_xlfn.XLOOKUP(Tabla135[[#This Row],[Id Riesgo]],Tabla13[Id Riesgo],Tabla13[Porcentaje Impacto],"",1)</f>
        <v/>
      </c>
      <c r="K1124" s="311">
        <v>3</v>
      </c>
      <c r="L1124" s="314"/>
      <c r="M1124" s="314"/>
      <c r="N1124" s="314"/>
      <c r="O1124" s="295"/>
      <c r="P1124" s="314"/>
      <c r="Q1124" s="328" t="str">
        <f>_xlfn.TEXTJOIN(" ",TRUE,Tabla135[[#This Row],[Actividad - Acción ¿Qué?
Inicia con verbo]],Tabla135[[#This Row],[Complemento
(Observaciones o desviaciones)]])</f>
        <v/>
      </c>
      <c r="R1124" s="295"/>
      <c r="S1124" s="327" t="str">
        <f>_xlfn.XLOOKUP(Tabla135[[#This Row],[Tipo de control]],Tabla7[Tipo de control],Tabla7[Peso],"",1)</f>
        <v/>
      </c>
      <c r="T1124" s="290" t="str">
        <f>_xlfn.XLOOKUP(Tabla135[[#This Row],[Tipo de control]],Tabla7[Tipo de control],Tabla7[Afectación matriz],"",1)</f>
        <v/>
      </c>
      <c r="U1124" s="295"/>
      <c r="V1124" s="327" t="str">
        <f>_xlfn.XLOOKUP(Tabla135[[#This Row],[Implementación]],Tabla11[Implementación],Tabla11[Peso],"",1)</f>
        <v/>
      </c>
      <c r="W1124" s="295"/>
      <c r="X1124" s="295"/>
      <c r="Y1124" s="295"/>
      <c r="Z1124" s="295"/>
      <c r="AA1124" s="310" t="str">
        <f>IFERROR(Tabla135[[#This Row],[Peso del control]]+Tabla135[[#This Row],[Peso de la implementación]],"")</f>
        <v/>
      </c>
      <c r="AB1124" s="310" t="str" cm="1">
        <f t="array" ref="AB1124">IFERROR(IF(Tabla135[[#This Row],[Registro diligenciado]]=TRUE,_xlfn.IFS(AND(Tabla135[[#This Row],[No. de Control]]=1,Tabla135[[#This Row],[Desplazamiento en la Matriz]]="Probabilidad"),D1124-(D1124*Tabla135[[#This Row],[Valor del control]]),AND(Tabla135[[#This Row],[No. de Control]]&gt;1,Tabla135[[#This Row],[Desplazamiento en la Matriz]]="Probabilidad"),AB1123-(AB1123*Tabla135[[#This Row],[Valor del control]]),AND(Tabla135[[#This Row],[No. de Control]]=1,Tabla135[[#This Row],[Desplazamiento en la Matriz]]="Impacto"),D1124,AND(Tabla135[[#This Row],[No. de Control]]&gt;1,Tabla135[[#This Row],[Desplazamiento en la Matriz]]="Impacto"),AB1123),""),"")</f>
        <v/>
      </c>
      <c r="AC1124" s="310" t="str" cm="1">
        <f t="array" ref="AC1124">IFERROR(IF(Tabla135[[#This Row],[Registro diligenciado]]=TRUE,_xlfn.IFS(AND(Tabla135[[#This Row],[No. de Control]]=1,Tabla135[[#This Row],[Desplazamiento en la Matriz]]="Impacto"),E1124-(E1124*Tabla135[[#This Row],[Valor del control]]),AND(Tabla135[[#This Row],[No. de Control]]&gt;1,Tabla135[[#This Row],[Desplazamiento en la Matriz]]="Impacto"),AC1123-(AC1123*Tabla135[[#This Row],[Valor del control]]),AND(Tabla135[[#This Row],[No. de Control]]=1,Tabla135[[#This Row],[Desplazamiento en la Matriz]]="Probabilidad"),E1124,AND(Tabla135[[#This Row],[No. de Control]]&gt;1,Tabla135[[#This Row],[Desplazamiento en la Matriz]]="Probabilidad"),AC1123),""),"")</f>
        <v/>
      </c>
      <c r="AD1124" s="310">
        <f>IFERROR(_xlfn.MINIFS(Tabla135[Probabilidad residual],Tabla135[Id Riesgo],Tabla135[[#This Row],[Id Riesgo]]),"")</f>
        <v>0</v>
      </c>
      <c r="AE1124" s="310">
        <f>IFERROR(_xlfn.MINIFS(Tabla135[Impacto residual],Tabla135[Id Riesgo],Tabla135[[#This Row],[Id Riesgo]]),"")</f>
        <v>0</v>
      </c>
      <c r="AF1124" s="310" t="str" cm="1">
        <f t="array" ref="AF112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24" s="310" t="str" cm="1">
        <f t="array" ref="AG112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2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24" s="213"/>
      <c r="AJ1124" s="727">
        <f>_xlfn.MINIFS(Tabla135[Probabilidad residual],Tabla135[Id Riesgo],Tabla135[[#This Row],[Id Riesgo]])</f>
        <v>0</v>
      </c>
      <c r="AK1124" s="727">
        <f>_xlfn.MINIFS(Tabla135[Impacto residual],Tabla135[Id Riesgo],Tabla135[[#This Row],[Id Riesgo]])</f>
        <v>0</v>
      </c>
      <c r="AL1124" s="727"/>
      <c r="AM1124" s="727"/>
      <c r="AN1124" s="213"/>
      <c r="AO1124" s="213"/>
      <c r="AP1124" s="213"/>
      <c r="AQ1124" s="213"/>
      <c r="AR1124" s="213"/>
      <c r="AS1124" s="213"/>
      <c r="AT1124" s="213"/>
      <c r="AU1124" s="213"/>
      <c r="AV1124" s="213"/>
      <c r="AW1124" s="213"/>
      <c r="AX1124" s="213"/>
      <c r="AY1124" s="213"/>
    </row>
    <row r="1125" spans="1:51" ht="14.6" x14ac:dyDescent="0.4">
      <c r="A1125" s="735" t="str">
        <f>Tabla135[[#This Row],[Id Riesgo]]</f>
        <v>RC112</v>
      </c>
      <c r="B1125" s="736" t="str">
        <f>Tabla135[[#This Row],[Riesgo]]</f>
        <v/>
      </c>
      <c r="C1125" s="742" t="b">
        <f>Tabla135[[#This Row],[Identificado en paso 1 y 2?]]</f>
        <v>0</v>
      </c>
      <c r="D1125" s="727" t="str">
        <f>_xlfn.XLOOKUP(Tabla135[[#This Row],[Id Riesgo]],Tabla13[Id Riesgo],Tabla13[Probabilidad],"",1)</f>
        <v/>
      </c>
      <c r="E1125" s="727" t="str">
        <f>IF(C1125=TRUE,_xlfn.XLOOKUP(Tabla135[[#This Row],[Id Riesgo]],Tabla13[Id Riesgo],Tabla13[Porcentaje Impacto],"",1),"")</f>
        <v/>
      </c>
      <c r="F1125" s="290" t="str">
        <f t="shared" si="111"/>
        <v>RC112</v>
      </c>
      <c r="G1125" s="415" t="b">
        <f>_xlfn.XLOOKUP(F1125,Tabla13[Id Riesgo],Tabla13[Registro diligenciado],FALSE,1)</f>
        <v>0</v>
      </c>
      <c r="H1125" s="290" t="str">
        <f>IF(G1125,_xlfn.XLOOKUP(F1125,Tabla6[Id Riesgo],Tabla6[DESCRIPCIÓN DEL RIESGO],FALSE,1),"")</f>
        <v/>
      </c>
      <c r="I1125" s="327" t="str">
        <f>_xlfn.XLOOKUP(Tabla135[[#This Row],[Id Riesgo]],Tabla13[Id Riesgo],Tabla13[Probabilidad])</f>
        <v/>
      </c>
      <c r="J1125" s="327" t="str">
        <f>_xlfn.XLOOKUP(Tabla135[[#This Row],[Id Riesgo]],Tabla13[Id Riesgo],Tabla13[Porcentaje Impacto],"",1)</f>
        <v/>
      </c>
      <c r="K1125" s="311">
        <v>4</v>
      </c>
      <c r="L1125" s="314"/>
      <c r="M1125" s="314"/>
      <c r="N1125" s="314"/>
      <c r="O1125" s="295"/>
      <c r="P1125" s="314"/>
      <c r="Q1125" s="328" t="str">
        <f>_xlfn.TEXTJOIN(" ",TRUE,Tabla135[[#This Row],[Actividad - Acción ¿Qué?
Inicia con verbo]],Tabla135[[#This Row],[Complemento
(Observaciones o desviaciones)]])</f>
        <v/>
      </c>
      <c r="R1125" s="295"/>
      <c r="S1125" s="327" t="str">
        <f>_xlfn.XLOOKUP(Tabla135[[#This Row],[Tipo de control]],Tabla7[Tipo de control],Tabla7[Peso],"",1)</f>
        <v/>
      </c>
      <c r="T1125" s="290" t="str">
        <f>_xlfn.XLOOKUP(Tabla135[[#This Row],[Tipo de control]],Tabla7[Tipo de control],Tabla7[Afectación matriz],"",1)</f>
        <v/>
      </c>
      <c r="U1125" s="295"/>
      <c r="V1125" s="327" t="str">
        <f>_xlfn.XLOOKUP(Tabla135[[#This Row],[Implementación]],Tabla11[Implementación],Tabla11[Peso],"",1)</f>
        <v/>
      </c>
      <c r="W1125" s="295"/>
      <c r="X1125" s="295"/>
      <c r="Y1125" s="295"/>
      <c r="Z1125" s="295"/>
      <c r="AA1125" s="310" t="str">
        <f>IFERROR(Tabla135[[#This Row],[Peso del control]]+Tabla135[[#This Row],[Peso de la implementación]],"")</f>
        <v/>
      </c>
      <c r="AB1125" s="310" t="str" cm="1">
        <f t="array" ref="AB1125">IFERROR(IF(Tabla135[[#This Row],[Registro diligenciado]]=TRUE,_xlfn.IFS(AND(Tabla135[[#This Row],[No. de Control]]=1,Tabla135[[#This Row],[Desplazamiento en la Matriz]]="Probabilidad"),D1125-(D1125*Tabla135[[#This Row],[Valor del control]]),AND(Tabla135[[#This Row],[No. de Control]]&gt;1,Tabla135[[#This Row],[Desplazamiento en la Matriz]]="Probabilidad"),AB1124-(AB1124*Tabla135[[#This Row],[Valor del control]]),AND(Tabla135[[#This Row],[No. de Control]]=1,Tabla135[[#This Row],[Desplazamiento en la Matriz]]="Impacto"),D1125,AND(Tabla135[[#This Row],[No. de Control]]&gt;1,Tabla135[[#This Row],[Desplazamiento en la Matriz]]="Impacto"),AB1124),""),"")</f>
        <v/>
      </c>
      <c r="AC1125" s="310" t="str" cm="1">
        <f t="array" ref="AC1125">IFERROR(IF(Tabla135[[#This Row],[Registro diligenciado]]=TRUE,_xlfn.IFS(AND(Tabla135[[#This Row],[No. de Control]]=1,Tabla135[[#This Row],[Desplazamiento en la Matriz]]="Impacto"),E1125-(E1125*Tabla135[[#This Row],[Valor del control]]),AND(Tabla135[[#This Row],[No. de Control]]&gt;1,Tabla135[[#This Row],[Desplazamiento en la Matriz]]="Impacto"),AC1124-(AC1124*Tabla135[[#This Row],[Valor del control]]),AND(Tabla135[[#This Row],[No. de Control]]=1,Tabla135[[#This Row],[Desplazamiento en la Matriz]]="Probabilidad"),E1125,AND(Tabla135[[#This Row],[No. de Control]]&gt;1,Tabla135[[#This Row],[Desplazamiento en la Matriz]]="Probabilidad"),AC1124),""),"")</f>
        <v/>
      </c>
      <c r="AD1125" s="310">
        <f>IFERROR(_xlfn.MINIFS(Tabla135[Probabilidad residual],Tabla135[Id Riesgo],Tabla135[[#This Row],[Id Riesgo]]),"")</f>
        <v>0</v>
      </c>
      <c r="AE1125" s="310">
        <f>IFERROR(_xlfn.MINIFS(Tabla135[Impacto residual],Tabla135[Id Riesgo],Tabla135[[#This Row],[Id Riesgo]]),"")</f>
        <v>0</v>
      </c>
      <c r="AF1125" s="310" t="str" cm="1">
        <f t="array" ref="AF112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25" s="310" t="str" cm="1">
        <f t="array" ref="AG112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2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25" s="213"/>
      <c r="AJ1125" s="727">
        <f>_xlfn.MINIFS(Tabla135[Probabilidad residual],Tabla135[Id Riesgo],Tabla135[[#This Row],[Id Riesgo]])</f>
        <v>0</v>
      </c>
      <c r="AK1125" s="727">
        <f>_xlfn.MINIFS(Tabla135[Impacto residual],Tabla135[Id Riesgo],Tabla135[[#This Row],[Id Riesgo]])</f>
        <v>0</v>
      </c>
      <c r="AL1125" s="727"/>
      <c r="AM1125" s="727"/>
      <c r="AN1125" s="213"/>
      <c r="AO1125" s="213"/>
      <c r="AP1125" s="213"/>
      <c r="AQ1125" s="213"/>
      <c r="AR1125" s="213"/>
      <c r="AS1125" s="213"/>
      <c r="AT1125" s="213"/>
      <c r="AU1125" s="213"/>
      <c r="AV1125" s="213"/>
      <c r="AW1125" s="213"/>
      <c r="AX1125" s="213"/>
      <c r="AY1125" s="213"/>
    </row>
    <row r="1126" spans="1:51" ht="14.6" x14ac:dyDescent="0.4">
      <c r="A1126" s="735" t="str">
        <f>Tabla135[[#This Row],[Id Riesgo]]</f>
        <v>RC112</v>
      </c>
      <c r="B1126" s="736" t="str">
        <f>Tabla135[[#This Row],[Riesgo]]</f>
        <v/>
      </c>
      <c r="C1126" s="742" t="b">
        <f>Tabla135[[#This Row],[Identificado en paso 1 y 2?]]</f>
        <v>0</v>
      </c>
      <c r="D1126" s="727" t="str">
        <f>_xlfn.XLOOKUP(Tabla135[[#This Row],[Id Riesgo]],Tabla13[Id Riesgo],Tabla13[Probabilidad],"",1)</f>
        <v/>
      </c>
      <c r="E1126" s="727" t="str">
        <f>IF(C1126=TRUE,_xlfn.XLOOKUP(Tabla135[[#This Row],[Id Riesgo]],Tabla13[Id Riesgo],Tabla13[Porcentaje Impacto],"",1),"")</f>
        <v/>
      </c>
      <c r="F1126" s="290" t="str">
        <f t="shared" si="111"/>
        <v>RC112</v>
      </c>
      <c r="G1126" s="415" t="b">
        <f>_xlfn.XLOOKUP(F1126,Tabla13[Id Riesgo],Tabla13[Registro diligenciado],FALSE,1)</f>
        <v>0</v>
      </c>
      <c r="H1126" s="290" t="str">
        <f>IF(G1126,_xlfn.XLOOKUP(F1126,Tabla6[Id Riesgo],Tabla6[DESCRIPCIÓN DEL RIESGO],FALSE,1),"")</f>
        <v/>
      </c>
      <c r="I1126" s="327" t="str">
        <f>_xlfn.XLOOKUP(Tabla135[[#This Row],[Id Riesgo]],Tabla13[Id Riesgo],Tabla13[Probabilidad])</f>
        <v/>
      </c>
      <c r="J1126" s="327" t="str">
        <f>_xlfn.XLOOKUP(Tabla135[[#This Row],[Id Riesgo]],Tabla13[Id Riesgo],Tabla13[Porcentaje Impacto],"",1)</f>
        <v/>
      </c>
      <c r="K1126" s="311">
        <v>5</v>
      </c>
      <c r="L1126" s="314"/>
      <c r="M1126" s="314"/>
      <c r="N1126" s="314"/>
      <c r="O1126" s="295"/>
      <c r="P1126" s="314"/>
      <c r="Q1126" s="328" t="str">
        <f>_xlfn.TEXTJOIN(" ",TRUE,Tabla135[[#This Row],[Actividad - Acción ¿Qué?
Inicia con verbo]],Tabla135[[#This Row],[Complemento
(Observaciones o desviaciones)]])</f>
        <v/>
      </c>
      <c r="R1126" s="295"/>
      <c r="S1126" s="327" t="str">
        <f>_xlfn.XLOOKUP(Tabla135[[#This Row],[Tipo de control]],Tabla7[Tipo de control],Tabla7[Peso],"",1)</f>
        <v/>
      </c>
      <c r="T1126" s="290" t="str">
        <f>_xlfn.XLOOKUP(Tabla135[[#This Row],[Tipo de control]],Tabla7[Tipo de control],Tabla7[Afectación matriz],"",1)</f>
        <v/>
      </c>
      <c r="U1126" s="295"/>
      <c r="V1126" s="327" t="str">
        <f>_xlfn.XLOOKUP(Tabla135[[#This Row],[Implementación]],Tabla11[Implementación],Tabla11[Peso],"",1)</f>
        <v/>
      </c>
      <c r="W1126" s="295"/>
      <c r="X1126" s="295"/>
      <c r="Y1126" s="295"/>
      <c r="Z1126" s="295"/>
      <c r="AA1126" s="310" t="str">
        <f>IFERROR(Tabla135[[#This Row],[Peso del control]]+Tabla135[[#This Row],[Peso de la implementación]],"")</f>
        <v/>
      </c>
      <c r="AB1126" s="310" t="str" cm="1">
        <f t="array" ref="AB1126">IFERROR(IF(Tabla135[[#This Row],[Registro diligenciado]]=TRUE,_xlfn.IFS(AND(Tabla135[[#This Row],[No. de Control]]=1,Tabla135[[#This Row],[Desplazamiento en la Matriz]]="Probabilidad"),D1126-(D1126*Tabla135[[#This Row],[Valor del control]]),AND(Tabla135[[#This Row],[No. de Control]]&gt;1,Tabla135[[#This Row],[Desplazamiento en la Matriz]]="Probabilidad"),AB1125-(AB1125*Tabla135[[#This Row],[Valor del control]]),AND(Tabla135[[#This Row],[No. de Control]]=1,Tabla135[[#This Row],[Desplazamiento en la Matriz]]="Impacto"),D1126,AND(Tabla135[[#This Row],[No. de Control]]&gt;1,Tabla135[[#This Row],[Desplazamiento en la Matriz]]="Impacto"),AB1125),""),"")</f>
        <v/>
      </c>
      <c r="AC1126" s="310" t="str" cm="1">
        <f t="array" ref="AC1126">IFERROR(IF(Tabla135[[#This Row],[Registro diligenciado]]=TRUE,_xlfn.IFS(AND(Tabla135[[#This Row],[No. de Control]]=1,Tabla135[[#This Row],[Desplazamiento en la Matriz]]="Impacto"),E1126-(E1126*Tabla135[[#This Row],[Valor del control]]),AND(Tabla135[[#This Row],[No. de Control]]&gt;1,Tabla135[[#This Row],[Desplazamiento en la Matriz]]="Impacto"),AC1125-(AC1125*Tabla135[[#This Row],[Valor del control]]),AND(Tabla135[[#This Row],[No. de Control]]=1,Tabla135[[#This Row],[Desplazamiento en la Matriz]]="Probabilidad"),E1126,AND(Tabla135[[#This Row],[No. de Control]]&gt;1,Tabla135[[#This Row],[Desplazamiento en la Matriz]]="Probabilidad"),AC1125),""),"")</f>
        <v/>
      </c>
      <c r="AD1126" s="310">
        <f>IFERROR(_xlfn.MINIFS(Tabla135[Probabilidad residual],Tabla135[Id Riesgo],Tabla135[[#This Row],[Id Riesgo]]),"")</f>
        <v>0</v>
      </c>
      <c r="AE1126" s="310">
        <f>IFERROR(_xlfn.MINIFS(Tabla135[Impacto residual],Tabla135[Id Riesgo],Tabla135[[#This Row],[Id Riesgo]]),"")</f>
        <v>0</v>
      </c>
      <c r="AF1126" s="310" t="str" cm="1">
        <f t="array" ref="AF112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26" s="310" t="str" cm="1">
        <f t="array" ref="AG112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2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26" s="213"/>
      <c r="AJ1126" s="727">
        <f>_xlfn.MINIFS(Tabla135[Probabilidad residual],Tabla135[Id Riesgo],Tabla135[[#This Row],[Id Riesgo]])</f>
        <v>0</v>
      </c>
      <c r="AK1126" s="727">
        <f>_xlfn.MINIFS(Tabla135[Impacto residual],Tabla135[Id Riesgo],Tabla135[[#This Row],[Id Riesgo]])</f>
        <v>0</v>
      </c>
      <c r="AL1126" s="727"/>
      <c r="AM1126" s="727"/>
      <c r="AN1126" s="213"/>
      <c r="AO1126" s="213"/>
      <c r="AP1126" s="213"/>
      <c r="AQ1126" s="213"/>
      <c r="AR1126" s="213"/>
      <c r="AS1126" s="213"/>
      <c r="AT1126" s="213"/>
      <c r="AU1126" s="213"/>
      <c r="AV1126" s="213"/>
      <c r="AW1126" s="213"/>
      <c r="AX1126" s="213"/>
      <c r="AY1126" s="213"/>
    </row>
    <row r="1127" spans="1:51" ht="14.6" x14ac:dyDescent="0.4">
      <c r="A1127" s="735" t="str">
        <f>Tabla135[[#This Row],[Id Riesgo]]</f>
        <v>RC112</v>
      </c>
      <c r="B1127" s="736" t="str">
        <f>Tabla135[[#This Row],[Riesgo]]</f>
        <v/>
      </c>
      <c r="C1127" s="742" t="b">
        <f>Tabla135[[#This Row],[Identificado en paso 1 y 2?]]</f>
        <v>0</v>
      </c>
      <c r="D1127" s="727" t="str">
        <f>_xlfn.XLOOKUP(Tabla135[[#This Row],[Id Riesgo]],Tabla13[Id Riesgo],Tabla13[Probabilidad],"",1)</f>
        <v/>
      </c>
      <c r="E1127" s="727" t="str">
        <f>IF(C1127=TRUE,_xlfn.XLOOKUP(Tabla135[[#This Row],[Id Riesgo]],Tabla13[Id Riesgo],Tabla13[Porcentaje Impacto],"",1),"")</f>
        <v/>
      </c>
      <c r="F1127" s="290" t="str">
        <f t="shared" si="111"/>
        <v>RC112</v>
      </c>
      <c r="G1127" s="415" t="b">
        <f>_xlfn.XLOOKUP(F1127,Tabla13[Id Riesgo],Tabla13[Registro diligenciado],FALSE,1)</f>
        <v>0</v>
      </c>
      <c r="H1127" s="290" t="str">
        <f>IF(G1127,_xlfn.XLOOKUP(F1127,Tabla6[Id Riesgo],Tabla6[DESCRIPCIÓN DEL RIESGO],FALSE,1),"")</f>
        <v/>
      </c>
      <c r="I1127" s="327" t="str">
        <f>_xlfn.XLOOKUP(Tabla135[[#This Row],[Id Riesgo]],Tabla13[Id Riesgo],Tabla13[Probabilidad])</f>
        <v/>
      </c>
      <c r="J1127" s="327" t="str">
        <f>_xlfn.XLOOKUP(Tabla135[[#This Row],[Id Riesgo]],Tabla13[Id Riesgo],Tabla13[Porcentaje Impacto],"",1)</f>
        <v/>
      </c>
      <c r="K1127" s="311">
        <v>6</v>
      </c>
      <c r="L1127" s="314"/>
      <c r="M1127" s="314"/>
      <c r="N1127" s="314"/>
      <c r="O1127" s="295"/>
      <c r="P1127" s="314"/>
      <c r="Q1127" s="328" t="str">
        <f>_xlfn.TEXTJOIN(" ",TRUE,Tabla135[[#This Row],[Actividad - Acción ¿Qué?
Inicia con verbo]],Tabla135[[#This Row],[Complemento
(Observaciones o desviaciones)]])</f>
        <v/>
      </c>
      <c r="R1127" s="295"/>
      <c r="S1127" s="327" t="str">
        <f>_xlfn.XLOOKUP(Tabla135[[#This Row],[Tipo de control]],Tabla7[Tipo de control],Tabla7[Peso],"",1)</f>
        <v/>
      </c>
      <c r="T1127" s="290" t="str">
        <f>_xlfn.XLOOKUP(Tabla135[[#This Row],[Tipo de control]],Tabla7[Tipo de control],Tabla7[Afectación matriz],"",1)</f>
        <v/>
      </c>
      <c r="U1127" s="295"/>
      <c r="V1127" s="327" t="str">
        <f>_xlfn.XLOOKUP(Tabla135[[#This Row],[Implementación]],Tabla11[Implementación],Tabla11[Peso],"",1)</f>
        <v/>
      </c>
      <c r="W1127" s="295"/>
      <c r="X1127" s="295"/>
      <c r="Y1127" s="295"/>
      <c r="Z1127" s="295"/>
      <c r="AA1127" s="310" t="str">
        <f>IFERROR(Tabla135[[#This Row],[Peso del control]]+Tabla135[[#This Row],[Peso de la implementación]],"")</f>
        <v/>
      </c>
      <c r="AB1127" s="310" t="str" cm="1">
        <f t="array" ref="AB1127">IFERROR(IF(Tabla135[[#This Row],[Registro diligenciado]]=TRUE,_xlfn.IFS(AND(Tabla135[[#This Row],[No. de Control]]=1,Tabla135[[#This Row],[Desplazamiento en la Matriz]]="Probabilidad"),D1127-(D1127*Tabla135[[#This Row],[Valor del control]]),AND(Tabla135[[#This Row],[No. de Control]]&gt;1,Tabla135[[#This Row],[Desplazamiento en la Matriz]]="Probabilidad"),AB1126-(AB1126*Tabla135[[#This Row],[Valor del control]]),AND(Tabla135[[#This Row],[No. de Control]]=1,Tabla135[[#This Row],[Desplazamiento en la Matriz]]="Impacto"),D1127,AND(Tabla135[[#This Row],[No. de Control]]&gt;1,Tabla135[[#This Row],[Desplazamiento en la Matriz]]="Impacto"),AB1126),""),"")</f>
        <v/>
      </c>
      <c r="AC1127" s="310" t="str" cm="1">
        <f t="array" ref="AC1127">IFERROR(IF(Tabla135[[#This Row],[Registro diligenciado]]=TRUE,_xlfn.IFS(AND(Tabla135[[#This Row],[No. de Control]]=1,Tabla135[[#This Row],[Desplazamiento en la Matriz]]="Impacto"),E1127-(E1127*Tabla135[[#This Row],[Valor del control]]),AND(Tabla135[[#This Row],[No. de Control]]&gt;1,Tabla135[[#This Row],[Desplazamiento en la Matriz]]="Impacto"),AC1126-(AC1126*Tabla135[[#This Row],[Valor del control]]),AND(Tabla135[[#This Row],[No. de Control]]=1,Tabla135[[#This Row],[Desplazamiento en la Matriz]]="Probabilidad"),E1127,AND(Tabla135[[#This Row],[No. de Control]]&gt;1,Tabla135[[#This Row],[Desplazamiento en la Matriz]]="Probabilidad"),AC1126),""),"")</f>
        <v/>
      </c>
      <c r="AD1127" s="310">
        <f>IFERROR(_xlfn.MINIFS(Tabla135[Probabilidad residual],Tabla135[Id Riesgo],Tabla135[[#This Row],[Id Riesgo]]),"")</f>
        <v>0</v>
      </c>
      <c r="AE1127" s="310">
        <f>IFERROR(_xlfn.MINIFS(Tabla135[Impacto residual],Tabla135[Id Riesgo],Tabla135[[#This Row],[Id Riesgo]]),"")</f>
        <v>0</v>
      </c>
      <c r="AF1127" s="310" t="str" cm="1">
        <f t="array" ref="AF112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27" s="310" t="str" cm="1">
        <f t="array" ref="AG112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2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27" s="213"/>
      <c r="AJ1127" s="727">
        <f>_xlfn.MINIFS(Tabla135[Probabilidad residual],Tabla135[Id Riesgo],Tabla135[[#This Row],[Id Riesgo]])</f>
        <v>0</v>
      </c>
      <c r="AK1127" s="727">
        <f>_xlfn.MINIFS(Tabla135[Impacto residual],Tabla135[Id Riesgo],Tabla135[[#This Row],[Id Riesgo]])</f>
        <v>0</v>
      </c>
      <c r="AL1127" s="727"/>
      <c r="AM1127" s="727"/>
      <c r="AN1127" s="213"/>
      <c r="AO1127" s="213"/>
      <c r="AP1127" s="213"/>
      <c r="AQ1127" s="213"/>
      <c r="AR1127" s="213"/>
      <c r="AS1127" s="213"/>
      <c r="AT1127" s="213"/>
      <c r="AU1127" s="213"/>
      <c r="AV1127" s="213"/>
      <c r="AW1127" s="213"/>
      <c r="AX1127" s="213"/>
      <c r="AY1127" s="213"/>
    </row>
    <row r="1128" spans="1:51" ht="14.6" x14ac:dyDescent="0.4">
      <c r="A1128" s="735" t="str">
        <f>Tabla135[[#This Row],[Id Riesgo]]</f>
        <v>RC112</v>
      </c>
      <c r="B1128" s="736" t="str">
        <f>Tabla135[[#This Row],[Riesgo]]</f>
        <v/>
      </c>
      <c r="C1128" s="742" t="b">
        <f>Tabla135[[#This Row],[Identificado en paso 1 y 2?]]</f>
        <v>0</v>
      </c>
      <c r="D1128" s="727" t="str">
        <f>_xlfn.XLOOKUP(Tabla135[[#This Row],[Id Riesgo]],Tabla13[Id Riesgo],Tabla13[Probabilidad],"",1)</f>
        <v/>
      </c>
      <c r="E1128" s="727" t="str">
        <f>IF(C1128=TRUE,_xlfn.XLOOKUP(Tabla135[[#This Row],[Id Riesgo]],Tabla13[Id Riesgo],Tabla13[Porcentaje Impacto],"",1),"")</f>
        <v/>
      </c>
      <c r="F1128" s="290" t="str">
        <f t="shared" si="111"/>
        <v>RC112</v>
      </c>
      <c r="G1128" s="415" t="b">
        <f>_xlfn.XLOOKUP(F1128,Tabla13[Id Riesgo],Tabla13[Registro diligenciado],FALSE,1)</f>
        <v>0</v>
      </c>
      <c r="H1128" s="290" t="str">
        <f>IF(G1128,_xlfn.XLOOKUP(F1128,Tabla6[Id Riesgo],Tabla6[DESCRIPCIÓN DEL RIESGO],FALSE,1),"")</f>
        <v/>
      </c>
      <c r="I1128" s="327" t="str">
        <f>_xlfn.XLOOKUP(Tabla135[[#This Row],[Id Riesgo]],Tabla13[Id Riesgo],Tabla13[Probabilidad])</f>
        <v/>
      </c>
      <c r="J1128" s="327" t="str">
        <f>_xlfn.XLOOKUP(Tabla135[[#This Row],[Id Riesgo]],Tabla13[Id Riesgo],Tabla13[Porcentaje Impacto],"",1)</f>
        <v/>
      </c>
      <c r="K1128" s="311">
        <v>7</v>
      </c>
      <c r="L1128" s="314"/>
      <c r="M1128" s="314"/>
      <c r="N1128" s="314"/>
      <c r="O1128" s="295"/>
      <c r="P1128" s="314"/>
      <c r="Q1128" s="328" t="str">
        <f>_xlfn.TEXTJOIN(" ",TRUE,Tabla135[[#This Row],[Actividad - Acción ¿Qué?
Inicia con verbo]],Tabla135[[#This Row],[Complemento
(Observaciones o desviaciones)]])</f>
        <v/>
      </c>
      <c r="R1128" s="295"/>
      <c r="S1128" s="327" t="str">
        <f>_xlfn.XLOOKUP(Tabla135[[#This Row],[Tipo de control]],Tabla7[Tipo de control],Tabla7[Peso],"",1)</f>
        <v/>
      </c>
      <c r="T1128" s="290" t="str">
        <f>_xlfn.XLOOKUP(Tabla135[[#This Row],[Tipo de control]],Tabla7[Tipo de control],Tabla7[Afectación matriz],"",1)</f>
        <v/>
      </c>
      <c r="U1128" s="295"/>
      <c r="V1128" s="327" t="str">
        <f>_xlfn.XLOOKUP(Tabla135[[#This Row],[Implementación]],Tabla11[Implementación],Tabla11[Peso],"",1)</f>
        <v/>
      </c>
      <c r="W1128" s="295"/>
      <c r="X1128" s="295"/>
      <c r="Y1128" s="295"/>
      <c r="Z1128" s="295"/>
      <c r="AA1128" s="310" t="str">
        <f>IFERROR(Tabla135[[#This Row],[Peso del control]]+Tabla135[[#This Row],[Peso de la implementación]],"")</f>
        <v/>
      </c>
      <c r="AB1128" s="310" t="str" cm="1">
        <f t="array" ref="AB1128">IFERROR(IF(Tabla135[[#This Row],[Registro diligenciado]]=TRUE,_xlfn.IFS(AND(Tabla135[[#This Row],[No. de Control]]=1,Tabla135[[#This Row],[Desplazamiento en la Matriz]]="Probabilidad"),D1128-(D1128*Tabla135[[#This Row],[Valor del control]]),AND(Tabla135[[#This Row],[No. de Control]]&gt;1,Tabla135[[#This Row],[Desplazamiento en la Matriz]]="Probabilidad"),AB1127-(AB1127*Tabla135[[#This Row],[Valor del control]]),AND(Tabla135[[#This Row],[No. de Control]]=1,Tabla135[[#This Row],[Desplazamiento en la Matriz]]="Impacto"),D1128,AND(Tabla135[[#This Row],[No. de Control]]&gt;1,Tabla135[[#This Row],[Desplazamiento en la Matriz]]="Impacto"),AB1127),""),"")</f>
        <v/>
      </c>
      <c r="AC1128" s="310" t="str" cm="1">
        <f t="array" ref="AC1128">IFERROR(IF(Tabla135[[#This Row],[Registro diligenciado]]=TRUE,_xlfn.IFS(AND(Tabla135[[#This Row],[No. de Control]]=1,Tabla135[[#This Row],[Desplazamiento en la Matriz]]="Impacto"),E1128-(E1128*Tabla135[[#This Row],[Valor del control]]),AND(Tabla135[[#This Row],[No. de Control]]&gt;1,Tabla135[[#This Row],[Desplazamiento en la Matriz]]="Impacto"),AC1127-(AC1127*Tabla135[[#This Row],[Valor del control]]),AND(Tabla135[[#This Row],[No. de Control]]=1,Tabla135[[#This Row],[Desplazamiento en la Matriz]]="Probabilidad"),E1128,AND(Tabla135[[#This Row],[No. de Control]]&gt;1,Tabla135[[#This Row],[Desplazamiento en la Matriz]]="Probabilidad"),AC1127),""),"")</f>
        <v/>
      </c>
      <c r="AD1128" s="310">
        <f>IFERROR(_xlfn.MINIFS(Tabla135[Probabilidad residual],Tabla135[Id Riesgo],Tabla135[[#This Row],[Id Riesgo]]),"")</f>
        <v>0</v>
      </c>
      <c r="AE1128" s="310">
        <f>IFERROR(_xlfn.MINIFS(Tabla135[Impacto residual],Tabla135[Id Riesgo],Tabla135[[#This Row],[Id Riesgo]]),"")</f>
        <v>0</v>
      </c>
      <c r="AF1128" s="310" t="str" cm="1">
        <f t="array" ref="AF112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28" s="310" t="str" cm="1">
        <f t="array" ref="AG112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2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28" s="213"/>
      <c r="AJ1128" s="727">
        <f>_xlfn.MINIFS(Tabla135[Probabilidad residual],Tabla135[Id Riesgo],Tabla135[[#This Row],[Id Riesgo]])</f>
        <v>0</v>
      </c>
      <c r="AK1128" s="727">
        <f>_xlfn.MINIFS(Tabla135[Impacto residual],Tabla135[Id Riesgo],Tabla135[[#This Row],[Id Riesgo]])</f>
        <v>0</v>
      </c>
      <c r="AL1128" s="727"/>
      <c r="AM1128" s="727"/>
      <c r="AN1128" s="213"/>
      <c r="AO1128" s="213"/>
      <c r="AP1128" s="213"/>
      <c r="AQ1128" s="213"/>
      <c r="AR1128" s="213"/>
      <c r="AS1128" s="213"/>
      <c r="AT1128" s="213"/>
      <c r="AU1128" s="213"/>
      <c r="AV1128" s="213"/>
      <c r="AW1128" s="213"/>
      <c r="AX1128" s="213"/>
      <c r="AY1128" s="213"/>
    </row>
    <row r="1129" spans="1:51" ht="14.6" x14ac:dyDescent="0.4">
      <c r="A1129" s="735" t="str">
        <f>Tabla135[[#This Row],[Id Riesgo]]</f>
        <v>RC112</v>
      </c>
      <c r="B1129" s="736" t="str">
        <f>Tabla135[[#This Row],[Riesgo]]</f>
        <v/>
      </c>
      <c r="C1129" s="742" t="b">
        <f>Tabla135[[#This Row],[Identificado en paso 1 y 2?]]</f>
        <v>0</v>
      </c>
      <c r="D1129" s="727" t="str">
        <f>_xlfn.XLOOKUP(Tabla135[[#This Row],[Id Riesgo]],Tabla13[Id Riesgo],Tabla13[Probabilidad],"",1)</f>
        <v/>
      </c>
      <c r="E1129" s="727" t="str">
        <f>IF(C1129=TRUE,_xlfn.XLOOKUP(Tabla135[[#This Row],[Id Riesgo]],Tabla13[Id Riesgo],Tabla13[Porcentaje Impacto],"",1),"")</f>
        <v/>
      </c>
      <c r="F1129" s="290" t="str">
        <f t="shared" si="111"/>
        <v>RC112</v>
      </c>
      <c r="G1129" s="415" t="b">
        <f>_xlfn.XLOOKUP(F1129,Tabla13[Id Riesgo],Tabla13[Registro diligenciado],FALSE,1)</f>
        <v>0</v>
      </c>
      <c r="H1129" s="290" t="str">
        <f>IF(G1129,_xlfn.XLOOKUP(F1129,Tabla6[Id Riesgo],Tabla6[DESCRIPCIÓN DEL RIESGO],FALSE,1),"")</f>
        <v/>
      </c>
      <c r="I1129" s="327" t="str">
        <f>_xlfn.XLOOKUP(Tabla135[[#This Row],[Id Riesgo]],Tabla13[Id Riesgo],Tabla13[Probabilidad])</f>
        <v/>
      </c>
      <c r="J1129" s="327" t="str">
        <f>_xlfn.XLOOKUP(Tabla135[[#This Row],[Id Riesgo]],Tabla13[Id Riesgo],Tabla13[Porcentaje Impacto],"",1)</f>
        <v/>
      </c>
      <c r="K1129" s="311">
        <v>8</v>
      </c>
      <c r="L1129" s="314"/>
      <c r="M1129" s="314"/>
      <c r="N1129" s="314"/>
      <c r="O1129" s="295"/>
      <c r="P1129" s="314"/>
      <c r="Q1129" s="328" t="str">
        <f>_xlfn.TEXTJOIN(" ",TRUE,Tabla135[[#This Row],[Actividad - Acción ¿Qué?
Inicia con verbo]],Tabla135[[#This Row],[Complemento
(Observaciones o desviaciones)]])</f>
        <v/>
      </c>
      <c r="R1129" s="295"/>
      <c r="S1129" s="327" t="str">
        <f>_xlfn.XLOOKUP(Tabla135[[#This Row],[Tipo de control]],Tabla7[Tipo de control],Tabla7[Peso],"",1)</f>
        <v/>
      </c>
      <c r="T1129" s="290" t="str">
        <f>_xlfn.XLOOKUP(Tabla135[[#This Row],[Tipo de control]],Tabla7[Tipo de control],Tabla7[Afectación matriz],"",1)</f>
        <v/>
      </c>
      <c r="U1129" s="295"/>
      <c r="V1129" s="327" t="str">
        <f>_xlfn.XLOOKUP(Tabla135[[#This Row],[Implementación]],Tabla11[Implementación],Tabla11[Peso],"",1)</f>
        <v/>
      </c>
      <c r="W1129" s="295"/>
      <c r="X1129" s="295"/>
      <c r="Y1129" s="295"/>
      <c r="Z1129" s="295"/>
      <c r="AA1129" s="310" t="str">
        <f>IFERROR(Tabla135[[#This Row],[Peso del control]]+Tabla135[[#This Row],[Peso de la implementación]],"")</f>
        <v/>
      </c>
      <c r="AB1129" s="310" t="str" cm="1">
        <f t="array" ref="AB1129">IFERROR(IF(Tabla135[[#This Row],[Registro diligenciado]]=TRUE,_xlfn.IFS(AND(Tabla135[[#This Row],[No. de Control]]=1,Tabla135[[#This Row],[Desplazamiento en la Matriz]]="Probabilidad"),D1129-(D1129*Tabla135[[#This Row],[Valor del control]]),AND(Tabla135[[#This Row],[No. de Control]]&gt;1,Tabla135[[#This Row],[Desplazamiento en la Matriz]]="Probabilidad"),AB1128-(AB1128*Tabla135[[#This Row],[Valor del control]]),AND(Tabla135[[#This Row],[No. de Control]]=1,Tabla135[[#This Row],[Desplazamiento en la Matriz]]="Impacto"),D1129,AND(Tabla135[[#This Row],[No. de Control]]&gt;1,Tabla135[[#This Row],[Desplazamiento en la Matriz]]="Impacto"),AB1128),""),"")</f>
        <v/>
      </c>
      <c r="AC1129" s="310" t="str" cm="1">
        <f t="array" ref="AC1129">IFERROR(IF(Tabla135[[#This Row],[Registro diligenciado]]=TRUE,_xlfn.IFS(AND(Tabla135[[#This Row],[No. de Control]]=1,Tabla135[[#This Row],[Desplazamiento en la Matriz]]="Impacto"),E1129-(E1129*Tabla135[[#This Row],[Valor del control]]),AND(Tabla135[[#This Row],[No. de Control]]&gt;1,Tabla135[[#This Row],[Desplazamiento en la Matriz]]="Impacto"),AC1128-(AC1128*Tabla135[[#This Row],[Valor del control]]),AND(Tabla135[[#This Row],[No. de Control]]=1,Tabla135[[#This Row],[Desplazamiento en la Matriz]]="Probabilidad"),E1129,AND(Tabla135[[#This Row],[No. de Control]]&gt;1,Tabla135[[#This Row],[Desplazamiento en la Matriz]]="Probabilidad"),AC1128),""),"")</f>
        <v/>
      </c>
      <c r="AD1129" s="310">
        <f>IFERROR(_xlfn.MINIFS(Tabla135[Probabilidad residual],Tabla135[Id Riesgo],Tabla135[[#This Row],[Id Riesgo]]),"")</f>
        <v>0</v>
      </c>
      <c r="AE1129" s="310">
        <f>IFERROR(_xlfn.MINIFS(Tabla135[Impacto residual],Tabla135[Id Riesgo],Tabla135[[#This Row],[Id Riesgo]]),"")</f>
        <v>0</v>
      </c>
      <c r="AF1129" s="310" t="str" cm="1">
        <f t="array" ref="AF112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29" s="310" t="str" cm="1">
        <f t="array" ref="AG112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2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29" s="213"/>
      <c r="AJ1129" s="727">
        <f>_xlfn.MINIFS(Tabla135[Probabilidad residual],Tabla135[Id Riesgo],Tabla135[[#This Row],[Id Riesgo]])</f>
        <v>0</v>
      </c>
      <c r="AK1129" s="727">
        <f>_xlfn.MINIFS(Tabla135[Impacto residual],Tabla135[Id Riesgo],Tabla135[[#This Row],[Id Riesgo]])</f>
        <v>0</v>
      </c>
      <c r="AL1129" s="727"/>
      <c r="AM1129" s="727"/>
      <c r="AN1129" s="213"/>
      <c r="AO1129" s="213"/>
      <c r="AP1129" s="213"/>
      <c r="AQ1129" s="213"/>
      <c r="AR1129" s="213"/>
      <c r="AS1129" s="213"/>
      <c r="AT1129" s="213"/>
      <c r="AU1129" s="213"/>
      <c r="AV1129" s="213"/>
      <c r="AW1129" s="213"/>
      <c r="AX1129" s="213"/>
      <c r="AY1129" s="213"/>
    </row>
    <row r="1130" spans="1:51" ht="14.6" x14ac:dyDescent="0.4">
      <c r="A1130" s="735" t="str">
        <f>Tabla135[[#This Row],[Id Riesgo]]</f>
        <v>RC112</v>
      </c>
      <c r="B1130" s="736" t="str">
        <f>Tabla135[[#This Row],[Riesgo]]</f>
        <v/>
      </c>
      <c r="C1130" s="742" t="b">
        <f>Tabla135[[#This Row],[Identificado en paso 1 y 2?]]</f>
        <v>0</v>
      </c>
      <c r="D1130" s="727" t="str">
        <f>_xlfn.XLOOKUP(Tabla135[[#This Row],[Id Riesgo]],Tabla13[Id Riesgo],Tabla13[Probabilidad],"",1)</f>
        <v/>
      </c>
      <c r="E1130" s="727" t="str">
        <f>IF(C1130=TRUE,_xlfn.XLOOKUP(Tabla135[[#This Row],[Id Riesgo]],Tabla13[Id Riesgo],Tabla13[Porcentaje Impacto],"",1),"")</f>
        <v/>
      </c>
      <c r="F1130" s="290" t="str">
        <f t="shared" si="111"/>
        <v>RC112</v>
      </c>
      <c r="G1130" s="415" t="b">
        <f>_xlfn.XLOOKUP(F1130,Tabla13[Id Riesgo],Tabla13[Registro diligenciado],FALSE,1)</f>
        <v>0</v>
      </c>
      <c r="H1130" s="290" t="str">
        <f>IF(G1130,_xlfn.XLOOKUP(F1130,Tabla6[Id Riesgo],Tabla6[DESCRIPCIÓN DEL RIESGO],FALSE,1),"")</f>
        <v/>
      </c>
      <c r="I1130" s="327" t="str">
        <f>_xlfn.XLOOKUP(Tabla135[[#This Row],[Id Riesgo]],Tabla13[Id Riesgo],Tabla13[Probabilidad])</f>
        <v/>
      </c>
      <c r="J1130" s="327" t="str">
        <f>_xlfn.XLOOKUP(Tabla135[[#This Row],[Id Riesgo]],Tabla13[Id Riesgo],Tabla13[Porcentaje Impacto],"",1)</f>
        <v/>
      </c>
      <c r="K1130" s="311">
        <v>9</v>
      </c>
      <c r="L1130" s="314"/>
      <c r="M1130" s="314"/>
      <c r="N1130" s="314"/>
      <c r="O1130" s="295"/>
      <c r="P1130" s="314"/>
      <c r="Q1130" s="328" t="str">
        <f>_xlfn.TEXTJOIN(" ",TRUE,Tabla135[[#This Row],[Actividad - Acción ¿Qué?
Inicia con verbo]],Tabla135[[#This Row],[Complemento
(Observaciones o desviaciones)]])</f>
        <v/>
      </c>
      <c r="R1130" s="295"/>
      <c r="S1130" s="327" t="str">
        <f>_xlfn.XLOOKUP(Tabla135[[#This Row],[Tipo de control]],Tabla7[Tipo de control],Tabla7[Peso],"",1)</f>
        <v/>
      </c>
      <c r="T1130" s="290" t="str">
        <f>_xlfn.XLOOKUP(Tabla135[[#This Row],[Tipo de control]],Tabla7[Tipo de control],Tabla7[Afectación matriz],"",1)</f>
        <v/>
      </c>
      <c r="U1130" s="295"/>
      <c r="V1130" s="327" t="str">
        <f>_xlfn.XLOOKUP(Tabla135[[#This Row],[Implementación]],Tabla11[Implementación],Tabla11[Peso],"",1)</f>
        <v/>
      </c>
      <c r="W1130" s="295"/>
      <c r="X1130" s="295"/>
      <c r="Y1130" s="295"/>
      <c r="Z1130" s="295"/>
      <c r="AA1130" s="310" t="str">
        <f>IFERROR(Tabla135[[#This Row],[Peso del control]]+Tabla135[[#This Row],[Peso de la implementación]],"")</f>
        <v/>
      </c>
      <c r="AB1130" s="310" t="str" cm="1">
        <f t="array" ref="AB1130">IFERROR(IF(Tabla135[[#This Row],[Registro diligenciado]]=TRUE,_xlfn.IFS(AND(Tabla135[[#This Row],[No. de Control]]=1,Tabla135[[#This Row],[Desplazamiento en la Matriz]]="Probabilidad"),D1130-(D1130*Tabla135[[#This Row],[Valor del control]]),AND(Tabla135[[#This Row],[No. de Control]]&gt;1,Tabla135[[#This Row],[Desplazamiento en la Matriz]]="Probabilidad"),AB1129-(AB1129*Tabla135[[#This Row],[Valor del control]]),AND(Tabla135[[#This Row],[No. de Control]]=1,Tabla135[[#This Row],[Desplazamiento en la Matriz]]="Impacto"),D1130,AND(Tabla135[[#This Row],[No. de Control]]&gt;1,Tabla135[[#This Row],[Desplazamiento en la Matriz]]="Impacto"),AB1129),""),"")</f>
        <v/>
      </c>
      <c r="AC1130" s="310" t="str" cm="1">
        <f t="array" ref="AC1130">IFERROR(IF(Tabla135[[#This Row],[Registro diligenciado]]=TRUE,_xlfn.IFS(AND(Tabla135[[#This Row],[No. de Control]]=1,Tabla135[[#This Row],[Desplazamiento en la Matriz]]="Impacto"),E1130-(E1130*Tabla135[[#This Row],[Valor del control]]),AND(Tabla135[[#This Row],[No. de Control]]&gt;1,Tabla135[[#This Row],[Desplazamiento en la Matriz]]="Impacto"),AC1129-(AC1129*Tabla135[[#This Row],[Valor del control]]),AND(Tabla135[[#This Row],[No. de Control]]=1,Tabla135[[#This Row],[Desplazamiento en la Matriz]]="Probabilidad"),E1130,AND(Tabla135[[#This Row],[No. de Control]]&gt;1,Tabla135[[#This Row],[Desplazamiento en la Matriz]]="Probabilidad"),AC1129),""),"")</f>
        <v/>
      </c>
      <c r="AD1130" s="310">
        <f>IFERROR(_xlfn.MINIFS(Tabla135[Probabilidad residual],Tabla135[Id Riesgo],Tabla135[[#This Row],[Id Riesgo]]),"")</f>
        <v>0</v>
      </c>
      <c r="AE1130" s="310">
        <f>IFERROR(_xlfn.MINIFS(Tabla135[Impacto residual],Tabla135[Id Riesgo],Tabla135[[#This Row],[Id Riesgo]]),"")</f>
        <v>0</v>
      </c>
      <c r="AF1130" s="310" t="str" cm="1">
        <f t="array" ref="AF113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30" s="310" t="str" cm="1">
        <f t="array" ref="AG113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3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30" s="213"/>
      <c r="AJ1130" s="727">
        <f>_xlfn.MINIFS(Tabla135[Probabilidad residual],Tabla135[Id Riesgo],Tabla135[[#This Row],[Id Riesgo]])</f>
        <v>0</v>
      </c>
      <c r="AK1130" s="727">
        <f>_xlfn.MINIFS(Tabla135[Impacto residual],Tabla135[Id Riesgo],Tabla135[[#This Row],[Id Riesgo]])</f>
        <v>0</v>
      </c>
      <c r="AL1130" s="727"/>
      <c r="AM1130" s="727"/>
      <c r="AN1130" s="213"/>
      <c r="AO1130" s="213"/>
      <c r="AP1130" s="213"/>
      <c r="AQ1130" s="213"/>
      <c r="AR1130" s="213"/>
      <c r="AS1130" s="213"/>
      <c r="AT1130" s="213"/>
      <c r="AU1130" s="213"/>
      <c r="AV1130" s="213"/>
      <c r="AW1130" s="213"/>
      <c r="AX1130" s="213"/>
      <c r="AY1130" s="213"/>
    </row>
    <row r="1131" spans="1:51" ht="14.6" x14ac:dyDescent="0.4">
      <c r="A1131" s="735" t="str">
        <f>Tabla135[[#This Row],[Id Riesgo]]</f>
        <v>RC112</v>
      </c>
      <c r="B1131" s="736" t="str">
        <f>Tabla135[[#This Row],[Riesgo]]</f>
        <v/>
      </c>
      <c r="C1131" s="742" t="b">
        <f>Tabla135[[#This Row],[Identificado en paso 1 y 2?]]</f>
        <v>0</v>
      </c>
      <c r="D1131" s="727" t="str">
        <f>_xlfn.XLOOKUP(Tabla135[[#This Row],[Id Riesgo]],Tabla13[Id Riesgo],Tabla13[Probabilidad],"",1)</f>
        <v/>
      </c>
      <c r="E1131" s="727" t="str">
        <f>IF(C1131=TRUE,_xlfn.XLOOKUP(Tabla135[[#This Row],[Id Riesgo]],Tabla13[Id Riesgo],Tabla13[Porcentaje Impacto],"",1),"")</f>
        <v/>
      </c>
      <c r="F1131" s="290" t="str">
        <f t="shared" si="111"/>
        <v>RC112</v>
      </c>
      <c r="G1131" s="415" t="b">
        <f>_xlfn.XLOOKUP(F1131,Tabla13[Id Riesgo],Tabla13[Registro diligenciado],FALSE,1)</f>
        <v>0</v>
      </c>
      <c r="H1131" s="290" t="str">
        <f>IF(G1131,_xlfn.XLOOKUP(F1131,Tabla6[Id Riesgo],Tabla6[DESCRIPCIÓN DEL RIESGO],FALSE,1),"")</f>
        <v/>
      </c>
      <c r="I1131" s="327" t="str">
        <f>_xlfn.XLOOKUP(Tabla135[[#This Row],[Id Riesgo]],Tabla13[Id Riesgo],Tabla13[Probabilidad])</f>
        <v/>
      </c>
      <c r="J1131" s="327" t="str">
        <f>_xlfn.XLOOKUP(Tabla135[[#This Row],[Id Riesgo]],Tabla13[Id Riesgo],Tabla13[Porcentaje Impacto],"",1)</f>
        <v/>
      </c>
      <c r="K1131" s="311">
        <v>10</v>
      </c>
      <c r="L1131" s="314"/>
      <c r="M1131" s="314"/>
      <c r="N1131" s="314"/>
      <c r="O1131" s="295"/>
      <c r="P1131" s="314"/>
      <c r="Q1131" s="328" t="str">
        <f>_xlfn.TEXTJOIN(" ",TRUE,Tabla135[[#This Row],[Actividad - Acción ¿Qué?
Inicia con verbo]],Tabla135[[#This Row],[Complemento
(Observaciones o desviaciones)]])</f>
        <v/>
      </c>
      <c r="R1131" s="295"/>
      <c r="S1131" s="327" t="str">
        <f>_xlfn.XLOOKUP(Tabla135[[#This Row],[Tipo de control]],Tabla7[Tipo de control],Tabla7[Peso],"",1)</f>
        <v/>
      </c>
      <c r="T1131" s="290" t="str">
        <f>_xlfn.XLOOKUP(Tabla135[[#This Row],[Tipo de control]],Tabla7[Tipo de control],Tabla7[Afectación matriz],"",1)</f>
        <v/>
      </c>
      <c r="U1131" s="295"/>
      <c r="V1131" s="327" t="str">
        <f>_xlfn.XLOOKUP(Tabla135[[#This Row],[Implementación]],Tabla11[Implementación],Tabla11[Peso],"",1)</f>
        <v/>
      </c>
      <c r="W1131" s="295"/>
      <c r="X1131" s="295"/>
      <c r="Y1131" s="295"/>
      <c r="Z1131" s="295"/>
      <c r="AA1131" s="310" t="str">
        <f>IFERROR(Tabla135[[#This Row],[Peso del control]]+Tabla135[[#This Row],[Peso de la implementación]],"")</f>
        <v/>
      </c>
      <c r="AB1131" s="310" t="str" cm="1">
        <f t="array" ref="AB1131">IFERROR(IF(Tabla135[[#This Row],[Registro diligenciado]]=TRUE,_xlfn.IFS(AND(Tabla135[[#This Row],[No. de Control]]=1,Tabla135[[#This Row],[Desplazamiento en la Matriz]]="Probabilidad"),D1131-(D1131*Tabla135[[#This Row],[Valor del control]]),AND(Tabla135[[#This Row],[No. de Control]]&gt;1,Tabla135[[#This Row],[Desplazamiento en la Matriz]]="Probabilidad"),AB1130-(AB1130*Tabla135[[#This Row],[Valor del control]]),AND(Tabla135[[#This Row],[No. de Control]]=1,Tabla135[[#This Row],[Desplazamiento en la Matriz]]="Impacto"),D1131,AND(Tabla135[[#This Row],[No. de Control]]&gt;1,Tabla135[[#This Row],[Desplazamiento en la Matriz]]="Impacto"),AB1130),""),"")</f>
        <v/>
      </c>
      <c r="AC1131" s="310" t="str" cm="1">
        <f t="array" ref="AC1131">IFERROR(IF(Tabla135[[#This Row],[Registro diligenciado]]=TRUE,_xlfn.IFS(AND(Tabla135[[#This Row],[No. de Control]]=1,Tabla135[[#This Row],[Desplazamiento en la Matriz]]="Impacto"),E1131-(E1131*Tabla135[[#This Row],[Valor del control]]),AND(Tabla135[[#This Row],[No. de Control]]&gt;1,Tabla135[[#This Row],[Desplazamiento en la Matriz]]="Impacto"),AC1130-(AC1130*Tabla135[[#This Row],[Valor del control]]),AND(Tabla135[[#This Row],[No. de Control]]=1,Tabla135[[#This Row],[Desplazamiento en la Matriz]]="Probabilidad"),E1131,AND(Tabla135[[#This Row],[No. de Control]]&gt;1,Tabla135[[#This Row],[Desplazamiento en la Matriz]]="Probabilidad"),AC1130),""),"")</f>
        <v/>
      </c>
      <c r="AD1131" s="310">
        <f>IFERROR(_xlfn.MINIFS(Tabla135[Probabilidad residual],Tabla135[Id Riesgo],Tabla135[[#This Row],[Id Riesgo]]),"")</f>
        <v>0</v>
      </c>
      <c r="AE1131" s="310">
        <f>IFERROR(_xlfn.MINIFS(Tabla135[Impacto residual],Tabla135[Id Riesgo],Tabla135[[#This Row],[Id Riesgo]]),"")</f>
        <v>0</v>
      </c>
      <c r="AF1131" s="310" t="str" cm="1">
        <f t="array" ref="AF113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31" s="310" t="str" cm="1">
        <f t="array" ref="AG113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3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31" s="213"/>
      <c r="AJ1131" s="727">
        <f>_xlfn.MINIFS(Tabla135[Probabilidad residual],Tabla135[Id Riesgo],Tabla135[[#This Row],[Id Riesgo]])</f>
        <v>0</v>
      </c>
      <c r="AK1131" s="727">
        <f>_xlfn.MINIFS(Tabla135[Impacto residual],Tabla135[Id Riesgo],Tabla135[[#This Row],[Id Riesgo]])</f>
        <v>0</v>
      </c>
      <c r="AL1131" s="727"/>
      <c r="AM1131" s="727"/>
      <c r="AN1131" s="213"/>
      <c r="AO1131" s="213"/>
      <c r="AP1131" s="213"/>
      <c r="AQ1131" s="213"/>
      <c r="AR1131" s="213"/>
      <c r="AS1131" s="213"/>
      <c r="AT1131" s="213"/>
      <c r="AU1131" s="213"/>
      <c r="AV1131" s="213"/>
      <c r="AW1131" s="213"/>
      <c r="AX1131" s="213"/>
      <c r="AY1131" s="213"/>
    </row>
    <row r="1132" spans="1:51" ht="14.6" x14ac:dyDescent="0.4">
      <c r="A1132" s="735" t="str">
        <f>Tabla135[[#This Row],[Id Riesgo]]</f>
        <v>RC113</v>
      </c>
      <c r="B1132" s="736" t="str">
        <f>Tabla135[[#This Row],[Riesgo]]</f>
        <v/>
      </c>
      <c r="C1132" s="742" t="b">
        <f>Tabla135[[#This Row],[Identificado en paso 1 y 2?]]</f>
        <v>0</v>
      </c>
      <c r="D1132" s="727" t="str">
        <f>_xlfn.XLOOKUP(Tabla135[[#This Row],[Id Riesgo]],Tabla13[Id Riesgo],Tabla13[Probabilidad],"",1)</f>
        <v/>
      </c>
      <c r="E1132" s="727" t="str">
        <f>IF(C1132=TRUE,_xlfn.XLOOKUP(Tabla135[[#This Row],[Id Riesgo]],Tabla13[Id Riesgo],Tabla13[Porcentaje Impacto],"",1),"")</f>
        <v/>
      </c>
      <c r="F1132" s="290" t="s">
        <v>244</v>
      </c>
      <c r="G1132" s="415" t="b">
        <f>_xlfn.XLOOKUP(F1132,Tabla13[Id Riesgo],Tabla13[Registro diligenciado],FALSE,1)</f>
        <v>0</v>
      </c>
      <c r="H1132" s="290" t="str">
        <f>IF(G1132,_xlfn.XLOOKUP(F1132,Tabla6[Id Riesgo],Tabla6[DESCRIPCIÓN DEL RIESGO],FALSE,1),"")</f>
        <v/>
      </c>
      <c r="I1132" s="327" t="str">
        <f>_xlfn.XLOOKUP(Tabla135[[#This Row],[Id Riesgo]],Tabla13[Id Riesgo],Tabla13[Probabilidad])</f>
        <v/>
      </c>
      <c r="J1132" s="327" t="str">
        <f>_xlfn.XLOOKUP(Tabla135[[#This Row],[Id Riesgo]],Tabla13[Id Riesgo],Tabla13[Porcentaje Impacto],"",1)</f>
        <v/>
      </c>
      <c r="K1132" s="311">
        <v>1</v>
      </c>
      <c r="L1132" s="314"/>
      <c r="M1132" s="314"/>
      <c r="N1132" s="314"/>
      <c r="O1132" s="295"/>
      <c r="P1132" s="314"/>
      <c r="Q1132" s="328" t="str">
        <f>_xlfn.TEXTJOIN(" ",TRUE,Tabla135[[#This Row],[Actividad - Acción ¿Qué?
Inicia con verbo]],Tabla135[[#This Row],[Complemento
(Observaciones o desviaciones)]])</f>
        <v/>
      </c>
      <c r="R1132" s="295"/>
      <c r="S1132" s="327" t="str">
        <f>_xlfn.XLOOKUP(Tabla135[[#This Row],[Tipo de control]],Tabla7[Tipo de control],Tabla7[Peso],"",1)</f>
        <v/>
      </c>
      <c r="T1132" s="290" t="str">
        <f>_xlfn.XLOOKUP(Tabla135[[#This Row],[Tipo de control]],Tabla7[Tipo de control],Tabla7[Afectación matriz],"",1)</f>
        <v/>
      </c>
      <c r="U1132" s="295"/>
      <c r="V1132" s="327" t="str">
        <f>_xlfn.XLOOKUP(Tabla135[[#This Row],[Implementación]],Tabla11[Implementación],Tabla11[Peso],"",1)</f>
        <v/>
      </c>
      <c r="W1132" s="295"/>
      <c r="X1132" s="295"/>
      <c r="Y1132" s="295"/>
      <c r="Z1132" s="295"/>
      <c r="AA1132" s="310" t="str">
        <f>IFERROR(Tabla135[[#This Row],[Peso del control]]+Tabla135[[#This Row],[Peso de la implementación]],"")</f>
        <v/>
      </c>
      <c r="AB1132" s="310" t="str" cm="1">
        <f t="array" ref="AB1132">IFERROR(IF(Tabla135[[#This Row],[Registro diligenciado]]=TRUE,_xlfn.IFS(AND(Tabla135[[#This Row],[No. de Control]]=1,Tabla135[[#This Row],[Desplazamiento en la Matriz]]="Probabilidad"),D1132-(D1132*Tabla135[[#This Row],[Valor del control]]),AND(Tabla135[[#This Row],[No. de Control]]&gt;1,Tabla135[[#This Row],[Desplazamiento en la Matriz]]="Probabilidad"),AB1131-(AB1131*Tabla135[[#This Row],[Valor del control]]),AND(Tabla135[[#This Row],[No. de Control]]=1,Tabla135[[#This Row],[Desplazamiento en la Matriz]]="Impacto"),D1132,AND(Tabla135[[#This Row],[No. de Control]]&gt;1,Tabla135[[#This Row],[Desplazamiento en la Matriz]]="Impacto"),AB1131),""),"")</f>
        <v/>
      </c>
      <c r="AC1132" s="310" t="str" cm="1">
        <f t="array" ref="AC1132">IFERROR(IF(Tabla135[[#This Row],[Registro diligenciado]]=TRUE,_xlfn.IFS(AND(Tabla135[[#This Row],[No. de Control]]=1,Tabla135[[#This Row],[Desplazamiento en la Matriz]]="Impacto"),E1132-(E1132*Tabla135[[#This Row],[Valor del control]]),AND(Tabla135[[#This Row],[No. de Control]]&gt;1,Tabla135[[#This Row],[Desplazamiento en la Matriz]]="Impacto"),AC1131-(AC1131*Tabla135[[#This Row],[Valor del control]]),AND(Tabla135[[#This Row],[No. de Control]]=1,Tabla135[[#This Row],[Desplazamiento en la Matriz]]="Probabilidad"),E1132,AND(Tabla135[[#This Row],[No. de Control]]&gt;1,Tabla135[[#This Row],[Desplazamiento en la Matriz]]="Probabilidad"),AC1131),""),"")</f>
        <v/>
      </c>
      <c r="AD1132" s="310">
        <f>IFERROR(_xlfn.MINIFS(Tabla135[Probabilidad residual],Tabla135[Id Riesgo],Tabla135[[#This Row],[Id Riesgo]]),"")</f>
        <v>0</v>
      </c>
      <c r="AE1132" s="310">
        <f>IFERROR(_xlfn.MINIFS(Tabla135[Impacto residual],Tabla135[Id Riesgo],Tabla135[[#This Row],[Id Riesgo]]),"")</f>
        <v>0</v>
      </c>
      <c r="AF1132" s="310" t="str" cm="1">
        <f t="array" ref="AF113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32" s="310" t="str" cm="1">
        <f t="array" ref="AG113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3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32" s="213"/>
      <c r="AJ1132" s="727">
        <f>_xlfn.MINIFS(Tabla135[Probabilidad residual],Tabla135[Id Riesgo],Tabla135[[#This Row],[Id Riesgo]])</f>
        <v>0</v>
      </c>
      <c r="AK1132" s="727">
        <f>_xlfn.MINIFS(Tabla135[Impacto residual],Tabla135[Id Riesgo],Tabla135[[#This Row],[Id Riesgo]])</f>
        <v>0</v>
      </c>
      <c r="AL1132" s="727" t="str" cm="1">
        <f t="array" ref="AL1132">IFERROR(_xlfn.IFS(AND(AJ1132&gt;=CONFIGURACIÓN!$BF$6,AJ1132&lt;=CONFIGURACIÓN!$BG$6),CONFIGURACIÓN!$BE$6,AND(AJ1132&gt;=CONFIGURACIÓN!$BF$7,AJ1132&lt;=CONFIGURACIÓN!$BG$7),CONFIGURACIÓN!$BE$7,AND(AJ1132&gt;=CONFIGURACIÓN!$BF$8,AJ1132&lt;=CONFIGURACIÓN!$BG$8),CONFIGURACIÓN!$BE$8,AND(AJ1132&gt;=CONFIGURACIÓN!$BF$9,AJ1132&lt;=CONFIGURACIÓN!$BG$9),CONFIGURACIÓN!$BE$9,AND(AJ1132&gt;=CONFIGURACIÓN!$BF$10,AJ1132&lt;=CONFIGURACIÓN!$BG$10),CONFIGURACIÓN!$BE$10),"")</f>
        <v/>
      </c>
      <c r="AM1132" s="727" t="str" cm="1">
        <f t="array" ref="AM1132">IFERROR(_xlfn.IFS(AND(AK1132&gt;=CONFIGURACIÓN!$BJ$6,AK1132&lt;=CONFIGURACIÓN!$BK$6),CONFIGURACIÓN!$BI$6,AND(AK1132&gt;=CONFIGURACIÓN!$BJ$7,AK1132&lt;=CONFIGURACIÓN!$BK$7),CONFIGURACIÓN!$BI$7,AND(AK1132&gt;=CONFIGURACIÓN!$BJ$8,AK1132&lt;=CONFIGURACIÓN!$BK$8),CONFIGURACIÓN!$BI$8,AND(AK1132&gt;=CONFIGURACIÓN!$BJ$9,AK1132&lt;=CONFIGURACIÓN!$BK$9),CONFIGURACIÓN!$BI$9,AND(AK1132&gt;=CONFIGURACIÓN!$BJ$10,AK1132&lt;=CONFIGURACIÓN!$BK$10),CONFIGURACIÓN!$BI$10),"")</f>
        <v/>
      </c>
      <c r="AN1132" s="213"/>
      <c r="AO1132" s="213"/>
      <c r="AP1132" s="213"/>
      <c r="AQ1132" s="213"/>
      <c r="AR1132" s="213"/>
      <c r="AS1132" s="213"/>
      <c r="AT1132" s="213"/>
      <c r="AU1132" s="213"/>
      <c r="AV1132" s="213"/>
      <c r="AW1132" s="213"/>
      <c r="AX1132" s="213"/>
      <c r="AY1132" s="213"/>
    </row>
    <row r="1133" spans="1:51" ht="14.6" x14ac:dyDescent="0.4">
      <c r="A1133" s="735" t="str">
        <f>Tabla135[[#This Row],[Id Riesgo]]</f>
        <v>RC113</v>
      </c>
      <c r="B1133" s="736" t="str">
        <f>Tabla135[[#This Row],[Riesgo]]</f>
        <v/>
      </c>
      <c r="C1133" s="742" t="b">
        <f>Tabla135[[#This Row],[Identificado en paso 1 y 2?]]</f>
        <v>0</v>
      </c>
      <c r="D1133" s="727" t="str">
        <f>_xlfn.XLOOKUP(Tabla135[[#This Row],[Id Riesgo]],Tabla13[Id Riesgo],Tabla13[Probabilidad],"",1)</f>
        <v/>
      </c>
      <c r="E1133" s="727" t="str">
        <f>IF(C1133=TRUE,_xlfn.XLOOKUP(Tabla135[[#This Row],[Id Riesgo]],Tabla13[Id Riesgo],Tabla13[Porcentaje Impacto],"",1),"")</f>
        <v/>
      </c>
      <c r="F1133" s="290" t="str">
        <f t="shared" ref="F1133:F1141" si="112">F1132</f>
        <v>RC113</v>
      </c>
      <c r="G1133" s="415" t="b">
        <f>_xlfn.XLOOKUP(F1133,Tabla13[Id Riesgo],Tabla13[Registro diligenciado],FALSE,1)</f>
        <v>0</v>
      </c>
      <c r="H1133" s="290" t="str">
        <f>IF(G1133,_xlfn.XLOOKUP(F1133,Tabla6[Id Riesgo],Tabla6[DESCRIPCIÓN DEL RIESGO],FALSE,1),"")</f>
        <v/>
      </c>
      <c r="I1133" s="327" t="str">
        <f>_xlfn.XLOOKUP(Tabla135[[#This Row],[Id Riesgo]],Tabla13[Id Riesgo],Tabla13[Probabilidad])</f>
        <v/>
      </c>
      <c r="J1133" s="327" t="str">
        <f>_xlfn.XLOOKUP(Tabla135[[#This Row],[Id Riesgo]],Tabla13[Id Riesgo],Tabla13[Porcentaje Impacto],"",1)</f>
        <v/>
      </c>
      <c r="K1133" s="311">
        <v>2</v>
      </c>
      <c r="L1133" s="314"/>
      <c r="M1133" s="314"/>
      <c r="N1133" s="314"/>
      <c r="O1133" s="295"/>
      <c r="P1133" s="314"/>
      <c r="Q1133" s="328" t="str">
        <f>_xlfn.TEXTJOIN(" ",TRUE,Tabla135[[#This Row],[Actividad - Acción ¿Qué?
Inicia con verbo]],Tabla135[[#This Row],[Complemento
(Observaciones o desviaciones)]])</f>
        <v/>
      </c>
      <c r="R1133" s="295"/>
      <c r="S1133" s="327" t="str">
        <f>_xlfn.XLOOKUP(Tabla135[[#This Row],[Tipo de control]],Tabla7[Tipo de control],Tabla7[Peso],"",1)</f>
        <v/>
      </c>
      <c r="T1133" s="290" t="str">
        <f>_xlfn.XLOOKUP(Tabla135[[#This Row],[Tipo de control]],Tabla7[Tipo de control],Tabla7[Afectación matriz],"",1)</f>
        <v/>
      </c>
      <c r="U1133" s="295"/>
      <c r="V1133" s="327" t="str">
        <f>_xlfn.XLOOKUP(Tabla135[[#This Row],[Implementación]],Tabla11[Implementación],Tabla11[Peso],"",1)</f>
        <v/>
      </c>
      <c r="W1133" s="295"/>
      <c r="X1133" s="295"/>
      <c r="Y1133" s="295"/>
      <c r="Z1133" s="295"/>
      <c r="AA1133" s="310" t="str">
        <f>IFERROR(Tabla135[[#This Row],[Peso del control]]+Tabla135[[#This Row],[Peso de la implementación]],"")</f>
        <v/>
      </c>
      <c r="AB1133" s="310" t="str" cm="1">
        <f t="array" ref="AB1133">IFERROR(IF(Tabla135[[#This Row],[Registro diligenciado]]=TRUE,_xlfn.IFS(AND(Tabla135[[#This Row],[No. de Control]]=1,Tabla135[[#This Row],[Desplazamiento en la Matriz]]="Probabilidad"),D1133-(D1133*Tabla135[[#This Row],[Valor del control]]),AND(Tabla135[[#This Row],[No. de Control]]&gt;1,Tabla135[[#This Row],[Desplazamiento en la Matriz]]="Probabilidad"),AB1132-(AB1132*Tabla135[[#This Row],[Valor del control]]),AND(Tabla135[[#This Row],[No. de Control]]=1,Tabla135[[#This Row],[Desplazamiento en la Matriz]]="Impacto"),D1133,AND(Tabla135[[#This Row],[No. de Control]]&gt;1,Tabla135[[#This Row],[Desplazamiento en la Matriz]]="Impacto"),AB1132),""),"")</f>
        <v/>
      </c>
      <c r="AC1133" s="310" t="str" cm="1">
        <f t="array" ref="AC1133">IFERROR(IF(Tabla135[[#This Row],[Registro diligenciado]]=TRUE,_xlfn.IFS(AND(Tabla135[[#This Row],[No. de Control]]=1,Tabla135[[#This Row],[Desplazamiento en la Matriz]]="Impacto"),E1133-(E1133*Tabla135[[#This Row],[Valor del control]]),AND(Tabla135[[#This Row],[No. de Control]]&gt;1,Tabla135[[#This Row],[Desplazamiento en la Matriz]]="Impacto"),AC1132-(AC1132*Tabla135[[#This Row],[Valor del control]]),AND(Tabla135[[#This Row],[No. de Control]]=1,Tabla135[[#This Row],[Desplazamiento en la Matriz]]="Probabilidad"),E1133,AND(Tabla135[[#This Row],[No. de Control]]&gt;1,Tabla135[[#This Row],[Desplazamiento en la Matriz]]="Probabilidad"),AC1132),""),"")</f>
        <v/>
      </c>
      <c r="AD1133" s="310">
        <f>IFERROR(_xlfn.MINIFS(Tabla135[Probabilidad residual],Tabla135[Id Riesgo],Tabla135[[#This Row],[Id Riesgo]]),"")</f>
        <v>0</v>
      </c>
      <c r="AE1133" s="310">
        <f>IFERROR(_xlfn.MINIFS(Tabla135[Impacto residual],Tabla135[Id Riesgo],Tabla135[[#This Row],[Id Riesgo]]),"")</f>
        <v>0</v>
      </c>
      <c r="AF1133" s="310" t="str" cm="1">
        <f t="array" ref="AF113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33" s="310" t="str" cm="1">
        <f t="array" ref="AG113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3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33" s="213"/>
      <c r="AJ1133" s="727">
        <f>_xlfn.MINIFS(Tabla135[Probabilidad residual],Tabla135[Id Riesgo],Tabla135[[#This Row],[Id Riesgo]])</f>
        <v>0</v>
      </c>
      <c r="AK1133" s="727">
        <f>_xlfn.MINIFS(Tabla135[Impacto residual],Tabla135[Id Riesgo],Tabla135[[#This Row],[Id Riesgo]])</f>
        <v>0</v>
      </c>
      <c r="AL1133" s="727"/>
      <c r="AM1133" s="727"/>
      <c r="AN1133" s="213"/>
      <c r="AO1133" s="213"/>
      <c r="AP1133" s="213"/>
      <c r="AQ1133" s="213"/>
      <c r="AR1133" s="213"/>
      <c r="AS1133" s="213"/>
      <c r="AT1133" s="213"/>
      <c r="AU1133" s="213"/>
      <c r="AV1133" s="213"/>
      <c r="AW1133" s="213"/>
      <c r="AX1133" s="213"/>
      <c r="AY1133" s="213"/>
    </row>
    <row r="1134" spans="1:51" ht="14.6" x14ac:dyDescent="0.4">
      <c r="A1134" s="735" t="str">
        <f>Tabla135[[#This Row],[Id Riesgo]]</f>
        <v>RC113</v>
      </c>
      <c r="B1134" s="736" t="str">
        <f>Tabla135[[#This Row],[Riesgo]]</f>
        <v/>
      </c>
      <c r="C1134" s="742" t="b">
        <f>Tabla135[[#This Row],[Identificado en paso 1 y 2?]]</f>
        <v>0</v>
      </c>
      <c r="D1134" s="727" t="str">
        <f>_xlfn.XLOOKUP(Tabla135[[#This Row],[Id Riesgo]],Tabla13[Id Riesgo],Tabla13[Probabilidad],"",1)</f>
        <v/>
      </c>
      <c r="E1134" s="727" t="str">
        <f>IF(C1134=TRUE,_xlfn.XLOOKUP(Tabla135[[#This Row],[Id Riesgo]],Tabla13[Id Riesgo],Tabla13[Porcentaje Impacto],"",1),"")</f>
        <v/>
      </c>
      <c r="F1134" s="290" t="str">
        <f t="shared" si="112"/>
        <v>RC113</v>
      </c>
      <c r="G1134" s="415" t="b">
        <f>_xlfn.XLOOKUP(F1134,Tabla13[Id Riesgo],Tabla13[Registro diligenciado],FALSE,1)</f>
        <v>0</v>
      </c>
      <c r="H1134" s="290" t="str">
        <f>IF(G1134,_xlfn.XLOOKUP(F1134,Tabla6[Id Riesgo],Tabla6[DESCRIPCIÓN DEL RIESGO],FALSE,1),"")</f>
        <v/>
      </c>
      <c r="I1134" s="327" t="str">
        <f>_xlfn.XLOOKUP(Tabla135[[#This Row],[Id Riesgo]],Tabla13[Id Riesgo],Tabla13[Probabilidad])</f>
        <v/>
      </c>
      <c r="J1134" s="327" t="str">
        <f>_xlfn.XLOOKUP(Tabla135[[#This Row],[Id Riesgo]],Tabla13[Id Riesgo],Tabla13[Porcentaje Impacto],"",1)</f>
        <v/>
      </c>
      <c r="K1134" s="311">
        <v>3</v>
      </c>
      <c r="L1134" s="314"/>
      <c r="M1134" s="314"/>
      <c r="N1134" s="314"/>
      <c r="O1134" s="295"/>
      <c r="P1134" s="314"/>
      <c r="Q1134" s="328" t="str">
        <f>_xlfn.TEXTJOIN(" ",TRUE,Tabla135[[#This Row],[Actividad - Acción ¿Qué?
Inicia con verbo]],Tabla135[[#This Row],[Complemento
(Observaciones o desviaciones)]])</f>
        <v/>
      </c>
      <c r="R1134" s="295"/>
      <c r="S1134" s="327" t="str">
        <f>_xlfn.XLOOKUP(Tabla135[[#This Row],[Tipo de control]],Tabla7[Tipo de control],Tabla7[Peso],"",1)</f>
        <v/>
      </c>
      <c r="T1134" s="290" t="str">
        <f>_xlfn.XLOOKUP(Tabla135[[#This Row],[Tipo de control]],Tabla7[Tipo de control],Tabla7[Afectación matriz],"",1)</f>
        <v/>
      </c>
      <c r="U1134" s="295"/>
      <c r="V1134" s="327" t="str">
        <f>_xlfn.XLOOKUP(Tabla135[[#This Row],[Implementación]],Tabla11[Implementación],Tabla11[Peso],"",1)</f>
        <v/>
      </c>
      <c r="W1134" s="295"/>
      <c r="X1134" s="295"/>
      <c r="Y1134" s="295"/>
      <c r="Z1134" s="295"/>
      <c r="AA1134" s="310" t="str">
        <f>IFERROR(Tabla135[[#This Row],[Peso del control]]+Tabla135[[#This Row],[Peso de la implementación]],"")</f>
        <v/>
      </c>
      <c r="AB1134" s="310" t="str" cm="1">
        <f t="array" ref="AB1134">IFERROR(IF(Tabla135[[#This Row],[Registro diligenciado]]=TRUE,_xlfn.IFS(AND(Tabla135[[#This Row],[No. de Control]]=1,Tabla135[[#This Row],[Desplazamiento en la Matriz]]="Probabilidad"),D1134-(D1134*Tabla135[[#This Row],[Valor del control]]),AND(Tabla135[[#This Row],[No. de Control]]&gt;1,Tabla135[[#This Row],[Desplazamiento en la Matriz]]="Probabilidad"),AB1133-(AB1133*Tabla135[[#This Row],[Valor del control]]),AND(Tabla135[[#This Row],[No. de Control]]=1,Tabla135[[#This Row],[Desplazamiento en la Matriz]]="Impacto"),D1134,AND(Tabla135[[#This Row],[No. de Control]]&gt;1,Tabla135[[#This Row],[Desplazamiento en la Matriz]]="Impacto"),AB1133),""),"")</f>
        <v/>
      </c>
      <c r="AC1134" s="310" t="str" cm="1">
        <f t="array" ref="AC1134">IFERROR(IF(Tabla135[[#This Row],[Registro diligenciado]]=TRUE,_xlfn.IFS(AND(Tabla135[[#This Row],[No. de Control]]=1,Tabla135[[#This Row],[Desplazamiento en la Matriz]]="Impacto"),E1134-(E1134*Tabla135[[#This Row],[Valor del control]]),AND(Tabla135[[#This Row],[No. de Control]]&gt;1,Tabla135[[#This Row],[Desplazamiento en la Matriz]]="Impacto"),AC1133-(AC1133*Tabla135[[#This Row],[Valor del control]]),AND(Tabla135[[#This Row],[No. de Control]]=1,Tabla135[[#This Row],[Desplazamiento en la Matriz]]="Probabilidad"),E1134,AND(Tabla135[[#This Row],[No. de Control]]&gt;1,Tabla135[[#This Row],[Desplazamiento en la Matriz]]="Probabilidad"),AC1133),""),"")</f>
        <v/>
      </c>
      <c r="AD1134" s="310">
        <f>IFERROR(_xlfn.MINIFS(Tabla135[Probabilidad residual],Tabla135[Id Riesgo],Tabla135[[#This Row],[Id Riesgo]]),"")</f>
        <v>0</v>
      </c>
      <c r="AE1134" s="310">
        <f>IFERROR(_xlfn.MINIFS(Tabla135[Impacto residual],Tabla135[Id Riesgo],Tabla135[[#This Row],[Id Riesgo]]),"")</f>
        <v>0</v>
      </c>
      <c r="AF1134" s="310" t="str" cm="1">
        <f t="array" ref="AF113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34" s="310" t="str" cm="1">
        <f t="array" ref="AG113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3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34" s="213"/>
      <c r="AJ1134" s="727">
        <f>_xlfn.MINIFS(Tabla135[Probabilidad residual],Tabla135[Id Riesgo],Tabla135[[#This Row],[Id Riesgo]])</f>
        <v>0</v>
      </c>
      <c r="AK1134" s="727">
        <f>_xlfn.MINIFS(Tabla135[Impacto residual],Tabla135[Id Riesgo],Tabla135[[#This Row],[Id Riesgo]])</f>
        <v>0</v>
      </c>
      <c r="AL1134" s="727"/>
      <c r="AM1134" s="727"/>
      <c r="AN1134" s="213"/>
      <c r="AO1134" s="213"/>
      <c r="AP1134" s="213"/>
      <c r="AQ1134" s="213"/>
      <c r="AR1134" s="213"/>
      <c r="AS1134" s="213"/>
      <c r="AT1134" s="213"/>
      <c r="AU1134" s="213"/>
      <c r="AV1134" s="213"/>
      <c r="AW1134" s="213"/>
      <c r="AX1134" s="213"/>
      <c r="AY1134" s="213"/>
    </row>
    <row r="1135" spans="1:51" ht="14.6" x14ac:dyDescent="0.4">
      <c r="A1135" s="735" t="str">
        <f>Tabla135[[#This Row],[Id Riesgo]]</f>
        <v>RC113</v>
      </c>
      <c r="B1135" s="736" t="str">
        <f>Tabla135[[#This Row],[Riesgo]]</f>
        <v/>
      </c>
      <c r="C1135" s="742" t="b">
        <f>Tabla135[[#This Row],[Identificado en paso 1 y 2?]]</f>
        <v>0</v>
      </c>
      <c r="D1135" s="727" t="str">
        <f>_xlfn.XLOOKUP(Tabla135[[#This Row],[Id Riesgo]],Tabla13[Id Riesgo],Tabla13[Probabilidad],"",1)</f>
        <v/>
      </c>
      <c r="E1135" s="727" t="str">
        <f>IF(C1135=TRUE,_xlfn.XLOOKUP(Tabla135[[#This Row],[Id Riesgo]],Tabla13[Id Riesgo],Tabla13[Porcentaje Impacto],"",1),"")</f>
        <v/>
      </c>
      <c r="F1135" s="290" t="str">
        <f t="shared" si="112"/>
        <v>RC113</v>
      </c>
      <c r="G1135" s="415" t="b">
        <f>_xlfn.XLOOKUP(F1135,Tabla13[Id Riesgo],Tabla13[Registro diligenciado],FALSE,1)</f>
        <v>0</v>
      </c>
      <c r="H1135" s="290" t="str">
        <f>IF(G1135,_xlfn.XLOOKUP(F1135,Tabla6[Id Riesgo],Tabla6[DESCRIPCIÓN DEL RIESGO],FALSE,1),"")</f>
        <v/>
      </c>
      <c r="I1135" s="327" t="str">
        <f>_xlfn.XLOOKUP(Tabla135[[#This Row],[Id Riesgo]],Tabla13[Id Riesgo],Tabla13[Probabilidad])</f>
        <v/>
      </c>
      <c r="J1135" s="327" t="str">
        <f>_xlfn.XLOOKUP(Tabla135[[#This Row],[Id Riesgo]],Tabla13[Id Riesgo],Tabla13[Porcentaje Impacto],"",1)</f>
        <v/>
      </c>
      <c r="K1135" s="311">
        <v>4</v>
      </c>
      <c r="L1135" s="314"/>
      <c r="M1135" s="314"/>
      <c r="N1135" s="314"/>
      <c r="O1135" s="295"/>
      <c r="P1135" s="314"/>
      <c r="Q1135" s="328" t="str">
        <f>_xlfn.TEXTJOIN(" ",TRUE,Tabla135[[#This Row],[Actividad - Acción ¿Qué?
Inicia con verbo]],Tabla135[[#This Row],[Complemento
(Observaciones o desviaciones)]])</f>
        <v/>
      </c>
      <c r="R1135" s="295"/>
      <c r="S1135" s="327" t="str">
        <f>_xlfn.XLOOKUP(Tabla135[[#This Row],[Tipo de control]],Tabla7[Tipo de control],Tabla7[Peso],"",1)</f>
        <v/>
      </c>
      <c r="T1135" s="290" t="str">
        <f>_xlfn.XLOOKUP(Tabla135[[#This Row],[Tipo de control]],Tabla7[Tipo de control],Tabla7[Afectación matriz],"",1)</f>
        <v/>
      </c>
      <c r="U1135" s="295"/>
      <c r="V1135" s="327" t="str">
        <f>_xlfn.XLOOKUP(Tabla135[[#This Row],[Implementación]],Tabla11[Implementación],Tabla11[Peso],"",1)</f>
        <v/>
      </c>
      <c r="W1135" s="295"/>
      <c r="X1135" s="295"/>
      <c r="Y1135" s="295"/>
      <c r="Z1135" s="295"/>
      <c r="AA1135" s="310" t="str">
        <f>IFERROR(Tabla135[[#This Row],[Peso del control]]+Tabla135[[#This Row],[Peso de la implementación]],"")</f>
        <v/>
      </c>
      <c r="AB1135" s="310" t="str" cm="1">
        <f t="array" ref="AB1135">IFERROR(IF(Tabla135[[#This Row],[Registro diligenciado]]=TRUE,_xlfn.IFS(AND(Tabla135[[#This Row],[No. de Control]]=1,Tabla135[[#This Row],[Desplazamiento en la Matriz]]="Probabilidad"),D1135-(D1135*Tabla135[[#This Row],[Valor del control]]),AND(Tabla135[[#This Row],[No. de Control]]&gt;1,Tabla135[[#This Row],[Desplazamiento en la Matriz]]="Probabilidad"),AB1134-(AB1134*Tabla135[[#This Row],[Valor del control]]),AND(Tabla135[[#This Row],[No. de Control]]=1,Tabla135[[#This Row],[Desplazamiento en la Matriz]]="Impacto"),D1135,AND(Tabla135[[#This Row],[No. de Control]]&gt;1,Tabla135[[#This Row],[Desplazamiento en la Matriz]]="Impacto"),AB1134),""),"")</f>
        <v/>
      </c>
      <c r="AC1135" s="310" t="str" cm="1">
        <f t="array" ref="AC1135">IFERROR(IF(Tabla135[[#This Row],[Registro diligenciado]]=TRUE,_xlfn.IFS(AND(Tabla135[[#This Row],[No. de Control]]=1,Tabla135[[#This Row],[Desplazamiento en la Matriz]]="Impacto"),E1135-(E1135*Tabla135[[#This Row],[Valor del control]]),AND(Tabla135[[#This Row],[No. de Control]]&gt;1,Tabla135[[#This Row],[Desplazamiento en la Matriz]]="Impacto"),AC1134-(AC1134*Tabla135[[#This Row],[Valor del control]]),AND(Tabla135[[#This Row],[No. de Control]]=1,Tabla135[[#This Row],[Desplazamiento en la Matriz]]="Probabilidad"),E1135,AND(Tabla135[[#This Row],[No. de Control]]&gt;1,Tabla135[[#This Row],[Desplazamiento en la Matriz]]="Probabilidad"),AC1134),""),"")</f>
        <v/>
      </c>
      <c r="AD1135" s="310">
        <f>IFERROR(_xlfn.MINIFS(Tabla135[Probabilidad residual],Tabla135[Id Riesgo],Tabla135[[#This Row],[Id Riesgo]]),"")</f>
        <v>0</v>
      </c>
      <c r="AE1135" s="310">
        <f>IFERROR(_xlfn.MINIFS(Tabla135[Impacto residual],Tabla135[Id Riesgo],Tabla135[[#This Row],[Id Riesgo]]),"")</f>
        <v>0</v>
      </c>
      <c r="AF1135" s="310" t="str" cm="1">
        <f t="array" ref="AF113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35" s="310" t="str" cm="1">
        <f t="array" ref="AG113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3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35" s="213"/>
      <c r="AJ1135" s="727">
        <f>_xlfn.MINIFS(Tabla135[Probabilidad residual],Tabla135[Id Riesgo],Tabla135[[#This Row],[Id Riesgo]])</f>
        <v>0</v>
      </c>
      <c r="AK1135" s="727">
        <f>_xlfn.MINIFS(Tabla135[Impacto residual],Tabla135[Id Riesgo],Tabla135[[#This Row],[Id Riesgo]])</f>
        <v>0</v>
      </c>
      <c r="AL1135" s="727"/>
      <c r="AM1135" s="727"/>
      <c r="AN1135" s="213"/>
      <c r="AO1135" s="213"/>
      <c r="AP1135" s="213"/>
      <c r="AQ1135" s="213"/>
      <c r="AR1135" s="213"/>
      <c r="AS1135" s="213"/>
      <c r="AT1135" s="213"/>
      <c r="AU1135" s="213"/>
      <c r="AV1135" s="213"/>
      <c r="AW1135" s="213"/>
      <c r="AX1135" s="213"/>
      <c r="AY1135" s="213"/>
    </row>
    <row r="1136" spans="1:51" ht="14.6" x14ac:dyDescent="0.4">
      <c r="A1136" s="735" t="str">
        <f>Tabla135[[#This Row],[Id Riesgo]]</f>
        <v>RC113</v>
      </c>
      <c r="B1136" s="736" t="str">
        <f>Tabla135[[#This Row],[Riesgo]]</f>
        <v/>
      </c>
      <c r="C1136" s="742" t="b">
        <f>Tabla135[[#This Row],[Identificado en paso 1 y 2?]]</f>
        <v>0</v>
      </c>
      <c r="D1136" s="727" t="str">
        <f>_xlfn.XLOOKUP(Tabla135[[#This Row],[Id Riesgo]],Tabla13[Id Riesgo],Tabla13[Probabilidad],"",1)</f>
        <v/>
      </c>
      <c r="E1136" s="727" t="str">
        <f>IF(C1136=TRUE,_xlfn.XLOOKUP(Tabla135[[#This Row],[Id Riesgo]],Tabla13[Id Riesgo],Tabla13[Porcentaje Impacto],"",1),"")</f>
        <v/>
      </c>
      <c r="F1136" s="290" t="str">
        <f t="shared" si="112"/>
        <v>RC113</v>
      </c>
      <c r="G1136" s="415" t="b">
        <f>_xlfn.XLOOKUP(F1136,Tabla13[Id Riesgo],Tabla13[Registro diligenciado],FALSE,1)</f>
        <v>0</v>
      </c>
      <c r="H1136" s="290" t="str">
        <f>IF(G1136,_xlfn.XLOOKUP(F1136,Tabla6[Id Riesgo],Tabla6[DESCRIPCIÓN DEL RIESGO],FALSE,1),"")</f>
        <v/>
      </c>
      <c r="I1136" s="327" t="str">
        <f>_xlfn.XLOOKUP(Tabla135[[#This Row],[Id Riesgo]],Tabla13[Id Riesgo],Tabla13[Probabilidad])</f>
        <v/>
      </c>
      <c r="J1136" s="327" t="str">
        <f>_xlfn.XLOOKUP(Tabla135[[#This Row],[Id Riesgo]],Tabla13[Id Riesgo],Tabla13[Porcentaje Impacto],"",1)</f>
        <v/>
      </c>
      <c r="K1136" s="311">
        <v>5</v>
      </c>
      <c r="L1136" s="314"/>
      <c r="M1136" s="314"/>
      <c r="N1136" s="314"/>
      <c r="O1136" s="295"/>
      <c r="P1136" s="314"/>
      <c r="Q1136" s="328" t="str">
        <f>_xlfn.TEXTJOIN(" ",TRUE,Tabla135[[#This Row],[Actividad - Acción ¿Qué?
Inicia con verbo]],Tabla135[[#This Row],[Complemento
(Observaciones o desviaciones)]])</f>
        <v/>
      </c>
      <c r="R1136" s="295"/>
      <c r="S1136" s="327" t="str">
        <f>_xlfn.XLOOKUP(Tabla135[[#This Row],[Tipo de control]],Tabla7[Tipo de control],Tabla7[Peso],"",1)</f>
        <v/>
      </c>
      <c r="T1136" s="290" t="str">
        <f>_xlfn.XLOOKUP(Tabla135[[#This Row],[Tipo de control]],Tabla7[Tipo de control],Tabla7[Afectación matriz],"",1)</f>
        <v/>
      </c>
      <c r="U1136" s="295"/>
      <c r="V1136" s="327" t="str">
        <f>_xlfn.XLOOKUP(Tabla135[[#This Row],[Implementación]],Tabla11[Implementación],Tabla11[Peso],"",1)</f>
        <v/>
      </c>
      <c r="W1136" s="295"/>
      <c r="X1136" s="295"/>
      <c r="Y1136" s="295"/>
      <c r="Z1136" s="295"/>
      <c r="AA1136" s="310" t="str">
        <f>IFERROR(Tabla135[[#This Row],[Peso del control]]+Tabla135[[#This Row],[Peso de la implementación]],"")</f>
        <v/>
      </c>
      <c r="AB1136" s="310" t="str" cm="1">
        <f t="array" ref="AB1136">IFERROR(IF(Tabla135[[#This Row],[Registro diligenciado]]=TRUE,_xlfn.IFS(AND(Tabla135[[#This Row],[No. de Control]]=1,Tabla135[[#This Row],[Desplazamiento en la Matriz]]="Probabilidad"),D1136-(D1136*Tabla135[[#This Row],[Valor del control]]),AND(Tabla135[[#This Row],[No. de Control]]&gt;1,Tabla135[[#This Row],[Desplazamiento en la Matriz]]="Probabilidad"),AB1135-(AB1135*Tabla135[[#This Row],[Valor del control]]),AND(Tabla135[[#This Row],[No. de Control]]=1,Tabla135[[#This Row],[Desplazamiento en la Matriz]]="Impacto"),D1136,AND(Tabla135[[#This Row],[No. de Control]]&gt;1,Tabla135[[#This Row],[Desplazamiento en la Matriz]]="Impacto"),AB1135),""),"")</f>
        <v/>
      </c>
      <c r="AC1136" s="310" t="str" cm="1">
        <f t="array" ref="AC1136">IFERROR(IF(Tabla135[[#This Row],[Registro diligenciado]]=TRUE,_xlfn.IFS(AND(Tabla135[[#This Row],[No. de Control]]=1,Tabla135[[#This Row],[Desplazamiento en la Matriz]]="Impacto"),E1136-(E1136*Tabla135[[#This Row],[Valor del control]]),AND(Tabla135[[#This Row],[No. de Control]]&gt;1,Tabla135[[#This Row],[Desplazamiento en la Matriz]]="Impacto"),AC1135-(AC1135*Tabla135[[#This Row],[Valor del control]]),AND(Tabla135[[#This Row],[No. de Control]]=1,Tabla135[[#This Row],[Desplazamiento en la Matriz]]="Probabilidad"),E1136,AND(Tabla135[[#This Row],[No. de Control]]&gt;1,Tabla135[[#This Row],[Desplazamiento en la Matriz]]="Probabilidad"),AC1135),""),"")</f>
        <v/>
      </c>
      <c r="AD1136" s="310">
        <f>IFERROR(_xlfn.MINIFS(Tabla135[Probabilidad residual],Tabla135[Id Riesgo],Tabla135[[#This Row],[Id Riesgo]]),"")</f>
        <v>0</v>
      </c>
      <c r="AE1136" s="310">
        <f>IFERROR(_xlfn.MINIFS(Tabla135[Impacto residual],Tabla135[Id Riesgo],Tabla135[[#This Row],[Id Riesgo]]),"")</f>
        <v>0</v>
      </c>
      <c r="AF1136" s="310" t="str" cm="1">
        <f t="array" ref="AF113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36" s="310" t="str" cm="1">
        <f t="array" ref="AG113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3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36" s="213"/>
      <c r="AJ1136" s="727">
        <f>_xlfn.MINIFS(Tabla135[Probabilidad residual],Tabla135[Id Riesgo],Tabla135[[#This Row],[Id Riesgo]])</f>
        <v>0</v>
      </c>
      <c r="AK1136" s="727">
        <f>_xlfn.MINIFS(Tabla135[Impacto residual],Tabla135[Id Riesgo],Tabla135[[#This Row],[Id Riesgo]])</f>
        <v>0</v>
      </c>
      <c r="AL1136" s="727"/>
      <c r="AM1136" s="727"/>
      <c r="AN1136" s="213"/>
      <c r="AO1136" s="213"/>
      <c r="AP1136" s="213"/>
      <c r="AQ1136" s="213"/>
      <c r="AR1136" s="213"/>
      <c r="AS1136" s="213"/>
      <c r="AT1136" s="213"/>
      <c r="AU1136" s="213"/>
      <c r="AV1136" s="213"/>
      <c r="AW1136" s="213"/>
      <c r="AX1136" s="213"/>
      <c r="AY1136" s="213"/>
    </row>
    <row r="1137" spans="1:51" ht="14.6" x14ac:dyDescent="0.4">
      <c r="A1137" s="735" t="str">
        <f>Tabla135[[#This Row],[Id Riesgo]]</f>
        <v>RC113</v>
      </c>
      <c r="B1137" s="736" t="str">
        <f>Tabla135[[#This Row],[Riesgo]]</f>
        <v/>
      </c>
      <c r="C1137" s="742" t="b">
        <f>Tabla135[[#This Row],[Identificado en paso 1 y 2?]]</f>
        <v>0</v>
      </c>
      <c r="D1137" s="727" t="str">
        <f>_xlfn.XLOOKUP(Tabla135[[#This Row],[Id Riesgo]],Tabla13[Id Riesgo],Tabla13[Probabilidad],"",1)</f>
        <v/>
      </c>
      <c r="E1137" s="727" t="str">
        <f>IF(C1137=TRUE,_xlfn.XLOOKUP(Tabla135[[#This Row],[Id Riesgo]],Tabla13[Id Riesgo],Tabla13[Porcentaje Impacto],"",1),"")</f>
        <v/>
      </c>
      <c r="F1137" s="290" t="str">
        <f t="shared" si="112"/>
        <v>RC113</v>
      </c>
      <c r="G1137" s="415" t="b">
        <f>_xlfn.XLOOKUP(F1137,Tabla13[Id Riesgo],Tabla13[Registro diligenciado],FALSE,1)</f>
        <v>0</v>
      </c>
      <c r="H1137" s="290" t="str">
        <f>IF(G1137,_xlfn.XLOOKUP(F1137,Tabla6[Id Riesgo],Tabla6[DESCRIPCIÓN DEL RIESGO],FALSE,1),"")</f>
        <v/>
      </c>
      <c r="I1137" s="327" t="str">
        <f>_xlfn.XLOOKUP(Tabla135[[#This Row],[Id Riesgo]],Tabla13[Id Riesgo],Tabla13[Probabilidad])</f>
        <v/>
      </c>
      <c r="J1137" s="327" t="str">
        <f>_xlfn.XLOOKUP(Tabla135[[#This Row],[Id Riesgo]],Tabla13[Id Riesgo],Tabla13[Porcentaje Impacto],"",1)</f>
        <v/>
      </c>
      <c r="K1137" s="311">
        <v>6</v>
      </c>
      <c r="L1137" s="314"/>
      <c r="M1137" s="314"/>
      <c r="N1137" s="314"/>
      <c r="O1137" s="295"/>
      <c r="P1137" s="314"/>
      <c r="Q1137" s="328" t="str">
        <f>_xlfn.TEXTJOIN(" ",TRUE,Tabla135[[#This Row],[Actividad - Acción ¿Qué?
Inicia con verbo]],Tabla135[[#This Row],[Complemento
(Observaciones o desviaciones)]])</f>
        <v/>
      </c>
      <c r="R1137" s="295"/>
      <c r="S1137" s="327" t="str">
        <f>_xlfn.XLOOKUP(Tabla135[[#This Row],[Tipo de control]],Tabla7[Tipo de control],Tabla7[Peso],"",1)</f>
        <v/>
      </c>
      <c r="T1137" s="290" t="str">
        <f>_xlfn.XLOOKUP(Tabla135[[#This Row],[Tipo de control]],Tabla7[Tipo de control],Tabla7[Afectación matriz],"",1)</f>
        <v/>
      </c>
      <c r="U1137" s="295"/>
      <c r="V1137" s="327" t="str">
        <f>_xlfn.XLOOKUP(Tabla135[[#This Row],[Implementación]],Tabla11[Implementación],Tabla11[Peso],"",1)</f>
        <v/>
      </c>
      <c r="W1137" s="295"/>
      <c r="X1137" s="295"/>
      <c r="Y1137" s="295"/>
      <c r="Z1137" s="295"/>
      <c r="AA1137" s="310" t="str">
        <f>IFERROR(Tabla135[[#This Row],[Peso del control]]+Tabla135[[#This Row],[Peso de la implementación]],"")</f>
        <v/>
      </c>
      <c r="AB1137" s="310" t="str" cm="1">
        <f t="array" ref="AB1137">IFERROR(IF(Tabla135[[#This Row],[Registro diligenciado]]=TRUE,_xlfn.IFS(AND(Tabla135[[#This Row],[No. de Control]]=1,Tabla135[[#This Row],[Desplazamiento en la Matriz]]="Probabilidad"),D1137-(D1137*Tabla135[[#This Row],[Valor del control]]),AND(Tabla135[[#This Row],[No. de Control]]&gt;1,Tabla135[[#This Row],[Desplazamiento en la Matriz]]="Probabilidad"),AB1136-(AB1136*Tabla135[[#This Row],[Valor del control]]),AND(Tabla135[[#This Row],[No. de Control]]=1,Tabla135[[#This Row],[Desplazamiento en la Matriz]]="Impacto"),D1137,AND(Tabla135[[#This Row],[No. de Control]]&gt;1,Tabla135[[#This Row],[Desplazamiento en la Matriz]]="Impacto"),AB1136),""),"")</f>
        <v/>
      </c>
      <c r="AC1137" s="310" t="str" cm="1">
        <f t="array" ref="AC1137">IFERROR(IF(Tabla135[[#This Row],[Registro diligenciado]]=TRUE,_xlfn.IFS(AND(Tabla135[[#This Row],[No. de Control]]=1,Tabla135[[#This Row],[Desplazamiento en la Matriz]]="Impacto"),E1137-(E1137*Tabla135[[#This Row],[Valor del control]]),AND(Tabla135[[#This Row],[No. de Control]]&gt;1,Tabla135[[#This Row],[Desplazamiento en la Matriz]]="Impacto"),AC1136-(AC1136*Tabla135[[#This Row],[Valor del control]]),AND(Tabla135[[#This Row],[No. de Control]]=1,Tabla135[[#This Row],[Desplazamiento en la Matriz]]="Probabilidad"),E1137,AND(Tabla135[[#This Row],[No. de Control]]&gt;1,Tabla135[[#This Row],[Desplazamiento en la Matriz]]="Probabilidad"),AC1136),""),"")</f>
        <v/>
      </c>
      <c r="AD1137" s="310">
        <f>IFERROR(_xlfn.MINIFS(Tabla135[Probabilidad residual],Tabla135[Id Riesgo],Tabla135[[#This Row],[Id Riesgo]]),"")</f>
        <v>0</v>
      </c>
      <c r="AE1137" s="310">
        <f>IFERROR(_xlfn.MINIFS(Tabla135[Impacto residual],Tabla135[Id Riesgo],Tabla135[[#This Row],[Id Riesgo]]),"")</f>
        <v>0</v>
      </c>
      <c r="AF1137" s="310" t="str" cm="1">
        <f t="array" ref="AF113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37" s="310" t="str" cm="1">
        <f t="array" ref="AG113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3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37" s="213"/>
      <c r="AJ1137" s="727">
        <f>_xlfn.MINIFS(Tabla135[Probabilidad residual],Tabla135[Id Riesgo],Tabla135[[#This Row],[Id Riesgo]])</f>
        <v>0</v>
      </c>
      <c r="AK1137" s="727">
        <f>_xlfn.MINIFS(Tabla135[Impacto residual],Tabla135[Id Riesgo],Tabla135[[#This Row],[Id Riesgo]])</f>
        <v>0</v>
      </c>
      <c r="AL1137" s="727"/>
      <c r="AM1137" s="727"/>
      <c r="AN1137" s="213"/>
      <c r="AO1137" s="213"/>
      <c r="AP1137" s="213"/>
      <c r="AQ1137" s="213"/>
      <c r="AR1137" s="213"/>
      <c r="AS1137" s="213"/>
      <c r="AT1137" s="213"/>
      <c r="AU1137" s="213"/>
      <c r="AV1137" s="213"/>
      <c r="AW1137" s="213"/>
      <c r="AX1137" s="213"/>
      <c r="AY1137" s="213"/>
    </row>
    <row r="1138" spans="1:51" ht="14.6" x14ac:dyDescent="0.4">
      <c r="A1138" s="735" t="str">
        <f>Tabla135[[#This Row],[Id Riesgo]]</f>
        <v>RC113</v>
      </c>
      <c r="B1138" s="736" t="str">
        <f>Tabla135[[#This Row],[Riesgo]]</f>
        <v/>
      </c>
      <c r="C1138" s="742" t="b">
        <f>Tabla135[[#This Row],[Identificado en paso 1 y 2?]]</f>
        <v>0</v>
      </c>
      <c r="D1138" s="727" t="str">
        <f>_xlfn.XLOOKUP(Tabla135[[#This Row],[Id Riesgo]],Tabla13[Id Riesgo],Tabla13[Probabilidad],"",1)</f>
        <v/>
      </c>
      <c r="E1138" s="727" t="str">
        <f>IF(C1138=TRUE,_xlfn.XLOOKUP(Tabla135[[#This Row],[Id Riesgo]],Tabla13[Id Riesgo],Tabla13[Porcentaje Impacto],"",1),"")</f>
        <v/>
      </c>
      <c r="F1138" s="290" t="str">
        <f t="shared" si="112"/>
        <v>RC113</v>
      </c>
      <c r="G1138" s="415" t="b">
        <f>_xlfn.XLOOKUP(F1138,Tabla13[Id Riesgo],Tabla13[Registro diligenciado],FALSE,1)</f>
        <v>0</v>
      </c>
      <c r="H1138" s="290" t="str">
        <f>IF(G1138,_xlfn.XLOOKUP(F1138,Tabla6[Id Riesgo],Tabla6[DESCRIPCIÓN DEL RIESGO],FALSE,1),"")</f>
        <v/>
      </c>
      <c r="I1138" s="327" t="str">
        <f>_xlfn.XLOOKUP(Tabla135[[#This Row],[Id Riesgo]],Tabla13[Id Riesgo],Tabla13[Probabilidad])</f>
        <v/>
      </c>
      <c r="J1138" s="327" t="str">
        <f>_xlfn.XLOOKUP(Tabla135[[#This Row],[Id Riesgo]],Tabla13[Id Riesgo],Tabla13[Porcentaje Impacto],"",1)</f>
        <v/>
      </c>
      <c r="K1138" s="311">
        <v>7</v>
      </c>
      <c r="L1138" s="314"/>
      <c r="M1138" s="314"/>
      <c r="N1138" s="314"/>
      <c r="O1138" s="295"/>
      <c r="P1138" s="314"/>
      <c r="Q1138" s="328" t="str">
        <f>_xlfn.TEXTJOIN(" ",TRUE,Tabla135[[#This Row],[Actividad - Acción ¿Qué?
Inicia con verbo]],Tabla135[[#This Row],[Complemento
(Observaciones o desviaciones)]])</f>
        <v/>
      </c>
      <c r="R1138" s="295"/>
      <c r="S1138" s="327" t="str">
        <f>_xlfn.XLOOKUP(Tabla135[[#This Row],[Tipo de control]],Tabla7[Tipo de control],Tabla7[Peso],"",1)</f>
        <v/>
      </c>
      <c r="T1138" s="290" t="str">
        <f>_xlfn.XLOOKUP(Tabla135[[#This Row],[Tipo de control]],Tabla7[Tipo de control],Tabla7[Afectación matriz],"",1)</f>
        <v/>
      </c>
      <c r="U1138" s="295"/>
      <c r="V1138" s="327" t="str">
        <f>_xlfn.XLOOKUP(Tabla135[[#This Row],[Implementación]],Tabla11[Implementación],Tabla11[Peso],"",1)</f>
        <v/>
      </c>
      <c r="W1138" s="295"/>
      <c r="X1138" s="295"/>
      <c r="Y1138" s="295"/>
      <c r="Z1138" s="295"/>
      <c r="AA1138" s="310" t="str">
        <f>IFERROR(Tabla135[[#This Row],[Peso del control]]+Tabla135[[#This Row],[Peso de la implementación]],"")</f>
        <v/>
      </c>
      <c r="AB1138" s="310" t="str" cm="1">
        <f t="array" ref="AB1138">IFERROR(IF(Tabla135[[#This Row],[Registro diligenciado]]=TRUE,_xlfn.IFS(AND(Tabla135[[#This Row],[No. de Control]]=1,Tabla135[[#This Row],[Desplazamiento en la Matriz]]="Probabilidad"),D1138-(D1138*Tabla135[[#This Row],[Valor del control]]),AND(Tabla135[[#This Row],[No. de Control]]&gt;1,Tabla135[[#This Row],[Desplazamiento en la Matriz]]="Probabilidad"),AB1137-(AB1137*Tabla135[[#This Row],[Valor del control]]),AND(Tabla135[[#This Row],[No. de Control]]=1,Tabla135[[#This Row],[Desplazamiento en la Matriz]]="Impacto"),D1138,AND(Tabla135[[#This Row],[No. de Control]]&gt;1,Tabla135[[#This Row],[Desplazamiento en la Matriz]]="Impacto"),AB1137),""),"")</f>
        <v/>
      </c>
      <c r="AC1138" s="310" t="str" cm="1">
        <f t="array" ref="AC1138">IFERROR(IF(Tabla135[[#This Row],[Registro diligenciado]]=TRUE,_xlfn.IFS(AND(Tabla135[[#This Row],[No. de Control]]=1,Tabla135[[#This Row],[Desplazamiento en la Matriz]]="Impacto"),E1138-(E1138*Tabla135[[#This Row],[Valor del control]]),AND(Tabla135[[#This Row],[No. de Control]]&gt;1,Tabla135[[#This Row],[Desplazamiento en la Matriz]]="Impacto"),AC1137-(AC1137*Tabla135[[#This Row],[Valor del control]]),AND(Tabla135[[#This Row],[No. de Control]]=1,Tabla135[[#This Row],[Desplazamiento en la Matriz]]="Probabilidad"),E1138,AND(Tabla135[[#This Row],[No. de Control]]&gt;1,Tabla135[[#This Row],[Desplazamiento en la Matriz]]="Probabilidad"),AC1137),""),"")</f>
        <v/>
      </c>
      <c r="AD1138" s="310">
        <f>IFERROR(_xlfn.MINIFS(Tabla135[Probabilidad residual],Tabla135[Id Riesgo],Tabla135[[#This Row],[Id Riesgo]]),"")</f>
        <v>0</v>
      </c>
      <c r="AE1138" s="310">
        <f>IFERROR(_xlfn.MINIFS(Tabla135[Impacto residual],Tabla135[Id Riesgo],Tabla135[[#This Row],[Id Riesgo]]),"")</f>
        <v>0</v>
      </c>
      <c r="AF1138" s="310" t="str" cm="1">
        <f t="array" ref="AF113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38" s="310" t="str" cm="1">
        <f t="array" ref="AG113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3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38" s="213"/>
      <c r="AJ1138" s="727">
        <f>_xlfn.MINIFS(Tabla135[Probabilidad residual],Tabla135[Id Riesgo],Tabla135[[#This Row],[Id Riesgo]])</f>
        <v>0</v>
      </c>
      <c r="AK1138" s="727">
        <f>_xlfn.MINIFS(Tabla135[Impacto residual],Tabla135[Id Riesgo],Tabla135[[#This Row],[Id Riesgo]])</f>
        <v>0</v>
      </c>
      <c r="AL1138" s="727"/>
      <c r="AM1138" s="727"/>
      <c r="AN1138" s="213"/>
      <c r="AO1138" s="213"/>
      <c r="AP1138" s="213"/>
      <c r="AQ1138" s="213"/>
      <c r="AR1138" s="213"/>
      <c r="AS1138" s="213"/>
      <c r="AT1138" s="213"/>
      <c r="AU1138" s="213"/>
      <c r="AV1138" s="213"/>
      <c r="AW1138" s="213"/>
      <c r="AX1138" s="213"/>
      <c r="AY1138" s="213"/>
    </row>
    <row r="1139" spans="1:51" ht="14.6" x14ac:dyDescent="0.4">
      <c r="A1139" s="735" t="str">
        <f>Tabla135[[#This Row],[Id Riesgo]]</f>
        <v>RC113</v>
      </c>
      <c r="B1139" s="736" t="str">
        <f>Tabla135[[#This Row],[Riesgo]]</f>
        <v/>
      </c>
      <c r="C1139" s="742" t="b">
        <f>Tabla135[[#This Row],[Identificado en paso 1 y 2?]]</f>
        <v>0</v>
      </c>
      <c r="D1139" s="727" t="str">
        <f>_xlfn.XLOOKUP(Tabla135[[#This Row],[Id Riesgo]],Tabla13[Id Riesgo],Tabla13[Probabilidad],"",1)</f>
        <v/>
      </c>
      <c r="E1139" s="727" t="str">
        <f>IF(C1139=TRUE,_xlfn.XLOOKUP(Tabla135[[#This Row],[Id Riesgo]],Tabla13[Id Riesgo],Tabla13[Porcentaje Impacto],"",1),"")</f>
        <v/>
      </c>
      <c r="F1139" s="290" t="str">
        <f t="shared" si="112"/>
        <v>RC113</v>
      </c>
      <c r="G1139" s="415" t="b">
        <f>_xlfn.XLOOKUP(F1139,Tabla13[Id Riesgo],Tabla13[Registro diligenciado],FALSE,1)</f>
        <v>0</v>
      </c>
      <c r="H1139" s="290" t="str">
        <f>IF(G1139,_xlfn.XLOOKUP(F1139,Tabla6[Id Riesgo],Tabla6[DESCRIPCIÓN DEL RIESGO],FALSE,1),"")</f>
        <v/>
      </c>
      <c r="I1139" s="327" t="str">
        <f>_xlfn.XLOOKUP(Tabla135[[#This Row],[Id Riesgo]],Tabla13[Id Riesgo],Tabla13[Probabilidad])</f>
        <v/>
      </c>
      <c r="J1139" s="327" t="str">
        <f>_xlfn.XLOOKUP(Tabla135[[#This Row],[Id Riesgo]],Tabla13[Id Riesgo],Tabla13[Porcentaje Impacto],"",1)</f>
        <v/>
      </c>
      <c r="K1139" s="311">
        <v>8</v>
      </c>
      <c r="L1139" s="314"/>
      <c r="M1139" s="314"/>
      <c r="N1139" s="314"/>
      <c r="O1139" s="295"/>
      <c r="P1139" s="314"/>
      <c r="Q1139" s="328" t="str">
        <f>_xlfn.TEXTJOIN(" ",TRUE,Tabla135[[#This Row],[Actividad - Acción ¿Qué?
Inicia con verbo]],Tabla135[[#This Row],[Complemento
(Observaciones o desviaciones)]])</f>
        <v/>
      </c>
      <c r="R1139" s="295"/>
      <c r="S1139" s="327" t="str">
        <f>_xlfn.XLOOKUP(Tabla135[[#This Row],[Tipo de control]],Tabla7[Tipo de control],Tabla7[Peso],"",1)</f>
        <v/>
      </c>
      <c r="T1139" s="290" t="str">
        <f>_xlfn.XLOOKUP(Tabla135[[#This Row],[Tipo de control]],Tabla7[Tipo de control],Tabla7[Afectación matriz],"",1)</f>
        <v/>
      </c>
      <c r="U1139" s="295"/>
      <c r="V1139" s="327" t="str">
        <f>_xlfn.XLOOKUP(Tabla135[[#This Row],[Implementación]],Tabla11[Implementación],Tabla11[Peso],"",1)</f>
        <v/>
      </c>
      <c r="W1139" s="295"/>
      <c r="X1139" s="295"/>
      <c r="Y1139" s="295"/>
      <c r="Z1139" s="295"/>
      <c r="AA1139" s="310" t="str">
        <f>IFERROR(Tabla135[[#This Row],[Peso del control]]+Tabla135[[#This Row],[Peso de la implementación]],"")</f>
        <v/>
      </c>
      <c r="AB1139" s="310" t="str" cm="1">
        <f t="array" ref="AB1139">IFERROR(IF(Tabla135[[#This Row],[Registro diligenciado]]=TRUE,_xlfn.IFS(AND(Tabla135[[#This Row],[No. de Control]]=1,Tabla135[[#This Row],[Desplazamiento en la Matriz]]="Probabilidad"),D1139-(D1139*Tabla135[[#This Row],[Valor del control]]),AND(Tabla135[[#This Row],[No. de Control]]&gt;1,Tabla135[[#This Row],[Desplazamiento en la Matriz]]="Probabilidad"),AB1138-(AB1138*Tabla135[[#This Row],[Valor del control]]),AND(Tabla135[[#This Row],[No. de Control]]=1,Tabla135[[#This Row],[Desplazamiento en la Matriz]]="Impacto"),D1139,AND(Tabla135[[#This Row],[No. de Control]]&gt;1,Tabla135[[#This Row],[Desplazamiento en la Matriz]]="Impacto"),AB1138),""),"")</f>
        <v/>
      </c>
      <c r="AC1139" s="310" t="str" cm="1">
        <f t="array" ref="AC1139">IFERROR(IF(Tabla135[[#This Row],[Registro diligenciado]]=TRUE,_xlfn.IFS(AND(Tabla135[[#This Row],[No. de Control]]=1,Tabla135[[#This Row],[Desplazamiento en la Matriz]]="Impacto"),E1139-(E1139*Tabla135[[#This Row],[Valor del control]]),AND(Tabla135[[#This Row],[No. de Control]]&gt;1,Tabla135[[#This Row],[Desplazamiento en la Matriz]]="Impacto"),AC1138-(AC1138*Tabla135[[#This Row],[Valor del control]]),AND(Tabla135[[#This Row],[No. de Control]]=1,Tabla135[[#This Row],[Desplazamiento en la Matriz]]="Probabilidad"),E1139,AND(Tabla135[[#This Row],[No. de Control]]&gt;1,Tabla135[[#This Row],[Desplazamiento en la Matriz]]="Probabilidad"),AC1138),""),"")</f>
        <v/>
      </c>
      <c r="AD1139" s="310">
        <f>IFERROR(_xlfn.MINIFS(Tabla135[Probabilidad residual],Tabla135[Id Riesgo],Tabla135[[#This Row],[Id Riesgo]]),"")</f>
        <v>0</v>
      </c>
      <c r="AE1139" s="310">
        <f>IFERROR(_xlfn.MINIFS(Tabla135[Impacto residual],Tabla135[Id Riesgo],Tabla135[[#This Row],[Id Riesgo]]),"")</f>
        <v>0</v>
      </c>
      <c r="AF1139" s="310" t="str" cm="1">
        <f t="array" ref="AF113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39" s="310" t="str" cm="1">
        <f t="array" ref="AG113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3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39" s="213"/>
      <c r="AJ1139" s="727">
        <f>_xlfn.MINIFS(Tabla135[Probabilidad residual],Tabla135[Id Riesgo],Tabla135[[#This Row],[Id Riesgo]])</f>
        <v>0</v>
      </c>
      <c r="AK1139" s="727">
        <f>_xlfn.MINIFS(Tabla135[Impacto residual],Tabla135[Id Riesgo],Tabla135[[#This Row],[Id Riesgo]])</f>
        <v>0</v>
      </c>
      <c r="AL1139" s="727"/>
      <c r="AM1139" s="727"/>
      <c r="AN1139" s="213"/>
      <c r="AO1139" s="213"/>
      <c r="AP1139" s="213"/>
      <c r="AQ1139" s="213"/>
      <c r="AR1139" s="213"/>
      <c r="AS1139" s="213"/>
      <c r="AT1139" s="213"/>
      <c r="AU1139" s="213"/>
      <c r="AV1139" s="213"/>
      <c r="AW1139" s="213"/>
      <c r="AX1139" s="213"/>
      <c r="AY1139" s="213"/>
    </row>
    <row r="1140" spans="1:51" ht="14.6" x14ac:dyDescent="0.4">
      <c r="A1140" s="735" t="str">
        <f>Tabla135[[#This Row],[Id Riesgo]]</f>
        <v>RC113</v>
      </c>
      <c r="B1140" s="736" t="str">
        <f>Tabla135[[#This Row],[Riesgo]]</f>
        <v/>
      </c>
      <c r="C1140" s="742" t="b">
        <f>Tabla135[[#This Row],[Identificado en paso 1 y 2?]]</f>
        <v>0</v>
      </c>
      <c r="D1140" s="727" t="str">
        <f>_xlfn.XLOOKUP(Tabla135[[#This Row],[Id Riesgo]],Tabla13[Id Riesgo],Tabla13[Probabilidad],"",1)</f>
        <v/>
      </c>
      <c r="E1140" s="727" t="str">
        <f>IF(C1140=TRUE,_xlfn.XLOOKUP(Tabla135[[#This Row],[Id Riesgo]],Tabla13[Id Riesgo],Tabla13[Porcentaje Impacto],"",1),"")</f>
        <v/>
      </c>
      <c r="F1140" s="290" t="str">
        <f t="shared" si="112"/>
        <v>RC113</v>
      </c>
      <c r="G1140" s="415" t="b">
        <f>_xlfn.XLOOKUP(F1140,Tabla13[Id Riesgo],Tabla13[Registro diligenciado],FALSE,1)</f>
        <v>0</v>
      </c>
      <c r="H1140" s="290" t="str">
        <f>IF(G1140,_xlfn.XLOOKUP(F1140,Tabla6[Id Riesgo],Tabla6[DESCRIPCIÓN DEL RIESGO],FALSE,1),"")</f>
        <v/>
      </c>
      <c r="I1140" s="327" t="str">
        <f>_xlfn.XLOOKUP(Tabla135[[#This Row],[Id Riesgo]],Tabla13[Id Riesgo],Tabla13[Probabilidad])</f>
        <v/>
      </c>
      <c r="J1140" s="327" t="str">
        <f>_xlfn.XLOOKUP(Tabla135[[#This Row],[Id Riesgo]],Tabla13[Id Riesgo],Tabla13[Porcentaje Impacto],"",1)</f>
        <v/>
      </c>
      <c r="K1140" s="311">
        <v>9</v>
      </c>
      <c r="L1140" s="314"/>
      <c r="M1140" s="314"/>
      <c r="N1140" s="314"/>
      <c r="O1140" s="295"/>
      <c r="P1140" s="314"/>
      <c r="Q1140" s="328" t="str">
        <f>_xlfn.TEXTJOIN(" ",TRUE,Tabla135[[#This Row],[Actividad - Acción ¿Qué?
Inicia con verbo]],Tabla135[[#This Row],[Complemento
(Observaciones o desviaciones)]])</f>
        <v/>
      </c>
      <c r="R1140" s="295"/>
      <c r="S1140" s="327" t="str">
        <f>_xlfn.XLOOKUP(Tabla135[[#This Row],[Tipo de control]],Tabla7[Tipo de control],Tabla7[Peso],"",1)</f>
        <v/>
      </c>
      <c r="T1140" s="290" t="str">
        <f>_xlfn.XLOOKUP(Tabla135[[#This Row],[Tipo de control]],Tabla7[Tipo de control],Tabla7[Afectación matriz],"",1)</f>
        <v/>
      </c>
      <c r="U1140" s="295"/>
      <c r="V1140" s="327" t="str">
        <f>_xlfn.XLOOKUP(Tabla135[[#This Row],[Implementación]],Tabla11[Implementación],Tabla11[Peso],"",1)</f>
        <v/>
      </c>
      <c r="W1140" s="295"/>
      <c r="X1140" s="295"/>
      <c r="Y1140" s="295"/>
      <c r="Z1140" s="295"/>
      <c r="AA1140" s="310" t="str">
        <f>IFERROR(Tabla135[[#This Row],[Peso del control]]+Tabla135[[#This Row],[Peso de la implementación]],"")</f>
        <v/>
      </c>
      <c r="AB1140" s="310" t="str" cm="1">
        <f t="array" ref="AB1140">IFERROR(IF(Tabla135[[#This Row],[Registro diligenciado]]=TRUE,_xlfn.IFS(AND(Tabla135[[#This Row],[No. de Control]]=1,Tabla135[[#This Row],[Desplazamiento en la Matriz]]="Probabilidad"),D1140-(D1140*Tabla135[[#This Row],[Valor del control]]),AND(Tabla135[[#This Row],[No. de Control]]&gt;1,Tabla135[[#This Row],[Desplazamiento en la Matriz]]="Probabilidad"),AB1139-(AB1139*Tabla135[[#This Row],[Valor del control]]),AND(Tabla135[[#This Row],[No. de Control]]=1,Tabla135[[#This Row],[Desplazamiento en la Matriz]]="Impacto"),D1140,AND(Tabla135[[#This Row],[No. de Control]]&gt;1,Tabla135[[#This Row],[Desplazamiento en la Matriz]]="Impacto"),AB1139),""),"")</f>
        <v/>
      </c>
      <c r="AC1140" s="310" t="str" cm="1">
        <f t="array" ref="AC1140">IFERROR(IF(Tabla135[[#This Row],[Registro diligenciado]]=TRUE,_xlfn.IFS(AND(Tabla135[[#This Row],[No. de Control]]=1,Tabla135[[#This Row],[Desplazamiento en la Matriz]]="Impacto"),E1140-(E1140*Tabla135[[#This Row],[Valor del control]]),AND(Tabla135[[#This Row],[No. de Control]]&gt;1,Tabla135[[#This Row],[Desplazamiento en la Matriz]]="Impacto"),AC1139-(AC1139*Tabla135[[#This Row],[Valor del control]]),AND(Tabla135[[#This Row],[No. de Control]]=1,Tabla135[[#This Row],[Desplazamiento en la Matriz]]="Probabilidad"),E1140,AND(Tabla135[[#This Row],[No. de Control]]&gt;1,Tabla135[[#This Row],[Desplazamiento en la Matriz]]="Probabilidad"),AC1139),""),"")</f>
        <v/>
      </c>
      <c r="AD1140" s="310">
        <f>IFERROR(_xlfn.MINIFS(Tabla135[Probabilidad residual],Tabla135[Id Riesgo],Tabla135[[#This Row],[Id Riesgo]]),"")</f>
        <v>0</v>
      </c>
      <c r="AE1140" s="310">
        <f>IFERROR(_xlfn.MINIFS(Tabla135[Impacto residual],Tabla135[Id Riesgo],Tabla135[[#This Row],[Id Riesgo]]),"")</f>
        <v>0</v>
      </c>
      <c r="AF1140" s="310" t="str" cm="1">
        <f t="array" ref="AF114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40" s="310" t="str" cm="1">
        <f t="array" ref="AG114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4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40" s="213"/>
      <c r="AJ1140" s="727">
        <f>_xlfn.MINIFS(Tabla135[Probabilidad residual],Tabla135[Id Riesgo],Tabla135[[#This Row],[Id Riesgo]])</f>
        <v>0</v>
      </c>
      <c r="AK1140" s="727">
        <f>_xlfn.MINIFS(Tabla135[Impacto residual],Tabla135[Id Riesgo],Tabla135[[#This Row],[Id Riesgo]])</f>
        <v>0</v>
      </c>
      <c r="AL1140" s="727"/>
      <c r="AM1140" s="727"/>
      <c r="AN1140" s="213"/>
      <c r="AO1140" s="213"/>
      <c r="AP1140" s="213"/>
      <c r="AQ1140" s="213"/>
      <c r="AR1140" s="213"/>
      <c r="AS1140" s="213"/>
      <c r="AT1140" s="213"/>
      <c r="AU1140" s="213"/>
      <c r="AV1140" s="213"/>
      <c r="AW1140" s="213"/>
      <c r="AX1140" s="213"/>
      <c r="AY1140" s="213"/>
    </row>
    <row r="1141" spans="1:51" ht="14.6" x14ac:dyDescent="0.4">
      <c r="A1141" s="735" t="str">
        <f>Tabla135[[#This Row],[Id Riesgo]]</f>
        <v>RC113</v>
      </c>
      <c r="B1141" s="736" t="str">
        <f>Tabla135[[#This Row],[Riesgo]]</f>
        <v/>
      </c>
      <c r="C1141" s="742" t="b">
        <f>Tabla135[[#This Row],[Identificado en paso 1 y 2?]]</f>
        <v>0</v>
      </c>
      <c r="D1141" s="727" t="str">
        <f>_xlfn.XLOOKUP(Tabla135[[#This Row],[Id Riesgo]],Tabla13[Id Riesgo],Tabla13[Probabilidad],"",1)</f>
        <v/>
      </c>
      <c r="E1141" s="727" t="str">
        <f>IF(C1141=TRUE,_xlfn.XLOOKUP(Tabla135[[#This Row],[Id Riesgo]],Tabla13[Id Riesgo],Tabla13[Porcentaje Impacto],"",1),"")</f>
        <v/>
      </c>
      <c r="F1141" s="290" t="str">
        <f t="shared" si="112"/>
        <v>RC113</v>
      </c>
      <c r="G1141" s="415" t="b">
        <f>_xlfn.XLOOKUP(F1141,Tabla13[Id Riesgo],Tabla13[Registro diligenciado],FALSE,1)</f>
        <v>0</v>
      </c>
      <c r="H1141" s="290" t="str">
        <f>IF(G1141,_xlfn.XLOOKUP(F1141,Tabla6[Id Riesgo],Tabla6[DESCRIPCIÓN DEL RIESGO],FALSE,1),"")</f>
        <v/>
      </c>
      <c r="I1141" s="327" t="str">
        <f>_xlfn.XLOOKUP(Tabla135[[#This Row],[Id Riesgo]],Tabla13[Id Riesgo],Tabla13[Probabilidad])</f>
        <v/>
      </c>
      <c r="J1141" s="327" t="str">
        <f>_xlfn.XLOOKUP(Tabla135[[#This Row],[Id Riesgo]],Tabla13[Id Riesgo],Tabla13[Porcentaje Impacto],"",1)</f>
        <v/>
      </c>
      <c r="K1141" s="311">
        <v>10</v>
      </c>
      <c r="L1141" s="314"/>
      <c r="M1141" s="314"/>
      <c r="N1141" s="314"/>
      <c r="O1141" s="295"/>
      <c r="P1141" s="314"/>
      <c r="Q1141" s="328" t="str">
        <f>_xlfn.TEXTJOIN(" ",TRUE,Tabla135[[#This Row],[Actividad - Acción ¿Qué?
Inicia con verbo]],Tabla135[[#This Row],[Complemento
(Observaciones o desviaciones)]])</f>
        <v/>
      </c>
      <c r="R1141" s="295"/>
      <c r="S1141" s="327" t="str">
        <f>_xlfn.XLOOKUP(Tabla135[[#This Row],[Tipo de control]],Tabla7[Tipo de control],Tabla7[Peso],"",1)</f>
        <v/>
      </c>
      <c r="T1141" s="290" t="str">
        <f>_xlfn.XLOOKUP(Tabla135[[#This Row],[Tipo de control]],Tabla7[Tipo de control],Tabla7[Afectación matriz],"",1)</f>
        <v/>
      </c>
      <c r="U1141" s="295"/>
      <c r="V1141" s="327" t="str">
        <f>_xlfn.XLOOKUP(Tabla135[[#This Row],[Implementación]],Tabla11[Implementación],Tabla11[Peso],"",1)</f>
        <v/>
      </c>
      <c r="W1141" s="295"/>
      <c r="X1141" s="295"/>
      <c r="Y1141" s="295"/>
      <c r="Z1141" s="295"/>
      <c r="AA1141" s="310" t="str">
        <f>IFERROR(Tabla135[[#This Row],[Peso del control]]+Tabla135[[#This Row],[Peso de la implementación]],"")</f>
        <v/>
      </c>
      <c r="AB1141" s="310" t="str" cm="1">
        <f t="array" ref="AB1141">IFERROR(IF(Tabla135[[#This Row],[Registro diligenciado]]=TRUE,_xlfn.IFS(AND(Tabla135[[#This Row],[No. de Control]]=1,Tabla135[[#This Row],[Desplazamiento en la Matriz]]="Probabilidad"),D1141-(D1141*Tabla135[[#This Row],[Valor del control]]),AND(Tabla135[[#This Row],[No. de Control]]&gt;1,Tabla135[[#This Row],[Desplazamiento en la Matriz]]="Probabilidad"),AB1140-(AB1140*Tabla135[[#This Row],[Valor del control]]),AND(Tabla135[[#This Row],[No. de Control]]=1,Tabla135[[#This Row],[Desplazamiento en la Matriz]]="Impacto"),D1141,AND(Tabla135[[#This Row],[No. de Control]]&gt;1,Tabla135[[#This Row],[Desplazamiento en la Matriz]]="Impacto"),AB1140),""),"")</f>
        <v/>
      </c>
      <c r="AC1141" s="310" t="str" cm="1">
        <f t="array" ref="AC1141">IFERROR(IF(Tabla135[[#This Row],[Registro diligenciado]]=TRUE,_xlfn.IFS(AND(Tabla135[[#This Row],[No. de Control]]=1,Tabla135[[#This Row],[Desplazamiento en la Matriz]]="Impacto"),E1141-(E1141*Tabla135[[#This Row],[Valor del control]]),AND(Tabla135[[#This Row],[No. de Control]]&gt;1,Tabla135[[#This Row],[Desplazamiento en la Matriz]]="Impacto"),AC1140-(AC1140*Tabla135[[#This Row],[Valor del control]]),AND(Tabla135[[#This Row],[No. de Control]]=1,Tabla135[[#This Row],[Desplazamiento en la Matriz]]="Probabilidad"),E1141,AND(Tabla135[[#This Row],[No. de Control]]&gt;1,Tabla135[[#This Row],[Desplazamiento en la Matriz]]="Probabilidad"),AC1140),""),"")</f>
        <v/>
      </c>
      <c r="AD1141" s="310">
        <f>IFERROR(_xlfn.MINIFS(Tabla135[Probabilidad residual],Tabla135[Id Riesgo],Tabla135[[#This Row],[Id Riesgo]]),"")</f>
        <v>0</v>
      </c>
      <c r="AE1141" s="310">
        <f>IFERROR(_xlfn.MINIFS(Tabla135[Impacto residual],Tabla135[Id Riesgo],Tabla135[[#This Row],[Id Riesgo]]),"")</f>
        <v>0</v>
      </c>
      <c r="AF1141" s="310" t="str" cm="1">
        <f t="array" ref="AF114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41" s="310" t="str" cm="1">
        <f t="array" ref="AG114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4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41" s="213"/>
      <c r="AJ1141" s="727">
        <f>_xlfn.MINIFS(Tabla135[Probabilidad residual],Tabla135[Id Riesgo],Tabla135[[#This Row],[Id Riesgo]])</f>
        <v>0</v>
      </c>
      <c r="AK1141" s="727">
        <f>_xlfn.MINIFS(Tabla135[Impacto residual],Tabla135[Id Riesgo],Tabla135[[#This Row],[Id Riesgo]])</f>
        <v>0</v>
      </c>
      <c r="AL1141" s="727"/>
      <c r="AM1141" s="727"/>
      <c r="AN1141" s="213"/>
      <c r="AO1141" s="213"/>
      <c r="AP1141" s="213"/>
      <c r="AQ1141" s="213"/>
      <c r="AR1141" s="213"/>
      <c r="AS1141" s="213"/>
      <c r="AT1141" s="213"/>
      <c r="AU1141" s="213"/>
      <c r="AV1141" s="213"/>
      <c r="AW1141" s="213"/>
      <c r="AX1141" s="213"/>
      <c r="AY1141" s="213"/>
    </row>
    <row r="1142" spans="1:51" ht="14.6" x14ac:dyDescent="0.4">
      <c r="A1142" s="735" t="str">
        <f>Tabla135[[#This Row],[Id Riesgo]]</f>
        <v>RC114</v>
      </c>
      <c r="B1142" s="736" t="str">
        <f>Tabla135[[#This Row],[Riesgo]]</f>
        <v/>
      </c>
      <c r="C1142" s="742" t="b">
        <f>Tabla135[[#This Row],[Identificado en paso 1 y 2?]]</f>
        <v>0</v>
      </c>
      <c r="D1142" s="727" t="str">
        <f>_xlfn.XLOOKUP(Tabla135[[#This Row],[Id Riesgo]],Tabla13[Id Riesgo],Tabla13[Probabilidad],"",1)</f>
        <v/>
      </c>
      <c r="E1142" s="727" t="str">
        <f>IF(C1142=TRUE,_xlfn.XLOOKUP(Tabla135[[#This Row],[Id Riesgo]],Tabla13[Id Riesgo],Tabla13[Porcentaje Impacto],"",1),"")</f>
        <v/>
      </c>
      <c r="F1142" s="290" t="s">
        <v>245</v>
      </c>
      <c r="G1142" s="415" t="b">
        <f>_xlfn.XLOOKUP(F1142,Tabla13[Id Riesgo],Tabla13[Registro diligenciado],FALSE,1)</f>
        <v>0</v>
      </c>
      <c r="H1142" s="290" t="str">
        <f>IF(G1142,_xlfn.XLOOKUP(F1142,Tabla6[Id Riesgo],Tabla6[DESCRIPCIÓN DEL RIESGO],FALSE,1),"")</f>
        <v/>
      </c>
      <c r="I1142" s="327" t="str">
        <f>_xlfn.XLOOKUP(Tabla135[[#This Row],[Id Riesgo]],Tabla13[Id Riesgo],Tabla13[Probabilidad])</f>
        <v/>
      </c>
      <c r="J1142" s="327" t="str">
        <f>_xlfn.XLOOKUP(Tabla135[[#This Row],[Id Riesgo]],Tabla13[Id Riesgo],Tabla13[Porcentaje Impacto],"",1)</f>
        <v/>
      </c>
      <c r="K1142" s="311">
        <v>1</v>
      </c>
      <c r="L1142" s="314"/>
      <c r="M1142" s="314"/>
      <c r="N1142" s="314"/>
      <c r="O1142" s="295"/>
      <c r="P1142" s="314"/>
      <c r="Q1142" s="328" t="str">
        <f>_xlfn.TEXTJOIN(" ",TRUE,Tabla135[[#This Row],[Actividad - Acción ¿Qué?
Inicia con verbo]],Tabla135[[#This Row],[Complemento
(Observaciones o desviaciones)]])</f>
        <v/>
      </c>
      <c r="R1142" s="295"/>
      <c r="S1142" s="327" t="str">
        <f>_xlfn.XLOOKUP(Tabla135[[#This Row],[Tipo de control]],Tabla7[Tipo de control],Tabla7[Peso],"",1)</f>
        <v/>
      </c>
      <c r="T1142" s="290" t="str">
        <f>_xlfn.XLOOKUP(Tabla135[[#This Row],[Tipo de control]],Tabla7[Tipo de control],Tabla7[Afectación matriz],"",1)</f>
        <v/>
      </c>
      <c r="U1142" s="295"/>
      <c r="V1142" s="327" t="str">
        <f>_xlfn.XLOOKUP(Tabla135[[#This Row],[Implementación]],Tabla11[Implementación],Tabla11[Peso],"",1)</f>
        <v/>
      </c>
      <c r="W1142" s="295"/>
      <c r="X1142" s="295"/>
      <c r="Y1142" s="295"/>
      <c r="Z1142" s="295"/>
      <c r="AA1142" s="310" t="str">
        <f>IFERROR(Tabla135[[#This Row],[Peso del control]]+Tabla135[[#This Row],[Peso de la implementación]],"")</f>
        <v/>
      </c>
      <c r="AB1142" s="310" t="str" cm="1">
        <f t="array" ref="AB1142">IFERROR(IF(Tabla135[[#This Row],[Registro diligenciado]]=TRUE,_xlfn.IFS(AND(Tabla135[[#This Row],[No. de Control]]=1,Tabla135[[#This Row],[Desplazamiento en la Matriz]]="Probabilidad"),D1142-(D1142*Tabla135[[#This Row],[Valor del control]]),AND(Tabla135[[#This Row],[No. de Control]]&gt;1,Tabla135[[#This Row],[Desplazamiento en la Matriz]]="Probabilidad"),AB1141-(AB1141*Tabla135[[#This Row],[Valor del control]]),AND(Tabla135[[#This Row],[No. de Control]]=1,Tabla135[[#This Row],[Desplazamiento en la Matriz]]="Impacto"),D1142,AND(Tabla135[[#This Row],[No. de Control]]&gt;1,Tabla135[[#This Row],[Desplazamiento en la Matriz]]="Impacto"),AB1141),""),"")</f>
        <v/>
      </c>
      <c r="AC1142" s="310" t="str" cm="1">
        <f t="array" ref="AC1142">IFERROR(IF(Tabla135[[#This Row],[Registro diligenciado]]=TRUE,_xlfn.IFS(AND(Tabla135[[#This Row],[No. de Control]]=1,Tabla135[[#This Row],[Desplazamiento en la Matriz]]="Impacto"),E1142-(E1142*Tabla135[[#This Row],[Valor del control]]),AND(Tabla135[[#This Row],[No. de Control]]&gt;1,Tabla135[[#This Row],[Desplazamiento en la Matriz]]="Impacto"),AC1141-(AC1141*Tabla135[[#This Row],[Valor del control]]),AND(Tabla135[[#This Row],[No. de Control]]=1,Tabla135[[#This Row],[Desplazamiento en la Matriz]]="Probabilidad"),E1142,AND(Tabla135[[#This Row],[No. de Control]]&gt;1,Tabla135[[#This Row],[Desplazamiento en la Matriz]]="Probabilidad"),AC1141),""),"")</f>
        <v/>
      </c>
      <c r="AD1142" s="310">
        <f>IFERROR(_xlfn.MINIFS(Tabla135[Probabilidad residual],Tabla135[Id Riesgo],Tabla135[[#This Row],[Id Riesgo]]),"")</f>
        <v>0</v>
      </c>
      <c r="AE1142" s="310">
        <f>IFERROR(_xlfn.MINIFS(Tabla135[Impacto residual],Tabla135[Id Riesgo],Tabla135[[#This Row],[Id Riesgo]]),"")</f>
        <v>0</v>
      </c>
      <c r="AF1142" s="310" t="str" cm="1">
        <f t="array" ref="AF114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42" s="310" t="str" cm="1">
        <f t="array" ref="AG114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4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42" s="213"/>
      <c r="AJ1142" s="727">
        <f>_xlfn.MINIFS(Tabla135[Probabilidad residual],Tabla135[Id Riesgo],Tabla135[[#This Row],[Id Riesgo]])</f>
        <v>0</v>
      </c>
      <c r="AK1142" s="727">
        <f>_xlfn.MINIFS(Tabla135[Impacto residual],Tabla135[Id Riesgo],Tabla135[[#This Row],[Id Riesgo]])</f>
        <v>0</v>
      </c>
      <c r="AL1142" s="727" t="str" cm="1">
        <f t="array" ref="AL1142">IFERROR(_xlfn.IFS(AND(AJ1142&gt;=CONFIGURACIÓN!$BF$6,AJ1142&lt;=CONFIGURACIÓN!$BG$6),CONFIGURACIÓN!$BE$6,AND(AJ1142&gt;=CONFIGURACIÓN!$BF$7,AJ1142&lt;=CONFIGURACIÓN!$BG$7),CONFIGURACIÓN!$BE$7,AND(AJ1142&gt;=CONFIGURACIÓN!$BF$8,AJ1142&lt;=CONFIGURACIÓN!$BG$8),CONFIGURACIÓN!$BE$8,AND(AJ1142&gt;=CONFIGURACIÓN!$BF$9,AJ1142&lt;=CONFIGURACIÓN!$BG$9),CONFIGURACIÓN!$BE$9,AND(AJ1142&gt;=CONFIGURACIÓN!$BF$10,AJ1142&lt;=CONFIGURACIÓN!$BG$10),CONFIGURACIÓN!$BE$10),"")</f>
        <v/>
      </c>
      <c r="AM1142" s="727" t="str" cm="1">
        <f t="array" ref="AM1142">IFERROR(_xlfn.IFS(AND(AK1142&gt;=CONFIGURACIÓN!$BJ$6,AK1142&lt;=CONFIGURACIÓN!$BK$6),CONFIGURACIÓN!$BI$6,AND(AK1142&gt;=CONFIGURACIÓN!$BJ$7,AK1142&lt;=CONFIGURACIÓN!$BK$7),CONFIGURACIÓN!$BI$7,AND(AK1142&gt;=CONFIGURACIÓN!$BJ$8,AK1142&lt;=CONFIGURACIÓN!$BK$8),CONFIGURACIÓN!$BI$8,AND(AK1142&gt;=CONFIGURACIÓN!$BJ$9,AK1142&lt;=CONFIGURACIÓN!$BK$9),CONFIGURACIÓN!$BI$9,AND(AK1142&gt;=CONFIGURACIÓN!$BJ$10,AK1142&lt;=CONFIGURACIÓN!$BK$10),CONFIGURACIÓN!$BI$10),"")</f>
        <v/>
      </c>
      <c r="AN1142" s="213"/>
      <c r="AO1142" s="213"/>
      <c r="AP1142" s="213"/>
      <c r="AQ1142" s="213"/>
      <c r="AR1142" s="213"/>
      <c r="AS1142" s="213"/>
      <c r="AT1142" s="213"/>
      <c r="AU1142" s="213"/>
      <c r="AV1142" s="213"/>
      <c r="AW1142" s="213"/>
      <c r="AX1142" s="213"/>
      <c r="AY1142" s="213"/>
    </row>
    <row r="1143" spans="1:51" ht="14.6" x14ac:dyDescent="0.4">
      <c r="A1143" s="735" t="str">
        <f>Tabla135[[#This Row],[Id Riesgo]]</f>
        <v>RC114</v>
      </c>
      <c r="B1143" s="736" t="str">
        <f>Tabla135[[#This Row],[Riesgo]]</f>
        <v/>
      </c>
      <c r="C1143" s="742" t="b">
        <f>Tabla135[[#This Row],[Identificado en paso 1 y 2?]]</f>
        <v>0</v>
      </c>
      <c r="D1143" s="727" t="str">
        <f>_xlfn.XLOOKUP(Tabla135[[#This Row],[Id Riesgo]],Tabla13[Id Riesgo],Tabla13[Probabilidad],"",1)</f>
        <v/>
      </c>
      <c r="E1143" s="727" t="str">
        <f>IF(C1143=TRUE,_xlfn.XLOOKUP(Tabla135[[#This Row],[Id Riesgo]],Tabla13[Id Riesgo],Tabla13[Porcentaje Impacto],"",1),"")</f>
        <v/>
      </c>
      <c r="F1143" s="290" t="str">
        <f t="shared" ref="F1143:F1151" si="113">F1142</f>
        <v>RC114</v>
      </c>
      <c r="G1143" s="415" t="b">
        <f>_xlfn.XLOOKUP(F1143,Tabla13[Id Riesgo],Tabla13[Registro diligenciado],FALSE,1)</f>
        <v>0</v>
      </c>
      <c r="H1143" s="290" t="str">
        <f>IF(G1143,_xlfn.XLOOKUP(F1143,Tabla6[Id Riesgo],Tabla6[DESCRIPCIÓN DEL RIESGO],FALSE,1),"")</f>
        <v/>
      </c>
      <c r="I1143" s="327" t="str">
        <f>_xlfn.XLOOKUP(Tabla135[[#This Row],[Id Riesgo]],Tabla13[Id Riesgo],Tabla13[Probabilidad])</f>
        <v/>
      </c>
      <c r="J1143" s="327" t="str">
        <f>_xlfn.XLOOKUP(Tabla135[[#This Row],[Id Riesgo]],Tabla13[Id Riesgo],Tabla13[Porcentaje Impacto],"",1)</f>
        <v/>
      </c>
      <c r="K1143" s="311">
        <v>2</v>
      </c>
      <c r="L1143" s="314"/>
      <c r="M1143" s="314"/>
      <c r="N1143" s="314"/>
      <c r="O1143" s="295"/>
      <c r="P1143" s="314"/>
      <c r="Q1143" s="328" t="str">
        <f>_xlfn.TEXTJOIN(" ",TRUE,Tabla135[[#This Row],[Actividad - Acción ¿Qué?
Inicia con verbo]],Tabla135[[#This Row],[Complemento
(Observaciones o desviaciones)]])</f>
        <v/>
      </c>
      <c r="R1143" s="295"/>
      <c r="S1143" s="327" t="str">
        <f>_xlfn.XLOOKUP(Tabla135[[#This Row],[Tipo de control]],Tabla7[Tipo de control],Tabla7[Peso],"",1)</f>
        <v/>
      </c>
      <c r="T1143" s="290" t="str">
        <f>_xlfn.XLOOKUP(Tabla135[[#This Row],[Tipo de control]],Tabla7[Tipo de control],Tabla7[Afectación matriz],"",1)</f>
        <v/>
      </c>
      <c r="U1143" s="295"/>
      <c r="V1143" s="327" t="str">
        <f>_xlfn.XLOOKUP(Tabla135[[#This Row],[Implementación]],Tabla11[Implementación],Tabla11[Peso],"",1)</f>
        <v/>
      </c>
      <c r="W1143" s="295"/>
      <c r="X1143" s="295"/>
      <c r="Y1143" s="295"/>
      <c r="Z1143" s="295"/>
      <c r="AA1143" s="310" t="str">
        <f>IFERROR(Tabla135[[#This Row],[Peso del control]]+Tabla135[[#This Row],[Peso de la implementación]],"")</f>
        <v/>
      </c>
      <c r="AB1143" s="310" t="str" cm="1">
        <f t="array" ref="AB1143">IFERROR(IF(Tabla135[[#This Row],[Registro diligenciado]]=TRUE,_xlfn.IFS(AND(Tabla135[[#This Row],[No. de Control]]=1,Tabla135[[#This Row],[Desplazamiento en la Matriz]]="Probabilidad"),D1143-(D1143*Tabla135[[#This Row],[Valor del control]]),AND(Tabla135[[#This Row],[No. de Control]]&gt;1,Tabla135[[#This Row],[Desplazamiento en la Matriz]]="Probabilidad"),AB1142-(AB1142*Tabla135[[#This Row],[Valor del control]]),AND(Tabla135[[#This Row],[No. de Control]]=1,Tabla135[[#This Row],[Desplazamiento en la Matriz]]="Impacto"),D1143,AND(Tabla135[[#This Row],[No. de Control]]&gt;1,Tabla135[[#This Row],[Desplazamiento en la Matriz]]="Impacto"),AB1142),""),"")</f>
        <v/>
      </c>
      <c r="AC1143" s="310" t="str" cm="1">
        <f t="array" ref="AC1143">IFERROR(IF(Tabla135[[#This Row],[Registro diligenciado]]=TRUE,_xlfn.IFS(AND(Tabla135[[#This Row],[No. de Control]]=1,Tabla135[[#This Row],[Desplazamiento en la Matriz]]="Impacto"),E1143-(E1143*Tabla135[[#This Row],[Valor del control]]),AND(Tabla135[[#This Row],[No. de Control]]&gt;1,Tabla135[[#This Row],[Desplazamiento en la Matriz]]="Impacto"),AC1142-(AC1142*Tabla135[[#This Row],[Valor del control]]),AND(Tabla135[[#This Row],[No. de Control]]=1,Tabla135[[#This Row],[Desplazamiento en la Matriz]]="Probabilidad"),E1143,AND(Tabla135[[#This Row],[No. de Control]]&gt;1,Tabla135[[#This Row],[Desplazamiento en la Matriz]]="Probabilidad"),AC1142),""),"")</f>
        <v/>
      </c>
      <c r="AD1143" s="310">
        <f>IFERROR(_xlfn.MINIFS(Tabla135[Probabilidad residual],Tabla135[Id Riesgo],Tabla135[[#This Row],[Id Riesgo]]),"")</f>
        <v>0</v>
      </c>
      <c r="AE1143" s="310">
        <f>IFERROR(_xlfn.MINIFS(Tabla135[Impacto residual],Tabla135[Id Riesgo],Tabla135[[#This Row],[Id Riesgo]]),"")</f>
        <v>0</v>
      </c>
      <c r="AF1143" s="310" t="str" cm="1">
        <f t="array" ref="AF114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43" s="310" t="str" cm="1">
        <f t="array" ref="AG114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4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43" s="213"/>
      <c r="AJ1143" s="727">
        <f>_xlfn.MINIFS(Tabla135[Probabilidad residual],Tabla135[Id Riesgo],Tabla135[[#This Row],[Id Riesgo]])</f>
        <v>0</v>
      </c>
      <c r="AK1143" s="727">
        <f>_xlfn.MINIFS(Tabla135[Impacto residual],Tabla135[Id Riesgo],Tabla135[[#This Row],[Id Riesgo]])</f>
        <v>0</v>
      </c>
      <c r="AL1143" s="727"/>
      <c r="AM1143" s="727"/>
      <c r="AN1143" s="213"/>
      <c r="AO1143" s="213"/>
      <c r="AP1143" s="213"/>
      <c r="AQ1143" s="213"/>
      <c r="AR1143" s="213"/>
      <c r="AS1143" s="213"/>
      <c r="AT1143" s="213"/>
      <c r="AU1143" s="213"/>
      <c r="AV1143" s="213"/>
      <c r="AW1143" s="213"/>
      <c r="AX1143" s="213"/>
      <c r="AY1143" s="213"/>
    </row>
    <row r="1144" spans="1:51" ht="14.6" x14ac:dyDescent="0.4">
      <c r="A1144" s="735" t="str">
        <f>Tabla135[[#This Row],[Id Riesgo]]</f>
        <v>RC114</v>
      </c>
      <c r="B1144" s="736" t="str">
        <f>Tabla135[[#This Row],[Riesgo]]</f>
        <v/>
      </c>
      <c r="C1144" s="742" t="b">
        <f>Tabla135[[#This Row],[Identificado en paso 1 y 2?]]</f>
        <v>0</v>
      </c>
      <c r="D1144" s="727" t="str">
        <f>_xlfn.XLOOKUP(Tabla135[[#This Row],[Id Riesgo]],Tabla13[Id Riesgo],Tabla13[Probabilidad],"",1)</f>
        <v/>
      </c>
      <c r="E1144" s="727" t="str">
        <f>IF(C1144=TRUE,_xlfn.XLOOKUP(Tabla135[[#This Row],[Id Riesgo]],Tabla13[Id Riesgo],Tabla13[Porcentaje Impacto],"",1),"")</f>
        <v/>
      </c>
      <c r="F1144" s="290" t="str">
        <f t="shared" si="113"/>
        <v>RC114</v>
      </c>
      <c r="G1144" s="415" t="b">
        <f>_xlfn.XLOOKUP(F1144,Tabla13[Id Riesgo],Tabla13[Registro diligenciado],FALSE,1)</f>
        <v>0</v>
      </c>
      <c r="H1144" s="290" t="str">
        <f>IF(G1144,_xlfn.XLOOKUP(F1144,Tabla6[Id Riesgo],Tabla6[DESCRIPCIÓN DEL RIESGO],FALSE,1),"")</f>
        <v/>
      </c>
      <c r="I1144" s="327" t="str">
        <f>_xlfn.XLOOKUP(Tabla135[[#This Row],[Id Riesgo]],Tabla13[Id Riesgo],Tabla13[Probabilidad])</f>
        <v/>
      </c>
      <c r="J1144" s="327" t="str">
        <f>_xlfn.XLOOKUP(Tabla135[[#This Row],[Id Riesgo]],Tabla13[Id Riesgo],Tabla13[Porcentaje Impacto],"",1)</f>
        <v/>
      </c>
      <c r="K1144" s="311">
        <v>3</v>
      </c>
      <c r="L1144" s="314"/>
      <c r="M1144" s="314"/>
      <c r="N1144" s="314"/>
      <c r="O1144" s="295"/>
      <c r="P1144" s="314"/>
      <c r="Q1144" s="328" t="str">
        <f>_xlfn.TEXTJOIN(" ",TRUE,Tabla135[[#This Row],[Actividad - Acción ¿Qué?
Inicia con verbo]],Tabla135[[#This Row],[Complemento
(Observaciones o desviaciones)]])</f>
        <v/>
      </c>
      <c r="R1144" s="295"/>
      <c r="S1144" s="327" t="str">
        <f>_xlfn.XLOOKUP(Tabla135[[#This Row],[Tipo de control]],Tabla7[Tipo de control],Tabla7[Peso],"",1)</f>
        <v/>
      </c>
      <c r="T1144" s="290" t="str">
        <f>_xlfn.XLOOKUP(Tabla135[[#This Row],[Tipo de control]],Tabla7[Tipo de control],Tabla7[Afectación matriz],"",1)</f>
        <v/>
      </c>
      <c r="U1144" s="295"/>
      <c r="V1144" s="327" t="str">
        <f>_xlfn.XLOOKUP(Tabla135[[#This Row],[Implementación]],Tabla11[Implementación],Tabla11[Peso],"",1)</f>
        <v/>
      </c>
      <c r="W1144" s="295"/>
      <c r="X1144" s="295"/>
      <c r="Y1144" s="295"/>
      <c r="Z1144" s="295"/>
      <c r="AA1144" s="310" t="str">
        <f>IFERROR(Tabla135[[#This Row],[Peso del control]]+Tabla135[[#This Row],[Peso de la implementación]],"")</f>
        <v/>
      </c>
      <c r="AB1144" s="310" t="str" cm="1">
        <f t="array" ref="AB1144">IFERROR(IF(Tabla135[[#This Row],[Registro diligenciado]]=TRUE,_xlfn.IFS(AND(Tabla135[[#This Row],[No. de Control]]=1,Tabla135[[#This Row],[Desplazamiento en la Matriz]]="Probabilidad"),D1144-(D1144*Tabla135[[#This Row],[Valor del control]]),AND(Tabla135[[#This Row],[No. de Control]]&gt;1,Tabla135[[#This Row],[Desplazamiento en la Matriz]]="Probabilidad"),AB1143-(AB1143*Tabla135[[#This Row],[Valor del control]]),AND(Tabla135[[#This Row],[No. de Control]]=1,Tabla135[[#This Row],[Desplazamiento en la Matriz]]="Impacto"),D1144,AND(Tabla135[[#This Row],[No. de Control]]&gt;1,Tabla135[[#This Row],[Desplazamiento en la Matriz]]="Impacto"),AB1143),""),"")</f>
        <v/>
      </c>
      <c r="AC1144" s="310" t="str" cm="1">
        <f t="array" ref="AC1144">IFERROR(IF(Tabla135[[#This Row],[Registro diligenciado]]=TRUE,_xlfn.IFS(AND(Tabla135[[#This Row],[No. de Control]]=1,Tabla135[[#This Row],[Desplazamiento en la Matriz]]="Impacto"),E1144-(E1144*Tabla135[[#This Row],[Valor del control]]),AND(Tabla135[[#This Row],[No. de Control]]&gt;1,Tabla135[[#This Row],[Desplazamiento en la Matriz]]="Impacto"),AC1143-(AC1143*Tabla135[[#This Row],[Valor del control]]),AND(Tabla135[[#This Row],[No. de Control]]=1,Tabla135[[#This Row],[Desplazamiento en la Matriz]]="Probabilidad"),E1144,AND(Tabla135[[#This Row],[No. de Control]]&gt;1,Tabla135[[#This Row],[Desplazamiento en la Matriz]]="Probabilidad"),AC1143),""),"")</f>
        <v/>
      </c>
      <c r="AD1144" s="310">
        <f>IFERROR(_xlfn.MINIFS(Tabla135[Probabilidad residual],Tabla135[Id Riesgo],Tabla135[[#This Row],[Id Riesgo]]),"")</f>
        <v>0</v>
      </c>
      <c r="AE1144" s="310">
        <f>IFERROR(_xlfn.MINIFS(Tabla135[Impacto residual],Tabla135[Id Riesgo],Tabla135[[#This Row],[Id Riesgo]]),"")</f>
        <v>0</v>
      </c>
      <c r="AF1144" s="310" t="str" cm="1">
        <f t="array" ref="AF114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44" s="310" t="str" cm="1">
        <f t="array" ref="AG114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4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44" s="213"/>
      <c r="AJ1144" s="727">
        <f>_xlfn.MINIFS(Tabla135[Probabilidad residual],Tabla135[Id Riesgo],Tabla135[[#This Row],[Id Riesgo]])</f>
        <v>0</v>
      </c>
      <c r="AK1144" s="727">
        <f>_xlfn.MINIFS(Tabla135[Impacto residual],Tabla135[Id Riesgo],Tabla135[[#This Row],[Id Riesgo]])</f>
        <v>0</v>
      </c>
      <c r="AL1144" s="727"/>
      <c r="AM1144" s="727"/>
      <c r="AN1144" s="213"/>
      <c r="AO1144" s="213"/>
      <c r="AP1144" s="213"/>
      <c r="AQ1144" s="213"/>
      <c r="AR1144" s="213"/>
      <c r="AS1144" s="213"/>
      <c r="AT1144" s="213"/>
      <c r="AU1144" s="213"/>
      <c r="AV1144" s="213"/>
      <c r="AW1144" s="213"/>
      <c r="AX1144" s="213"/>
      <c r="AY1144" s="213"/>
    </row>
    <row r="1145" spans="1:51" ht="14.6" x14ac:dyDescent="0.4">
      <c r="A1145" s="735" t="str">
        <f>Tabla135[[#This Row],[Id Riesgo]]</f>
        <v>RC114</v>
      </c>
      <c r="B1145" s="736" t="str">
        <f>Tabla135[[#This Row],[Riesgo]]</f>
        <v/>
      </c>
      <c r="C1145" s="742" t="b">
        <f>Tabla135[[#This Row],[Identificado en paso 1 y 2?]]</f>
        <v>0</v>
      </c>
      <c r="D1145" s="727" t="str">
        <f>_xlfn.XLOOKUP(Tabla135[[#This Row],[Id Riesgo]],Tabla13[Id Riesgo],Tabla13[Probabilidad],"",1)</f>
        <v/>
      </c>
      <c r="E1145" s="727" t="str">
        <f>IF(C1145=TRUE,_xlfn.XLOOKUP(Tabla135[[#This Row],[Id Riesgo]],Tabla13[Id Riesgo],Tabla13[Porcentaje Impacto],"",1),"")</f>
        <v/>
      </c>
      <c r="F1145" s="290" t="str">
        <f t="shared" si="113"/>
        <v>RC114</v>
      </c>
      <c r="G1145" s="415" t="b">
        <f>_xlfn.XLOOKUP(F1145,Tabla13[Id Riesgo],Tabla13[Registro diligenciado],FALSE,1)</f>
        <v>0</v>
      </c>
      <c r="H1145" s="290" t="str">
        <f>IF(G1145,_xlfn.XLOOKUP(F1145,Tabla6[Id Riesgo],Tabla6[DESCRIPCIÓN DEL RIESGO],FALSE,1),"")</f>
        <v/>
      </c>
      <c r="I1145" s="327" t="str">
        <f>_xlfn.XLOOKUP(Tabla135[[#This Row],[Id Riesgo]],Tabla13[Id Riesgo],Tabla13[Probabilidad])</f>
        <v/>
      </c>
      <c r="J1145" s="327" t="str">
        <f>_xlfn.XLOOKUP(Tabla135[[#This Row],[Id Riesgo]],Tabla13[Id Riesgo],Tabla13[Porcentaje Impacto],"",1)</f>
        <v/>
      </c>
      <c r="K1145" s="311">
        <v>4</v>
      </c>
      <c r="L1145" s="314"/>
      <c r="M1145" s="314"/>
      <c r="N1145" s="314"/>
      <c r="O1145" s="295"/>
      <c r="P1145" s="314"/>
      <c r="Q1145" s="328" t="str">
        <f>_xlfn.TEXTJOIN(" ",TRUE,Tabla135[[#This Row],[Actividad - Acción ¿Qué?
Inicia con verbo]],Tabla135[[#This Row],[Complemento
(Observaciones o desviaciones)]])</f>
        <v/>
      </c>
      <c r="R1145" s="295"/>
      <c r="S1145" s="327" t="str">
        <f>_xlfn.XLOOKUP(Tabla135[[#This Row],[Tipo de control]],Tabla7[Tipo de control],Tabla7[Peso],"",1)</f>
        <v/>
      </c>
      <c r="T1145" s="290" t="str">
        <f>_xlfn.XLOOKUP(Tabla135[[#This Row],[Tipo de control]],Tabla7[Tipo de control],Tabla7[Afectación matriz],"",1)</f>
        <v/>
      </c>
      <c r="U1145" s="295"/>
      <c r="V1145" s="327" t="str">
        <f>_xlfn.XLOOKUP(Tabla135[[#This Row],[Implementación]],Tabla11[Implementación],Tabla11[Peso],"",1)</f>
        <v/>
      </c>
      <c r="W1145" s="295"/>
      <c r="X1145" s="295"/>
      <c r="Y1145" s="295"/>
      <c r="Z1145" s="295"/>
      <c r="AA1145" s="310" t="str">
        <f>IFERROR(Tabla135[[#This Row],[Peso del control]]+Tabla135[[#This Row],[Peso de la implementación]],"")</f>
        <v/>
      </c>
      <c r="AB1145" s="310" t="str" cm="1">
        <f t="array" ref="AB1145">IFERROR(IF(Tabla135[[#This Row],[Registro diligenciado]]=TRUE,_xlfn.IFS(AND(Tabla135[[#This Row],[No. de Control]]=1,Tabla135[[#This Row],[Desplazamiento en la Matriz]]="Probabilidad"),D1145-(D1145*Tabla135[[#This Row],[Valor del control]]),AND(Tabla135[[#This Row],[No. de Control]]&gt;1,Tabla135[[#This Row],[Desplazamiento en la Matriz]]="Probabilidad"),AB1144-(AB1144*Tabla135[[#This Row],[Valor del control]]),AND(Tabla135[[#This Row],[No. de Control]]=1,Tabla135[[#This Row],[Desplazamiento en la Matriz]]="Impacto"),D1145,AND(Tabla135[[#This Row],[No. de Control]]&gt;1,Tabla135[[#This Row],[Desplazamiento en la Matriz]]="Impacto"),AB1144),""),"")</f>
        <v/>
      </c>
      <c r="AC1145" s="310" t="str" cm="1">
        <f t="array" ref="AC1145">IFERROR(IF(Tabla135[[#This Row],[Registro diligenciado]]=TRUE,_xlfn.IFS(AND(Tabla135[[#This Row],[No. de Control]]=1,Tabla135[[#This Row],[Desplazamiento en la Matriz]]="Impacto"),E1145-(E1145*Tabla135[[#This Row],[Valor del control]]),AND(Tabla135[[#This Row],[No. de Control]]&gt;1,Tabla135[[#This Row],[Desplazamiento en la Matriz]]="Impacto"),AC1144-(AC1144*Tabla135[[#This Row],[Valor del control]]),AND(Tabla135[[#This Row],[No. de Control]]=1,Tabla135[[#This Row],[Desplazamiento en la Matriz]]="Probabilidad"),E1145,AND(Tabla135[[#This Row],[No. de Control]]&gt;1,Tabla135[[#This Row],[Desplazamiento en la Matriz]]="Probabilidad"),AC1144),""),"")</f>
        <v/>
      </c>
      <c r="AD1145" s="310">
        <f>IFERROR(_xlfn.MINIFS(Tabla135[Probabilidad residual],Tabla135[Id Riesgo],Tabla135[[#This Row],[Id Riesgo]]),"")</f>
        <v>0</v>
      </c>
      <c r="AE1145" s="310">
        <f>IFERROR(_xlfn.MINIFS(Tabla135[Impacto residual],Tabla135[Id Riesgo],Tabla135[[#This Row],[Id Riesgo]]),"")</f>
        <v>0</v>
      </c>
      <c r="AF1145" s="310" t="str" cm="1">
        <f t="array" ref="AF114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45" s="310" t="str" cm="1">
        <f t="array" ref="AG114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4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45" s="213"/>
      <c r="AJ1145" s="727">
        <f>_xlfn.MINIFS(Tabla135[Probabilidad residual],Tabla135[Id Riesgo],Tabla135[[#This Row],[Id Riesgo]])</f>
        <v>0</v>
      </c>
      <c r="AK1145" s="727">
        <f>_xlfn.MINIFS(Tabla135[Impacto residual],Tabla135[Id Riesgo],Tabla135[[#This Row],[Id Riesgo]])</f>
        <v>0</v>
      </c>
      <c r="AL1145" s="727"/>
      <c r="AM1145" s="727"/>
      <c r="AN1145" s="213"/>
      <c r="AO1145" s="213"/>
      <c r="AP1145" s="213"/>
      <c r="AQ1145" s="213"/>
      <c r="AR1145" s="213"/>
      <c r="AS1145" s="213"/>
      <c r="AT1145" s="213"/>
      <c r="AU1145" s="213"/>
      <c r="AV1145" s="213"/>
      <c r="AW1145" s="213"/>
      <c r="AX1145" s="213"/>
      <c r="AY1145" s="213"/>
    </row>
    <row r="1146" spans="1:51" ht="14.6" x14ac:dyDescent="0.4">
      <c r="A1146" s="735" t="str">
        <f>Tabla135[[#This Row],[Id Riesgo]]</f>
        <v>RC114</v>
      </c>
      <c r="B1146" s="736" t="str">
        <f>Tabla135[[#This Row],[Riesgo]]</f>
        <v/>
      </c>
      <c r="C1146" s="742" t="b">
        <f>Tabla135[[#This Row],[Identificado en paso 1 y 2?]]</f>
        <v>0</v>
      </c>
      <c r="D1146" s="727" t="str">
        <f>_xlfn.XLOOKUP(Tabla135[[#This Row],[Id Riesgo]],Tabla13[Id Riesgo],Tabla13[Probabilidad],"",1)</f>
        <v/>
      </c>
      <c r="E1146" s="727" t="str">
        <f>IF(C1146=TRUE,_xlfn.XLOOKUP(Tabla135[[#This Row],[Id Riesgo]],Tabla13[Id Riesgo],Tabla13[Porcentaje Impacto],"",1),"")</f>
        <v/>
      </c>
      <c r="F1146" s="290" t="str">
        <f t="shared" si="113"/>
        <v>RC114</v>
      </c>
      <c r="G1146" s="415" t="b">
        <f>_xlfn.XLOOKUP(F1146,Tabla13[Id Riesgo],Tabla13[Registro diligenciado],FALSE,1)</f>
        <v>0</v>
      </c>
      <c r="H1146" s="290" t="str">
        <f>IF(G1146,_xlfn.XLOOKUP(F1146,Tabla6[Id Riesgo],Tabla6[DESCRIPCIÓN DEL RIESGO],FALSE,1),"")</f>
        <v/>
      </c>
      <c r="I1146" s="327" t="str">
        <f>_xlfn.XLOOKUP(Tabla135[[#This Row],[Id Riesgo]],Tabla13[Id Riesgo],Tabla13[Probabilidad])</f>
        <v/>
      </c>
      <c r="J1146" s="327" t="str">
        <f>_xlfn.XLOOKUP(Tabla135[[#This Row],[Id Riesgo]],Tabla13[Id Riesgo],Tabla13[Porcentaje Impacto],"",1)</f>
        <v/>
      </c>
      <c r="K1146" s="311">
        <v>5</v>
      </c>
      <c r="L1146" s="314"/>
      <c r="M1146" s="314"/>
      <c r="N1146" s="314"/>
      <c r="O1146" s="295"/>
      <c r="P1146" s="314"/>
      <c r="Q1146" s="328" t="str">
        <f>_xlfn.TEXTJOIN(" ",TRUE,Tabla135[[#This Row],[Actividad - Acción ¿Qué?
Inicia con verbo]],Tabla135[[#This Row],[Complemento
(Observaciones o desviaciones)]])</f>
        <v/>
      </c>
      <c r="R1146" s="295"/>
      <c r="S1146" s="327" t="str">
        <f>_xlfn.XLOOKUP(Tabla135[[#This Row],[Tipo de control]],Tabla7[Tipo de control],Tabla7[Peso],"",1)</f>
        <v/>
      </c>
      <c r="T1146" s="290" t="str">
        <f>_xlfn.XLOOKUP(Tabla135[[#This Row],[Tipo de control]],Tabla7[Tipo de control],Tabla7[Afectación matriz],"",1)</f>
        <v/>
      </c>
      <c r="U1146" s="295"/>
      <c r="V1146" s="327" t="str">
        <f>_xlfn.XLOOKUP(Tabla135[[#This Row],[Implementación]],Tabla11[Implementación],Tabla11[Peso],"",1)</f>
        <v/>
      </c>
      <c r="W1146" s="295"/>
      <c r="X1146" s="295"/>
      <c r="Y1146" s="295"/>
      <c r="Z1146" s="295"/>
      <c r="AA1146" s="310" t="str">
        <f>IFERROR(Tabla135[[#This Row],[Peso del control]]+Tabla135[[#This Row],[Peso de la implementación]],"")</f>
        <v/>
      </c>
      <c r="AB1146" s="310" t="str" cm="1">
        <f t="array" ref="AB1146">IFERROR(IF(Tabla135[[#This Row],[Registro diligenciado]]=TRUE,_xlfn.IFS(AND(Tabla135[[#This Row],[No. de Control]]=1,Tabla135[[#This Row],[Desplazamiento en la Matriz]]="Probabilidad"),D1146-(D1146*Tabla135[[#This Row],[Valor del control]]),AND(Tabla135[[#This Row],[No. de Control]]&gt;1,Tabla135[[#This Row],[Desplazamiento en la Matriz]]="Probabilidad"),AB1145-(AB1145*Tabla135[[#This Row],[Valor del control]]),AND(Tabla135[[#This Row],[No. de Control]]=1,Tabla135[[#This Row],[Desplazamiento en la Matriz]]="Impacto"),D1146,AND(Tabla135[[#This Row],[No. de Control]]&gt;1,Tabla135[[#This Row],[Desplazamiento en la Matriz]]="Impacto"),AB1145),""),"")</f>
        <v/>
      </c>
      <c r="AC1146" s="310" t="str" cm="1">
        <f t="array" ref="AC1146">IFERROR(IF(Tabla135[[#This Row],[Registro diligenciado]]=TRUE,_xlfn.IFS(AND(Tabla135[[#This Row],[No. de Control]]=1,Tabla135[[#This Row],[Desplazamiento en la Matriz]]="Impacto"),E1146-(E1146*Tabla135[[#This Row],[Valor del control]]),AND(Tabla135[[#This Row],[No. de Control]]&gt;1,Tabla135[[#This Row],[Desplazamiento en la Matriz]]="Impacto"),AC1145-(AC1145*Tabla135[[#This Row],[Valor del control]]),AND(Tabla135[[#This Row],[No. de Control]]=1,Tabla135[[#This Row],[Desplazamiento en la Matriz]]="Probabilidad"),E1146,AND(Tabla135[[#This Row],[No. de Control]]&gt;1,Tabla135[[#This Row],[Desplazamiento en la Matriz]]="Probabilidad"),AC1145),""),"")</f>
        <v/>
      </c>
      <c r="AD1146" s="310">
        <f>IFERROR(_xlfn.MINIFS(Tabla135[Probabilidad residual],Tabla135[Id Riesgo],Tabla135[[#This Row],[Id Riesgo]]),"")</f>
        <v>0</v>
      </c>
      <c r="AE1146" s="310">
        <f>IFERROR(_xlfn.MINIFS(Tabla135[Impacto residual],Tabla135[Id Riesgo],Tabla135[[#This Row],[Id Riesgo]]),"")</f>
        <v>0</v>
      </c>
      <c r="AF1146" s="310" t="str" cm="1">
        <f t="array" ref="AF114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46" s="310" t="str" cm="1">
        <f t="array" ref="AG114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4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46" s="213"/>
      <c r="AJ1146" s="727">
        <f>_xlfn.MINIFS(Tabla135[Probabilidad residual],Tabla135[Id Riesgo],Tabla135[[#This Row],[Id Riesgo]])</f>
        <v>0</v>
      </c>
      <c r="AK1146" s="727">
        <f>_xlfn.MINIFS(Tabla135[Impacto residual],Tabla135[Id Riesgo],Tabla135[[#This Row],[Id Riesgo]])</f>
        <v>0</v>
      </c>
      <c r="AL1146" s="727"/>
      <c r="AM1146" s="727"/>
      <c r="AN1146" s="213"/>
      <c r="AO1146" s="213"/>
      <c r="AP1146" s="213"/>
      <c r="AQ1146" s="213"/>
      <c r="AR1146" s="213"/>
      <c r="AS1146" s="213"/>
      <c r="AT1146" s="213"/>
      <c r="AU1146" s="213"/>
      <c r="AV1146" s="213"/>
      <c r="AW1146" s="213"/>
      <c r="AX1146" s="213"/>
      <c r="AY1146" s="213"/>
    </row>
    <row r="1147" spans="1:51" ht="14.6" x14ac:dyDescent="0.4">
      <c r="A1147" s="735" t="str">
        <f>Tabla135[[#This Row],[Id Riesgo]]</f>
        <v>RC114</v>
      </c>
      <c r="B1147" s="736" t="str">
        <f>Tabla135[[#This Row],[Riesgo]]</f>
        <v/>
      </c>
      <c r="C1147" s="742" t="b">
        <f>Tabla135[[#This Row],[Identificado en paso 1 y 2?]]</f>
        <v>0</v>
      </c>
      <c r="D1147" s="727" t="str">
        <f>_xlfn.XLOOKUP(Tabla135[[#This Row],[Id Riesgo]],Tabla13[Id Riesgo],Tabla13[Probabilidad],"",1)</f>
        <v/>
      </c>
      <c r="E1147" s="727" t="str">
        <f>IF(C1147=TRUE,_xlfn.XLOOKUP(Tabla135[[#This Row],[Id Riesgo]],Tabla13[Id Riesgo],Tabla13[Porcentaje Impacto],"",1),"")</f>
        <v/>
      </c>
      <c r="F1147" s="290" t="str">
        <f t="shared" si="113"/>
        <v>RC114</v>
      </c>
      <c r="G1147" s="415" t="b">
        <f>_xlfn.XLOOKUP(F1147,Tabla13[Id Riesgo],Tabla13[Registro diligenciado],FALSE,1)</f>
        <v>0</v>
      </c>
      <c r="H1147" s="290" t="str">
        <f>IF(G1147,_xlfn.XLOOKUP(F1147,Tabla6[Id Riesgo],Tabla6[DESCRIPCIÓN DEL RIESGO],FALSE,1),"")</f>
        <v/>
      </c>
      <c r="I1147" s="327" t="str">
        <f>_xlfn.XLOOKUP(Tabla135[[#This Row],[Id Riesgo]],Tabla13[Id Riesgo],Tabla13[Probabilidad])</f>
        <v/>
      </c>
      <c r="J1147" s="327" t="str">
        <f>_xlfn.XLOOKUP(Tabla135[[#This Row],[Id Riesgo]],Tabla13[Id Riesgo],Tabla13[Porcentaje Impacto],"",1)</f>
        <v/>
      </c>
      <c r="K1147" s="311">
        <v>6</v>
      </c>
      <c r="L1147" s="314"/>
      <c r="M1147" s="314"/>
      <c r="N1147" s="314"/>
      <c r="O1147" s="295"/>
      <c r="P1147" s="314"/>
      <c r="Q1147" s="328" t="str">
        <f>_xlfn.TEXTJOIN(" ",TRUE,Tabla135[[#This Row],[Actividad - Acción ¿Qué?
Inicia con verbo]],Tabla135[[#This Row],[Complemento
(Observaciones o desviaciones)]])</f>
        <v/>
      </c>
      <c r="R1147" s="295"/>
      <c r="S1147" s="327" t="str">
        <f>_xlfn.XLOOKUP(Tabla135[[#This Row],[Tipo de control]],Tabla7[Tipo de control],Tabla7[Peso],"",1)</f>
        <v/>
      </c>
      <c r="T1147" s="290" t="str">
        <f>_xlfn.XLOOKUP(Tabla135[[#This Row],[Tipo de control]],Tabla7[Tipo de control],Tabla7[Afectación matriz],"",1)</f>
        <v/>
      </c>
      <c r="U1147" s="295"/>
      <c r="V1147" s="327" t="str">
        <f>_xlfn.XLOOKUP(Tabla135[[#This Row],[Implementación]],Tabla11[Implementación],Tabla11[Peso],"",1)</f>
        <v/>
      </c>
      <c r="W1147" s="295"/>
      <c r="X1147" s="295"/>
      <c r="Y1147" s="295"/>
      <c r="Z1147" s="295"/>
      <c r="AA1147" s="310" t="str">
        <f>IFERROR(Tabla135[[#This Row],[Peso del control]]+Tabla135[[#This Row],[Peso de la implementación]],"")</f>
        <v/>
      </c>
      <c r="AB1147" s="310" t="str" cm="1">
        <f t="array" ref="AB1147">IFERROR(IF(Tabla135[[#This Row],[Registro diligenciado]]=TRUE,_xlfn.IFS(AND(Tabla135[[#This Row],[No. de Control]]=1,Tabla135[[#This Row],[Desplazamiento en la Matriz]]="Probabilidad"),D1147-(D1147*Tabla135[[#This Row],[Valor del control]]),AND(Tabla135[[#This Row],[No. de Control]]&gt;1,Tabla135[[#This Row],[Desplazamiento en la Matriz]]="Probabilidad"),AB1146-(AB1146*Tabla135[[#This Row],[Valor del control]]),AND(Tabla135[[#This Row],[No. de Control]]=1,Tabla135[[#This Row],[Desplazamiento en la Matriz]]="Impacto"),D1147,AND(Tabla135[[#This Row],[No. de Control]]&gt;1,Tabla135[[#This Row],[Desplazamiento en la Matriz]]="Impacto"),AB1146),""),"")</f>
        <v/>
      </c>
      <c r="AC1147" s="310" t="str" cm="1">
        <f t="array" ref="AC1147">IFERROR(IF(Tabla135[[#This Row],[Registro diligenciado]]=TRUE,_xlfn.IFS(AND(Tabla135[[#This Row],[No. de Control]]=1,Tabla135[[#This Row],[Desplazamiento en la Matriz]]="Impacto"),E1147-(E1147*Tabla135[[#This Row],[Valor del control]]),AND(Tabla135[[#This Row],[No. de Control]]&gt;1,Tabla135[[#This Row],[Desplazamiento en la Matriz]]="Impacto"),AC1146-(AC1146*Tabla135[[#This Row],[Valor del control]]),AND(Tabla135[[#This Row],[No. de Control]]=1,Tabla135[[#This Row],[Desplazamiento en la Matriz]]="Probabilidad"),E1147,AND(Tabla135[[#This Row],[No. de Control]]&gt;1,Tabla135[[#This Row],[Desplazamiento en la Matriz]]="Probabilidad"),AC1146),""),"")</f>
        <v/>
      </c>
      <c r="AD1147" s="310">
        <f>IFERROR(_xlfn.MINIFS(Tabla135[Probabilidad residual],Tabla135[Id Riesgo],Tabla135[[#This Row],[Id Riesgo]]),"")</f>
        <v>0</v>
      </c>
      <c r="AE1147" s="310">
        <f>IFERROR(_xlfn.MINIFS(Tabla135[Impacto residual],Tabla135[Id Riesgo],Tabla135[[#This Row],[Id Riesgo]]),"")</f>
        <v>0</v>
      </c>
      <c r="AF1147" s="310" t="str" cm="1">
        <f t="array" ref="AF114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47" s="310" t="str" cm="1">
        <f t="array" ref="AG114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4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47" s="213"/>
      <c r="AJ1147" s="727">
        <f>_xlfn.MINIFS(Tabla135[Probabilidad residual],Tabla135[Id Riesgo],Tabla135[[#This Row],[Id Riesgo]])</f>
        <v>0</v>
      </c>
      <c r="AK1147" s="727">
        <f>_xlfn.MINIFS(Tabla135[Impacto residual],Tabla135[Id Riesgo],Tabla135[[#This Row],[Id Riesgo]])</f>
        <v>0</v>
      </c>
      <c r="AL1147" s="727"/>
      <c r="AM1147" s="727"/>
      <c r="AN1147" s="213"/>
      <c r="AO1147" s="213"/>
      <c r="AP1147" s="213"/>
      <c r="AQ1147" s="213"/>
      <c r="AR1147" s="213"/>
      <c r="AS1147" s="213"/>
      <c r="AT1147" s="213"/>
      <c r="AU1147" s="213"/>
      <c r="AV1147" s="213"/>
      <c r="AW1147" s="213"/>
      <c r="AX1147" s="213"/>
      <c r="AY1147" s="213"/>
    </row>
    <row r="1148" spans="1:51" ht="14.6" x14ac:dyDescent="0.4">
      <c r="A1148" s="735" t="str">
        <f>Tabla135[[#This Row],[Id Riesgo]]</f>
        <v>RC114</v>
      </c>
      <c r="B1148" s="736" t="str">
        <f>Tabla135[[#This Row],[Riesgo]]</f>
        <v/>
      </c>
      <c r="C1148" s="742" t="b">
        <f>Tabla135[[#This Row],[Identificado en paso 1 y 2?]]</f>
        <v>0</v>
      </c>
      <c r="D1148" s="727" t="str">
        <f>_xlfn.XLOOKUP(Tabla135[[#This Row],[Id Riesgo]],Tabla13[Id Riesgo],Tabla13[Probabilidad],"",1)</f>
        <v/>
      </c>
      <c r="E1148" s="727" t="str">
        <f>IF(C1148=TRUE,_xlfn.XLOOKUP(Tabla135[[#This Row],[Id Riesgo]],Tabla13[Id Riesgo],Tabla13[Porcentaje Impacto],"",1),"")</f>
        <v/>
      </c>
      <c r="F1148" s="290" t="str">
        <f t="shared" si="113"/>
        <v>RC114</v>
      </c>
      <c r="G1148" s="415" t="b">
        <f>_xlfn.XLOOKUP(F1148,Tabla13[Id Riesgo],Tabla13[Registro diligenciado],FALSE,1)</f>
        <v>0</v>
      </c>
      <c r="H1148" s="290" t="str">
        <f>IF(G1148,_xlfn.XLOOKUP(F1148,Tabla6[Id Riesgo],Tabla6[DESCRIPCIÓN DEL RIESGO],FALSE,1),"")</f>
        <v/>
      </c>
      <c r="I1148" s="327" t="str">
        <f>_xlfn.XLOOKUP(Tabla135[[#This Row],[Id Riesgo]],Tabla13[Id Riesgo],Tabla13[Probabilidad])</f>
        <v/>
      </c>
      <c r="J1148" s="327" t="str">
        <f>_xlfn.XLOOKUP(Tabla135[[#This Row],[Id Riesgo]],Tabla13[Id Riesgo],Tabla13[Porcentaje Impacto],"",1)</f>
        <v/>
      </c>
      <c r="K1148" s="311">
        <v>7</v>
      </c>
      <c r="L1148" s="314"/>
      <c r="M1148" s="314"/>
      <c r="N1148" s="314"/>
      <c r="O1148" s="295"/>
      <c r="P1148" s="314"/>
      <c r="Q1148" s="328" t="str">
        <f>_xlfn.TEXTJOIN(" ",TRUE,Tabla135[[#This Row],[Actividad - Acción ¿Qué?
Inicia con verbo]],Tabla135[[#This Row],[Complemento
(Observaciones o desviaciones)]])</f>
        <v/>
      </c>
      <c r="R1148" s="295"/>
      <c r="S1148" s="327" t="str">
        <f>_xlfn.XLOOKUP(Tabla135[[#This Row],[Tipo de control]],Tabla7[Tipo de control],Tabla7[Peso],"",1)</f>
        <v/>
      </c>
      <c r="T1148" s="290" t="str">
        <f>_xlfn.XLOOKUP(Tabla135[[#This Row],[Tipo de control]],Tabla7[Tipo de control],Tabla7[Afectación matriz],"",1)</f>
        <v/>
      </c>
      <c r="U1148" s="295"/>
      <c r="V1148" s="327" t="str">
        <f>_xlfn.XLOOKUP(Tabla135[[#This Row],[Implementación]],Tabla11[Implementación],Tabla11[Peso],"",1)</f>
        <v/>
      </c>
      <c r="W1148" s="295"/>
      <c r="X1148" s="295"/>
      <c r="Y1148" s="295"/>
      <c r="Z1148" s="295"/>
      <c r="AA1148" s="310" t="str">
        <f>IFERROR(Tabla135[[#This Row],[Peso del control]]+Tabla135[[#This Row],[Peso de la implementación]],"")</f>
        <v/>
      </c>
      <c r="AB1148" s="310" t="str" cm="1">
        <f t="array" ref="AB1148">IFERROR(IF(Tabla135[[#This Row],[Registro diligenciado]]=TRUE,_xlfn.IFS(AND(Tabla135[[#This Row],[No. de Control]]=1,Tabla135[[#This Row],[Desplazamiento en la Matriz]]="Probabilidad"),D1148-(D1148*Tabla135[[#This Row],[Valor del control]]),AND(Tabla135[[#This Row],[No. de Control]]&gt;1,Tabla135[[#This Row],[Desplazamiento en la Matriz]]="Probabilidad"),AB1147-(AB1147*Tabla135[[#This Row],[Valor del control]]),AND(Tabla135[[#This Row],[No. de Control]]=1,Tabla135[[#This Row],[Desplazamiento en la Matriz]]="Impacto"),D1148,AND(Tabla135[[#This Row],[No. de Control]]&gt;1,Tabla135[[#This Row],[Desplazamiento en la Matriz]]="Impacto"),AB1147),""),"")</f>
        <v/>
      </c>
      <c r="AC1148" s="310" t="str" cm="1">
        <f t="array" ref="AC1148">IFERROR(IF(Tabla135[[#This Row],[Registro diligenciado]]=TRUE,_xlfn.IFS(AND(Tabla135[[#This Row],[No. de Control]]=1,Tabla135[[#This Row],[Desplazamiento en la Matriz]]="Impacto"),E1148-(E1148*Tabla135[[#This Row],[Valor del control]]),AND(Tabla135[[#This Row],[No. de Control]]&gt;1,Tabla135[[#This Row],[Desplazamiento en la Matriz]]="Impacto"),AC1147-(AC1147*Tabla135[[#This Row],[Valor del control]]),AND(Tabla135[[#This Row],[No. de Control]]=1,Tabla135[[#This Row],[Desplazamiento en la Matriz]]="Probabilidad"),E1148,AND(Tabla135[[#This Row],[No. de Control]]&gt;1,Tabla135[[#This Row],[Desplazamiento en la Matriz]]="Probabilidad"),AC1147),""),"")</f>
        <v/>
      </c>
      <c r="AD1148" s="310">
        <f>IFERROR(_xlfn.MINIFS(Tabla135[Probabilidad residual],Tabla135[Id Riesgo],Tabla135[[#This Row],[Id Riesgo]]),"")</f>
        <v>0</v>
      </c>
      <c r="AE1148" s="310">
        <f>IFERROR(_xlfn.MINIFS(Tabla135[Impacto residual],Tabla135[Id Riesgo],Tabla135[[#This Row],[Id Riesgo]]),"")</f>
        <v>0</v>
      </c>
      <c r="AF1148" s="310" t="str" cm="1">
        <f t="array" ref="AF114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48" s="310" t="str" cm="1">
        <f t="array" ref="AG114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4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48" s="213"/>
      <c r="AJ1148" s="727">
        <f>_xlfn.MINIFS(Tabla135[Probabilidad residual],Tabla135[Id Riesgo],Tabla135[[#This Row],[Id Riesgo]])</f>
        <v>0</v>
      </c>
      <c r="AK1148" s="727">
        <f>_xlfn.MINIFS(Tabla135[Impacto residual],Tabla135[Id Riesgo],Tabla135[[#This Row],[Id Riesgo]])</f>
        <v>0</v>
      </c>
      <c r="AL1148" s="727"/>
      <c r="AM1148" s="727"/>
      <c r="AN1148" s="213"/>
      <c r="AO1148" s="213"/>
      <c r="AP1148" s="213"/>
      <c r="AQ1148" s="213"/>
      <c r="AR1148" s="213"/>
      <c r="AS1148" s="213"/>
      <c r="AT1148" s="213"/>
      <c r="AU1148" s="213"/>
      <c r="AV1148" s="213"/>
      <c r="AW1148" s="213"/>
      <c r="AX1148" s="213"/>
      <c r="AY1148" s="213"/>
    </row>
    <row r="1149" spans="1:51" ht="14.6" x14ac:dyDescent="0.4">
      <c r="A1149" s="735" t="str">
        <f>Tabla135[[#This Row],[Id Riesgo]]</f>
        <v>RC114</v>
      </c>
      <c r="B1149" s="736" t="str">
        <f>Tabla135[[#This Row],[Riesgo]]</f>
        <v/>
      </c>
      <c r="C1149" s="742" t="b">
        <f>Tabla135[[#This Row],[Identificado en paso 1 y 2?]]</f>
        <v>0</v>
      </c>
      <c r="D1149" s="727" t="str">
        <f>_xlfn.XLOOKUP(Tabla135[[#This Row],[Id Riesgo]],Tabla13[Id Riesgo],Tabla13[Probabilidad],"",1)</f>
        <v/>
      </c>
      <c r="E1149" s="727" t="str">
        <f>IF(C1149=TRUE,_xlfn.XLOOKUP(Tabla135[[#This Row],[Id Riesgo]],Tabla13[Id Riesgo],Tabla13[Porcentaje Impacto],"",1),"")</f>
        <v/>
      </c>
      <c r="F1149" s="290" t="str">
        <f t="shared" si="113"/>
        <v>RC114</v>
      </c>
      <c r="G1149" s="415" t="b">
        <f>_xlfn.XLOOKUP(F1149,Tabla13[Id Riesgo],Tabla13[Registro diligenciado],FALSE,1)</f>
        <v>0</v>
      </c>
      <c r="H1149" s="290" t="str">
        <f>IF(G1149,_xlfn.XLOOKUP(F1149,Tabla6[Id Riesgo],Tabla6[DESCRIPCIÓN DEL RIESGO],FALSE,1),"")</f>
        <v/>
      </c>
      <c r="I1149" s="327" t="str">
        <f>_xlfn.XLOOKUP(Tabla135[[#This Row],[Id Riesgo]],Tabla13[Id Riesgo],Tabla13[Probabilidad])</f>
        <v/>
      </c>
      <c r="J1149" s="327" t="str">
        <f>_xlfn.XLOOKUP(Tabla135[[#This Row],[Id Riesgo]],Tabla13[Id Riesgo],Tabla13[Porcentaje Impacto],"",1)</f>
        <v/>
      </c>
      <c r="K1149" s="311">
        <v>8</v>
      </c>
      <c r="L1149" s="314"/>
      <c r="M1149" s="314"/>
      <c r="N1149" s="314"/>
      <c r="O1149" s="295"/>
      <c r="P1149" s="314"/>
      <c r="Q1149" s="328" t="str">
        <f>_xlfn.TEXTJOIN(" ",TRUE,Tabla135[[#This Row],[Actividad - Acción ¿Qué?
Inicia con verbo]],Tabla135[[#This Row],[Complemento
(Observaciones o desviaciones)]])</f>
        <v/>
      </c>
      <c r="R1149" s="295"/>
      <c r="S1149" s="327" t="str">
        <f>_xlfn.XLOOKUP(Tabla135[[#This Row],[Tipo de control]],Tabla7[Tipo de control],Tabla7[Peso],"",1)</f>
        <v/>
      </c>
      <c r="T1149" s="290" t="str">
        <f>_xlfn.XLOOKUP(Tabla135[[#This Row],[Tipo de control]],Tabla7[Tipo de control],Tabla7[Afectación matriz],"",1)</f>
        <v/>
      </c>
      <c r="U1149" s="295"/>
      <c r="V1149" s="327" t="str">
        <f>_xlfn.XLOOKUP(Tabla135[[#This Row],[Implementación]],Tabla11[Implementación],Tabla11[Peso],"",1)</f>
        <v/>
      </c>
      <c r="W1149" s="295"/>
      <c r="X1149" s="295"/>
      <c r="Y1149" s="295"/>
      <c r="Z1149" s="295"/>
      <c r="AA1149" s="310" t="str">
        <f>IFERROR(Tabla135[[#This Row],[Peso del control]]+Tabla135[[#This Row],[Peso de la implementación]],"")</f>
        <v/>
      </c>
      <c r="AB1149" s="310" t="str" cm="1">
        <f t="array" ref="AB1149">IFERROR(IF(Tabla135[[#This Row],[Registro diligenciado]]=TRUE,_xlfn.IFS(AND(Tabla135[[#This Row],[No. de Control]]=1,Tabla135[[#This Row],[Desplazamiento en la Matriz]]="Probabilidad"),D1149-(D1149*Tabla135[[#This Row],[Valor del control]]),AND(Tabla135[[#This Row],[No. de Control]]&gt;1,Tabla135[[#This Row],[Desplazamiento en la Matriz]]="Probabilidad"),AB1148-(AB1148*Tabla135[[#This Row],[Valor del control]]),AND(Tabla135[[#This Row],[No. de Control]]=1,Tabla135[[#This Row],[Desplazamiento en la Matriz]]="Impacto"),D1149,AND(Tabla135[[#This Row],[No. de Control]]&gt;1,Tabla135[[#This Row],[Desplazamiento en la Matriz]]="Impacto"),AB1148),""),"")</f>
        <v/>
      </c>
      <c r="AC1149" s="310" t="str" cm="1">
        <f t="array" ref="AC1149">IFERROR(IF(Tabla135[[#This Row],[Registro diligenciado]]=TRUE,_xlfn.IFS(AND(Tabla135[[#This Row],[No. de Control]]=1,Tabla135[[#This Row],[Desplazamiento en la Matriz]]="Impacto"),E1149-(E1149*Tabla135[[#This Row],[Valor del control]]),AND(Tabla135[[#This Row],[No. de Control]]&gt;1,Tabla135[[#This Row],[Desplazamiento en la Matriz]]="Impacto"),AC1148-(AC1148*Tabla135[[#This Row],[Valor del control]]),AND(Tabla135[[#This Row],[No. de Control]]=1,Tabla135[[#This Row],[Desplazamiento en la Matriz]]="Probabilidad"),E1149,AND(Tabla135[[#This Row],[No. de Control]]&gt;1,Tabla135[[#This Row],[Desplazamiento en la Matriz]]="Probabilidad"),AC1148),""),"")</f>
        <v/>
      </c>
      <c r="AD1149" s="310">
        <f>IFERROR(_xlfn.MINIFS(Tabla135[Probabilidad residual],Tabla135[Id Riesgo],Tabla135[[#This Row],[Id Riesgo]]),"")</f>
        <v>0</v>
      </c>
      <c r="AE1149" s="310">
        <f>IFERROR(_xlfn.MINIFS(Tabla135[Impacto residual],Tabla135[Id Riesgo],Tabla135[[#This Row],[Id Riesgo]]),"")</f>
        <v>0</v>
      </c>
      <c r="AF1149" s="310" t="str" cm="1">
        <f t="array" ref="AF114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49" s="310" t="str" cm="1">
        <f t="array" ref="AG114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4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49" s="213"/>
      <c r="AJ1149" s="727">
        <f>_xlfn.MINIFS(Tabla135[Probabilidad residual],Tabla135[Id Riesgo],Tabla135[[#This Row],[Id Riesgo]])</f>
        <v>0</v>
      </c>
      <c r="AK1149" s="727">
        <f>_xlfn.MINIFS(Tabla135[Impacto residual],Tabla135[Id Riesgo],Tabla135[[#This Row],[Id Riesgo]])</f>
        <v>0</v>
      </c>
      <c r="AL1149" s="727"/>
      <c r="AM1149" s="727"/>
      <c r="AN1149" s="213"/>
      <c r="AO1149" s="213"/>
      <c r="AP1149" s="213"/>
      <c r="AQ1149" s="213"/>
      <c r="AR1149" s="213"/>
      <c r="AS1149" s="213"/>
      <c r="AT1149" s="213"/>
      <c r="AU1149" s="213"/>
      <c r="AV1149" s="213"/>
      <c r="AW1149" s="213"/>
      <c r="AX1149" s="213"/>
      <c r="AY1149" s="213"/>
    </row>
    <row r="1150" spans="1:51" ht="14.6" x14ac:dyDescent="0.4">
      <c r="A1150" s="735" t="str">
        <f>Tabla135[[#This Row],[Id Riesgo]]</f>
        <v>RC114</v>
      </c>
      <c r="B1150" s="736" t="str">
        <f>Tabla135[[#This Row],[Riesgo]]</f>
        <v/>
      </c>
      <c r="C1150" s="742" t="b">
        <f>Tabla135[[#This Row],[Identificado en paso 1 y 2?]]</f>
        <v>0</v>
      </c>
      <c r="D1150" s="727" t="str">
        <f>_xlfn.XLOOKUP(Tabla135[[#This Row],[Id Riesgo]],Tabla13[Id Riesgo],Tabla13[Probabilidad],"",1)</f>
        <v/>
      </c>
      <c r="E1150" s="727" t="str">
        <f>IF(C1150=TRUE,_xlfn.XLOOKUP(Tabla135[[#This Row],[Id Riesgo]],Tabla13[Id Riesgo],Tabla13[Porcentaje Impacto],"",1),"")</f>
        <v/>
      </c>
      <c r="F1150" s="290" t="str">
        <f t="shared" si="113"/>
        <v>RC114</v>
      </c>
      <c r="G1150" s="415" t="b">
        <f>_xlfn.XLOOKUP(F1150,Tabla13[Id Riesgo],Tabla13[Registro diligenciado],FALSE,1)</f>
        <v>0</v>
      </c>
      <c r="H1150" s="290" t="str">
        <f>IF(G1150,_xlfn.XLOOKUP(F1150,Tabla6[Id Riesgo],Tabla6[DESCRIPCIÓN DEL RIESGO],FALSE,1),"")</f>
        <v/>
      </c>
      <c r="I1150" s="327" t="str">
        <f>_xlfn.XLOOKUP(Tabla135[[#This Row],[Id Riesgo]],Tabla13[Id Riesgo],Tabla13[Probabilidad])</f>
        <v/>
      </c>
      <c r="J1150" s="327" t="str">
        <f>_xlfn.XLOOKUP(Tabla135[[#This Row],[Id Riesgo]],Tabla13[Id Riesgo],Tabla13[Porcentaje Impacto],"",1)</f>
        <v/>
      </c>
      <c r="K1150" s="311">
        <v>9</v>
      </c>
      <c r="L1150" s="314"/>
      <c r="M1150" s="314"/>
      <c r="N1150" s="314"/>
      <c r="O1150" s="295"/>
      <c r="P1150" s="314"/>
      <c r="Q1150" s="328" t="str">
        <f>_xlfn.TEXTJOIN(" ",TRUE,Tabla135[[#This Row],[Actividad - Acción ¿Qué?
Inicia con verbo]],Tabla135[[#This Row],[Complemento
(Observaciones o desviaciones)]])</f>
        <v/>
      </c>
      <c r="R1150" s="295"/>
      <c r="S1150" s="327" t="str">
        <f>_xlfn.XLOOKUP(Tabla135[[#This Row],[Tipo de control]],Tabla7[Tipo de control],Tabla7[Peso],"",1)</f>
        <v/>
      </c>
      <c r="T1150" s="290" t="str">
        <f>_xlfn.XLOOKUP(Tabla135[[#This Row],[Tipo de control]],Tabla7[Tipo de control],Tabla7[Afectación matriz],"",1)</f>
        <v/>
      </c>
      <c r="U1150" s="295"/>
      <c r="V1150" s="327" t="str">
        <f>_xlfn.XLOOKUP(Tabla135[[#This Row],[Implementación]],Tabla11[Implementación],Tabla11[Peso],"",1)</f>
        <v/>
      </c>
      <c r="W1150" s="295"/>
      <c r="X1150" s="295"/>
      <c r="Y1150" s="295"/>
      <c r="Z1150" s="295"/>
      <c r="AA1150" s="310" t="str">
        <f>IFERROR(Tabla135[[#This Row],[Peso del control]]+Tabla135[[#This Row],[Peso de la implementación]],"")</f>
        <v/>
      </c>
      <c r="AB1150" s="310" t="str" cm="1">
        <f t="array" ref="AB1150">IFERROR(IF(Tabla135[[#This Row],[Registro diligenciado]]=TRUE,_xlfn.IFS(AND(Tabla135[[#This Row],[No. de Control]]=1,Tabla135[[#This Row],[Desplazamiento en la Matriz]]="Probabilidad"),D1150-(D1150*Tabla135[[#This Row],[Valor del control]]),AND(Tabla135[[#This Row],[No. de Control]]&gt;1,Tabla135[[#This Row],[Desplazamiento en la Matriz]]="Probabilidad"),AB1149-(AB1149*Tabla135[[#This Row],[Valor del control]]),AND(Tabla135[[#This Row],[No. de Control]]=1,Tabla135[[#This Row],[Desplazamiento en la Matriz]]="Impacto"),D1150,AND(Tabla135[[#This Row],[No. de Control]]&gt;1,Tabla135[[#This Row],[Desplazamiento en la Matriz]]="Impacto"),AB1149),""),"")</f>
        <v/>
      </c>
      <c r="AC1150" s="310" t="str" cm="1">
        <f t="array" ref="AC1150">IFERROR(IF(Tabla135[[#This Row],[Registro diligenciado]]=TRUE,_xlfn.IFS(AND(Tabla135[[#This Row],[No. de Control]]=1,Tabla135[[#This Row],[Desplazamiento en la Matriz]]="Impacto"),E1150-(E1150*Tabla135[[#This Row],[Valor del control]]),AND(Tabla135[[#This Row],[No. de Control]]&gt;1,Tabla135[[#This Row],[Desplazamiento en la Matriz]]="Impacto"),AC1149-(AC1149*Tabla135[[#This Row],[Valor del control]]),AND(Tabla135[[#This Row],[No. de Control]]=1,Tabla135[[#This Row],[Desplazamiento en la Matriz]]="Probabilidad"),E1150,AND(Tabla135[[#This Row],[No. de Control]]&gt;1,Tabla135[[#This Row],[Desplazamiento en la Matriz]]="Probabilidad"),AC1149),""),"")</f>
        <v/>
      </c>
      <c r="AD1150" s="310">
        <f>IFERROR(_xlfn.MINIFS(Tabla135[Probabilidad residual],Tabla135[Id Riesgo],Tabla135[[#This Row],[Id Riesgo]]),"")</f>
        <v>0</v>
      </c>
      <c r="AE1150" s="310">
        <f>IFERROR(_xlfn.MINIFS(Tabla135[Impacto residual],Tabla135[Id Riesgo],Tabla135[[#This Row],[Id Riesgo]]),"")</f>
        <v>0</v>
      </c>
      <c r="AF1150" s="310" t="str" cm="1">
        <f t="array" ref="AF115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50" s="310" t="str" cm="1">
        <f t="array" ref="AG115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5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50" s="213"/>
      <c r="AJ1150" s="727">
        <f>_xlfn.MINIFS(Tabla135[Probabilidad residual],Tabla135[Id Riesgo],Tabla135[[#This Row],[Id Riesgo]])</f>
        <v>0</v>
      </c>
      <c r="AK1150" s="727">
        <f>_xlfn.MINIFS(Tabla135[Impacto residual],Tabla135[Id Riesgo],Tabla135[[#This Row],[Id Riesgo]])</f>
        <v>0</v>
      </c>
      <c r="AL1150" s="727"/>
      <c r="AM1150" s="727"/>
      <c r="AN1150" s="213"/>
      <c r="AO1150" s="213"/>
      <c r="AP1150" s="213"/>
      <c r="AQ1150" s="213"/>
      <c r="AR1150" s="213"/>
      <c r="AS1150" s="213"/>
      <c r="AT1150" s="213"/>
      <c r="AU1150" s="213"/>
      <c r="AV1150" s="213"/>
      <c r="AW1150" s="213"/>
      <c r="AX1150" s="213"/>
      <c r="AY1150" s="213"/>
    </row>
    <row r="1151" spans="1:51" ht="14.6" x14ac:dyDescent="0.4">
      <c r="A1151" s="735" t="str">
        <f>Tabla135[[#This Row],[Id Riesgo]]</f>
        <v>RC114</v>
      </c>
      <c r="B1151" s="736" t="str">
        <f>Tabla135[[#This Row],[Riesgo]]</f>
        <v/>
      </c>
      <c r="C1151" s="742" t="b">
        <f>Tabla135[[#This Row],[Identificado en paso 1 y 2?]]</f>
        <v>0</v>
      </c>
      <c r="D1151" s="727" t="str">
        <f>_xlfn.XLOOKUP(Tabla135[[#This Row],[Id Riesgo]],Tabla13[Id Riesgo],Tabla13[Probabilidad],"",1)</f>
        <v/>
      </c>
      <c r="E1151" s="727" t="str">
        <f>IF(C1151=TRUE,_xlfn.XLOOKUP(Tabla135[[#This Row],[Id Riesgo]],Tabla13[Id Riesgo],Tabla13[Porcentaje Impacto],"",1),"")</f>
        <v/>
      </c>
      <c r="F1151" s="290" t="str">
        <f t="shared" si="113"/>
        <v>RC114</v>
      </c>
      <c r="G1151" s="415" t="b">
        <f>_xlfn.XLOOKUP(F1151,Tabla13[Id Riesgo],Tabla13[Registro diligenciado],FALSE,1)</f>
        <v>0</v>
      </c>
      <c r="H1151" s="290" t="str">
        <f>IF(G1151,_xlfn.XLOOKUP(F1151,Tabla6[Id Riesgo],Tabla6[DESCRIPCIÓN DEL RIESGO],FALSE,1),"")</f>
        <v/>
      </c>
      <c r="I1151" s="327" t="str">
        <f>_xlfn.XLOOKUP(Tabla135[[#This Row],[Id Riesgo]],Tabla13[Id Riesgo],Tabla13[Probabilidad])</f>
        <v/>
      </c>
      <c r="J1151" s="327" t="str">
        <f>_xlfn.XLOOKUP(Tabla135[[#This Row],[Id Riesgo]],Tabla13[Id Riesgo],Tabla13[Porcentaje Impacto],"",1)</f>
        <v/>
      </c>
      <c r="K1151" s="311">
        <v>10</v>
      </c>
      <c r="L1151" s="314"/>
      <c r="M1151" s="314"/>
      <c r="N1151" s="314"/>
      <c r="O1151" s="295"/>
      <c r="P1151" s="314"/>
      <c r="Q1151" s="328" t="str">
        <f>_xlfn.TEXTJOIN(" ",TRUE,Tabla135[[#This Row],[Actividad - Acción ¿Qué?
Inicia con verbo]],Tabla135[[#This Row],[Complemento
(Observaciones o desviaciones)]])</f>
        <v/>
      </c>
      <c r="R1151" s="295"/>
      <c r="S1151" s="327" t="str">
        <f>_xlfn.XLOOKUP(Tabla135[[#This Row],[Tipo de control]],Tabla7[Tipo de control],Tabla7[Peso],"",1)</f>
        <v/>
      </c>
      <c r="T1151" s="290" t="str">
        <f>_xlfn.XLOOKUP(Tabla135[[#This Row],[Tipo de control]],Tabla7[Tipo de control],Tabla7[Afectación matriz],"",1)</f>
        <v/>
      </c>
      <c r="U1151" s="295"/>
      <c r="V1151" s="327" t="str">
        <f>_xlfn.XLOOKUP(Tabla135[[#This Row],[Implementación]],Tabla11[Implementación],Tabla11[Peso],"",1)</f>
        <v/>
      </c>
      <c r="W1151" s="295"/>
      <c r="X1151" s="295"/>
      <c r="Y1151" s="295"/>
      <c r="Z1151" s="295"/>
      <c r="AA1151" s="310" t="str">
        <f>IFERROR(Tabla135[[#This Row],[Peso del control]]+Tabla135[[#This Row],[Peso de la implementación]],"")</f>
        <v/>
      </c>
      <c r="AB1151" s="310" t="str" cm="1">
        <f t="array" ref="AB1151">IFERROR(IF(Tabla135[[#This Row],[Registro diligenciado]]=TRUE,_xlfn.IFS(AND(Tabla135[[#This Row],[No. de Control]]=1,Tabla135[[#This Row],[Desplazamiento en la Matriz]]="Probabilidad"),D1151-(D1151*Tabla135[[#This Row],[Valor del control]]),AND(Tabla135[[#This Row],[No. de Control]]&gt;1,Tabla135[[#This Row],[Desplazamiento en la Matriz]]="Probabilidad"),AB1150-(AB1150*Tabla135[[#This Row],[Valor del control]]),AND(Tabla135[[#This Row],[No. de Control]]=1,Tabla135[[#This Row],[Desplazamiento en la Matriz]]="Impacto"),D1151,AND(Tabla135[[#This Row],[No. de Control]]&gt;1,Tabla135[[#This Row],[Desplazamiento en la Matriz]]="Impacto"),AB1150),""),"")</f>
        <v/>
      </c>
      <c r="AC1151" s="310" t="str" cm="1">
        <f t="array" ref="AC1151">IFERROR(IF(Tabla135[[#This Row],[Registro diligenciado]]=TRUE,_xlfn.IFS(AND(Tabla135[[#This Row],[No. de Control]]=1,Tabla135[[#This Row],[Desplazamiento en la Matriz]]="Impacto"),E1151-(E1151*Tabla135[[#This Row],[Valor del control]]),AND(Tabla135[[#This Row],[No. de Control]]&gt;1,Tabla135[[#This Row],[Desplazamiento en la Matriz]]="Impacto"),AC1150-(AC1150*Tabla135[[#This Row],[Valor del control]]),AND(Tabla135[[#This Row],[No. de Control]]=1,Tabla135[[#This Row],[Desplazamiento en la Matriz]]="Probabilidad"),E1151,AND(Tabla135[[#This Row],[No. de Control]]&gt;1,Tabla135[[#This Row],[Desplazamiento en la Matriz]]="Probabilidad"),AC1150),""),"")</f>
        <v/>
      </c>
      <c r="AD1151" s="310">
        <f>IFERROR(_xlfn.MINIFS(Tabla135[Probabilidad residual],Tabla135[Id Riesgo],Tabla135[[#This Row],[Id Riesgo]]),"")</f>
        <v>0</v>
      </c>
      <c r="AE1151" s="310">
        <f>IFERROR(_xlfn.MINIFS(Tabla135[Impacto residual],Tabla135[Id Riesgo],Tabla135[[#This Row],[Id Riesgo]]),"")</f>
        <v>0</v>
      </c>
      <c r="AF1151" s="310" t="str" cm="1">
        <f t="array" ref="AF115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51" s="310" t="str" cm="1">
        <f t="array" ref="AG115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5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51" s="213"/>
      <c r="AJ1151" s="727">
        <f>_xlfn.MINIFS(Tabla135[Probabilidad residual],Tabla135[Id Riesgo],Tabla135[[#This Row],[Id Riesgo]])</f>
        <v>0</v>
      </c>
      <c r="AK1151" s="727">
        <f>_xlfn.MINIFS(Tabla135[Impacto residual],Tabla135[Id Riesgo],Tabla135[[#This Row],[Id Riesgo]])</f>
        <v>0</v>
      </c>
      <c r="AL1151" s="727"/>
      <c r="AM1151" s="727"/>
      <c r="AN1151" s="213"/>
      <c r="AO1151" s="213"/>
      <c r="AP1151" s="213"/>
      <c r="AQ1151" s="213"/>
      <c r="AR1151" s="213"/>
      <c r="AS1151" s="213"/>
      <c r="AT1151" s="213"/>
      <c r="AU1151" s="213"/>
      <c r="AV1151" s="213"/>
      <c r="AW1151" s="213"/>
      <c r="AX1151" s="213"/>
      <c r="AY1151" s="213"/>
    </row>
    <row r="1152" spans="1:51" ht="14.6" x14ac:dyDescent="0.4">
      <c r="A1152" s="735" t="str">
        <f>Tabla135[[#This Row],[Id Riesgo]]</f>
        <v>RC115</v>
      </c>
      <c r="B1152" s="736" t="str">
        <f>Tabla135[[#This Row],[Riesgo]]</f>
        <v/>
      </c>
      <c r="C1152" s="742" t="b">
        <f>Tabla135[[#This Row],[Identificado en paso 1 y 2?]]</f>
        <v>0</v>
      </c>
      <c r="D1152" s="727" t="str">
        <f>_xlfn.XLOOKUP(Tabla135[[#This Row],[Id Riesgo]],Tabla13[Id Riesgo],Tabla13[Probabilidad],"",1)</f>
        <v/>
      </c>
      <c r="E1152" s="727" t="str">
        <f>IF(C1152=TRUE,_xlfn.XLOOKUP(Tabla135[[#This Row],[Id Riesgo]],Tabla13[Id Riesgo],Tabla13[Porcentaje Impacto],"",1),"")</f>
        <v/>
      </c>
      <c r="F1152" s="290" t="s">
        <v>246</v>
      </c>
      <c r="G1152" s="415" t="b">
        <f>_xlfn.XLOOKUP(F1152,Tabla13[Id Riesgo],Tabla13[Registro diligenciado],FALSE,1)</f>
        <v>0</v>
      </c>
      <c r="H1152" s="290" t="str">
        <f>IF(G1152,_xlfn.XLOOKUP(F1152,Tabla6[Id Riesgo],Tabla6[DESCRIPCIÓN DEL RIESGO],FALSE,1),"")</f>
        <v/>
      </c>
      <c r="I1152" s="327" t="str">
        <f>_xlfn.XLOOKUP(Tabla135[[#This Row],[Id Riesgo]],Tabla13[Id Riesgo],Tabla13[Probabilidad])</f>
        <v/>
      </c>
      <c r="J1152" s="327" t="str">
        <f>_xlfn.XLOOKUP(Tabla135[[#This Row],[Id Riesgo]],Tabla13[Id Riesgo],Tabla13[Porcentaje Impacto],"",1)</f>
        <v/>
      </c>
      <c r="K1152" s="311">
        <v>1</v>
      </c>
      <c r="L1152" s="314"/>
      <c r="M1152" s="314"/>
      <c r="N1152" s="314"/>
      <c r="O1152" s="295"/>
      <c r="P1152" s="314"/>
      <c r="Q1152" s="328" t="str">
        <f>_xlfn.TEXTJOIN(" ",TRUE,Tabla135[[#This Row],[Actividad - Acción ¿Qué?
Inicia con verbo]],Tabla135[[#This Row],[Complemento
(Observaciones o desviaciones)]])</f>
        <v/>
      </c>
      <c r="R1152" s="295"/>
      <c r="S1152" s="327" t="str">
        <f>_xlfn.XLOOKUP(Tabla135[[#This Row],[Tipo de control]],Tabla7[Tipo de control],Tabla7[Peso],"",1)</f>
        <v/>
      </c>
      <c r="T1152" s="290" t="str">
        <f>_xlfn.XLOOKUP(Tabla135[[#This Row],[Tipo de control]],Tabla7[Tipo de control],Tabla7[Afectación matriz],"",1)</f>
        <v/>
      </c>
      <c r="U1152" s="295"/>
      <c r="V1152" s="327" t="str">
        <f>_xlfn.XLOOKUP(Tabla135[[#This Row],[Implementación]],Tabla11[Implementación],Tabla11[Peso],"",1)</f>
        <v/>
      </c>
      <c r="W1152" s="295"/>
      <c r="X1152" s="295"/>
      <c r="Y1152" s="295"/>
      <c r="Z1152" s="295"/>
      <c r="AA1152" s="310" t="str">
        <f>IFERROR(Tabla135[[#This Row],[Peso del control]]+Tabla135[[#This Row],[Peso de la implementación]],"")</f>
        <v/>
      </c>
      <c r="AB1152" s="310" t="str" cm="1">
        <f t="array" ref="AB1152">IFERROR(IF(Tabla135[[#This Row],[Registro diligenciado]]=TRUE,_xlfn.IFS(AND(Tabla135[[#This Row],[No. de Control]]=1,Tabla135[[#This Row],[Desplazamiento en la Matriz]]="Probabilidad"),D1152-(D1152*Tabla135[[#This Row],[Valor del control]]),AND(Tabla135[[#This Row],[No. de Control]]&gt;1,Tabla135[[#This Row],[Desplazamiento en la Matriz]]="Probabilidad"),AB1151-(AB1151*Tabla135[[#This Row],[Valor del control]]),AND(Tabla135[[#This Row],[No. de Control]]=1,Tabla135[[#This Row],[Desplazamiento en la Matriz]]="Impacto"),D1152,AND(Tabla135[[#This Row],[No. de Control]]&gt;1,Tabla135[[#This Row],[Desplazamiento en la Matriz]]="Impacto"),AB1151),""),"")</f>
        <v/>
      </c>
      <c r="AC1152" s="310" t="str" cm="1">
        <f t="array" ref="AC1152">IFERROR(IF(Tabla135[[#This Row],[Registro diligenciado]]=TRUE,_xlfn.IFS(AND(Tabla135[[#This Row],[No. de Control]]=1,Tabla135[[#This Row],[Desplazamiento en la Matriz]]="Impacto"),E1152-(E1152*Tabla135[[#This Row],[Valor del control]]),AND(Tabla135[[#This Row],[No. de Control]]&gt;1,Tabla135[[#This Row],[Desplazamiento en la Matriz]]="Impacto"),AC1151-(AC1151*Tabla135[[#This Row],[Valor del control]]),AND(Tabla135[[#This Row],[No. de Control]]=1,Tabla135[[#This Row],[Desplazamiento en la Matriz]]="Probabilidad"),E1152,AND(Tabla135[[#This Row],[No. de Control]]&gt;1,Tabla135[[#This Row],[Desplazamiento en la Matriz]]="Probabilidad"),AC1151),""),"")</f>
        <v/>
      </c>
      <c r="AD1152" s="310">
        <f>IFERROR(_xlfn.MINIFS(Tabla135[Probabilidad residual],Tabla135[Id Riesgo],Tabla135[[#This Row],[Id Riesgo]]),"")</f>
        <v>0</v>
      </c>
      <c r="AE1152" s="310">
        <f>IFERROR(_xlfn.MINIFS(Tabla135[Impacto residual],Tabla135[Id Riesgo],Tabla135[[#This Row],[Id Riesgo]]),"")</f>
        <v>0</v>
      </c>
      <c r="AF1152" s="310" t="str" cm="1">
        <f t="array" ref="AF115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52" s="310" t="str" cm="1">
        <f t="array" ref="AG115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5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52" s="213"/>
      <c r="AJ1152" s="727">
        <f>_xlfn.MINIFS(Tabla135[Probabilidad residual],Tabla135[Id Riesgo],Tabla135[[#This Row],[Id Riesgo]])</f>
        <v>0</v>
      </c>
      <c r="AK1152" s="727">
        <f>_xlfn.MINIFS(Tabla135[Impacto residual],Tabla135[Id Riesgo],Tabla135[[#This Row],[Id Riesgo]])</f>
        <v>0</v>
      </c>
      <c r="AL1152" s="727" t="str" cm="1">
        <f t="array" ref="AL1152">IFERROR(_xlfn.IFS(AND(AJ1152&gt;=CONFIGURACIÓN!$BF$6,AJ1152&lt;=CONFIGURACIÓN!$BG$6),CONFIGURACIÓN!$BE$6,AND(AJ1152&gt;=CONFIGURACIÓN!$BF$7,AJ1152&lt;=CONFIGURACIÓN!$BG$7),CONFIGURACIÓN!$BE$7,AND(AJ1152&gt;=CONFIGURACIÓN!$BF$8,AJ1152&lt;=CONFIGURACIÓN!$BG$8),CONFIGURACIÓN!$BE$8,AND(AJ1152&gt;=CONFIGURACIÓN!$BF$9,AJ1152&lt;=CONFIGURACIÓN!$BG$9),CONFIGURACIÓN!$BE$9,AND(AJ1152&gt;=CONFIGURACIÓN!$BF$10,AJ1152&lt;=CONFIGURACIÓN!$BG$10),CONFIGURACIÓN!$BE$10),"")</f>
        <v/>
      </c>
      <c r="AM1152" s="727" t="str" cm="1">
        <f t="array" ref="AM1152">IFERROR(_xlfn.IFS(AND(AK1152&gt;=CONFIGURACIÓN!$BJ$6,AK1152&lt;=CONFIGURACIÓN!$BK$6),CONFIGURACIÓN!$BI$6,AND(AK1152&gt;=CONFIGURACIÓN!$BJ$7,AK1152&lt;=CONFIGURACIÓN!$BK$7),CONFIGURACIÓN!$BI$7,AND(AK1152&gt;=CONFIGURACIÓN!$BJ$8,AK1152&lt;=CONFIGURACIÓN!$BK$8),CONFIGURACIÓN!$BI$8,AND(AK1152&gt;=CONFIGURACIÓN!$BJ$9,AK1152&lt;=CONFIGURACIÓN!$BK$9),CONFIGURACIÓN!$BI$9,AND(AK1152&gt;=CONFIGURACIÓN!$BJ$10,AK1152&lt;=CONFIGURACIÓN!$BK$10),CONFIGURACIÓN!$BI$10),"")</f>
        <v/>
      </c>
      <c r="AN1152" s="213"/>
      <c r="AO1152" s="213"/>
      <c r="AP1152" s="213"/>
      <c r="AQ1152" s="213"/>
      <c r="AR1152" s="213"/>
      <c r="AS1152" s="213"/>
      <c r="AT1152" s="213"/>
      <c r="AU1152" s="213"/>
      <c r="AV1152" s="213"/>
      <c r="AW1152" s="213"/>
      <c r="AX1152" s="213"/>
      <c r="AY1152" s="213"/>
    </row>
    <row r="1153" spans="1:51" ht="14.6" x14ac:dyDescent="0.4">
      <c r="A1153" s="735" t="str">
        <f>Tabla135[[#This Row],[Id Riesgo]]</f>
        <v>RC115</v>
      </c>
      <c r="B1153" s="736" t="str">
        <f>Tabla135[[#This Row],[Riesgo]]</f>
        <v/>
      </c>
      <c r="C1153" s="742" t="b">
        <f>Tabla135[[#This Row],[Identificado en paso 1 y 2?]]</f>
        <v>0</v>
      </c>
      <c r="D1153" s="727" t="str">
        <f>_xlfn.XLOOKUP(Tabla135[[#This Row],[Id Riesgo]],Tabla13[Id Riesgo],Tabla13[Probabilidad],"",1)</f>
        <v/>
      </c>
      <c r="E1153" s="727" t="str">
        <f>IF(C1153=TRUE,_xlfn.XLOOKUP(Tabla135[[#This Row],[Id Riesgo]],Tabla13[Id Riesgo],Tabla13[Porcentaje Impacto],"",1),"")</f>
        <v/>
      </c>
      <c r="F1153" s="290" t="str">
        <f t="shared" ref="F1153:F1161" si="114">F1152</f>
        <v>RC115</v>
      </c>
      <c r="G1153" s="415" t="b">
        <f>_xlfn.XLOOKUP(F1153,Tabla13[Id Riesgo],Tabla13[Registro diligenciado],FALSE,1)</f>
        <v>0</v>
      </c>
      <c r="H1153" s="290" t="str">
        <f>IF(G1153,_xlfn.XLOOKUP(F1153,Tabla6[Id Riesgo],Tabla6[DESCRIPCIÓN DEL RIESGO],FALSE,1),"")</f>
        <v/>
      </c>
      <c r="I1153" s="327" t="str">
        <f>_xlfn.XLOOKUP(Tabla135[[#This Row],[Id Riesgo]],Tabla13[Id Riesgo],Tabla13[Probabilidad])</f>
        <v/>
      </c>
      <c r="J1153" s="327" t="str">
        <f>_xlfn.XLOOKUP(Tabla135[[#This Row],[Id Riesgo]],Tabla13[Id Riesgo],Tabla13[Porcentaje Impacto],"",1)</f>
        <v/>
      </c>
      <c r="K1153" s="311">
        <v>2</v>
      </c>
      <c r="L1153" s="314"/>
      <c r="M1153" s="314"/>
      <c r="N1153" s="314"/>
      <c r="O1153" s="295"/>
      <c r="P1153" s="314"/>
      <c r="Q1153" s="328" t="str">
        <f>_xlfn.TEXTJOIN(" ",TRUE,Tabla135[[#This Row],[Actividad - Acción ¿Qué?
Inicia con verbo]],Tabla135[[#This Row],[Complemento
(Observaciones o desviaciones)]])</f>
        <v/>
      </c>
      <c r="R1153" s="295"/>
      <c r="S1153" s="327" t="str">
        <f>_xlfn.XLOOKUP(Tabla135[[#This Row],[Tipo de control]],Tabla7[Tipo de control],Tabla7[Peso],"",1)</f>
        <v/>
      </c>
      <c r="T1153" s="290" t="str">
        <f>_xlfn.XLOOKUP(Tabla135[[#This Row],[Tipo de control]],Tabla7[Tipo de control],Tabla7[Afectación matriz],"",1)</f>
        <v/>
      </c>
      <c r="U1153" s="295"/>
      <c r="V1153" s="327" t="str">
        <f>_xlfn.XLOOKUP(Tabla135[[#This Row],[Implementación]],Tabla11[Implementación],Tabla11[Peso],"",1)</f>
        <v/>
      </c>
      <c r="W1153" s="295"/>
      <c r="X1153" s="295"/>
      <c r="Y1153" s="295"/>
      <c r="Z1153" s="295"/>
      <c r="AA1153" s="310" t="str">
        <f>IFERROR(Tabla135[[#This Row],[Peso del control]]+Tabla135[[#This Row],[Peso de la implementación]],"")</f>
        <v/>
      </c>
      <c r="AB1153" s="310" t="str" cm="1">
        <f t="array" ref="AB1153">IFERROR(IF(Tabla135[[#This Row],[Registro diligenciado]]=TRUE,_xlfn.IFS(AND(Tabla135[[#This Row],[No. de Control]]=1,Tabla135[[#This Row],[Desplazamiento en la Matriz]]="Probabilidad"),D1153-(D1153*Tabla135[[#This Row],[Valor del control]]),AND(Tabla135[[#This Row],[No. de Control]]&gt;1,Tabla135[[#This Row],[Desplazamiento en la Matriz]]="Probabilidad"),AB1152-(AB1152*Tabla135[[#This Row],[Valor del control]]),AND(Tabla135[[#This Row],[No. de Control]]=1,Tabla135[[#This Row],[Desplazamiento en la Matriz]]="Impacto"),D1153,AND(Tabla135[[#This Row],[No. de Control]]&gt;1,Tabla135[[#This Row],[Desplazamiento en la Matriz]]="Impacto"),AB1152),""),"")</f>
        <v/>
      </c>
      <c r="AC1153" s="310" t="str" cm="1">
        <f t="array" ref="AC1153">IFERROR(IF(Tabla135[[#This Row],[Registro diligenciado]]=TRUE,_xlfn.IFS(AND(Tabla135[[#This Row],[No. de Control]]=1,Tabla135[[#This Row],[Desplazamiento en la Matriz]]="Impacto"),E1153-(E1153*Tabla135[[#This Row],[Valor del control]]),AND(Tabla135[[#This Row],[No. de Control]]&gt;1,Tabla135[[#This Row],[Desplazamiento en la Matriz]]="Impacto"),AC1152-(AC1152*Tabla135[[#This Row],[Valor del control]]),AND(Tabla135[[#This Row],[No. de Control]]=1,Tabla135[[#This Row],[Desplazamiento en la Matriz]]="Probabilidad"),E1153,AND(Tabla135[[#This Row],[No. de Control]]&gt;1,Tabla135[[#This Row],[Desplazamiento en la Matriz]]="Probabilidad"),AC1152),""),"")</f>
        <v/>
      </c>
      <c r="AD1153" s="310">
        <f>IFERROR(_xlfn.MINIFS(Tabla135[Probabilidad residual],Tabla135[Id Riesgo],Tabla135[[#This Row],[Id Riesgo]]),"")</f>
        <v>0</v>
      </c>
      <c r="AE1153" s="310">
        <f>IFERROR(_xlfn.MINIFS(Tabla135[Impacto residual],Tabla135[Id Riesgo],Tabla135[[#This Row],[Id Riesgo]]),"")</f>
        <v>0</v>
      </c>
      <c r="AF1153" s="310" t="str" cm="1">
        <f t="array" ref="AF115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53" s="310" t="str" cm="1">
        <f t="array" ref="AG115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5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53" s="213"/>
      <c r="AJ1153" s="727">
        <f>_xlfn.MINIFS(Tabla135[Probabilidad residual],Tabla135[Id Riesgo],Tabla135[[#This Row],[Id Riesgo]])</f>
        <v>0</v>
      </c>
      <c r="AK1153" s="727">
        <f>_xlfn.MINIFS(Tabla135[Impacto residual],Tabla135[Id Riesgo],Tabla135[[#This Row],[Id Riesgo]])</f>
        <v>0</v>
      </c>
      <c r="AL1153" s="727"/>
      <c r="AM1153" s="727"/>
      <c r="AN1153" s="213"/>
      <c r="AO1153" s="213"/>
      <c r="AP1153" s="213"/>
      <c r="AQ1153" s="213"/>
      <c r="AR1153" s="213"/>
      <c r="AS1153" s="213"/>
      <c r="AT1153" s="213"/>
      <c r="AU1153" s="213"/>
      <c r="AV1153" s="213"/>
      <c r="AW1153" s="213"/>
      <c r="AX1153" s="213"/>
      <c r="AY1153" s="213"/>
    </row>
    <row r="1154" spans="1:51" ht="14.6" x14ac:dyDescent="0.4">
      <c r="A1154" s="735" t="str">
        <f>Tabla135[[#This Row],[Id Riesgo]]</f>
        <v>RC115</v>
      </c>
      <c r="B1154" s="736" t="str">
        <f>Tabla135[[#This Row],[Riesgo]]</f>
        <v/>
      </c>
      <c r="C1154" s="742" t="b">
        <f>Tabla135[[#This Row],[Identificado en paso 1 y 2?]]</f>
        <v>0</v>
      </c>
      <c r="D1154" s="727" t="str">
        <f>_xlfn.XLOOKUP(Tabla135[[#This Row],[Id Riesgo]],Tabla13[Id Riesgo],Tabla13[Probabilidad],"",1)</f>
        <v/>
      </c>
      <c r="E1154" s="727" t="str">
        <f>IF(C1154=TRUE,_xlfn.XLOOKUP(Tabla135[[#This Row],[Id Riesgo]],Tabla13[Id Riesgo],Tabla13[Porcentaje Impacto],"",1),"")</f>
        <v/>
      </c>
      <c r="F1154" s="290" t="str">
        <f t="shared" si="114"/>
        <v>RC115</v>
      </c>
      <c r="G1154" s="415" t="b">
        <f>_xlfn.XLOOKUP(F1154,Tabla13[Id Riesgo],Tabla13[Registro diligenciado],FALSE,1)</f>
        <v>0</v>
      </c>
      <c r="H1154" s="290" t="str">
        <f>IF(G1154,_xlfn.XLOOKUP(F1154,Tabla6[Id Riesgo],Tabla6[DESCRIPCIÓN DEL RIESGO],FALSE,1),"")</f>
        <v/>
      </c>
      <c r="I1154" s="327" t="str">
        <f>_xlfn.XLOOKUP(Tabla135[[#This Row],[Id Riesgo]],Tabla13[Id Riesgo],Tabla13[Probabilidad])</f>
        <v/>
      </c>
      <c r="J1154" s="327" t="str">
        <f>_xlfn.XLOOKUP(Tabla135[[#This Row],[Id Riesgo]],Tabla13[Id Riesgo],Tabla13[Porcentaje Impacto],"",1)</f>
        <v/>
      </c>
      <c r="K1154" s="311">
        <v>3</v>
      </c>
      <c r="L1154" s="314"/>
      <c r="M1154" s="314"/>
      <c r="N1154" s="314"/>
      <c r="O1154" s="295"/>
      <c r="P1154" s="314"/>
      <c r="Q1154" s="328" t="str">
        <f>_xlfn.TEXTJOIN(" ",TRUE,Tabla135[[#This Row],[Actividad - Acción ¿Qué?
Inicia con verbo]],Tabla135[[#This Row],[Complemento
(Observaciones o desviaciones)]])</f>
        <v/>
      </c>
      <c r="R1154" s="295"/>
      <c r="S1154" s="327" t="str">
        <f>_xlfn.XLOOKUP(Tabla135[[#This Row],[Tipo de control]],Tabla7[Tipo de control],Tabla7[Peso],"",1)</f>
        <v/>
      </c>
      <c r="T1154" s="290" t="str">
        <f>_xlfn.XLOOKUP(Tabla135[[#This Row],[Tipo de control]],Tabla7[Tipo de control],Tabla7[Afectación matriz],"",1)</f>
        <v/>
      </c>
      <c r="U1154" s="295"/>
      <c r="V1154" s="327" t="str">
        <f>_xlfn.XLOOKUP(Tabla135[[#This Row],[Implementación]],Tabla11[Implementación],Tabla11[Peso],"",1)</f>
        <v/>
      </c>
      <c r="W1154" s="295"/>
      <c r="X1154" s="295"/>
      <c r="Y1154" s="295"/>
      <c r="Z1154" s="295"/>
      <c r="AA1154" s="310" t="str">
        <f>IFERROR(Tabla135[[#This Row],[Peso del control]]+Tabla135[[#This Row],[Peso de la implementación]],"")</f>
        <v/>
      </c>
      <c r="AB1154" s="310" t="str" cm="1">
        <f t="array" ref="AB1154">IFERROR(IF(Tabla135[[#This Row],[Registro diligenciado]]=TRUE,_xlfn.IFS(AND(Tabla135[[#This Row],[No. de Control]]=1,Tabla135[[#This Row],[Desplazamiento en la Matriz]]="Probabilidad"),D1154-(D1154*Tabla135[[#This Row],[Valor del control]]),AND(Tabla135[[#This Row],[No. de Control]]&gt;1,Tabla135[[#This Row],[Desplazamiento en la Matriz]]="Probabilidad"),AB1153-(AB1153*Tabla135[[#This Row],[Valor del control]]),AND(Tabla135[[#This Row],[No. de Control]]=1,Tabla135[[#This Row],[Desplazamiento en la Matriz]]="Impacto"),D1154,AND(Tabla135[[#This Row],[No. de Control]]&gt;1,Tabla135[[#This Row],[Desplazamiento en la Matriz]]="Impacto"),AB1153),""),"")</f>
        <v/>
      </c>
      <c r="AC1154" s="310" t="str" cm="1">
        <f t="array" ref="AC1154">IFERROR(IF(Tabla135[[#This Row],[Registro diligenciado]]=TRUE,_xlfn.IFS(AND(Tabla135[[#This Row],[No. de Control]]=1,Tabla135[[#This Row],[Desplazamiento en la Matriz]]="Impacto"),E1154-(E1154*Tabla135[[#This Row],[Valor del control]]),AND(Tabla135[[#This Row],[No. de Control]]&gt;1,Tabla135[[#This Row],[Desplazamiento en la Matriz]]="Impacto"),AC1153-(AC1153*Tabla135[[#This Row],[Valor del control]]),AND(Tabla135[[#This Row],[No. de Control]]=1,Tabla135[[#This Row],[Desplazamiento en la Matriz]]="Probabilidad"),E1154,AND(Tabla135[[#This Row],[No. de Control]]&gt;1,Tabla135[[#This Row],[Desplazamiento en la Matriz]]="Probabilidad"),AC1153),""),"")</f>
        <v/>
      </c>
      <c r="AD1154" s="310">
        <f>IFERROR(_xlfn.MINIFS(Tabla135[Probabilidad residual],Tabla135[Id Riesgo],Tabla135[[#This Row],[Id Riesgo]]),"")</f>
        <v>0</v>
      </c>
      <c r="AE1154" s="310">
        <f>IFERROR(_xlfn.MINIFS(Tabla135[Impacto residual],Tabla135[Id Riesgo],Tabla135[[#This Row],[Id Riesgo]]),"")</f>
        <v>0</v>
      </c>
      <c r="AF1154" s="310" t="str" cm="1">
        <f t="array" ref="AF115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54" s="310" t="str" cm="1">
        <f t="array" ref="AG115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5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54" s="213"/>
      <c r="AJ1154" s="727">
        <f>_xlfn.MINIFS(Tabla135[Probabilidad residual],Tabla135[Id Riesgo],Tabla135[[#This Row],[Id Riesgo]])</f>
        <v>0</v>
      </c>
      <c r="AK1154" s="727">
        <f>_xlfn.MINIFS(Tabla135[Impacto residual],Tabla135[Id Riesgo],Tabla135[[#This Row],[Id Riesgo]])</f>
        <v>0</v>
      </c>
      <c r="AL1154" s="727"/>
      <c r="AM1154" s="727"/>
      <c r="AN1154" s="213"/>
      <c r="AO1154" s="213"/>
      <c r="AP1154" s="213"/>
      <c r="AQ1154" s="213"/>
      <c r="AR1154" s="213"/>
      <c r="AS1154" s="213"/>
      <c r="AT1154" s="213"/>
      <c r="AU1154" s="213"/>
      <c r="AV1154" s="213"/>
      <c r="AW1154" s="213"/>
      <c r="AX1154" s="213"/>
      <c r="AY1154" s="213"/>
    </row>
    <row r="1155" spans="1:51" ht="14.6" x14ac:dyDescent="0.4">
      <c r="A1155" s="735" t="str">
        <f>Tabla135[[#This Row],[Id Riesgo]]</f>
        <v>RC115</v>
      </c>
      <c r="B1155" s="736" t="str">
        <f>Tabla135[[#This Row],[Riesgo]]</f>
        <v/>
      </c>
      <c r="C1155" s="742" t="b">
        <f>Tabla135[[#This Row],[Identificado en paso 1 y 2?]]</f>
        <v>0</v>
      </c>
      <c r="D1155" s="727" t="str">
        <f>_xlfn.XLOOKUP(Tabla135[[#This Row],[Id Riesgo]],Tabla13[Id Riesgo],Tabla13[Probabilidad],"",1)</f>
        <v/>
      </c>
      <c r="E1155" s="727" t="str">
        <f>IF(C1155=TRUE,_xlfn.XLOOKUP(Tabla135[[#This Row],[Id Riesgo]],Tabla13[Id Riesgo],Tabla13[Porcentaje Impacto],"",1),"")</f>
        <v/>
      </c>
      <c r="F1155" s="290" t="str">
        <f t="shared" si="114"/>
        <v>RC115</v>
      </c>
      <c r="G1155" s="415" t="b">
        <f>_xlfn.XLOOKUP(F1155,Tabla13[Id Riesgo],Tabla13[Registro diligenciado],FALSE,1)</f>
        <v>0</v>
      </c>
      <c r="H1155" s="290" t="str">
        <f>IF(G1155,_xlfn.XLOOKUP(F1155,Tabla6[Id Riesgo],Tabla6[DESCRIPCIÓN DEL RIESGO],FALSE,1),"")</f>
        <v/>
      </c>
      <c r="I1155" s="327" t="str">
        <f>_xlfn.XLOOKUP(Tabla135[[#This Row],[Id Riesgo]],Tabla13[Id Riesgo],Tabla13[Probabilidad])</f>
        <v/>
      </c>
      <c r="J1155" s="327" t="str">
        <f>_xlfn.XLOOKUP(Tabla135[[#This Row],[Id Riesgo]],Tabla13[Id Riesgo],Tabla13[Porcentaje Impacto],"",1)</f>
        <v/>
      </c>
      <c r="K1155" s="311">
        <v>4</v>
      </c>
      <c r="L1155" s="314"/>
      <c r="M1155" s="314"/>
      <c r="N1155" s="314"/>
      <c r="O1155" s="295"/>
      <c r="P1155" s="314"/>
      <c r="Q1155" s="328" t="str">
        <f>_xlfn.TEXTJOIN(" ",TRUE,Tabla135[[#This Row],[Actividad - Acción ¿Qué?
Inicia con verbo]],Tabla135[[#This Row],[Complemento
(Observaciones o desviaciones)]])</f>
        <v/>
      </c>
      <c r="R1155" s="295"/>
      <c r="S1155" s="327" t="str">
        <f>_xlfn.XLOOKUP(Tabla135[[#This Row],[Tipo de control]],Tabla7[Tipo de control],Tabla7[Peso],"",1)</f>
        <v/>
      </c>
      <c r="T1155" s="290" t="str">
        <f>_xlfn.XLOOKUP(Tabla135[[#This Row],[Tipo de control]],Tabla7[Tipo de control],Tabla7[Afectación matriz],"",1)</f>
        <v/>
      </c>
      <c r="U1155" s="295"/>
      <c r="V1155" s="327" t="str">
        <f>_xlfn.XLOOKUP(Tabla135[[#This Row],[Implementación]],Tabla11[Implementación],Tabla11[Peso],"",1)</f>
        <v/>
      </c>
      <c r="W1155" s="295"/>
      <c r="X1155" s="295"/>
      <c r="Y1155" s="295"/>
      <c r="Z1155" s="295"/>
      <c r="AA1155" s="310" t="str">
        <f>IFERROR(Tabla135[[#This Row],[Peso del control]]+Tabla135[[#This Row],[Peso de la implementación]],"")</f>
        <v/>
      </c>
      <c r="AB1155" s="310" t="str" cm="1">
        <f t="array" ref="AB1155">IFERROR(IF(Tabla135[[#This Row],[Registro diligenciado]]=TRUE,_xlfn.IFS(AND(Tabla135[[#This Row],[No. de Control]]=1,Tabla135[[#This Row],[Desplazamiento en la Matriz]]="Probabilidad"),D1155-(D1155*Tabla135[[#This Row],[Valor del control]]),AND(Tabla135[[#This Row],[No. de Control]]&gt;1,Tabla135[[#This Row],[Desplazamiento en la Matriz]]="Probabilidad"),AB1154-(AB1154*Tabla135[[#This Row],[Valor del control]]),AND(Tabla135[[#This Row],[No. de Control]]=1,Tabla135[[#This Row],[Desplazamiento en la Matriz]]="Impacto"),D1155,AND(Tabla135[[#This Row],[No. de Control]]&gt;1,Tabla135[[#This Row],[Desplazamiento en la Matriz]]="Impacto"),AB1154),""),"")</f>
        <v/>
      </c>
      <c r="AC1155" s="310" t="str" cm="1">
        <f t="array" ref="AC1155">IFERROR(IF(Tabla135[[#This Row],[Registro diligenciado]]=TRUE,_xlfn.IFS(AND(Tabla135[[#This Row],[No. de Control]]=1,Tabla135[[#This Row],[Desplazamiento en la Matriz]]="Impacto"),E1155-(E1155*Tabla135[[#This Row],[Valor del control]]),AND(Tabla135[[#This Row],[No. de Control]]&gt;1,Tabla135[[#This Row],[Desplazamiento en la Matriz]]="Impacto"),AC1154-(AC1154*Tabla135[[#This Row],[Valor del control]]),AND(Tabla135[[#This Row],[No. de Control]]=1,Tabla135[[#This Row],[Desplazamiento en la Matriz]]="Probabilidad"),E1155,AND(Tabla135[[#This Row],[No. de Control]]&gt;1,Tabla135[[#This Row],[Desplazamiento en la Matriz]]="Probabilidad"),AC1154),""),"")</f>
        <v/>
      </c>
      <c r="AD1155" s="310">
        <f>IFERROR(_xlfn.MINIFS(Tabla135[Probabilidad residual],Tabla135[Id Riesgo],Tabla135[[#This Row],[Id Riesgo]]),"")</f>
        <v>0</v>
      </c>
      <c r="AE1155" s="310">
        <f>IFERROR(_xlfn.MINIFS(Tabla135[Impacto residual],Tabla135[Id Riesgo],Tabla135[[#This Row],[Id Riesgo]]),"")</f>
        <v>0</v>
      </c>
      <c r="AF1155" s="310" t="str" cm="1">
        <f t="array" ref="AF115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55" s="310" t="str" cm="1">
        <f t="array" ref="AG115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5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55" s="213"/>
      <c r="AJ1155" s="727">
        <f>_xlfn.MINIFS(Tabla135[Probabilidad residual],Tabla135[Id Riesgo],Tabla135[[#This Row],[Id Riesgo]])</f>
        <v>0</v>
      </c>
      <c r="AK1155" s="727">
        <f>_xlfn.MINIFS(Tabla135[Impacto residual],Tabla135[Id Riesgo],Tabla135[[#This Row],[Id Riesgo]])</f>
        <v>0</v>
      </c>
      <c r="AL1155" s="727"/>
      <c r="AM1155" s="727"/>
      <c r="AN1155" s="213"/>
      <c r="AO1155" s="213"/>
      <c r="AP1155" s="213"/>
      <c r="AQ1155" s="213"/>
      <c r="AR1155" s="213"/>
      <c r="AS1155" s="213"/>
      <c r="AT1155" s="213"/>
      <c r="AU1155" s="213"/>
      <c r="AV1155" s="213"/>
      <c r="AW1155" s="213"/>
      <c r="AX1155" s="213"/>
      <c r="AY1155" s="213"/>
    </row>
    <row r="1156" spans="1:51" ht="14.6" x14ac:dyDescent="0.4">
      <c r="A1156" s="735" t="str">
        <f>Tabla135[[#This Row],[Id Riesgo]]</f>
        <v>RC115</v>
      </c>
      <c r="B1156" s="736" t="str">
        <f>Tabla135[[#This Row],[Riesgo]]</f>
        <v/>
      </c>
      <c r="C1156" s="742" t="b">
        <f>Tabla135[[#This Row],[Identificado en paso 1 y 2?]]</f>
        <v>0</v>
      </c>
      <c r="D1156" s="727" t="str">
        <f>_xlfn.XLOOKUP(Tabla135[[#This Row],[Id Riesgo]],Tabla13[Id Riesgo],Tabla13[Probabilidad],"",1)</f>
        <v/>
      </c>
      <c r="E1156" s="727" t="str">
        <f>IF(C1156=TRUE,_xlfn.XLOOKUP(Tabla135[[#This Row],[Id Riesgo]],Tabla13[Id Riesgo],Tabla13[Porcentaje Impacto],"",1),"")</f>
        <v/>
      </c>
      <c r="F1156" s="290" t="str">
        <f t="shared" si="114"/>
        <v>RC115</v>
      </c>
      <c r="G1156" s="415" t="b">
        <f>_xlfn.XLOOKUP(F1156,Tabla13[Id Riesgo],Tabla13[Registro diligenciado],FALSE,1)</f>
        <v>0</v>
      </c>
      <c r="H1156" s="290" t="str">
        <f>IF(G1156,_xlfn.XLOOKUP(F1156,Tabla6[Id Riesgo],Tabla6[DESCRIPCIÓN DEL RIESGO],FALSE,1),"")</f>
        <v/>
      </c>
      <c r="I1156" s="327" t="str">
        <f>_xlfn.XLOOKUP(Tabla135[[#This Row],[Id Riesgo]],Tabla13[Id Riesgo],Tabla13[Probabilidad])</f>
        <v/>
      </c>
      <c r="J1156" s="327" t="str">
        <f>_xlfn.XLOOKUP(Tabla135[[#This Row],[Id Riesgo]],Tabla13[Id Riesgo],Tabla13[Porcentaje Impacto],"",1)</f>
        <v/>
      </c>
      <c r="K1156" s="311">
        <v>5</v>
      </c>
      <c r="L1156" s="314"/>
      <c r="M1156" s="314"/>
      <c r="N1156" s="314"/>
      <c r="O1156" s="295"/>
      <c r="P1156" s="314"/>
      <c r="Q1156" s="328" t="str">
        <f>_xlfn.TEXTJOIN(" ",TRUE,Tabla135[[#This Row],[Actividad - Acción ¿Qué?
Inicia con verbo]],Tabla135[[#This Row],[Complemento
(Observaciones o desviaciones)]])</f>
        <v/>
      </c>
      <c r="R1156" s="295"/>
      <c r="S1156" s="327" t="str">
        <f>_xlfn.XLOOKUP(Tabla135[[#This Row],[Tipo de control]],Tabla7[Tipo de control],Tabla7[Peso],"",1)</f>
        <v/>
      </c>
      <c r="T1156" s="290" t="str">
        <f>_xlfn.XLOOKUP(Tabla135[[#This Row],[Tipo de control]],Tabla7[Tipo de control],Tabla7[Afectación matriz],"",1)</f>
        <v/>
      </c>
      <c r="U1156" s="295"/>
      <c r="V1156" s="327" t="str">
        <f>_xlfn.XLOOKUP(Tabla135[[#This Row],[Implementación]],Tabla11[Implementación],Tabla11[Peso],"",1)</f>
        <v/>
      </c>
      <c r="W1156" s="295"/>
      <c r="X1156" s="295"/>
      <c r="Y1156" s="295"/>
      <c r="Z1156" s="295"/>
      <c r="AA1156" s="310" t="str">
        <f>IFERROR(Tabla135[[#This Row],[Peso del control]]+Tabla135[[#This Row],[Peso de la implementación]],"")</f>
        <v/>
      </c>
      <c r="AB1156" s="310" t="str" cm="1">
        <f t="array" ref="AB1156">IFERROR(IF(Tabla135[[#This Row],[Registro diligenciado]]=TRUE,_xlfn.IFS(AND(Tabla135[[#This Row],[No. de Control]]=1,Tabla135[[#This Row],[Desplazamiento en la Matriz]]="Probabilidad"),D1156-(D1156*Tabla135[[#This Row],[Valor del control]]),AND(Tabla135[[#This Row],[No. de Control]]&gt;1,Tabla135[[#This Row],[Desplazamiento en la Matriz]]="Probabilidad"),AB1155-(AB1155*Tabla135[[#This Row],[Valor del control]]),AND(Tabla135[[#This Row],[No. de Control]]=1,Tabla135[[#This Row],[Desplazamiento en la Matriz]]="Impacto"),D1156,AND(Tabla135[[#This Row],[No. de Control]]&gt;1,Tabla135[[#This Row],[Desplazamiento en la Matriz]]="Impacto"),AB1155),""),"")</f>
        <v/>
      </c>
      <c r="AC1156" s="310" t="str" cm="1">
        <f t="array" ref="AC1156">IFERROR(IF(Tabla135[[#This Row],[Registro diligenciado]]=TRUE,_xlfn.IFS(AND(Tabla135[[#This Row],[No. de Control]]=1,Tabla135[[#This Row],[Desplazamiento en la Matriz]]="Impacto"),E1156-(E1156*Tabla135[[#This Row],[Valor del control]]),AND(Tabla135[[#This Row],[No. de Control]]&gt;1,Tabla135[[#This Row],[Desplazamiento en la Matriz]]="Impacto"),AC1155-(AC1155*Tabla135[[#This Row],[Valor del control]]),AND(Tabla135[[#This Row],[No. de Control]]=1,Tabla135[[#This Row],[Desplazamiento en la Matriz]]="Probabilidad"),E1156,AND(Tabla135[[#This Row],[No. de Control]]&gt;1,Tabla135[[#This Row],[Desplazamiento en la Matriz]]="Probabilidad"),AC1155),""),"")</f>
        <v/>
      </c>
      <c r="AD1156" s="310">
        <f>IFERROR(_xlfn.MINIFS(Tabla135[Probabilidad residual],Tabla135[Id Riesgo],Tabla135[[#This Row],[Id Riesgo]]),"")</f>
        <v>0</v>
      </c>
      <c r="AE1156" s="310">
        <f>IFERROR(_xlfn.MINIFS(Tabla135[Impacto residual],Tabla135[Id Riesgo],Tabla135[[#This Row],[Id Riesgo]]),"")</f>
        <v>0</v>
      </c>
      <c r="AF1156" s="310" t="str" cm="1">
        <f t="array" ref="AF115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56" s="310" t="str" cm="1">
        <f t="array" ref="AG115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5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56" s="213"/>
      <c r="AJ1156" s="727">
        <f>_xlfn.MINIFS(Tabla135[Probabilidad residual],Tabla135[Id Riesgo],Tabla135[[#This Row],[Id Riesgo]])</f>
        <v>0</v>
      </c>
      <c r="AK1156" s="727">
        <f>_xlfn.MINIFS(Tabla135[Impacto residual],Tabla135[Id Riesgo],Tabla135[[#This Row],[Id Riesgo]])</f>
        <v>0</v>
      </c>
      <c r="AL1156" s="727"/>
      <c r="AM1156" s="727"/>
      <c r="AN1156" s="213"/>
      <c r="AO1156" s="213"/>
      <c r="AP1156" s="213"/>
      <c r="AQ1156" s="213"/>
      <c r="AR1156" s="213"/>
      <c r="AS1156" s="213"/>
      <c r="AT1156" s="213"/>
      <c r="AU1156" s="213"/>
      <c r="AV1156" s="213"/>
      <c r="AW1156" s="213"/>
      <c r="AX1156" s="213"/>
      <c r="AY1156" s="213"/>
    </row>
    <row r="1157" spans="1:51" ht="14.6" x14ac:dyDescent="0.4">
      <c r="A1157" s="735" t="str">
        <f>Tabla135[[#This Row],[Id Riesgo]]</f>
        <v>RC115</v>
      </c>
      <c r="B1157" s="736" t="str">
        <f>Tabla135[[#This Row],[Riesgo]]</f>
        <v/>
      </c>
      <c r="C1157" s="742" t="b">
        <f>Tabla135[[#This Row],[Identificado en paso 1 y 2?]]</f>
        <v>0</v>
      </c>
      <c r="D1157" s="727" t="str">
        <f>_xlfn.XLOOKUP(Tabla135[[#This Row],[Id Riesgo]],Tabla13[Id Riesgo],Tabla13[Probabilidad],"",1)</f>
        <v/>
      </c>
      <c r="E1157" s="727" t="str">
        <f>IF(C1157=TRUE,_xlfn.XLOOKUP(Tabla135[[#This Row],[Id Riesgo]],Tabla13[Id Riesgo],Tabla13[Porcentaje Impacto],"",1),"")</f>
        <v/>
      </c>
      <c r="F1157" s="290" t="str">
        <f t="shared" si="114"/>
        <v>RC115</v>
      </c>
      <c r="G1157" s="415" t="b">
        <f>_xlfn.XLOOKUP(F1157,Tabla13[Id Riesgo],Tabla13[Registro diligenciado],FALSE,1)</f>
        <v>0</v>
      </c>
      <c r="H1157" s="290" t="str">
        <f>IF(G1157,_xlfn.XLOOKUP(F1157,Tabla6[Id Riesgo],Tabla6[DESCRIPCIÓN DEL RIESGO],FALSE,1),"")</f>
        <v/>
      </c>
      <c r="I1157" s="327" t="str">
        <f>_xlfn.XLOOKUP(Tabla135[[#This Row],[Id Riesgo]],Tabla13[Id Riesgo],Tabla13[Probabilidad])</f>
        <v/>
      </c>
      <c r="J1157" s="327" t="str">
        <f>_xlfn.XLOOKUP(Tabla135[[#This Row],[Id Riesgo]],Tabla13[Id Riesgo],Tabla13[Porcentaje Impacto],"",1)</f>
        <v/>
      </c>
      <c r="K1157" s="311">
        <v>6</v>
      </c>
      <c r="L1157" s="314"/>
      <c r="M1157" s="314"/>
      <c r="N1157" s="314"/>
      <c r="O1157" s="295"/>
      <c r="P1157" s="314"/>
      <c r="Q1157" s="328" t="str">
        <f>_xlfn.TEXTJOIN(" ",TRUE,Tabla135[[#This Row],[Actividad - Acción ¿Qué?
Inicia con verbo]],Tabla135[[#This Row],[Complemento
(Observaciones o desviaciones)]])</f>
        <v/>
      </c>
      <c r="R1157" s="295"/>
      <c r="S1157" s="327" t="str">
        <f>_xlfn.XLOOKUP(Tabla135[[#This Row],[Tipo de control]],Tabla7[Tipo de control],Tabla7[Peso],"",1)</f>
        <v/>
      </c>
      <c r="T1157" s="290" t="str">
        <f>_xlfn.XLOOKUP(Tabla135[[#This Row],[Tipo de control]],Tabla7[Tipo de control],Tabla7[Afectación matriz],"",1)</f>
        <v/>
      </c>
      <c r="U1157" s="295"/>
      <c r="V1157" s="327" t="str">
        <f>_xlfn.XLOOKUP(Tabla135[[#This Row],[Implementación]],Tabla11[Implementación],Tabla11[Peso],"",1)</f>
        <v/>
      </c>
      <c r="W1157" s="295"/>
      <c r="X1157" s="295"/>
      <c r="Y1157" s="295"/>
      <c r="Z1157" s="295"/>
      <c r="AA1157" s="310" t="str">
        <f>IFERROR(Tabla135[[#This Row],[Peso del control]]+Tabla135[[#This Row],[Peso de la implementación]],"")</f>
        <v/>
      </c>
      <c r="AB1157" s="310" t="str" cm="1">
        <f t="array" ref="AB1157">IFERROR(IF(Tabla135[[#This Row],[Registro diligenciado]]=TRUE,_xlfn.IFS(AND(Tabla135[[#This Row],[No. de Control]]=1,Tabla135[[#This Row],[Desplazamiento en la Matriz]]="Probabilidad"),D1157-(D1157*Tabla135[[#This Row],[Valor del control]]),AND(Tabla135[[#This Row],[No. de Control]]&gt;1,Tabla135[[#This Row],[Desplazamiento en la Matriz]]="Probabilidad"),AB1156-(AB1156*Tabla135[[#This Row],[Valor del control]]),AND(Tabla135[[#This Row],[No. de Control]]=1,Tabla135[[#This Row],[Desplazamiento en la Matriz]]="Impacto"),D1157,AND(Tabla135[[#This Row],[No. de Control]]&gt;1,Tabla135[[#This Row],[Desplazamiento en la Matriz]]="Impacto"),AB1156),""),"")</f>
        <v/>
      </c>
      <c r="AC1157" s="310" t="str" cm="1">
        <f t="array" ref="AC1157">IFERROR(IF(Tabla135[[#This Row],[Registro diligenciado]]=TRUE,_xlfn.IFS(AND(Tabla135[[#This Row],[No. de Control]]=1,Tabla135[[#This Row],[Desplazamiento en la Matriz]]="Impacto"),E1157-(E1157*Tabla135[[#This Row],[Valor del control]]),AND(Tabla135[[#This Row],[No. de Control]]&gt;1,Tabla135[[#This Row],[Desplazamiento en la Matriz]]="Impacto"),AC1156-(AC1156*Tabla135[[#This Row],[Valor del control]]),AND(Tabla135[[#This Row],[No. de Control]]=1,Tabla135[[#This Row],[Desplazamiento en la Matriz]]="Probabilidad"),E1157,AND(Tabla135[[#This Row],[No. de Control]]&gt;1,Tabla135[[#This Row],[Desplazamiento en la Matriz]]="Probabilidad"),AC1156),""),"")</f>
        <v/>
      </c>
      <c r="AD1157" s="310">
        <f>IFERROR(_xlfn.MINIFS(Tabla135[Probabilidad residual],Tabla135[Id Riesgo],Tabla135[[#This Row],[Id Riesgo]]),"")</f>
        <v>0</v>
      </c>
      <c r="AE1157" s="310">
        <f>IFERROR(_xlfn.MINIFS(Tabla135[Impacto residual],Tabla135[Id Riesgo],Tabla135[[#This Row],[Id Riesgo]]),"")</f>
        <v>0</v>
      </c>
      <c r="AF1157" s="310" t="str" cm="1">
        <f t="array" ref="AF115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57" s="310" t="str" cm="1">
        <f t="array" ref="AG115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5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57" s="213"/>
      <c r="AJ1157" s="727">
        <f>_xlfn.MINIFS(Tabla135[Probabilidad residual],Tabla135[Id Riesgo],Tabla135[[#This Row],[Id Riesgo]])</f>
        <v>0</v>
      </c>
      <c r="AK1157" s="727">
        <f>_xlfn.MINIFS(Tabla135[Impacto residual],Tabla135[Id Riesgo],Tabla135[[#This Row],[Id Riesgo]])</f>
        <v>0</v>
      </c>
      <c r="AL1157" s="727"/>
      <c r="AM1157" s="727"/>
      <c r="AN1157" s="213"/>
      <c r="AO1157" s="213"/>
      <c r="AP1157" s="213"/>
      <c r="AQ1157" s="213"/>
      <c r="AR1157" s="213"/>
      <c r="AS1157" s="213"/>
      <c r="AT1157" s="213"/>
      <c r="AU1157" s="213"/>
      <c r="AV1157" s="213"/>
      <c r="AW1157" s="213"/>
      <c r="AX1157" s="213"/>
      <c r="AY1157" s="213"/>
    </row>
    <row r="1158" spans="1:51" ht="14.6" x14ac:dyDescent="0.4">
      <c r="A1158" s="735" t="str">
        <f>Tabla135[[#This Row],[Id Riesgo]]</f>
        <v>RC115</v>
      </c>
      <c r="B1158" s="736" t="str">
        <f>Tabla135[[#This Row],[Riesgo]]</f>
        <v/>
      </c>
      <c r="C1158" s="742" t="b">
        <f>Tabla135[[#This Row],[Identificado en paso 1 y 2?]]</f>
        <v>0</v>
      </c>
      <c r="D1158" s="727" t="str">
        <f>_xlfn.XLOOKUP(Tabla135[[#This Row],[Id Riesgo]],Tabla13[Id Riesgo],Tabla13[Probabilidad],"",1)</f>
        <v/>
      </c>
      <c r="E1158" s="727" t="str">
        <f>IF(C1158=TRUE,_xlfn.XLOOKUP(Tabla135[[#This Row],[Id Riesgo]],Tabla13[Id Riesgo],Tabla13[Porcentaje Impacto],"",1),"")</f>
        <v/>
      </c>
      <c r="F1158" s="290" t="str">
        <f t="shared" si="114"/>
        <v>RC115</v>
      </c>
      <c r="G1158" s="415" t="b">
        <f>_xlfn.XLOOKUP(F1158,Tabla13[Id Riesgo],Tabla13[Registro diligenciado],FALSE,1)</f>
        <v>0</v>
      </c>
      <c r="H1158" s="290" t="str">
        <f>IF(G1158,_xlfn.XLOOKUP(F1158,Tabla6[Id Riesgo],Tabla6[DESCRIPCIÓN DEL RIESGO],FALSE,1),"")</f>
        <v/>
      </c>
      <c r="I1158" s="327" t="str">
        <f>_xlfn.XLOOKUP(Tabla135[[#This Row],[Id Riesgo]],Tabla13[Id Riesgo],Tabla13[Probabilidad])</f>
        <v/>
      </c>
      <c r="J1158" s="327" t="str">
        <f>_xlfn.XLOOKUP(Tabla135[[#This Row],[Id Riesgo]],Tabla13[Id Riesgo],Tabla13[Porcentaje Impacto],"",1)</f>
        <v/>
      </c>
      <c r="K1158" s="311">
        <v>7</v>
      </c>
      <c r="L1158" s="314"/>
      <c r="M1158" s="314"/>
      <c r="N1158" s="314"/>
      <c r="O1158" s="295"/>
      <c r="P1158" s="314"/>
      <c r="Q1158" s="328" t="str">
        <f>_xlfn.TEXTJOIN(" ",TRUE,Tabla135[[#This Row],[Actividad - Acción ¿Qué?
Inicia con verbo]],Tabla135[[#This Row],[Complemento
(Observaciones o desviaciones)]])</f>
        <v/>
      </c>
      <c r="R1158" s="295"/>
      <c r="S1158" s="327" t="str">
        <f>_xlfn.XLOOKUP(Tabla135[[#This Row],[Tipo de control]],Tabla7[Tipo de control],Tabla7[Peso],"",1)</f>
        <v/>
      </c>
      <c r="T1158" s="290" t="str">
        <f>_xlfn.XLOOKUP(Tabla135[[#This Row],[Tipo de control]],Tabla7[Tipo de control],Tabla7[Afectación matriz],"",1)</f>
        <v/>
      </c>
      <c r="U1158" s="295"/>
      <c r="V1158" s="327" t="str">
        <f>_xlfn.XLOOKUP(Tabla135[[#This Row],[Implementación]],Tabla11[Implementación],Tabla11[Peso],"",1)</f>
        <v/>
      </c>
      <c r="W1158" s="295"/>
      <c r="X1158" s="295"/>
      <c r="Y1158" s="295"/>
      <c r="Z1158" s="295"/>
      <c r="AA1158" s="310" t="str">
        <f>IFERROR(Tabla135[[#This Row],[Peso del control]]+Tabla135[[#This Row],[Peso de la implementación]],"")</f>
        <v/>
      </c>
      <c r="AB1158" s="310" t="str" cm="1">
        <f t="array" ref="AB1158">IFERROR(IF(Tabla135[[#This Row],[Registro diligenciado]]=TRUE,_xlfn.IFS(AND(Tabla135[[#This Row],[No. de Control]]=1,Tabla135[[#This Row],[Desplazamiento en la Matriz]]="Probabilidad"),D1158-(D1158*Tabla135[[#This Row],[Valor del control]]),AND(Tabla135[[#This Row],[No. de Control]]&gt;1,Tabla135[[#This Row],[Desplazamiento en la Matriz]]="Probabilidad"),AB1157-(AB1157*Tabla135[[#This Row],[Valor del control]]),AND(Tabla135[[#This Row],[No. de Control]]=1,Tabla135[[#This Row],[Desplazamiento en la Matriz]]="Impacto"),D1158,AND(Tabla135[[#This Row],[No. de Control]]&gt;1,Tabla135[[#This Row],[Desplazamiento en la Matriz]]="Impacto"),AB1157),""),"")</f>
        <v/>
      </c>
      <c r="AC1158" s="310" t="str" cm="1">
        <f t="array" ref="AC1158">IFERROR(IF(Tabla135[[#This Row],[Registro diligenciado]]=TRUE,_xlfn.IFS(AND(Tabla135[[#This Row],[No. de Control]]=1,Tabla135[[#This Row],[Desplazamiento en la Matriz]]="Impacto"),E1158-(E1158*Tabla135[[#This Row],[Valor del control]]),AND(Tabla135[[#This Row],[No. de Control]]&gt;1,Tabla135[[#This Row],[Desplazamiento en la Matriz]]="Impacto"),AC1157-(AC1157*Tabla135[[#This Row],[Valor del control]]),AND(Tabla135[[#This Row],[No. de Control]]=1,Tabla135[[#This Row],[Desplazamiento en la Matriz]]="Probabilidad"),E1158,AND(Tabla135[[#This Row],[No. de Control]]&gt;1,Tabla135[[#This Row],[Desplazamiento en la Matriz]]="Probabilidad"),AC1157),""),"")</f>
        <v/>
      </c>
      <c r="AD1158" s="310">
        <f>IFERROR(_xlfn.MINIFS(Tabla135[Probabilidad residual],Tabla135[Id Riesgo],Tabla135[[#This Row],[Id Riesgo]]),"")</f>
        <v>0</v>
      </c>
      <c r="AE1158" s="310">
        <f>IFERROR(_xlfn.MINIFS(Tabla135[Impacto residual],Tabla135[Id Riesgo],Tabla135[[#This Row],[Id Riesgo]]),"")</f>
        <v>0</v>
      </c>
      <c r="AF1158" s="310" t="str" cm="1">
        <f t="array" ref="AF115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58" s="310" t="str" cm="1">
        <f t="array" ref="AG115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5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58" s="213"/>
      <c r="AJ1158" s="727">
        <f>_xlfn.MINIFS(Tabla135[Probabilidad residual],Tabla135[Id Riesgo],Tabla135[[#This Row],[Id Riesgo]])</f>
        <v>0</v>
      </c>
      <c r="AK1158" s="727">
        <f>_xlfn.MINIFS(Tabla135[Impacto residual],Tabla135[Id Riesgo],Tabla135[[#This Row],[Id Riesgo]])</f>
        <v>0</v>
      </c>
      <c r="AL1158" s="727"/>
      <c r="AM1158" s="727"/>
      <c r="AN1158" s="213"/>
      <c r="AO1158" s="213"/>
      <c r="AP1158" s="213"/>
      <c r="AQ1158" s="213"/>
      <c r="AR1158" s="213"/>
      <c r="AS1158" s="213"/>
      <c r="AT1158" s="213"/>
      <c r="AU1158" s="213"/>
      <c r="AV1158" s="213"/>
      <c r="AW1158" s="213"/>
      <c r="AX1158" s="213"/>
      <c r="AY1158" s="213"/>
    </row>
    <row r="1159" spans="1:51" ht="14.6" x14ac:dyDescent="0.4">
      <c r="A1159" s="735" t="str">
        <f>Tabla135[[#This Row],[Id Riesgo]]</f>
        <v>RC115</v>
      </c>
      <c r="B1159" s="736" t="str">
        <f>Tabla135[[#This Row],[Riesgo]]</f>
        <v/>
      </c>
      <c r="C1159" s="742" t="b">
        <f>Tabla135[[#This Row],[Identificado en paso 1 y 2?]]</f>
        <v>0</v>
      </c>
      <c r="D1159" s="727" t="str">
        <f>_xlfn.XLOOKUP(Tabla135[[#This Row],[Id Riesgo]],Tabla13[Id Riesgo],Tabla13[Probabilidad],"",1)</f>
        <v/>
      </c>
      <c r="E1159" s="727" t="str">
        <f>IF(C1159=TRUE,_xlfn.XLOOKUP(Tabla135[[#This Row],[Id Riesgo]],Tabla13[Id Riesgo],Tabla13[Porcentaje Impacto],"",1),"")</f>
        <v/>
      </c>
      <c r="F1159" s="290" t="str">
        <f t="shared" si="114"/>
        <v>RC115</v>
      </c>
      <c r="G1159" s="415" t="b">
        <f>_xlfn.XLOOKUP(F1159,Tabla13[Id Riesgo],Tabla13[Registro diligenciado],FALSE,1)</f>
        <v>0</v>
      </c>
      <c r="H1159" s="290" t="str">
        <f>IF(G1159,_xlfn.XLOOKUP(F1159,Tabla6[Id Riesgo],Tabla6[DESCRIPCIÓN DEL RIESGO],FALSE,1),"")</f>
        <v/>
      </c>
      <c r="I1159" s="327" t="str">
        <f>_xlfn.XLOOKUP(Tabla135[[#This Row],[Id Riesgo]],Tabla13[Id Riesgo],Tabla13[Probabilidad])</f>
        <v/>
      </c>
      <c r="J1159" s="327" t="str">
        <f>_xlfn.XLOOKUP(Tabla135[[#This Row],[Id Riesgo]],Tabla13[Id Riesgo],Tabla13[Porcentaje Impacto],"",1)</f>
        <v/>
      </c>
      <c r="K1159" s="311">
        <v>8</v>
      </c>
      <c r="L1159" s="314"/>
      <c r="M1159" s="314"/>
      <c r="N1159" s="314"/>
      <c r="O1159" s="295"/>
      <c r="P1159" s="314"/>
      <c r="Q1159" s="328" t="str">
        <f>_xlfn.TEXTJOIN(" ",TRUE,Tabla135[[#This Row],[Actividad - Acción ¿Qué?
Inicia con verbo]],Tabla135[[#This Row],[Complemento
(Observaciones o desviaciones)]])</f>
        <v/>
      </c>
      <c r="R1159" s="295"/>
      <c r="S1159" s="327" t="str">
        <f>_xlfn.XLOOKUP(Tabla135[[#This Row],[Tipo de control]],Tabla7[Tipo de control],Tabla7[Peso],"",1)</f>
        <v/>
      </c>
      <c r="T1159" s="290" t="str">
        <f>_xlfn.XLOOKUP(Tabla135[[#This Row],[Tipo de control]],Tabla7[Tipo de control],Tabla7[Afectación matriz],"",1)</f>
        <v/>
      </c>
      <c r="U1159" s="295"/>
      <c r="V1159" s="327" t="str">
        <f>_xlfn.XLOOKUP(Tabla135[[#This Row],[Implementación]],Tabla11[Implementación],Tabla11[Peso],"",1)</f>
        <v/>
      </c>
      <c r="W1159" s="295"/>
      <c r="X1159" s="295"/>
      <c r="Y1159" s="295"/>
      <c r="Z1159" s="295"/>
      <c r="AA1159" s="310" t="str">
        <f>IFERROR(Tabla135[[#This Row],[Peso del control]]+Tabla135[[#This Row],[Peso de la implementación]],"")</f>
        <v/>
      </c>
      <c r="AB1159" s="310" t="str" cm="1">
        <f t="array" ref="AB1159">IFERROR(IF(Tabla135[[#This Row],[Registro diligenciado]]=TRUE,_xlfn.IFS(AND(Tabla135[[#This Row],[No. de Control]]=1,Tabla135[[#This Row],[Desplazamiento en la Matriz]]="Probabilidad"),D1159-(D1159*Tabla135[[#This Row],[Valor del control]]),AND(Tabla135[[#This Row],[No. de Control]]&gt;1,Tabla135[[#This Row],[Desplazamiento en la Matriz]]="Probabilidad"),AB1158-(AB1158*Tabla135[[#This Row],[Valor del control]]),AND(Tabla135[[#This Row],[No. de Control]]=1,Tabla135[[#This Row],[Desplazamiento en la Matriz]]="Impacto"),D1159,AND(Tabla135[[#This Row],[No. de Control]]&gt;1,Tabla135[[#This Row],[Desplazamiento en la Matriz]]="Impacto"),AB1158),""),"")</f>
        <v/>
      </c>
      <c r="AC1159" s="310" t="str" cm="1">
        <f t="array" ref="AC1159">IFERROR(IF(Tabla135[[#This Row],[Registro diligenciado]]=TRUE,_xlfn.IFS(AND(Tabla135[[#This Row],[No. de Control]]=1,Tabla135[[#This Row],[Desplazamiento en la Matriz]]="Impacto"),E1159-(E1159*Tabla135[[#This Row],[Valor del control]]),AND(Tabla135[[#This Row],[No. de Control]]&gt;1,Tabla135[[#This Row],[Desplazamiento en la Matriz]]="Impacto"),AC1158-(AC1158*Tabla135[[#This Row],[Valor del control]]),AND(Tabla135[[#This Row],[No. de Control]]=1,Tabla135[[#This Row],[Desplazamiento en la Matriz]]="Probabilidad"),E1159,AND(Tabla135[[#This Row],[No. de Control]]&gt;1,Tabla135[[#This Row],[Desplazamiento en la Matriz]]="Probabilidad"),AC1158),""),"")</f>
        <v/>
      </c>
      <c r="AD1159" s="310">
        <f>IFERROR(_xlfn.MINIFS(Tabla135[Probabilidad residual],Tabla135[Id Riesgo],Tabla135[[#This Row],[Id Riesgo]]),"")</f>
        <v>0</v>
      </c>
      <c r="AE1159" s="310">
        <f>IFERROR(_xlfn.MINIFS(Tabla135[Impacto residual],Tabla135[Id Riesgo],Tabla135[[#This Row],[Id Riesgo]]),"")</f>
        <v>0</v>
      </c>
      <c r="AF1159" s="310" t="str" cm="1">
        <f t="array" ref="AF115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59" s="310" t="str" cm="1">
        <f t="array" ref="AG115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5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59" s="213"/>
      <c r="AJ1159" s="727">
        <f>_xlfn.MINIFS(Tabla135[Probabilidad residual],Tabla135[Id Riesgo],Tabla135[[#This Row],[Id Riesgo]])</f>
        <v>0</v>
      </c>
      <c r="AK1159" s="727">
        <f>_xlfn.MINIFS(Tabla135[Impacto residual],Tabla135[Id Riesgo],Tabla135[[#This Row],[Id Riesgo]])</f>
        <v>0</v>
      </c>
      <c r="AL1159" s="727"/>
      <c r="AM1159" s="727"/>
      <c r="AN1159" s="213"/>
      <c r="AO1159" s="213"/>
      <c r="AP1159" s="213"/>
      <c r="AQ1159" s="213"/>
      <c r="AR1159" s="213"/>
      <c r="AS1159" s="213"/>
      <c r="AT1159" s="213"/>
      <c r="AU1159" s="213"/>
      <c r="AV1159" s="213"/>
      <c r="AW1159" s="213"/>
      <c r="AX1159" s="213"/>
      <c r="AY1159" s="213"/>
    </row>
    <row r="1160" spans="1:51" ht="14.6" x14ac:dyDescent="0.4">
      <c r="A1160" s="735" t="str">
        <f>Tabla135[[#This Row],[Id Riesgo]]</f>
        <v>RC115</v>
      </c>
      <c r="B1160" s="736" t="str">
        <f>Tabla135[[#This Row],[Riesgo]]</f>
        <v/>
      </c>
      <c r="C1160" s="742" t="b">
        <f>Tabla135[[#This Row],[Identificado en paso 1 y 2?]]</f>
        <v>0</v>
      </c>
      <c r="D1160" s="727" t="str">
        <f>_xlfn.XLOOKUP(Tabla135[[#This Row],[Id Riesgo]],Tabla13[Id Riesgo],Tabla13[Probabilidad],"",1)</f>
        <v/>
      </c>
      <c r="E1160" s="727" t="str">
        <f>IF(C1160=TRUE,_xlfn.XLOOKUP(Tabla135[[#This Row],[Id Riesgo]],Tabla13[Id Riesgo],Tabla13[Porcentaje Impacto],"",1),"")</f>
        <v/>
      </c>
      <c r="F1160" s="290" t="str">
        <f t="shared" si="114"/>
        <v>RC115</v>
      </c>
      <c r="G1160" s="415" t="b">
        <f>_xlfn.XLOOKUP(F1160,Tabla13[Id Riesgo],Tabla13[Registro diligenciado],FALSE,1)</f>
        <v>0</v>
      </c>
      <c r="H1160" s="290" t="str">
        <f>IF(G1160,_xlfn.XLOOKUP(F1160,Tabla6[Id Riesgo],Tabla6[DESCRIPCIÓN DEL RIESGO],FALSE,1),"")</f>
        <v/>
      </c>
      <c r="I1160" s="327" t="str">
        <f>_xlfn.XLOOKUP(Tabla135[[#This Row],[Id Riesgo]],Tabla13[Id Riesgo],Tabla13[Probabilidad])</f>
        <v/>
      </c>
      <c r="J1160" s="327" t="str">
        <f>_xlfn.XLOOKUP(Tabla135[[#This Row],[Id Riesgo]],Tabla13[Id Riesgo],Tabla13[Porcentaje Impacto],"",1)</f>
        <v/>
      </c>
      <c r="K1160" s="311">
        <v>9</v>
      </c>
      <c r="L1160" s="314"/>
      <c r="M1160" s="314"/>
      <c r="N1160" s="314"/>
      <c r="O1160" s="295"/>
      <c r="P1160" s="314"/>
      <c r="Q1160" s="328" t="str">
        <f>_xlfn.TEXTJOIN(" ",TRUE,Tabla135[[#This Row],[Actividad - Acción ¿Qué?
Inicia con verbo]],Tabla135[[#This Row],[Complemento
(Observaciones o desviaciones)]])</f>
        <v/>
      </c>
      <c r="R1160" s="295"/>
      <c r="S1160" s="327" t="str">
        <f>_xlfn.XLOOKUP(Tabla135[[#This Row],[Tipo de control]],Tabla7[Tipo de control],Tabla7[Peso],"",1)</f>
        <v/>
      </c>
      <c r="T1160" s="290" t="str">
        <f>_xlfn.XLOOKUP(Tabla135[[#This Row],[Tipo de control]],Tabla7[Tipo de control],Tabla7[Afectación matriz],"",1)</f>
        <v/>
      </c>
      <c r="U1160" s="295"/>
      <c r="V1160" s="327" t="str">
        <f>_xlfn.XLOOKUP(Tabla135[[#This Row],[Implementación]],Tabla11[Implementación],Tabla11[Peso],"",1)</f>
        <v/>
      </c>
      <c r="W1160" s="295"/>
      <c r="X1160" s="295"/>
      <c r="Y1160" s="295"/>
      <c r="Z1160" s="295"/>
      <c r="AA1160" s="310" t="str">
        <f>IFERROR(Tabla135[[#This Row],[Peso del control]]+Tabla135[[#This Row],[Peso de la implementación]],"")</f>
        <v/>
      </c>
      <c r="AB1160" s="310" t="str" cm="1">
        <f t="array" ref="AB1160">IFERROR(IF(Tabla135[[#This Row],[Registro diligenciado]]=TRUE,_xlfn.IFS(AND(Tabla135[[#This Row],[No. de Control]]=1,Tabla135[[#This Row],[Desplazamiento en la Matriz]]="Probabilidad"),D1160-(D1160*Tabla135[[#This Row],[Valor del control]]),AND(Tabla135[[#This Row],[No. de Control]]&gt;1,Tabla135[[#This Row],[Desplazamiento en la Matriz]]="Probabilidad"),AB1159-(AB1159*Tabla135[[#This Row],[Valor del control]]),AND(Tabla135[[#This Row],[No. de Control]]=1,Tabla135[[#This Row],[Desplazamiento en la Matriz]]="Impacto"),D1160,AND(Tabla135[[#This Row],[No. de Control]]&gt;1,Tabla135[[#This Row],[Desplazamiento en la Matriz]]="Impacto"),AB1159),""),"")</f>
        <v/>
      </c>
      <c r="AC1160" s="310" t="str" cm="1">
        <f t="array" ref="AC1160">IFERROR(IF(Tabla135[[#This Row],[Registro diligenciado]]=TRUE,_xlfn.IFS(AND(Tabla135[[#This Row],[No. de Control]]=1,Tabla135[[#This Row],[Desplazamiento en la Matriz]]="Impacto"),E1160-(E1160*Tabla135[[#This Row],[Valor del control]]),AND(Tabla135[[#This Row],[No. de Control]]&gt;1,Tabla135[[#This Row],[Desplazamiento en la Matriz]]="Impacto"),AC1159-(AC1159*Tabla135[[#This Row],[Valor del control]]),AND(Tabla135[[#This Row],[No. de Control]]=1,Tabla135[[#This Row],[Desplazamiento en la Matriz]]="Probabilidad"),E1160,AND(Tabla135[[#This Row],[No. de Control]]&gt;1,Tabla135[[#This Row],[Desplazamiento en la Matriz]]="Probabilidad"),AC1159),""),"")</f>
        <v/>
      </c>
      <c r="AD1160" s="310">
        <f>IFERROR(_xlfn.MINIFS(Tabla135[Probabilidad residual],Tabla135[Id Riesgo],Tabla135[[#This Row],[Id Riesgo]]),"")</f>
        <v>0</v>
      </c>
      <c r="AE1160" s="310">
        <f>IFERROR(_xlfn.MINIFS(Tabla135[Impacto residual],Tabla135[Id Riesgo],Tabla135[[#This Row],[Id Riesgo]]),"")</f>
        <v>0</v>
      </c>
      <c r="AF1160" s="310" t="str" cm="1">
        <f t="array" ref="AF116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60" s="310" t="str" cm="1">
        <f t="array" ref="AG116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6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60" s="213"/>
      <c r="AJ1160" s="727">
        <f>_xlfn.MINIFS(Tabla135[Probabilidad residual],Tabla135[Id Riesgo],Tabla135[[#This Row],[Id Riesgo]])</f>
        <v>0</v>
      </c>
      <c r="AK1160" s="727">
        <f>_xlfn.MINIFS(Tabla135[Impacto residual],Tabla135[Id Riesgo],Tabla135[[#This Row],[Id Riesgo]])</f>
        <v>0</v>
      </c>
      <c r="AL1160" s="727"/>
      <c r="AM1160" s="727"/>
      <c r="AN1160" s="213"/>
      <c r="AO1160" s="213"/>
      <c r="AP1160" s="213"/>
      <c r="AQ1160" s="213"/>
      <c r="AR1160" s="213"/>
      <c r="AS1160" s="213"/>
      <c r="AT1160" s="213"/>
      <c r="AU1160" s="213"/>
      <c r="AV1160" s="213"/>
      <c r="AW1160" s="213"/>
      <c r="AX1160" s="213"/>
      <c r="AY1160" s="213"/>
    </row>
    <row r="1161" spans="1:51" ht="14.6" x14ac:dyDescent="0.4">
      <c r="A1161" s="735" t="str">
        <f>Tabla135[[#This Row],[Id Riesgo]]</f>
        <v>RC115</v>
      </c>
      <c r="B1161" s="736" t="str">
        <f>Tabla135[[#This Row],[Riesgo]]</f>
        <v/>
      </c>
      <c r="C1161" s="742" t="b">
        <f>Tabla135[[#This Row],[Identificado en paso 1 y 2?]]</f>
        <v>0</v>
      </c>
      <c r="D1161" s="727" t="str">
        <f>_xlfn.XLOOKUP(Tabla135[[#This Row],[Id Riesgo]],Tabla13[Id Riesgo],Tabla13[Probabilidad],"",1)</f>
        <v/>
      </c>
      <c r="E1161" s="727" t="str">
        <f>IF(C1161=TRUE,_xlfn.XLOOKUP(Tabla135[[#This Row],[Id Riesgo]],Tabla13[Id Riesgo],Tabla13[Porcentaje Impacto],"",1),"")</f>
        <v/>
      </c>
      <c r="F1161" s="290" t="str">
        <f t="shared" si="114"/>
        <v>RC115</v>
      </c>
      <c r="G1161" s="415" t="b">
        <f>_xlfn.XLOOKUP(F1161,Tabla13[Id Riesgo],Tabla13[Registro diligenciado],FALSE,1)</f>
        <v>0</v>
      </c>
      <c r="H1161" s="290" t="str">
        <f>IF(G1161,_xlfn.XLOOKUP(F1161,Tabla6[Id Riesgo],Tabla6[DESCRIPCIÓN DEL RIESGO],FALSE,1),"")</f>
        <v/>
      </c>
      <c r="I1161" s="327" t="str">
        <f>_xlfn.XLOOKUP(Tabla135[[#This Row],[Id Riesgo]],Tabla13[Id Riesgo],Tabla13[Probabilidad])</f>
        <v/>
      </c>
      <c r="J1161" s="327" t="str">
        <f>_xlfn.XLOOKUP(Tabla135[[#This Row],[Id Riesgo]],Tabla13[Id Riesgo],Tabla13[Porcentaje Impacto],"",1)</f>
        <v/>
      </c>
      <c r="K1161" s="311">
        <v>10</v>
      </c>
      <c r="L1161" s="314"/>
      <c r="M1161" s="314"/>
      <c r="N1161" s="314"/>
      <c r="O1161" s="295"/>
      <c r="P1161" s="314"/>
      <c r="Q1161" s="328" t="str">
        <f>_xlfn.TEXTJOIN(" ",TRUE,Tabla135[[#This Row],[Actividad - Acción ¿Qué?
Inicia con verbo]],Tabla135[[#This Row],[Complemento
(Observaciones o desviaciones)]])</f>
        <v/>
      </c>
      <c r="R1161" s="295"/>
      <c r="S1161" s="327" t="str">
        <f>_xlfn.XLOOKUP(Tabla135[[#This Row],[Tipo de control]],Tabla7[Tipo de control],Tabla7[Peso],"",1)</f>
        <v/>
      </c>
      <c r="T1161" s="290" t="str">
        <f>_xlfn.XLOOKUP(Tabla135[[#This Row],[Tipo de control]],Tabla7[Tipo de control],Tabla7[Afectación matriz],"",1)</f>
        <v/>
      </c>
      <c r="U1161" s="295"/>
      <c r="V1161" s="327" t="str">
        <f>_xlfn.XLOOKUP(Tabla135[[#This Row],[Implementación]],Tabla11[Implementación],Tabla11[Peso],"",1)</f>
        <v/>
      </c>
      <c r="W1161" s="295"/>
      <c r="X1161" s="295"/>
      <c r="Y1161" s="295"/>
      <c r="Z1161" s="295"/>
      <c r="AA1161" s="310" t="str">
        <f>IFERROR(Tabla135[[#This Row],[Peso del control]]+Tabla135[[#This Row],[Peso de la implementación]],"")</f>
        <v/>
      </c>
      <c r="AB1161" s="310" t="str" cm="1">
        <f t="array" ref="AB1161">IFERROR(IF(Tabla135[[#This Row],[Registro diligenciado]]=TRUE,_xlfn.IFS(AND(Tabla135[[#This Row],[No. de Control]]=1,Tabla135[[#This Row],[Desplazamiento en la Matriz]]="Probabilidad"),D1161-(D1161*Tabla135[[#This Row],[Valor del control]]),AND(Tabla135[[#This Row],[No. de Control]]&gt;1,Tabla135[[#This Row],[Desplazamiento en la Matriz]]="Probabilidad"),AB1160-(AB1160*Tabla135[[#This Row],[Valor del control]]),AND(Tabla135[[#This Row],[No. de Control]]=1,Tabla135[[#This Row],[Desplazamiento en la Matriz]]="Impacto"),D1161,AND(Tabla135[[#This Row],[No. de Control]]&gt;1,Tabla135[[#This Row],[Desplazamiento en la Matriz]]="Impacto"),AB1160),""),"")</f>
        <v/>
      </c>
      <c r="AC1161" s="310" t="str" cm="1">
        <f t="array" ref="AC1161">IFERROR(IF(Tabla135[[#This Row],[Registro diligenciado]]=TRUE,_xlfn.IFS(AND(Tabla135[[#This Row],[No. de Control]]=1,Tabla135[[#This Row],[Desplazamiento en la Matriz]]="Impacto"),E1161-(E1161*Tabla135[[#This Row],[Valor del control]]),AND(Tabla135[[#This Row],[No. de Control]]&gt;1,Tabla135[[#This Row],[Desplazamiento en la Matriz]]="Impacto"),AC1160-(AC1160*Tabla135[[#This Row],[Valor del control]]),AND(Tabla135[[#This Row],[No. de Control]]=1,Tabla135[[#This Row],[Desplazamiento en la Matriz]]="Probabilidad"),E1161,AND(Tabla135[[#This Row],[No. de Control]]&gt;1,Tabla135[[#This Row],[Desplazamiento en la Matriz]]="Probabilidad"),AC1160),""),"")</f>
        <v/>
      </c>
      <c r="AD1161" s="310">
        <f>IFERROR(_xlfn.MINIFS(Tabla135[Probabilidad residual],Tabla135[Id Riesgo],Tabla135[[#This Row],[Id Riesgo]]),"")</f>
        <v>0</v>
      </c>
      <c r="AE1161" s="310">
        <f>IFERROR(_xlfn.MINIFS(Tabla135[Impacto residual],Tabla135[Id Riesgo],Tabla135[[#This Row],[Id Riesgo]]),"")</f>
        <v>0</v>
      </c>
      <c r="AF1161" s="310" t="str" cm="1">
        <f t="array" ref="AF116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61" s="310" t="str" cm="1">
        <f t="array" ref="AG116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6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61" s="213"/>
      <c r="AJ1161" s="727">
        <f>_xlfn.MINIFS(Tabla135[Probabilidad residual],Tabla135[Id Riesgo],Tabla135[[#This Row],[Id Riesgo]])</f>
        <v>0</v>
      </c>
      <c r="AK1161" s="727">
        <f>_xlfn.MINIFS(Tabla135[Impacto residual],Tabla135[Id Riesgo],Tabla135[[#This Row],[Id Riesgo]])</f>
        <v>0</v>
      </c>
      <c r="AL1161" s="727"/>
      <c r="AM1161" s="727"/>
      <c r="AN1161" s="213"/>
      <c r="AO1161" s="213"/>
      <c r="AP1161" s="213"/>
      <c r="AQ1161" s="213"/>
      <c r="AR1161" s="213"/>
      <c r="AS1161" s="213"/>
      <c r="AT1161" s="213"/>
      <c r="AU1161" s="213"/>
      <c r="AV1161" s="213"/>
      <c r="AW1161" s="213"/>
      <c r="AX1161" s="213"/>
      <c r="AY1161" s="213"/>
    </row>
    <row r="1162" spans="1:51" ht="14.6" x14ac:dyDescent="0.4">
      <c r="A1162" s="735" t="str">
        <f>Tabla135[[#This Row],[Id Riesgo]]</f>
        <v>RC116</v>
      </c>
      <c r="B1162" s="736" t="str">
        <f>Tabla135[[#This Row],[Riesgo]]</f>
        <v/>
      </c>
      <c r="C1162" s="742" t="b">
        <f>Tabla135[[#This Row],[Identificado en paso 1 y 2?]]</f>
        <v>0</v>
      </c>
      <c r="D1162" s="727" t="str">
        <f>_xlfn.XLOOKUP(Tabla135[[#This Row],[Id Riesgo]],Tabla13[Id Riesgo],Tabla13[Probabilidad],"",1)</f>
        <v/>
      </c>
      <c r="E1162" s="727" t="str">
        <f>IF(C1162=TRUE,_xlfn.XLOOKUP(Tabla135[[#This Row],[Id Riesgo]],Tabla13[Id Riesgo],Tabla13[Porcentaje Impacto],"",1),"")</f>
        <v/>
      </c>
      <c r="F1162" s="290" t="s">
        <v>247</v>
      </c>
      <c r="G1162" s="415" t="b">
        <f>_xlfn.XLOOKUP(F1162,Tabla13[Id Riesgo],Tabla13[Registro diligenciado],FALSE,1)</f>
        <v>0</v>
      </c>
      <c r="H1162" s="290" t="str">
        <f>IF(G1162,_xlfn.XLOOKUP(F1162,Tabla6[Id Riesgo],Tabla6[DESCRIPCIÓN DEL RIESGO],FALSE,1),"")</f>
        <v/>
      </c>
      <c r="I1162" s="327" t="str">
        <f>_xlfn.XLOOKUP(Tabla135[[#This Row],[Id Riesgo]],Tabla13[Id Riesgo],Tabla13[Probabilidad])</f>
        <v/>
      </c>
      <c r="J1162" s="327" t="str">
        <f>_xlfn.XLOOKUP(Tabla135[[#This Row],[Id Riesgo]],Tabla13[Id Riesgo],Tabla13[Porcentaje Impacto],"",1)</f>
        <v/>
      </c>
      <c r="K1162" s="311">
        <v>1</v>
      </c>
      <c r="L1162" s="314"/>
      <c r="M1162" s="314"/>
      <c r="N1162" s="314"/>
      <c r="O1162" s="295"/>
      <c r="P1162" s="314"/>
      <c r="Q1162" s="328" t="str">
        <f>_xlfn.TEXTJOIN(" ",TRUE,Tabla135[[#This Row],[Actividad - Acción ¿Qué?
Inicia con verbo]],Tabla135[[#This Row],[Complemento
(Observaciones o desviaciones)]])</f>
        <v/>
      </c>
      <c r="R1162" s="295"/>
      <c r="S1162" s="327" t="str">
        <f>_xlfn.XLOOKUP(Tabla135[[#This Row],[Tipo de control]],Tabla7[Tipo de control],Tabla7[Peso],"",1)</f>
        <v/>
      </c>
      <c r="T1162" s="290" t="str">
        <f>_xlfn.XLOOKUP(Tabla135[[#This Row],[Tipo de control]],Tabla7[Tipo de control],Tabla7[Afectación matriz],"",1)</f>
        <v/>
      </c>
      <c r="U1162" s="295"/>
      <c r="V1162" s="327" t="str">
        <f>_xlfn.XLOOKUP(Tabla135[[#This Row],[Implementación]],Tabla11[Implementación],Tabla11[Peso],"",1)</f>
        <v/>
      </c>
      <c r="W1162" s="295"/>
      <c r="X1162" s="295"/>
      <c r="Y1162" s="295"/>
      <c r="Z1162" s="295"/>
      <c r="AA1162" s="310" t="str">
        <f>IFERROR(Tabla135[[#This Row],[Peso del control]]+Tabla135[[#This Row],[Peso de la implementación]],"")</f>
        <v/>
      </c>
      <c r="AB1162" s="310" t="str" cm="1">
        <f t="array" ref="AB1162">IFERROR(IF(Tabla135[[#This Row],[Registro diligenciado]]=TRUE,_xlfn.IFS(AND(Tabla135[[#This Row],[No. de Control]]=1,Tabla135[[#This Row],[Desplazamiento en la Matriz]]="Probabilidad"),D1162-(D1162*Tabla135[[#This Row],[Valor del control]]),AND(Tabla135[[#This Row],[No. de Control]]&gt;1,Tabla135[[#This Row],[Desplazamiento en la Matriz]]="Probabilidad"),AB1161-(AB1161*Tabla135[[#This Row],[Valor del control]]),AND(Tabla135[[#This Row],[No. de Control]]=1,Tabla135[[#This Row],[Desplazamiento en la Matriz]]="Impacto"),D1162,AND(Tabla135[[#This Row],[No. de Control]]&gt;1,Tabla135[[#This Row],[Desplazamiento en la Matriz]]="Impacto"),AB1161),""),"")</f>
        <v/>
      </c>
      <c r="AC1162" s="310" t="str" cm="1">
        <f t="array" ref="AC1162">IFERROR(IF(Tabla135[[#This Row],[Registro diligenciado]]=TRUE,_xlfn.IFS(AND(Tabla135[[#This Row],[No. de Control]]=1,Tabla135[[#This Row],[Desplazamiento en la Matriz]]="Impacto"),E1162-(E1162*Tabla135[[#This Row],[Valor del control]]),AND(Tabla135[[#This Row],[No. de Control]]&gt;1,Tabla135[[#This Row],[Desplazamiento en la Matriz]]="Impacto"),AC1161-(AC1161*Tabla135[[#This Row],[Valor del control]]),AND(Tabla135[[#This Row],[No. de Control]]=1,Tabla135[[#This Row],[Desplazamiento en la Matriz]]="Probabilidad"),E1162,AND(Tabla135[[#This Row],[No. de Control]]&gt;1,Tabla135[[#This Row],[Desplazamiento en la Matriz]]="Probabilidad"),AC1161),""),"")</f>
        <v/>
      </c>
      <c r="AD1162" s="310">
        <f>IFERROR(_xlfn.MINIFS(Tabla135[Probabilidad residual],Tabla135[Id Riesgo],Tabla135[[#This Row],[Id Riesgo]]),"")</f>
        <v>0</v>
      </c>
      <c r="AE1162" s="310">
        <f>IFERROR(_xlfn.MINIFS(Tabla135[Impacto residual],Tabla135[Id Riesgo],Tabla135[[#This Row],[Id Riesgo]]),"")</f>
        <v>0</v>
      </c>
      <c r="AF1162" s="310" t="str" cm="1">
        <f t="array" ref="AF116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62" s="310" t="str" cm="1">
        <f t="array" ref="AG116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6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62" s="213"/>
      <c r="AJ1162" s="727">
        <f>_xlfn.MINIFS(Tabla135[Probabilidad residual],Tabla135[Id Riesgo],Tabla135[[#This Row],[Id Riesgo]])</f>
        <v>0</v>
      </c>
      <c r="AK1162" s="727">
        <f>_xlfn.MINIFS(Tabla135[Impacto residual],Tabla135[Id Riesgo],Tabla135[[#This Row],[Id Riesgo]])</f>
        <v>0</v>
      </c>
      <c r="AL1162" s="727" t="str" cm="1">
        <f t="array" ref="AL1162">IFERROR(_xlfn.IFS(AND(AJ1162&gt;=CONFIGURACIÓN!$BF$6,AJ1162&lt;=CONFIGURACIÓN!$BG$6),CONFIGURACIÓN!$BE$6,AND(AJ1162&gt;=CONFIGURACIÓN!$BF$7,AJ1162&lt;=CONFIGURACIÓN!$BG$7),CONFIGURACIÓN!$BE$7,AND(AJ1162&gt;=CONFIGURACIÓN!$BF$8,AJ1162&lt;=CONFIGURACIÓN!$BG$8),CONFIGURACIÓN!$BE$8,AND(AJ1162&gt;=CONFIGURACIÓN!$BF$9,AJ1162&lt;=CONFIGURACIÓN!$BG$9),CONFIGURACIÓN!$BE$9,AND(AJ1162&gt;=CONFIGURACIÓN!$BF$10,AJ1162&lt;=CONFIGURACIÓN!$BG$10),CONFIGURACIÓN!$BE$10),"")</f>
        <v/>
      </c>
      <c r="AM1162" s="727" t="str" cm="1">
        <f t="array" ref="AM1162">IFERROR(_xlfn.IFS(AND(AK1162&gt;=CONFIGURACIÓN!$BJ$6,AK1162&lt;=CONFIGURACIÓN!$BK$6),CONFIGURACIÓN!$BI$6,AND(AK1162&gt;=CONFIGURACIÓN!$BJ$7,AK1162&lt;=CONFIGURACIÓN!$BK$7),CONFIGURACIÓN!$BI$7,AND(AK1162&gt;=CONFIGURACIÓN!$BJ$8,AK1162&lt;=CONFIGURACIÓN!$BK$8),CONFIGURACIÓN!$BI$8,AND(AK1162&gt;=CONFIGURACIÓN!$BJ$9,AK1162&lt;=CONFIGURACIÓN!$BK$9),CONFIGURACIÓN!$BI$9,AND(AK1162&gt;=CONFIGURACIÓN!$BJ$10,AK1162&lt;=CONFIGURACIÓN!$BK$10),CONFIGURACIÓN!$BI$10),"")</f>
        <v/>
      </c>
      <c r="AN1162" s="213"/>
      <c r="AO1162" s="213"/>
      <c r="AP1162" s="213"/>
      <c r="AQ1162" s="213"/>
      <c r="AR1162" s="213"/>
      <c r="AS1162" s="213"/>
      <c r="AT1162" s="213"/>
      <c r="AU1162" s="213"/>
      <c r="AV1162" s="213"/>
      <c r="AW1162" s="213"/>
      <c r="AX1162" s="213"/>
      <c r="AY1162" s="213"/>
    </row>
    <row r="1163" spans="1:51" ht="14.6" x14ac:dyDescent="0.4">
      <c r="A1163" s="735" t="str">
        <f>Tabla135[[#This Row],[Id Riesgo]]</f>
        <v>RC116</v>
      </c>
      <c r="B1163" s="736" t="str">
        <f>Tabla135[[#This Row],[Riesgo]]</f>
        <v/>
      </c>
      <c r="C1163" s="742" t="b">
        <f>Tabla135[[#This Row],[Identificado en paso 1 y 2?]]</f>
        <v>0</v>
      </c>
      <c r="D1163" s="727" t="str">
        <f>_xlfn.XLOOKUP(Tabla135[[#This Row],[Id Riesgo]],Tabla13[Id Riesgo],Tabla13[Probabilidad],"",1)</f>
        <v/>
      </c>
      <c r="E1163" s="727" t="str">
        <f>IF(C1163=TRUE,_xlfn.XLOOKUP(Tabla135[[#This Row],[Id Riesgo]],Tabla13[Id Riesgo],Tabla13[Porcentaje Impacto],"",1),"")</f>
        <v/>
      </c>
      <c r="F1163" s="290" t="str">
        <f t="shared" ref="F1163:F1171" si="115">F1162</f>
        <v>RC116</v>
      </c>
      <c r="G1163" s="415" t="b">
        <f>_xlfn.XLOOKUP(F1163,Tabla13[Id Riesgo],Tabla13[Registro diligenciado],FALSE,1)</f>
        <v>0</v>
      </c>
      <c r="H1163" s="290" t="str">
        <f>IF(G1163,_xlfn.XLOOKUP(F1163,Tabla6[Id Riesgo],Tabla6[DESCRIPCIÓN DEL RIESGO],FALSE,1),"")</f>
        <v/>
      </c>
      <c r="I1163" s="327" t="str">
        <f>_xlfn.XLOOKUP(Tabla135[[#This Row],[Id Riesgo]],Tabla13[Id Riesgo],Tabla13[Probabilidad])</f>
        <v/>
      </c>
      <c r="J1163" s="327" t="str">
        <f>_xlfn.XLOOKUP(Tabla135[[#This Row],[Id Riesgo]],Tabla13[Id Riesgo],Tabla13[Porcentaje Impacto],"",1)</f>
        <v/>
      </c>
      <c r="K1163" s="311">
        <v>2</v>
      </c>
      <c r="L1163" s="314"/>
      <c r="M1163" s="314"/>
      <c r="N1163" s="314"/>
      <c r="O1163" s="295"/>
      <c r="P1163" s="314"/>
      <c r="Q1163" s="328" t="str">
        <f>_xlfn.TEXTJOIN(" ",TRUE,Tabla135[[#This Row],[Actividad - Acción ¿Qué?
Inicia con verbo]],Tabla135[[#This Row],[Complemento
(Observaciones o desviaciones)]])</f>
        <v/>
      </c>
      <c r="R1163" s="295"/>
      <c r="S1163" s="327" t="str">
        <f>_xlfn.XLOOKUP(Tabla135[[#This Row],[Tipo de control]],Tabla7[Tipo de control],Tabla7[Peso],"",1)</f>
        <v/>
      </c>
      <c r="T1163" s="290" t="str">
        <f>_xlfn.XLOOKUP(Tabla135[[#This Row],[Tipo de control]],Tabla7[Tipo de control],Tabla7[Afectación matriz],"",1)</f>
        <v/>
      </c>
      <c r="U1163" s="295"/>
      <c r="V1163" s="327" t="str">
        <f>_xlfn.XLOOKUP(Tabla135[[#This Row],[Implementación]],Tabla11[Implementación],Tabla11[Peso],"",1)</f>
        <v/>
      </c>
      <c r="W1163" s="295"/>
      <c r="X1163" s="295"/>
      <c r="Y1163" s="295"/>
      <c r="Z1163" s="295"/>
      <c r="AA1163" s="310" t="str">
        <f>IFERROR(Tabla135[[#This Row],[Peso del control]]+Tabla135[[#This Row],[Peso de la implementación]],"")</f>
        <v/>
      </c>
      <c r="AB1163" s="310" t="str" cm="1">
        <f t="array" ref="AB1163">IFERROR(IF(Tabla135[[#This Row],[Registro diligenciado]]=TRUE,_xlfn.IFS(AND(Tabla135[[#This Row],[No. de Control]]=1,Tabla135[[#This Row],[Desplazamiento en la Matriz]]="Probabilidad"),D1163-(D1163*Tabla135[[#This Row],[Valor del control]]),AND(Tabla135[[#This Row],[No. de Control]]&gt;1,Tabla135[[#This Row],[Desplazamiento en la Matriz]]="Probabilidad"),AB1162-(AB1162*Tabla135[[#This Row],[Valor del control]]),AND(Tabla135[[#This Row],[No. de Control]]=1,Tabla135[[#This Row],[Desplazamiento en la Matriz]]="Impacto"),D1163,AND(Tabla135[[#This Row],[No. de Control]]&gt;1,Tabla135[[#This Row],[Desplazamiento en la Matriz]]="Impacto"),AB1162),""),"")</f>
        <v/>
      </c>
      <c r="AC1163" s="310" t="str" cm="1">
        <f t="array" ref="AC1163">IFERROR(IF(Tabla135[[#This Row],[Registro diligenciado]]=TRUE,_xlfn.IFS(AND(Tabla135[[#This Row],[No. de Control]]=1,Tabla135[[#This Row],[Desplazamiento en la Matriz]]="Impacto"),E1163-(E1163*Tabla135[[#This Row],[Valor del control]]),AND(Tabla135[[#This Row],[No. de Control]]&gt;1,Tabla135[[#This Row],[Desplazamiento en la Matriz]]="Impacto"),AC1162-(AC1162*Tabla135[[#This Row],[Valor del control]]),AND(Tabla135[[#This Row],[No. de Control]]=1,Tabla135[[#This Row],[Desplazamiento en la Matriz]]="Probabilidad"),E1163,AND(Tabla135[[#This Row],[No. de Control]]&gt;1,Tabla135[[#This Row],[Desplazamiento en la Matriz]]="Probabilidad"),AC1162),""),"")</f>
        <v/>
      </c>
      <c r="AD1163" s="310">
        <f>IFERROR(_xlfn.MINIFS(Tabla135[Probabilidad residual],Tabla135[Id Riesgo],Tabla135[[#This Row],[Id Riesgo]]),"")</f>
        <v>0</v>
      </c>
      <c r="AE1163" s="310">
        <f>IFERROR(_xlfn.MINIFS(Tabla135[Impacto residual],Tabla135[Id Riesgo],Tabla135[[#This Row],[Id Riesgo]]),"")</f>
        <v>0</v>
      </c>
      <c r="AF1163" s="310" t="str" cm="1">
        <f t="array" ref="AF116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63" s="310" t="str" cm="1">
        <f t="array" ref="AG116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6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63" s="213"/>
      <c r="AJ1163" s="727">
        <f>_xlfn.MINIFS(Tabla135[Probabilidad residual],Tabla135[Id Riesgo],Tabla135[[#This Row],[Id Riesgo]])</f>
        <v>0</v>
      </c>
      <c r="AK1163" s="727">
        <f>_xlfn.MINIFS(Tabla135[Impacto residual],Tabla135[Id Riesgo],Tabla135[[#This Row],[Id Riesgo]])</f>
        <v>0</v>
      </c>
      <c r="AL1163" s="727"/>
      <c r="AM1163" s="727"/>
      <c r="AN1163" s="213"/>
      <c r="AO1163" s="213"/>
      <c r="AP1163" s="213"/>
      <c r="AQ1163" s="213"/>
      <c r="AR1163" s="213"/>
      <c r="AS1163" s="213"/>
      <c r="AT1163" s="213"/>
      <c r="AU1163" s="213"/>
      <c r="AV1163" s="213"/>
      <c r="AW1163" s="213"/>
      <c r="AX1163" s="213"/>
      <c r="AY1163" s="213"/>
    </row>
    <row r="1164" spans="1:51" ht="14.6" x14ac:dyDescent="0.4">
      <c r="A1164" s="735" t="str">
        <f>Tabla135[[#This Row],[Id Riesgo]]</f>
        <v>RC116</v>
      </c>
      <c r="B1164" s="736" t="str">
        <f>Tabla135[[#This Row],[Riesgo]]</f>
        <v/>
      </c>
      <c r="C1164" s="742" t="b">
        <f>Tabla135[[#This Row],[Identificado en paso 1 y 2?]]</f>
        <v>0</v>
      </c>
      <c r="D1164" s="727" t="str">
        <f>_xlfn.XLOOKUP(Tabla135[[#This Row],[Id Riesgo]],Tabla13[Id Riesgo],Tabla13[Probabilidad],"",1)</f>
        <v/>
      </c>
      <c r="E1164" s="727" t="str">
        <f>IF(C1164=TRUE,_xlfn.XLOOKUP(Tabla135[[#This Row],[Id Riesgo]],Tabla13[Id Riesgo],Tabla13[Porcentaje Impacto],"",1),"")</f>
        <v/>
      </c>
      <c r="F1164" s="290" t="str">
        <f t="shared" si="115"/>
        <v>RC116</v>
      </c>
      <c r="G1164" s="415" t="b">
        <f>_xlfn.XLOOKUP(F1164,Tabla13[Id Riesgo],Tabla13[Registro diligenciado],FALSE,1)</f>
        <v>0</v>
      </c>
      <c r="H1164" s="290" t="str">
        <f>IF(G1164,_xlfn.XLOOKUP(F1164,Tabla6[Id Riesgo],Tabla6[DESCRIPCIÓN DEL RIESGO],FALSE,1),"")</f>
        <v/>
      </c>
      <c r="I1164" s="327" t="str">
        <f>_xlfn.XLOOKUP(Tabla135[[#This Row],[Id Riesgo]],Tabla13[Id Riesgo],Tabla13[Probabilidad])</f>
        <v/>
      </c>
      <c r="J1164" s="327" t="str">
        <f>_xlfn.XLOOKUP(Tabla135[[#This Row],[Id Riesgo]],Tabla13[Id Riesgo],Tabla13[Porcentaje Impacto],"",1)</f>
        <v/>
      </c>
      <c r="K1164" s="311">
        <v>3</v>
      </c>
      <c r="L1164" s="314"/>
      <c r="M1164" s="314"/>
      <c r="N1164" s="314"/>
      <c r="O1164" s="295"/>
      <c r="P1164" s="314"/>
      <c r="Q1164" s="328" t="str">
        <f>_xlfn.TEXTJOIN(" ",TRUE,Tabla135[[#This Row],[Actividad - Acción ¿Qué?
Inicia con verbo]],Tabla135[[#This Row],[Complemento
(Observaciones o desviaciones)]])</f>
        <v/>
      </c>
      <c r="R1164" s="295"/>
      <c r="S1164" s="327" t="str">
        <f>_xlfn.XLOOKUP(Tabla135[[#This Row],[Tipo de control]],Tabla7[Tipo de control],Tabla7[Peso],"",1)</f>
        <v/>
      </c>
      <c r="T1164" s="290" t="str">
        <f>_xlfn.XLOOKUP(Tabla135[[#This Row],[Tipo de control]],Tabla7[Tipo de control],Tabla7[Afectación matriz],"",1)</f>
        <v/>
      </c>
      <c r="U1164" s="295"/>
      <c r="V1164" s="327" t="str">
        <f>_xlfn.XLOOKUP(Tabla135[[#This Row],[Implementación]],Tabla11[Implementación],Tabla11[Peso],"",1)</f>
        <v/>
      </c>
      <c r="W1164" s="295"/>
      <c r="X1164" s="295"/>
      <c r="Y1164" s="295"/>
      <c r="Z1164" s="295"/>
      <c r="AA1164" s="310" t="str">
        <f>IFERROR(Tabla135[[#This Row],[Peso del control]]+Tabla135[[#This Row],[Peso de la implementación]],"")</f>
        <v/>
      </c>
      <c r="AB1164" s="310" t="str" cm="1">
        <f t="array" ref="AB1164">IFERROR(IF(Tabla135[[#This Row],[Registro diligenciado]]=TRUE,_xlfn.IFS(AND(Tabla135[[#This Row],[No. de Control]]=1,Tabla135[[#This Row],[Desplazamiento en la Matriz]]="Probabilidad"),D1164-(D1164*Tabla135[[#This Row],[Valor del control]]),AND(Tabla135[[#This Row],[No. de Control]]&gt;1,Tabla135[[#This Row],[Desplazamiento en la Matriz]]="Probabilidad"),AB1163-(AB1163*Tabla135[[#This Row],[Valor del control]]),AND(Tabla135[[#This Row],[No. de Control]]=1,Tabla135[[#This Row],[Desplazamiento en la Matriz]]="Impacto"),D1164,AND(Tabla135[[#This Row],[No. de Control]]&gt;1,Tabla135[[#This Row],[Desplazamiento en la Matriz]]="Impacto"),AB1163),""),"")</f>
        <v/>
      </c>
      <c r="AC1164" s="310" t="str" cm="1">
        <f t="array" ref="AC1164">IFERROR(IF(Tabla135[[#This Row],[Registro diligenciado]]=TRUE,_xlfn.IFS(AND(Tabla135[[#This Row],[No. de Control]]=1,Tabla135[[#This Row],[Desplazamiento en la Matriz]]="Impacto"),E1164-(E1164*Tabla135[[#This Row],[Valor del control]]),AND(Tabla135[[#This Row],[No. de Control]]&gt;1,Tabla135[[#This Row],[Desplazamiento en la Matriz]]="Impacto"),AC1163-(AC1163*Tabla135[[#This Row],[Valor del control]]),AND(Tabla135[[#This Row],[No. de Control]]=1,Tabla135[[#This Row],[Desplazamiento en la Matriz]]="Probabilidad"),E1164,AND(Tabla135[[#This Row],[No. de Control]]&gt;1,Tabla135[[#This Row],[Desplazamiento en la Matriz]]="Probabilidad"),AC1163),""),"")</f>
        <v/>
      </c>
      <c r="AD1164" s="310">
        <f>IFERROR(_xlfn.MINIFS(Tabla135[Probabilidad residual],Tabla135[Id Riesgo],Tabla135[[#This Row],[Id Riesgo]]),"")</f>
        <v>0</v>
      </c>
      <c r="AE1164" s="310">
        <f>IFERROR(_xlfn.MINIFS(Tabla135[Impacto residual],Tabla135[Id Riesgo],Tabla135[[#This Row],[Id Riesgo]]),"")</f>
        <v>0</v>
      </c>
      <c r="AF1164" s="310" t="str" cm="1">
        <f t="array" ref="AF116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64" s="310" t="str" cm="1">
        <f t="array" ref="AG116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6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64" s="213"/>
      <c r="AJ1164" s="727">
        <f>_xlfn.MINIFS(Tabla135[Probabilidad residual],Tabla135[Id Riesgo],Tabla135[[#This Row],[Id Riesgo]])</f>
        <v>0</v>
      </c>
      <c r="AK1164" s="727">
        <f>_xlfn.MINIFS(Tabla135[Impacto residual],Tabla135[Id Riesgo],Tabla135[[#This Row],[Id Riesgo]])</f>
        <v>0</v>
      </c>
      <c r="AL1164" s="727"/>
      <c r="AM1164" s="727"/>
      <c r="AN1164" s="213"/>
      <c r="AO1164" s="213"/>
      <c r="AP1164" s="213"/>
      <c r="AQ1164" s="213"/>
      <c r="AR1164" s="213"/>
      <c r="AS1164" s="213"/>
      <c r="AT1164" s="213"/>
      <c r="AU1164" s="213"/>
      <c r="AV1164" s="213"/>
      <c r="AW1164" s="213"/>
      <c r="AX1164" s="213"/>
      <c r="AY1164" s="213"/>
    </row>
    <row r="1165" spans="1:51" ht="14.6" x14ac:dyDescent="0.4">
      <c r="A1165" s="735" t="str">
        <f>Tabla135[[#This Row],[Id Riesgo]]</f>
        <v>RC116</v>
      </c>
      <c r="B1165" s="736" t="str">
        <f>Tabla135[[#This Row],[Riesgo]]</f>
        <v/>
      </c>
      <c r="C1165" s="742" t="b">
        <f>Tabla135[[#This Row],[Identificado en paso 1 y 2?]]</f>
        <v>0</v>
      </c>
      <c r="D1165" s="727" t="str">
        <f>_xlfn.XLOOKUP(Tabla135[[#This Row],[Id Riesgo]],Tabla13[Id Riesgo],Tabla13[Probabilidad],"",1)</f>
        <v/>
      </c>
      <c r="E1165" s="727" t="str">
        <f>IF(C1165=TRUE,_xlfn.XLOOKUP(Tabla135[[#This Row],[Id Riesgo]],Tabla13[Id Riesgo],Tabla13[Porcentaje Impacto],"",1),"")</f>
        <v/>
      </c>
      <c r="F1165" s="290" t="str">
        <f t="shared" si="115"/>
        <v>RC116</v>
      </c>
      <c r="G1165" s="415" t="b">
        <f>_xlfn.XLOOKUP(F1165,Tabla13[Id Riesgo],Tabla13[Registro diligenciado],FALSE,1)</f>
        <v>0</v>
      </c>
      <c r="H1165" s="290" t="str">
        <f>IF(G1165,_xlfn.XLOOKUP(F1165,Tabla6[Id Riesgo],Tabla6[DESCRIPCIÓN DEL RIESGO],FALSE,1),"")</f>
        <v/>
      </c>
      <c r="I1165" s="327" t="str">
        <f>_xlfn.XLOOKUP(Tabla135[[#This Row],[Id Riesgo]],Tabla13[Id Riesgo],Tabla13[Probabilidad])</f>
        <v/>
      </c>
      <c r="J1165" s="327" t="str">
        <f>_xlfn.XLOOKUP(Tabla135[[#This Row],[Id Riesgo]],Tabla13[Id Riesgo],Tabla13[Porcentaje Impacto],"",1)</f>
        <v/>
      </c>
      <c r="K1165" s="311">
        <v>4</v>
      </c>
      <c r="L1165" s="314"/>
      <c r="M1165" s="314"/>
      <c r="N1165" s="314"/>
      <c r="O1165" s="295"/>
      <c r="P1165" s="314"/>
      <c r="Q1165" s="328" t="str">
        <f>_xlfn.TEXTJOIN(" ",TRUE,Tabla135[[#This Row],[Actividad - Acción ¿Qué?
Inicia con verbo]],Tabla135[[#This Row],[Complemento
(Observaciones o desviaciones)]])</f>
        <v/>
      </c>
      <c r="R1165" s="295"/>
      <c r="S1165" s="327" t="str">
        <f>_xlfn.XLOOKUP(Tabla135[[#This Row],[Tipo de control]],Tabla7[Tipo de control],Tabla7[Peso],"",1)</f>
        <v/>
      </c>
      <c r="T1165" s="290" t="str">
        <f>_xlfn.XLOOKUP(Tabla135[[#This Row],[Tipo de control]],Tabla7[Tipo de control],Tabla7[Afectación matriz],"",1)</f>
        <v/>
      </c>
      <c r="U1165" s="295"/>
      <c r="V1165" s="327" t="str">
        <f>_xlfn.XLOOKUP(Tabla135[[#This Row],[Implementación]],Tabla11[Implementación],Tabla11[Peso],"",1)</f>
        <v/>
      </c>
      <c r="W1165" s="295"/>
      <c r="X1165" s="295"/>
      <c r="Y1165" s="295"/>
      <c r="Z1165" s="295"/>
      <c r="AA1165" s="310" t="str">
        <f>IFERROR(Tabla135[[#This Row],[Peso del control]]+Tabla135[[#This Row],[Peso de la implementación]],"")</f>
        <v/>
      </c>
      <c r="AB1165" s="310" t="str" cm="1">
        <f t="array" ref="AB1165">IFERROR(IF(Tabla135[[#This Row],[Registro diligenciado]]=TRUE,_xlfn.IFS(AND(Tabla135[[#This Row],[No. de Control]]=1,Tabla135[[#This Row],[Desplazamiento en la Matriz]]="Probabilidad"),D1165-(D1165*Tabla135[[#This Row],[Valor del control]]),AND(Tabla135[[#This Row],[No. de Control]]&gt;1,Tabla135[[#This Row],[Desplazamiento en la Matriz]]="Probabilidad"),AB1164-(AB1164*Tabla135[[#This Row],[Valor del control]]),AND(Tabla135[[#This Row],[No. de Control]]=1,Tabla135[[#This Row],[Desplazamiento en la Matriz]]="Impacto"),D1165,AND(Tabla135[[#This Row],[No. de Control]]&gt;1,Tabla135[[#This Row],[Desplazamiento en la Matriz]]="Impacto"),AB1164),""),"")</f>
        <v/>
      </c>
      <c r="AC1165" s="310" t="str" cm="1">
        <f t="array" ref="AC1165">IFERROR(IF(Tabla135[[#This Row],[Registro diligenciado]]=TRUE,_xlfn.IFS(AND(Tabla135[[#This Row],[No. de Control]]=1,Tabla135[[#This Row],[Desplazamiento en la Matriz]]="Impacto"),E1165-(E1165*Tabla135[[#This Row],[Valor del control]]),AND(Tabla135[[#This Row],[No. de Control]]&gt;1,Tabla135[[#This Row],[Desplazamiento en la Matriz]]="Impacto"),AC1164-(AC1164*Tabla135[[#This Row],[Valor del control]]),AND(Tabla135[[#This Row],[No. de Control]]=1,Tabla135[[#This Row],[Desplazamiento en la Matriz]]="Probabilidad"),E1165,AND(Tabla135[[#This Row],[No. de Control]]&gt;1,Tabla135[[#This Row],[Desplazamiento en la Matriz]]="Probabilidad"),AC1164),""),"")</f>
        <v/>
      </c>
      <c r="AD1165" s="310">
        <f>IFERROR(_xlfn.MINIFS(Tabla135[Probabilidad residual],Tabla135[Id Riesgo],Tabla135[[#This Row],[Id Riesgo]]),"")</f>
        <v>0</v>
      </c>
      <c r="AE1165" s="310">
        <f>IFERROR(_xlfn.MINIFS(Tabla135[Impacto residual],Tabla135[Id Riesgo],Tabla135[[#This Row],[Id Riesgo]]),"")</f>
        <v>0</v>
      </c>
      <c r="AF1165" s="310" t="str" cm="1">
        <f t="array" ref="AF116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65" s="310" t="str" cm="1">
        <f t="array" ref="AG116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6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65" s="213"/>
      <c r="AJ1165" s="727">
        <f>_xlfn.MINIFS(Tabla135[Probabilidad residual],Tabla135[Id Riesgo],Tabla135[[#This Row],[Id Riesgo]])</f>
        <v>0</v>
      </c>
      <c r="AK1165" s="727">
        <f>_xlfn.MINIFS(Tabla135[Impacto residual],Tabla135[Id Riesgo],Tabla135[[#This Row],[Id Riesgo]])</f>
        <v>0</v>
      </c>
      <c r="AL1165" s="727"/>
      <c r="AM1165" s="727"/>
      <c r="AN1165" s="213"/>
      <c r="AO1165" s="213"/>
      <c r="AP1165" s="213"/>
      <c r="AQ1165" s="213"/>
      <c r="AR1165" s="213"/>
      <c r="AS1165" s="213"/>
      <c r="AT1165" s="213"/>
      <c r="AU1165" s="213"/>
      <c r="AV1165" s="213"/>
      <c r="AW1165" s="213"/>
      <c r="AX1165" s="213"/>
      <c r="AY1165" s="213"/>
    </row>
    <row r="1166" spans="1:51" ht="14.6" x14ac:dyDescent="0.4">
      <c r="A1166" s="735" t="str">
        <f>Tabla135[[#This Row],[Id Riesgo]]</f>
        <v>RC116</v>
      </c>
      <c r="B1166" s="736" t="str">
        <f>Tabla135[[#This Row],[Riesgo]]</f>
        <v/>
      </c>
      <c r="C1166" s="742" t="b">
        <f>Tabla135[[#This Row],[Identificado en paso 1 y 2?]]</f>
        <v>0</v>
      </c>
      <c r="D1166" s="727" t="str">
        <f>_xlfn.XLOOKUP(Tabla135[[#This Row],[Id Riesgo]],Tabla13[Id Riesgo],Tabla13[Probabilidad],"",1)</f>
        <v/>
      </c>
      <c r="E1166" s="727" t="str">
        <f>IF(C1166=TRUE,_xlfn.XLOOKUP(Tabla135[[#This Row],[Id Riesgo]],Tabla13[Id Riesgo],Tabla13[Porcentaje Impacto],"",1),"")</f>
        <v/>
      </c>
      <c r="F1166" s="290" t="str">
        <f t="shared" si="115"/>
        <v>RC116</v>
      </c>
      <c r="G1166" s="415" t="b">
        <f>_xlfn.XLOOKUP(F1166,Tabla13[Id Riesgo],Tabla13[Registro diligenciado],FALSE,1)</f>
        <v>0</v>
      </c>
      <c r="H1166" s="290" t="str">
        <f>IF(G1166,_xlfn.XLOOKUP(F1166,Tabla6[Id Riesgo],Tabla6[DESCRIPCIÓN DEL RIESGO],FALSE,1),"")</f>
        <v/>
      </c>
      <c r="I1166" s="327" t="str">
        <f>_xlfn.XLOOKUP(Tabla135[[#This Row],[Id Riesgo]],Tabla13[Id Riesgo],Tabla13[Probabilidad])</f>
        <v/>
      </c>
      <c r="J1166" s="327" t="str">
        <f>_xlfn.XLOOKUP(Tabla135[[#This Row],[Id Riesgo]],Tabla13[Id Riesgo],Tabla13[Porcentaje Impacto],"",1)</f>
        <v/>
      </c>
      <c r="K1166" s="311">
        <v>5</v>
      </c>
      <c r="L1166" s="314"/>
      <c r="M1166" s="314"/>
      <c r="N1166" s="314"/>
      <c r="O1166" s="295"/>
      <c r="P1166" s="314"/>
      <c r="Q1166" s="328" t="str">
        <f>_xlfn.TEXTJOIN(" ",TRUE,Tabla135[[#This Row],[Actividad - Acción ¿Qué?
Inicia con verbo]],Tabla135[[#This Row],[Complemento
(Observaciones o desviaciones)]])</f>
        <v/>
      </c>
      <c r="R1166" s="295"/>
      <c r="S1166" s="327" t="str">
        <f>_xlfn.XLOOKUP(Tabla135[[#This Row],[Tipo de control]],Tabla7[Tipo de control],Tabla7[Peso],"",1)</f>
        <v/>
      </c>
      <c r="T1166" s="290" t="str">
        <f>_xlfn.XLOOKUP(Tabla135[[#This Row],[Tipo de control]],Tabla7[Tipo de control],Tabla7[Afectación matriz],"",1)</f>
        <v/>
      </c>
      <c r="U1166" s="295"/>
      <c r="V1166" s="327" t="str">
        <f>_xlfn.XLOOKUP(Tabla135[[#This Row],[Implementación]],Tabla11[Implementación],Tabla11[Peso],"",1)</f>
        <v/>
      </c>
      <c r="W1166" s="295"/>
      <c r="X1166" s="295"/>
      <c r="Y1166" s="295"/>
      <c r="Z1166" s="295"/>
      <c r="AA1166" s="310" t="str">
        <f>IFERROR(Tabla135[[#This Row],[Peso del control]]+Tabla135[[#This Row],[Peso de la implementación]],"")</f>
        <v/>
      </c>
      <c r="AB1166" s="310" t="str" cm="1">
        <f t="array" ref="AB1166">IFERROR(IF(Tabla135[[#This Row],[Registro diligenciado]]=TRUE,_xlfn.IFS(AND(Tabla135[[#This Row],[No. de Control]]=1,Tabla135[[#This Row],[Desplazamiento en la Matriz]]="Probabilidad"),D1166-(D1166*Tabla135[[#This Row],[Valor del control]]),AND(Tabla135[[#This Row],[No. de Control]]&gt;1,Tabla135[[#This Row],[Desplazamiento en la Matriz]]="Probabilidad"),AB1165-(AB1165*Tabla135[[#This Row],[Valor del control]]),AND(Tabla135[[#This Row],[No. de Control]]=1,Tabla135[[#This Row],[Desplazamiento en la Matriz]]="Impacto"),D1166,AND(Tabla135[[#This Row],[No. de Control]]&gt;1,Tabla135[[#This Row],[Desplazamiento en la Matriz]]="Impacto"),AB1165),""),"")</f>
        <v/>
      </c>
      <c r="AC1166" s="310" t="str" cm="1">
        <f t="array" ref="AC1166">IFERROR(IF(Tabla135[[#This Row],[Registro diligenciado]]=TRUE,_xlfn.IFS(AND(Tabla135[[#This Row],[No. de Control]]=1,Tabla135[[#This Row],[Desplazamiento en la Matriz]]="Impacto"),E1166-(E1166*Tabla135[[#This Row],[Valor del control]]),AND(Tabla135[[#This Row],[No. de Control]]&gt;1,Tabla135[[#This Row],[Desplazamiento en la Matriz]]="Impacto"),AC1165-(AC1165*Tabla135[[#This Row],[Valor del control]]),AND(Tabla135[[#This Row],[No. de Control]]=1,Tabla135[[#This Row],[Desplazamiento en la Matriz]]="Probabilidad"),E1166,AND(Tabla135[[#This Row],[No. de Control]]&gt;1,Tabla135[[#This Row],[Desplazamiento en la Matriz]]="Probabilidad"),AC1165),""),"")</f>
        <v/>
      </c>
      <c r="AD1166" s="310">
        <f>IFERROR(_xlfn.MINIFS(Tabla135[Probabilidad residual],Tabla135[Id Riesgo],Tabla135[[#This Row],[Id Riesgo]]),"")</f>
        <v>0</v>
      </c>
      <c r="AE1166" s="310">
        <f>IFERROR(_xlfn.MINIFS(Tabla135[Impacto residual],Tabla135[Id Riesgo],Tabla135[[#This Row],[Id Riesgo]]),"")</f>
        <v>0</v>
      </c>
      <c r="AF1166" s="310" t="str" cm="1">
        <f t="array" ref="AF116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66" s="310" t="str" cm="1">
        <f t="array" ref="AG116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6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66" s="213"/>
      <c r="AJ1166" s="727">
        <f>_xlfn.MINIFS(Tabla135[Probabilidad residual],Tabla135[Id Riesgo],Tabla135[[#This Row],[Id Riesgo]])</f>
        <v>0</v>
      </c>
      <c r="AK1166" s="727">
        <f>_xlfn.MINIFS(Tabla135[Impacto residual],Tabla135[Id Riesgo],Tabla135[[#This Row],[Id Riesgo]])</f>
        <v>0</v>
      </c>
      <c r="AL1166" s="727"/>
      <c r="AM1166" s="727"/>
      <c r="AN1166" s="213"/>
      <c r="AO1166" s="213"/>
      <c r="AP1166" s="213"/>
      <c r="AQ1166" s="213"/>
      <c r="AR1166" s="213"/>
      <c r="AS1166" s="213"/>
      <c r="AT1166" s="213"/>
      <c r="AU1166" s="213"/>
      <c r="AV1166" s="213"/>
      <c r="AW1166" s="213"/>
      <c r="AX1166" s="213"/>
      <c r="AY1166" s="213"/>
    </row>
    <row r="1167" spans="1:51" ht="14.6" x14ac:dyDescent="0.4">
      <c r="A1167" s="735" t="str">
        <f>Tabla135[[#This Row],[Id Riesgo]]</f>
        <v>RC116</v>
      </c>
      <c r="B1167" s="736" t="str">
        <f>Tabla135[[#This Row],[Riesgo]]</f>
        <v/>
      </c>
      <c r="C1167" s="742" t="b">
        <f>Tabla135[[#This Row],[Identificado en paso 1 y 2?]]</f>
        <v>0</v>
      </c>
      <c r="D1167" s="727" t="str">
        <f>_xlfn.XLOOKUP(Tabla135[[#This Row],[Id Riesgo]],Tabla13[Id Riesgo],Tabla13[Probabilidad],"",1)</f>
        <v/>
      </c>
      <c r="E1167" s="727" t="str">
        <f>IF(C1167=TRUE,_xlfn.XLOOKUP(Tabla135[[#This Row],[Id Riesgo]],Tabla13[Id Riesgo],Tabla13[Porcentaje Impacto],"",1),"")</f>
        <v/>
      </c>
      <c r="F1167" s="290" t="str">
        <f t="shared" si="115"/>
        <v>RC116</v>
      </c>
      <c r="G1167" s="415" t="b">
        <f>_xlfn.XLOOKUP(F1167,Tabla13[Id Riesgo],Tabla13[Registro diligenciado],FALSE,1)</f>
        <v>0</v>
      </c>
      <c r="H1167" s="290" t="str">
        <f>IF(G1167,_xlfn.XLOOKUP(F1167,Tabla6[Id Riesgo],Tabla6[DESCRIPCIÓN DEL RIESGO],FALSE,1),"")</f>
        <v/>
      </c>
      <c r="I1167" s="327" t="str">
        <f>_xlfn.XLOOKUP(Tabla135[[#This Row],[Id Riesgo]],Tabla13[Id Riesgo],Tabla13[Probabilidad])</f>
        <v/>
      </c>
      <c r="J1167" s="327" t="str">
        <f>_xlfn.XLOOKUP(Tabla135[[#This Row],[Id Riesgo]],Tabla13[Id Riesgo],Tabla13[Porcentaje Impacto],"",1)</f>
        <v/>
      </c>
      <c r="K1167" s="311">
        <v>6</v>
      </c>
      <c r="L1167" s="314"/>
      <c r="M1167" s="314"/>
      <c r="N1167" s="314"/>
      <c r="O1167" s="295"/>
      <c r="P1167" s="314"/>
      <c r="Q1167" s="328" t="str">
        <f>_xlfn.TEXTJOIN(" ",TRUE,Tabla135[[#This Row],[Actividad - Acción ¿Qué?
Inicia con verbo]],Tabla135[[#This Row],[Complemento
(Observaciones o desviaciones)]])</f>
        <v/>
      </c>
      <c r="R1167" s="295"/>
      <c r="S1167" s="327" t="str">
        <f>_xlfn.XLOOKUP(Tabla135[[#This Row],[Tipo de control]],Tabla7[Tipo de control],Tabla7[Peso],"",1)</f>
        <v/>
      </c>
      <c r="T1167" s="290" t="str">
        <f>_xlfn.XLOOKUP(Tabla135[[#This Row],[Tipo de control]],Tabla7[Tipo de control],Tabla7[Afectación matriz],"",1)</f>
        <v/>
      </c>
      <c r="U1167" s="295"/>
      <c r="V1167" s="327" t="str">
        <f>_xlfn.XLOOKUP(Tabla135[[#This Row],[Implementación]],Tabla11[Implementación],Tabla11[Peso],"",1)</f>
        <v/>
      </c>
      <c r="W1167" s="295"/>
      <c r="X1167" s="295"/>
      <c r="Y1167" s="295"/>
      <c r="Z1167" s="295"/>
      <c r="AA1167" s="310" t="str">
        <f>IFERROR(Tabla135[[#This Row],[Peso del control]]+Tabla135[[#This Row],[Peso de la implementación]],"")</f>
        <v/>
      </c>
      <c r="AB1167" s="310" t="str" cm="1">
        <f t="array" ref="AB1167">IFERROR(IF(Tabla135[[#This Row],[Registro diligenciado]]=TRUE,_xlfn.IFS(AND(Tabla135[[#This Row],[No. de Control]]=1,Tabla135[[#This Row],[Desplazamiento en la Matriz]]="Probabilidad"),D1167-(D1167*Tabla135[[#This Row],[Valor del control]]),AND(Tabla135[[#This Row],[No. de Control]]&gt;1,Tabla135[[#This Row],[Desplazamiento en la Matriz]]="Probabilidad"),AB1166-(AB1166*Tabla135[[#This Row],[Valor del control]]),AND(Tabla135[[#This Row],[No. de Control]]=1,Tabla135[[#This Row],[Desplazamiento en la Matriz]]="Impacto"),D1167,AND(Tabla135[[#This Row],[No. de Control]]&gt;1,Tabla135[[#This Row],[Desplazamiento en la Matriz]]="Impacto"),AB1166),""),"")</f>
        <v/>
      </c>
      <c r="AC1167" s="310" t="str" cm="1">
        <f t="array" ref="AC1167">IFERROR(IF(Tabla135[[#This Row],[Registro diligenciado]]=TRUE,_xlfn.IFS(AND(Tabla135[[#This Row],[No. de Control]]=1,Tabla135[[#This Row],[Desplazamiento en la Matriz]]="Impacto"),E1167-(E1167*Tabla135[[#This Row],[Valor del control]]),AND(Tabla135[[#This Row],[No. de Control]]&gt;1,Tabla135[[#This Row],[Desplazamiento en la Matriz]]="Impacto"),AC1166-(AC1166*Tabla135[[#This Row],[Valor del control]]),AND(Tabla135[[#This Row],[No. de Control]]=1,Tabla135[[#This Row],[Desplazamiento en la Matriz]]="Probabilidad"),E1167,AND(Tabla135[[#This Row],[No. de Control]]&gt;1,Tabla135[[#This Row],[Desplazamiento en la Matriz]]="Probabilidad"),AC1166),""),"")</f>
        <v/>
      </c>
      <c r="AD1167" s="310">
        <f>IFERROR(_xlfn.MINIFS(Tabla135[Probabilidad residual],Tabla135[Id Riesgo],Tabla135[[#This Row],[Id Riesgo]]),"")</f>
        <v>0</v>
      </c>
      <c r="AE1167" s="310">
        <f>IFERROR(_xlfn.MINIFS(Tabla135[Impacto residual],Tabla135[Id Riesgo],Tabla135[[#This Row],[Id Riesgo]]),"")</f>
        <v>0</v>
      </c>
      <c r="AF1167" s="310" t="str" cm="1">
        <f t="array" ref="AF116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67" s="310" t="str" cm="1">
        <f t="array" ref="AG116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6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67" s="213"/>
      <c r="AJ1167" s="727">
        <f>_xlfn.MINIFS(Tabla135[Probabilidad residual],Tabla135[Id Riesgo],Tabla135[[#This Row],[Id Riesgo]])</f>
        <v>0</v>
      </c>
      <c r="AK1167" s="727">
        <f>_xlfn.MINIFS(Tabla135[Impacto residual],Tabla135[Id Riesgo],Tabla135[[#This Row],[Id Riesgo]])</f>
        <v>0</v>
      </c>
      <c r="AL1167" s="727"/>
      <c r="AM1167" s="727"/>
      <c r="AN1167" s="213"/>
      <c r="AO1167" s="213"/>
      <c r="AP1167" s="213"/>
      <c r="AQ1167" s="213"/>
      <c r="AR1167" s="213"/>
      <c r="AS1167" s="213"/>
      <c r="AT1167" s="213"/>
      <c r="AU1167" s="213"/>
      <c r="AV1167" s="213"/>
      <c r="AW1167" s="213"/>
      <c r="AX1167" s="213"/>
      <c r="AY1167" s="213"/>
    </row>
    <row r="1168" spans="1:51" ht="14.6" x14ac:dyDescent="0.4">
      <c r="A1168" s="735" t="str">
        <f>Tabla135[[#This Row],[Id Riesgo]]</f>
        <v>RC116</v>
      </c>
      <c r="B1168" s="736" t="str">
        <f>Tabla135[[#This Row],[Riesgo]]</f>
        <v/>
      </c>
      <c r="C1168" s="742" t="b">
        <f>Tabla135[[#This Row],[Identificado en paso 1 y 2?]]</f>
        <v>0</v>
      </c>
      <c r="D1168" s="727" t="str">
        <f>_xlfn.XLOOKUP(Tabla135[[#This Row],[Id Riesgo]],Tabla13[Id Riesgo],Tabla13[Probabilidad],"",1)</f>
        <v/>
      </c>
      <c r="E1168" s="727" t="str">
        <f>IF(C1168=TRUE,_xlfn.XLOOKUP(Tabla135[[#This Row],[Id Riesgo]],Tabla13[Id Riesgo],Tabla13[Porcentaje Impacto],"",1),"")</f>
        <v/>
      </c>
      <c r="F1168" s="290" t="str">
        <f t="shared" si="115"/>
        <v>RC116</v>
      </c>
      <c r="G1168" s="415" t="b">
        <f>_xlfn.XLOOKUP(F1168,Tabla13[Id Riesgo],Tabla13[Registro diligenciado],FALSE,1)</f>
        <v>0</v>
      </c>
      <c r="H1168" s="290" t="str">
        <f>IF(G1168,_xlfn.XLOOKUP(F1168,Tabla6[Id Riesgo],Tabla6[DESCRIPCIÓN DEL RIESGO],FALSE,1),"")</f>
        <v/>
      </c>
      <c r="I1168" s="327" t="str">
        <f>_xlfn.XLOOKUP(Tabla135[[#This Row],[Id Riesgo]],Tabla13[Id Riesgo],Tabla13[Probabilidad])</f>
        <v/>
      </c>
      <c r="J1168" s="327" t="str">
        <f>_xlfn.XLOOKUP(Tabla135[[#This Row],[Id Riesgo]],Tabla13[Id Riesgo],Tabla13[Porcentaje Impacto],"",1)</f>
        <v/>
      </c>
      <c r="K1168" s="311">
        <v>7</v>
      </c>
      <c r="L1168" s="314"/>
      <c r="M1168" s="314"/>
      <c r="N1168" s="314"/>
      <c r="O1168" s="295"/>
      <c r="P1168" s="314"/>
      <c r="Q1168" s="328" t="str">
        <f>_xlfn.TEXTJOIN(" ",TRUE,Tabla135[[#This Row],[Actividad - Acción ¿Qué?
Inicia con verbo]],Tabla135[[#This Row],[Complemento
(Observaciones o desviaciones)]])</f>
        <v/>
      </c>
      <c r="R1168" s="295"/>
      <c r="S1168" s="327" t="str">
        <f>_xlfn.XLOOKUP(Tabla135[[#This Row],[Tipo de control]],Tabla7[Tipo de control],Tabla7[Peso],"",1)</f>
        <v/>
      </c>
      <c r="T1168" s="290" t="str">
        <f>_xlfn.XLOOKUP(Tabla135[[#This Row],[Tipo de control]],Tabla7[Tipo de control],Tabla7[Afectación matriz],"",1)</f>
        <v/>
      </c>
      <c r="U1168" s="295"/>
      <c r="V1168" s="327" t="str">
        <f>_xlfn.XLOOKUP(Tabla135[[#This Row],[Implementación]],Tabla11[Implementación],Tabla11[Peso],"",1)</f>
        <v/>
      </c>
      <c r="W1168" s="295"/>
      <c r="X1168" s="295"/>
      <c r="Y1168" s="295"/>
      <c r="Z1168" s="295"/>
      <c r="AA1168" s="310" t="str">
        <f>IFERROR(Tabla135[[#This Row],[Peso del control]]+Tabla135[[#This Row],[Peso de la implementación]],"")</f>
        <v/>
      </c>
      <c r="AB1168" s="310" t="str" cm="1">
        <f t="array" ref="AB1168">IFERROR(IF(Tabla135[[#This Row],[Registro diligenciado]]=TRUE,_xlfn.IFS(AND(Tabla135[[#This Row],[No. de Control]]=1,Tabla135[[#This Row],[Desplazamiento en la Matriz]]="Probabilidad"),D1168-(D1168*Tabla135[[#This Row],[Valor del control]]),AND(Tabla135[[#This Row],[No. de Control]]&gt;1,Tabla135[[#This Row],[Desplazamiento en la Matriz]]="Probabilidad"),AB1167-(AB1167*Tabla135[[#This Row],[Valor del control]]),AND(Tabla135[[#This Row],[No. de Control]]=1,Tabla135[[#This Row],[Desplazamiento en la Matriz]]="Impacto"),D1168,AND(Tabla135[[#This Row],[No. de Control]]&gt;1,Tabla135[[#This Row],[Desplazamiento en la Matriz]]="Impacto"),AB1167),""),"")</f>
        <v/>
      </c>
      <c r="AC1168" s="310" t="str" cm="1">
        <f t="array" ref="AC1168">IFERROR(IF(Tabla135[[#This Row],[Registro diligenciado]]=TRUE,_xlfn.IFS(AND(Tabla135[[#This Row],[No. de Control]]=1,Tabla135[[#This Row],[Desplazamiento en la Matriz]]="Impacto"),E1168-(E1168*Tabla135[[#This Row],[Valor del control]]),AND(Tabla135[[#This Row],[No. de Control]]&gt;1,Tabla135[[#This Row],[Desplazamiento en la Matriz]]="Impacto"),AC1167-(AC1167*Tabla135[[#This Row],[Valor del control]]),AND(Tabla135[[#This Row],[No. de Control]]=1,Tabla135[[#This Row],[Desplazamiento en la Matriz]]="Probabilidad"),E1168,AND(Tabla135[[#This Row],[No. de Control]]&gt;1,Tabla135[[#This Row],[Desplazamiento en la Matriz]]="Probabilidad"),AC1167),""),"")</f>
        <v/>
      </c>
      <c r="AD1168" s="310">
        <f>IFERROR(_xlfn.MINIFS(Tabla135[Probabilidad residual],Tabla135[Id Riesgo],Tabla135[[#This Row],[Id Riesgo]]),"")</f>
        <v>0</v>
      </c>
      <c r="AE1168" s="310">
        <f>IFERROR(_xlfn.MINIFS(Tabla135[Impacto residual],Tabla135[Id Riesgo],Tabla135[[#This Row],[Id Riesgo]]),"")</f>
        <v>0</v>
      </c>
      <c r="AF1168" s="310" t="str" cm="1">
        <f t="array" ref="AF116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68" s="310" t="str" cm="1">
        <f t="array" ref="AG116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6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68" s="213"/>
      <c r="AJ1168" s="727">
        <f>_xlfn.MINIFS(Tabla135[Probabilidad residual],Tabla135[Id Riesgo],Tabla135[[#This Row],[Id Riesgo]])</f>
        <v>0</v>
      </c>
      <c r="AK1168" s="727">
        <f>_xlfn.MINIFS(Tabla135[Impacto residual],Tabla135[Id Riesgo],Tabla135[[#This Row],[Id Riesgo]])</f>
        <v>0</v>
      </c>
      <c r="AL1168" s="727"/>
      <c r="AM1168" s="727"/>
      <c r="AN1168" s="213"/>
      <c r="AO1168" s="213"/>
      <c r="AP1168" s="213"/>
      <c r="AQ1168" s="213"/>
      <c r="AR1168" s="213"/>
      <c r="AS1168" s="213"/>
      <c r="AT1168" s="213"/>
      <c r="AU1168" s="213"/>
      <c r="AV1168" s="213"/>
      <c r="AW1168" s="213"/>
      <c r="AX1168" s="213"/>
      <c r="AY1168" s="213"/>
    </row>
    <row r="1169" spans="1:51" ht="14.6" x14ac:dyDescent="0.4">
      <c r="A1169" s="735" t="str">
        <f>Tabla135[[#This Row],[Id Riesgo]]</f>
        <v>RC116</v>
      </c>
      <c r="B1169" s="736" t="str">
        <f>Tabla135[[#This Row],[Riesgo]]</f>
        <v/>
      </c>
      <c r="C1169" s="742" t="b">
        <f>Tabla135[[#This Row],[Identificado en paso 1 y 2?]]</f>
        <v>0</v>
      </c>
      <c r="D1169" s="727" t="str">
        <f>_xlfn.XLOOKUP(Tabla135[[#This Row],[Id Riesgo]],Tabla13[Id Riesgo],Tabla13[Probabilidad],"",1)</f>
        <v/>
      </c>
      <c r="E1169" s="727" t="str">
        <f>IF(C1169=TRUE,_xlfn.XLOOKUP(Tabla135[[#This Row],[Id Riesgo]],Tabla13[Id Riesgo],Tabla13[Porcentaje Impacto],"",1),"")</f>
        <v/>
      </c>
      <c r="F1169" s="290" t="str">
        <f t="shared" si="115"/>
        <v>RC116</v>
      </c>
      <c r="G1169" s="415" t="b">
        <f>_xlfn.XLOOKUP(F1169,Tabla13[Id Riesgo],Tabla13[Registro diligenciado],FALSE,1)</f>
        <v>0</v>
      </c>
      <c r="H1169" s="290" t="str">
        <f>IF(G1169,_xlfn.XLOOKUP(F1169,Tabla6[Id Riesgo],Tabla6[DESCRIPCIÓN DEL RIESGO],FALSE,1),"")</f>
        <v/>
      </c>
      <c r="I1169" s="327" t="str">
        <f>_xlfn.XLOOKUP(Tabla135[[#This Row],[Id Riesgo]],Tabla13[Id Riesgo],Tabla13[Probabilidad])</f>
        <v/>
      </c>
      <c r="J1169" s="327" t="str">
        <f>_xlfn.XLOOKUP(Tabla135[[#This Row],[Id Riesgo]],Tabla13[Id Riesgo],Tabla13[Porcentaje Impacto],"",1)</f>
        <v/>
      </c>
      <c r="K1169" s="311">
        <v>8</v>
      </c>
      <c r="L1169" s="314"/>
      <c r="M1169" s="314"/>
      <c r="N1169" s="314"/>
      <c r="O1169" s="295"/>
      <c r="P1169" s="314"/>
      <c r="Q1169" s="328" t="str">
        <f>_xlfn.TEXTJOIN(" ",TRUE,Tabla135[[#This Row],[Actividad - Acción ¿Qué?
Inicia con verbo]],Tabla135[[#This Row],[Complemento
(Observaciones o desviaciones)]])</f>
        <v/>
      </c>
      <c r="R1169" s="295"/>
      <c r="S1169" s="327" t="str">
        <f>_xlfn.XLOOKUP(Tabla135[[#This Row],[Tipo de control]],Tabla7[Tipo de control],Tabla7[Peso],"",1)</f>
        <v/>
      </c>
      <c r="T1169" s="290" t="str">
        <f>_xlfn.XLOOKUP(Tabla135[[#This Row],[Tipo de control]],Tabla7[Tipo de control],Tabla7[Afectación matriz],"",1)</f>
        <v/>
      </c>
      <c r="U1169" s="295"/>
      <c r="V1169" s="327" t="str">
        <f>_xlfn.XLOOKUP(Tabla135[[#This Row],[Implementación]],Tabla11[Implementación],Tabla11[Peso],"",1)</f>
        <v/>
      </c>
      <c r="W1169" s="295"/>
      <c r="X1169" s="295"/>
      <c r="Y1169" s="295"/>
      <c r="Z1169" s="295"/>
      <c r="AA1169" s="310" t="str">
        <f>IFERROR(Tabla135[[#This Row],[Peso del control]]+Tabla135[[#This Row],[Peso de la implementación]],"")</f>
        <v/>
      </c>
      <c r="AB1169" s="310" t="str" cm="1">
        <f t="array" ref="AB1169">IFERROR(IF(Tabla135[[#This Row],[Registro diligenciado]]=TRUE,_xlfn.IFS(AND(Tabla135[[#This Row],[No. de Control]]=1,Tabla135[[#This Row],[Desplazamiento en la Matriz]]="Probabilidad"),D1169-(D1169*Tabla135[[#This Row],[Valor del control]]),AND(Tabla135[[#This Row],[No. de Control]]&gt;1,Tabla135[[#This Row],[Desplazamiento en la Matriz]]="Probabilidad"),AB1168-(AB1168*Tabla135[[#This Row],[Valor del control]]),AND(Tabla135[[#This Row],[No. de Control]]=1,Tabla135[[#This Row],[Desplazamiento en la Matriz]]="Impacto"),D1169,AND(Tabla135[[#This Row],[No. de Control]]&gt;1,Tabla135[[#This Row],[Desplazamiento en la Matriz]]="Impacto"),AB1168),""),"")</f>
        <v/>
      </c>
      <c r="AC1169" s="310" t="str" cm="1">
        <f t="array" ref="AC1169">IFERROR(IF(Tabla135[[#This Row],[Registro diligenciado]]=TRUE,_xlfn.IFS(AND(Tabla135[[#This Row],[No. de Control]]=1,Tabla135[[#This Row],[Desplazamiento en la Matriz]]="Impacto"),E1169-(E1169*Tabla135[[#This Row],[Valor del control]]),AND(Tabla135[[#This Row],[No. de Control]]&gt;1,Tabla135[[#This Row],[Desplazamiento en la Matriz]]="Impacto"),AC1168-(AC1168*Tabla135[[#This Row],[Valor del control]]),AND(Tabla135[[#This Row],[No. de Control]]=1,Tabla135[[#This Row],[Desplazamiento en la Matriz]]="Probabilidad"),E1169,AND(Tabla135[[#This Row],[No. de Control]]&gt;1,Tabla135[[#This Row],[Desplazamiento en la Matriz]]="Probabilidad"),AC1168),""),"")</f>
        <v/>
      </c>
      <c r="AD1169" s="310">
        <f>IFERROR(_xlfn.MINIFS(Tabla135[Probabilidad residual],Tabla135[Id Riesgo],Tabla135[[#This Row],[Id Riesgo]]),"")</f>
        <v>0</v>
      </c>
      <c r="AE1169" s="310">
        <f>IFERROR(_xlfn.MINIFS(Tabla135[Impacto residual],Tabla135[Id Riesgo],Tabla135[[#This Row],[Id Riesgo]]),"")</f>
        <v>0</v>
      </c>
      <c r="AF1169" s="310" t="str" cm="1">
        <f t="array" ref="AF116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69" s="310" t="str" cm="1">
        <f t="array" ref="AG116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6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69" s="213"/>
      <c r="AJ1169" s="727">
        <f>_xlfn.MINIFS(Tabla135[Probabilidad residual],Tabla135[Id Riesgo],Tabla135[[#This Row],[Id Riesgo]])</f>
        <v>0</v>
      </c>
      <c r="AK1169" s="727">
        <f>_xlfn.MINIFS(Tabla135[Impacto residual],Tabla135[Id Riesgo],Tabla135[[#This Row],[Id Riesgo]])</f>
        <v>0</v>
      </c>
      <c r="AL1169" s="727"/>
      <c r="AM1169" s="727"/>
      <c r="AN1169" s="213"/>
      <c r="AO1169" s="213"/>
      <c r="AP1169" s="213"/>
      <c r="AQ1169" s="213"/>
      <c r="AR1169" s="213"/>
      <c r="AS1169" s="213"/>
      <c r="AT1169" s="213"/>
      <c r="AU1169" s="213"/>
      <c r="AV1169" s="213"/>
      <c r="AW1169" s="213"/>
      <c r="AX1169" s="213"/>
      <c r="AY1169" s="213"/>
    </row>
    <row r="1170" spans="1:51" ht="14.6" x14ac:dyDescent="0.4">
      <c r="A1170" s="735" t="str">
        <f>Tabla135[[#This Row],[Id Riesgo]]</f>
        <v>RC116</v>
      </c>
      <c r="B1170" s="736" t="str">
        <f>Tabla135[[#This Row],[Riesgo]]</f>
        <v/>
      </c>
      <c r="C1170" s="742" t="b">
        <f>Tabla135[[#This Row],[Identificado en paso 1 y 2?]]</f>
        <v>0</v>
      </c>
      <c r="D1170" s="727" t="str">
        <f>_xlfn.XLOOKUP(Tabla135[[#This Row],[Id Riesgo]],Tabla13[Id Riesgo],Tabla13[Probabilidad],"",1)</f>
        <v/>
      </c>
      <c r="E1170" s="727" t="str">
        <f>IF(C1170=TRUE,_xlfn.XLOOKUP(Tabla135[[#This Row],[Id Riesgo]],Tabla13[Id Riesgo],Tabla13[Porcentaje Impacto],"",1),"")</f>
        <v/>
      </c>
      <c r="F1170" s="290" t="str">
        <f t="shared" si="115"/>
        <v>RC116</v>
      </c>
      <c r="G1170" s="415" t="b">
        <f>_xlfn.XLOOKUP(F1170,Tabla13[Id Riesgo],Tabla13[Registro diligenciado],FALSE,1)</f>
        <v>0</v>
      </c>
      <c r="H1170" s="290" t="str">
        <f>IF(G1170,_xlfn.XLOOKUP(F1170,Tabla6[Id Riesgo],Tabla6[DESCRIPCIÓN DEL RIESGO],FALSE,1),"")</f>
        <v/>
      </c>
      <c r="I1170" s="327" t="str">
        <f>_xlfn.XLOOKUP(Tabla135[[#This Row],[Id Riesgo]],Tabla13[Id Riesgo],Tabla13[Probabilidad])</f>
        <v/>
      </c>
      <c r="J1170" s="327" t="str">
        <f>_xlfn.XLOOKUP(Tabla135[[#This Row],[Id Riesgo]],Tabla13[Id Riesgo],Tabla13[Porcentaje Impacto],"",1)</f>
        <v/>
      </c>
      <c r="K1170" s="311">
        <v>9</v>
      </c>
      <c r="L1170" s="314"/>
      <c r="M1170" s="314"/>
      <c r="N1170" s="314"/>
      <c r="O1170" s="295"/>
      <c r="P1170" s="314"/>
      <c r="Q1170" s="328" t="str">
        <f>_xlfn.TEXTJOIN(" ",TRUE,Tabla135[[#This Row],[Actividad - Acción ¿Qué?
Inicia con verbo]],Tabla135[[#This Row],[Complemento
(Observaciones o desviaciones)]])</f>
        <v/>
      </c>
      <c r="R1170" s="295"/>
      <c r="S1170" s="327" t="str">
        <f>_xlfn.XLOOKUP(Tabla135[[#This Row],[Tipo de control]],Tabla7[Tipo de control],Tabla7[Peso],"",1)</f>
        <v/>
      </c>
      <c r="T1170" s="290" t="str">
        <f>_xlfn.XLOOKUP(Tabla135[[#This Row],[Tipo de control]],Tabla7[Tipo de control],Tabla7[Afectación matriz],"",1)</f>
        <v/>
      </c>
      <c r="U1170" s="295"/>
      <c r="V1170" s="327" t="str">
        <f>_xlfn.XLOOKUP(Tabla135[[#This Row],[Implementación]],Tabla11[Implementación],Tabla11[Peso],"",1)</f>
        <v/>
      </c>
      <c r="W1170" s="295"/>
      <c r="X1170" s="295"/>
      <c r="Y1170" s="295"/>
      <c r="Z1170" s="295"/>
      <c r="AA1170" s="310" t="str">
        <f>IFERROR(Tabla135[[#This Row],[Peso del control]]+Tabla135[[#This Row],[Peso de la implementación]],"")</f>
        <v/>
      </c>
      <c r="AB1170" s="310" t="str" cm="1">
        <f t="array" ref="AB1170">IFERROR(IF(Tabla135[[#This Row],[Registro diligenciado]]=TRUE,_xlfn.IFS(AND(Tabla135[[#This Row],[No. de Control]]=1,Tabla135[[#This Row],[Desplazamiento en la Matriz]]="Probabilidad"),D1170-(D1170*Tabla135[[#This Row],[Valor del control]]),AND(Tabla135[[#This Row],[No. de Control]]&gt;1,Tabla135[[#This Row],[Desplazamiento en la Matriz]]="Probabilidad"),AB1169-(AB1169*Tabla135[[#This Row],[Valor del control]]),AND(Tabla135[[#This Row],[No. de Control]]=1,Tabla135[[#This Row],[Desplazamiento en la Matriz]]="Impacto"),D1170,AND(Tabla135[[#This Row],[No. de Control]]&gt;1,Tabla135[[#This Row],[Desplazamiento en la Matriz]]="Impacto"),AB1169),""),"")</f>
        <v/>
      </c>
      <c r="AC1170" s="310" t="str" cm="1">
        <f t="array" ref="AC1170">IFERROR(IF(Tabla135[[#This Row],[Registro diligenciado]]=TRUE,_xlfn.IFS(AND(Tabla135[[#This Row],[No. de Control]]=1,Tabla135[[#This Row],[Desplazamiento en la Matriz]]="Impacto"),E1170-(E1170*Tabla135[[#This Row],[Valor del control]]),AND(Tabla135[[#This Row],[No. de Control]]&gt;1,Tabla135[[#This Row],[Desplazamiento en la Matriz]]="Impacto"),AC1169-(AC1169*Tabla135[[#This Row],[Valor del control]]),AND(Tabla135[[#This Row],[No. de Control]]=1,Tabla135[[#This Row],[Desplazamiento en la Matriz]]="Probabilidad"),E1170,AND(Tabla135[[#This Row],[No. de Control]]&gt;1,Tabla135[[#This Row],[Desplazamiento en la Matriz]]="Probabilidad"),AC1169),""),"")</f>
        <v/>
      </c>
      <c r="AD1170" s="310">
        <f>IFERROR(_xlfn.MINIFS(Tabla135[Probabilidad residual],Tabla135[Id Riesgo],Tabla135[[#This Row],[Id Riesgo]]),"")</f>
        <v>0</v>
      </c>
      <c r="AE1170" s="310">
        <f>IFERROR(_xlfn.MINIFS(Tabla135[Impacto residual],Tabla135[Id Riesgo],Tabla135[[#This Row],[Id Riesgo]]),"")</f>
        <v>0</v>
      </c>
      <c r="AF1170" s="310" t="str" cm="1">
        <f t="array" ref="AF117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70" s="310" t="str" cm="1">
        <f t="array" ref="AG117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7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70" s="213"/>
      <c r="AJ1170" s="727">
        <f>_xlfn.MINIFS(Tabla135[Probabilidad residual],Tabla135[Id Riesgo],Tabla135[[#This Row],[Id Riesgo]])</f>
        <v>0</v>
      </c>
      <c r="AK1170" s="727">
        <f>_xlfn.MINIFS(Tabla135[Impacto residual],Tabla135[Id Riesgo],Tabla135[[#This Row],[Id Riesgo]])</f>
        <v>0</v>
      </c>
      <c r="AL1170" s="727"/>
      <c r="AM1170" s="727"/>
      <c r="AN1170" s="213"/>
      <c r="AO1170" s="213"/>
      <c r="AP1170" s="213"/>
      <c r="AQ1170" s="213"/>
      <c r="AR1170" s="213"/>
      <c r="AS1170" s="213"/>
      <c r="AT1170" s="213"/>
      <c r="AU1170" s="213"/>
      <c r="AV1170" s="213"/>
      <c r="AW1170" s="213"/>
      <c r="AX1170" s="213"/>
      <c r="AY1170" s="213"/>
    </row>
    <row r="1171" spans="1:51" ht="14.6" x14ac:dyDescent="0.4">
      <c r="A1171" s="735" t="str">
        <f>Tabla135[[#This Row],[Id Riesgo]]</f>
        <v>RC116</v>
      </c>
      <c r="B1171" s="736" t="str">
        <f>Tabla135[[#This Row],[Riesgo]]</f>
        <v/>
      </c>
      <c r="C1171" s="742" t="b">
        <f>Tabla135[[#This Row],[Identificado en paso 1 y 2?]]</f>
        <v>0</v>
      </c>
      <c r="D1171" s="727" t="str">
        <f>_xlfn.XLOOKUP(Tabla135[[#This Row],[Id Riesgo]],Tabla13[Id Riesgo],Tabla13[Probabilidad],"",1)</f>
        <v/>
      </c>
      <c r="E1171" s="727" t="str">
        <f>IF(C1171=TRUE,_xlfn.XLOOKUP(Tabla135[[#This Row],[Id Riesgo]],Tabla13[Id Riesgo],Tabla13[Porcentaje Impacto],"",1),"")</f>
        <v/>
      </c>
      <c r="F1171" s="290" t="str">
        <f t="shared" si="115"/>
        <v>RC116</v>
      </c>
      <c r="G1171" s="415" t="b">
        <f>_xlfn.XLOOKUP(F1171,Tabla13[Id Riesgo],Tabla13[Registro diligenciado],FALSE,1)</f>
        <v>0</v>
      </c>
      <c r="H1171" s="290" t="str">
        <f>IF(G1171,_xlfn.XLOOKUP(F1171,Tabla6[Id Riesgo],Tabla6[DESCRIPCIÓN DEL RIESGO],FALSE,1),"")</f>
        <v/>
      </c>
      <c r="I1171" s="327" t="str">
        <f>_xlfn.XLOOKUP(Tabla135[[#This Row],[Id Riesgo]],Tabla13[Id Riesgo],Tabla13[Probabilidad])</f>
        <v/>
      </c>
      <c r="J1171" s="327" t="str">
        <f>_xlfn.XLOOKUP(Tabla135[[#This Row],[Id Riesgo]],Tabla13[Id Riesgo],Tabla13[Porcentaje Impacto],"",1)</f>
        <v/>
      </c>
      <c r="K1171" s="311">
        <v>10</v>
      </c>
      <c r="L1171" s="314"/>
      <c r="M1171" s="314"/>
      <c r="N1171" s="314"/>
      <c r="O1171" s="295"/>
      <c r="P1171" s="314"/>
      <c r="Q1171" s="328" t="str">
        <f>_xlfn.TEXTJOIN(" ",TRUE,Tabla135[[#This Row],[Actividad - Acción ¿Qué?
Inicia con verbo]],Tabla135[[#This Row],[Complemento
(Observaciones o desviaciones)]])</f>
        <v/>
      </c>
      <c r="R1171" s="295"/>
      <c r="S1171" s="327" t="str">
        <f>_xlfn.XLOOKUP(Tabla135[[#This Row],[Tipo de control]],Tabla7[Tipo de control],Tabla7[Peso],"",1)</f>
        <v/>
      </c>
      <c r="T1171" s="290" t="str">
        <f>_xlfn.XLOOKUP(Tabla135[[#This Row],[Tipo de control]],Tabla7[Tipo de control],Tabla7[Afectación matriz],"",1)</f>
        <v/>
      </c>
      <c r="U1171" s="295"/>
      <c r="V1171" s="327" t="str">
        <f>_xlfn.XLOOKUP(Tabla135[[#This Row],[Implementación]],Tabla11[Implementación],Tabla11[Peso],"",1)</f>
        <v/>
      </c>
      <c r="W1171" s="295"/>
      <c r="X1171" s="295"/>
      <c r="Y1171" s="295"/>
      <c r="Z1171" s="295"/>
      <c r="AA1171" s="310" t="str">
        <f>IFERROR(Tabla135[[#This Row],[Peso del control]]+Tabla135[[#This Row],[Peso de la implementación]],"")</f>
        <v/>
      </c>
      <c r="AB1171" s="310" t="str" cm="1">
        <f t="array" ref="AB1171">IFERROR(IF(Tabla135[[#This Row],[Registro diligenciado]]=TRUE,_xlfn.IFS(AND(Tabla135[[#This Row],[No. de Control]]=1,Tabla135[[#This Row],[Desplazamiento en la Matriz]]="Probabilidad"),D1171-(D1171*Tabla135[[#This Row],[Valor del control]]),AND(Tabla135[[#This Row],[No. de Control]]&gt;1,Tabla135[[#This Row],[Desplazamiento en la Matriz]]="Probabilidad"),AB1170-(AB1170*Tabla135[[#This Row],[Valor del control]]),AND(Tabla135[[#This Row],[No. de Control]]=1,Tabla135[[#This Row],[Desplazamiento en la Matriz]]="Impacto"),D1171,AND(Tabla135[[#This Row],[No. de Control]]&gt;1,Tabla135[[#This Row],[Desplazamiento en la Matriz]]="Impacto"),AB1170),""),"")</f>
        <v/>
      </c>
      <c r="AC1171" s="310" t="str" cm="1">
        <f t="array" ref="AC1171">IFERROR(IF(Tabla135[[#This Row],[Registro diligenciado]]=TRUE,_xlfn.IFS(AND(Tabla135[[#This Row],[No. de Control]]=1,Tabla135[[#This Row],[Desplazamiento en la Matriz]]="Impacto"),E1171-(E1171*Tabla135[[#This Row],[Valor del control]]),AND(Tabla135[[#This Row],[No. de Control]]&gt;1,Tabla135[[#This Row],[Desplazamiento en la Matriz]]="Impacto"),AC1170-(AC1170*Tabla135[[#This Row],[Valor del control]]),AND(Tabla135[[#This Row],[No. de Control]]=1,Tabla135[[#This Row],[Desplazamiento en la Matriz]]="Probabilidad"),E1171,AND(Tabla135[[#This Row],[No. de Control]]&gt;1,Tabla135[[#This Row],[Desplazamiento en la Matriz]]="Probabilidad"),AC1170),""),"")</f>
        <v/>
      </c>
      <c r="AD1171" s="310">
        <f>IFERROR(_xlfn.MINIFS(Tabla135[Probabilidad residual],Tabla135[Id Riesgo],Tabla135[[#This Row],[Id Riesgo]]),"")</f>
        <v>0</v>
      </c>
      <c r="AE1171" s="310">
        <f>IFERROR(_xlfn.MINIFS(Tabla135[Impacto residual],Tabla135[Id Riesgo],Tabla135[[#This Row],[Id Riesgo]]),"")</f>
        <v>0</v>
      </c>
      <c r="AF1171" s="310" t="str" cm="1">
        <f t="array" ref="AF117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71" s="310" t="str" cm="1">
        <f t="array" ref="AG117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7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71" s="213"/>
      <c r="AJ1171" s="727">
        <f>_xlfn.MINIFS(Tabla135[Probabilidad residual],Tabla135[Id Riesgo],Tabla135[[#This Row],[Id Riesgo]])</f>
        <v>0</v>
      </c>
      <c r="AK1171" s="727">
        <f>_xlfn.MINIFS(Tabla135[Impacto residual],Tabla135[Id Riesgo],Tabla135[[#This Row],[Id Riesgo]])</f>
        <v>0</v>
      </c>
      <c r="AL1171" s="727"/>
      <c r="AM1171" s="727"/>
      <c r="AN1171" s="213"/>
      <c r="AO1171" s="213"/>
      <c r="AP1171" s="213"/>
      <c r="AQ1171" s="213"/>
      <c r="AR1171" s="213"/>
      <c r="AS1171" s="213"/>
      <c r="AT1171" s="213"/>
      <c r="AU1171" s="213"/>
      <c r="AV1171" s="213"/>
      <c r="AW1171" s="213"/>
      <c r="AX1171" s="213"/>
      <c r="AY1171" s="213"/>
    </row>
    <row r="1172" spans="1:51" ht="14.6" x14ac:dyDescent="0.4">
      <c r="A1172" s="735" t="str">
        <f>Tabla135[[#This Row],[Id Riesgo]]</f>
        <v>RC117</v>
      </c>
      <c r="B1172" s="736" t="str">
        <f>Tabla135[[#This Row],[Riesgo]]</f>
        <v/>
      </c>
      <c r="C1172" s="742" t="b">
        <f>Tabla135[[#This Row],[Identificado en paso 1 y 2?]]</f>
        <v>0</v>
      </c>
      <c r="D1172" s="727" t="str">
        <f>_xlfn.XLOOKUP(Tabla135[[#This Row],[Id Riesgo]],Tabla13[Id Riesgo],Tabla13[Probabilidad],"",1)</f>
        <v/>
      </c>
      <c r="E1172" s="727" t="str">
        <f>IF(C1172=TRUE,_xlfn.XLOOKUP(Tabla135[[#This Row],[Id Riesgo]],Tabla13[Id Riesgo],Tabla13[Porcentaje Impacto],"",1),"")</f>
        <v/>
      </c>
      <c r="F1172" s="290" t="s">
        <v>248</v>
      </c>
      <c r="G1172" s="415" t="b">
        <f>_xlfn.XLOOKUP(F1172,Tabla13[Id Riesgo],Tabla13[Registro diligenciado],FALSE,1)</f>
        <v>0</v>
      </c>
      <c r="H1172" s="290" t="str">
        <f>IF(G1172,_xlfn.XLOOKUP(F1172,Tabla6[Id Riesgo],Tabla6[DESCRIPCIÓN DEL RIESGO],FALSE,1),"")</f>
        <v/>
      </c>
      <c r="I1172" s="327" t="str">
        <f>_xlfn.XLOOKUP(Tabla135[[#This Row],[Id Riesgo]],Tabla13[Id Riesgo],Tabla13[Probabilidad])</f>
        <v/>
      </c>
      <c r="J1172" s="327" t="str">
        <f>_xlfn.XLOOKUP(Tabla135[[#This Row],[Id Riesgo]],Tabla13[Id Riesgo],Tabla13[Porcentaje Impacto],"",1)</f>
        <v/>
      </c>
      <c r="K1172" s="311">
        <v>1</v>
      </c>
      <c r="L1172" s="314"/>
      <c r="M1172" s="314"/>
      <c r="N1172" s="314"/>
      <c r="O1172" s="295"/>
      <c r="P1172" s="314"/>
      <c r="Q1172" s="328" t="str">
        <f>_xlfn.TEXTJOIN(" ",TRUE,Tabla135[[#This Row],[Actividad - Acción ¿Qué?
Inicia con verbo]],Tabla135[[#This Row],[Complemento
(Observaciones o desviaciones)]])</f>
        <v/>
      </c>
      <c r="R1172" s="295"/>
      <c r="S1172" s="327" t="str">
        <f>_xlfn.XLOOKUP(Tabla135[[#This Row],[Tipo de control]],Tabla7[Tipo de control],Tabla7[Peso],"",1)</f>
        <v/>
      </c>
      <c r="T1172" s="290" t="str">
        <f>_xlfn.XLOOKUP(Tabla135[[#This Row],[Tipo de control]],Tabla7[Tipo de control],Tabla7[Afectación matriz],"",1)</f>
        <v/>
      </c>
      <c r="U1172" s="295"/>
      <c r="V1172" s="327" t="str">
        <f>_xlfn.XLOOKUP(Tabla135[[#This Row],[Implementación]],Tabla11[Implementación],Tabla11[Peso],"",1)</f>
        <v/>
      </c>
      <c r="W1172" s="295"/>
      <c r="X1172" s="295"/>
      <c r="Y1172" s="295"/>
      <c r="Z1172" s="295"/>
      <c r="AA1172" s="310" t="str">
        <f>IFERROR(Tabla135[[#This Row],[Peso del control]]+Tabla135[[#This Row],[Peso de la implementación]],"")</f>
        <v/>
      </c>
      <c r="AB1172" s="310" t="str" cm="1">
        <f t="array" ref="AB1172">IFERROR(IF(Tabla135[[#This Row],[Registro diligenciado]]=TRUE,_xlfn.IFS(AND(Tabla135[[#This Row],[No. de Control]]=1,Tabla135[[#This Row],[Desplazamiento en la Matriz]]="Probabilidad"),D1172-(D1172*Tabla135[[#This Row],[Valor del control]]),AND(Tabla135[[#This Row],[No. de Control]]&gt;1,Tabla135[[#This Row],[Desplazamiento en la Matriz]]="Probabilidad"),AB1171-(AB1171*Tabla135[[#This Row],[Valor del control]]),AND(Tabla135[[#This Row],[No. de Control]]=1,Tabla135[[#This Row],[Desplazamiento en la Matriz]]="Impacto"),D1172,AND(Tabla135[[#This Row],[No. de Control]]&gt;1,Tabla135[[#This Row],[Desplazamiento en la Matriz]]="Impacto"),AB1171),""),"")</f>
        <v/>
      </c>
      <c r="AC1172" s="310" t="str" cm="1">
        <f t="array" ref="AC1172">IFERROR(IF(Tabla135[[#This Row],[Registro diligenciado]]=TRUE,_xlfn.IFS(AND(Tabla135[[#This Row],[No. de Control]]=1,Tabla135[[#This Row],[Desplazamiento en la Matriz]]="Impacto"),E1172-(E1172*Tabla135[[#This Row],[Valor del control]]),AND(Tabla135[[#This Row],[No. de Control]]&gt;1,Tabla135[[#This Row],[Desplazamiento en la Matriz]]="Impacto"),AC1171-(AC1171*Tabla135[[#This Row],[Valor del control]]),AND(Tabla135[[#This Row],[No. de Control]]=1,Tabla135[[#This Row],[Desplazamiento en la Matriz]]="Probabilidad"),E1172,AND(Tabla135[[#This Row],[No. de Control]]&gt;1,Tabla135[[#This Row],[Desplazamiento en la Matriz]]="Probabilidad"),AC1171),""),"")</f>
        <v/>
      </c>
      <c r="AD1172" s="310">
        <f>IFERROR(_xlfn.MINIFS(Tabla135[Probabilidad residual],Tabla135[Id Riesgo],Tabla135[[#This Row],[Id Riesgo]]),"")</f>
        <v>0</v>
      </c>
      <c r="AE1172" s="310">
        <f>IFERROR(_xlfn.MINIFS(Tabla135[Impacto residual],Tabla135[Id Riesgo],Tabla135[[#This Row],[Id Riesgo]]),"")</f>
        <v>0</v>
      </c>
      <c r="AF1172" s="310" t="str" cm="1">
        <f t="array" ref="AF117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72" s="310" t="str" cm="1">
        <f t="array" ref="AG117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7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72" s="213"/>
      <c r="AJ1172" s="727">
        <f>_xlfn.MINIFS(Tabla135[Probabilidad residual],Tabla135[Id Riesgo],Tabla135[[#This Row],[Id Riesgo]])</f>
        <v>0</v>
      </c>
      <c r="AK1172" s="727">
        <f>_xlfn.MINIFS(Tabla135[Impacto residual],Tabla135[Id Riesgo],Tabla135[[#This Row],[Id Riesgo]])</f>
        <v>0</v>
      </c>
      <c r="AL1172" s="727" t="str" cm="1">
        <f t="array" ref="AL1172">IFERROR(_xlfn.IFS(AND(AJ1172&gt;=CONFIGURACIÓN!$BF$6,AJ1172&lt;=CONFIGURACIÓN!$BG$6),CONFIGURACIÓN!$BE$6,AND(AJ1172&gt;=CONFIGURACIÓN!$BF$7,AJ1172&lt;=CONFIGURACIÓN!$BG$7),CONFIGURACIÓN!$BE$7,AND(AJ1172&gt;=CONFIGURACIÓN!$BF$8,AJ1172&lt;=CONFIGURACIÓN!$BG$8),CONFIGURACIÓN!$BE$8,AND(AJ1172&gt;=CONFIGURACIÓN!$BF$9,AJ1172&lt;=CONFIGURACIÓN!$BG$9),CONFIGURACIÓN!$BE$9,AND(AJ1172&gt;=CONFIGURACIÓN!$BF$10,AJ1172&lt;=CONFIGURACIÓN!$BG$10),CONFIGURACIÓN!$BE$10),"")</f>
        <v/>
      </c>
      <c r="AM1172" s="727" t="str" cm="1">
        <f t="array" ref="AM1172">IFERROR(_xlfn.IFS(AND(AK1172&gt;=CONFIGURACIÓN!$BJ$6,AK1172&lt;=CONFIGURACIÓN!$BK$6),CONFIGURACIÓN!$BI$6,AND(AK1172&gt;=CONFIGURACIÓN!$BJ$7,AK1172&lt;=CONFIGURACIÓN!$BK$7),CONFIGURACIÓN!$BI$7,AND(AK1172&gt;=CONFIGURACIÓN!$BJ$8,AK1172&lt;=CONFIGURACIÓN!$BK$8),CONFIGURACIÓN!$BI$8,AND(AK1172&gt;=CONFIGURACIÓN!$BJ$9,AK1172&lt;=CONFIGURACIÓN!$BK$9),CONFIGURACIÓN!$BI$9,AND(AK1172&gt;=CONFIGURACIÓN!$BJ$10,AK1172&lt;=CONFIGURACIÓN!$BK$10),CONFIGURACIÓN!$BI$10),"")</f>
        <v/>
      </c>
      <c r="AN1172" s="213"/>
      <c r="AO1172" s="213"/>
      <c r="AP1172" s="213"/>
      <c r="AQ1172" s="213"/>
      <c r="AR1172" s="213"/>
      <c r="AS1172" s="213"/>
      <c r="AT1172" s="213"/>
      <c r="AU1172" s="213"/>
      <c r="AV1172" s="213"/>
      <c r="AW1172" s="213"/>
      <c r="AX1172" s="213"/>
      <c r="AY1172" s="213"/>
    </row>
    <row r="1173" spans="1:51" ht="14.6" x14ac:dyDescent="0.4">
      <c r="A1173" s="735" t="str">
        <f>Tabla135[[#This Row],[Id Riesgo]]</f>
        <v>RC117</v>
      </c>
      <c r="B1173" s="736" t="str">
        <f>Tabla135[[#This Row],[Riesgo]]</f>
        <v/>
      </c>
      <c r="C1173" s="742" t="b">
        <f>Tabla135[[#This Row],[Identificado en paso 1 y 2?]]</f>
        <v>0</v>
      </c>
      <c r="D1173" s="727" t="str">
        <f>_xlfn.XLOOKUP(Tabla135[[#This Row],[Id Riesgo]],Tabla13[Id Riesgo],Tabla13[Probabilidad],"",1)</f>
        <v/>
      </c>
      <c r="E1173" s="727" t="str">
        <f>IF(C1173=TRUE,_xlfn.XLOOKUP(Tabla135[[#This Row],[Id Riesgo]],Tabla13[Id Riesgo],Tabla13[Porcentaje Impacto],"",1),"")</f>
        <v/>
      </c>
      <c r="F1173" s="290" t="str">
        <f t="shared" ref="F1173:F1181" si="116">F1172</f>
        <v>RC117</v>
      </c>
      <c r="G1173" s="415" t="b">
        <f>_xlfn.XLOOKUP(F1173,Tabla13[Id Riesgo],Tabla13[Registro diligenciado],FALSE,1)</f>
        <v>0</v>
      </c>
      <c r="H1173" s="290" t="str">
        <f>IF(G1173,_xlfn.XLOOKUP(F1173,Tabla6[Id Riesgo],Tabla6[DESCRIPCIÓN DEL RIESGO],FALSE,1),"")</f>
        <v/>
      </c>
      <c r="I1173" s="327" t="str">
        <f>_xlfn.XLOOKUP(Tabla135[[#This Row],[Id Riesgo]],Tabla13[Id Riesgo],Tabla13[Probabilidad])</f>
        <v/>
      </c>
      <c r="J1173" s="327" t="str">
        <f>_xlfn.XLOOKUP(Tabla135[[#This Row],[Id Riesgo]],Tabla13[Id Riesgo],Tabla13[Porcentaje Impacto],"",1)</f>
        <v/>
      </c>
      <c r="K1173" s="311">
        <v>2</v>
      </c>
      <c r="L1173" s="314"/>
      <c r="M1173" s="314"/>
      <c r="N1173" s="314"/>
      <c r="O1173" s="295"/>
      <c r="P1173" s="314"/>
      <c r="Q1173" s="328" t="str">
        <f>_xlfn.TEXTJOIN(" ",TRUE,Tabla135[[#This Row],[Actividad - Acción ¿Qué?
Inicia con verbo]],Tabla135[[#This Row],[Complemento
(Observaciones o desviaciones)]])</f>
        <v/>
      </c>
      <c r="R1173" s="295"/>
      <c r="S1173" s="327" t="str">
        <f>_xlfn.XLOOKUP(Tabla135[[#This Row],[Tipo de control]],Tabla7[Tipo de control],Tabla7[Peso],"",1)</f>
        <v/>
      </c>
      <c r="T1173" s="290" t="str">
        <f>_xlfn.XLOOKUP(Tabla135[[#This Row],[Tipo de control]],Tabla7[Tipo de control],Tabla7[Afectación matriz],"",1)</f>
        <v/>
      </c>
      <c r="U1173" s="295"/>
      <c r="V1173" s="327" t="str">
        <f>_xlfn.XLOOKUP(Tabla135[[#This Row],[Implementación]],Tabla11[Implementación],Tabla11[Peso],"",1)</f>
        <v/>
      </c>
      <c r="W1173" s="295"/>
      <c r="X1173" s="295"/>
      <c r="Y1173" s="295"/>
      <c r="Z1173" s="295"/>
      <c r="AA1173" s="310" t="str">
        <f>IFERROR(Tabla135[[#This Row],[Peso del control]]+Tabla135[[#This Row],[Peso de la implementación]],"")</f>
        <v/>
      </c>
      <c r="AB1173" s="310" t="str" cm="1">
        <f t="array" ref="AB1173">IFERROR(IF(Tabla135[[#This Row],[Registro diligenciado]]=TRUE,_xlfn.IFS(AND(Tabla135[[#This Row],[No. de Control]]=1,Tabla135[[#This Row],[Desplazamiento en la Matriz]]="Probabilidad"),D1173-(D1173*Tabla135[[#This Row],[Valor del control]]),AND(Tabla135[[#This Row],[No. de Control]]&gt;1,Tabla135[[#This Row],[Desplazamiento en la Matriz]]="Probabilidad"),AB1172-(AB1172*Tabla135[[#This Row],[Valor del control]]),AND(Tabla135[[#This Row],[No. de Control]]=1,Tabla135[[#This Row],[Desplazamiento en la Matriz]]="Impacto"),D1173,AND(Tabla135[[#This Row],[No. de Control]]&gt;1,Tabla135[[#This Row],[Desplazamiento en la Matriz]]="Impacto"),AB1172),""),"")</f>
        <v/>
      </c>
      <c r="AC1173" s="310" t="str" cm="1">
        <f t="array" ref="AC1173">IFERROR(IF(Tabla135[[#This Row],[Registro diligenciado]]=TRUE,_xlfn.IFS(AND(Tabla135[[#This Row],[No. de Control]]=1,Tabla135[[#This Row],[Desplazamiento en la Matriz]]="Impacto"),E1173-(E1173*Tabla135[[#This Row],[Valor del control]]),AND(Tabla135[[#This Row],[No. de Control]]&gt;1,Tabla135[[#This Row],[Desplazamiento en la Matriz]]="Impacto"),AC1172-(AC1172*Tabla135[[#This Row],[Valor del control]]),AND(Tabla135[[#This Row],[No. de Control]]=1,Tabla135[[#This Row],[Desplazamiento en la Matriz]]="Probabilidad"),E1173,AND(Tabla135[[#This Row],[No. de Control]]&gt;1,Tabla135[[#This Row],[Desplazamiento en la Matriz]]="Probabilidad"),AC1172),""),"")</f>
        <v/>
      </c>
      <c r="AD1173" s="310">
        <f>IFERROR(_xlfn.MINIFS(Tabla135[Probabilidad residual],Tabla135[Id Riesgo],Tabla135[[#This Row],[Id Riesgo]]),"")</f>
        <v>0</v>
      </c>
      <c r="AE1173" s="310">
        <f>IFERROR(_xlfn.MINIFS(Tabla135[Impacto residual],Tabla135[Id Riesgo],Tabla135[[#This Row],[Id Riesgo]]),"")</f>
        <v>0</v>
      </c>
      <c r="AF1173" s="310" t="str" cm="1">
        <f t="array" ref="AF117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73" s="310" t="str" cm="1">
        <f t="array" ref="AG117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7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73" s="213"/>
      <c r="AJ1173" s="727">
        <f>_xlfn.MINIFS(Tabla135[Probabilidad residual],Tabla135[Id Riesgo],Tabla135[[#This Row],[Id Riesgo]])</f>
        <v>0</v>
      </c>
      <c r="AK1173" s="727">
        <f>_xlfn.MINIFS(Tabla135[Impacto residual],Tabla135[Id Riesgo],Tabla135[[#This Row],[Id Riesgo]])</f>
        <v>0</v>
      </c>
      <c r="AL1173" s="727"/>
      <c r="AM1173" s="727"/>
      <c r="AN1173" s="213"/>
      <c r="AO1173" s="213"/>
      <c r="AP1173" s="213"/>
      <c r="AQ1173" s="213"/>
      <c r="AR1173" s="213"/>
      <c r="AS1173" s="213"/>
      <c r="AT1173" s="213"/>
      <c r="AU1173" s="213"/>
      <c r="AV1173" s="213"/>
      <c r="AW1173" s="213"/>
      <c r="AX1173" s="213"/>
      <c r="AY1173" s="213"/>
    </row>
    <row r="1174" spans="1:51" ht="14.6" x14ac:dyDescent="0.4">
      <c r="A1174" s="735" t="str">
        <f>Tabla135[[#This Row],[Id Riesgo]]</f>
        <v>RC117</v>
      </c>
      <c r="B1174" s="736" t="str">
        <f>Tabla135[[#This Row],[Riesgo]]</f>
        <v/>
      </c>
      <c r="C1174" s="742" t="b">
        <f>Tabla135[[#This Row],[Identificado en paso 1 y 2?]]</f>
        <v>0</v>
      </c>
      <c r="D1174" s="727" t="str">
        <f>_xlfn.XLOOKUP(Tabla135[[#This Row],[Id Riesgo]],Tabla13[Id Riesgo],Tabla13[Probabilidad],"",1)</f>
        <v/>
      </c>
      <c r="E1174" s="727" t="str">
        <f>IF(C1174=TRUE,_xlfn.XLOOKUP(Tabla135[[#This Row],[Id Riesgo]],Tabla13[Id Riesgo],Tabla13[Porcentaje Impacto],"",1),"")</f>
        <v/>
      </c>
      <c r="F1174" s="290" t="str">
        <f t="shared" si="116"/>
        <v>RC117</v>
      </c>
      <c r="G1174" s="415" t="b">
        <f>_xlfn.XLOOKUP(F1174,Tabla13[Id Riesgo],Tabla13[Registro diligenciado],FALSE,1)</f>
        <v>0</v>
      </c>
      <c r="H1174" s="290" t="str">
        <f>IF(G1174,_xlfn.XLOOKUP(F1174,Tabla6[Id Riesgo],Tabla6[DESCRIPCIÓN DEL RIESGO],FALSE,1),"")</f>
        <v/>
      </c>
      <c r="I1174" s="327" t="str">
        <f>_xlfn.XLOOKUP(Tabla135[[#This Row],[Id Riesgo]],Tabla13[Id Riesgo],Tabla13[Probabilidad])</f>
        <v/>
      </c>
      <c r="J1174" s="327" t="str">
        <f>_xlfn.XLOOKUP(Tabla135[[#This Row],[Id Riesgo]],Tabla13[Id Riesgo],Tabla13[Porcentaje Impacto],"",1)</f>
        <v/>
      </c>
      <c r="K1174" s="311">
        <v>3</v>
      </c>
      <c r="L1174" s="314"/>
      <c r="M1174" s="314"/>
      <c r="N1174" s="314"/>
      <c r="O1174" s="295"/>
      <c r="P1174" s="314"/>
      <c r="Q1174" s="328" t="str">
        <f>_xlfn.TEXTJOIN(" ",TRUE,Tabla135[[#This Row],[Actividad - Acción ¿Qué?
Inicia con verbo]],Tabla135[[#This Row],[Complemento
(Observaciones o desviaciones)]])</f>
        <v/>
      </c>
      <c r="R1174" s="295"/>
      <c r="S1174" s="327" t="str">
        <f>_xlfn.XLOOKUP(Tabla135[[#This Row],[Tipo de control]],Tabla7[Tipo de control],Tabla7[Peso],"",1)</f>
        <v/>
      </c>
      <c r="T1174" s="290" t="str">
        <f>_xlfn.XLOOKUP(Tabla135[[#This Row],[Tipo de control]],Tabla7[Tipo de control],Tabla7[Afectación matriz],"",1)</f>
        <v/>
      </c>
      <c r="U1174" s="295"/>
      <c r="V1174" s="327" t="str">
        <f>_xlfn.XLOOKUP(Tabla135[[#This Row],[Implementación]],Tabla11[Implementación],Tabla11[Peso],"",1)</f>
        <v/>
      </c>
      <c r="W1174" s="295"/>
      <c r="X1174" s="295"/>
      <c r="Y1174" s="295"/>
      <c r="Z1174" s="295"/>
      <c r="AA1174" s="310" t="str">
        <f>IFERROR(Tabla135[[#This Row],[Peso del control]]+Tabla135[[#This Row],[Peso de la implementación]],"")</f>
        <v/>
      </c>
      <c r="AB1174" s="310" t="str" cm="1">
        <f t="array" ref="AB1174">IFERROR(IF(Tabla135[[#This Row],[Registro diligenciado]]=TRUE,_xlfn.IFS(AND(Tabla135[[#This Row],[No. de Control]]=1,Tabla135[[#This Row],[Desplazamiento en la Matriz]]="Probabilidad"),D1174-(D1174*Tabla135[[#This Row],[Valor del control]]),AND(Tabla135[[#This Row],[No. de Control]]&gt;1,Tabla135[[#This Row],[Desplazamiento en la Matriz]]="Probabilidad"),AB1173-(AB1173*Tabla135[[#This Row],[Valor del control]]),AND(Tabla135[[#This Row],[No. de Control]]=1,Tabla135[[#This Row],[Desplazamiento en la Matriz]]="Impacto"),D1174,AND(Tabla135[[#This Row],[No. de Control]]&gt;1,Tabla135[[#This Row],[Desplazamiento en la Matriz]]="Impacto"),AB1173),""),"")</f>
        <v/>
      </c>
      <c r="AC1174" s="310" t="str" cm="1">
        <f t="array" ref="AC1174">IFERROR(IF(Tabla135[[#This Row],[Registro diligenciado]]=TRUE,_xlfn.IFS(AND(Tabla135[[#This Row],[No. de Control]]=1,Tabla135[[#This Row],[Desplazamiento en la Matriz]]="Impacto"),E1174-(E1174*Tabla135[[#This Row],[Valor del control]]),AND(Tabla135[[#This Row],[No. de Control]]&gt;1,Tabla135[[#This Row],[Desplazamiento en la Matriz]]="Impacto"),AC1173-(AC1173*Tabla135[[#This Row],[Valor del control]]),AND(Tabla135[[#This Row],[No. de Control]]=1,Tabla135[[#This Row],[Desplazamiento en la Matriz]]="Probabilidad"),E1174,AND(Tabla135[[#This Row],[No. de Control]]&gt;1,Tabla135[[#This Row],[Desplazamiento en la Matriz]]="Probabilidad"),AC1173),""),"")</f>
        <v/>
      </c>
      <c r="AD1174" s="310">
        <f>IFERROR(_xlfn.MINIFS(Tabla135[Probabilidad residual],Tabla135[Id Riesgo],Tabla135[[#This Row],[Id Riesgo]]),"")</f>
        <v>0</v>
      </c>
      <c r="AE1174" s="310">
        <f>IFERROR(_xlfn.MINIFS(Tabla135[Impacto residual],Tabla135[Id Riesgo],Tabla135[[#This Row],[Id Riesgo]]),"")</f>
        <v>0</v>
      </c>
      <c r="AF1174" s="310" t="str" cm="1">
        <f t="array" ref="AF117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74" s="310" t="str" cm="1">
        <f t="array" ref="AG117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7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74" s="213"/>
      <c r="AJ1174" s="727">
        <f>_xlfn.MINIFS(Tabla135[Probabilidad residual],Tabla135[Id Riesgo],Tabla135[[#This Row],[Id Riesgo]])</f>
        <v>0</v>
      </c>
      <c r="AK1174" s="727">
        <f>_xlfn.MINIFS(Tabla135[Impacto residual],Tabla135[Id Riesgo],Tabla135[[#This Row],[Id Riesgo]])</f>
        <v>0</v>
      </c>
      <c r="AL1174" s="727"/>
      <c r="AM1174" s="727"/>
      <c r="AN1174" s="213"/>
      <c r="AO1174" s="213"/>
      <c r="AP1174" s="213"/>
      <c r="AQ1174" s="213"/>
      <c r="AR1174" s="213"/>
      <c r="AS1174" s="213"/>
      <c r="AT1174" s="213"/>
      <c r="AU1174" s="213"/>
      <c r="AV1174" s="213"/>
      <c r="AW1174" s="213"/>
      <c r="AX1174" s="213"/>
      <c r="AY1174" s="213"/>
    </row>
    <row r="1175" spans="1:51" ht="14.6" x14ac:dyDescent="0.4">
      <c r="A1175" s="735" t="str">
        <f>Tabla135[[#This Row],[Id Riesgo]]</f>
        <v>RC117</v>
      </c>
      <c r="B1175" s="736" t="str">
        <f>Tabla135[[#This Row],[Riesgo]]</f>
        <v/>
      </c>
      <c r="C1175" s="742" t="b">
        <f>Tabla135[[#This Row],[Identificado en paso 1 y 2?]]</f>
        <v>0</v>
      </c>
      <c r="D1175" s="727" t="str">
        <f>_xlfn.XLOOKUP(Tabla135[[#This Row],[Id Riesgo]],Tabla13[Id Riesgo],Tabla13[Probabilidad],"",1)</f>
        <v/>
      </c>
      <c r="E1175" s="727" t="str">
        <f>IF(C1175=TRUE,_xlfn.XLOOKUP(Tabla135[[#This Row],[Id Riesgo]],Tabla13[Id Riesgo],Tabla13[Porcentaje Impacto],"",1),"")</f>
        <v/>
      </c>
      <c r="F1175" s="290" t="str">
        <f t="shared" si="116"/>
        <v>RC117</v>
      </c>
      <c r="G1175" s="415" t="b">
        <f>_xlfn.XLOOKUP(F1175,Tabla13[Id Riesgo],Tabla13[Registro diligenciado],FALSE,1)</f>
        <v>0</v>
      </c>
      <c r="H1175" s="290" t="str">
        <f>IF(G1175,_xlfn.XLOOKUP(F1175,Tabla6[Id Riesgo],Tabla6[DESCRIPCIÓN DEL RIESGO],FALSE,1),"")</f>
        <v/>
      </c>
      <c r="I1175" s="327" t="str">
        <f>_xlfn.XLOOKUP(Tabla135[[#This Row],[Id Riesgo]],Tabla13[Id Riesgo],Tabla13[Probabilidad])</f>
        <v/>
      </c>
      <c r="J1175" s="327" t="str">
        <f>_xlfn.XLOOKUP(Tabla135[[#This Row],[Id Riesgo]],Tabla13[Id Riesgo],Tabla13[Porcentaje Impacto],"",1)</f>
        <v/>
      </c>
      <c r="K1175" s="311">
        <v>4</v>
      </c>
      <c r="L1175" s="314"/>
      <c r="M1175" s="314"/>
      <c r="N1175" s="314"/>
      <c r="O1175" s="295"/>
      <c r="P1175" s="314"/>
      <c r="Q1175" s="328" t="str">
        <f>_xlfn.TEXTJOIN(" ",TRUE,Tabla135[[#This Row],[Actividad - Acción ¿Qué?
Inicia con verbo]],Tabla135[[#This Row],[Complemento
(Observaciones o desviaciones)]])</f>
        <v/>
      </c>
      <c r="R1175" s="295"/>
      <c r="S1175" s="327" t="str">
        <f>_xlfn.XLOOKUP(Tabla135[[#This Row],[Tipo de control]],Tabla7[Tipo de control],Tabla7[Peso],"",1)</f>
        <v/>
      </c>
      <c r="T1175" s="290" t="str">
        <f>_xlfn.XLOOKUP(Tabla135[[#This Row],[Tipo de control]],Tabla7[Tipo de control],Tabla7[Afectación matriz],"",1)</f>
        <v/>
      </c>
      <c r="U1175" s="295"/>
      <c r="V1175" s="327" t="str">
        <f>_xlfn.XLOOKUP(Tabla135[[#This Row],[Implementación]],Tabla11[Implementación],Tabla11[Peso],"",1)</f>
        <v/>
      </c>
      <c r="W1175" s="295"/>
      <c r="X1175" s="295"/>
      <c r="Y1175" s="295"/>
      <c r="Z1175" s="295"/>
      <c r="AA1175" s="310" t="str">
        <f>IFERROR(Tabla135[[#This Row],[Peso del control]]+Tabla135[[#This Row],[Peso de la implementación]],"")</f>
        <v/>
      </c>
      <c r="AB1175" s="310" t="str" cm="1">
        <f t="array" ref="AB1175">IFERROR(IF(Tabla135[[#This Row],[Registro diligenciado]]=TRUE,_xlfn.IFS(AND(Tabla135[[#This Row],[No. de Control]]=1,Tabla135[[#This Row],[Desplazamiento en la Matriz]]="Probabilidad"),D1175-(D1175*Tabla135[[#This Row],[Valor del control]]),AND(Tabla135[[#This Row],[No. de Control]]&gt;1,Tabla135[[#This Row],[Desplazamiento en la Matriz]]="Probabilidad"),AB1174-(AB1174*Tabla135[[#This Row],[Valor del control]]),AND(Tabla135[[#This Row],[No. de Control]]=1,Tabla135[[#This Row],[Desplazamiento en la Matriz]]="Impacto"),D1175,AND(Tabla135[[#This Row],[No. de Control]]&gt;1,Tabla135[[#This Row],[Desplazamiento en la Matriz]]="Impacto"),AB1174),""),"")</f>
        <v/>
      </c>
      <c r="AC1175" s="310" t="str" cm="1">
        <f t="array" ref="AC1175">IFERROR(IF(Tabla135[[#This Row],[Registro diligenciado]]=TRUE,_xlfn.IFS(AND(Tabla135[[#This Row],[No. de Control]]=1,Tabla135[[#This Row],[Desplazamiento en la Matriz]]="Impacto"),E1175-(E1175*Tabla135[[#This Row],[Valor del control]]),AND(Tabla135[[#This Row],[No. de Control]]&gt;1,Tabla135[[#This Row],[Desplazamiento en la Matriz]]="Impacto"),AC1174-(AC1174*Tabla135[[#This Row],[Valor del control]]),AND(Tabla135[[#This Row],[No. de Control]]=1,Tabla135[[#This Row],[Desplazamiento en la Matriz]]="Probabilidad"),E1175,AND(Tabla135[[#This Row],[No. de Control]]&gt;1,Tabla135[[#This Row],[Desplazamiento en la Matriz]]="Probabilidad"),AC1174),""),"")</f>
        <v/>
      </c>
      <c r="AD1175" s="310">
        <f>IFERROR(_xlfn.MINIFS(Tabla135[Probabilidad residual],Tabla135[Id Riesgo],Tabla135[[#This Row],[Id Riesgo]]),"")</f>
        <v>0</v>
      </c>
      <c r="AE1175" s="310">
        <f>IFERROR(_xlfn.MINIFS(Tabla135[Impacto residual],Tabla135[Id Riesgo],Tabla135[[#This Row],[Id Riesgo]]),"")</f>
        <v>0</v>
      </c>
      <c r="AF1175" s="310" t="str" cm="1">
        <f t="array" ref="AF117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75" s="310" t="str" cm="1">
        <f t="array" ref="AG117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7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75" s="213"/>
      <c r="AJ1175" s="727">
        <f>_xlfn.MINIFS(Tabla135[Probabilidad residual],Tabla135[Id Riesgo],Tabla135[[#This Row],[Id Riesgo]])</f>
        <v>0</v>
      </c>
      <c r="AK1175" s="727">
        <f>_xlfn.MINIFS(Tabla135[Impacto residual],Tabla135[Id Riesgo],Tabla135[[#This Row],[Id Riesgo]])</f>
        <v>0</v>
      </c>
      <c r="AL1175" s="727"/>
      <c r="AM1175" s="727"/>
      <c r="AN1175" s="213"/>
      <c r="AO1175" s="213"/>
      <c r="AP1175" s="213"/>
      <c r="AQ1175" s="213"/>
      <c r="AR1175" s="213"/>
      <c r="AS1175" s="213"/>
      <c r="AT1175" s="213"/>
      <c r="AU1175" s="213"/>
      <c r="AV1175" s="213"/>
      <c r="AW1175" s="213"/>
      <c r="AX1175" s="213"/>
      <c r="AY1175" s="213"/>
    </row>
    <row r="1176" spans="1:51" ht="14.6" x14ac:dyDescent="0.4">
      <c r="A1176" s="735" t="str">
        <f>Tabla135[[#This Row],[Id Riesgo]]</f>
        <v>RC117</v>
      </c>
      <c r="B1176" s="736" t="str">
        <f>Tabla135[[#This Row],[Riesgo]]</f>
        <v/>
      </c>
      <c r="C1176" s="742" t="b">
        <f>Tabla135[[#This Row],[Identificado en paso 1 y 2?]]</f>
        <v>0</v>
      </c>
      <c r="D1176" s="727" t="str">
        <f>_xlfn.XLOOKUP(Tabla135[[#This Row],[Id Riesgo]],Tabla13[Id Riesgo],Tabla13[Probabilidad],"",1)</f>
        <v/>
      </c>
      <c r="E1176" s="727" t="str">
        <f>IF(C1176=TRUE,_xlfn.XLOOKUP(Tabla135[[#This Row],[Id Riesgo]],Tabla13[Id Riesgo],Tabla13[Porcentaje Impacto],"",1),"")</f>
        <v/>
      </c>
      <c r="F1176" s="290" t="str">
        <f t="shared" si="116"/>
        <v>RC117</v>
      </c>
      <c r="G1176" s="415" t="b">
        <f>_xlfn.XLOOKUP(F1176,Tabla13[Id Riesgo],Tabla13[Registro diligenciado],FALSE,1)</f>
        <v>0</v>
      </c>
      <c r="H1176" s="290" t="str">
        <f>IF(G1176,_xlfn.XLOOKUP(F1176,Tabla6[Id Riesgo],Tabla6[DESCRIPCIÓN DEL RIESGO],FALSE,1),"")</f>
        <v/>
      </c>
      <c r="I1176" s="327" t="str">
        <f>_xlfn.XLOOKUP(Tabla135[[#This Row],[Id Riesgo]],Tabla13[Id Riesgo],Tabla13[Probabilidad])</f>
        <v/>
      </c>
      <c r="J1176" s="327" t="str">
        <f>_xlfn.XLOOKUP(Tabla135[[#This Row],[Id Riesgo]],Tabla13[Id Riesgo],Tabla13[Porcentaje Impacto],"",1)</f>
        <v/>
      </c>
      <c r="K1176" s="311">
        <v>5</v>
      </c>
      <c r="L1176" s="314"/>
      <c r="M1176" s="314"/>
      <c r="N1176" s="314"/>
      <c r="O1176" s="295"/>
      <c r="P1176" s="314"/>
      <c r="Q1176" s="328" t="str">
        <f>_xlfn.TEXTJOIN(" ",TRUE,Tabla135[[#This Row],[Actividad - Acción ¿Qué?
Inicia con verbo]],Tabla135[[#This Row],[Complemento
(Observaciones o desviaciones)]])</f>
        <v/>
      </c>
      <c r="R1176" s="295"/>
      <c r="S1176" s="327" t="str">
        <f>_xlfn.XLOOKUP(Tabla135[[#This Row],[Tipo de control]],Tabla7[Tipo de control],Tabla7[Peso],"",1)</f>
        <v/>
      </c>
      <c r="T1176" s="290" t="str">
        <f>_xlfn.XLOOKUP(Tabla135[[#This Row],[Tipo de control]],Tabla7[Tipo de control],Tabla7[Afectación matriz],"",1)</f>
        <v/>
      </c>
      <c r="U1176" s="295"/>
      <c r="V1176" s="327" t="str">
        <f>_xlfn.XLOOKUP(Tabla135[[#This Row],[Implementación]],Tabla11[Implementación],Tabla11[Peso],"",1)</f>
        <v/>
      </c>
      <c r="W1176" s="295"/>
      <c r="X1176" s="295"/>
      <c r="Y1176" s="295"/>
      <c r="Z1176" s="295"/>
      <c r="AA1176" s="310" t="str">
        <f>IFERROR(Tabla135[[#This Row],[Peso del control]]+Tabla135[[#This Row],[Peso de la implementación]],"")</f>
        <v/>
      </c>
      <c r="AB1176" s="310" t="str" cm="1">
        <f t="array" ref="AB1176">IFERROR(IF(Tabla135[[#This Row],[Registro diligenciado]]=TRUE,_xlfn.IFS(AND(Tabla135[[#This Row],[No. de Control]]=1,Tabla135[[#This Row],[Desplazamiento en la Matriz]]="Probabilidad"),D1176-(D1176*Tabla135[[#This Row],[Valor del control]]),AND(Tabla135[[#This Row],[No. de Control]]&gt;1,Tabla135[[#This Row],[Desplazamiento en la Matriz]]="Probabilidad"),AB1175-(AB1175*Tabla135[[#This Row],[Valor del control]]),AND(Tabla135[[#This Row],[No. de Control]]=1,Tabla135[[#This Row],[Desplazamiento en la Matriz]]="Impacto"),D1176,AND(Tabla135[[#This Row],[No. de Control]]&gt;1,Tabla135[[#This Row],[Desplazamiento en la Matriz]]="Impacto"),AB1175),""),"")</f>
        <v/>
      </c>
      <c r="AC1176" s="310" t="str" cm="1">
        <f t="array" ref="AC1176">IFERROR(IF(Tabla135[[#This Row],[Registro diligenciado]]=TRUE,_xlfn.IFS(AND(Tabla135[[#This Row],[No. de Control]]=1,Tabla135[[#This Row],[Desplazamiento en la Matriz]]="Impacto"),E1176-(E1176*Tabla135[[#This Row],[Valor del control]]),AND(Tabla135[[#This Row],[No. de Control]]&gt;1,Tabla135[[#This Row],[Desplazamiento en la Matriz]]="Impacto"),AC1175-(AC1175*Tabla135[[#This Row],[Valor del control]]),AND(Tabla135[[#This Row],[No. de Control]]=1,Tabla135[[#This Row],[Desplazamiento en la Matriz]]="Probabilidad"),E1176,AND(Tabla135[[#This Row],[No. de Control]]&gt;1,Tabla135[[#This Row],[Desplazamiento en la Matriz]]="Probabilidad"),AC1175),""),"")</f>
        <v/>
      </c>
      <c r="AD1176" s="310">
        <f>IFERROR(_xlfn.MINIFS(Tabla135[Probabilidad residual],Tabla135[Id Riesgo],Tabla135[[#This Row],[Id Riesgo]]),"")</f>
        <v>0</v>
      </c>
      <c r="AE1176" s="310">
        <f>IFERROR(_xlfn.MINIFS(Tabla135[Impacto residual],Tabla135[Id Riesgo],Tabla135[[#This Row],[Id Riesgo]]),"")</f>
        <v>0</v>
      </c>
      <c r="AF1176" s="310" t="str" cm="1">
        <f t="array" ref="AF117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76" s="310" t="str" cm="1">
        <f t="array" ref="AG117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7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76" s="213"/>
      <c r="AJ1176" s="727">
        <f>_xlfn.MINIFS(Tabla135[Probabilidad residual],Tabla135[Id Riesgo],Tabla135[[#This Row],[Id Riesgo]])</f>
        <v>0</v>
      </c>
      <c r="AK1176" s="727">
        <f>_xlfn.MINIFS(Tabla135[Impacto residual],Tabla135[Id Riesgo],Tabla135[[#This Row],[Id Riesgo]])</f>
        <v>0</v>
      </c>
      <c r="AL1176" s="727"/>
      <c r="AM1176" s="727"/>
      <c r="AN1176" s="213"/>
      <c r="AO1176" s="213"/>
      <c r="AP1176" s="213"/>
      <c r="AQ1176" s="213"/>
      <c r="AR1176" s="213"/>
      <c r="AS1176" s="213"/>
      <c r="AT1176" s="213"/>
      <c r="AU1176" s="213"/>
      <c r="AV1176" s="213"/>
      <c r="AW1176" s="213"/>
      <c r="AX1176" s="213"/>
      <c r="AY1176" s="213"/>
    </row>
    <row r="1177" spans="1:51" ht="14.6" x14ac:dyDescent="0.4">
      <c r="A1177" s="735" t="str">
        <f>Tabla135[[#This Row],[Id Riesgo]]</f>
        <v>RC117</v>
      </c>
      <c r="B1177" s="736" t="str">
        <f>Tabla135[[#This Row],[Riesgo]]</f>
        <v/>
      </c>
      <c r="C1177" s="742" t="b">
        <f>Tabla135[[#This Row],[Identificado en paso 1 y 2?]]</f>
        <v>0</v>
      </c>
      <c r="D1177" s="727" t="str">
        <f>_xlfn.XLOOKUP(Tabla135[[#This Row],[Id Riesgo]],Tabla13[Id Riesgo],Tabla13[Probabilidad],"",1)</f>
        <v/>
      </c>
      <c r="E1177" s="727" t="str">
        <f>IF(C1177=TRUE,_xlfn.XLOOKUP(Tabla135[[#This Row],[Id Riesgo]],Tabla13[Id Riesgo],Tabla13[Porcentaje Impacto],"",1),"")</f>
        <v/>
      </c>
      <c r="F1177" s="290" t="str">
        <f t="shared" si="116"/>
        <v>RC117</v>
      </c>
      <c r="G1177" s="415" t="b">
        <f>_xlfn.XLOOKUP(F1177,Tabla13[Id Riesgo],Tabla13[Registro diligenciado],FALSE,1)</f>
        <v>0</v>
      </c>
      <c r="H1177" s="290" t="str">
        <f>IF(G1177,_xlfn.XLOOKUP(F1177,Tabla6[Id Riesgo],Tabla6[DESCRIPCIÓN DEL RIESGO],FALSE,1),"")</f>
        <v/>
      </c>
      <c r="I1177" s="327" t="str">
        <f>_xlfn.XLOOKUP(Tabla135[[#This Row],[Id Riesgo]],Tabla13[Id Riesgo],Tabla13[Probabilidad])</f>
        <v/>
      </c>
      <c r="J1177" s="327" t="str">
        <f>_xlfn.XLOOKUP(Tabla135[[#This Row],[Id Riesgo]],Tabla13[Id Riesgo],Tabla13[Porcentaje Impacto],"",1)</f>
        <v/>
      </c>
      <c r="K1177" s="311">
        <v>6</v>
      </c>
      <c r="L1177" s="314"/>
      <c r="M1177" s="314"/>
      <c r="N1177" s="314"/>
      <c r="O1177" s="295"/>
      <c r="P1177" s="314"/>
      <c r="Q1177" s="328" t="str">
        <f>_xlfn.TEXTJOIN(" ",TRUE,Tabla135[[#This Row],[Actividad - Acción ¿Qué?
Inicia con verbo]],Tabla135[[#This Row],[Complemento
(Observaciones o desviaciones)]])</f>
        <v/>
      </c>
      <c r="R1177" s="295"/>
      <c r="S1177" s="327" t="str">
        <f>_xlfn.XLOOKUP(Tabla135[[#This Row],[Tipo de control]],Tabla7[Tipo de control],Tabla7[Peso],"",1)</f>
        <v/>
      </c>
      <c r="T1177" s="290" t="str">
        <f>_xlfn.XLOOKUP(Tabla135[[#This Row],[Tipo de control]],Tabla7[Tipo de control],Tabla7[Afectación matriz],"",1)</f>
        <v/>
      </c>
      <c r="U1177" s="295"/>
      <c r="V1177" s="327" t="str">
        <f>_xlfn.XLOOKUP(Tabla135[[#This Row],[Implementación]],Tabla11[Implementación],Tabla11[Peso],"",1)</f>
        <v/>
      </c>
      <c r="W1177" s="295"/>
      <c r="X1177" s="295"/>
      <c r="Y1177" s="295"/>
      <c r="Z1177" s="295"/>
      <c r="AA1177" s="310" t="str">
        <f>IFERROR(Tabla135[[#This Row],[Peso del control]]+Tabla135[[#This Row],[Peso de la implementación]],"")</f>
        <v/>
      </c>
      <c r="AB1177" s="310" t="str" cm="1">
        <f t="array" ref="AB1177">IFERROR(IF(Tabla135[[#This Row],[Registro diligenciado]]=TRUE,_xlfn.IFS(AND(Tabla135[[#This Row],[No. de Control]]=1,Tabla135[[#This Row],[Desplazamiento en la Matriz]]="Probabilidad"),D1177-(D1177*Tabla135[[#This Row],[Valor del control]]),AND(Tabla135[[#This Row],[No. de Control]]&gt;1,Tabla135[[#This Row],[Desplazamiento en la Matriz]]="Probabilidad"),AB1176-(AB1176*Tabla135[[#This Row],[Valor del control]]),AND(Tabla135[[#This Row],[No. de Control]]=1,Tabla135[[#This Row],[Desplazamiento en la Matriz]]="Impacto"),D1177,AND(Tabla135[[#This Row],[No. de Control]]&gt;1,Tabla135[[#This Row],[Desplazamiento en la Matriz]]="Impacto"),AB1176),""),"")</f>
        <v/>
      </c>
      <c r="AC1177" s="310" t="str" cm="1">
        <f t="array" ref="AC1177">IFERROR(IF(Tabla135[[#This Row],[Registro diligenciado]]=TRUE,_xlfn.IFS(AND(Tabla135[[#This Row],[No. de Control]]=1,Tabla135[[#This Row],[Desplazamiento en la Matriz]]="Impacto"),E1177-(E1177*Tabla135[[#This Row],[Valor del control]]),AND(Tabla135[[#This Row],[No. de Control]]&gt;1,Tabla135[[#This Row],[Desplazamiento en la Matriz]]="Impacto"),AC1176-(AC1176*Tabla135[[#This Row],[Valor del control]]),AND(Tabla135[[#This Row],[No. de Control]]=1,Tabla135[[#This Row],[Desplazamiento en la Matriz]]="Probabilidad"),E1177,AND(Tabla135[[#This Row],[No. de Control]]&gt;1,Tabla135[[#This Row],[Desplazamiento en la Matriz]]="Probabilidad"),AC1176),""),"")</f>
        <v/>
      </c>
      <c r="AD1177" s="310">
        <f>IFERROR(_xlfn.MINIFS(Tabla135[Probabilidad residual],Tabla135[Id Riesgo],Tabla135[[#This Row],[Id Riesgo]]),"")</f>
        <v>0</v>
      </c>
      <c r="AE1177" s="310">
        <f>IFERROR(_xlfn.MINIFS(Tabla135[Impacto residual],Tabla135[Id Riesgo],Tabla135[[#This Row],[Id Riesgo]]),"")</f>
        <v>0</v>
      </c>
      <c r="AF1177" s="310" t="str" cm="1">
        <f t="array" ref="AF117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77" s="310" t="str" cm="1">
        <f t="array" ref="AG117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7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77" s="213"/>
      <c r="AJ1177" s="727">
        <f>_xlfn.MINIFS(Tabla135[Probabilidad residual],Tabla135[Id Riesgo],Tabla135[[#This Row],[Id Riesgo]])</f>
        <v>0</v>
      </c>
      <c r="AK1177" s="727">
        <f>_xlfn.MINIFS(Tabla135[Impacto residual],Tabla135[Id Riesgo],Tabla135[[#This Row],[Id Riesgo]])</f>
        <v>0</v>
      </c>
      <c r="AL1177" s="727"/>
      <c r="AM1177" s="727"/>
      <c r="AN1177" s="213"/>
      <c r="AO1177" s="213"/>
      <c r="AP1177" s="213"/>
      <c r="AQ1177" s="213"/>
      <c r="AR1177" s="213"/>
      <c r="AS1177" s="213"/>
      <c r="AT1177" s="213"/>
      <c r="AU1177" s="213"/>
      <c r="AV1177" s="213"/>
      <c r="AW1177" s="213"/>
      <c r="AX1177" s="213"/>
      <c r="AY1177" s="213"/>
    </row>
    <row r="1178" spans="1:51" ht="14.6" x14ac:dyDescent="0.4">
      <c r="A1178" s="735" t="str">
        <f>Tabla135[[#This Row],[Id Riesgo]]</f>
        <v>RC117</v>
      </c>
      <c r="B1178" s="736" t="str">
        <f>Tabla135[[#This Row],[Riesgo]]</f>
        <v/>
      </c>
      <c r="C1178" s="742" t="b">
        <f>Tabla135[[#This Row],[Identificado en paso 1 y 2?]]</f>
        <v>0</v>
      </c>
      <c r="D1178" s="727" t="str">
        <f>_xlfn.XLOOKUP(Tabla135[[#This Row],[Id Riesgo]],Tabla13[Id Riesgo],Tabla13[Probabilidad],"",1)</f>
        <v/>
      </c>
      <c r="E1178" s="727" t="str">
        <f>IF(C1178=TRUE,_xlfn.XLOOKUP(Tabla135[[#This Row],[Id Riesgo]],Tabla13[Id Riesgo],Tabla13[Porcentaje Impacto],"",1),"")</f>
        <v/>
      </c>
      <c r="F1178" s="290" t="str">
        <f t="shared" si="116"/>
        <v>RC117</v>
      </c>
      <c r="G1178" s="415" t="b">
        <f>_xlfn.XLOOKUP(F1178,Tabla13[Id Riesgo],Tabla13[Registro diligenciado],FALSE,1)</f>
        <v>0</v>
      </c>
      <c r="H1178" s="290" t="str">
        <f>IF(G1178,_xlfn.XLOOKUP(F1178,Tabla6[Id Riesgo],Tabla6[DESCRIPCIÓN DEL RIESGO],FALSE,1),"")</f>
        <v/>
      </c>
      <c r="I1178" s="327" t="str">
        <f>_xlfn.XLOOKUP(Tabla135[[#This Row],[Id Riesgo]],Tabla13[Id Riesgo],Tabla13[Probabilidad])</f>
        <v/>
      </c>
      <c r="J1178" s="327" t="str">
        <f>_xlfn.XLOOKUP(Tabla135[[#This Row],[Id Riesgo]],Tabla13[Id Riesgo],Tabla13[Porcentaje Impacto],"",1)</f>
        <v/>
      </c>
      <c r="K1178" s="311">
        <v>7</v>
      </c>
      <c r="L1178" s="314"/>
      <c r="M1178" s="314"/>
      <c r="N1178" s="314"/>
      <c r="O1178" s="295"/>
      <c r="P1178" s="314"/>
      <c r="Q1178" s="328" t="str">
        <f>_xlfn.TEXTJOIN(" ",TRUE,Tabla135[[#This Row],[Actividad - Acción ¿Qué?
Inicia con verbo]],Tabla135[[#This Row],[Complemento
(Observaciones o desviaciones)]])</f>
        <v/>
      </c>
      <c r="R1178" s="295"/>
      <c r="S1178" s="327" t="str">
        <f>_xlfn.XLOOKUP(Tabla135[[#This Row],[Tipo de control]],Tabla7[Tipo de control],Tabla7[Peso],"",1)</f>
        <v/>
      </c>
      <c r="T1178" s="290" t="str">
        <f>_xlfn.XLOOKUP(Tabla135[[#This Row],[Tipo de control]],Tabla7[Tipo de control],Tabla7[Afectación matriz],"",1)</f>
        <v/>
      </c>
      <c r="U1178" s="295"/>
      <c r="V1178" s="327" t="str">
        <f>_xlfn.XLOOKUP(Tabla135[[#This Row],[Implementación]],Tabla11[Implementación],Tabla11[Peso],"",1)</f>
        <v/>
      </c>
      <c r="W1178" s="295"/>
      <c r="X1178" s="295"/>
      <c r="Y1178" s="295"/>
      <c r="Z1178" s="295"/>
      <c r="AA1178" s="310" t="str">
        <f>IFERROR(Tabla135[[#This Row],[Peso del control]]+Tabla135[[#This Row],[Peso de la implementación]],"")</f>
        <v/>
      </c>
      <c r="AB1178" s="310" t="str" cm="1">
        <f t="array" ref="AB1178">IFERROR(IF(Tabla135[[#This Row],[Registro diligenciado]]=TRUE,_xlfn.IFS(AND(Tabla135[[#This Row],[No. de Control]]=1,Tabla135[[#This Row],[Desplazamiento en la Matriz]]="Probabilidad"),D1178-(D1178*Tabla135[[#This Row],[Valor del control]]),AND(Tabla135[[#This Row],[No. de Control]]&gt;1,Tabla135[[#This Row],[Desplazamiento en la Matriz]]="Probabilidad"),AB1177-(AB1177*Tabla135[[#This Row],[Valor del control]]),AND(Tabla135[[#This Row],[No. de Control]]=1,Tabla135[[#This Row],[Desplazamiento en la Matriz]]="Impacto"),D1178,AND(Tabla135[[#This Row],[No. de Control]]&gt;1,Tabla135[[#This Row],[Desplazamiento en la Matriz]]="Impacto"),AB1177),""),"")</f>
        <v/>
      </c>
      <c r="AC1178" s="310" t="str" cm="1">
        <f t="array" ref="AC1178">IFERROR(IF(Tabla135[[#This Row],[Registro diligenciado]]=TRUE,_xlfn.IFS(AND(Tabla135[[#This Row],[No. de Control]]=1,Tabla135[[#This Row],[Desplazamiento en la Matriz]]="Impacto"),E1178-(E1178*Tabla135[[#This Row],[Valor del control]]),AND(Tabla135[[#This Row],[No. de Control]]&gt;1,Tabla135[[#This Row],[Desplazamiento en la Matriz]]="Impacto"),AC1177-(AC1177*Tabla135[[#This Row],[Valor del control]]),AND(Tabla135[[#This Row],[No. de Control]]=1,Tabla135[[#This Row],[Desplazamiento en la Matriz]]="Probabilidad"),E1178,AND(Tabla135[[#This Row],[No. de Control]]&gt;1,Tabla135[[#This Row],[Desplazamiento en la Matriz]]="Probabilidad"),AC1177),""),"")</f>
        <v/>
      </c>
      <c r="AD1178" s="310">
        <f>IFERROR(_xlfn.MINIFS(Tabla135[Probabilidad residual],Tabla135[Id Riesgo],Tabla135[[#This Row],[Id Riesgo]]),"")</f>
        <v>0</v>
      </c>
      <c r="AE1178" s="310">
        <f>IFERROR(_xlfn.MINIFS(Tabla135[Impacto residual],Tabla135[Id Riesgo],Tabla135[[#This Row],[Id Riesgo]]),"")</f>
        <v>0</v>
      </c>
      <c r="AF1178" s="310" t="str" cm="1">
        <f t="array" ref="AF117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78" s="310" t="str" cm="1">
        <f t="array" ref="AG117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7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78" s="213"/>
      <c r="AJ1178" s="727">
        <f>_xlfn.MINIFS(Tabla135[Probabilidad residual],Tabla135[Id Riesgo],Tabla135[[#This Row],[Id Riesgo]])</f>
        <v>0</v>
      </c>
      <c r="AK1178" s="727">
        <f>_xlfn.MINIFS(Tabla135[Impacto residual],Tabla135[Id Riesgo],Tabla135[[#This Row],[Id Riesgo]])</f>
        <v>0</v>
      </c>
      <c r="AL1178" s="727"/>
      <c r="AM1178" s="727"/>
      <c r="AN1178" s="213"/>
      <c r="AO1178" s="213"/>
      <c r="AP1178" s="213"/>
      <c r="AQ1178" s="213"/>
      <c r="AR1178" s="213"/>
      <c r="AS1178" s="213"/>
      <c r="AT1178" s="213"/>
      <c r="AU1178" s="213"/>
      <c r="AV1178" s="213"/>
      <c r="AW1178" s="213"/>
      <c r="AX1178" s="213"/>
      <c r="AY1178" s="213"/>
    </row>
    <row r="1179" spans="1:51" ht="14.6" x14ac:dyDescent="0.4">
      <c r="A1179" s="735" t="str">
        <f>Tabla135[[#This Row],[Id Riesgo]]</f>
        <v>RC117</v>
      </c>
      <c r="B1179" s="736" t="str">
        <f>Tabla135[[#This Row],[Riesgo]]</f>
        <v/>
      </c>
      <c r="C1179" s="742" t="b">
        <f>Tabla135[[#This Row],[Identificado en paso 1 y 2?]]</f>
        <v>0</v>
      </c>
      <c r="D1179" s="727" t="str">
        <f>_xlfn.XLOOKUP(Tabla135[[#This Row],[Id Riesgo]],Tabla13[Id Riesgo],Tabla13[Probabilidad],"",1)</f>
        <v/>
      </c>
      <c r="E1179" s="727" t="str">
        <f>IF(C1179=TRUE,_xlfn.XLOOKUP(Tabla135[[#This Row],[Id Riesgo]],Tabla13[Id Riesgo],Tabla13[Porcentaje Impacto],"",1),"")</f>
        <v/>
      </c>
      <c r="F1179" s="290" t="str">
        <f t="shared" si="116"/>
        <v>RC117</v>
      </c>
      <c r="G1179" s="415" t="b">
        <f>_xlfn.XLOOKUP(F1179,Tabla13[Id Riesgo],Tabla13[Registro diligenciado],FALSE,1)</f>
        <v>0</v>
      </c>
      <c r="H1179" s="290" t="str">
        <f>IF(G1179,_xlfn.XLOOKUP(F1179,Tabla6[Id Riesgo],Tabla6[DESCRIPCIÓN DEL RIESGO],FALSE,1),"")</f>
        <v/>
      </c>
      <c r="I1179" s="327" t="str">
        <f>_xlfn.XLOOKUP(Tabla135[[#This Row],[Id Riesgo]],Tabla13[Id Riesgo],Tabla13[Probabilidad])</f>
        <v/>
      </c>
      <c r="J1179" s="327" t="str">
        <f>_xlfn.XLOOKUP(Tabla135[[#This Row],[Id Riesgo]],Tabla13[Id Riesgo],Tabla13[Porcentaje Impacto],"",1)</f>
        <v/>
      </c>
      <c r="K1179" s="311">
        <v>8</v>
      </c>
      <c r="L1179" s="314"/>
      <c r="M1179" s="314"/>
      <c r="N1179" s="314"/>
      <c r="O1179" s="295"/>
      <c r="P1179" s="314"/>
      <c r="Q1179" s="328" t="str">
        <f>_xlfn.TEXTJOIN(" ",TRUE,Tabla135[[#This Row],[Actividad - Acción ¿Qué?
Inicia con verbo]],Tabla135[[#This Row],[Complemento
(Observaciones o desviaciones)]])</f>
        <v/>
      </c>
      <c r="R1179" s="295"/>
      <c r="S1179" s="327" t="str">
        <f>_xlfn.XLOOKUP(Tabla135[[#This Row],[Tipo de control]],Tabla7[Tipo de control],Tabla7[Peso],"",1)</f>
        <v/>
      </c>
      <c r="T1179" s="290" t="str">
        <f>_xlfn.XLOOKUP(Tabla135[[#This Row],[Tipo de control]],Tabla7[Tipo de control],Tabla7[Afectación matriz],"",1)</f>
        <v/>
      </c>
      <c r="U1179" s="295"/>
      <c r="V1179" s="327" t="str">
        <f>_xlfn.XLOOKUP(Tabla135[[#This Row],[Implementación]],Tabla11[Implementación],Tabla11[Peso],"",1)</f>
        <v/>
      </c>
      <c r="W1179" s="295"/>
      <c r="X1179" s="295"/>
      <c r="Y1179" s="295"/>
      <c r="Z1179" s="295"/>
      <c r="AA1179" s="310" t="str">
        <f>IFERROR(Tabla135[[#This Row],[Peso del control]]+Tabla135[[#This Row],[Peso de la implementación]],"")</f>
        <v/>
      </c>
      <c r="AB1179" s="310" t="str" cm="1">
        <f t="array" ref="AB1179">IFERROR(IF(Tabla135[[#This Row],[Registro diligenciado]]=TRUE,_xlfn.IFS(AND(Tabla135[[#This Row],[No. de Control]]=1,Tabla135[[#This Row],[Desplazamiento en la Matriz]]="Probabilidad"),D1179-(D1179*Tabla135[[#This Row],[Valor del control]]),AND(Tabla135[[#This Row],[No. de Control]]&gt;1,Tabla135[[#This Row],[Desplazamiento en la Matriz]]="Probabilidad"),AB1178-(AB1178*Tabla135[[#This Row],[Valor del control]]),AND(Tabla135[[#This Row],[No. de Control]]=1,Tabla135[[#This Row],[Desplazamiento en la Matriz]]="Impacto"),D1179,AND(Tabla135[[#This Row],[No. de Control]]&gt;1,Tabla135[[#This Row],[Desplazamiento en la Matriz]]="Impacto"),AB1178),""),"")</f>
        <v/>
      </c>
      <c r="AC1179" s="310" t="str" cm="1">
        <f t="array" ref="AC1179">IFERROR(IF(Tabla135[[#This Row],[Registro diligenciado]]=TRUE,_xlfn.IFS(AND(Tabla135[[#This Row],[No. de Control]]=1,Tabla135[[#This Row],[Desplazamiento en la Matriz]]="Impacto"),E1179-(E1179*Tabla135[[#This Row],[Valor del control]]),AND(Tabla135[[#This Row],[No. de Control]]&gt;1,Tabla135[[#This Row],[Desplazamiento en la Matriz]]="Impacto"),AC1178-(AC1178*Tabla135[[#This Row],[Valor del control]]),AND(Tabla135[[#This Row],[No. de Control]]=1,Tabla135[[#This Row],[Desplazamiento en la Matriz]]="Probabilidad"),E1179,AND(Tabla135[[#This Row],[No. de Control]]&gt;1,Tabla135[[#This Row],[Desplazamiento en la Matriz]]="Probabilidad"),AC1178),""),"")</f>
        <v/>
      </c>
      <c r="AD1179" s="310">
        <f>IFERROR(_xlfn.MINIFS(Tabla135[Probabilidad residual],Tabla135[Id Riesgo],Tabla135[[#This Row],[Id Riesgo]]),"")</f>
        <v>0</v>
      </c>
      <c r="AE1179" s="310">
        <f>IFERROR(_xlfn.MINIFS(Tabla135[Impacto residual],Tabla135[Id Riesgo],Tabla135[[#This Row],[Id Riesgo]]),"")</f>
        <v>0</v>
      </c>
      <c r="AF1179" s="310" t="str" cm="1">
        <f t="array" ref="AF117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79" s="310" t="str" cm="1">
        <f t="array" ref="AG117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7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79" s="213"/>
      <c r="AJ1179" s="727">
        <f>_xlfn.MINIFS(Tabla135[Probabilidad residual],Tabla135[Id Riesgo],Tabla135[[#This Row],[Id Riesgo]])</f>
        <v>0</v>
      </c>
      <c r="AK1179" s="727">
        <f>_xlfn.MINIFS(Tabla135[Impacto residual],Tabla135[Id Riesgo],Tabla135[[#This Row],[Id Riesgo]])</f>
        <v>0</v>
      </c>
      <c r="AL1179" s="727"/>
      <c r="AM1179" s="727"/>
      <c r="AN1179" s="213"/>
      <c r="AO1179" s="213"/>
      <c r="AP1179" s="213"/>
      <c r="AQ1179" s="213"/>
      <c r="AR1179" s="213"/>
      <c r="AS1179" s="213"/>
      <c r="AT1179" s="213"/>
      <c r="AU1179" s="213"/>
      <c r="AV1179" s="213"/>
      <c r="AW1179" s="213"/>
      <c r="AX1179" s="213"/>
      <c r="AY1179" s="213"/>
    </row>
    <row r="1180" spans="1:51" ht="14.6" x14ac:dyDescent="0.4">
      <c r="A1180" s="735" t="str">
        <f>Tabla135[[#This Row],[Id Riesgo]]</f>
        <v>RC117</v>
      </c>
      <c r="B1180" s="736" t="str">
        <f>Tabla135[[#This Row],[Riesgo]]</f>
        <v/>
      </c>
      <c r="C1180" s="742" t="b">
        <f>Tabla135[[#This Row],[Identificado en paso 1 y 2?]]</f>
        <v>0</v>
      </c>
      <c r="D1180" s="727" t="str">
        <f>_xlfn.XLOOKUP(Tabla135[[#This Row],[Id Riesgo]],Tabla13[Id Riesgo],Tabla13[Probabilidad],"",1)</f>
        <v/>
      </c>
      <c r="E1180" s="727" t="str">
        <f>IF(C1180=TRUE,_xlfn.XLOOKUP(Tabla135[[#This Row],[Id Riesgo]],Tabla13[Id Riesgo],Tabla13[Porcentaje Impacto],"",1),"")</f>
        <v/>
      </c>
      <c r="F1180" s="290" t="str">
        <f t="shared" si="116"/>
        <v>RC117</v>
      </c>
      <c r="G1180" s="415" t="b">
        <f>_xlfn.XLOOKUP(F1180,Tabla13[Id Riesgo],Tabla13[Registro diligenciado],FALSE,1)</f>
        <v>0</v>
      </c>
      <c r="H1180" s="290" t="str">
        <f>IF(G1180,_xlfn.XLOOKUP(F1180,Tabla6[Id Riesgo],Tabla6[DESCRIPCIÓN DEL RIESGO],FALSE,1),"")</f>
        <v/>
      </c>
      <c r="I1180" s="327" t="str">
        <f>_xlfn.XLOOKUP(Tabla135[[#This Row],[Id Riesgo]],Tabla13[Id Riesgo],Tabla13[Probabilidad])</f>
        <v/>
      </c>
      <c r="J1180" s="327" t="str">
        <f>_xlfn.XLOOKUP(Tabla135[[#This Row],[Id Riesgo]],Tabla13[Id Riesgo],Tabla13[Porcentaje Impacto],"",1)</f>
        <v/>
      </c>
      <c r="K1180" s="311">
        <v>9</v>
      </c>
      <c r="L1180" s="314"/>
      <c r="M1180" s="314"/>
      <c r="N1180" s="314"/>
      <c r="O1180" s="295"/>
      <c r="P1180" s="314"/>
      <c r="Q1180" s="328" t="str">
        <f>_xlfn.TEXTJOIN(" ",TRUE,Tabla135[[#This Row],[Actividad - Acción ¿Qué?
Inicia con verbo]],Tabla135[[#This Row],[Complemento
(Observaciones o desviaciones)]])</f>
        <v/>
      </c>
      <c r="R1180" s="295"/>
      <c r="S1180" s="327" t="str">
        <f>_xlfn.XLOOKUP(Tabla135[[#This Row],[Tipo de control]],Tabla7[Tipo de control],Tabla7[Peso],"",1)</f>
        <v/>
      </c>
      <c r="T1180" s="290" t="str">
        <f>_xlfn.XLOOKUP(Tabla135[[#This Row],[Tipo de control]],Tabla7[Tipo de control],Tabla7[Afectación matriz],"",1)</f>
        <v/>
      </c>
      <c r="U1180" s="295"/>
      <c r="V1180" s="327" t="str">
        <f>_xlfn.XLOOKUP(Tabla135[[#This Row],[Implementación]],Tabla11[Implementación],Tabla11[Peso],"",1)</f>
        <v/>
      </c>
      <c r="W1180" s="295"/>
      <c r="X1180" s="295"/>
      <c r="Y1180" s="295"/>
      <c r="Z1180" s="295"/>
      <c r="AA1180" s="310" t="str">
        <f>IFERROR(Tabla135[[#This Row],[Peso del control]]+Tabla135[[#This Row],[Peso de la implementación]],"")</f>
        <v/>
      </c>
      <c r="AB1180" s="310" t="str" cm="1">
        <f t="array" ref="AB1180">IFERROR(IF(Tabla135[[#This Row],[Registro diligenciado]]=TRUE,_xlfn.IFS(AND(Tabla135[[#This Row],[No. de Control]]=1,Tabla135[[#This Row],[Desplazamiento en la Matriz]]="Probabilidad"),D1180-(D1180*Tabla135[[#This Row],[Valor del control]]),AND(Tabla135[[#This Row],[No. de Control]]&gt;1,Tabla135[[#This Row],[Desplazamiento en la Matriz]]="Probabilidad"),AB1179-(AB1179*Tabla135[[#This Row],[Valor del control]]),AND(Tabla135[[#This Row],[No. de Control]]=1,Tabla135[[#This Row],[Desplazamiento en la Matriz]]="Impacto"),D1180,AND(Tabla135[[#This Row],[No. de Control]]&gt;1,Tabla135[[#This Row],[Desplazamiento en la Matriz]]="Impacto"),AB1179),""),"")</f>
        <v/>
      </c>
      <c r="AC1180" s="310" t="str" cm="1">
        <f t="array" ref="AC1180">IFERROR(IF(Tabla135[[#This Row],[Registro diligenciado]]=TRUE,_xlfn.IFS(AND(Tabla135[[#This Row],[No. de Control]]=1,Tabla135[[#This Row],[Desplazamiento en la Matriz]]="Impacto"),E1180-(E1180*Tabla135[[#This Row],[Valor del control]]),AND(Tabla135[[#This Row],[No. de Control]]&gt;1,Tabla135[[#This Row],[Desplazamiento en la Matriz]]="Impacto"),AC1179-(AC1179*Tabla135[[#This Row],[Valor del control]]),AND(Tabla135[[#This Row],[No. de Control]]=1,Tabla135[[#This Row],[Desplazamiento en la Matriz]]="Probabilidad"),E1180,AND(Tabla135[[#This Row],[No. de Control]]&gt;1,Tabla135[[#This Row],[Desplazamiento en la Matriz]]="Probabilidad"),AC1179),""),"")</f>
        <v/>
      </c>
      <c r="AD1180" s="310">
        <f>IFERROR(_xlfn.MINIFS(Tabla135[Probabilidad residual],Tabla135[Id Riesgo],Tabla135[[#This Row],[Id Riesgo]]),"")</f>
        <v>0</v>
      </c>
      <c r="AE1180" s="310">
        <f>IFERROR(_xlfn.MINIFS(Tabla135[Impacto residual],Tabla135[Id Riesgo],Tabla135[[#This Row],[Id Riesgo]]),"")</f>
        <v>0</v>
      </c>
      <c r="AF1180" s="310" t="str" cm="1">
        <f t="array" ref="AF118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80" s="310" t="str" cm="1">
        <f t="array" ref="AG118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8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80" s="213"/>
      <c r="AJ1180" s="727">
        <f>_xlfn.MINIFS(Tabla135[Probabilidad residual],Tabla135[Id Riesgo],Tabla135[[#This Row],[Id Riesgo]])</f>
        <v>0</v>
      </c>
      <c r="AK1180" s="727">
        <f>_xlfn.MINIFS(Tabla135[Impacto residual],Tabla135[Id Riesgo],Tabla135[[#This Row],[Id Riesgo]])</f>
        <v>0</v>
      </c>
      <c r="AL1180" s="727"/>
      <c r="AM1180" s="727"/>
      <c r="AN1180" s="213"/>
      <c r="AO1180" s="213"/>
      <c r="AP1180" s="213"/>
      <c r="AQ1180" s="213"/>
      <c r="AR1180" s="213"/>
      <c r="AS1180" s="213"/>
      <c r="AT1180" s="213"/>
      <c r="AU1180" s="213"/>
      <c r="AV1180" s="213"/>
      <c r="AW1180" s="213"/>
      <c r="AX1180" s="213"/>
      <c r="AY1180" s="213"/>
    </row>
    <row r="1181" spans="1:51" ht="14.6" x14ac:dyDescent="0.4">
      <c r="A1181" s="735" t="str">
        <f>Tabla135[[#This Row],[Id Riesgo]]</f>
        <v>RC117</v>
      </c>
      <c r="B1181" s="736" t="str">
        <f>Tabla135[[#This Row],[Riesgo]]</f>
        <v/>
      </c>
      <c r="C1181" s="742" t="b">
        <f>Tabla135[[#This Row],[Identificado en paso 1 y 2?]]</f>
        <v>0</v>
      </c>
      <c r="D1181" s="727" t="str">
        <f>_xlfn.XLOOKUP(Tabla135[[#This Row],[Id Riesgo]],Tabla13[Id Riesgo],Tabla13[Probabilidad],"",1)</f>
        <v/>
      </c>
      <c r="E1181" s="727" t="str">
        <f>IF(C1181=TRUE,_xlfn.XLOOKUP(Tabla135[[#This Row],[Id Riesgo]],Tabla13[Id Riesgo],Tabla13[Porcentaje Impacto],"",1),"")</f>
        <v/>
      </c>
      <c r="F1181" s="290" t="str">
        <f t="shared" si="116"/>
        <v>RC117</v>
      </c>
      <c r="G1181" s="415" t="b">
        <f>_xlfn.XLOOKUP(F1181,Tabla13[Id Riesgo],Tabla13[Registro diligenciado],FALSE,1)</f>
        <v>0</v>
      </c>
      <c r="H1181" s="290" t="str">
        <f>IF(G1181,_xlfn.XLOOKUP(F1181,Tabla6[Id Riesgo],Tabla6[DESCRIPCIÓN DEL RIESGO],FALSE,1),"")</f>
        <v/>
      </c>
      <c r="I1181" s="327" t="str">
        <f>_xlfn.XLOOKUP(Tabla135[[#This Row],[Id Riesgo]],Tabla13[Id Riesgo],Tabla13[Probabilidad])</f>
        <v/>
      </c>
      <c r="J1181" s="327" t="str">
        <f>_xlfn.XLOOKUP(Tabla135[[#This Row],[Id Riesgo]],Tabla13[Id Riesgo],Tabla13[Porcentaje Impacto],"",1)</f>
        <v/>
      </c>
      <c r="K1181" s="311">
        <v>10</v>
      </c>
      <c r="L1181" s="314"/>
      <c r="M1181" s="314"/>
      <c r="N1181" s="314"/>
      <c r="O1181" s="295"/>
      <c r="P1181" s="314"/>
      <c r="Q1181" s="328" t="str">
        <f>_xlfn.TEXTJOIN(" ",TRUE,Tabla135[[#This Row],[Actividad - Acción ¿Qué?
Inicia con verbo]],Tabla135[[#This Row],[Complemento
(Observaciones o desviaciones)]])</f>
        <v/>
      </c>
      <c r="R1181" s="295"/>
      <c r="S1181" s="327" t="str">
        <f>_xlfn.XLOOKUP(Tabla135[[#This Row],[Tipo de control]],Tabla7[Tipo de control],Tabla7[Peso],"",1)</f>
        <v/>
      </c>
      <c r="T1181" s="290" t="str">
        <f>_xlfn.XLOOKUP(Tabla135[[#This Row],[Tipo de control]],Tabla7[Tipo de control],Tabla7[Afectación matriz],"",1)</f>
        <v/>
      </c>
      <c r="U1181" s="295"/>
      <c r="V1181" s="327" t="str">
        <f>_xlfn.XLOOKUP(Tabla135[[#This Row],[Implementación]],Tabla11[Implementación],Tabla11[Peso],"",1)</f>
        <v/>
      </c>
      <c r="W1181" s="295"/>
      <c r="X1181" s="295"/>
      <c r="Y1181" s="295"/>
      <c r="Z1181" s="295"/>
      <c r="AA1181" s="310" t="str">
        <f>IFERROR(Tabla135[[#This Row],[Peso del control]]+Tabla135[[#This Row],[Peso de la implementación]],"")</f>
        <v/>
      </c>
      <c r="AB1181" s="310" t="str" cm="1">
        <f t="array" ref="AB1181">IFERROR(IF(Tabla135[[#This Row],[Registro diligenciado]]=TRUE,_xlfn.IFS(AND(Tabla135[[#This Row],[No. de Control]]=1,Tabla135[[#This Row],[Desplazamiento en la Matriz]]="Probabilidad"),D1181-(D1181*Tabla135[[#This Row],[Valor del control]]),AND(Tabla135[[#This Row],[No. de Control]]&gt;1,Tabla135[[#This Row],[Desplazamiento en la Matriz]]="Probabilidad"),AB1180-(AB1180*Tabla135[[#This Row],[Valor del control]]),AND(Tabla135[[#This Row],[No. de Control]]=1,Tabla135[[#This Row],[Desplazamiento en la Matriz]]="Impacto"),D1181,AND(Tabla135[[#This Row],[No. de Control]]&gt;1,Tabla135[[#This Row],[Desplazamiento en la Matriz]]="Impacto"),AB1180),""),"")</f>
        <v/>
      </c>
      <c r="AC1181" s="310" t="str" cm="1">
        <f t="array" ref="AC1181">IFERROR(IF(Tabla135[[#This Row],[Registro diligenciado]]=TRUE,_xlfn.IFS(AND(Tabla135[[#This Row],[No. de Control]]=1,Tabla135[[#This Row],[Desplazamiento en la Matriz]]="Impacto"),E1181-(E1181*Tabla135[[#This Row],[Valor del control]]),AND(Tabla135[[#This Row],[No. de Control]]&gt;1,Tabla135[[#This Row],[Desplazamiento en la Matriz]]="Impacto"),AC1180-(AC1180*Tabla135[[#This Row],[Valor del control]]),AND(Tabla135[[#This Row],[No. de Control]]=1,Tabla135[[#This Row],[Desplazamiento en la Matriz]]="Probabilidad"),E1181,AND(Tabla135[[#This Row],[No. de Control]]&gt;1,Tabla135[[#This Row],[Desplazamiento en la Matriz]]="Probabilidad"),AC1180),""),"")</f>
        <v/>
      </c>
      <c r="AD1181" s="310">
        <f>IFERROR(_xlfn.MINIFS(Tabla135[Probabilidad residual],Tabla135[Id Riesgo],Tabla135[[#This Row],[Id Riesgo]]),"")</f>
        <v>0</v>
      </c>
      <c r="AE1181" s="310">
        <f>IFERROR(_xlfn.MINIFS(Tabla135[Impacto residual],Tabla135[Id Riesgo],Tabla135[[#This Row],[Id Riesgo]]),"")</f>
        <v>0</v>
      </c>
      <c r="AF1181" s="310" t="str" cm="1">
        <f t="array" ref="AF118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81" s="310" t="str" cm="1">
        <f t="array" ref="AG118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8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81" s="213"/>
      <c r="AJ1181" s="727">
        <f>_xlfn.MINIFS(Tabla135[Probabilidad residual],Tabla135[Id Riesgo],Tabla135[[#This Row],[Id Riesgo]])</f>
        <v>0</v>
      </c>
      <c r="AK1181" s="727">
        <f>_xlfn.MINIFS(Tabla135[Impacto residual],Tabla135[Id Riesgo],Tabla135[[#This Row],[Id Riesgo]])</f>
        <v>0</v>
      </c>
      <c r="AL1181" s="727"/>
      <c r="AM1181" s="727"/>
      <c r="AN1181" s="213"/>
      <c r="AO1181" s="213"/>
      <c r="AP1181" s="213"/>
      <c r="AQ1181" s="213"/>
      <c r="AR1181" s="213"/>
      <c r="AS1181" s="213"/>
      <c r="AT1181" s="213"/>
      <c r="AU1181" s="213"/>
      <c r="AV1181" s="213"/>
      <c r="AW1181" s="213"/>
      <c r="AX1181" s="213"/>
      <c r="AY1181" s="213"/>
    </row>
    <row r="1182" spans="1:51" ht="14.6" x14ac:dyDescent="0.4">
      <c r="A1182" s="735" t="str">
        <f>Tabla135[[#This Row],[Id Riesgo]]</f>
        <v>RC118</v>
      </c>
      <c r="B1182" s="736" t="str">
        <f>Tabla135[[#This Row],[Riesgo]]</f>
        <v/>
      </c>
      <c r="C1182" s="742" t="b">
        <f>Tabla135[[#This Row],[Identificado en paso 1 y 2?]]</f>
        <v>0</v>
      </c>
      <c r="D1182" s="727" t="str">
        <f>_xlfn.XLOOKUP(Tabla135[[#This Row],[Id Riesgo]],Tabla13[Id Riesgo],Tabla13[Probabilidad],"",1)</f>
        <v/>
      </c>
      <c r="E1182" s="727" t="str">
        <f>IF(C1182=TRUE,_xlfn.XLOOKUP(Tabla135[[#This Row],[Id Riesgo]],Tabla13[Id Riesgo],Tabla13[Porcentaje Impacto],"",1),"")</f>
        <v/>
      </c>
      <c r="F1182" s="290" t="s">
        <v>249</v>
      </c>
      <c r="G1182" s="415" t="b">
        <f>_xlfn.XLOOKUP(F1182,Tabla13[Id Riesgo],Tabla13[Registro diligenciado],FALSE,1)</f>
        <v>0</v>
      </c>
      <c r="H1182" s="290" t="str">
        <f>IF(G1182,_xlfn.XLOOKUP(F1182,Tabla6[Id Riesgo],Tabla6[DESCRIPCIÓN DEL RIESGO],FALSE,1),"")</f>
        <v/>
      </c>
      <c r="I1182" s="327" t="str">
        <f>_xlfn.XLOOKUP(Tabla135[[#This Row],[Id Riesgo]],Tabla13[Id Riesgo],Tabla13[Probabilidad])</f>
        <v/>
      </c>
      <c r="J1182" s="327" t="str">
        <f>_xlfn.XLOOKUP(Tabla135[[#This Row],[Id Riesgo]],Tabla13[Id Riesgo],Tabla13[Porcentaje Impacto],"",1)</f>
        <v/>
      </c>
      <c r="K1182" s="311">
        <v>1</v>
      </c>
      <c r="L1182" s="314"/>
      <c r="M1182" s="314"/>
      <c r="N1182" s="314"/>
      <c r="O1182" s="295"/>
      <c r="P1182" s="314"/>
      <c r="Q1182" s="328" t="str">
        <f>_xlfn.TEXTJOIN(" ",TRUE,Tabla135[[#This Row],[Actividad - Acción ¿Qué?
Inicia con verbo]],Tabla135[[#This Row],[Complemento
(Observaciones o desviaciones)]])</f>
        <v/>
      </c>
      <c r="R1182" s="295"/>
      <c r="S1182" s="327" t="str">
        <f>_xlfn.XLOOKUP(Tabla135[[#This Row],[Tipo de control]],Tabla7[Tipo de control],Tabla7[Peso],"",1)</f>
        <v/>
      </c>
      <c r="T1182" s="290" t="str">
        <f>_xlfn.XLOOKUP(Tabla135[[#This Row],[Tipo de control]],Tabla7[Tipo de control],Tabla7[Afectación matriz],"",1)</f>
        <v/>
      </c>
      <c r="U1182" s="295"/>
      <c r="V1182" s="327" t="str">
        <f>_xlfn.XLOOKUP(Tabla135[[#This Row],[Implementación]],Tabla11[Implementación],Tabla11[Peso],"",1)</f>
        <v/>
      </c>
      <c r="W1182" s="295"/>
      <c r="X1182" s="295"/>
      <c r="Y1182" s="295"/>
      <c r="Z1182" s="295"/>
      <c r="AA1182" s="310" t="str">
        <f>IFERROR(Tabla135[[#This Row],[Peso del control]]+Tabla135[[#This Row],[Peso de la implementación]],"")</f>
        <v/>
      </c>
      <c r="AB1182" s="310" t="str" cm="1">
        <f t="array" ref="AB1182">IFERROR(IF(Tabla135[[#This Row],[Registro diligenciado]]=TRUE,_xlfn.IFS(AND(Tabla135[[#This Row],[No. de Control]]=1,Tabla135[[#This Row],[Desplazamiento en la Matriz]]="Probabilidad"),D1182-(D1182*Tabla135[[#This Row],[Valor del control]]),AND(Tabla135[[#This Row],[No. de Control]]&gt;1,Tabla135[[#This Row],[Desplazamiento en la Matriz]]="Probabilidad"),AB1181-(AB1181*Tabla135[[#This Row],[Valor del control]]),AND(Tabla135[[#This Row],[No. de Control]]=1,Tabla135[[#This Row],[Desplazamiento en la Matriz]]="Impacto"),D1182,AND(Tabla135[[#This Row],[No. de Control]]&gt;1,Tabla135[[#This Row],[Desplazamiento en la Matriz]]="Impacto"),AB1181),""),"")</f>
        <v/>
      </c>
      <c r="AC1182" s="310" t="str" cm="1">
        <f t="array" ref="AC1182">IFERROR(IF(Tabla135[[#This Row],[Registro diligenciado]]=TRUE,_xlfn.IFS(AND(Tabla135[[#This Row],[No. de Control]]=1,Tabla135[[#This Row],[Desplazamiento en la Matriz]]="Impacto"),E1182-(E1182*Tabla135[[#This Row],[Valor del control]]),AND(Tabla135[[#This Row],[No. de Control]]&gt;1,Tabla135[[#This Row],[Desplazamiento en la Matriz]]="Impacto"),AC1181-(AC1181*Tabla135[[#This Row],[Valor del control]]),AND(Tabla135[[#This Row],[No. de Control]]=1,Tabla135[[#This Row],[Desplazamiento en la Matriz]]="Probabilidad"),E1182,AND(Tabla135[[#This Row],[No. de Control]]&gt;1,Tabla135[[#This Row],[Desplazamiento en la Matriz]]="Probabilidad"),AC1181),""),"")</f>
        <v/>
      </c>
      <c r="AD1182" s="310">
        <f>IFERROR(_xlfn.MINIFS(Tabla135[Probabilidad residual],Tabla135[Id Riesgo],Tabla135[[#This Row],[Id Riesgo]]),"")</f>
        <v>0</v>
      </c>
      <c r="AE1182" s="310">
        <f>IFERROR(_xlfn.MINIFS(Tabla135[Impacto residual],Tabla135[Id Riesgo],Tabla135[[#This Row],[Id Riesgo]]),"")</f>
        <v>0</v>
      </c>
      <c r="AF1182" s="310" t="str" cm="1">
        <f t="array" ref="AF118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82" s="310" t="str" cm="1">
        <f t="array" ref="AG118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8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82" s="213"/>
      <c r="AJ1182" s="727">
        <f>_xlfn.MINIFS(Tabla135[Probabilidad residual],Tabla135[Id Riesgo],Tabla135[[#This Row],[Id Riesgo]])</f>
        <v>0</v>
      </c>
      <c r="AK1182" s="727">
        <f>_xlfn.MINIFS(Tabla135[Impacto residual],Tabla135[Id Riesgo],Tabla135[[#This Row],[Id Riesgo]])</f>
        <v>0</v>
      </c>
      <c r="AL1182" s="727" t="str" cm="1">
        <f t="array" ref="AL1182">IFERROR(_xlfn.IFS(AND(AJ1182&gt;=CONFIGURACIÓN!$BF$6,AJ1182&lt;=CONFIGURACIÓN!$BG$6),CONFIGURACIÓN!$BE$6,AND(AJ1182&gt;=CONFIGURACIÓN!$BF$7,AJ1182&lt;=CONFIGURACIÓN!$BG$7),CONFIGURACIÓN!$BE$7,AND(AJ1182&gt;=CONFIGURACIÓN!$BF$8,AJ1182&lt;=CONFIGURACIÓN!$BG$8),CONFIGURACIÓN!$BE$8,AND(AJ1182&gt;=CONFIGURACIÓN!$BF$9,AJ1182&lt;=CONFIGURACIÓN!$BG$9),CONFIGURACIÓN!$BE$9,AND(AJ1182&gt;=CONFIGURACIÓN!$BF$10,AJ1182&lt;=CONFIGURACIÓN!$BG$10),CONFIGURACIÓN!$BE$10),"")</f>
        <v/>
      </c>
      <c r="AM1182" s="727" t="str" cm="1">
        <f t="array" ref="AM1182">IFERROR(_xlfn.IFS(AND(AK1182&gt;=CONFIGURACIÓN!$BJ$6,AK1182&lt;=CONFIGURACIÓN!$BK$6),CONFIGURACIÓN!$BI$6,AND(AK1182&gt;=CONFIGURACIÓN!$BJ$7,AK1182&lt;=CONFIGURACIÓN!$BK$7),CONFIGURACIÓN!$BI$7,AND(AK1182&gt;=CONFIGURACIÓN!$BJ$8,AK1182&lt;=CONFIGURACIÓN!$BK$8),CONFIGURACIÓN!$BI$8,AND(AK1182&gt;=CONFIGURACIÓN!$BJ$9,AK1182&lt;=CONFIGURACIÓN!$BK$9),CONFIGURACIÓN!$BI$9,AND(AK1182&gt;=CONFIGURACIÓN!$BJ$10,AK1182&lt;=CONFIGURACIÓN!$BK$10),CONFIGURACIÓN!$BI$10),"")</f>
        <v/>
      </c>
      <c r="AN1182" s="213"/>
      <c r="AO1182" s="213"/>
      <c r="AP1182" s="213"/>
      <c r="AQ1182" s="213"/>
      <c r="AR1182" s="213"/>
      <c r="AS1182" s="213"/>
      <c r="AT1182" s="213"/>
      <c r="AU1182" s="213"/>
      <c r="AV1182" s="213"/>
      <c r="AW1182" s="213"/>
      <c r="AX1182" s="213"/>
      <c r="AY1182" s="213"/>
    </row>
    <row r="1183" spans="1:51" ht="14.6" x14ac:dyDescent="0.4">
      <c r="A1183" s="735" t="str">
        <f>Tabla135[[#This Row],[Id Riesgo]]</f>
        <v>RC118</v>
      </c>
      <c r="B1183" s="736" t="str">
        <f>Tabla135[[#This Row],[Riesgo]]</f>
        <v/>
      </c>
      <c r="C1183" s="742" t="b">
        <f>Tabla135[[#This Row],[Identificado en paso 1 y 2?]]</f>
        <v>0</v>
      </c>
      <c r="D1183" s="727" t="str">
        <f>_xlfn.XLOOKUP(Tabla135[[#This Row],[Id Riesgo]],Tabla13[Id Riesgo],Tabla13[Probabilidad],"",1)</f>
        <v/>
      </c>
      <c r="E1183" s="727" t="str">
        <f>IF(C1183=TRUE,_xlfn.XLOOKUP(Tabla135[[#This Row],[Id Riesgo]],Tabla13[Id Riesgo],Tabla13[Porcentaje Impacto],"",1),"")</f>
        <v/>
      </c>
      <c r="F1183" s="290" t="str">
        <f t="shared" ref="F1183:F1191" si="117">F1182</f>
        <v>RC118</v>
      </c>
      <c r="G1183" s="415" t="b">
        <f>_xlfn.XLOOKUP(F1183,Tabla13[Id Riesgo],Tabla13[Registro diligenciado],FALSE,1)</f>
        <v>0</v>
      </c>
      <c r="H1183" s="290" t="str">
        <f>IF(G1183,_xlfn.XLOOKUP(F1183,Tabla6[Id Riesgo],Tabla6[DESCRIPCIÓN DEL RIESGO],FALSE,1),"")</f>
        <v/>
      </c>
      <c r="I1183" s="327" t="str">
        <f>_xlfn.XLOOKUP(Tabla135[[#This Row],[Id Riesgo]],Tabla13[Id Riesgo],Tabla13[Probabilidad])</f>
        <v/>
      </c>
      <c r="J1183" s="327" t="str">
        <f>_xlfn.XLOOKUP(Tabla135[[#This Row],[Id Riesgo]],Tabla13[Id Riesgo],Tabla13[Porcentaje Impacto],"",1)</f>
        <v/>
      </c>
      <c r="K1183" s="311">
        <v>2</v>
      </c>
      <c r="L1183" s="314"/>
      <c r="M1183" s="314"/>
      <c r="N1183" s="314"/>
      <c r="O1183" s="295"/>
      <c r="P1183" s="314"/>
      <c r="Q1183" s="328" t="str">
        <f>_xlfn.TEXTJOIN(" ",TRUE,Tabla135[[#This Row],[Actividad - Acción ¿Qué?
Inicia con verbo]],Tabla135[[#This Row],[Complemento
(Observaciones o desviaciones)]])</f>
        <v/>
      </c>
      <c r="R1183" s="295"/>
      <c r="S1183" s="327" t="str">
        <f>_xlfn.XLOOKUP(Tabla135[[#This Row],[Tipo de control]],Tabla7[Tipo de control],Tabla7[Peso],"",1)</f>
        <v/>
      </c>
      <c r="T1183" s="290" t="str">
        <f>_xlfn.XLOOKUP(Tabla135[[#This Row],[Tipo de control]],Tabla7[Tipo de control],Tabla7[Afectación matriz],"",1)</f>
        <v/>
      </c>
      <c r="U1183" s="295"/>
      <c r="V1183" s="327" t="str">
        <f>_xlfn.XLOOKUP(Tabla135[[#This Row],[Implementación]],Tabla11[Implementación],Tabla11[Peso],"",1)</f>
        <v/>
      </c>
      <c r="W1183" s="295"/>
      <c r="X1183" s="295"/>
      <c r="Y1183" s="295"/>
      <c r="Z1183" s="295"/>
      <c r="AA1183" s="310" t="str">
        <f>IFERROR(Tabla135[[#This Row],[Peso del control]]+Tabla135[[#This Row],[Peso de la implementación]],"")</f>
        <v/>
      </c>
      <c r="AB1183" s="310" t="str" cm="1">
        <f t="array" ref="AB1183">IFERROR(IF(Tabla135[[#This Row],[Registro diligenciado]]=TRUE,_xlfn.IFS(AND(Tabla135[[#This Row],[No. de Control]]=1,Tabla135[[#This Row],[Desplazamiento en la Matriz]]="Probabilidad"),D1183-(D1183*Tabla135[[#This Row],[Valor del control]]),AND(Tabla135[[#This Row],[No. de Control]]&gt;1,Tabla135[[#This Row],[Desplazamiento en la Matriz]]="Probabilidad"),AB1182-(AB1182*Tabla135[[#This Row],[Valor del control]]),AND(Tabla135[[#This Row],[No. de Control]]=1,Tabla135[[#This Row],[Desplazamiento en la Matriz]]="Impacto"),D1183,AND(Tabla135[[#This Row],[No. de Control]]&gt;1,Tabla135[[#This Row],[Desplazamiento en la Matriz]]="Impacto"),AB1182),""),"")</f>
        <v/>
      </c>
      <c r="AC1183" s="310" t="str" cm="1">
        <f t="array" ref="AC1183">IFERROR(IF(Tabla135[[#This Row],[Registro diligenciado]]=TRUE,_xlfn.IFS(AND(Tabla135[[#This Row],[No. de Control]]=1,Tabla135[[#This Row],[Desplazamiento en la Matriz]]="Impacto"),E1183-(E1183*Tabla135[[#This Row],[Valor del control]]),AND(Tabla135[[#This Row],[No. de Control]]&gt;1,Tabla135[[#This Row],[Desplazamiento en la Matriz]]="Impacto"),AC1182-(AC1182*Tabla135[[#This Row],[Valor del control]]),AND(Tabla135[[#This Row],[No. de Control]]=1,Tabla135[[#This Row],[Desplazamiento en la Matriz]]="Probabilidad"),E1183,AND(Tabla135[[#This Row],[No. de Control]]&gt;1,Tabla135[[#This Row],[Desplazamiento en la Matriz]]="Probabilidad"),AC1182),""),"")</f>
        <v/>
      </c>
      <c r="AD1183" s="310">
        <f>IFERROR(_xlfn.MINIFS(Tabla135[Probabilidad residual],Tabla135[Id Riesgo],Tabla135[[#This Row],[Id Riesgo]]),"")</f>
        <v>0</v>
      </c>
      <c r="AE1183" s="310">
        <f>IFERROR(_xlfn.MINIFS(Tabla135[Impacto residual],Tabla135[Id Riesgo],Tabla135[[#This Row],[Id Riesgo]]),"")</f>
        <v>0</v>
      </c>
      <c r="AF1183" s="310" t="str" cm="1">
        <f t="array" ref="AF118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83" s="310" t="str" cm="1">
        <f t="array" ref="AG118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8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83" s="213"/>
      <c r="AJ1183" s="727">
        <f>_xlfn.MINIFS(Tabla135[Probabilidad residual],Tabla135[Id Riesgo],Tabla135[[#This Row],[Id Riesgo]])</f>
        <v>0</v>
      </c>
      <c r="AK1183" s="727">
        <f>_xlfn.MINIFS(Tabla135[Impacto residual],Tabla135[Id Riesgo],Tabla135[[#This Row],[Id Riesgo]])</f>
        <v>0</v>
      </c>
      <c r="AL1183" s="727"/>
      <c r="AM1183" s="727"/>
      <c r="AN1183" s="213"/>
      <c r="AO1183" s="213"/>
      <c r="AP1183" s="213"/>
      <c r="AQ1183" s="213"/>
      <c r="AR1183" s="213"/>
      <c r="AS1183" s="213"/>
      <c r="AT1183" s="213"/>
      <c r="AU1183" s="213"/>
      <c r="AV1183" s="213"/>
      <c r="AW1183" s="213"/>
      <c r="AX1183" s="213"/>
      <c r="AY1183" s="213"/>
    </row>
    <row r="1184" spans="1:51" ht="14.6" x14ac:dyDescent="0.4">
      <c r="A1184" s="735" t="str">
        <f>Tabla135[[#This Row],[Id Riesgo]]</f>
        <v>RC118</v>
      </c>
      <c r="B1184" s="736" t="str">
        <f>Tabla135[[#This Row],[Riesgo]]</f>
        <v/>
      </c>
      <c r="C1184" s="742" t="b">
        <f>Tabla135[[#This Row],[Identificado en paso 1 y 2?]]</f>
        <v>0</v>
      </c>
      <c r="D1184" s="727" t="str">
        <f>_xlfn.XLOOKUP(Tabla135[[#This Row],[Id Riesgo]],Tabla13[Id Riesgo],Tabla13[Probabilidad],"",1)</f>
        <v/>
      </c>
      <c r="E1184" s="727" t="str">
        <f>IF(C1184=TRUE,_xlfn.XLOOKUP(Tabla135[[#This Row],[Id Riesgo]],Tabla13[Id Riesgo],Tabla13[Porcentaje Impacto],"",1),"")</f>
        <v/>
      </c>
      <c r="F1184" s="290" t="str">
        <f t="shared" si="117"/>
        <v>RC118</v>
      </c>
      <c r="G1184" s="415" t="b">
        <f>_xlfn.XLOOKUP(F1184,Tabla13[Id Riesgo],Tabla13[Registro diligenciado],FALSE,1)</f>
        <v>0</v>
      </c>
      <c r="H1184" s="290" t="str">
        <f>IF(G1184,_xlfn.XLOOKUP(F1184,Tabla6[Id Riesgo],Tabla6[DESCRIPCIÓN DEL RIESGO],FALSE,1),"")</f>
        <v/>
      </c>
      <c r="I1184" s="327" t="str">
        <f>_xlfn.XLOOKUP(Tabla135[[#This Row],[Id Riesgo]],Tabla13[Id Riesgo],Tabla13[Probabilidad])</f>
        <v/>
      </c>
      <c r="J1184" s="327" t="str">
        <f>_xlfn.XLOOKUP(Tabla135[[#This Row],[Id Riesgo]],Tabla13[Id Riesgo],Tabla13[Porcentaje Impacto],"",1)</f>
        <v/>
      </c>
      <c r="K1184" s="311">
        <v>3</v>
      </c>
      <c r="L1184" s="314"/>
      <c r="M1184" s="314"/>
      <c r="N1184" s="314"/>
      <c r="O1184" s="295"/>
      <c r="P1184" s="314"/>
      <c r="Q1184" s="328" t="str">
        <f>_xlfn.TEXTJOIN(" ",TRUE,Tabla135[[#This Row],[Actividad - Acción ¿Qué?
Inicia con verbo]],Tabla135[[#This Row],[Complemento
(Observaciones o desviaciones)]])</f>
        <v/>
      </c>
      <c r="R1184" s="295"/>
      <c r="S1184" s="327" t="str">
        <f>_xlfn.XLOOKUP(Tabla135[[#This Row],[Tipo de control]],Tabla7[Tipo de control],Tabla7[Peso],"",1)</f>
        <v/>
      </c>
      <c r="T1184" s="290" t="str">
        <f>_xlfn.XLOOKUP(Tabla135[[#This Row],[Tipo de control]],Tabla7[Tipo de control],Tabla7[Afectación matriz],"",1)</f>
        <v/>
      </c>
      <c r="U1184" s="295"/>
      <c r="V1184" s="327" t="str">
        <f>_xlfn.XLOOKUP(Tabla135[[#This Row],[Implementación]],Tabla11[Implementación],Tabla11[Peso],"",1)</f>
        <v/>
      </c>
      <c r="W1184" s="295"/>
      <c r="X1184" s="295"/>
      <c r="Y1184" s="295"/>
      <c r="Z1184" s="295"/>
      <c r="AA1184" s="310" t="str">
        <f>IFERROR(Tabla135[[#This Row],[Peso del control]]+Tabla135[[#This Row],[Peso de la implementación]],"")</f>
        <v/>
      </c>
      <c r="AB1184" s="310" t="str" cm="1">
        <f t="array" ref="AB1184">IFERROR(IF(Tabla135[[#This Row],[Registro diligenciado]]=TRUE,_xlfn.IFS(AND(Tabla135[[#This Row],[No. de Control]]=1,Tabla135[[#This Row],[Desplazamiento en la Matriz]]="Probabilidad"),D1184-(D1184*Tabla135[[#This Row],[Valor del control]]),AND(Tabla135[[#This Row],[No. de Control]]&gt;1,Tabla135[[#This Row],[Desplazamiento en la Matriz]]="Probabilidad"),AB1183-(AB1183*Tabla135[[#This Row],[Valor del control]]),AND(Tabla135[[#This Row],[No. de Control]]=1,Tabla135[[#This Row],[Desplazamiento en la Matriz]]="Impacto"),D1184,AND(Tabla135[[#This Row],[No. de Control]]&gt;1,Tabla135[[#This Row],[Desplazamiento en la Matriz]]="Impacto"),AB1183),""),"")</f>
        <v/>
      </c>
      <c r="AC1184" s="310" t="str" cm="1">
        <f t="array" ref="AC1184">IFERROR(IF(Tabla135[[#This Row],[Registro diligenciado]]=TRUE,_xlfn.IFS(AND(Tabla135[[#This Row],[No. de Control]]=1,Tabla135[[#This Row],[Desplazamiento en la Matriz]]="Impacto"),E1184-(E1184*Tabla135[[#This Row],[Valor del control]]),AND(Tabla135[[#This Row],[No. de Control]]&gt;1,Tabla135[[#This Row],[Desplazamiento en la Matriz]]="Impacto"),AC1183-(AC1183*Tabla135[[#This Row],[Valor del control]]),AND(Tabla135[[#This Row],[No. de Control]]=1,Tabla135[[#This Row],[Desplazamiento en la Matriz]]="Probabilidad"),E1184,AND(Tabla135[[#This Row],[No. de Control]]&gt;1,Tabla135[[#This Row],[Desplazamiento en la Matriz]]="Probabilidad"),AC1183),""),"")</f>
        <v/>
      </c>
      <c r="AD1184" s="310">
        <f>IFERROR(_xlfn.MINIFS(Tabla135[Probabilidad residual],Tabla135[Id Riesgo],Tabla135[[#This Row],[Id Riesgo]]),"")</f>
        <v>0</v>
      </c>
      <c r="AE1184" s="310">
        <f>IFERROR(_xlfn.MINIFS(Tabla135[Impacto residual],Tabla135[Id Riesgo],Tabla135[[#This Row],[Id Riesgo]]),"")</f>
        <v>0</v>
      </c>
      <c r="AF1184" s="310" t="str" cm="1">
        <f t="array" ref="AF118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84" s="310" t="str" cm="1">
        <f t="array" ref="AG118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8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84" s="213"/>
      <c r="AJ1184" s="727">
        <f>_xlfn.MINIFS(Tabla135[Probabilidad residual],Tabla135[Id Riesgo],Tabla135[[#This Row],[Id Riesgo]])</f>
        <v>0</v>
      </c>
      <c r="AK1184" s="727">
        <f>_xlfn.MINIFS(Tabla135[Impacto residual],Tabla135[Id Riesgo],Tabla135[[#This Row],[Id Riesgo]])</f>
        <v>0</v>
      </c>
      <c r="AL1184" s="727"/>
      <c r="AM1184" s="727"/>
      <c r="AN1184" s="213"/>
      <c r="AO1184" s="213"/>
      <c r="AP1184" s="213"/>
      <c r="AQ1184" s="213"/>
      <c r="AR1184" s="213"/>
      <c r="AS1184" s="213"/>
      <c r="AT1184" s="213"/>
      <c r="AU1184" s="213"/>
      <c r="AV1184" s="213"/>
      <c r="AW1184" s="213"/>
      <c r="AX1184" s="213"/>
      <c r="AY1184" s="213"/>
    </row>
    <row r="1185" spans="1:51" ht="14.6" x14ac:dyDescent="0.4">
      <c r="A1185" s="735" t="str">
        <f>Tabla135[[#This Row],[Id Riesgo]]</f>
        <v>RC118</v>
      </c>
      <c r="B1185" s="736" t="str">
        <f>Tabla135[[#This Row],[Riesgo]]</f>
        <v/>
      </c>
      <c r="C1185" s="742" t="b">
        <f>Tabla135[[#This Row],[Identificado en paso 1 y 2?]]</f>
        <v>0</v>
      </c>
      <c r="D1185" s="727" t="str">
        <f>_xlfn.XLOOKUP(Tabla135[[#This Row],[Id Riesgo]],Tabla13[Id Riesgo],Tabla13[Probabilidad],"",1)</f>
        <v/>
      </c>
      <c r="E1185" s="727" t="str">
        <f>IF(C1185=TRUE,_xlfn.XLOOKUP(Tabla135[[#This Row],[Id Riesgo]],Tabla13[Id Riesgo],Tabla13[Porcentaje Impacto],"",1),"")</f>
        <v/>
      </c>
      <c r="F1185" s="290" t="str">
        <f t="shared" si="117"/>
        <v>RC118</v>
      </c>
      <c r="G1185" s="415" t="b">
        <f>_xlfn.XLOOKUP(F1185,Tabla13[Id Riesgo],Tabla13[Registro diligenciado],FALSE,1)</f>
        <v>0</v>
      </c>
      <c r="H1185" s="290" t="str">
        <f>IF(G1185,_xlfn.XLOOKUP(F1185,Tabla6[Id Riesgo],Tabla6[DESCRIPCIÓN DEL RIESGO],FALSE,1),"")</f>
        <v/>
      </c>
      <c r="I1185" s="327" t="str">
        <f>_xlfn.XLOOKUP(Tabla135[[#This Row],[Id Riesgo]],Tabla13[Id Riesgo],Tabla13[Probabilidad])</f>
        <v/>
      </c>
      <c r="J1185" s="327" t="str">
        <f>_xlfn.XLOOKUP(Tabla135[[#This Row],[Id Riesgo]],Tabla13[Id Riesgo],Tabla13[Porcentaje Impacto],"",1)</f>
        <v/>
      </c>
      <c r="K1185" s="311">
        <v>4</v>
      </c>
      <c r="L1185" s="314"/>
      <c r="M1185" s="314"/>
      <c r="N1185" s="314"/>
      <c r="O1185" s="295"/>
      <c r="P1185" s="314"/>
      <c r="Q1185" s="328" t="str">
        <f>_xlfn.TEXTJOIN(" ",TRUE,Tabla135[[#This Row],[Actividad - Acción ¿Qué?
Inicia con verbo]],Tabla135[[#This Row],[Complemento
(Observaciones o desviaciones)]])</f>
        <v/>
      </c>
      <c r="R1185" s="295"/>
      <c r="S1185" s="327" t="str">
        <f>_xlfn.XLOOKUP(Tabla135[[#This Row],[Tipo de control]],Tabla7[Tipo de control],Tabla7[Peso],"",1)</f>
        <v/>
      </c>
      <c r="T1185" s="290" t="str">
        <f>_xlfn.XLOOKUP(Tabla135[[#This Row],[Tipo de control]],Tabla7[Tipo de control],Tabla7[Afectación matriz],"",1)</f>
        <v/>
      </c>
      <c r="U1185" s="295"/>
      <c r="V1185" s="327" t="str">
        <f>_xlfn.XLOOKUP(Tabla135[[#This Row],[Implementación]],Tabla11[Implementación],Tabla11[Peso],"",1)</f>
        <v/>
      </c>
      <c r="W1185" s="295"/>
      <c r="X1185" s="295"/>
      <c r="Y1185" s="295"/>
      <c r="Z1185" s="295"/>
      <c r="AA1185" s="310" t="str">
        <f>IFERROR(Tabla135[[#This Row],[Peso del control]]+Tabla135[[#This Row],[Peso de la implementación]],"")</f>
        <v/>
      </c>
      <c r="AB1185" s="310" t="str" cm="1">
        <f t="array" ref="AB1185">IFERROR(IF(Tabla135[[#This Row],[Registro diligenciado]]=TRUE,_xlfn.IFS(AND(Tabla135[[#This Row],[No. de Control]]=1,Tabla135[[#This Row],[Desplazamiento en la Matriz]]="Probabilidad"),D1185-(D1185*Tabla135[[#This Row],[Valor del control]]),AND(Tabla135[[#This Row],[No. de Control]]&gt;1,Tabla135[[#This Row],[Desplazamiento en la Matriz]]="Probabilidad"),AB1184-(AB1184*Tabla135[[#This Row],[Valor del control]]),AND(Tabla135[[#This Row],[No. de Control]]=1,Tabla135[[#This Row],[Desplazamiento en la Matriz]]="Impacto"),D1185,AND(Tabla135[[#This Row],[No. de Control]]&gt;1,Tabla135[[#This Row],[Desplazamiento en la Matriz]]="Impacto"),AB1184),""),"")</f>
        <v/>
      </c>
      <c r="AC1185" s="310" t="str" cm="1">
        <f t="array" ref="AC1185">IFERROR(IF(Tabla135[[#This Row],[Registro diligenciado]]=TRUE,_xlfn.IFS(AND(Tabla135[[#This Row],[No. de Control]]=1,Tabla135[[#This Row],[Desplazamiento en la Matriz]]="Impacto"),E1185-(E1185*Tabla135[[#This Row],[Valor del control]]),AND(Tabla135[[#This Row],[No. de Control]]&gt;1,Tabla135[[#This Row],[Desplazamiento en la Matriz]]="Impacto"),AC1184-(AC1184*Tabla135[[#This Row],[Valor del control]]),AND(Tabla135[[#This Row],[No. de Control]]=1,Tabla135[[#This Row],[Desplazamiento en la Matriz]]="Probabilidad"),E1185,AND(Tabla135[[#This Row],[No. de Control]]&gt;1,Tabla135[[#This Row],[Desplazamiento en la Matriz]]="Probabilidad"),AC1184),""),"")</f>
        <v/>
      </c>
      <c r="AD1185" s="310">
        <f>IFERROR(_xlfn.MINIFS(Tabla135[Probabilidad residual],Tabla135[Id Riesgo],Tabla135[[#This Row],[Id Riesgo]]),"")</f>
        <v>0</v>
      </c>
      <c r="AE1185" s="310">
        <f>IFERROR(_xlfn.MINIFS(Tabla135[Impacto residual],Tabla135[Id Riesgo],Tabla135[[#This Row],[Id Riesgo]]),"")</f>
        <v>0</v>
      </c>
      <c r="AF1185" s="310" t="str" cm="1">
        <f t="array" ref="AF118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85" s="310" t="str" cm="1">
        <f t="array" ref="AG118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8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85" s="213"/>
      <c r="AJ1185" s="727">
        <f>_xlfn.MINIFS(Tabla135[Probabilidad residual],Tabla135[Id Riesgo],Tabla135[[#This Row],[Id Riesgo]])</f>
        <v>0</v>
      </c>
      <c r="AK1185" s="727">
        <f>_xlfn.MINIFS(Tabla135[Impacto residual],Tabla135[Id Riesgo],Tabla135[[#This Row],[Id Riesgo]])</f>
        <v>0</v>
      </c>
      <c r="AL1185" s="727"/>
      <c r="AM1185" s="727"/>
      <c r="AN1185" s="213"/>
      <c r="AO1185" s="213"/>
      <c r="AP1185" s="213"/>
      <c r="AQ1185" s="213"/>
      <c r="AR1185" s="213"/>
      <c r="AS1185" s="213"/>
      <c r="AT1185" s="213"/>
      <c r="AU1185" s="213"/>
      <c r="AV1185" s="213"/>
      <c r="AW1185" s="213"/>
      <c r="AX1185" s="213"/>
      <c r="AY1185" s="213"/>
    </row>
    <row r="1186" spans="1:51" ht="14.6" x14ac:dyDescent="0.4">
      <c r="A1186" s="735" t="str">
        <f>Tabla135[[#This Row],[Id Riesgo]]</f>
        <v>RC118</v>
      </c>
      <c r="B1186" s="736" t="str">
        <f>Tabla135[[#This Row],[Riesgo]]</f>
        <v/>
      </c>
      <c r="C1186" s="742" t="b">
        <f>Tabla135[[#This Row],[Identificado en paso 1 y 2?]]</f>
        <v>0</v>
      </c>
      <c r="D1186" s="727" t="str">
        <f>_xlfn.XLOOKUP(Tabla135[[#This Row],[Id Riesgo]],Tabla13[Id Riesgo],Tabla13[Probabilidad],"",1)</f>
        <v/>
      </c>
      <c r="E1186" s="727" t="str">
        <f>IF(C1186=TRUE,_xlfn.XLOOKUP(Tabla135[[#This Row],[Id Riesgo]],Tabla13[Id Riesgo],Tabla13[Porcentaje Impacto],"",1),"")</f>
        <v/>
      </c>
      <c r="F1186" s="290" t="str">
        <f t="shared" si="117"/>
        <v>RC118</v>
      </c>
      <c r="G1186" s="415" t="b">
        <f>_xlfn.XLOOKUP(F1186,Tabla13[Id Riesgo],Tabla13[Registro diligenciado],FALSE,1)</f>
        <v>0</v>
      </c>
      <c r="H1186" s="290" t="str">
        <f>IF(G1186,_xlfn.XLOOKUP(F1186,Tabla6[Id Riesgo],Tabla6[DESCRIPCIÓN DEL RIESGO],FALSE,1),"")</f>
        <v/>
      </c>
      <c r="I1186" s="327" t="str">
        <f>_xlfn.XLOOKUP(Tabla135[[#This Row],[Id Riesgo]],Tabla13[Id Riesgo],Tabla13[Probabilidad])</f>
        <v/>
      </c>
      <c r="J1186" s="327" t="str">
        <f>_xlfn.XLOOKUP(Tabla135[[#This Row],[Id Riesgo]],Tabla13[Id Riesgo],Tabla13[Porcentaje Impacto],"",1)</f>
        <v/>
      </c>
      <c r="K1186" s="311">
        <v>5</v>
      </c>
      <c r="L1186" s="314"/>
      <c r="M1186" s="314"/>
      <c r="N1186" s="314"/>
      <c r="O1186" s="295"/>
      <c r="P1186" s="314"/>
      <c r="Q1186" s="328" t="str">
        <f>_xlfn.TEXTJOIN(" ",TRUE,Tabla135[[#This Row],[Actividad - Acción ¿Qué?
Inicia con verbo]],Tabla135[[#This Row],[Complemento
(Observaciones o desviaciones)]])</f>
        <v/>
      </c>
      <c r="R1186" s="295"/>
      <c r="S1186" s="327" t="str">
        <f>_xlfn.XLOOKUP(Tabla135[[#This Row],[Tipo de control]],Tabla7[Tipo de control],Tabla7[Peso],"",1)</f>
        <v/>
      </c>
      <c r="T1186" s="290" t="str">
        <f>_xlfn.XLOOKUP(Tabla135[[#This Row],[Tipo de control]],Tabla7[Tipo de control],Tabla7[Afectación matriz],"",1)</f>
        <v/>
      </c>
      <c r="U1186" s="295"/>
      <c r="V1186" s="327" t="str">
        <f>_xlfn.XLOOKUP(Tabla135[[#This Row],[Implementación]],Tabla11[Implementación],Tabla11[Peso],"",1)</f>
        <v/>
      </c>
      <c r="W1186" s="295"/>
      <c r="X1186" s="295"/>
      <c r="Y1186" s="295"/>
      <c r="Z1186" s="295"/>
      <c r="AA1186" s="310" t="str">
        <f>IFERROR(Tabla135[[#This Row],[Peso del control]]+Tabla135[[#This Row],[Peso de la implementación]],"")</f>
        <v/>
      </c>
      <c r="AB1186" s="310" t="str" cm="1">
        <f t="array" ref="AB1186">IFERROR(IF(Tabla135[[#This Row],[Registro diligenciado]]=TRUE,_xlfn.IFS(AND(Tabla135[[#This Row],[No. de Control]]=1,Tabla135[[#This Row],[Desplazamiento en la Matriz]]="Probabilidad"),D1186-(D1186*Tabla135[[#This Row],[Valor del control]]),AND(Tabla135[[#This Row],[No. de Control]]&gt;1,Tabla135[[#This Row],[Desplazamiento en la Matriz]]="Probabilidad"),AB1185-(AB1185*Tabla135[[#This Row],[Valor del control]]),AND(Tabla135[[#This Row],[No. de Control]]=1,Tabla135[[#This Row],[Desplazamiento en la Matriz]]="Impacto"),D1186,AND(Tabla135[[#This Row],[No. de Control]]&gt;1,Tabla135[[#This Row],[Desplazamiento en la Matriz]]="Impacto"),AB1185),""),"")</f>
        <v/>
      </c>
      <c r="AC1186" s="310" t="str" cm="1">
        <f t="array" ref="AC1186">IFERROR(IF(Tabla135[[#This Row],[Registro diligenciado]]=TRUE,_xlfn.IFS(AND(Tabla135[[#This Row],[No. de Control]]=1,Tabla135[[#This Row],[Desplazamiento en la Matriz]]="Impacto"),E1186-(E1186*Tabla135[[#This Row],[Valor del control]]),AND(Tabla135[[#This Row],[No. de Control]]&gt;1,Tabla135[[#This Row],[Desplazamiento en la Matriz]]="Impacto"),AC1185-(AC1185*Tabla135[[#This Row],[Valor del control]]),AND(Tabla135[[#This Row],[No. de Control]]=1,Tabla135[[#This Row],[Desplazamiento en la Matriz]]="Probabilidad"),E1186,AND(Tabla135[[#This Row],[No. de Control]]&gt;1,Tabla135[[#This Row],[Desplazamiento en la Matriz]]="Probabilidad"),AC1185),""),"")</f>
        <v/>
      </c>
      <c r="AD1186" s="310">
        <f>IFERROR(_xlfn.MINIFS(Tabla135[Probabilidad residual],Tabla135[Id Riesgo],Tabla135[[#This Row],[Id Riesgo]]),"")</f>
        <v>0</v>
      </c>
      <c r="AE1186" s="310">
        <f>IFERROR(_xlfn.MINIFS(Tabla135[Impacto residual],Tabla135[Id Riesgo],Tabla135[[#This Row],[Id Riesgo]]),"")</f>
        <v>0</v>
      </c>
      <c r="AF1186" s="310" t="str" cm="1">
        <f t="array" ref="AF118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86" s="310" t="str" cm="1">
        <f t="array" ref="AG118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8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86" s="213"/>
      <c r="AJ1186" s="727">
        <f>_xlfn.MINIFS(Tabla135[Probabilidad residual],Tabla135[Id Riesgo],Tabla135[[#This Row],[Id Riesgo]])</f>
        <v>0</v>
      </c>
      <c r="AK1186" s="727">
        <f>_xlfn.MINIFS(Tabla135[Impacto residual],Tabla135[Id Riesgo],Tabla135[[#This Row],[Id Riesgo]])</f>
        <v>0</v>
      </c>
      <c r="AL1186" s="727"/>
      <c r="AM1186" s="727"/>
      <c r="AN1186" s="213"/>
      <c r="AO1186" s="213"/>
      <c r="AP1186" s="213"/>
      <c r="AQ1186" s="213"/>
      <c r="AR1186" s="213"/>
      <c r="AS1186" s="213"/>
      <c r="AT1186" s="213"/>
      <c r="AU1186" s="213"/>
      <c r="AV1186" s="213"/>
      <c r="AW1186" s="213"/>
      <c r="AX1186" s="213"/>
      <c r="AY1186" s="213"/>
    </row>
    <row r="1187" spans="1:51" ht="14.6" x14ac:dyDescent="0.4">
      <c r="A1187" s="735" t="str">
        <f>Tabla135[[#This Row],[Id Riesgo]]</f>
        <v>RC118</v>
      </c>
      <c r="B1187" s="736" t="str">
        <f>Tabla135[[#This Row],[Riesgo]]</f>
        <v/>
      </c>
      <c r="C1187" s="742" t="b">
        <f>Tabla135[[#This Row],[Identificado en paso 1 y 2?]]</f>
        <v>0</v>
      </c>
      <c r="D1187" s="727" t="str">
        <f>_xlfn.XLOOKUP(Tabla135[[#This Row],[Id Riesgo]],Tabla13[Id Riesgo],Tabla13[Probabilidad],"",1)</f>
        <v/>
      </c>
      <c r="E1187" s="727" t="str">
        <f>IF(C1187=TRUE,_xlfn.XLOOKUP(Tabla135[[#This Row],[Id Riesgo]],Tabla13[Id Riesgo],Tabla13[Porcentaje Impacto],"",1),"")</f>
        <v/>
      </c>
      <c r="F1187" s="290" t="str">
        <f t="shared" si="117"/>
        <v>RC118</v>
      </c>
      <c r="G1187" s="415" t="b">
        <f>_xlfn.XLOOKUP(F1187,Tabla13[Id Riesgo],Tabla13[Registro diligenciado],FALSE,1)</f>
        <v>0</v>
      </c>
      <c r="H1187" s="290" t="str">
        <f>IF(G1187,_xlfn.XLOOKUP(F1187,Tabla6[Id Riesgo],Tabla6[DESCRIPCIÓN DEL RIESGO],FALSE,1),"")</f>
        <v/>
      </c>
      <c r="I1187" s="327" t="str">
        <f>_xlfn.XLOOKUP(Tabla135[[#This Row],[Id Riesgo]],Tabla13[Id Riesgo],Tabla13[Probabilidad])</f>
        <v/>
      </c>
      <c r="J1187" s="327" t="str">
        <f>_xlfn.XLOOKUP(Tabla135[[#This Row],[Id Riesgo]],Tabla13[Id Riesgo],Tabla13[Porcentaje Impacto],"",1)</f>
        <v/>
      </c>
      <c r="K1187" s="311">
        <v>6</v>
      </c>
      <c r="L1187" s="314"/>
      <c r="M1187" s="314"/>
      <c r="N1187" s="314"/>
      <c r="O1187" s="295"/>
      <c r="P1187" s="314"/>
      <c r="Q1187" s="328" t="str">
        <f>_xlfn.TEXTJOIN(" ",TRUE,Tabla135[[#This Row],[Actividad - Acción ¿Qué?
Inicia con verbo]],Tabla135[[#This Row],[Complemento
(Observaciones o desviaciones)]])</f>
        <v/>
      </c>
      <c r="R1187" s="295"/>
      <c r="S1187" s="327" t="str">
        <f>_xlfn.XLOOKUP(Tabla135[[#This Row],[Tipo de control]],Tabla7[Tipo de control],Tabla7[Peso],"",1)</f>
        <v/>
      </c>
      <c r="T1187" s="290" t="str">
        <f>_xlfn.XLOOKUP(Tabla135[[#This Row],[Tipo de control]],Tabla7[Tipo de control],Tabla7[Afectación matriz],"",1)</f>
        <v/>
      </c>
      <c r="U1187" s="295"/>
      <c r="V1187" s="327" t="str">
        <f>_xlfn.XLOOKUP(Tabla135[[#This Row],[Implementación]],Tabla11[Implementación],Tabla11[Peso],"",1)</f>
        <v/>
      </c>
      <c r="W1187" s="295"/>
      <c r="X1187" s="295"/>
      <c r="Y1187" s="295"/>
      <c r="Z1187" s="295"/>
      <c r="AA1187" s="310" t="str">
        <f>IFERROR(Tabla135[[#This Row],[Peso del control]]+Tabla135[[#This Row],[Peso de la implementación]],"")</f>
        <v/>
      </c>
      <c r="AB1187" s="310" t="str" cm="1">
        <f t="array" ref="AB1187">IFERROR(IF(Tabla135[[#This Row],[Registro diligenciado]]=TRUE,_xlfn.IFS(AND(Tabla135[[#This Row],[No. de Control]]=1,Tabla135[[#This Row],[Desplazamiento en la Matriz]]="Probabilidad"),D1187-(D1187*Tabla135[[#This Row],[Valor del control]]),AND(Tabla135[[#This Row],[No. de Control]]&gt;1,Tabla135[[#This Row],[Desplazamiento en la Matriz]]="Probabilidad"),AB1186-(AB1186*Tabla135[[#This Row],[Valor del control]]),AND(Tabla135[[#This Row],[No. de Control]]=1,Tabla135[[#This Row],[Desplazamiento en la Matriz]]="Impacto"),D1187,AND(Tabla135[[#This Row],[No. de Control]]&gt;1,Tabla135[[#This Row],[Desplazamiento en la Matriz]]="Impacto"),AB1186),""),"")</f>
        <v/>
      </c>
      <c r="AC1187" s="310" t="str" cm="1">
        <f t="array" ref="AC1187">IFERROR(IF(Tabla135[[#This Row],[Registro diligenciado]]=TRUE,_xlfn.IFS(AND(Tabla135[[#This Row],[No. de Control]]=1,Tabla135[[#This Row],[Desplazamiento en la Matriz]]="Impacto"),E1187-(E1187*Tabla135[[#This Row],[Valor del control]]),AND(Tabla135[[#This Row],[No. de Control]]&gt;1,Tabla135[[#This Row],[Desplazamiento en la Matriz]]="Impacto"),AC1186-(AC1186*Tabla135[[#This Row],[Valor del control]]),AND(Tabla135[[#This Row],[No. de Control]]=1,Tabla135[[#This Row],[Desplazamiento en la Matriz]]="Probabilidad"),E1187,AND(Tabla135[[#This Row],[No. de Control]]&gt;1,Tabla135[[#This Row],[Desplazamiento en la Matriz]]="Probabilidad"),AC1186),""),"")</f>
        <v/>
      </c>
      <c r="AD1187" s="310">
        <f>IFERROR(_xlfn.MINIFS(Tabla135[Probabilidad residual],Tabla135[Id Riesgo],Tabla135[[#This Row],[Id Riesgo]]),"")</f>
        <v>0</v>
      </c>
      <c r="AE1187" s="310">
        <f>IFERROR(_xlfn.MINIFS(Tabla135[Impacto residual],Tabla135[Id Riesgo],Tabla135[[#This Row],[Id Riesgo]]),"")</f>
        <v>0</v>
      </c>
      <c r="AF1187" s="310" t="str" cm="1">
        <f t="array" ref="AF118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87" s="310" t="str" cm="1">
        <f t="array" ref="AG118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8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87" s="213"/>
      <c r="AJ1187" s="727">
        <f>_xlfn.MINIFS(Tabla135[Probabilidad residual],Tabla135[Id Riesgo],Tabla135[[#This Row],[Id Riesgo]])</f>
        <v>0</v>
      </c>
      <c r="AK1187" s="727">
        <f>_xlfn.MINIFS(Tabla135[Impacto residual],Tabla135[Id Riesgo],Tabla135[[#This Row],[Id Riesgo]])</f>
        <v>0</v>
      </c>
      <c r="AL1187" s="727"/>
      <c r="AM1187" s="727"/>
      <c r="AN1187" s="213"/>
      <c r="AO1187" s="213"/>
      <c r="AP1187" s="213"/>
      <c r="AQ1187" s="213"/>
      <c r="AR1187" s="213"/>
      <c r="AS1187" s="213"/>
      <c r="AT1187" s="213"/>
      <c r="AU1187" s="213"/>
      <c r="AV1187" s="213"/>
      <c r="AW1187" s="213"/>
      <c r="AX1187" s="213"/>
      <c r="AY1187" s="213"/>
    </row>
    <row r="1188" spans="1:51" ht="14.6" x14ac:dyDescent="0.4">
      <c r="A1188" s="735" t="str">
        <f>Tabla135[[#This Row],[Id Riesgo]]</f>
        <v>RC118</v>
      </c>
      <c r="B1188" s="736" t="str">
        <f>Tabla135[[#This Row],[Riesgo]]</f>
        <v/>
      </c>
      <c r="C1188" s="742" t="b">
        <f>Tabla135[[#This Row],[Identificado en paso 1 y 2?]]</f>
        <v>0</v>
      </c>
      <c r="D1188" s="727" t="str">
        <f>_xlfn.XLOOKUP(Tabla135[[#This Row],[Id Riesgo]],Tabla13[Id Riesgo],Tabla13[Probabilidad],"",1)</f>
        <v/>
      </c>
      <c r="E1188" s="727" t="str">
        <f>IF(C1188=TRUE,_xlfn.XLOOKUP(Tabla135[[#This Row],[Id Riesgo]],Tabla13[Id Riesgo],Tabla13[Porcentaje Impacto],"",1),"")</f>
        <v/>
      </c>
      <c r="F1188" s="290" t="str">
        <f t="shared" si="117"/>
        <v>RC118</v>
      </c>
      <c r="G1188" s="415" t="b">
        <f>_xlfn.XLOOKUP(F1188,Tabla13[Id Riesgo],Tabla13[Registro diligenciado],FALSE,1)</f>
        <v>0</v>
      </c>
      <c r="H1188" s="290" t="str">
        <f>IF(G1188,_xlfn.XLOOKUP(F1188,Tabla6[Id Riesgo],Tabla6[DESCRIPCIÓN DEL RIESGO],FALSE,1),"")</f>
        <v/>
      </c>
      <c r="I1188" s="327" t="str">
        <f>_xlfn.XLOOKUP(Tabla135[[#This Row],[Id Riesgo]],Tabla13[Id Riesgo],Tabla13[Probabilidad])</f>
        <v/>
      </c>
      <c r="J1188" s="327" t="str">
        <f>_xlfn.XLOOKUP(Tabla135[[#This Row],[Id Riesgo]],Tabla13[Id Riesgo],Tabla13[Porcentaje Impacto],"",1)</f>
        <v/>
      </c>
      <c r="K1188" s="311">
        <v>7</v>
      </c>
      <c r="L1188" s="314"/>
      <c r="M1188" s="314"/>
      <c r="N1188" s="314"/>
      <c r="O1188" s="295"/>
      <c r="P1188" s="314"/>
      <c r="Q1188" s="328" t="str">
        <f>_xlfn.TEXTJOIN(" ",TRUE,Tabla135[[#This Row],[Actividad - Acción ¿Qué?
Inicia con verbo]],Tabla135[[#This Row],[Complemento
(Observaciones o desviaciones)]])</f>
        <v/>
      </c>
      <c r="R1188" s="295"/>
      <c r="S1188" s="327" t="str">
        <f>_xlfn.XLOOKUP(Tabla135[[#This Row],[Tipo de control]],Tabla7[Tipo de control],Tabla7[Peso],"",1)</f>
        <v/>
      </c>
      <c r="T1188" s="290" t="str">
        <f>_xlfn.XLOOKUP(Tabla135[[#This Row],[Tipo de control]],Tabla7[Tipo de control],Tabla7[Afectación matriz],"",1)</f>
        <v/>
      </c>
      <c r="U1188" s="295"/>
      <c r="V1188" s="327" t="str">
        <f>_xlfn.XLOOKUP(Tabla135[[#This Row],[Implementación]],Tabla11[Implementación],Tabla11[Peso],"",1)</f>
        <v/>
      </c>
      <c r="W1188" s="295"/>
      <c r="X1188" s="295"/>
      <c r="Y1188" s="295"/>
      <c r="Z1188" s="295"/>
      <c r="AA1188" s="310" t="str">
        <f>IFERROR(Tabla135[[#This Row],[Peso del control]]+Tabla135[[#This Row],[Peso de la implementación]],"")</f>
        <v/>
      </c>
      <c r="AB1188" s="310" t="str" cm="1">
        <f t="array" ref="AB1188">IFERROR(IF(Tabla135[[#This Row],[Registro diligenciado]]=TRUE,_xlfn.IFS(AND(Tabla135[[#This Row],[No. de Control]]=1,Tabla135[[#This Row],[Desplazamiento en la Matriz]]="Probabilidad"),D1188-(D1188*Tabla135[[#This Row],[Valor del control]]),AND(Tabla135[[#This Row],[No. de Control]]&gt;1,Tabla135[[#This Row],[Desplazamiento en la Matriz]]="Probabilidad"),AB1187-(AB1187*Tabla135[[#This Row],[Valor del control]]),AND(Tabla135[[#This Row],[No. de Control]]=1,Tabla135[[#This Row],[Desplazamiento en la Matriz]]="Impacto"),D1188,AND(Tabla135[[#This Row],[No. de Control]]&gt;1,Tabla135[[#This Row],[Desplazamiento en la Matriz]]="Impacto"),AB1187),""),"")</f>
        <v/>
      </c>
      <c r="AC1188" s="310" t="str" cm="1">
        <f t="array" ref="AC1188">IFERROR(IF(Tabla135[[#This Row],[Registro diligenciado]]=TRUE,_xlfn.IFS(AND(Tabla135[[#This Row],[No. de Control]]=1,Tabla135[[#This Row],[Desplazamiento en la Matriz]]="Impacto"),E1188-(E1188*Tabla135[[#This Row],[Valor del control]]),AND(Tabla135[[#This Row],[No. de Control]]&gt;1,Tabla135[[#This Row],[Desplazamiento en la Matriz]]="Impacto"),AC1187-(AC1187*Tabla135[[#This Row],[Valor del control]]),AND(Tabla135[[#This Row],[No. de Control]]=1,Tabla135[[#This Row],[Desplazamiento en la Matriz]]="Probabilidad"),E1188,AND(Tabla135[[#This Row],[No. de Control]]&gt;1,Tabla135[[#This Row],[Desplazamiento en la Matriz]]="Probabilidad"),AC1187),""),"")</f>
        <v/>
      </c>
      <c r="AD1188" s="310">
        <f>IFERROR(_xlfn.MINIFS(Tabla135[Probabilidad residual],Tabla135[Id Riesgo],Tabla135[[#This Row],[Id Riesgo]]),"")</f>
        <v>0</v>
      </c>
      <c r="AE1188" s="310">
        <f>IFERROR(_xlfn.MINIFS(Tabla135[Impacto residual],Tabla135[Id Riesgo],Tabla135[[#This Row],[Id Riesgo]]),"")</f>
        <v>0</v>
      </c>
      <c r="AF1188" s="310" t="str" cm="1">
        <f t="array" ref="AF118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88" s="310" t="str" cm="1">
        <f t="array" ref="AG118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8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88" s="213"/>
      <c r="AJ1188" s="727">
        <f>_xlfn.MINIFS(Tabla135[Probabilidad residual],Tabla135[Id Riesgo],Tabla135[[#This Row],[Id Riesgo]])</f>
        <v>0</v>
      </c>
      <c r="AK1188" s="727">
        <f>_xlfn.MINIFS(Tabla135[Impacto residual],Tabla135[Id Riesgo],Tabla135[[#This Row],[Id Riesgo]])</f>
        <v>0</v>
      </c>
      <c r="AL1188" s="727"/>
      <c r="AM1188" s="727"/>
      <c r="AN1188" s="213"/>
      <c r="AO1188" s="213"/>
      <c r="AP1188" s="213"/>
      <c r="AQ1188" s="213"/>
      <c r="AR1188" s="213"/>
      <c r="AS1188" s="213"/>
      <c r="AT1188" s="213"/>
      <c r="AU1188" s="213"/>
      <c r="AV1188" s="213"/>
      <c r="AW1188" s="213"/>
      <c r="AX1188" s="213"/>
      <c r="AY1188" s="213"/>
    </row>
    <row r="1189" spans="1:51" ht="14.6" x14ac:dyDescent="0.4">
      <c r="A1189" s="735" t="str">
        <f>Tabla135[[#This Row],[Id Riesgo]]</f>
        <v>RC118</v>
      </c>
      <c r="B1189" s="736" t="str">
        <f>Tabla135[[#This Row],[Riesgo]]</f>
        <v/>
      </c>
      <c r="C1189" s="742" t="b">
        <f>Tabla135[[#This Row],[Identificado en paso 1 y 2?]]</f>
        <v>0</v>
      </c>
      <c r="D1189" s="727" t="str">
        <f>_xlfn.XLOOKUP(Tabla135[[#This Row],[Id Riesgo]],Tabla13[Id Riesgo],Tabla13[Probabilidad],"",1)</f>
        <v/>
      </c>
      <c r="E1189" s="727" t="str">
        <f>IF(C1189=TRUE,_xlfn.XLOOKUP(Tabla135[[#This Row],[Id Riesgo]],Tabla13[Id Riesgo],Tabla13[Porcentaje Impacto],"",1),"")</f>
        <v/>
      </c>
      <c r="F1189" s="290" t="str">
        <f t="shared" si="117"/>
        <v>RC118</v>
      </c>
      <c r="G1189" s="415" t="b">
        <f>_xlfn.XLOOKUP(F1189,Tabla13[Id Riesgo],Tabla13[Registro diligenciado],FALSE,1)</f>
        <v>0</v>
      </c>
      <c r="H1189" s="290" t="str">
        <f>IF(G1189,_xlfn.XLOOKUP(F1189,Tabla6[Id Riesgo],Tabla6[DESCRIPCIÓN DEL RIESGO],FALSE,1),"")</f>
        <v/>
      </c>
      <c r="I1189" s="327" t="str">
        <f>_xlfn.XLOOKUP(Tabla135[[#This Row],[Id Riesgo]],Tabla13[Id Riesgo],Tabla13[Probabilidad])</f>
        <v/>
      </c>
      <c r="J1189" s="327" t="str">
        <f>_xlfn.XLOOKUP(Tabla135[[#This Row],[Id Riesgo]],Tabla13[Id Riesgo],Tabla13[Porcentaje Impacto],"",1)</f>
        <v/>
      </c>
      <c r="K1189" s="311">
        <v>8</v>
      </c>
      <c r="L1189" s="314"/>
      <c r="M1189" s="314"/>
      <c r="N1189" s="314"/>
      <c r="O1189" s="295"/>
      <c r="P1189" s="314"/>
      <c r="Q1189" s="328" t="str">
        <f>_xlfn.TEXTJOIN(" ",TRUE,Tabla135[[#This Row],[Actividad - Acción ¿Qué?
Inicia con verbo]],Tabla135[[#This Row],[Complemento
(Observaciones o desviaciones)]])</f>
        <v/>
      </c>
      <c r="R1189" s="295"/>
      <c r="S1189" s="327" t="str">
        <f>_xlfn.XLOOKUP(Tabla135[[#This Row],[Tipo de control]],Tabla7[Tipo de control],Tabla7[Peso],"",1)</f>
        <v/>
      </c>
      <c r="T1189" s="290" t="str">
        <f>_xlfn.XLOOKUP(Tabla135[[#This Row],[Tipo de control]],Tabla7[Tipo de control],Tabla7[Afectación matriz],"",1)</f>
        <v/>
      </c>
      <c r="U1189" s="295"/>
      <c r="V1189" s="327" t="str">
        <f>_xlfn.XLOOKUP(Tabla135[[#This Row],[Implementación]],Tabla11[Implementación],Tabla11[Peso],"",1)</f>
        <v/>
      </c>
      <c r="W1189" s="295"/>
      <c r="X1189" s="295"/>
      <c r="Y1189" s="295"/>
      <c r="Z1189" s="295"/>
      <c r="AA1189" s="310" t="str">
        <f>IFERROR(Tabla135[[#This Row],[Peso del control]]+Tabla135[[#This Row],[Peso de la implementación]],"")</f>
        <v/>
      </c>
      <c r="AB1189" s="310" t="str" cm="1">
        <f t="array" ref="AB1189">IFERROR(IF(Tabla135[[#This Row],[Registro diligenciado]]=TRUE,_xlfn.IFS(AND(Tabla135[[#This Row],[No. de Control]]=1,Tabla135[[#This Row],[Desplazamiento en la Matriz]]="Probabilidad"),D1189-(D1189*Tabla135[[#This Row],[Valor del control]]),AND(Tabla135[[#This Row],[No. de Control]]&gt;1,Tabla135[[#This Row],[Desplazamiento en la Matriz]]="Probabilidad"),AB1188-(AB1188*Tabla135[[#This Row],[Valor del control]]),AND(Tabla135[[#This Row],[No. de Control]]=1,Tabla135[[#This Row],[Desplazamiento en la Matriz]]="Impacto"),D1189,AND(Tabla135[[#This Row],[No. de Control]]&gt;1,Tabla135[[#This Row],[Desplazamiento en la Matriz]]="Impacto"),AB1188),""),"")</f>
        <v/>
      </c>
      <c r="AC1189" s="310" t="str" cm="1">
        <f t="array" ref="AC1189">IFERROR(IF(Tabla135[[#This Row],[Registro diligenciado]]=TRUE,_xlfn.IFS(AND(Tabla135[[#This Row],[No. de Control]]=1,Tabla135[[#This Row],[Desplazamiento en la Matriz]]="Impacto"),E1189-(E1189*Tabla135[[#This Row],[Valor del control]]),AND(Tabla135[[#This Row],[No. de Control]]&gt;1,Tabla135[[#This Row],[Desplazamiento en la Matriz]]="Impacto"),AC1188-(AC1188*Tabla135[[#This Row],[Valor del control]]),AND(Tabla135[[#This Row],[No. de Control]]=1,Tabla135[[#This Row],[Desplazamiento en la Matriz]]="Probabilidad"),E1189,AND(Tabla135[[#This Row],[No. de Control]]&gt;1,Tabla135[[#This Row],[Desplazamiento en la Matriz]]="Probabilidad"),AC1188),""),"")</f>
        <v/>
      </c>
      <c r="AD1189" s="310">
        <f>IFERROR(_xlfn.MINIFS(Tabla135[Probabilidad residual],Tabla135[Id Riesgo],Tabla135[[#This Row],[Id Riesgo]]),"")</f>
        <v>0</v>
      </c>
      <c r="AE1189" s="310">
        <f>IFERROR(_xlfn.MINIFS(Tabla135[Impacto residual],Tabla135[Id Riesgo],Tabla135[[#This Row],[Id Riesgo]]),"")</f>
        <v>0</v>
      </c>
      <c r="AF1189" s="310" t="str" cm="1">
        <f t="array" ref="AF118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89" s="310" t="str" cm="1">
        <f t="array" ref="AG118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8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89" s="213"/>
      <c r="AJ1189" s="727">
        <f>_xlfn.MINIFS(Tabla135[Probabilidad residual],Tabla135[Id Riesgo],Tabla135[[#This Row],[Id Riesgo]])</f>
        <v>0</v>
      </c>
      <c r="AK1189" s="727">
        <f>_xlfn.MINIFS(Tabla135[Impacto residual],Tabla135[Id Riesgo],Tabla135[[#This Row],[Id Riesgo]])</f>
        <v>0</v>
      </c>
      <c r="AL1189" s="727"/>
      <c r="AM1189" s="727"/>
      <c r="AN1189" s="213"/>
      <c r="AO1189" s="213"/>
      <c r="AP1189" s="213"/>
      <c r="AQ1189" s="213"/>
      <c r="AR1189" s="213"/>
      <c r="AS1189" s="213"/>
      <c r="AT1189" s="213"/>
      <c r="AU1189" s="213"/>
      <c r="AV1189" s="213"/>
      <c r="AW1189" s="213"/>
      <c r="AX1189" s="213"/>
      <c r="AY1189" s="213"/>
    </row>
    <row r="1190" spans="1:51" ht="14.6" x14ac:dyDescent="0.4">
      <c r="A1190" s="735" t="str">
        <f>Tabla135[[#This Row],[Id Riesgo]]</f>
        <v>RC118</v>
      </c>
      <c r="B1190" s="736" t="str">
        <f>Tabla135[[#This Row],[Riesgo]]</f>
        <v/>
      </c>
      <c r="C1190" s="742" t="b">
        <f>Tabla135[[#This Row],[Identificado en paso 1 y 2?]]</f>
        <v>0</v>
      </c>
      <c r="D1190" s="727" t="str">
        <f>_xlfn.XLOOKUP(Tabla135[[#This Row],[Id Riesgo]],Tabla13[Id Riesgo],Tabla13[Probabilidad],"",1)</f>
        <v/>
      </c>
      <c r="E1190" s="727" t="str">
        <f>IF(C1190=TRUE,_xlfn.XLOOKUP(Tabla135[[#This Row],[Id Riesgo]],Tabla13[Id Riesgo],Tabla13[Porcentaje Impacto],"",1),"")</f>
        <v/>
      </c>
      <c r="F1190" s="290" t="str">
        <f t="shared" si="117"/>
        <v>RC118</v>
      </c>
      <c r="G1190" s="415" t="b">
        <f>_xlfn.XLOOKUP(F1190,Tabla13[Id Riesgo],Tabla13[Registro diligenciado],FALSE,1)</f>
        <v>0</v>
      </c>
      <c r="H1190" s="290" t="str">
        <f>IF(G1190,_xlfn.XLOOKUP(F1190,Tabla6[Id Riesgo],Tabla6[DESCRIPCIÓN DEL RIESGO],FALSE,1),"")</f>
        <v/>
      </c>
      <c r="I1190" s="327" t="str">
        <f>_xlfn.XLOOKUP(Tabla135[[#This Row],[Id Riesgo]],Tabla13[Id Riesgo],Tabla13[Probabilidad])</f>
        <v/>
      </c>
      <c r="J1190" s="327" t="str">
        <f>_xlfn.XLOOKUP(Tabla135[[#This Row],[Id Riesgo]],Tabla13[Id Riesgo],Tabla13[Porcentaje Impacto],"",1)</f>
        <v/>
      </c>
      <c r="K1190" s="311">
        <v>9</v>
      </c>
      <c r="L1190" s="314"/>
      <c r="M1190" s="314"/>
      <c r="N1190" s="314"/>
      <c r="O1190" s="295"/>
      <c r="P1190" s="314"/>
      <c r="Q1190" s="328" t="str">
        <f>_xlfn.TEXTJOIN(" ",TRUE,Tabla135[[#This Row],[Actividad - Acción ¿Qué?
Inicia con verbo]],Tabla135[[#This Row],[Complemento
(Observaciones o desviaciones)]])</f>
        <v/>
      </c>
      <c r="R1190" s="295"/>
      <c r="S1190" s="327" t="str">
        <f>_xlfn.XLOOKUP(Tabla135[[#This Row],[Tipo de control]],Tabla7[Tipo de control],Tabla7[Peso],"",1)</f>
        <v/>
      </c>
      <c r="T1190" s="290" t="str">
        <f>_xlfn.XLOOKUP(Tabla135[[#This Row],[Tipo de control]],Tabla7[Tipo de control],Tabla7[Afectación matriz],"",1)</f>
        <v/>
      </c>
      <c r="U1190" s="295"/>
      <c r="V1190" s="327" t="str">
        <f>_xlfn.XLOOKUP(Tabla135[[#This Row],[Implementación]],Tabla11[Implementación],Tabla11[Peso],"",1)</f>
        <v/>
      </c>
      <c r="W1190" s="295"/>
      <c r="X1190" s="295"/>
      <c r="Y1190" s="295"/>
      <c r="Z1190" s="295"/>
      <c r="AA1190" s="310" t="str">
        <f>IFERROR(Tabla135[[#This Row],[Peso del control]]+Tabla135[[#This Row],[Peso de la implementación]],"")</f>
        <v/>
      </c>
      <c r="AB1190" s="310" t="str" cm="1">
        <f t="array" ref="AB1190">IFERROR(IF(Tabla135[[#This Row],[Registro diligenciado]]=TRUE,_xlfn.IFS(AND(Tabla135[[#This Row],[No. de Control]]=1,Tabla135[[#This Row],[Desplazamiento en la Matriz]]="Probabilidad"),D1190-(D1190*Tabla135[[#This Row],[Valor del control]]),AND(Tabla135[[#This Row],[No. de Control]]&gt;1,Tabla135[[#This Row],[Desplazamiento en la Matriz]]="Probabilidad"),AB1189-(AB1189*Tabla135[[#This Row],[Valor del control]]),AND(Tabla135[[#This Row],[No. de Control]]=1,Tabla135[[#This Row],[Desplazamiento en la Matriz]]="Impacto"),D1190,AND(Tabla135[[#This Row],[No. de Control]]&gt;1,Tabla135[[#This Row],[Desplazamiento en la Matriz]]="Impacto"),AB1189),""),"")</f>
        <v/>
      </c>
      <c r="AC1190" s="310" t="str" cm="1">
        <f t="array" ref="AC1190">IFERROR(IF(Tabla135[[#This Row],[Registro diligenciado]]=TRUE,_xlfn.IFS(AND(Tabla135[[#This Row],[No. de Control]]=1,Tabla135[[#This Row],[Desplazamiento en la Matriz]]="Impacto"),E1190-(E1190*Tabla135[[#This Row],[Valor del control]]),AND(Tabla135[[#This Row],[No. de Control]]&gt;1,Tabla135[[#This Row],[Desplazamiento en la Matriz]]="Impacto"),AC1189-(AC1189*Tabla135[[#This Row],[Valor del control]]),AND(Tabla135[[#This Row],[No. de Control]]=1,Tabla135[[#This Row],[Desplazamiento en la Matriz]]="Probabilidad"),E1190,AND(Tabla135[[#This Row],[No. de Control]]&gt;1,Tabla135[[#This Row],[Desplazamiento en la Matriz]]="Probabilidad"),AC1189),""),"")</f>
        <v/>
      </c>
      <c r="AD1190" s="310">
        <f>IFERROR(_xlfn.MINIFS(Tabla135[Probabilidad residual],Tabla135[Id Riesgo],Tabla135[[#This Row],[Id Riesgo]]),"")</f>
        <v>0</v>
      </c>
      <c r="AE1190" s="310">
        <f>IFERROR(_xlfn.MINIFS(Tabla135[Impacto residual],Tabla135[Id Riesgo],Tabla135[[#This Row],[Id Riesgo]]),"")</f>
        <v>0</v>
      </c>
      <c r="AF1190" s="310" t="str" cm="1">
        <f t="array" ref="AF119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90" s="310" t="str" cm="1">
        <f t="array" ref="AG119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9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90" s="213"/>
      <c r="AJ1190" s="727">
        <f>_xlfn.MINIFS(Tabla135[Probabilidad residual],Tabla135[Id Riesgo],Tabla135[[#This Row],[Id Riesgo]])</f>
        <v>0</v>
      </c>
      <c r="AK1190" s="727">
        <f>_xlfn.MINIFS(Tabla135[Impacto residual],Tabla135[Id Riesgo],Tabla135[[#This Row],[Id Riesgo]])</f>
        <v>0</v>
      </c>
      <c r="AL1190" s="727"/>
      <c r="AM1190" s="727"/>
      <c r="AN1190" s="213"/>
      <c r="AO1190" s="213"/>
      <c r="AP1190" s="213"/>
      <c r="AQ1190" s="213"/>
      <c r="AR1190" s="213"/>
      <c r="AS1190" s="213"/>
      <c r="AT1190" s="213"/>
      <c r="AU1190" s="213"/>
      <c r="AV1190" s="213"/>
      <c r="AW1190" s="213"/>
      <c r="AX1190" s="213"/>
      <c r="AY1190" s="213"/>
    </row>
    <row r="1191" spans="1:51" ht="14.6" x14ac:dyDescent="0.4">
      <c r="A1191" s="735" t="str">
        <f>Tabla135[[#This Row],[Id Riesgo]]</f>
        <v>RC118</v>
      </c>
      <c r="B1191" s="736" t="str">
        <f>Tabla135[[#This Row],[Riesgo]]</f>
        <v/>
      </c>
      <c r="C1191" s="742" t="b">
        <f>Tabla135[[#This Row],[Identificado en paso 1 y 2?]]</f>
        <v>0</v>
      </c>
      <c r="D1191" s="727" t="str">
        <f>_xlfn.XLOOKUP(Tabla135[[#This Row],[Id Riesgo]],Tabla13[Id Riesgo],Tabla13[Probabilidad],"",1)</f>
        <v/>
      </c>
      <c r="E1191" s="727" t="str">
        <f>IF(C1191=TRUE,_xlfn.XLOOKUP(Tabla135[[#This Row],[Id Riesgo]],Tabla13[Id Riesgo],Tabla13[Porcentaje Impacto],"",1),"")</f>
        <v/>
      </c>
      <c r="F1191" s="290" t="str">
        <f t="shared" si="117"/>
        <v>RC118</v>
      </c>
      <c r="G1191" s="415" t="b">
        <f>_xlfn.XLOOKUP(F1191,Tabla13[Id Riesgo],Tabla13[Registro diligenciado],FALSE,1)</f>
        <v>0</v>
      </c>
      <c r="H1191" s="290" t="str">
        <f>IF(G1191,_xlfn.XLOOKUP(F1191,Tabla6[Id Riesgo],Tabla6[DESCRIPCIÓN DEL RIESGO],FALSE,1),"")</f>
        <v/>
      </c>
      <c r="I1191" s="327" t="str">
        <f>_xlfn.XLOOKUP(Tabla135[[#This Row],[Id Riesgo]],Tabla13[Id Riesgo],Tabla13[Probabilidad])</f>
        <v/>
      </c>
      <c r="J1191" s="327" t="str">
        <f>_xlfn.XLOOKUP(Tabla135[[#This Row],[Id Riesgo]],Tabla13[Id Riesgo],Tabla13[Porcentaje Impacto],"",1)</f>
        <v/>
      </c>
      <c r="K1191" s="311">
        <v>10</v>
      </c>
      <c r="L1191" s="314"/>
      <c r="M1191" s="314"/>
      <c r="N1191" s="314"/>
      <c r="O1191" s="295"/>
      <c r="P1191" s="314"/>
      <c r="Q1191" s="328" t="str">
        <f>_xlfn.TEXTJOIN(" ",TRUE,Tabla135[[#This Row],[Actividad - Acción ¿Qué?
Inicia con verbo]],Tabla135[[#This Row],[Complemento
(Observaciones o desviaciones)]])</f>
        <v/>
      </c>
      <c r="R1191" s="295"/>
      <c r="S1191" s="327" t="str">
        <f>_xlfn.XLOOKUP(Tabla135[[#This Row],[Tipo de control]],Tabla7[Tipo de control],Tabla7[Peso],"",1)</f>
        <v/>
      </c>
      <c r="T1191" s="290" t="str">
        <f>_xlfn.XLOOKUP(Tabla135[[#This Row],[Tipo de control]],Tabla7[Tipo de control],Tabla7[Afectación matriz],"",1)</f>
        <v/>
      </c>
      <c r="U1191" s="295"/>
      <c r="V1191" s="327" t="str">
        <f>_xlfn.XLOOKUP(Tabla135[[#This Row],[Implementación]],Tabla11[Implementación],Tabla11[Peso],"",1)</f>
        <v/>
      </c>
      <c r="W1191" s="295"/>
      <c r="X1191" s="295"/>
      <c r="Y1191" s="295"/>
      <c r="Z1191" s="295"/>
      <c r="AA1191" s="310" t="str">
        <f>IFERROR(Tabla135[[#This Row],[Peso del control]]+Tabla135[[#This Row],[Peso de la implementación]],"")</f>
        <v/>
      </c>
      <c r="AB1191" s="310" t="str" cm="1">
        <f t="array" ref="AB1191">IFERROR(IF(Tabla135[[#This Row],[Registro diligenciado]]=TRUE,_xlfn.IFS(AND(Tabla135[[#This Row],[No. de Control]]=1,Tabla135[[#This Row],[Desplazamiento en la Matriz]]="Probabilidad"),D1191-(D1191*Tabla135[[#This Row],[Valor del control]]),AND(Tabla135[[#This Row],[No. de Control]]&gt;1,Tabla135[[#This Row],[Desplazamiento en la Matriz]]="Probabilidad"),AB1190-(AB1190*Tabla135[[#This Row],[Valor del control]]),AND(Tabla135[[#This Row],[No. de Control]]=1,Tabla135[[#This Row],[Desplazamiento en la Matriz]]="Impacto"),D1191,AND(Tabla135[[#This Row],[No. de Control]]&gt;1,Tabla135[[#This Row],[Desplazamiento en la Matriz]]="Impacto"),AB1190),""),"")</f>
        <v/>
      </c>
      <c r="AC1191" s="310" t="str" cm="1">
        <f t="array" ref="AC1191">IFERROR(IF(Tabla135[[#This Row],[Registro diligenciado]]=TRUE,_xlfn.IFS(AND(Tabla135[[#This Row],[No. de Control]]=1,Tabla135[[#This Row],[Desplazamiento en la Matriz]]="Impacto"),E1191-(E1191*Tabla135[[#This Row],[Valor del control]]),AND(Tabla135[[#This Row],[No. de Control]]&gt;1,Tabla135[[#This Row],[Desplazamiento en la Matriz]]="Impacto"),AC1190-(AC1190*Tabla135[[#This Row],[Valor del control]]),AND(Tabla135[[#This Row],[No. de Control]]=1,Tabla135[[#This Row],[Desplazamiento en la Matriz]]="Probabilidad"),E1191,AND(Tabla135[[#This Row],[No. de Control]]&gt;1,Tabla135[[#This Row],[Desplazamiento en la Matriz]]="Probabilidad"),AC1190),""),"")</f>
        <v/>
      </c>
      <c r="AD1191" s="310">
        <f>IFERROR(_xlfn.MINIFS(Tabla135[Probabilidad residual],Tabla135[Id Riesgo],Tabla135[[#This Row],[Id Riesgo]]),"")</f>
        <v>0</v>
      </c>
      <c r="AE1191" s="310">
        <f>IFERROR(_xlfn.MINIFS(Tabla135[Impacto residual],Tabla135[Id Riesgo],Tabla135[[#This Row],[Id Riesgo]]),"")</f>
        <v>0</v>
      </c>
      <c r="AF1191" s="310" t="str" cm="1">
        <f t="array" ref="AF119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91" s="310" t="str" cm="1">
        <f t="array" ref="AG119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9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91" s="213"/>
      <c r="AJ1191" s="727">
        <f>_xlfn.MINIFS(Tabla135[Probabilidad residual],Tabla135[Id Riesgo],Tabla135[[#This Row],[Id Riesgo]])</f>
        <v>0</v>
      </c>
      <c r="AK1191" s="727">
        <f>_xlfn.MINIFS(Tabla135[Impacto residual],Tabla135[Id Riesgo],Tabla135[[#This Row],[Id Riesgo]])</f>
        <v>0</v>
      </c>
      <c r="AL1191" s="727"/>
      <c r="AM1191" s="727"/>
      <c r="AN1191" s="213"/>
      <c r="AO1191" s="213"/>
      <c r="AP1191" s="213"/>
      <c r="AQ1191" s="213"/>
      <c r="AR1191" s="213"/>
      <c r="AS1191" s="213"/>
      <c r="AT1191" s="213"/>
      <c r="AU1191" s="213"/>
      <c r="AV1191" s="213"/>
      <c r="AW1191" s="213"/>
      <c r="AX1191" s="213"/>
      <c r="AY1191" s="213"/>
    </row>
    <row r="1192" spans="1:51" ht="14.6" x14ac:dyDescent="0.4">
      <c r="A1192" s="735" t="str">
        <f>Tabla135[[#This Row],[Id Riesgo]]</f>
        <v>RC119</v>
      </c>
      <c r="B1192" s="736" t="str">
        <f>Tabla135[[#This Row],[Riesgo]]</f>
        <v/>
      </c>
      <c r="C1192" s="742" t="b">
        <f>Tabla135[[#This Row],[Identificado en paso 1 y 2?]]</f>
        <v>0</v>
      </c>
      <c r="D1192" s="727" t="str">
        <f>_xlfn.XLOOKUP(Tabla135[[#This Row],[Id Riesgo]],Tabla13[Id Riesgo],Tabla13[Probabilidad],"",1)</f>
        <v/>
      </c>
      <c r="E1192" s="727" t="str">
        <f>IF(C1192=TRUE,_xlfn.XLOOKUP(Tabla135[[#This Row],[Id Riesgo]],Tabla13[Id Riesgo],Tabla13[Porcentaje Impacto],"",1),"")</f>
        <v/>
      </c>
      <c r="F1192" s="290" t="s">
        <v>250</v>
      </c>
      <c r="G1192" s="415" t="b">
        <f>_xlfn.XLOOKUP(F1192,Tabla13[Id Riesgo],Tabla13[Registro diligenciado],FALSE,1)</f>
        <v>0</v>
      </c>
      <c r="H1192" s="290" t="str">
        <f>IF(G1192,_xlfn.XLOOKUP(F1192,Tabla6[Id Riesgo],Tabla6[DESCRIPCIÓN DEL RIESGO],FALSE,1),"")</f>
        <v/>
      </c>
      <c r="I1192" s="327" t="str">
        <f>_xlfn.XLOOKUP(Tabla135[[#This Row],[Id Riesgo]],Tabla13[Id Riesgo],Tabla13[Probabilidad])</f>
        <v/>
      </c>
      <c r="J1192" s="327" t="str">
        <f>_xlfn.XLOOKUP(Tabla135[[#This Row],[Id Riesgo]],Tabla13[Id Riesgo],Tabla13[Porcentaje Impacto],"",1)</f>
        <v/>
      </c>
      <c r="K1192" s="311">
        <v>1</v>
      </c>
      <c r="L1192" s="314"/>
      <c r="M1192" s="314"/>
      <c r="N1192" s="314"/>
      <c r="O1192" s="295"/>
      <c r="P1192" s="314"/>
      <c r="Q1192" s="328" t="str">
        <f>_xlfn.TEXTJOIN(" ",TRUE,Tabla135[[#This Row],[Actividad - Acción ¿Qué?
Inicia con verbo]],Tabla135[[#This Row],[Complemento
(Observaciones o desviaciones)]])</f>
        <v/>
      </c>
      <c r="R1192" s="295"/>
      <c r="S1192" s="327" t="str">
        <f>_xlfn.XLOOKUP(Tabla135[[#This Row],[Tipo de control]],Tabla7[Tipo de control],Tabla7[Peso],"",1)</f>
        <v/>
      </c>
      <c r="T1192" s="290" t="str">
        <f>_xlfn.XLOOKUP(Tabla135[[#This Row],[Tipo de control]],Tabla7[Tipo de control],Tabla7[Afectación matriz],"",1)</f>
        <v/>
      </c>
      <c r="U1192" s="295"/>
      <c r="V1192" s="327" t="str">
        <f>_xlfn.XLOOKUP(Tabla135[[#This Row],[Implementación]],Tabla11[Implementación],Tabla11[Peso],"",1)</f>
        <v/>
      </c>
      <c r="W1192" s="295"/>
      <c r="X1192" s="295"/>
      <c r="Y1192" s="295"/>
      <c r="Z1192" s="295"/>
      <c r="AA1192" s="310" t="str">
        <f>IFERROR(Tabla135[[#This Row],[Peso del control]]+Tabla135[[#This Row],[Peso de la implementación]],"")</f>
        <v/>
      </c>
      <c r="AB1192" s="310" t="str" cm="1">
        <f t="array" ref="AB1192">IFERROR(IF(Tabla135[[#This Row],[Registro diligenciado]]=TRUE,_xlfn.IFS(AND(Tabla135[[#This Row],[No. de Control]]=1,Tabla135[[#This Row],[Desplazamiento en la Matriz]]="Probabilidad"),D1192-(D1192*Tabla135[[#This Row],[Valor del control]]),AND(Tabla135[[#This Row],[No. de Control]]&gt;1,Tabla135[[#This Row],[Desplazamiento en la Matriz]]="Probabilidad"),AB1191-(AB1191*Tabla135[[#This Row],[Valor del control]]),AND(Tabla135[[#This Row],[No. de Control]]=1,Tabla135[[#This Row],[Desplazamiento en la Matriz]]="Impacto"),D1192,AND(Tabla135[[#This Row],[No. de Control]]&gt;1,Tabla135[[#This Row],[Desplazamiento en la Matriz]]="Impacto"),AB1191),""),"")</f>
        <v/>
      </c>
      <c r="AC1192" s="310" t="str" cm="1">
        <f t="array" ref="AC1192">IFERROR(IF(Tabla135[[#This Row],[Registro diligenciado]]=TRUE,_xlfn.IFS(AND(Tabla135[[#This Row],[No. de Control]]=1,Tabla135[[#This Row],[Desplazamiento en la Matriz]]="Impacto"),E1192-(E1192*Tabla135[[#This Row],[Valor del control]]),AND(Tabla135[[#This Row],[No. de Control]]&gt;1,Tabla135[[#This Row],[Desplazamiento en la Matriz]]="Impacto"),AC1191-(AC1191*Tabla135[[#This Row],[Valor del control]]),AND(Tabla135[[#This Row],[No. de Control]]=1,Tabla135[[#This Row],[Desplazamiento en la Matriz]]="Probabilidad"),E1192,AND(Tabla135[[#This Row],[No. de Control]]&gt;1,Tabla135[[#This Row],[Desplazamiento en la Matriz]]="Probabilidad"),AC1191),""),"")</f>
        <v/>
      </c>
      <c r="AD1192" s="310">
        <f>IFERROR(_xlfn.MINIFS(Tabla135[Probabilidad residual],Tabla135[Id Riesgo],Tabla135[[#This Row],[Id Riesgo]]),"")</f>
        <v>0</v>
      </c>
      <c r="AE1192" s="310">
        <f>IFERROR(_xlfn.MINIFS(Tabla135[Impacto residual],Tabla135[Id Riesgo],Tabla135[[#This Row],[Id Riesgo]]),"")</f>
        <v>0</v>
      </c>
      <c r="AF1192" s="310" t="str" cm="1">
        <f t="array" ref="AF119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92" s="310" t="str" cm="1">
        <f t="array" ref="AG119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9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92" s="213"/>
      <c r="AJ1192" s="727">
        <f>_xlfn.MINIFS(Tabla135[Probabilidad residual],Tabla135[Id Riesgo],Tabla135[[#This Row],[Id Riesgo]])</f>
        <v>0</v>
      </c>
      <c r="AK1192" s="727">
        <f>_xlfn.MINIFS(Tabla135[Impacto residual],Tabla135[Id Riesgo],Tabla135[[#This Row],[Id Riesgo]])</f>
        <v>0</v>
      </c>
      <c r="AL1192" s="727" t="str" cm="1">
        <f t="array" ref="AL1192">IFERROR(_xlfn.IFS(AND(AJ1192&gt;=CONFIGURACIÓN!$BF$6,AJ1192&lt;=CONFIGURACIÓN!$BG$6),CONFIGURACIÓN!$BE$6,AND(AJ1192&gt;=CONFIGURACIÓN!$BF$7,AJ1192&lt;=CONFIGURACIÓN!$BG$7),CONFIGURACIÓN!$BE$7,AND(AJ1192&gt;=CONFIGURACIÓN!$BF$8,AJ1192&lt;=CONFIGURACIÓN!$BG$8),CONFIGURACIÓN!$BE$8,AND(AJ1192&gt;=CONFIGURACIÓN!$BF$9,AJ1192&lt;=CONFIGURACIÓN!$BG$9),CONFIGURACIÓN!$BE$9,AND(AJ1192&gt;=CONFIGURACIÓN!$BF$10,AJ1192&lt;=CONFIGURACIÓN!$BG$10),CONFIGURACIÓN!$BE$10),"")</f>
        <v/>
      </c>
      <c r="AM1192" s="727" t="str" cm="1">
        <f t="array" ref="AM1192">IFERROR(_xlfn.IFS(AND(AK1192&gt;=CONFIGURACIÓN!$BJ$6,AK1192&lt;=CONFIGURACIÓN!$BK$6),CONFIGURACIÓN!$BI$6,AND(AK1192&gt;=CONFIGURACIÓN!$BJ$7,AK1192&lt;=CONFIGURACIÓN!$BK$7),CONFIGURACIÓN!$BI$7,AND(AK1192&gt;=CONFIGURACIÓN!$BJ$8,AK1192&lt;=CONFIGURACIÓN!$BK$8),CONFIGURACIÓN!$BI$8,AND(AK1192&gt;=CONFIGURACIÓN!$BJ$9,AK1192&lt;=CONFIGURACIÓN!$BK$9),CONFIGURACIÓN!$BI$9,AND(AK1192&gt;=CONFIGURACIÓN!$BJ$10,AK1192&lt;=CONFIGURACIÓN!$BK$10),CONFIGURACIÓN!$BI$10),"")</f>
        <v/>
      </c>
      <c r="AN1192" s="213"/>
      <c r="AO1192" s="213"/>
      <c r="AP1192" s="213"/>
      <c r="AQ1192" s="213"/>
      <c r="AR1192" s="213"/>
      <c r="AS1192" s="213"/>
      <c r="AT1192" s="213"/>
      <c r="AU1192" s="213"/>
      <c r="AV1192" s="213"/>
      <c r="AW1192" s="213"/>
      <c r="AX1192" s="213"/>
      <c r="AY1192" s="213"/>
    </row>
    <row r="1193" spans="1:51" ht="14.6" x14ac:dyDescent="0.4">
      <c r="A1193" s="735" t="str">
        <f>Tabla135[[#This Row],[Id Riesgo]]</f>
        <v>RC119</v>
      </c>
      <c r="B1193" s="736" t="str">
        <f>Tabla135[[#This Row],[Riesgo]]</f>
        <v/>
      </c>
      <c r="C1193" s="742" t="b">
        <f>Tabla135[[#This Row],[Identificado en paso 1 y 2?]]</f>
        <v>0</v>
      </c>
      <c r="D1193" s="727" t="str">
        <f>_xlfn.XLOOKUP(Tabla135[[#This Row],[Id Riesgo]],Tabla13[Id Riesgo],Tabla13[Probabilidad],"",1)</f>
        <v/>
      </c>
      <c r="E1193" s="727" t="str">
        <f>IF(C1193=TRUE,_xlfn.XLOOKUP(Tabla135[[#This Row],[Id Riesgo]],Tabla13[Id Riesgo],Tabla13[Porcentaje Impacto],"",1),"")</f>
        <v/>
      </c>
      <c r="F1193" s="290" t="str">
        <f t="shared" ref="F1193:F1201" si="118">F1192</f>
        <v>RC119</v>
      </c>
      <c r="G1193" s="415" t="b">
        <f>_xlfn.XLOOKUP(F1193,Tabla13[Id Riesgo],Tabla13[Registro diligenciado],FALSE,1)</f>
        <v>0</v>
      </c>
      <c r="H1193" s="290" t="str">
        <f>IF(G1193,_xlfn.XLOOKUP(F1193,Tabla6[Id Riesgo],Tabla6[DESCRIPCIÓN DEL RIESGO],FALSE,1),"")</f>
        <v/>
      </c>
      <c r="I1193" s="327" t="str">
        <f>_xlfn.XLOOKUP(Tabla135[[#This Row],[Id Riesgo]],Tabla13[Id Riesgo],Tabla13[Probabilidad])</f>
        <v/>
      </c>
      <c r="J1193" s="327" t="str">
        <f>_xlfn.XLOOKUP(Tabla135[[#This Row],[Id Riesgo]],Tabla13[Id Riesgo],Tabla13[Porcentaje Impacto],"",1)</f>
        <v/>
      </c>
      <c r="K1193" s="311">
        <v>2</v>
      </c>
      <c r="L1193" s="314"/>
      <c r="M1193" s="314"/>
      <c r="N1193" s="314"/>
      <c r="O1193" s="295"/>
      <c r="P1193" s="314"/>
      <c r="Q1193" s="328" t="str">
        <f>_xlfn.TEXTJOIN(" ",TRUE,Tabla135[[#This Row],[Actividad - Acción ¿Qué?
Inicia con verbo]],Tabla135[[#This Row],[Complemento
(Observaciones o desviaciones)]])</f>
        <v/>
      </c>
      <c r="R1193" s="295"/>
      <c r="S1193" s="327" t="str">
        <f>_xlfn.XLOOKUP(Tabla135[[#This Row],[Tipo de control]],Tabla7[Tipo de control],Tabla7[Peso],"",1)</f>
        <v/>
      </c>
      <c r="T1193" s="290" t="str">
        <f>_xlfn.XLOOKUP(Tabla135[[#This Row],[Tipo de control]],Tabla7[Tipo de control],Tabla7[Afectación matriz],"",1)</f>
        <v/>
      </c>
      <c r="U1193" s="295"/>
      <c r="V1193" s="327" t="str">
        <f>_xlfn.XLOOKUP(Tabla135[[#This Row],[Implementación]],Tabla11[Implementación],Tabla11[Peso],"",1)</f>
        <v/>
      </c>
      <c r="W1193" s="295"/>
      <c r="X1193" s="295"/>
      <c r="Y1193" s="295"/>
      <c r="Z1193" s="295"/>
      <c r="AA1193" s="310" t="str">
        <f>IFERROR(Tabla135[[#This Row],[Peso del control]]+Tabla135[[#This Row],[Peso de la implementación]],"")</f>
        <v/>
      </c>
      <c r="AB1193" s="310" t="str" cm="1">
        <f t="array" ref="AB1193">IFERROR(IF(Tabla135[[#This Row],[Registro diligenciado]]=TRUE,_xlfn.IFS(AND(Tabla135[[#This Row],[No. de Control]]=1,Tabla135[[#This Row],[Desplazamiento en la Matriz]]="Probabilidad"),D1193-(D1193*Tabla135[[#This Row],[Valor del control]]),AND(Tabla135[[#This Row],[No. de Control]]&gt;1,Tabla135[[#This Row],[Desplazamiento en la Matriz]]="Probabilidad"),AB1192-(AB1192*Tabla135[[#This Row],[Valor del control]]),AND(Tabla135[[#This Row],[No. de Control]]=1,Tabla135[[#This Row],[Desplazamiento en la Matriz]]="Impacto"),D1193,AND(Tabla135[[#This Row],[No. de Control]]&gt;1,Tabla135[[#This Row],[Desplazamiento en la Matriz]]="Impacto"),AB1192),""),"")</f>
        <v/>
      </c>
      <c r="AC1193" s="310" t="str" cm="1">
        <f t="array" ref="AC1193">IFERROR(IF(Tabla135[[#This Row],[Registro diligenciado]]=TRUE,_xlfn.IFS(AND(Tabla135[[#This Row],[No. de Control]]=1,Tabla135[[#This Row],[Desplazamiento en la Matriz]]="Impacto"),E1193-(E1193*Tabla135[[#This Row],[Valor del control]]),AND(Tabla135[[#This Row],[No. de Control]]&gt;1,Tabla135[[#This Row],[Desplazamiento en la Matriz]]="Impacto"),AC1192-(AC1192*Tabla135[[#This Row],[Valor del control]]),AND(Tabla135[[#This Row],[No. de Control]]=1,Tabla135[[#This Row],[Desplazamiento en la Matriz]]="Probabilidad"),E1193,AND(Tabla135[[#This Row],[No. de Control]]&gt;1,Tabla135[[#This Row],[Desplazamiento en la Matriz]]="Probabilidad"),AC1192),""),"")</f>
        <v/>
      </c>
      <c r="AD1193" s="310">
        <f>IFERROR(_xlfn.MINIFS(Tabla135[Probabilidad residual],Tabla135[Id Riesgo],Tabla135[[#This Row],[Id Riesgo]]),"")</f>
        <v>0</v>
      </c>
      <c r="AE1193" s="310">
        <f>IFERROR(_xlfn.MINIFS(Tabla135[Impacto residual],Tabla135[Id Riesgo],Tabla135[[#This Row],[Id Riesgo]]),"")</f>
        <v>0</v>
      </c>
      <c r="AF1193" s="310" t="str" cm="1">
        <f t="array" ref="AF119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93" s="310" t="str" cm="1">
        <f t="array" ref="AG119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9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93" s="213"/>
      <c r="AJ1193" s="727">
        <f>_xlfn.MINIFS(Tabla135[Probabilidad residual],Tabla135[Id Riesgo],Tabla135[[#This Row],[Id Riesgo]])</f>
        <v>0</v>
      </c>
      <c r="AK1193" s="727">
        <f>_xlfn.MINIFS(Tabla135[Impacto residual],Tabla135[Id Riesgo],Tabla135[[#This Row],[Id Riesgo]])</f>
        <v>0</v>
      </c>
      <c r="AL1193" s="727"/>
      <c r="AM1193" s="727"/>
      <c r="AN1193" s="213"/>
      <c r="AO1193" s="213"/>
      <c r="AP1193" s="213"/>
      <c r="AQ1193" s="213"/>
      <c r="AR1193" s="213"/>
      <c r="AS1193" s="213"/>
      <c r="AT1193" s="213"/>
      <c r="AU1193" s="213"/>
      <c r="AV1193" s="213"/>
      <c r="AW1193" s="213"/>
      <c r="AX1193" s="213"/>
      <c r="AY1193" s="213"/>
    </row>
    <row r="1194" spans="1:51" ht="14.6" x14ac:dyDescent="0.4">
      <c r="A1194" s="735" t="str">
        <f>Tabla135[[#This Row],[Id Riesgo]]</f>
        <v>RC119</v>
      </c>
      <c r="B1194" s="736" t="str">
        <f>Tabla135[[#This Row],[Riesgo]]</f>
        <v/>
      </c>
      <c r="C1194" s="742" t="b">
        <f>Tabla135[[#This Row],[Identificado en paso 1 y 2?]]</f>
        <v>0</v>
      </c>
      <c r="D1194" s="727" t="str">
        <f>_xlfn.XLOOKUP(Tabla135[[#This Row],[Id Riesgo]],Tabla13[Id Riesgo],Tabla13[Probabilidad],"",1)</f>
        <v/>
      </c>
      <c r="E1194" s="727" t="str">
        <f>IF(C1194=TRUE,_xlfn.XLOOKUP(Tabla135[[#This Row],[Id Riesgo]],Tabla13[Id Riesgo],Tabla13[Porcentaje Impacto],"",1),"")</f>
        <v/>
      </c>
      <c r="F1194" s="290" t="str">
        <f t="shared" si="118"/>
        <v>RC119</v>
      </c>
      <c r="G1194" s="415" t="b">
        <f>_xlfn.XLOOKUP(F1194,Tabla13[Id Riesgo],Tabla13[Registro diligenciado],FALSE,1)</f>
        <v>0</v>
      </c>
      <c r="H1194" s="290" t="str">
        <f>IF(G1194,_xlfn.XLOOKUP(F1194,Tabla6[Id Riesgo],Tabla6[DESCRIPCIÓN DEL RIESGO],FALSE,1),"")</f>
        <v/>
      </c>
      <c r="I1194" s="327" t="str">
        <f>_xlfn.XLOOKUP(Tabla135[[#This Row],[Id Riesgo]],Tabla13[Id Riesgo],Tabla13[Probabilidad])</f>
        <v/>
      </c>
      <c r="J1194" s="327" t="str">
        <f>_xlfn.XLOOKUP(Tabla135[[#This Row],[Id Riesgo]],Tabla13[Id Riesgo],Tabla13[Porcentaje Impacto],"",1)</f>
        <v/>
      </c>
      <c r="K1194" s="311">
        <v>3</v>
      </c>
      <c r="L1194" s="314"/>
      <c r="M1194" s="314"/>
      <c r="N1194" s="314"/>
      <c r="O1194" s="295"/>
      <c r="P1194" s="314"/>
      <c r="Q1194" s="328" t="str">
        <f>_xlfn.TEXTJOIN(" ",TRUE,Tabla135[[#This Row],[Actividad - Acción ¿Qué?
Inicia con verbo]],Tabla135[[#This Row],[Complemento
(Observaciones o desviaciones)]])</f>
        <v/>
      </c>
      <c r="R1194" s="295"/>
      <c r="S1194" s="327" t="str">
        <f>_xlfn.XLOOKUP(Tabla135[[#This Row],[Tipo de control]],Tabla7[Tipo de control],Tabla7[Peso],"",1)</f>
        <v/>
      </c>
      <c r="T1194" s="290" t="str">
        <f>_xlfn.XLOOKUP(Tabla135[[#This Row],[Tipo de control]],Tabla7[Tipo de control],Tabla7[Afectación matriz],"",1)</f>
        <v/>
      </c>
      <c r="U1194" s="295"/>
      <c r="V1194" s="327" t="str">
        <f>_xlfn.XLOOKUP(Tabla135[[#This Row],[Implementación]],Tabla11[Implementación],Tabla11[Peso],"",1)</f>
        <v/>
      </c>
      <c r="W1194" s="295"/>
      <c r="X1194" s="295"/>
      <c r="Y1194" s="295"/>
      <c r="Z1194" s="295"/>
      <c r="AA1194" s="310" t="str">
        <f>IFERROR(Tabla135[[#This Row],[Peso del control]]+Tabla135[[#This Row],[Peso de la implementación]],"")</f>
        <v/>
      </c>
      <c r="AB1194" s="310" t="str" cm="1">
        <f t="array" ref="AB1194">IFERROR(IF(Tabla135[[#This Row],[Registro diligenciado]]=TRUE,_xlfn.IFS(AND(Tabla135[[#This Row],[No. de Control]]=1,Tabla135[[#This Row],[Desplazamiento en la Matriz]]="Probabilidad"),D1194-(D1194*Tabla135[[#This Row],[Valor del control]]),AND(Tabla135[[#This Row],[No. de Control]]&gt;1,Tabla135[[#This Row],[Desplazamiento en la Matriz]]="Probabilidad"),AB1193-(AB1193*Tabla135[[#This Row],[Valor del control]]),AND(Tabla135[[#This Row],[No. de Control]]=1,Tabla135[[#This Row],[Desplazamiento en la Matriz]]="Impacto"),D1194,AND(Tabla135[[#This Row],[No. de Control]]&gt;1,Tabla135[[#This Row],[Desplazamiento en la Matriz]]="Impacto"),AB1193),""),"")</f>
        <v/>
      </c>
      <c r="AC1194" s="310" t="str" cm="1">
        <f t="array" ref="AC1194">IFERROR(IF(Tabla135[[#This Row],[Registro diligenciado]]=TRUE,_xlfn.IFS(AND(Tabla135[[#This Row],[No. de Control]]=1,Tabla135[[#This Row],[Desplazamiento en la Matriz]]="Impacto"),E1194-(E1194*Tabla135[[#This Row],[Valor del control]]),AND(Tabla135[[#This Row],[No. de Control]]&gt;1,Tabla135[[#This Row],[Desplazamiento en la Matriz]]="Impacto"),AC1193-(AC1193*Tabla135[[#This Row],[Valor del control]]),AND(Tabla135[[#This Row],[No. de Control]]=1,Tabla135[[#This Row],[Desplazamiento en la Matriz]]="Probabilidad"),E1194,AND(Tabla135[[#This Row],[No. de Control]]&gt;1,Tabla135[[#This Row],[Desplazamiento en la Matriz]]="Probabilidad"),AC1193),""),"")</f>
        <v/>
      </c>
      <c r="AD1194" s="310">
        <f>IFERROR(_xlfn.MINIFS(Tabla135[Probabilidad residual],Tabla135[Id Riesgo],Tabla135[[#This Row],[Id Riesgo]]),"")</f>
        <v>0</v>
      </c>
      <c r="AE1194" s="310">
        <f>IFERROR(_xlfn.MINIFS(Tabla135[Impacto residual],Tabla135[Id Riesgo],Tabla135[[#This Row],[Id Riesgo]]),"")</f>
        <v>0</v>
      </c>
      <c r="AF1194" s="310" t="str" cm="1">
        <f t="array" ref="AF119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94" s="310" t="str" cm="1">
        <f t="array" ref="AG119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9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94" s="213"/>
      <c r="AJ1194" s="727">
        <f>_xlfn.MINIFS(Tabla135[Probabilidad residual],Tabla135[Id Riesgo],Tabla135[[#This Row],[Id Riesgo]])</f>
        <v>0</v>
      </c>
      <c r="AK1194" s="727">
        <f>_xlfn.MINIFS(Tabla135[Impacto residual],Tabla135[Id Riesgo],Tabla135[[#This Row],[Id Riesgo]])</f>
        <v>0</v>
      </c>
      <c r="AL1194" s="727"/>
      <c r="AM1194" s="727"/>
      <c r="AN1194" s="213"/>
      <c r="AO1194" s="213"/>
      <c r="AP1194" s="213"/>
      <c r="AQ1194" s="213"/>
      <c r="AR1194" s="213"/>
      <c r="AS1194" s="213"/>
      <c r="AT1194" s="213"/>
      <c r="AU1194" s="213"/>
      <c r="AV1194" s="213"/>
      <c r="AW1194" s="213"/>
      <c r="AX1194" s="213"/>
      <c r="AY1194" s="213"/>
    </row>
    <row r="1195" spans="1:51" ht="14.6" x14ac:dyDescent="0.4">
      <c r="A1195" s="735" t="str">
        <f>Tabla135[[#This Row],[Id Riesgo]]</f>
        <v>RC119</v>
      </c>
      <c r="B1195" s="736" t="str">
        <f>Tabla135[[#This Row],[Riesgo]]</f>
        <v/>
      </c>
      <c r="C1195" s="742" t="b">
        <f>Tabla135[[#This Row],[Identificado en paso 1 y 2?]]</f>
        <v>0</v>
      </c>
      <c r="D1195" s="727" t="str">
        <f>_xlfn.XLOOKUP(Tabla135[[#This Row],[Id Riesgo]],Tabla13[Id Riesgo],Tabla13[Probabilidad],"",1)</f>
        <v/>
      </c>
      <c r="E1195" s="727" t="str">
        <f>IF(C1195=TRUE,_xlfn.XLOOKUP(Tabla135[[#This Row],[Id Riesgo]],Tabla13[Id Riesgo],Tabla13[Porcentaje Impacto],"",1),"")</f>
        <v/>
      </c>
      <c r="F1195" s="290" t="str">
        <f t="shared" si="118"/>
        <v>RC119</v>
      </c>
      <c r="G1195" s="415" t="b">
        <f>_xlfn.XLOOKUP(F1195,Tabla13[Id Riesgo],Tabla13[Registro diligenciado],FALSE,1)</f>
        <v>0</v>
      </c>
      <c r="H1195" s="290" t="str">
        <f>IF(G1195,_xlfn.XLOOKUP(F1195,Tabla6[Id Riesgo],Tabla6[DESCRIPCIÓN DEL RIESGO],FALSE,1),"")</f>
        <v/>
      </c>
      <c r="I1195" s="327" t="str">
        <f>_xlfn.XLOOKUP(Tabla135[[#This Row],[Id Riesgo]],Tabla13[Id Riesgo],Tabla13[Probabilidad])</f>
        <v/>
      </c>
      <c r="J1195" s="327" t="str">
        <f>_xlfn.XLOOKUP(Tabla135[[#This Row],[Id Riesgo]],Tabla13[Id Riesgo],Tabla13[Porcentaje Impacto],"",1)</f>
        <v/>
      </c>
      <c r="K1195" s="311">
        <v>4</v>
      </c>
      <c r="L1195" s="314"/>
      <c r="M1195" s="314"/>
      <c r="N1195" s="314"/>
      <c r="O1195" s="295"/>
      <c r="P1195" s="314"/>
      <c r="Q1195" s="328" t="str">
        <f>_xlfn.TEXTJOIN(" ",TRUE,Tabla135[[#This Row],[Actividad - Acción ¿Qué?
Inicia con verbo]],Tabla135[[#This Row],[Complemento
(Observaciones o desviaciones)]])</f>
        <v/>
      </c>
      <c r="R1195" s="295"/>
      <c r="S1195" s="327" t="str">
        <f>_xlfn.XLOOKUP(Tabla135[[#This Row],[Tipo de control]],Tabla7[Tipo de control],Tabla7[Peso],"",1)</f>
        <v/>
      </c>
      <c r="T1195" s="290" t="str">
        <f>_xlfn.XLOOKUP(Tabla135[[#This Row],[Tipo de control]],Tabla7[Tipo de control],Tabla7[Afectación matriz],"",1)</f>
        <v/>
      </c>
      <c r="U1195" s="295"/>
      <c r="V1195" s="327" t="str">
        <f>_xlfn.XLOOKUP(Tabla135[[#This Row],[Implementación]],Tabla11[Implementación],Tabla11[Peso],"",1)</f>
        <v/>
      </c>
      <c r="W1195" s="295"/>
      <c r="X1195" s="295"/>
      <c r="Y1195" s="295"/>
      <c r="Z1195" s="295"/>
      <c r="AA1195" s="310" t="str">
        <f>IFERROR(Tabla135[[#This Row],[Peso del control]]+Tabla135[[#This Row],[Peso de la implementación]],"")</f>
        <v/>
      </c>
      <c r="AB1195" s="310" t="str" cm="1">
        <f t="array" ref="AB1195">IFERROR(IF(Tabla135[[#This Row],[Registro diligenciado]]=TRUE,_xlfn.IFS(AND(Tabla135[[#This Row],[No. de Control]]=1,Tabla135[[#This Row],[Desplazamiento en la Matriz]]="Probabilidad"),D1195-(D1195*Tabla135[[#This Row],[Valor del control]]),AND(Tabla135[[#This Row],[No. de Control]]&gt;1,Tabla135[[#This Row],[Desplazamiento en la Matriz]]="Probabilidad"),AB1194-(AB1194*Tabla135[[#This Row],[Valor del control]]),AND(Tabla135[[#This Row],[No. de Control]]=1,Tabla135[[#This Row],[Desplazamiento en la Matriz]]="Impacto"),D1195,AND(Tabla135[[#This Row],[No. de Control]]&gt;1,Tabla135[[#This Row],[Desplazamiento en la Matriz]]="Impacto"),AB1194),""),"")</f>
        <v/>
      </c>
      <c r="AC1195" s="310" t="str" cm="1">
        <f t="array" ref="AC1195">IFERROR(IF(Tabla135[[#This Row],[Registro diligenciado]]=TRUE,_xlfn.IFS(AND(Tabla135[[#This Row],[No. de Control]]=1,Tabla135[[#This Row],[Desplazamiento en la Matriz]]="Impacto"),E1195-(E1195*Tabla135[[#This Row],[Valor del control]]),AND(Tabla135[[#This Row],[No. de Control]]&gt;1,Tabla135[[#This Row],[Desplazamiento en la Matriz]]="Impacto"),AC1194-(AC1194*Tabla135[[#This Row],[Valor del control]]),AND(Tabla135[[#This Row],[No. de Control]]=1,Tabla135[[#This Row],[Desplazamiento en la Matriz]]="Probabilidad"),E1195,AND(Tabla135[[#This Row],[No. de Control]]&gt;1,Tabla135[[#This Row],[Desplazamiento en la Matriz]]="Probabilidad"),AC1194),""),"")</f>
        <v/>
      </c>
      <c r="AD1195" s="310">
        <f>IFERROR(_xlfn.MINIFS(Tabla135[Probabilidad residual],Tabla135[Id Riesgo],Tabla135[[#This Row],[Id Riesgo]]),"")</f>
        <v>0</v>
      </c>
      <c r="AE1195" s="310">
        <f>IFERROR(_xlfn.MINIFS(Tabla135[Impacto residual],Tabla135[Id Riesgo],Tabla135[[#This Row],[Id Riesgo]]),"")</f>
        <v>0</v>
      </c>
      <c r="AF1195" s="310" t="str" cm="1">
        <f t="array" ref="AF119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95" s="310" t="str" cm="1">
        <f t="array" ref="AG119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9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95" s="213"/>
      <c r="AJ1195" s="727">
        <f>_xlfn.MINIFS(Tabla135[Probabilidad residual],Tabla135[Id Riesgo],Tabla135[[#This Row],[Id Riesgo]])</f>
        <v>0</v>
      </c>
      <c r="AK1195" s="727">
        <f>_xlfn.MINIFS(Tabla135[Impacto residual],Tabla135[Id Riesgo],Tabla135[[#This Row],[Id Riesgo]])</f>
        <v>0</v>
      </c>
      <c r="AL1195" s="727"/>
      <c r="AM1195" s="727"/>
      <c r="AN1195" s="213"/>
      <c r="AO1195" s="213"/>
      <c r="AP1195" s="213"/>
      <c r="AQ1195" s="213"/>
      <c r="AR1195" s="213"/>
      <c r="AS1195" s="213"/>
      <c r="AT1195" s="213"/>
      <c r="AU1195" s="213"/>
      <c r="AV1195" s="213"/>
      <c r="AW1195" s="213"/>
      <c r="AX1195" s="213"/>
      <c r="AY1195" s="213"/>
    </row>
    <row r="1196" spans="1:51" ht="14.6" x14ac:dyDescent="0.4">
      <c r="A1196" s="735" t="str">
        <f>Tabla135[[#This Row],[Id Riesgo]]</f>
        <v>RC119</v>
      </c>
      <c r="B1196" s="736" t="str">
        <f>Tabla135[[#This Row],[Riesgo]]</f>
        <v/>
      </c>
      <c r="C1196" s="742" t="b">
        <f>Tabla135[[#This Row],[Identificado en paso 1 y 2?]]</f>
        <v>0</v>
      </c>
      <c r="D1196" s="727" t="str">
        <f>_xlfn.XLOOKUP(Tabla135[[#This Row],[Id Riesgo]],Tabla13[Id Riesgo],Tabla13[Probabilidad],"",1)</f>
        <v/>
      </c>
      <c r="E1196" s="727" t="str">
        <f>IF(C1196=TRUE,_xlfn.XLOOKUP(Tabla135[[#This Row],[Id Riesgo]],Tabla13[Id Riesgo],Tabla13[Porcentaje Impacto],"",1),"")</f>
        <v/>
      </c>
      <c r="F1196" s="290" t="str">
        <f t="shared" si="118"/>
        <v>RC119</v>
      </c>
      <c r="G1196" s="415" t="b">
        <f>_xlfn.XLOOKUP(F1196,Tabla13[Id Riesgo],Tabla13[Registro diligenciado],FALSE,1)</f>
        <v>0</v>
      </c>
      <c r="H1196" s="290" t="str">
        <f>IF(G1196,_xlfn.XLOOKUP(F1196,Tabla6[Id Riesgo],Tabla6[DESCRIPCIÓN DEL RIESGO],FALSE,1),"")</f>
        <v/>
      </c>
      <c r="I1196" s="327" t="str">
        <f>_xlfn.XLOOKUP(Tabla135[[#This Row],[Id Riesgo]],Tabla13[Id Riesgo],Tabla13[Probabilidad])</f>
        <v/>
      </c>
      <c r="J1196" s="327" t="str">
        <f>_xlfn.XLOOKUP(Tabla135[[#This Row],[Id Riesgo]],Tabla13[Id Riesgo],Tabla13[Porcentaje Impacto],"",1)</f>
        <v/>
      </c>
      <c r="K1196" s="311">
        <v>5</v>
      </c>
      <c r="L1196" s="314"/>
      <c r="M1196" s="314"/>
      <c r="N1196" s="314"/>
      <c r="O1196" s="295"/>
      <c r="P1196" s="314"/>
      <c r="Q1196" s="328" t="str">
        <f>_xlfn.TEXTJOIN(" ",TRUE,Tabla135[[#This Row],[Actividad - Acción ¿Qué?
Inicia con verbo]],Tabla135[[#This Row],[Complemento
(Observaciones o desviaciones)]])</f>
        <v/>
      </c>
      <c r="R1196" s="295"/>
      <c r="S1196" s="327" t="str">
        <f>_xlfn.XLOOKUP(Tabla135[[#This Row],[Tipo de control]],Tabla7[Tipo de control],Tabla7[Peso],"",1)</f>
        <v/>
      </c>
      <c r="T1196" s="290" t="str">
        <f>_xlfn.XLOOKUP(Tabla135[[#This Row],[Tipo de control]],Tabla7[Tipo de control],Tabla7[Afectación matriz],"",1)</f>
        <v/>
      </c>
      <c r="U1196" s="295"/>
      <c r="V1196" s="327" t="str">
        <f>_xlfn.XLOOKUP(Tabla135[[#This Row],[Implementación]],Tabla11[Implementación],Tabla11[Peso],"",1)</f>
        <v/>
      </c>
      <c r="W1196" s="295"/>
      <c r="X1196" s="295"/>
      <c r="Y1196" s="295"/>
      <c r="Z1196" s="295"/>
      <c r="AA1196" s="310" t="str">
        <f>IFERROR(Tabla135[[#This Row],[Peso del control]]+Tabla135[[#This Row],[Peso de la implementación]],"")</f>
        <v/>
      </c>
      <c r="AB1196" s="310" t="str" cm="1">
        <f t="array" ref="AB1196">IFERROR(IF(Tabla135[[#This Row],[Registro diligenciado]]=TRUE,_xlfn.IFS(AND(Tabla135[[#This Row],[No. de Control]]=1,Tabla135[[#This Row],[Desplazamiento en la Matriz]]="Probabilidad"),D1196-(D1196*Tabla135[[#This Row],[Valor del control]]),AND(Tabla135[[#This Row],[No. de Control]]&gt;1,Tabla135[[#This Row],[Desplazamiento en la Matriz]]="Probabilidad"),AB1195-(AB1195*Tabla135[[#This Row],[Valor del control]]),AND(Tabla135[[#This Row],[No. de Control]]=1,Tabla135[[#This Row],[Desplazamiento en la Matriz]]="Impacto"),D1196,AND(Tabla135[[#This Row],[No. de Control]]&gt;1,Tabla135[[#This Row],[Desplazamiento en la Matriz]]="Impacto"),AB1195),""),"")</f>
        <v/>
      </c>
      <c r="AC1196" s="310" t="str" cm="1">
        <f t="array" ref="AC1196">IFERROR(IF(Tabla135[[#This Row],[Registro diligenciado]]=TRUE,_xlfn.IFS(AND(Tabla135[[#This Row],[No. de Control]]=1,Tabla135[[#This Row],[Desplazamiento en la Matriz]]="Impacto"),E1196-(E1196*Tabla135[[#This Row],[Valor del control]]),AND(Tabla135[[#This Row],[No. de Control]]&gt;1,Tabla135[[#This Row],[Desplazamiento en la Matriz]]="Impacto"),AC1195-(AC1195*Tabla135[[#This Row],[Valor del control]]),AND(Tabla135[[#This Row],[No. de Control]]=1,Tabla135[[#This Row],[Desplazamiento en la Matriz]]="Probabilidad"),E1196,AND(Tabla135[[#This Row],[No. de Control]]&gt;1,Tabla135[[#This Row],[Desplazamiento en la Matriz]]="Probabilidad"),AC1195),""),"")</f>
        <v/>
      </c>
      <c r="AD1196" s="310">
        <f>IFERROR(_xlfn.MINIFS(Tabla135[Probabilidad residual],Tabla135[Id Riesgo],Tabla135[[#This Row],[Id Riesgo]]),"")</f>
        <v>0</v>
      </c>
      <c r="AE1196" s="310">
        <f>IFERROR(_xlfn.MINIFS(Tabla135[Impacto residual],Tabla135[Id Riesgo],Tabla135[[#This Row],[Id Riesgo]]),"")</f>
        <v>0</v>
      </c>
      <c r="AF1196" s="310" t="str" cm="1">
        <f t="array" ref="AF119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96" s="310" t="str" cm="1">
        <f t="array" ref="AG119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9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96" s="213"/>
      <c r="AJ1196" s="727">
        <f>_xlfn.MINIFS(Tabla135[Probabilidad residual],Tabla135[Id Riesgo],Tabla135[[#This Row],[Id Riesgo]])</f>
        <v>0</v>
      </c>
      <c r="AK1196" s="727">
        <f>_xlfn.MINIFS(Tabla135[Impacto residual],Tabla135[Id Riesgo],Tabla135[[#This Row],[Id Riesgo]])</f>
        <v>0</v>
      </c>
      <c r="AL1196" s="727"/>
      <c r="AM1196" s="727"/>
      <c r="AN1196" s="213"/>
      <c r="AO1196" s="213"/>
      <c r="AP1196" s="213"/>
      <c r="AQ1196" s="213"/>
      <c r="AR1196" s="213"/>
      <c r="AS1196" s="213"/>
      <c r="AT1196" s="213"/>
      <c r="AU1196" s="213"/>
      <c r="AV1196" s="213"/>
      <c r="AW1196" s="213"/>
      <c r="AX1196" s="213"/>
      <c r="AY1196" s="213"/>
    </row>
    <row r="1197" spans="1:51" ht="14.6" x14ac:dyDescent="0.4">
      <c r="A1197" s="735" t="str">
        <f>Tabla135[[#This Row],[Id Riesgo]]</f>
        <v>RC119</v>
      </c>
      <c r="B1197" s="736" t="str">
        <f>Tabla135[[#This Row],[Riesgo]]</f>
        <v/>
      </c>
      <c r="C1197" s="742" t="b">
        <f>Tabla135[[#This Row],[Identificado en paso 1 y 2?]]</f>
        <v>0</v>
      </c>
      <c r="D1197" s="727" t="str">
        <f>_xlfn.XLOOKUP(Tabla135[[#This Row],[Id Riesgo]],Tabla13[Id Riesgo],Tabla13[Probabilidad],"",1)</f>
        <v/>
      </c>
      <c r="E1197" s="727" t="str">
        <f>IF(C1197=TRUE,_xlfn.XLOOKUP(Tabla135[[#This Row],[Id Riesgo]],Tabla13[Id Riesgo],Tabla13[Porcentaje Impacto],"",1),"")</f>
        <v/>
      </c>
      <c r="F1197" s="290" t="str">
        <f t="shared" si="118"/>
        <v>RC119</v>
      </c>
      <c r="G1197" s="415" t="b">
        <f>_xlfn.XLOOKUP(F1197,Tabla13[Id Riesgo],Tabla13[Registro diligenciado],FALSE,1)</f>
        <v>0</v>
      </c>
      <c r="H1197" s="290" t="str">
        <f>IF(G1197,_xlfn.XLOOKUP(F1197,Tabla6[Id Riesgo],Tabla6[DESCRIPCIÓN DEL RIESGO],FALSE,1),"")</f>
        <v/>
      </c>
      <c r="I1197" s="327" t="str">
        <f>_xlfn.XLOOKUP(Tabla135[[#This Row],[Id Riesgo]],Tabla13[Id Riesgo],Tabla13[Probabilidad])</f>
        <v/>
      </c>
      <c r="J1197" s="327" t="str">
        <f>_xlfn.XLOOKUP(Tabla135[[#This Row],[Id Riesgo]],Tabla13[Id Riesgo],Tabla13[Porcentaje Impacto],"",1)</f>
        <v/>
      </c>
      <c r="K1197" s="311">
        <v>6</v>
      </c>
      <c r="L1197" s="314"/>
      <c r="M1197" s="314"/>
      <c r="N1197" s="314"/>
      <c r="O1197" s="295"/>
      <c r="P1197" s="314"/>
      <c r="Q1197" s="328" t="str">
        <f>_xlfn.TEXTJOIN(" ",TRUE,Tabla135[[#This Row],[Actividad - Acción ¿Qué?
Inicia con verbo]],Tabla135[[#This Row],[Complemento
(Observaciones o desviaciones)]])</f>
        <v/>
      </c>
      <c r="R1197" s="295"/>
      <c r="S1197" s="327" t="str">
        <f>_xlfn.XLOOKUP(Tabla135[[#This Row],[Tipo de control]],Tabla7[Tipo de control],Tabla7[Peso],"",1)</f>
        <v/>
      </c>
      <c r="T1197" s="290" t="str">
        <f>_xlfn.XLOOKUP(Tabla135[[#This Row],[Tipo de control]],Tabla7[Tipo de control],Tabla7[Afectación matriz],"",1)</f>
        <v/>
      </c>
      <c r="U1197" s="295"/>
      <c r="V1197" s="327" t="str">
        <f>_xlfn.XLOOKUP(Tabla135[[#This Row],[Implementación]],Tabla11[Implementación],Tabla11[Peso],"",1)</f>
        <v/>
      </c>
      <c r="W1197" s="295"/>
      <c r="X1197" s="295"/>
      <c r="Y1197" s="295"/>
      <c r="Z1197" s="295"/>
      <c r="AA1197" s="310" t="str">
        <f>IFERROR(Tabla135[[#This Row],[Peso del control]]+Tabla135[[#This Row],[Peso de la implementación]],"")</f>
        <v/>
      </c>
      <c r="AB1197" s="310" t="str" cm="1">
        <f t="array" ref="AB1197">IFERROR(IF(Tabla135[[#This Row],[Registro diligenciado]]=TRUE,_xlfn.IFS(AND(Tabla135[[#This Row],[No. de Control]]=1,Tabla135[[#This Row],[Desplazamiento en la Matriz]]="Probabilidad"),D1197-(D1197*Tabla135[[#This Row],[Valor del control]]),AND(Tabla135[[#This Row],[No. de Control]]&gt;1,Tabla135[[#This Row],[Desplazamiento en la Matriz]]="Probabilidad"),AB1196-(AB1196*Tabla135[[#This Row],[Valor del control]]),AND(Tabla135[[#This Row],[No. de Control]]=1,Tabla135[[#This Row],[Desplazamiento en la Matriz]]="Impacto"),D1197,AND(Tabla135[[#This Row],[No. de Control]]&gt;1,Tabla135[[#This Row],[Desplazamiento en la Matriz]]="Impacto"),AB1196),""),"")</f>
        <v/>
      </c>
      <c r="AC1197" s="310" t="str" cm="1">
        <f t="array" ref="AC1197">IFERROR(IF(Tabla135[[#This Row],[Registro diligenciado]]=TRUE,_xlfn.IFS(AND(Tabla135[[#This Row],[No. de Control]]=1,Tabla135[[#This Row],[Desplazamiento en la Matriz]]="Impacto"),E1197-(E1197*Tabla135[[#This Row],[Valor del control]]),AND(Tabla135[[#This Row],[No. de Control]]&gt;1,Tabla135[[#This Row],[Desplazamiento en la Matriz]]="Impacto"),AC1196-(AC1196*Tabla135[[#This Row],[Valor del control]]),AND(Tabla135[[#This Row],[No. de Control]]=1,Tabla135[[#This Row],[Desplazamiento en la Matriz]]="Probabilidad"),E1197,AND(Tabla135[[#This Row],[No. de Control]]&gt;1,Tabla135[[#This Row],[Desplazamiento en la Matriz]]="Probabilidad"),AC1196),""),"")</f>
        <v/>
      </c>
      <c r="AD1197" s="310">
        <f>IFERROR(_xlfn.MINIFS(Tabla135[Probabilidad residual],Tabla135[Id Riesgo],Tabla135[[#This Row],[Id Riesgo]]),"")</f>
        <v>0</v>
      </c>
      <c r="AE1197" s="310">
        <f>IFERROR(_xlfn.MINIFS(Tabla135[Impacto residual],Tabla135[Id Riesgo],Tabla135[[#This Row],[Id Riesgo]]),"")</f>
        <v>0</v>
      </c>
      <c r="AF1197" s="310" t="str" cm="1">
        <f t="array" ref="AF119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97" s="310" t="str" cm="1">
        <f t="array" ref="AG119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9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97" s="213"/>
      <c r="AJ1197" s="727">
        <f>_xlfn.MINIFS(Tabla135[Probabilidad residual],Tabla135[Id Riesgo],Tabla135[[#This Row],[Id Riesgo]])</f>
        <v>0</v>
      </c>
      <c r="AK1197" s="727">
        <f>_xlfn.MINIFS(Tabla135[Impacto residual],Tabla135[Id Riesgo],Tabla135[[#This Row],[Id Riesgo]])</f>
        <v>0</v>
      </c>
      <c r="AL1197" s="727"/>
      <c r="AM1197" s="727"/>
      <c r="AN1197" s="213"/>
      <c r="AO1197" s="213"/>
      <c r="AP1197" s="213"/>
      <c r="AQ1197" s="213"/>
      <c r="AR1197" s="213"/>
      <c r="AS1197" s="213"/>
      <c r="AT1197" s="213"/>
      <c r="AU1197" s="213"/>
      <c r="AV1197" s="213"/>
      <c r="AW1197" s="213"/>
      <c r="AX1197" s="213"/>
      <c r="AY1197" s="213"/>
    </row>
    <row r="1198" spans="1:51" ht="14.6" x14ac:dyDescent="0.4">
      <c r="A1198" s="735" t="str">
        <f>Tabla135[[#This Row],[Id Riesgo]]</f>
        <v>RC119</v>
      </c>
      <c r="B1198" s="736" t="str">
        <f>Tabla135[[#This Row],[Riesgo]]</f>
        <v/>
      </c>
      <c r="C1198" s="742" t="b">
        <f>Tabla135[[#This Row],[Identificado en paso 1 y 2?]]</f>
        <v>0</v>
      </c>
      <c r="D1198" s="727" t="str">
        <f>_xlfn.XLOOKUP(Tabla135[[#This Row],[Id Riesgo]],Tabla13[Id Riesgo],Tabla13[Probabilidad],"",1)</f>
        <v/>
      </c>
      <c r="E1198" s="727" t="str">
        <f>IF(C1198=TRUE,_xlfn.XLOOKUP(Tabla135[[#This Row],[Id Riesgo]],Tabla13[Id Riesgo],Tabla13[Porcentaje Impacto],"",1),"")</f>
        <v/>
      </c>
      <c r="F1198" s="290" t="str">
        <f t="shared" si="118"/>
        <v>RC119</v>
      </c>
      <c r="G1198" s="415" t="b">
        <f>_xlfn.XLOOKUP(F1198,Tabla13[Id Riesgo],Tabla13[Registro diligenciado],FALSE,1)</f>
        <v>0</v>
      </c>
      <c r="H1198" s="290" t="str">
        <f>IF(G1198,_xlfn.XLOOKUP(F1198,Tabla6[Id Riesgo],Tabla6[DESCRIPCIÓN DEL RIESGO],FALSE,1),"")</f>
        <v/>
      </c>
      <c r="I1198" s="327" t="str">
        <f>_xlfn.XLOOKUP(Tabla135[[#This Row],[Id Riesgo]],Tabla13[Id Riesgo],Tabla13[Probabilidad])</f>
        <v/>
      </c>
      <c r="J1198" s="327" t="str">
        <f>_xlfn.XLOOKUP(Tabla135[[#This Row],[Id Riesgo]],Tabla13[Id Riesgo],Tabla13[Porcentaje Impacto],"",1)</f>
        <v/>
      </c>
      <c r="K1198" s="311">
        <v>7</v>
      </c>
      <c r="L1198" s="314"/>
      <c r="M1198" s="314"/>
      <c r="N1198" s="314"/>
      <c r="O1198" s="295"/>
      <c r="P1198" s="314"/>
      <c r="Q1198" s="328" t="str">
        <f>_xlfn.TEXTJOIN(" ",TRUE,Tabla135[[#This Row],[Actividad - Acción ¿Qué?
Inicia con verbo]],Tabla135[[#This Row],[Complemento
(Observaciones o desviaciones)]])</f>
        <v/>
      </c>
      <c r="R1198" s="295"/>
      <c r="S1198" s="327" t="str">
        <f>_xlfn.XLOOKUP(Tabla135[[#This Row],[Tipo de control]],Tabla7[Tipo de control],Tabla7[Peso],"",1)</f>
        <v/>
      </c>
      <c r="T1198" s="290" t="str">
        <f>_xlfn.XLOOKUP(Tabla135[[#This Row],[Tipo de control]],Tabla7[Tipo de control],Tabla7[Afectación matriz],"",1)</f>
        <v/>
      </c>
      <c r="U1198" s="295"/>
      <c r="V1198" s="327" t="str">
        <f>_xlfn.XLOOKUP(Tabla135[[#This Row],[Implementación]],Tabla11[Implementación],Tabla11[Peso],"",1)</f>
        <v/>
      </c>
      <c r="W1198" s="295"/>
      <c r="X1198" s="295"/>
      <c r="Y1198" s="295"/>
      <c r="Z1198" s="295"/>
      <c r="AA1198" s="310" t="str">
        <f>IFERROR(Tabla135[[#This Row],[Peso del control]]+Tabla135[[#This Row],[Peso de la implementación]],"")</f>
        <v/>
      </c>
      <c r="AB1198" s="310" t="str" cm="1">
        <f t="array" ref="AB1198">IFERROR(IF(Tabla135[[#This Row],[Registro diligenciado]]=TRUE,_xlfn.IFS(AND(Tabla135[[#This Row],[No. de Control]]=1,Tabla135[[#This Row],[Desplazamiento en la Matriz]]="Probabilidad"),D1198-(D1198*Tabla135[[#This Row],[Valor del control]]),AND(Tabla135[[#This Row],[No. de Control]]&gt;1,Tabla135[[#This Row],[Desplazamiento en la Matriz]]="Probabilidad"),AB1197-(AB1197*Tabla135[[#This Row],[Valor del control]]),AND(Tabla135[[#This Row],[No. de Control]]=1,Tabla135[[#This Row],[Desplazamiento en la Matriz]]="Impacto"),D1198,AND(Tabla135[[#This Row],[No. de Control]]&gt;1,Tabla135[[#This Row],[Desplazamiento en la Matriz]]="Impacto"),AB1197),""),"")</f>
        <v/>
      </c>
      <c r="AC1198" s="310" t="str" cm="1">
        <f t="array" ref="AC1198">IFERROR(IF(Tabla135[[#This Row],[Registro diligenciado]]=TRUE,_xlfn.IFS(AND(Tabla135[[#This Row],[No. de Control]]=1,Tabla135[[#This Row],[Desplazamiento en la Matriz]]="Impacto"),E1198-(E1198*Tabla135[[#This Row],[Valor del control]]),AND(Tabla135[[#This Row],[No. de Control]]&gt;1,Tabla135[[#This Row],[Desplazamiento en la Matriz]]="Impacto"),AC1197-(AC1197*Tabla135[[#This Row],[Valor del control]]),AND(Tabla135[[#This Row],[No. de Control]]=1,Tabla135[[#This Row],[Desplazamiento en la Matriz]]="Probabilidad"),E1198,AND(Tabla135[[#This Row],[No. de Control]]&gt;1,Tabla135[[#This Row],[Desplazamiento en la Matriz]]="Probabilidad"),AC1197),""),"")</f>
        <v/>
      </c>
      <c r="AD1198" s="310">
        <f>IFERROR(_xlfn.MINIFS(Tabla135[Probabilidad residual],Tabla135[Id Riesgo],Tabla135[[#This Row],[Id Riesgo]]),"")</f>
        <v>0</v>
      </c>
      <c r="AE1198" s="310">
        <f>IFERROR(_xlfn.MINIFS(Tabla135[Impacto residual],Tabla135[Id Riesgo],Tabla135[[#This Row],[Id Riesgo]]),"")</f>
        <v>0</v>
      </c>
      <c r="AF1198" s="310" t="str" cm="1">
        <f t="array" ref="AF119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98" s="310" t="str" cm="1">
        <f t="array" ref="AG119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9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98" s="213"/>
      <c r="AJ1198" s="727">
        <f>_xlfn.MINIFS(Tabla135[Probabilidad residual],Tabla135[Id Riesgo],Tabla135[[#This Row],[Id Riesgo]])</f>
        <v>0</v>
      </c>
      <c r="AK1198" s="727">
        <f>_xlfn.MINIFS(Tabla135[Impacto residual],Tabla135[Id Riesgo],Tabla135[[#This Row],[Id Riesgo]])</f>
        <v>0</v>
      </c>
      <c r="AL1198" s="727"/>
      <c r="AM1198" s="727"/>
      <c r="AN1198" s="213"/>
      <c r="AO1198" s="213"/>
      <c r="AP1198" s="213"/>
      <c r="AQ1198" s="213"/>
      <c r="AR1198" s="213"/>
      <c r="AS1198" s="213"/>
      <c r="AT1198" s="213"/>
      <c r="AU1198" s="213"/>
      <c r="AV1198" s="213"/>
      <c r="AW1198" s="213"/>
      <c r="AX1198" s="213"/>
      <c r="AY1198" s="213"/>
    </row>
    <row r="1199" spans="1:51" ht="14.6" x14ac:dyDescent="0.4">
      <c r="A1199" s="735" t="str">
        <f>Tabla135[[#This Row],[Id Riesgo]]</f>
        <v>RC119</v>
      </c>
      <c r="B1199" s="736" t="str">
        <f>Tabla135[[#This Row],[Riesgo]]</f>
        <v/>
      </c>
      <c r="C1199" s="742" t="b">
        <f>Tabla135[[#This Row],[Identificado en paso 1 y 2?]]</f>
        <v>0</v>
      </c>
      <c r="D1199" s="727" t="str">
        <f>_xlfn.XLOOKUP(Tabla135[[#This Row],[Id Riesgo]],Tabla13[Id Riesgo],Tabla13[Probabilidad],"",1)</f>
        <v/>
      </c>
      <c r="E1199" s="727" t="str">
        <f>IF(C1199=TRUE,_xlfn.XLOOKUP(Tabla135[[#This Row],[Id Riesgo]],Tabla13[Id Riesgo],Tabla13[Porcentaje Impacto],"",1),"")</f>
        <v/>
      </c>
      <c r="F1199" s="290" t="str">
        <f t="shared" si="118"/>
        <v>RC119</v>
      </c>
      <c r="G1199" s="415" t="b">
        <f>_xlfn.XLOOKUP(F1199,Tabla13[Id Riesgo],Tabla13[Registro diligenciado],FALSE,1)</f>
        <v>0</v>
      </c>
      <c r="H1199" s="290" t="str">
        <f>IF(G1199,_xlfn.XLOOKUP(F1199,Tabla6[Id Riesgo],Tabla6[DESCRIPCIÓN DEL RIESGO],FALSE,1),"")</f>
        <v/>
      </c>
      <c r="I1199" s="327" t="str">
        <f>_xlfn.XLOOKUP(Tabla135[[#This Row],[Id Riesgo]],Tabla13[Id Riesgo],Tabla13[Probabilidad])</f>
        <v/>
      </c>
      <c r="J1199" s="327" t="str">
        <f>_xlfn.XLOOKUP(Tabla135[[#This Row],[Id Riesgo]],Tabla13[Id Riesgo],Tabla13[Porcentaje Impacto],"",1)</f>
        <v/>
      </c>
      <c r="K1199" s="311">
        <v>8</v>
      </c>
      <c r="L1199" s="314"/>
      <c r="M1199" s="314"/>
      <c r="N1199" s="314"/>
      <c r="O1199" s="295"/>
      <c r="P1199" s="314"/>
      <c r="Q1199" s="328" t="str">
        <f>_xlfn.TEXTJOIN(" ",TRUE,Tabla135[[#This Row],[Actividad - Acción ¿Qué?
Inicia con verbo]],Tabla135[[#This Row],[Complemento
(Observaciones o desviaciones)]])</f>
        <v/>
      </c>
      <c r="R1199" s="295"/>
      <c r="S1199" s="327" t="str">
        <f>_xlfn.XLOOKUP(Tabla135[[#This Row],[Tipo de control]],Tabla7[Tipo de control],Tabla7[Peso],"",1)</f>
        <v/>
      </c>
      <c r="T1199" s="290" t="str">
        <f>_xlfn.XLOOKUP(Tabla135[[#This Row],[Tipo de control]],Tabla7[Tipo de control],Tabla7[Afectación matriz],"",1)</f>
        <v/>
      </c>
      <c r="U1199" s="295"/>
      <c r="V1199" s="327" t="str">
        <f>_xlfn.XLOOKUP(Tabla135[[#This Row],[Implementación]],Tabla11[Implementación],Tabla11[Peso],"",1)</f>
        <v/>
      </c>
      <c r="W1199" s="295"/>
      <c r="X1199" s="295"/>
      <c r="Y1199" s="295"/>
      <c r="Z1199" s="295"/>
      <c r="AA1199" s="310" t="str">
        <f>IFERROR(Tabla135[[#This Row],[Peso del control]]+Tabla135[[#This Row],[Peso de la implementación]],"")</f>
        <v/>
      </c>
      <c r="AB1199" s="310" t="str" cm="1">
        <f t="array" ref="AB1199">IFERROR(IF(Tabla135[[#This Row],[Registro diligenciado]]=TRUE,_xlfn.IFS(AND(Tabla135[[#This Row],[No. de Control]]=1,Tabla135[[#This Row],[Desplazamiento en la Matriz]]="Probabilidad"),D1199-(D1199*Tabla135[[#This Row],[Valor del control]]),AND(Tabla135[[#This Row],[No. de Control]]&gt;1,Tabla135[[#This Row],[Desplazamiento en la Matriz]]="Probabilidad"),AB1198-(AB1198*Tabla135[[#This Row],[Valor del control]]),AND(Tabla135[[#This Row],[No. de Control]]=1,Tabla135[[#This Row],[Desplazamiento en la Matriz]]="Impacto"),D1199,AND(Tabla135[[#This Row],[No. de Control]]&gt;1,Tabla135[[#This Row],[Desplazamiento en la Matriz]]="Impacto"),AB1198),""),"")</f>
        <v/>
      </c>
      <c r="AC1199" s="310" t="str" cm="1">
        <f t="array" ref="AC1199">IFERROR(IF(Tabla135[[#This Row],[Registro diligenciado]]=TRUE,_xlfn.IFS(AND(Tabla135[[#This Row],[No. de Control]]=1,Tabla135[[#This Row],[Desplazamiento en la Matriz]]="Impacto"),E1199-(E1199*Tabla135[[#This Row],[Valor del control]]),AND(Tabla135[[#This Row],[No. de Control]]&gt;1,Tabla135[[#This Row],[Desplazamiento en la Matriz]]="Impacto"),AC1198-(AC1198*Tabla135[[#This Row],[Valor del control]]),AND(Tabla135[[#This Row],[No. de Control]]=1,Tabla135[[#This Row],[Desplazamiento en la Matriz]]="Probabilidad"),E1199,AND(Tabla135[[#This Row],[No. de Control]]&gt;1,Tabla135[[#This Row],[Desplazamiento en la Matriz]]="Probabilidad"),AC1198),""),"")</f>
        <v/>
      </c>
      <c r="AD1199" s="310">
        <f>IFERROR(_xlfn.MINIFS(Tabla135[Probabilidad residual],Tabla135[Id Riesgo],Tabla135[[#This Row],[Id Riesgo]]),"")</f>
        <v>0</v>
      </c>
      <c r="AE1199" s="310">
        <f>IFERROR(_xlfn.MINIFS(Tabla135[Impacto residual],Tabla135[Id Riesgo],Tabla135[[#This Row],[Id Riesgo]]),"")</f>
        <v>0</v>
      </c>
      <c r="AF1199" s="310" t="str" cm="1">
        <f t="array" ref="AF119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99" s="310" t="str" cm="1">
        <f t="array" ref="AG119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9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99" s="213"/>
      <c r="AJ1199" s="727">
        <f>_xlfn.MINIFS(Tabla135[Probabilidad residual],Tabla135[Id Riesgo],Tabla135[[#This Row],[Id Riesgo]])</f>
        <v>0</v>
      </c>
      <c r="AK1199" s="727">
        <f>_xlfn.MINIFS(Tabla135[Impacto residual],Tabla135[Id Riesgo],Tabla135[[#This Row],[Id Riesgo]])</f>
        <v>0</v>
      </c>
      <c r="AL1199" s="727"/>
      <c r="AM1199" s="727"/>
      <c r="AN1199" s="213"/>
      <c r="AO1199" s="213"/>
      <c r="AP1199" s="213"/>
      <c r="AQ1199" s="213"/>
      <c r="AR1199" s="213"/>
      <c r="AS1199" s="213"/>
      <c r="AT1199" s="213"/>
      <c r="AU1199" s="213"/>
      <c r="AV1199" s="213"/>
      <c r="AW1199" s="213"/>
      <c r="AX1199" s="213"/>
      <c r="AY1199" s="213"/>
    </row>
    <row r="1200" spans="1:51" ht="14.6" x14ac:dyDescent="0.4">
      <c r="A1200" s="735" t="str">
        <f>Tabla135[[#This Row],[Id Riesgo]]</f>
        <v>RC119</v>
      </c>
      <c r="B1200" s="736" t="str">
        <f>Tabla135[[#This Row],[Riesgo]]</f>
        <v/>
      </c>
      <c r="C1200" s="742" t="b">
        <f>Tabla135[[#This Row],[Identificado en paso 1 y 2?]]</f>
        <v>0</v>
      </c>
      <c r="D1200" s="727" t="str">
        <f>_xlfn.XLOOKUP(Tabla135[[#This Row],[Id Riesgo]],Tabla13[Id Riesgo],Tabla13[Probabilidad],"",1)</f>
        <v/>
      </c>
      <c r="E1200" s="727" t="str">
        <f>IF(C1200=TRUE,_xlfn.XLOOKUP(Tabla135[[#This Row],[Id Riesgo]],Tabla13[Id Riesgo],Tabla13[Porcentaje Impacto],"",1),"")</f>
        <v/>
      </c>
      <c r="F1200" s="290" t="str">
        <f t="shared" si="118"/>
        <v>RC119</v>
      </c>
      <c r="G1200" s="415" t="b">
        <f>_xlfn.XLOOKUP(F1200,Tabla13[Id Riesgo],Tabla13[Registro diligenciado],FALSE,1)</f>
        <v>0</v>
      </c>
      <c r="H1200" s="290" t="str">
        <f>IF(G1200,_xlfn.XLOOKUP(F1200,Tabla6[Id Riesgo],Tabla6[DESCRIPCIÓN DEL RIESGO],FALSE,1),"")</f>
        <v/>
      </c>
      <c r="I1200" s="327" t="str">
        <f>_xlfn.XLOOKUP(Tabla135[[#This Row],[Id Riesgo]],Tabla13[Id Riesgo],Tabla13[Probabilidad])</f>
        <v/>
      </c>
      <c r="J1200" s="327" t="str">
        <f>_xlfn.XLOOKUP(Tabla135[[#This Row],[Id Riesgo]],Tabla13[Id Riesgo],Tabla13[Porcentaje Impacto],"",1)</f>
        <v/>
      </c>
      <c r="K1200" s="311">
        <v>9</v>
      </c>
      <c r="L1200" s="314"/>
      <c r="M1200" s="314"/>
      <c r="N1200" s="314"/>
      <c r="O1200" s="295"/>
      <c r="P1200" s="314"/>
      <c r="Q1200" s="328" t="str">
        <f>_xlfn.TEXTJOIN(" ",TRUE,Tabla135[[#This Row],[Actividad - Acción ¿Qué?
Inicia con verbo]],Tabla135[[#This Row],[Complemento
(Observaciones o desviaciones)]])</f>
        <v/>
      </c>
      <c r="R1200" s="295"/>
      <c r="S1200" s="327" t="str">
        <f>_xlfn.XLOOKUP(Tabla135[[#This Row],[Tipo de control]],Tabla7[Tipo de control],Tabla7[Peso],"",1)</f>
        <v/>
      </c>
      <c r="T1200" s="290" t="str">
        <f>_xlfn.XLOOKUP(Tabla135[[#This Row],[Tipo de control]],Tabla7[Tipo de control],Tabla7[Afectación matriz],"",1)</f>
        <v/>
      </c>
      <c r="U1200" s="295"/>
      <c r="V1200" s="327" t="str">
        <f>_xlfn.XLOOKUP(Tabla135[[#This Row],[Implementación]],Tabla11[Implementación],Tabla11[Peso],"",1)</f>
        <v/>
      </c>
      <c r="W1200" s="295"/>
      <c r="X1200" s="295"/>
      <c r="Y1200" s="295"/>
      <c r="Z1200" s="295"/>
      <c r="AA1200" s="310" t="str">
        <f>IFERROR(Tabla135[[#This Row],[Peso del control]]+Tabla135[[#This Row],[Peso de la implementación]],"")</f>
        <v/>
      </c>
      <c r="AB1200" s="310" t="str" cm="1">
        <f t="array" ref="AB1200">IFERROR(IF(Tabla135[[#This Row],[Registro diligenciado]]=TRUE,_xlfn.IFS(AND(Tabla135[[#This Row],[No. de Control]]=1,Tabla135[[#This Row],[Desplazamiento en la Matriz]]="Probabilidad"),D1200-(D1200*Tabla135[[#This Row],[Valor del control]]),AND(Tabla135[[#This Row],[No. de Control]]&gt;1,Tabla135[[#This Row],[Desplazamiento en la Matriz]]="Probabilidad"),AB1199-(AB1199*Tabla135[[#This Row],[Valor del control]]),AND(Tabla135[[#This Row],[No. de Control]]=1,Tabla135[[#This Row],[Desplazamiento en la Matriz]]="Impacto"),D1200,AND(Tabla135[[#This Row],[No. de Control]]&gt;1,Tabla135[[#This Row],[Desplazamiento en la Matriz]]="Impacto"),AB1199),""),"")</f>
        <v/>
      </c>
      <c r="AC1200" s="310" t="str" cm="1">
        <f t="array" ref="AC1200">IFERROR(IF(Tabla135[[#This Row],[Registro diligenciado]]=TRUE,_xlfn.IFS(AND(Tabla135[[#This Row],[No. de Control]]=1,Tabla135[[#This Row],[Desplazamiento en la Matriz]]="Impacto"),E1200-(E1200*Tabla135[[#This Row],[Valor del control]]),AND(Tabla135[[#This Row],[No. de Control]]&gt;1,Tabla135[[#This Row],[Desplazamiento en la Matriz]]="Impacto"),AC1199-(AC1199*Tabla135[[#This Row],[Valor del control]]),AND(Tabla135[[#This Row],[No. de Control]]=1,Tabla135[[#This Row],[Desplazamiento en la Matriz]]="Probabilidad"),E1200,AND(Tabla135[[#This Row],[No. de Control]]&gt;1,Tabla135[[#This Row],[Desplazamiento en la Matriz]]="Probabilidad"),AC1199),""),"")</f>
        <v/>
      </c>
      <c r="AD1200" s="310">
        <f>IFERROR(_xlfn.MINIFS(Tabla135[Probabilidad residual],Tabla135[Id Riesgo],Tabla135[[#This Row],[Id Riesgo]]),"")</f>
        <v>0</v>
      </c>
      <c r="AE1200" s="310">
        <f>IFERROR(_xlfn.MINIFS(Tabla135[Impacto residual],Tabla135[Id Riesgo],Tabla135[[#This Row],[Id Riesgo]]),"")</f>
        <v>0</v>
      </c>
      <c r="AF1200" s="310" t="str" cm="1">
        <f t="array" ref="AF120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00" s="310" t="str" cm="1">
        <f t="array" ref="AG120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0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00" s="213"/>
      <c r="AJ1200" s="727">
        <f>_xlfn.MINIFS(Tabla135[Probabilidad residual],Tabla135[Id Riesgo],Tabla135[[#This Row],[Id Riesgo]])</f>
        <v>0</v>
      </c>
      <c r="AK1200" s="727">
        <f>_xlfn.MINIFS(Tabla135[Impacto residual],Tabla135[Id Riesgo],Tabla135[[#This Row],[Id Riesgo]])</f>
        <v>0</v>
      </c>
      <c r="AL1200" s="727"/>
      <c r="AM1200" s="727"/>
      <c r="AN1200" s="213"/>
      <c r="AO1200" s="213"/>
      <c r="AP1200" s="213"/>
      <c r="AQ1200" s="213"/>
      <c r="AR1200" s="213"/>
      <c r="AS1200" s="213"/>
      <c r="AT1200" s="213"/>
      <c r="AU1200" s="213"/>
      <c r="AV1200" s="213"/>
      <c r="AW1200" s="213"/>
      <c r="AX1200" s="213"/>
      <c r="AY1200" s="213"/>
    </row>
    <row r="1201" spans="1:51" ht="14.6" x14ac:dyDescent="0.4">
      <c r="A1201" s="735" t="str">
        <f>Tabla135[[#This Row],[Id Riesgo]]</f>
        <v>RC119</v>
      </c>
      <c r="B1201" s="736" t="str">
        <f>Tabla135[[#This Row],[Riesgo]]</f>
        <v/>
      </c>
      <c r="C1201" s="742" t="b">
        <f>Tabla135[[#This Row],[Identificado en paso 1 y 2?]]</f>
        <v>0</v>
      </c>
      <c r="D1201" s="727" t="str">
        <f>_xlfn.XLOOKUP(Tabla135[[#This Row],[Id Riesgo]],Tabla13[Id Riesgo],Tabla13[Probabilidad],"",1)</f>
        <v/>
      </c>
      <c r="E1201" s="727" t="str">
        <f>IF(C1201=TRUE,_xlfn.XLOOKUP(Tabla135[[#This Row],[Id Riesgo]],Tabla13[Id Riesgo],Tabla13[Porcentaje Impacto],"",1),"")</f>
        <v/>
      </c>
      <c r="F1201" s="290" t="str">
        <f t="shared" si="118"/>
        <v>RC119</v>
      </c>
      <c r="G1201" s="415" t="b">
        <f>_xlfn.XLOOKUP(F1201,Tabla13[Id Riesgo],Tabla13[Registro diligenciado],FALSE,1)</f>
        <v>0</v>
      </c>
      <c r="H1201" s="290" t="str">
        <f>IF(G1201,_xlfn.XLOOKUP(F1201,Tabla6[Id Riesgo],Tabla6[DESCRIPCIÓN DEL RIESGO],FALSE,1),"")</f>
        <v/>
      </c>
      <c r="I1201" s="327" t="str">
        <f>_xlfn.XLOOKUP(Tabla135[[#This Row],[Id Riesgo]],Tabla13[Id Riesgo],Tabla13[Probabilidad])</f>
        <v/>
      </c>
      <c r="J1201" s="327" t="str">
        <f>_xlfn.XLOOKUP(Tabla135[[#This Row],[Id Riesgo]],Tabla13[Id Riesgo],Tabla13[Porcentaje Impacto],"",1)</f>
        <v/>
      </c>
      <c r="K1201" s="311">
        <v>10</v>
      </c>
      <c r="L1201" s="314"/>
      <c r="M1201" s="314"/>
      <c r="N1201" s="314"/>
      <c r="O1201" s="295"/>
      <c r="P1201" s="314"/>
      <c r="Q1201" s="328" t="str">
        <f>_xlfn.TEXTJOIN(" ",TRUE,Tabla135[[#This Row],[Actividad - Acción ¿Qué?
Inicia con verbo]],Tabla135[[#This Row],[Complemento
(Observaciones o desviaciones)]])</f>
        <v/>
      </c>
      <c r="R1201" s="295"/>
      <c r="S1201" s="327" t="str">
        <f>_xlfn.XLOOKUP(Tabla135[[#This Row],[Tipo de control]],Tabla7[Tipo de control],Tabla7[Peso],"",1)</f>
        <v/>
      </c>
      <c r="T1201" s="290" t="str">
        <f>_xlfn.XLOOKUP(Tabla135[[#This Row],[Tipo de control]],Tabla7[Tipo de control],Tabla7[Afectación matriz],"",1)</f>
        <v/>
      </c>
      <c r="U1201" s="295"/>
      <c r="V1201" s="327" t="str">
        <f>_xlfn.XLOOKUP(Tabla135[[#This Row],[Implementación]],Tabla11[Implementación],Tabla11[Peso],"",1)</f>
        <v/>
      </c>
      <c r="W1201" s="295"/>
      <c r="X1201" s="295"/>
      <c r="Y1201" s="295"/>
      <c r="Z1201" s="295"/>
      <c r="AA1201" s="310" t="str">
        <f>IFERROR(Tabla135[[#This Row],[Peso del control]]+Tabla135[[#This Row],[Peso de la implementación]],"")</f>
        <v/>
      </c>
      <c r="AB1201" s="310" t="str" cm="1">
        <f t="array" ref="AB1201">IFERROR(IF(Tabla135[[#This Row],[Registro diligenciado]]=TRUE,_xlfn.IFS(AND(Tabla135[[#This Row],[No. de Control]]=1,Tabla135[[#This Row],[Desplazamiento en la Matriz]]="Probabilidad"),D1201-(D1201*Tabla135[[#This Row],[Valor del control]]),AND(Tabla135[[#This Row],[No. de Control]]&gt;1,Tabla135[[#This Row],[Desplazamiento en la Matriz]]="Probabilidad"),AB1200-(AB1200*Tabla135[[#This Row],[Valor del control]]),AND(Tabla135[[#This Row],[No. de Control]]=1,Tabla135[[#This Row],[Desplazamiento en la Matriz]]="Impacto"),D1201,AND(Tabla135[[#This Row],[No. de Control]]&gt;1,Tabla135[[#This Row],[Desplazamiento en la Matriz]]="Impacto"),AB1200),""),"")</f>
        <v/>
      </c>
      <c r="AC1201" s="310" t="str" cm="1">
        <f t="array" ref="AC1201">IFERROR(IF(Tabla135[[#This Row],[Registro diligenciado]]=TRUE,_xlfn.IFS(AND(Tabla135[[#This Row],[No. de Control]]=1,Tabla135[[#This Row],[Desplazamiento en la Matriz]]="Impacto"),E1201-(E1201*Tabla135[[#This Row],[Valor del control]]),AND(Tabla135[[#This Row],[No. de Control]]&gt;1,Tabla135[[#This Row],[Desplazamiento en la Matriz]]="Impacto"),AC1200-(AC1200*Tabla135[[#This Row],[Valor del control]]),AND(Tabla135[[#This Row],[No. de Control]]=1,Tabla135[[#This Row],[Desplazamiento en la Matriz]]="Probabilidad"),E1201,AND(Tabla135[[#This Row],[No. de Control]]&gt;1,Tabla135[[#This Row],[Desplazamiento en la Matriz]]="Probabilidad"),AC1200),""),"")</f>
        <v/>
      </c>
      <c r="AD1201" s="310">
        <f>IFERROR(_xlfn.MINIFS(Tabla135[Probabilidad residual],Tabla135[Id Riesgo],Tabla135[[#This Row],[Id Riesgo]]),"")</f>
        <v>0</v>
      </c>
      <c r="AE1201" s="310">
        <f>IFERROR(_xlfn.MINIFS(Tabla135[Impacto residual],Tabla135[Id Riesgo],Tabla135[[#This Row],[Id Riesgo]]),"")</f>
        <v>0</v>
      </c>
      <c r="AF1201" s="310" t="str" cm="1">
        <f t="array" ref="AF120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01" s="310" t="str" cm="1">
        <f t="array" ref="AG120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0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01" s="213"/>
      <c r="AJ1201" s="727">
        <f>_xlfn.MINIFS(Tabla135[Probabilidad residual],Tabla135[Id Riesgo],Tabla135[[#This Row],[Id Riesgo]])</f>
        <v>0</v>
      </c>
      <c r="AK1201" s="727">
        <f>_xlfn.MINIFS(Tabla135[Impacto residual],Tabla135[Id Riesgo],Tabla135[[#This Row],[Id Riesgo]])</f>
        <v>0</v>
      </c>
      <c r="AL1201" s="727"/>
      <c r="AM1201" s="727"/>
      <c r="AN1201" s="213"/>
      <c r="AO1201" s="213"/>
      <c r="AP1201" s="213"/>
      <c r="AQ1201" s="213"/>
      <c r="AR1201" s="213"/>
      <c r="AS1201" s="213"/>
      <c r="AT1201" s="213"/>
      <c r="AU1201" s="213"/>
      <c r="AV1201" s="213"/>
      <c r="AW1201" s="213"/>
      <c r="AX1201" s="213"/>
      <c r="AY1201" s="213"/>
    </row>
    <row r="1202" spans="1:51" ht="14.6" x14ac:dyDescent="0.4">
      <c r="A1202" s="735" t="str">
        <f>Tabla135[[#This Row],[Id Riesgo]]</f>
        <v>RC120</v>
      </c>
      <c r="B1202" s="736" t="str">
        <f>Tabla135[[#This Row],[Riesgo]]</f>
        <v/>
      </c>
      <c r="C1202" s="742" t="b">
        <f>Tabla135[[#This Row],[Identificado en paso 1 y 2?]]</f>
        <v>0</v>
      </c>
      <c r="D1202" s="727" t="str">
        <f>_xlfn.XLOOKUP(Tabla135[[#This Row],[Id Riesgo]],Tabla13[Id Riesgo],Tabla13[Probabilidad],"",1)</f>
        <v/>
      </c>
      <c r="E1202" s="727" t="str">
        <f>IF(C1202=TRUE,_xlfn.XLOOKUP(Tabla135[[#This Row],[Id Riesgo]],Tabla13[Id Riesgo],Tabla13[Porcentaje Impacto],"",1),"")</f>
        <v/>
      </c>
      <c r="F1202" s="290" t="s">
        <v>251</v>
      </c>
      <c r="G1202" s="415" t="b">
        <f>_xlfn.XLOOKUP(F1202,Tabla13[Id Riesgo],Tabla13[Registro diligenciado],FALSE,1)</f>
        <v>0</v>
      </c>
      <c r="H1202" s="290" t="str">
        <f>IF(G1202,_xlfn.XLOOKUP(F1202,Tabla6[Id Riesgo],Tabla6[DESCRIPCIÓN DEL RIESGO],FALSE,1),"")</f>
        <v/>
      </c>
      <c r="I1202" s="327" t="str">
        <f>_xlfn.XLOOKUP(Tabla135[[#This Row],[Id Riesgo]],Tabla13[Id Riesgo],Tabla13[Probabilidad])</f>
        <v/>
      </c>
      <c r="J1202" s="327" t="str">
        <f>_xlfn.XLOOKUP(Tabla135[[#This Row],[Id Riesgo]],Tabla13[Id Riesgo],Tabla13[Porcentaje Impacto],"",1)</f>
        <v/>
      </c>
      <c r="K1202" s="311">
        <v>1</v>
      </c>
      <c r="L1202" s="314"/>
      <c r="M1202" s="314"/>
      <c r="N1202" s="314"/>
      <c r="O1202" s="295"/>
      <c r="P1202" s="314"/>
      <c r="Q1202" s="328" t="str">
        <f>_xlfn.TEXTJOIN(" ",TRUE,Tabla135[[#This Row],[Actividad - Acción ¿Qué?
Inicia con verbo]],Tabla135[[#This Row],[Complemento
(Observaciones o desviaciones)]])</f>
        <v/>
      </c>
      <c r="R1202" s="295"/>
      <c r="S1202" s="327" t="str">
        <f>_xlfn.XLOOKUP(Tabla135[[#This Row],[Tipo de control]],Tabla7[Tipo de control],Tabla7[Peso],"",1)</f>
        <v/>
      </c>
      <c r="T1202" s="290" t="str">
        <f>_xlfn.XLOOKUP(Tabla135[[#This Row],[Tipo de control]],Tabla7[Tipo de control],Tabla7[Afectación matriz],"",1)</f>
        <v/>
      </c>
      <c r="U1202" s="295"/>
      <c r="V1202" s="327" t="str">
        <f>_xlfn.XLOOKUP(Tabla135[[#This Row],[Implementación]],Tabla11[Implementación],Tabla11[Peso],"",1)</f>
        <v/>
      </c>
      <c r="W1202" s="295"/>
      <c r="X1202" s="295"/>
      <c r="Y1202" s="295"/>
      <c r="Z1202" s="295"/>
      <c r="AA1202" s="310" t="str">
        <f>IFERROR(Tabla135[[#This Row],[Peso del control]]+Tabla135[[#This Row],[Peso de la implementación]],"")</f>
        <v/>
      </c>
      <c r="AB1202" s="310" t="str" cm="1">
        <f t="array" ref="AB1202">IFERROR(IF(Tabla135[[#This Row],[Registro diligenciado]]=TRUE,_xlfn.IFS(AND(Tabla135[[#This Row],[No. de Control]]=1,Tabla135[[#This Row],[Desplazamiento en la Matriz]]="Probabilidad"),D1202-(D1202*Tabla135[[#This Row],[Valor del control]]),AND(Tabla135[[#This Row],[No. de Control]]&gt;1,Tabla135[[#This Row],[Desplazamiento en la Matriz]]="Probabilidad"),AB1201-(AB1201*Tabla135[[#This Row],[Valor del control]]),AND(Tabla135[[#This Row],[No. de Control]]=1,Tabla135[[#This Row],[Desplazamiento en la Matriz]]="Impacto"),D1202,AND(Tabla135[[#This Row],[No. de Control]]&gt;1,Tabla135[[#This Row],[Desplazamiento en la Matriz]]="Impacto"),AB1201),""),"")</f>
        <v/>
      </c>
      <c r="AC1202" s="310" t="str" cm="1">
        <f t="array" ref="AC1202">IFERROR(IF(Tabla135[[#This Row],[Registro diligenciado]]=TRUE,_xlfn.IFS(AND(Tabla135[[#This Row],[No. de Control]]=1,Tabla135[[#This Row],[Desplazamiento en la Matriz]]="Impacto"),E1202-(E1202*Tabla135[[#This Row],[Valor del control]]),AND(Tabla135[[#This Row],[No. de Control]]&gt;1,Tabla135[[#This Row],[Desplazamiento en la Matriz]]="Impacto"),AC1201-(AC1201*Tabla135[[#This Row],[Valor del control]]),AND(Tabla135[[#This Row],[No. de Control]]=1,Tabla135[[#This Row],[Desplazamiento en la Matriz]]="Probabilidad"),E1202,AND(Tabla135[[#This Row],[No. de Control]]&gt;1,Tabla135[[#This Row],[Desplazamiento en la Matriz]]="Probabilidad"),AC1201),""),"")</f>
        <v/>
      </c>
      <c r="AD1202" s="310">
        <f>IFERROR(_xlfn.MINIFS(Tabla135[Probabilidad residual],Tabla135[Id Riesgo],Tabla135[[#This Row],[Id Riesgo]]),"")</f>
        <v>0</v>
      </c>
      <c r="AE1202" s="310">
        <f>IFERROR(_xlfn.MINIFS(Tabla135[Impacto residual],Tabla135[Id Riesgo],Tabla135[[#This Row],[Id Riesgo]]),"")</f>
        <v>0</v>
      </c>
      <c r="AF1202" s="310" t="str" cm="1">
        <f t="array" ref="AF120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02" s="310" t="str" cm="1">
        <f t="array" ref="AG120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0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02" s="213"/>
      <c r="AJ1202" s="727">
        <f>_xlfn.MINIFS(Tabla135[Probabilidad residual],Tabla135[Id Riesgo],Tabla135[[#This Row],[Id Riesgo]])</f>
        <v>0</v>
      </c>
      <c r="AK1202" s="727">
        <f>_xlfn.MINIFS(Tabla135[Impacto residual],Tabla135[Id Riesgo],Tabla135[[#This Row],[Id Riesgo]])</f>
        <v>0</v>
      </c>
      <c r="AL1202" s="727" t="str" cm="1">
        <f t="array" ref="AL1202">IFERROR(_xlfn.IFS(AND(AJ1202&gt;=CONFIGURACIÓN!$BF$6,AJ1202&lt;=CONFIGURACIÓN!$BG$6),CONFIGURACIÓN!$BE$6,AND(AJ1202&gt;=CONFIGURACIÓN!$BF$7,AJ1202&lt;=CONFIGURACIÓN!$BG$7),CONFIGURACIÓN!$BE$7,AND(AJ1202&gt;=CONFIGURACIÓN!$BF$8,AJ1202&lt;=CONFIGURACIÓN!$BG$8),CONFIGURACIÓN!$BE$8,AND(AJ1202&gt;=CONFIGURACIÓN!$BF$9,AJ1202&lt;=CONFIGURACIÓN!$BG$9),CONFIGURACIÓN!$BE$9,AND(AJ1202&gt;=CONFIGURACIÓN!$BF$10,AJ1202&lt;=CONFIGURACIÓN!$BG$10),CONFIGURACIÓN!$BE$10),"")</f>
        <v/>
      </c>
      <c r="AM1202" s="727" t="str" cm="1">
        <f t="array" ref="AM1202">IFERROR(_xlfn.IFS(AND(AK1202&gt;=CONFIGURACIÓN!$BJ$6,AK1202&lt;=CONFIGURACIÓN!$BK$6),CONFIGURACIÓN!$BI$6,AND(AK1202&gt;=CONFIGURACIÓN!$BJ$7,AK1202&lt;=CONFIGURACIÓN!$BK$7),CONFIGURACIÓN!$BI$7,AND(AK1202&gt;=CONFIGURACIÓN!$BJ$8,AK1202&lt;=CONFIGURACIÓN!$BK$8),CONFIGURACIÓN!$BI$8,AND(AK1202&gt;=CONFIGURACIÓN!$BJ$9,AK1202&lt;=CONFIGURACIÓN!$BK$9),CONFIGURACIÓN!$BI$9,AND(AK1202&gt;=CONFIGURACIÓN!$BJ$10,AK1202&lt;=CONFIGURACIÓN!$BK$10),CONFIGURACIÓN!$BI$10),"")</f>
        <v/>
      </c>
      <c r="AN1202" s="213"/>
      <c r="AO1202" s="213"/>
      <c r="AP1202" s="213"/>
      <c r="AQ1202" s="213"/>
      <c r="AR1202" s="213"/>
      <c r="AS1202" s="213"/>
      <c r="AT1202" s="213"/>
      <c r="AU1202" s="213"/>
      <c r="AV1202" s="213"/>
      <c r="AW1202" s="213"/>
      <c r="AX1202" s="213"/>
      <c r="AY1202" s="213"/>
    </row>
    <row r="1203" spans="1:51" ht="14.6" x14ac:dyDescent="0.4">
      <c r="A1203" s="735" t="str">
        <f>Tabla135[[#This Row],[Id Riesgo]]</f>
        <v>RC120</v>
      </c>
      <c r="B1203" s="736" t="str">
        <f>Tabla135[[#This Row],[Riesgo]]</f>
        <v/>
      </c>
      <c r="C1203" s="742" t="b">
        <f>Tabla135[[#This Row],[Identificado en paso 1 y 2?]]</f>
        <v>0</v>
      </c>
      <c r="D1203" s="727" t="str">
        <f>_xlfn.XLOOKUP(Tabla135[[#This Row],[Id Riesgo]],Tabla13[Id Riesgo],Tabla13[Probabilidad],"",1)</f>
        <v/>
      </c>
      <c r="E1203" s="727" t="str">
        <f>IF(C1203=TRUE,_xlfn.XLOOKUP(Tabla135[[#This Row],[Id Riesgo]],Tabla13[Id Riesgo],Tabla13[Porcentaje Impacto],"",1),"")</f>
        <v/>
      </c>
      <c r="F1203" s="290" t="str">
        <f t="shared" ref="F1203:F1211" si="119">F1202</f>
        <v>RC120</v>
      </c>
      <c r="G1203" s="415" t="b">
        <f>_xlfn.XLOOKUP(F1203,Tabla13[Id Riesgo],Tabla13[Registro diligenciado],FALSE,1)</f>
        <v>0</v>
      </c>
      <c r="H1203" s="290" t="str">
        <f>IF(G1203,_xlfn.XLOOKUP(F1203,Tabla6[Id Riesgo],Tabla6[DESCRIPCIÓN DEL RIESGO],FALSE,1),"")</f>
        <v/>
      </c>
      <c r="I1203" s="327" t="str">
        <f>_xlfn.XLOOKUP(Tabla135[[#This Row],[Id Riesgo]],Tabla13[Id Riesgo],Tabla13[Probabilidad])</f>
        <v/>
      </c>
      <c r="J1203" s="327" t="str">
        <f>_xlfn.XLOOKUP(Tabla135[[#This Row],[Id Riesgo]],Tabla13[Id Riesgo],Tabla13[Porcentaje Impacto],"",1)</f>
        <v/>
      </c>
      <c r="K1203" s="311">
        <v>2</v>
      </c>
      <c r="L1203" s="314"/>
      <c r="M1203" s="314"/>
      <c r="N1203" s="314"/>
      <c r="O1203" s="295"/>
      <c r="P1203" s="314"/>
      <c r="Q1203" s="328" t="str">
        <f>_xlfn.TEXTJOIN(" ",TRUE,Tabla135[[#This Row],[Actividad - Acción ¿Qué?
Inicia con verbo]],Tabla135[[#This Row],[Complemento
(Observaciones o desviaciones)]])</f>
        <v/>
      </c>
      <c r="R1203" s="295"/>
      <c r="S1203" s="327" t="str">
        <f>_xlfn.XLOOKUP(Tabla135[[#This Row],[Tipo de control]],Tabla7[Tipo de control],Tabla7[Peso],"",1)</f>
        <v/>
      </c>
      <c r="T1203" s="290" t="str">
        <f>_xlfn.XLOOKUP(Tabla135[[#This Row],[Tipo de control]],Tabla7[Tipo de control],Tabla7[Afectación matriz],"",1)</f>
        <v/>
      </c>
      <c r="U1203" s="295"/>
      <c r="V1203" s="327" t="str">
        <f>_xlfn.XLOOKUP(Tabla135[[#This Row],[Implementación]],Tabla11[Implementación],Tabla11[Peso],"",1)</f>
        <v/>
      </c>
      <c r="W1203" s="295"/>
      <c r="X1203" s="295"/>
      <c r="Y1203" s="295"/>
      <c r="Z1203" s="295"/>
      <c r="AA1203" s="310" t="str">
        <f>IFERROR(Tabla135[[#This Row],[Peso del control]]+Tabla135[[#This Row],[Peso de la implementación]],"")</f>
        <v/>
      </c>
      <c r="AB1203" s="310" t="str" cm="1">
        <f t="array" ref="AB1203">IFERROR(IF(Tabla135[[#This Row],[Registro diligenciado]]=TRUE,_xlfn.IFS(AND(Tabla135[[#This Row],[No. de Control]]=1,Tabla135[[#This Row],[Desplazamiento en la Matriz]]="Probabilidad"),D1203-(D1203*Tabla135[[#This Row],[Valor del control]]),AND(Tabla135[[#This Row],[No. de Control]]&gt;1,Tabla135[[#This Row],[Desplazamiento en la Matriz]]="Probabilidad"),AB1202-(AB1202*Tabla135[[#This Row],[Valor del control]]),AND(Tabla135[[#This Row],[No. de Control]]=1,Tabla135[[#This Row],[Desplazamiento en la Matriz]]="Impacto"),D1203,AND(Tabla135[[#This Row],[No. de Control]]&gt;1,Tabla135[[#This Row],[Desplazamiento en la Matriz]]="Impacto"),AB1202),""),"")</f>
        <v/>
      </c>
      <c r="AC1203" s="310" t="str" cm="1">
        <f t="array" ref="AC1203">IFERROR(IF(Tabla135[[#This Row],[Registro diligenciado]]=TRUE,_xlfn.IFS(AND(Tabla135[[#This Row],[No. de Control]]=1,Tabla135[[#This Row],[Desplazamiento en la Matriz]]="Impacto"),E1203-(E1203*Tabla135[[#This Row],[Valor del control]]),AND(Tabla135[[#This Row],[No. de Control]]&gt;1,Tabla135[[#This Row],[Desplazamiento en la Matriz]]="Impacto"),AC1202-(AC1202*Tabla135[[#This Row],[Valor del control]]),AND(Tabla135[[#This Row],[No. de Control]]=1,Tabla135[[#This Row],[Desplazamiento en la Matriz]]="Probabilidad"),E1203,AND(Tabla135[[#This Row],[No. de Control]]&gt;1,Tabla135[[#This Row],[Desplazamiento en la Matriz]]="Probabilidad"),AC1202),""),"")</f>
        <v/>
      </c>
      <c r="AD1203" s="310">
        <f>IFERROR(_xlfn.MINIFS(Tabla135[Probabilidad residual],Tabla135[Id Riesgo],Tabla135[[#This Row],[Id Riesgo]]),"")</f>
        <v>0</v>
      </c>
      <c r="AE1203" s="310">
        <f>IFERROR(_xlfn.MINIFS(Tabla135[Impacto residual],Tabla135[Id Riesgo],Tabla135[[#This Row],[Id Riesgo]]),"")</f>
        <v>0</v>
      </c>
      <c r="AF1203" s="310" t="str" cm="1">
        <f t="array" ref="AF120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03" s="310" t="str" cm="1">
        <f t="array" ref="AG120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0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03" s="213"/>
      <c r="AJ1203" s="727">
        <f>_xlfn.MINIFS(Tabla135[Probabilidad residual],Tabla135[Id Riesgo],Tabla135[[#This Row],[Id Riesgo]])</f>
        <v>0</v>
      </c>
      <c r="AK1203" s="727">
        <f>_xlfn.MINIFS(Tabla135[Impacto residual],Tabla135[Id Riesgo],Tabla135[[#This Row],[Id Riesgo]])</f>
        <v>0</v>
      </c>
      <c r="AL1203" s="727"/>
      <c r="AM1203" s="727"/>
      <c r="AN1203" s="213"/>
      <c r="AO1203" s="213"/>
      <c r="AP1203" s="213"/>
      <c r="AQ1203" s="213"/>
      <c r="AR1203" s="213"/>
      <c r="AS1203" s="213"/>
      <c r="AT1203" s="213"/>
      <c r="AU1203" s="213"/>
      <c r="AV1203" s="213"/>
      <c r="AW1203" s="213"/>
      <c r="AX1203" s="213"/>
      <c r="AY1203" s="213"/>
    </row>
    <row r="1204" spans="1:51" ht="14.6" x14ac:dyDescent="0.4">
      <c r="A1204" s="735" t="str">
        <f>Tabla135[[#This Row],[Id Riesgo]]</f>
        <v>RC120</v>
      </c>
      <c r="B1204" s="736" t="str">
        <f>Tabla135[[#This Row],[Riesgo]]</f>
        <v/>
      </c>
      <c r="C1204" s="742" t="b">
        <f>Tabla135[[#This Row],[Identificado en paso 1 y 2?]]</f>
        <v>0</v>
      </c>
      <c r="D1204" s="727" t="str">
        <f>_xlfn.XLOOKUP(Tabla135[[#This Row],[Id Riesgo]],Tabla13[Id Riesgo],Tabla13[Probabilidad],"",1)</f>
        <v/>
      </c>
      <c r="E1204" s="727" t="str">
        <f>IF(C1204=TRUE,_xlfn.XLOOKUP(Tabla135[[#This Row],[Id Riesgo]],Tabla13[Id Riesgo],Tabla13[Porcentaje Impacto],"",1),"")</f>
        <v/>
      </c>
      <c r="F1204" s="290" t="str">
        <f t="shared" si="119"/>
        <v>RC120</v>
      </c>
      <c r="G1204" s="415" t="b">
        <f>_xlfn.XLOOKUP(F1204,Tabla13[Id Riesgo],Tabla13[Registro diligenciado],FALSE,1)</f>
        <v>0</v>
      </c>
      <c r="H1204" s="290" t="str">
        <f>IF(G1204,_xlfn.XLOOKUP(F1204,Tabla6[Id Riesgo],Tabla6[DESCRIPCIÓN DEL RIESGO],FALSE,1),"")</f>
        <v/>
      </c>
      <c r="I1204" s="327" t="str">
        <f>_xlfn.XLOOKUP(Tabla135[[#This Row],[Id Riesgo]],Tabla13[Id Riesgo],Tabla13[Probabilidad])</f>
        <v/>
      </c>
      <c r="J1204" s="327" t="str">
        <f>_xlfn.XLOOKUP(Tabla135[[#This Row],[Id Riesgo]],Tabla13[Id Riesgo],Tabla13[Porcentaje Impacto],"",1)</f>
        <v/>
      </c>
      <c r="K1204" s="311">
        <v>3</v>
      </c>
      <c r="L1204" s="314"/>
      <c r="M1204" s="314"/>
      <c r="N1204" s="314"/>
      <c r="O1204" s="295"/>
      <c r="P1204" s="314"/>
      <c r="Q1204" s="328" t="str">
        <f>_xlfn.TEXTJOIN(" ",TRUE,Tabla135[[#This Row],[Actividad - Acción ¿Qué?
Inicia con verbo]],Tabla135[[#This Row],[Complemento
(Observaciones o desviaciones)]])</f>
        <v/>
      </c>
      <c r="R1204" s="295"/>
      <c r="S1204" s="327" t="str">
        <f>_xlfn.XLOOKUP(Tabla135[[#This Row],[Tipo de control]],Tabla7[Tipo de control],Tabla7[Peso],"",1)</f>
        <v/>
      </c>
      <c r="T1204" s="290" t="str">
        <f>_xlfn.XLOOKUP(Tabla135[[#This Row],[Tipo de control]],Tabla7[Tipo de control],Tabla7[Afectación matriz],"",1)</f>
        <v/>
      </c>
      <c r="U1204" s="295"/>
      <c r="V1204" s="327" t="str">
        <f>_xlfn.XLOOKUP(Tabla135[[#This Row],[Implementación]],Tabla11[Implementación],Tabla11[Peso],"",1)</f>
        <v/>
      </c>
      <c r="W1204" s="295"/>
      <c r="X1204" s="295"/>
      <c r="Y1204" s="295"/>
      <c r="Z1204" s="295"/>
      <c r="AA1204" s="310" t="str">
        <f>IFERROR(Tabla135[[#This Row],[Peso del control]]+Tabla135[[#This Row],[Peso de la implementación]],"")</f>
        <v/>
      </c>
      <c r="AB1204" s="310" t="str" cm="1">
        <f t="array" ref="AB1204">IFERROR(IF(Tabla135[[#This Row],[Registro diligenciado]]=TRUE,_xlfn.IFS(AND(Tabla135[[#This Row],[No. de Control]]=1,Tabla135[[#This Row],[Desplazamiento en la Matriz]]="Probabilidad"),D1204-(D1204*Tabla135[[#This Row],[Valor del control]]),AND(Tabla135[[#This Row],[No. de Control]]&gt;1,Tabla135[[#This Row],[Desplazamiento en la Matriz]]="Probabilidad"),AB1203-(AB1203*Tabla135[[#This Row],[Valor del control]]),AND(Tabla135[[#This Row],[No. de Control]]=1,Tabla135[[#This Row],[Desplazamiento en la Matriz]]="Impacto"),D1204,AND(Tabla135[[#This Row],[No. de Control]]&gt;1,Tabla135[[#This Row],[Desplazamiento en la Matriz]]="Impacto"),AB1203),""),"")</f>
        <v/>
      </c>
      <c r="AC1204" s="310" t="str" cm="1">
        <f t="array" ref="AC1204">IFERROR(IF(Tabla135[[#This Row],[Registro diligenciado]]=TRUE,_xlfn.IFS(AND(Tabla135[[#This Row],[No. de Control]]=1,Tabla135[[#This Row],[Desplazamiento en la Matriz]]="Impacto"),E1204-(E1204*Tabla135[[#This Row],[Valor del control]]),AND(Tabla135[[#This Row],[No. de Control]]&gt;1,Tabla135[[#This Row],[Desplazamiento en la Matriz]]="Impacto"),AC1203-(AC1203*Tabla135[[#This Row],[Valor del control]]),AND(Tabla135[[#This Row],[No. de Control]]=1,Tabla135[[#This Row],[Desplazamiento en la Matriz]]="Probabilidad"),E1204,AND(Tabla135[[#This Row],[No. de Control]]&gt;1,Tabla135[[#This Row],[Desplazamiento en la Matriz]]="Probabilidad"),AC1203),""),"")</f>
        <v/>
      </c>
      <c r="AD1204" s="310">
        <f>IFERROR(_xlfn.MINIFS(Tabla135[Probabilidad residual],Tabla135[Id Riesgo],Tabla135[[#This Row],[Id Riesgo]]),"")</f>
        <v>0</v>
      </c>
      <c r="AE1204" s="310">
        <f>IFERROR(_xlfn.MINIFS(Tabla135[Impacto residual],Tabla135[Id Riesgo],Tabla135[[#This Row],[Id Riesgo]]),"")</f>
        <v>0</v>
      </c>
      <c r="AF1204" s="310" t="str" cm="1">
        <f t="array" ref="AF120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04" s="310" t="str" cm="1">
        <f t="array" ref="AG120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0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04" s="213"/>
      <c r="AJ1204" s="727">
        <f>_xlfn.MINIFS(Tabla135[Probabilidad residual],Tabla135[Id Riesgo],Tabla135[[#This Row],[Id Riesgo]])</f>
        <v>0</v>
      </c>
      <c r="AK1204" s="727">
        <f>_xlfn.MINIFS(Tabla135[Impacto residual],Tabla135[Id Riesgo],Tabla135[[#This Row],[Id Riesgo]])</f>
        <v>0</v>
      </c>
      <c r="AL1204" s="727"/>
      <c r="AM1204" s="727"/>
      <c r="AN1204" s="213"/>
      <c r="AO1204" s="213"/>
      <c r="AP1204" s="213"/>
      <c r="AQ1204" s="213"/>
      <c r="AR1204" s="213"/>
      <c r="AS1204" s="213"/>
      <c r="AT1204" s="213"/>
      <c r="AU1204" s="213"/>
      <c r="AV1204" s="213"/>
      <c r="AW1204" s="213"/>
      <c r="AX1204" s="213"/>
      <c r="AY1204" s="213"/>
    </row>
    <row r="1205" spans="1:51" ht="14.6" x14ac:dyDescent="0.4">
      <c r="A1205" s="735" t="str">
        <f>Tabla135[[#This Row],[Id Riesgo]]</f>
        <v>RC120</v>
      </c>
      <c r="B1205" s="736" t="str">
        <f>Tabla135[[#This Row],[Riesgo]]</f>
        <v/>
      </c>
      <c r="C1205" s="742" t="b">
        <f>Tabla135[[#This Row],[Identificado en paso 1 y 2?]]</f>
        <v>0</v>
      </c>
      <c r="D1205" s="727" t="str">
        <f>_xlfn.XLOOKUP(Tabla135[[#This Row],[Id Riesgo]],Tabla13[Id Riesgo],Tabla13[Probabilidad],"",1)</f>
        <v/>
      </c>
      <c r="E1205" s="727" t="str">
        <f>IF(C1205=TRUE,_xlfn.XLOOKUP(Tabla135[[#This Row],[Id Riesgo]],Tabla13[Id Riesgo],Tabla13[Porcentaje Impacto],"",1),"")</f>
        <v/>
      </c>
      <c r="F1205" s="290" t="str">
        <f t="shared" si="119"/>
        <v>RC120</v>
      </c>
      <c r="G1205" s="415" t="b">
        <f>_xlfn.XLOOKUP(F1205,Tabla13[Id Riesgo],Tabla13[Registro diligenciado],FALSE,1)</f>
        <v>0</v>
      </c>
      <c r="H1205" s="290" t="str">
        <f>IF(G1205,_xlfn.XLOOKUP(F1205,Tabla6[Id Riesgo],Tabla6[DESCRIPCIÓN DEL RIESGO],FALSE,1),"")</f>
        <v/>
      </c>
      <c r="I1205" s="327" t="str">
        <f>_xlfn.XLOOKUP(Tabla135[[#This Row],[Id Riesgo]],Tabla13[Id Riesgo],Tabla13[Probabilidad])</f>
        <v/>
      </c>
      <c r="J1205" s="327" t="str">
        <f>_xlfn.XLOOKUP(Tabla135[[#This Row],[Id Riesgo]],Tabla13[Id Riesgo],Tabla13[Porcentaje Impacto],"",1)</f>
        <v/>
      </c>
      <c r="K1205" s="311">
        <v>4</v>
      </c>
      <c r="L1205" s="314"/>
      <c r="M1205" s="314"/>
      <c r="N1205" s="314"/>
      <c r="O1205" s="295"/>
      <c r="P1205" s="314"/>
      <c r="Q1205" s="328" t="str">
        <f>_xlfn.TEXTJOIN(" ",TRUE,Tabla135[[#This Row],[Actividad - Acción ¿Qué?
Inicia con verbo]],Tabla135[[#This Row],[Complemento
(Observaciones o desviaciones)]])</f>
        <v/>
      </c>
      <c r="R1205" s="295"/>
      <c r="S1205" s="327" t="str">
        <f>_xlfn.XLOOKUP(Tabla135[[#This Row],[Tipo de control]],Tabla7[Tipo de control],Tabla7[Peso],"",1)</f>
        <v/>
      </c>
      <c r="T1205" s="290" t="str">
        <f>_xlfn.XLOOKUP(Tabla135[[#This Row],[Tipo de control]],Tabla7[Tipo de control],Tabla7[Afectación matriz],"",1)</f>
        <v/>
      </c>
      <c r="U1205" s="295"/>
      <c r="V1205" s="327" t="str">
        <f>_xlfn.XLOOKUP(Tabla135[[#This Row],[Implementación]],Tabla11[Implementación],Tabla11[Peso],"",1)</f>
        <v/>
      </c>
      <c r="W1205" s="295"/>
      <c r="X1205" s="295"/>
      <c r="Y1205" s="295"/>
      <c r="Z1205" s="295"/>
      <c r="AA1205" s="310" t="str">
        <f>IFERROR(Tabla135[[#This Row],[Peso del control]]+Tabla135[[#This Row],[Peso de la implementación]],"")</f>
        <v/>
      </c>
      <c r="AB1205" s="310" t="str" cm="1">
        <f t="array" ref="AB1205">IFERROR(IF(Tabla135[[#This Row],[Registro diligenciado]]=TRUE,_xlfn.IFS(AND(Tabla135[[#This Row],[No. de Control]]=1,Tabla135[[#This Row],[Desplazamiento en la Matriz]]="Probabilidad"),D1205-(D1205*Tabla135[[#This Row],[Valor del control]]),AND(Tabla135[[#This Row],[No. de Control]]&gt;1,Tabla135[[#This Row],[Desplazamiento en la Matriz]]="Probabilidad"),AB1204-(AB1204*Tabla135[[#This Row],[Valor del control]]),AND(Tabla135[[#This Row],[No. de Control]]=1,Tabla135[[#This Row],[Desplazamiento en la Matriz]]="Impacto"),D1205,AND(Tabla135[[#This Row],[No. de Control]]&gt;1,Tabla135[[#This Row],[Desplazamiento en la Matriz]]="Impacto"),AB1204),""),"")</f>
        <v/>
      </c>
      <c r="AC1205" s="310" t="str" cm="1">
        <f t="array" ref="AC1205">IFERROR(IF(Tabla135[[#This Row],[Registro diligenciado]]=TRUE,_xlfn.IFS(AND(Tabla135[[#This Row],[No. de Control]]=1,Tabla135[[#This Row],[Desplazamiento en la Matriz]]="Impacto"),E1205-(E1205*Tabla135[[#This Row],[Valor del control]]),AND(Tabla135[[#This Row],[No. de Control]]&gt;1,Tabla135[[#This Row],[Desplazamiento en la Matriz]]="Impacto"),AC1204-(AC1204*Tabla135[[#This Row],[Valor del control]]),AND(Tabla135[[#This Row],[No. de Control]]=1,Tabla135[[#This Row],[Desplazamiento en la Matriz]]="Probabilidad"),E1205,AND(Tabla135[[#This Row],[No. de Control]]&gt;1,Tabla135[[#This Row],[Desplazamiento en la Matriz]]="Probabilidad"),AC1204),""),"")</f>
        <v/>
      </c>
      <c r="AD1205" s="310">
        <f>IFERROR(_xlfn.MINIFS(Tabla135[Probabilidad residual],Tabla135[Id Riesgo],Tabla135[[#This Row],[Id Riesgo]]),"")</f>
        <v>0</v>
      </c>
      <c r="AE1205" s="310">
        <f>IFERROR(_xlfn.MINIFS(Tabla135[Impacto residual],Tabla135[Id Riesgo],Tabla135[[#This Row],[Id Riesgo]]),"")</f>
        <v>0</v>
      </c>
      <c r="AF1205" s="310" t="str" cm="1">
        <f t="array" ref="AF120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05" s="310" t="str" cm="1">
        <f t="array" ref="AG120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0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05" s="213"/>
      <c r="AJ1205" s="727">
        <f>_xlfn.MINIFS(Tabla135[Probabilidad residual],Tabla135[Id Riesgo],Tabla135[[#This Row],[Id Riesgo]])</f>
        <v>0</v>
      </c>
      <c r="AK1205" s="727">
        <f>_xlfn.MINIFS(Tabla135[Impacto residual],Tabla135[Id Riesgo],Tabla135[[#This Row],[Id Riesgo]])</f>
        <v>0</v>
      </c>
      <c r="AL1205" s="727"/>
      <c r="AM1205" s="727"/>
      <c r="AN1205" s="213"/>
      <c r="AO1205" s="213"/>
      <c r="AP1205" s="213"/>
      <c r="AQ1205" s="213"/>
      <c r="AR1205" s="213"/>
      <c r="AS1205" s="213"/>
      <c r="AT1205" s="213"/>
      <c r="AU1205" s="213"/>
      <c r="AV1205" s="213"/>
      <c r="AW1205" s="213"/>
      <c r="AX1205" s="213"/>
      <c r="AY1205" s="213"/>
    </row>
    <row r="1206" spans="1:51" ht="14.6" x14ac:dyDescent="0.4">
      <c r="A1206" s="735" t="str">
        <f>Tabla135[[#This Row],[Id Riesgo]]</f>
        <v>RC120</v>
      </c>
      <c r="B1206" s="736" t="str">
        <f>Tabla135[[#This Row],[Riesgo]]</f>
        <v/>
      </c>
      <c r="C1206" s="742" t="b">
        <f>Tabla135[[#This Row],[Identificado en paso 1 y 2?]]</f>
        <v>0</v>
      </c>
      <c r="D1206" s="727" t="str">
        <f>_xlfn.XLOOKUP(Tabla135[[#This Row],[Id Riesgo]],Tabla13[Id Riesgo],Tabla13[Probabilidad],"",1)</f>
        <v/>
      </c>
      <c r="E1206" s="727" t="str">
        <f>IF(C1206=TRUE,_xlfn.XLOOKUP(Tabla135[[#This Row],[Id Riesgo]],Tabla13[Id Riesgo],Tabla13[Porcentaje Impacto],"",1),"")</f>
        <v/>
      </c>
      <c r="F1206" s="290" t="str">
        <f t="shared" si="119"/>
        <v>RC120</v>
      </c>
      <c r="G1206" s="415" t="b">
        <f>_xlfn.XLOOKUP(F1206,Tabla13[Id Riesgo],Tabla13[Registro diligenciado],FALSE,1)</f>
        <v>0</v>
      </c>
      <c r="H1206" s="290" t="str">
        <f>IF(G1206,_xlfn.XLOOKUP(F1206,Tabla6[Id Riesgo],Tabla6[DESCRIPCIÓN DEL RIESGO],FALSE,1),"")</f>
        <v/>
      </c>
      <c r="I1206" s="327" t="str">
        <f>_xlfn.XLOOKUP(Tabla135[[#This Row],[Id Riesgo]],Tabla13[Id Riesgo],Tabla13[Probabilidad])</f>
        <v/>
      </c>
      <c r="J1206" s="327" t="str">
        <f>_xlfn.XLOOKUP(Tabla135[[#This Row],[Id Riesgo]],Tabla13[Id Riesgo],Tabla13[Porcentaje Impacto],"",1)</f>
        <v/>
      </c>
      <c r="K1206" s="311">
        <v>5</v>
      </c>
      <c r="L1206" s="314"/>
      <c r="M1206" s="314"/>
      <c r="N1206" s="314"/>
      <c r="O1206" s="295"/>
      <c r="P1206" s="314"/>
      <c r="Q1206" s="328" t="str">
        <f>_xlfn.TEXTJOIN(" ",TRUE,Tabla135[[#This Row],[Actividad - Acción ¿Qué?
Inicia con verbo]],Tabla135[[#This Row],[Complemento
(Observaciones o desviaciones)]])</f>
        <v/>
      </c>
      <c r="R1206" s="295"/>
      <c r="S1206" s="327" t="str">
        <f>_xlfn.XLOOKUP(Tabla135[[#This Row],[Tipo de control]],Tabla7[Tipo de control],Tabla7[Peso],"",1)</f>
        <v/>
      </c>
      <c r="T1206" s="290" t="str">
        <f>_xlfn.XLOOKUP(Tabla135[[#This Row],[Tipo de control]],Tabla7[Tipo de control],Tabla7[Afectación matriz],"",1)</f>
        <v/>
      </c>
      <c r="U1206" s="295"/>
      <c r="V1206" s="327" t="str">
        <f>_xlfn.XLOOKUP(Tabla135[[#This Row],[Implementación]],Tabla11[Implementación],Tabla11[Peso],"",1)</f>
        <v/>
      </c>
      <c r="W1206" s="295"/>
      <c r="X1206" s="295"/>
      <c r="Y1206" s="295"/>
      <c r="Z1206" s="295"/>
      <c r="AA1206" s="310" t="str">
        <f>IFERROR(Tabla135[[#This Row],[Peso del control]]+Tabla135[[#This Row],[Peso de la implementación]],"")</f>
        <v/>
      </c>
      <c r="AB1206" s="310" t="str" cm="1">
        <f t="array" ref="AB1206">IFERROR(IF(Tabla135[[#This Row],[Registro diligenciado]]=TRUE,_xlfn.IFS(AND(Tabla135[[#This Row],[No. de Control]]=1,Tabla135[[#This Row],[Desplazamiento en la Matriz]]="Probabilidad"),D1206-(D1206*Tabla135[[#This Row],[Valor del control]]),AND(Tabla135[[#This Row],[No. de Control]]&gt;1,Tabla135[[#This Row],[Desplazamiento en la Matriz]]="Probabilidad"),AB1205-(AB1205*Tabla135[[#This Row],[Valor del control]]),AND(Tabla135[[#This Row],[No. de Control]]=1,Tabla135[[#This Row],[Desplazamiento en la Matriz]]="Impacto"),D1206,AND(Tabla135[[#This Row],[No. de Control]]&gt;1,Tabla135[[#This Row],[Desplazamiento en la Matriz]]="Impacto"),AB1205),""),"")</f>
        <v/>
      </c>
      <c r="AC1206" s="310" t="str" cm="1">
        <f t="array" ref="AC1206">IFERROR(IF(Tabla135[[#This Row],[Registro diligenciado]]=TRUE,_xlfn.IFS(AND(Tabla135[[#This Row],[No. de Control]]=1,Tabla135[[#This Row],[Desplazamiento en la Matriz]]="Impacto"),E1206-(E1206*Tabla135[[#This Row],[Valor del control]]),AND(Tabla135[[#This Row],[No. de Control]]&gt;1,Tabla135[[#This Row],[Desplazamiento en la Matriz]]="Impacto"),AC1205-(AC1205*Tabla135[[#This Row],[Valor del control]]),AND(Tabla135[[#This Row],[No. de Control]]=1,Tabla135[[#This Row],[Desplazamiento en la Matriz]]="Probabilidad"),E1206,AND(Tabla135[[#This Row],[No. de Control]]&gt;1,Tabla135[[#This Row],[Desplazamiento en la Matriz]]="Probabilidad"),AC1205),""),"")</f>
        <v/>
      </c>
      <c r="AD1206" s="310">
        <f>IFERROR(_xlfn.MINIFS(Tabla135[Probabilidad residual],Tabla135[Id Riesgo],Tabla135[[#This Row],[Id Riesgo]]),"")</f>
        <v>0</v>
      </c>
      <c r="AE1206" s="310">
        <f>IFERROR(_xlfn.MINIFS(Tabla135[Impacto residual],Tabla135[Id Riesgo],Tabla135[[#This Row],[Id Riesgo]]),"")</f>
        <v>0</v>
      </c>
      <c r="AF1206" s="310" t="str" cm="1">
        <f t="array" ref="AF120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06" s="310" t="str" cm="1">
        <f t="array" ref="AG120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0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06" s="213"/>
      <c r="AJ1206" s="727">
        <f>_xlfn.MINIFS(Tabla135[Probabilidad residual],Tabla135[Id Riesgo],Tabla135[[#This Row],[Id Riesgo]])</f>
        <v>0</v>
      </c>
      <c r="AK1206" s="727">
        <f>_xlfn.MINIFS(Tabla135[Impacto residual],Tabla135[Id Riesgo],Tabla135[[#This Row],[Id Riesgo]])</f>
        <v>0</v>
      </c>
      <c r="AL1206" s="727"/>
      <c r="AM1206" s="727"/>
      <c r="AN1206" s="213"/>
      <c r="AO1206" s="213"/>
      <c r="AP1206" s="213"/>
      <c r="AQ1206" s="213"/>
      <c r="AR1206" s="213"/>
      <c r="AS1206" s="213"/>
      <c r="AT1206" s="213"/>
      <c r="AU1206" s="213"/>
      <c r="AV1206" s="213"/>
      <c r="AW1206" s="213"/>
      <c r="AX1206" s="213"/>
      <c r="AY1206" s="213"/>
    </row>
    <row r="1207" spans="1:51" ht="14.6" x14ac:dyDescent="0.4">
      <c r="A1207" s="735" t="str">
        <f>Tabla135[[#This Row],[Id Riesgo]]</f>
        <v>RC120</v>
      </c>
      <c r="B1207" s="736" t="str">
        <f>Tabla135[[#This Row],[Riesgo]]</f>
        <v/>
      </c>
      <c r="C1207" s="742" t="b">
        <f>Tabla135[[#This Row],[Identificado en paso 1 y 2?]]</f>
        <v>0</v>
      </c>
      <c r="D1207" s="727" t="str">
        <f>_xlfn.XLOOKUP(Tabla135[[#This Row],[Id Riesgo]],Tabla13[Id Riesgo],Tabla13[Probabilidad],"",1)</f>
        <v/>
      </c>
      <c r="E1207" s="727" t="str">
        <f>IF(C1207=TRUE,_xlfn.XLOOKUP(Tabla135[[#This Row],[Id Riesgo]],Tabla13[Id Riesgo],Tabla13[Porcentaje Impacto],"",1),"")</f>
        <v/>
      </c>
      <c r="F1207" s="290" t="str">
        <f t="shared" si="119"/>
        <v>RC120</v>
      </c>
      <c r="G1207" s="415" t="b">
        <f>_xlfn.XLOOKUP(F1207,Tabla13[Id Riesgo],Tabla13[Registro diligenciado],FALSE,1)</f>
        <v>0</v>
      </c>
      <c r="H1207" s="290" t="str">
        <f>IF(G1207,_xlfn.XLOOKUP(F1207,Tabla6[Id Riesgo],Tabla6[DESCRIPCIÓN DEL RIESGO],FALSE,1),"")</f>
        <v/>
      </c>
      <c r="I1207" s="327" t="str">
        <f>_xlfn.XLOOKUP(Tabla135[[#This Row],[Id Riesgo]],Tabla13[Id Riesgo],Tabla13[Probabilidad])</f>
        <v/>
      </c>
      <c r="J1207" s="327" t="str">
        <f>_xlfn.XLOOKUP(Tabla135[[#This Row],[Id Riesgo]],Tabla13[Id Riesgo],Tabla13[Porcentaje Impacto],"",1)</f>
        <v/>
      </c>
      <c r="K1207" s="311">
        <v>6</v>
      </c>
      <c r="L1207" s="314"/>
      <c r="M1207" s="314"/>
      <c r="N1207" s="314"/>
      <c r="O1207" s="295"/>
      <c r="P1207" s="314"/>
      <c r="Q1207" s="328" t="str">
        <f>_xlfn.TEXTJOIN(" ",TRUE,Tabla135[[#This Row],[Actividad - Acción ¿Qué?
Inicia con verbo]],Tabla135[[#This Row],[Complemento
(Observaciones o desviaciones)]])</f>
        <v/>
      </c>
      <c r="R1207" s="295"/>
      <c r="S1207" s="327" t="str">
        <f>_xlfn.XLOOKUP(Tabla135[[#This Row],[Tipo de control]],Tabla7[Tipo de control],Tabla7[Peso],"",1)</f>
        <v/>
      </c>
      <c r="T1207" s="290" t="str">
        <f>_xlfn.XLOOKUP(Tabla135[[#This Row],[Tipo de control]],Tabla7[Tipo de control],Tabla7[Afectación matriz],"",1)</f>
        <v/>
      </c>
      <c r="U1207" s="295"/>
      <c r="V1207" s="327" t="str">
        <f>_xlfn.XLOOKUP(Tabla135[[#This Row],[Implementación]],Tabla11[Implementación],Tabla11[Peso],"",1)</f>
        <v/>
      </c>
      <c r="W1207" s="295"/>
      <c r="X1207" s="295"/>
      <c r="Y1207" s="295"/>
      <c r="Z1207" s="295"/>
      <c r="AA1207" s="310" t="str">
        <f>IFERROR(Tabla135[[#This Row],[Peso del control]]+Tabla135[[#This Row],[Peso de la implementación]],"")</f>
        <v/>
      </c>
      <c r="AB1207" s="310" t="str" cm="1">
        <f t="array" ref="AB1207">IFERROR(IF(Tabla135[[#This Row],[Registro diligenciado]]=TRUE,_xlfn.IFS(AND(Tabla135[[#This Row],[No. de Control]]=1,Tabla135[[#This Row],[Desplazamiento en la Matriz]]="Probabilidad"),D1207-(D1207*Tabla135[[#This Row],[Valor del control]]),AND(Tabla135[[#This Row],[No. de Control]]&gt;1,Tabla135[[#This Row],[Desplazamiento en la Matriz]]="Probabilidad"),AB1206-(AB1206*Tabla135[[#This Row],[Valor del control]]),AND(Tabla135[[#This Row],[No. de Control]]=1,Tabla135[[#This Row],[Desplazamiento en la Matriz]]="Impacto"),D1207,AND(Tabla135[[#This Row],[No. de Control]]&gt;1,Tabla135[[#This Row],[Desplazamiento en la Matriz]]="Impacto"),AB1206),""),"")</f>
        <v/>
      </c>
      <c r="AC1207" s="310" t="str" cm="1">
        <f t="array" ref="AC1207">IFERROR(IF(Tabla135[[#This Row],[Registro diligenciado]]=TRUE,_xlfn.IFS(AND(Tabla135[[#This Row],[No. de Control]]=1,Tabla135[[#This Row],[Desplazamiento en la Matriz]]="Impacto"),E1207-(E1207*Tabla135[[#This Row],[Valor del control]]),AND(Tabla135[[#This Row],[No. de Control]]&gt;1,Tabla135[[#This Row],[Desplazamiento en la Matriz]]="Impacto"),AC1206-(AC1206*Tabla135[[#This Row],[Valor del control]]),AND(Tabla135[[#This Row],[No. de Control]]=1,Tabla135[[#This Row],[Desplazamiento en la Matriz]]="Probabilidad"),E1207,AND(Tabla135[[#This Row],[No. de Control]]&gt;1,Tabla135[[#This Row],[Desplazamiento en la Matriz]]="Probabilidad"),AC1206),""),"")</f>
        <v/>
      </c>
      <c r="AD1207" s="310">
        <f>IFERROR(_xlfn.MINIFS(Tabla135[Probabilidad residual],Tabla135[Id Riesgo],Tabla135[[#This Row],[Id Riesgo]]),"")</f>
        <v>0</v>
      </c>
      <c r="AE1207" s="310">
        <f>IFERROR(_xlfn.MINIFS(Tabla135[Impacto residual],Tabla135[Id Riesgo],Tabla135[[#This Row],[Id Riesgo]]),"")</f>
        <v>0</v>
      </c>
      <c r="AF1207" s="310" t="str" cm="1">
        <f t="array" ref="AF120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07" s="310" t="str" cm="1">
        <f t="array" ref="AG120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0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07" s="213"/>
      <c r="AJ1207" s="727">
        <f>_xlfn.MINIFS(Tabla135[Probabilidad residual],Tabla135[Id Riesgo],Tabla135[[#This Row],[Id Riesgo]])</f>
        <v>0</v>
      </c>
      <c r="AK1207" s="727">
        <f>_xlfn.MINIFS(Tabla135[Impacto residual],Tabla135[Id Riesgo],Tabla135[[#This Row],[Id Riesgo]])</f>
        <v>0</v>
      </c>
      <c r="AL1207" s="727"/>
      <c r="AM1207" s="727"/>
      <c r="AN1207" s="213"/>
      <c r="AO1207" s="213"/>
      <c r="AP1207" s="213"/>
      <c r="AQ1207" s="213"/>
      <c r="AR1207" s="213"/>
      <c r="AS1207" s="213"/>
      <c r="AT1207" s="213"/>
      <c r="AU1207" s="213"/>
      <c r="AV1207" s="213"/>
      <c r="AW1207" s="213"/>
      <c r="AX1207" s="213"/>
      <c r="AY1207" s="213"/>
    </row>
    <row r="1208" spans="1:51" ht="14.6" x14ac:dyDescent="0.4">
      <c r="A1208" s="735" t="str">
        <f>Tabla135[[#This Row],[Id Riesgo]]</f>
        <v>RC120</v>
      </c>
      <c r="B1208" s="736" t="str">
        <f>Tabla135[[#This Row],[Riesgo]]</f>
        <v/>
      </c>
      <c r="C1208" s="742" t="b">
        <f>Tabla135[[#This Row],[Identificado en paso 1 y 2?]]</f>
        <v>0</v>
      </c>
      <c r="D1208" s="727" t="str">
        <f>_xlfn.XLOOKUP(Tabla135[[#This Row],[Id Riesgo]],Tabla13[Id Riesgo],Tabla13[Probabilidad],"",1)</f>
        <v/>
      </c>
      <c r="E1208" s="727" t="str">
        <f>IF(C1208=TRUE,_xlfn.XLOOKUP(Tabla135[[#This Row],[Id Riesgo]],Tabla13[Id Riesgo],Tabla13[Porcentaje Impacto],"",1),"")</f>
        <v/>
      </c>
      <c r="F1208" s="290" t="str">
        <f t="shared" si="119"/>
        <v>RC120</v>
      </c>
      <c r="G1208" s="415" t="b">
        <f>_xlfn.XLOOKUP(F1208,Tabla13[Id Riesgo],Tabla13[Registro diligenciado],FALSE,1)</f>
        <v>0</v>
      </c>
      <c r="H1208" s="290" t="str">
        <f>IF(G1208,_xlfn.XLOOKUP(F1208,Tabla6[Id Riesgo],Tabla6[DESCRIPCIÓN DEL RIESGO],FALSE,1),"")</f>
        <v/>
      </c>
      <c r="I1208" s="327" t="str">
        <f>_xlfn.XLOOKUP(Tabla135[[#This Row],[Id Riesgo]],Tabla13[Id Riesgo],Tabla13[Probabilidad])</f>
        <v/>
      </c>
      <c r="J1208" s="327" t="str">
        <f>_xlfn.XLOOKUP(Tabla135[[#This Row],[Id Riesgo]],Tabla13[Id Riesgo],Tabla13[Porcentaje Impacto],"",1)</f>
        <v/>
      </c>
      <c r="K1208" s="311">
        <v>7</v>
      </c>
      <c r="L1208" s="314"/>
      <c r="M1208" s="314"/>
      <c r="N1208" s="314"/>
      <c r="O1208" s="295"/>
      <c r="P1208" s="314"/>
      <c r="Q1208" s="328" t="str">
        <f>_xlfn.TEXTJOIN(" ",TRUE,Tabla135[[#This Row],[Actividad - Acción ¿Qué?
Inicia con verbo]],Tabla135[[#This Row],[Complemento
(Observaciones o desviaciones)]])</f>
        <v/>
      </c>
      <c r="R1208" s="295"/>
      <c r="S1208" s="327" t="str">
        <f>_xlfn.XLOOKUP(Tabla135[[#This Row],[Tipo de control]],Tabla7[Tipo de control],Tabla7[Peso],"",1)</f>
        <v/>
      </c>
      <c r="T1208" s="290" t="str">
        <f>_xlfn.XLOOKUP(Tabla135[[#This Row],[Tipo de control]],Tabla7[Tipo de control],Tabla7[Afectación matriz],"",1)</f>
        <v/>
      </c>
      <c r="U1208" s="295"/>
      <c r="V1208" s="327" t="str">
        <f>_xlfn.XLOOKUP(Tabla135[[#This Row],[Implementación]],Tabla11[Implementación],Tabla11[Peso],"",1)</f>
        <v/>
      </c>
      <c r="W1208" s="295"/>
      <c r="X1208" s="295"/>
      <c r="Y1208" s="295"/>
      <c r="Z1208" s="295"/>
      <c r="AA1208" s="310" t="str">
        <f>IFERROR(Tabla135[[#This Row],[Peso del control]]+Tabla135[[#This Row],[Peso de la implementación]],"")</f>
        <v/>
      </c>
      <c r="AB1208" s="310" t="str" cm="1">
        <f t="array" ref="AB1208">IFERROR(IF(Tabla135[[#This Row],[Registro diligenciado]]=TRUE,_xlfn.IFS(AND(Tabla135[[#This Row],[No. de Control]]=1,Tabla135[[#This Row],[Desplazamiento en la Matriz]]="Probabilidad"),D1208-(D1208*Tabla135[[#This Row],[Valor del control]]),AND(Tabla135[[#This Row],[No. de Control]]&gt;1,Tabla135[[#This Row],[Desplazamiento en la Matriz]]="Probabilidad"),AB1207-(AB1207*Tabla135[[#This Row],[Valor del control]]),AND(Tabla135[[#This Row],[No. de Control]]=1,Tabla135[[#This Row],[Desplazamiento en la Matriz]]="Impacto"),D1208,AND(Tabla135[[#This Row],[No. de Control]]&gt;1,Tabla135[[#This Row],[Desplazamiento en la Matriz]]="Impacto"),AB1207),""),"")</f>
        <v/>
      </c>
      <c r="AC1208" s="310" t="str" cm="1">
        <f t="array" ref="AC1208">IFERROR(IF(Tabla135[[#This Row],[Registro diligenciado]]=TRUE,_xlfn.IFS(AND(Tabla135[[#This Row],[No. de Control]]=1,Tabla135[[#This Row],[Desplazamiento en la Matriz]]="Impacto"),E1208-(E1208*Tabla135[[#This Row],[Valor del control]]),AND(Tabla135[[#This Row],[No. de Control]]&gt;1,Tabla135[[#This Row],[Desplazamiento en la Matriz]]="Impacto"),AC1207-(AC1207*Tabla135[[#This Row],[Valor del control]]),AND(Tabla135[[#This Row],[No. de Control]]=1,Tabla135[[#This Row],[Desplazamiento en la Matriz]]="Probabilidad"),E1208,AND(Tabla135[[#This Row],[No. de Control]]&gt;1,Tabla135[[#This Row],[Desplazamiento en la Matriz]]="Probabilidad"),AC1207),""),"")</f>
        <v/>
      </c>
      <c r="AD1208" s="310">
        <f>IFERROR(_xlfn.MINIFS(Tabla135[Probabilidad residual],Tabla135[Id Riesgo],Tabla135[[#This Row],[Id Riesgo]]),"")</f>
        <v>0</v>
      </c>
      <c r="AE1208" s="310">
        <f>IFERROR(_xlfn.MINIFS(Tabla135[Impacto residual],Tabla135[Id Riesgo],Tabla135[[#This Row],[Id Riesgo]]),"")</f>
        <v>0</v>
      </c>
      <c r="AF1208" s="310" t="str" cm="1">
        <f t="array" ref="AF120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08" s="310" t="str" cm="1">
        <f t="array" ref="AG120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0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08" s="213"/>
      <c r="AJ1208" s="727">
        <f>_xlfn.MINIFS(Tabla135[Probabilidad residual],Tabla135[Id Riesgo],Tabla135[[#This Row],[Id Riesgo]])</f>
        <v>0</v>
      </c>
      <c r="AK1208" s="727">
        <f>_xlfn.MINIFS(Tabla135[Impacto residual],Tabla135[Id Riesgo],Tabla135[[#This Row],[Id Riesgo]])</f>
        <v>0</v>
      </c>
      <c r="AL1208" s="727"/>
      <c r="AM1208" s="727"/>
      <c r="AN1208" s="213"/>
      <c r="AO1208" s="213"/>
      <c r="AP1208" s="213"/>
      <c r="AQ1208" s="213"/>
      <c r="AR1208" s="213"/>
      <c r="AS1208" s="213"/>
      <c r="AT1208" s="213"/>
      <c r="AU1208" s="213"/>
      <c r="AV1208" s="213"/>
      <c r="AW1208" s="213"/>
      <c r="AX1208" s="213"/>
      <c r="AY1208" s="213"/>
    </row>
    <row r="1209" spans="1:51" ht="14.6" x14ac:dyDescent="0.4">
      <c r="A1209" s="735" t="str">
        <f>Tabla135[[#This Row],[Id Riesgo]]</f>
        <v>RC120</v>
      </c>
      <c r="B1209" s="736" t="str">
        <f>Tabla135[[#This Row],[Riesgo]]</f>
        <v/>
      </c>
      <c r="C1209" s="742" t="b">
        <f>Tabla135[[#This Row],[Identificado en paso 1 y 2?]]</f>
        <v>0</v>
      </c>
      <c r="D1209" s="727" t="str">
        <f>_xlfn.XLOOKUP(Tabla135[[#This Row],[Id Riesgo]],Tabla13[Id Riesgo],Tabla13[Probabilidad],"",1)</f>
        <v/>
      </c>
      <c r="E1209" s="727" t="str">
        <f>IF(C1209=TRUE,_xlfn.XLOOKUP(Tabla135[[#This Row],[Id Riesgo]],Tabla13[Id Riesgo],Tabla13[Porcentaje Impacto],"",1),"")</f>
        <v/>
      </c>
      <c r="F1209" s="290" t="str">
        <f t="shared" si="119"/>
        <v>RC120</v>
      </c>
      <c r="G1209" s="415" t="b">
        <f>_xlfn.XLOOKUP(F1209,Tabla13[Id Riesgo],Tabla13[Registro diligenciado],FALSE,1)</f>
        <v>0</v>
      </c>
      <c r="H1209" s="290" t="str">
        <f>IF(G1209,_xlfn.XLOOKUP(F1209,Tabla6[Id Riesgo],Tabla6[DESCRIPCIÓN DEL RIESGO],FALSE,1),"")</f>
        <v/>
      </c>
      <c r="I1209" s="327" t="str">
        <f>_xlfn.XLOOKUP(Tabla135[[#This Row],[Id Riesgo]],Tabla13[Id Riesgo],Tabla13[Probabilidad])</f>
        <v/>
      </c>
      <c r="J1209" s="327" t="str">
        <f>_xlfn.XLOOKUP(Tabla135[[#This Row],[Id Riesgo]],Tabla13[Id Riesgo],Tabla13[Porcentaje Impacto],"",1)</f>
        <v/>
      </c>
      <c r="K1209" s="311">
        <v>8</v>
      </c>
      <c r="L1209" s="314"/>
      <c r="M1209" s="314"/>
      <c r="N1209" s="314"/>
      <c r="O1209" s="295"/>
      <c r="P1209" s="314"/>
      <c r="Q1209" s="328" t="str">
        <f>_xlfn.TEXTJOIN(" ",TRUE,Tabla135[[#This Row],[Actividad - Acción ¿Qué?
Inicia con verbo]],Tabla135[[#This Row],[Complemento
(Observaciones o desviaciones)]])</f>
        <v/>
      </c>
      <c r="R1209" s="295"/>
      <c r="S1209" s="327" t="str">
        <f>_xlfn.XLOOKUP(Tabla135[[#This Row],[Tipo de control]],Tabla7[Tipo de control],Tabla7[Peso],"",1)</f>
        <v/>
      </c>
      <c r="T1209" s="290" t="str">
        <f>_xlfn.XLOOKUP(Tabla135[[#This Row],[Tipo de control]],Tabla7[Tipo de control],Tabla7[Afectación matriz],"",1)</f>
        <v/>
      </c>
      <c r="U1209" s="295"/>
      <c r="V1209" s="327" t="str">
        <f>_xlfn.XLOOKUP(Tabla135[[#This Row],[Implementación]],Tabla11[Implementación],Tabla11[Peso],"",1)</f>
        <v/>
      </c>
      <c r="W1209" s="295"/>
      <c r="X1209" s="295"/>
      <c r="Y1209" s="295"/>
      <c r="Z1209" s="295"/>
      <c r="AA1209" s="310" t="str">
        <f>IFERROR(Tabla135[[#This Row],[Peso del control]]+Tabla135[[#This Row],[Peso de la implementación]],"")</f>
        <v/>
      </c>
      <c r="AB1209" s="310" t="str" cm="1">
        <f t="array" ref="AB1209">IFERROR(IF(Tabla135[[#This Row],[Registro diligenciado]]=TRUE,_xlfn.IFS(AND(Tabla135[[#This Row],[No. de Control]]=1,Tabla135[[#This Row],[Desplazamiento en la Matriz]]="Probabilidad"),D1209-(D1209*Tabla135[[#This Row],[Valor del control]]),AND(Tabla135[[#This Row],[No. de Control]]&gt;1,Tabla135[[#This Row],[Desplazamiento en la Matriz]]="Probabilidad"),AB1208-(AB1208*Tabla135[[#This Row],[Valor del control]]),AND(Tabla135[[#This Row],[No. de Control]]=1,Tabla135[[#This Row],[Desplazamiento en la Matriz]]="Impacto"),D1209,AND(Tabla135[[#This Row],[No. de Control]]&gt;1,Tabla135[[#This Row],[Desplazamiento en la Matriz]]="Impacto"),AB1208),""),"")</f>
        <v/>
      </c>
      <c r="AC1209" s="310" t="str" cm="1">
        <f t="array" ref="AC1209">IFERROR(IF(Tabla135[[#This Row],[Registro diligenciado]]=TRUE,_xlfn.IFS(AND(Tabla135[[#This Row],[No. de Control]]=1,Tabla135[[#This Row],[Desplazamiento en la Matriz]]="Impacto"),E1209-(E1209*Tabla135[[#This Row],[Valor del control]]),AND(Tabla135[[#This Row],[No. de Control]]&gt;1,Tabla135[[#This Row],[Desplazamiento en la Matriz]]="Impacto"),AC1208-(AC1208*Tabla135[[#This Row],[Valor del control]]),AND(Tabla135[[#This Row],[No. de Control]]=1,Tabla135[[#This Row],[Desplazamiento en la Matriz]]="Probabilidad"),E1209,AND(Tabla135[[#This Row],[No. de Control]]&gt;1,Tabla135[[#This Row],[Desplazamiento en la Matriz]]="Probabilidad"),AC1208),""),"")</f>
        <v/>
      </c>
      <c r="AD1209" s="310">
        <f>IFERROR(_xlfn.MINIFS(Tabla135[Probabilidad residual],Tabla135[Id Riesgo],Tabla135[[#This Row],[Id Riesgo]]),"")</f>
        <v>0</v>
      </c>
      <c r="AE1209" s="310">
        <f>IFERROR(_xlfn.MINIFS(Tabla135[Impacto residual],Tabla135[Id Riesgo],Tabla135[[#This Row],[Id Riesgo]]),"")</f>
        <v>0</v>
      </c>
      <c r="AF1209" s="310" t="str" cm="1">
        <f t="array" ref="AF120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09" s="310" t="str" cm="1">
        <f t="array" ref="AG120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0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09" s="213"/>
      <c r="AJ1209" s="727">
        <f>_xlfn.MINIFS(Tabla135[Probabilidad residual],Tabla135[Id Riesgo],Tabla135[[#This Row],[Id Riesgo]])</f>
        <v>0</v>
      </c>
      <c r="AK1209" s="727">
        <f>_xlfn.MINIFS(Tabla135[Impacto residual],Tabla135[Id Riesgo],Tabla135[[#This Row],[Id Riesgo]])</f>
        <v>0</v>
      </c>
      <c r="AL1209" s="727"/>
      <c r="AM1209" s="727"/>
      <c r="AN1209" s="213"/>
      <c r="AO1209" s="213"/>
      <c r="AP1209" s="213"/>
      <c r="AQ1209" s="213"/>
      <c r="AR1209" s="213"/>
      <c r="AS1209" s="213"/>
      <c r="AT1209" s="213"/>
      <c r="AU1209" s="213"/>
      <c r="AV1209" s="213"/>
      <c r="AW1209" s="213"/>
      <c r="AX1209" s="213"/>
      <c r="AY1209" s="213"/>
    </row>
    <row r="1210" spans="1:51" ht="14.6" x14ac:dyDescent="0.4">
      <c r="A1210" s="735" t="str">
        <f>Tabla135[[#This Row],[Id Riesgo]]</f>
        <v>RC120</v>
      </c>
      <c r="B1210" s="736" t="str">
        <f>Tabla135[[#This Row],[Riesgo]]</f>
        <v/>
      </c>
      <c r="C1210" s="742" t="b">
        <f>Tabla135[[#This Row],[Identificado en paso 1 y 2?]]</f>
        <v>0</v>
      </c>
      <c r="D1210" s="727" t="str">
        <f>_xlfn.XLOOKUP(Tabla135[[#This Row],[Id Riesgo]],Tabla13[Id Riesgo],Tabla13[Probabilidad],"",1)</f>
        <v/>
      </c>
      <c r="E1210" s="727" t="str">
        <f>IF(C1210=TRUE,_xlfn.XLOOKUP(Tabla135[[#This Row],[Id Riesgo]],Tabla13[Id Riesgo],Tabla13[Porcentaje Impacto],"",1),"")</f>
        <v/>
      </c>
      <c r="F1210" s="290" t="str">
        <f t="shared" si="119"/>
        <v>RC120</v>
      </c>
      <c r="G1210" s="415" t="b">
        <f>_xlfn.XLOOKUP(F1210,Tabla13[Id Riesgo],Tabla13[Registro diligenciado],FALSE,1)</f>
        <v>0</v>
      </c>
      <c r="H1210" s="290" t="str">
        <f>IF(G1210,_xlfn.XLOOKUP(F1210,Tabla6[Id Riesgo],Tabla6[DESCRIPCIÓN DEL RIESGO],FALSE,1),"")</f>
        <v/>
      </c>
      <c r="I1210" s="327" t="str">
        <f>_xlfn.XLOOKUP(Tabla135[[#This Row],[Id Riesgo]],Tabla13[Id Riesgo],Tabla13[Probabilidad])</f>
        <v/>
      </c>
      <c r="J1210" s="327" t="str">
        <f>_xlfn.XLOOKUP(Tabla135[[#This Row],[Id Riesgo]],Tabla13[Id Riesgo],Tabla13[Porcentaje Impacto],"",1)</f>
        <v/>
      </c>
      <c r="K1210" s="311">
        <v>9</v>
      </c>
      <c r="L1210" s="314"/>
      <c r="M1210" s="314"/>
      <c r="N1210" s="314"/>
      <c r="O1210" s="295"/>
      <c r="P1210" s="314"/>
      <c r="Q1210" s="328" t="str">
        <f>_xlfn.TEXTJOIN(" ",TRUE,Tabla135[[#This Row],[Actividad - Acción ¿Qué?
Inicia con verbo]],Tabla135[[#This Row],[Complemento
(Observaciones o desviaciones)]])</f>
        <v/>
      </c>
      <c r="R1210" s="295"/>
      <c r="S1210" s="327" t="str">
        <f>_xlfn.XLOOKUP(Tabla135[[#This Row],[Tipo de control]],Tabla7[Tipo de control],Tabla7[Peso],"",1)</f>
        <v/>
      </c>
      <c r="T1210" s="290" t="str">
        <f>_xlfn.XLOOKUP(Tabla135[[#This Row],[Tipo de control]],Tabla7[Tipo de control],Tabla7[Afectación matriz],"",1)</f>
        <v/>
      </c>
      <c r="U1210" s="295"/>
      <c r="V1210" s="327" t="str">
        <f>_xlfn.XLOOKUP(Tabla135[[#This Row],[Implementación]],Tabla11[Implementación],Tabla11[Peso],"",1)</f>
        <v/>
      </c>
      <c r="W1210" s="295"/>
      <c r="X1210" s="295"/>
      <c r="Y1210" s="295"/>
      <c r="Z1210" s="295"/>
      <c r="AA1210" s="310" t="str">
        <f>IFERROR(Tabla135[[#This Row],[Peso del control]]+Tabla135[[#This Row],[Peso de la implementación]],"")</f>
        <v/>
      </c>
      <c r="AB1210" s="310" t="str" cm="1">
        <f t="array" ref="AB1210">IFERROR(IF(Tabla135[[#This Row],[Registro diligenciado]]=TRUE,_xlfn.IFS(AND(Tabla135[[#This Row],[No. de Control]]=1,Tabla135[[#This Row],[Desplazamiento en la Matriz]]="Probabilidad"),D1210-(D1210*Tabla135[[#This Row],[Valor del control]]),AND(Tabla135[[#This Row],[No. de Control]]&gt;1,Tabla135[[#This Row],[Desplazamiento en la Matriz]]="Probabilidad"),AB1209-(AB1209*Tabla135[[#This Row],[Valor del control]]),AND(Tabla135[[#This Row],[No. de Control]]=1,Tabla135[[#This Row],[Desplazamiento en la Matriz]]="Impacto"),D1210,AND(Tabla135[[#This Row],[No. de Control]]&gt;1,Tabla135[[#This Row],[Desplazamiento en la Matriz]]="Impacto"),AB1209),""),"")</f>
        <v/>
      </c>
      <c r="AC1210" s="310" t="str" cm="1">
        <f t="array" ref="AC1210">IFERROR(IF(Tabla135[[#This Row],[Registro diligenciado]]=TRUE,_xlfn.IFS(AND(Tabla135[[#This Row],[No. de Control]]=1,Tabla135[[#This Row],[Desplazamiento en la Matriz]]="Impacto"),E1210-(E1210*Tabla135[[#This Row],[Valor del control]]),AND(Tabla135[[#This Row],[No. de Control]]&gt;1,Tabla135[[#This Row],[Desplazamiento en la Matriz]]="Impacto"),AC1209-(AC1209*Tabla135[[#This Row],[Valor del control]]),AND(Tabla135[[#This Row],[No. de Control]]=1,Tabla135[[#This Row],[Desplazamiento en la Matriz]]="Probabilidad"),E1210,AND(Tabla135[[#This Row],[No. de Control]]&gt;1,Tabla135[[#This Row],[Desplazamiento en la Matriz]]="Probabilidad"),AC1209),""),"")</f>
        <v/>
      </c>
      <c r="AD1210" s="310">
        <f>IFERROR(_xlfn.MINIFS(Tabla135[Probabilidad residual],Tabla135[Id Riesgo],Tabla135[[#This Row],[Id Riesgo]]),"")</f>
        <v>0</v>
      </c>
      <c r="AE1210" s="310">
        <f>IFERROR(_xlfn.MINIFS(Tabla135[Impacto residual],Tabla135[Id Riesgo],Tabla135[[#This Row],[Id Riesgo]]),"")</f>
        <v>0</v>
      </c>
      <c r="AF1210" s="310" t="str" cm="1">
        <f t="array" ref="AF121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10" s="310" t="str" cm="1">
        <f t="array" ref="AG121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1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10" s="213"/>
      <c r="AJ1210" s="727">
        <f>_xlfn.MINIFS(Tabla135[Probabilidad residual],Tabla135[Id Riesgo],Tabla135[[#This Row],[Id Riesgo]])</f>
        <v>0</v>
      </c>
      <c r="AK1210" s="727">
        <f>_xlfn.MINIFS(Tabla135[Impacto residual],Tabla135[Id Riesgo],Tabla135[[#This Row],[Id Riesgo]])</f>
        <v>0</v>
      </c>
      <c r="AL1210" s="727"/>
      <c r="AM1210" s="727"/>
      <c r="AN1210" s="213"/>
      <c r="AO1210" s="213"/>
      <c r="AP1210" s="213"/>
      <c r="AQ1210" s="213"/>
      <c r="AR1210" s="213"/>
      <c r="AS1210" s="213"/>
      <c r="AT1210" s="213"/>
      <c r="AU1210" s="213"/>
      <c r="AV1210" s="213"/>
      <c r="AW1210" s="213"/>
      <c r="AX1210" s="213"/>
      <c r="AY1210" s="213"/>
    </row>
    <row r="1211" spans="1:51" ht="14.6" x14ac:dyDescent="0.4">
      <c r="A1211" s="735" t="str">
        <f>Tabla135[[#This Row],[Id Riesgo]]</f>
        <v>RC120</v>
      </c>
      <c r="B1211" s="736" t="str">
        <f>Tabla135[[#This Row],[Riesgo]]</f>
        <v/>
      </c>
      <c r="C1211" s="742" t="b">
        <f>Tabla135[[#This Row],[Identificado en paso 1 y 2?]]</f>
        <v>0</v>
      </c>
      <c r="D1211" s="727" t="str">
        <f>_xlfn.XLOOKUP(Tabla135[[#This Row],[Id Riesgo]],Tabla13[Id Riesgo],Tabla13[Probabilidad],"",1)</f>
        <v/>
      </c>
      <c r="E1211" s="727" t="str">
        <f>IF(C1211=TRUE,_xlfn.XLOOKUP(Tabla135[[#This Row],[Id Riesgo]],Tabla13[Id Riesgo],Tabla13[Porcentaje Impacto],"",1),"")</f>
        <v/>
      </c>
      <c r="F1211" s="290" t="str">
        <f t="shared" si="119"/>
        <v>RC120</v>
      </c>
      <c r="G1211" s="415" t="b">
        <f>_xlfn.XLOOKUP(F1211,Tabla13[Id Riesgo],Tabla13[Registro diligenciado],FALSE,1)</f>
        <v>0</v>
      </c>
      <c r="H1211" s="290" t="str">
        <f>IF(G1211,_xlfn.XLOOKUP(F1211,Tabla6[Id Riesgo],Tabla6[DESCRIPCIÓN DEL RIESGO],FALSE,1),"")</f>
        <v/>
      </c>
      <c r="I1211" s="327" t="str">
        <f>_xlfn.XLOOKUP(Tabla135[[#This Row],[Id Riesgo]],Tabla13[Id Riesgo],Tabla13[Probabilidad])</f>
        <v/>
      </c>
      <c r="J1211" s="327" t="str">
        <f>_xlfn.XLOOKUP(Tabla135[[#This Row],[Id Riesgo]],Tabla13[Id Riesgo],Tabla13[Porcentaje Impacto],"",1)</f>
        <v/>
      </c>
      <c r="K1211" s="311">
        <v>10</v>
      </c>
      <c r="L1211" s="314"/>
      <c r="M1211" s="314"/>
      <c r="N1211" s="314"/>
      <c r="O1211" s="295"/>
      <c r="P1211" s="314"/>
      <c r="Q1211" s="328" t="str">
        <f>_xlfn.TEXTJOIN(" ",TRUE,Tabla135[[#This Row],[Actividad - Acción ¿Qué?
Inicia con verbo]],Tabla135[[#This Row],[Complemento
(Observaciones o desviaciones)]])</f>
        <v/>
      </c>
      <c r="R1211" s="295"/>
      <c r="S1211" s="327" t="str">
        <f>_xlfn.XLOOKUP(Tabla135[[#This Row],[Tipo de control]],Tabla7[Tipo de control],Tabla7[Peso],"",1)</f>
        <v/>
      </c>
      <c r="T1211" s="290" t="str">
        <f>_xlfn.XLOOKUP(Tabla135[[#This Row],[Tipo de control]],Tabla7[Tipo de control],Tabla7[Afectación matriz],"",1)</f>
        <v/>
      </c>
      <c r="U1211" s="295"/>
      <c r="V1211" s="327" t="str">
        <f>_xlfn.XLOOKUP(Tabla135[[#This Row],[Implementación]],Tabla11[Implementación],Tabla11[Peso],"",1)</f>
        <v/>
      </c>
      <c r="W1211" s="295"/>
      <c r="X1211" s="295"/>
      <c r="Y1211" s="295"/>
      <c r="Z1211" s="295"/>
      <c r="AA1211" s="310" t="str">
        <f>IFERROR(Tabla135[[#This Row],[Peso del control]]+Tabla135[[#This Row],[Peso de la implementación]],"")</f>
        <v/>
      </c>
      <c r="AB1211" s="310" t="str" cm="1">
        <f t="array" ref="AB1211">IFERROR(IF(Tabla135[[#This Row],[Registro diligenciado]]=TRUE,_xlfn.IFS(AND(Tabla135[[#This Row],[No. de Control]]=1,Tabla135[[#This Row],[Desplazamiento en la Matriz]]="Probabilidad"),D1211-(D1211*Tabla135[[#This Row],[Valor del control]]),AND(Tabla135[[#This Row],[No. de Control]]&gt;1,Tabla135[[#This Row],[Desplazamiento en la Matriz]]="Probabilidad"),AB1210-(AB1210*Tabla135[[#This Row],[Valor del control]]),AND(Tabla135[[#This Row],[No. de Control]]=1,Tabla135[[#This Row],[Desplazamiento en la Matriz]]="Impacto"),D1211,AND(Tabla135[[#This Row],[No. de Control]]&gt;1,Tabla135[[#This Row],[Desplazamiento en la Matriz]]="Impacto"),AB1210),""),"")</f>
        <v/>
      </c>
      <c r="AC1211" s="310" t="str" cm="1">
        <f t="array" ref="AC1211">IFERROR(IF(Tabla135[[#This Row],[Registro diligenciado]]=TRUE,_xlfn.IFS(AND(Tabla135[[#This Row],[No. de Control]]=1,Tabla135[[#This Row],[Desplazamiento en la Matriz]]="Impacto"),E1211-(E1211*Tabla135[[#This Row],[Valor del control]]),AND(Tabla135[[#This Row],[No. de Control]]&gt;1,Tabla135[[#This Row],[Desplazamiento en la Matriz]]="Impacto"),AC1210-(AC1210*Tabla135[[#This Row],[Valor del control]]),AND(Tabla135[[#This Row],[No. de Control]]=1,Tabla135[[#This Row],[Desplazamiento en la Matriz]]="Probabilidad"),E1211,AND(Tabla135[[#This Row],[No. de Control]]&gt;1,Tabla135[[#This Row],[Desplazamiento en la Matriz]]="Probabilidad"),AC1210),""),"")</f>
        <v/>
      </c>
      <c r="AD1211" s="310">
        <f>IFERROR(_xlfn.MINIFS(Tabla135[Probabilidad residual],Tabla135[Id Riesgo],Tabla135[[#This Row],[Id Riesgo]]),"")</f>
        <v>0</v>
      </c>
      <c r="AE1211" s="310">
        <f>IFERROR(_xlfn.MINIFS(Tabla135[Impacto residual],Tabla135[Id Riesgo],Tabla135[[#This Row],[Id Riesgo]]),"")</f>
        <v>0</v>
      </c>
      <c r="AF1211" s="310" t="str" cm="1">
        <f t="array" ref="AF121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11" s="310" t="str" cm="1">
        <f t="array" ref="AG121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1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11" s="213"/>
      <c r="AJ1211" s="727">
        <f>_xlfn.MINIFS(Tabla135[Probabilidad residual],Tabla135[Id Riesgo],Tabla135[[#This Row],[Id Riesgo]])</f>
        <v>0</v>
      </c>
      <c r="AK1211" s="727">
        <f>_xlfn.MINIFS(Tabla135[Impacto residual],Tabla135[Id Riesgo],Tabla135[[#This Row],[Id Riesgo]])</f>
        <v>0</v>
      </c>
      <c r="AL1211" s="727"/>
      <c r="AM1211" s="727"/>
      <c r="AN1211" s="213"/>
      <c r="AO1211" s="213"/>
      <c r="AP1211" s="213"/>
      <c r="AQ1211" s="213"/>
      <c r="AR1211" s="213"/>
      <c r="AS1211" s="213"/>
      <c r="AT1211" s="213"/>
      <c r="AU1211" s="213"/>
      <c r="AV1211" s="213"/>
      <c r="AW1211" s="213"/>
      <c r="AX1211" s="213"/>
      <c r="AY1211" s="213"/>
    </row>
    <row r="1212" spans="1:51" ht="14.6" x14ac:dyDescent="0.4">
      <c r="A1212" s="735" t="str">
        <f>Tabla135[[#This Row],[Id Riesgo]]</f>
        <v>RC121</v>
      </c>
      <c r="B1212" s="736" t="str">
        <f>Tabla135[[#This Row],[Riesgo]]</f>
        <v/>
      </c>
      <c r="C1212" s="742" t="b">
        <f>Tabla135[[#This Row],[Identificado en paso 1 y 2?]]</f>
        <v>0</v>
      </c>
      <c r="D1212" s="727" t="str">
        <f>_xlfn.XLOOKUP(Tabla135[[#This Row],[Id Riesgo]],Tabla13[Id Riesgo],Tabla13[Probabilidad],"",1)</f>
        <v/>
      </c>
      <c r="E1212" s="727" t="str">
        <f>IF(C1212=TRUE,_xlfn.XLOOKUP(Tabla135[[#This Row],[Id Riesgo]],Tabla13[Id Riesgo],Tabla13[Porcentaje Impacto],"",1),"")</f>
        <v/>
      </c>
      <c r="F1212" s="290" t="s">
        <v>252</v>
      </c>
      <c r="G1212" s="415" t="b">
        <f>_xlfn.XLOOKUP(F1212,Tabla13[Id Riesgo],Tabla13[Registro diligenciado],FALSE,1)</f>
        <v>0</v>
      </c>
      <c r="H1212" s="290" t="str">
        <f>IF(G1212,_xlfn.XLOOKUP(F1212,Tabla6[Id Riesgo],Tabla6[DESCRIPCIÓN DEL RIESGO],FALSE,1),"")</f>
        <v/>
      </c>
      <c r="I1212" s="327" t="str">
        <f>_xlfn.XLOOKUP(Tabla135[[#This Row],[Id Riesgo]],Tabla13[Id Riesgo],Tabla13[Probabilidad])</f>
        <v/>
      </c>
      <c r="J1212" s="327" t="str">
        <f>_xlfn.XLOOKUP(Tabla135[[#This Row],[Id Riesgo]],Tabla13[Id Riesgo],Tabla13[Porcentaje Impacto],"",1)</f>
        <v/>
      </c>
      <c r="K1212" s="311">
        <v>1</v>
      </c>
      <c r="L1212" s="314"/>
      <c r="M1212" s="314"/>
      <c r="N1212" s="314"/>
      <c r="O1212" s="295"/>
      <c r="P1212" s="314"/>
      <c r="Q1212" s="328" t="str">
        <f>_xlfn.TEXTJOIN(" ",TRUE,Tabla135[[#This Row],[Actividad - Acción ¿Qué?
Inicia con verbo]],Tabla135[[#This Row],[Complemento
(Observaciones o desviaciones)]])</f>
        <v/>
      </c>
      <c r="R1212" s="295"/>
      <c r="S1212" s="327" t="str">
        <f>_xlfn.XLOOKUP(Tabla135[[#This Row],[Tipo de control]],Tabla7[Tipo de control],Tabla7[Peso],"",1)</f>
        <v/>
      </c>
      <c r="T1212" s="290" t="str">
        <f>_xlfn.XLOOKUP(Tabla135[[#This Row],[Tipo de control]],Tabla7[Tipo de control],Tabla7[Afectación matriz],"",1)</f>
        <v/>
      </c>
      <c r="U1212" s="295"/>
      <c r="V1212" s="327" t="str">
        <f>_xlfn.XLOOKUP(Tabla135[[#This Row],[Implementación]],Tabla11[Implementación],Tabla11[Peso],"",1)</f>
        <v/>
      </c>
      <c r="W1212" s="295"/>
      <c r="X1212" s="295"/>
      <c r="Y1212" s="295"/>
      <c r="Z1212" s="295"/>
      <c r="AA1212" s="310" t="str">
        <f>IFERROR(Tabla135[[#This Row],[Peso del control]]+Tabla135[[#This Row],[Peso de la implementación]],"")</f>
        <v/>
      </c>
      <c r="AB1212" s="310" t="str" cm="1">
        <f t="array" ref="AB1212">IFERROR(IF(Tabla135[[#This Row],[Registro diligenciado]]=TRUE,_xlfn.IFS(AND(Tabla135[[#This Row],[No. de Control]]=1,Tabla135[[#This Row],[Desplazamiento en la Matriz]]="Probabilidad"),D1212-(D1212*Tabla135[[#This Row],[Valor del control]]),AND(Tabla135[[#This Row],[No. de Control]]&gt;1,Tabla135[[#This Row],[Desplazamiento en la Matriz]]="Probabilidad"),AB1211-(AB1211*Tabla135[[#This Row],[Valor del control]]),AND(Tabla135[[#This Row],[No. de Control]]=1,Tabla135[[#This Row],[Desplazamiento en la Matriz]]="Impacto"),D1212,AND(Tabla135[[#This Row],[No. de Control]]&gt;1,Tabla135[[#This Row],[Desplazamiento en la Matriz]]="Impacto"),AB1211),""),"")</f>
        <v/>
      </c>
      <c r="AC1212" s="310" t="str" cm="1">
        <f t="array" ref="AC1212">IFERROR(IF(Tabla135[[#This Row],[Registro diligenciado]]=TRUE,_xlfn.IFS(AND(Tabla135[[#This Row],[No. de Control]]=1,Tabla135[[#This Row],[Desplazamiento en la Matriz]]="Impacto"),E1212-(E1212*Tabla135[[#This Row],[Valor del control]]),AND(Tabla135[[#This Row],[No. de Control]]&gt;1,Tabla135[[#This Row],[Desplazamiento en la Matriz]]="Impacto"),AC1211-(AC1211*Tabla135[[#This Row],[Valor del control]]),AND(Tabla135[[#This Row],[No. de Control]]=1,Tabla135[[#This Row],[Desplazamiento en la Matriz]]="Probabilidad"),E1212,AND(Tabla135[[#This Row],[No. de Control]]&gt;1,Tabla135[[#This Row],[Desplazamiento en la Matriz]]="Probabilidad"),AC1211),""),"")</f>
        <v/>
      </c>
      <c r="AD1212" s="310">
        <f>IFERROR(_xlfn.MINIFS(Tabla135[Probabilidad residual],Tabla135[Id Riesgo],Tabla135[[#This Row],[Id Riesgo]]),"")</f>
        <v>0</v>
      </c>
      <c r="AE1212" s="310">
        <f>IFERROR(_xlfn.MINIFS(Tabla135[Impacto residual],Tabla135[Id Riesgo],Tabla135[[#This Row],[Id Riesgo]]),"")</f>
        <v>0</v>
      </c>
      <c r="AF1212" s="310" t="str" cm="1">
        <f t="array" ref="AF121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12" s="310" t="str" cm="1">
        <f t="array" ref="AG121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1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12" s="213"/>
      <c r="AJ1212" s="727">
        <f>_xlfn.MINIFS(Tabla135[Probabilidad residual],Tabla135[Id Riesgo],Tabla135[[#This Row],[Id Riesgo]])</f>
        <v>0</v>
      </c>
      <c r="AK1212" s="727">
        <f>_xlfn.MINIFS(Tabla135[Impacto residual],Tabla135[Id Riesgo],Tabla135[[#This Row],[Id Riesgo]])</f>
        <v>0</v>
      </c>
      <c r="AL1212" s="727" t="str" cm="1">
        <f t="array" ref="AL1212">IFERROR(_xlfn.IFS(AND(AJ1212&gt;=CONFIGURACIÓN!$BF$6,AJ1212&lt;=CONFIGURACIÓN!$BG$6),CONFIGURACIÓN!$BE$6,AND(AJ1212&gt;=CONFIGURACIÓN!$BF$7,AJ1212&lt;=CONFIGURACIÓN!$BG$7),CONFIGURACIÓN!$BE$7,AND(AJ1212&gt;=CONFIGURACIÓN!$BF$8,AJ1212&lt;=CONFIGURACIÓN!$BG$8),CONFIGURACIÓN!$BE$8,AND(AJ1212&gt;=CONFIGURACIÓN!$BF$9,AJ1212&lt;=CONFIGURACIÓN!$BG$9),CONFIGURACIÓN!$BE$9,AND(AJ1212&gt;=CONFIGURACIÓN!$BF$10,AJ1212&lt;=CONFIGURACIÓN!$BG$10),CONFIGURACIÓN!$BE$10),"")</f>
        <v/>
      </c>
      <c r="AM1212" s="727" t="str" cm="1">
        <f t="array" ref="AM1212">IFERROR(_xlfn.IFS(AND(AK1212&gt;=CONFIGURACIÓN!$BJ$6,AK1212&lt;=CONFIGURACIÓN!$BK$6),CONFIGURACIÓN!$BI$6,AND(AK1212&gt;=CONFIGURACIÓN!$BJ$7,AK1212&lt;=CONFIGURACIÓN!$BK$7),CONFIGURACIÓN!$BI$7,AND(AK1212&gt;=CONFIGURACIÓN!$BJ$8,AK1212&lt;=CONFIGURACIÓN!$BK$8),CONFIGURACIÓN!$BI$8,AND(AK1212&gt;=CONFIGURACIÓN!$BJ$9,AK1212&lt;=CONFIGURACIÓN!$BK$9),CONFIGURACIÓN!$BI$9,AND(AK1212&gt;=CONFIGURACIÓN!$BJ$10,AK1212&lt;=CONFIGURACIÓN!$BK$10),CONFIGURACIÓN!$BI$10),"")</f>
        <v/>
      </c>
      <c r="AN1212" s="213"/>
      <c r="AO1212" s="213"/>
      <c r="AP1212" s="213"/>
      <c r="AQ1212" s="213"/>
      <c r="AR1212" s="213"/>
      <c r="AS1212" s="213"/>
      <c r="AT1212" s="213"/>
      <c r="AU1212" s="213"/>
      <c r="AV1212" s="213"/>
      <c r="AW1212" s="213"/>
      <c r="AX1212" s="213"/>
      <c r="AY1212" s="213"/>
    </row>
    <row r="1213" spans="1:51" ht="14.6" x14ac:dyDescent="0.4">
      <c r="A1213" s="735" t="str">
        <f>Tabla135[[#This Row],[Id Riesgo]]</f>
        <v>RC121</v>
      </c>
      <c r="B1213" s="736" t="str">
        <f>Tabla135[[#This Row],[Riesgo]]</f>
        <v/>
      </c>
      <c r="C1213" s="742" t="b">
        <f>Tabla135[[#This Row],[Identificado en paso 1 y 2?]]</f>
        <v>0</v>
      </c>
      <c r="D1213" s="727" t="str">
        <f>_xlfn.XLOOKUP(Tabla135[[#This Row],[Id Riesgo]],Tabla13[Id Riesgo],Tabla13[Probabilidad],"",1)</f>
        <v/>
      </c>
      <c r="E1213" s="727" t="str">
        <f>IF(C1213=TRUE,_xlfn.XLOOKUP(Tabla135[[#This Row],[Id Riesgo]],Tabla13[Id Riesgo],Tabla13[Porcentaje Impacto],"",1),"")</f>
        <v/>
      </c>
      <c r="F1213" s="290" t="str">
        <f t="shared" ref="F1213:F1221" si="120">F1212</f>
        <v>RC121</v>
      </c>
      <c r="G1213" s="415" t="b">
        <f>_xlfn.XLOOKUP(F1213,Tabla13[Id Riesgo],Tabla13[Registro diligenciado],FALSE,1)</f>
        <v>0</v>
      </c>
      <c r="H1213" s="290" t="str">
        <f>IF(G1213,_xlfn.XLOOKUP(F1213,Tabla6[Id Riesgo],Tabla6[DESCRIPCIÓN DEL RIESGO],FALSE,1),"")</f>
        <v/>
      </c>
      <c r="I1213" s="327" t="str">
        <f>_xlfn.XLOOKUP(Tabla135[[#This Row],[Id Riesgo]],Tabla13[Id Riesgo],Tabla13[Probabilidad])</f>
        <v/>
      </c>
      <c r="J1213" s="327" t="str">
        <f>_xlfn.XLOOKUP(Tabla135[[#This Row],[Id Riesgo]],Tabla13[Id Riesgo],Tabla13[Porcentaje Impacto],"",1)</f>
        <v/>
      </c>
      <c r="K1213" s="311">
        <v>2</v>
      </c>
      <c r="L1213" s="314"/>
      <c r="M1213" s="314"/>
      <c r="N1213" s="314"/>
      <c r="O1213" s="295"/>
      <c r="P1213" s="314"/>
      <c r="Q1213" s="328" t="str">
        <f>_xlfn.TEXTJOIN(" ",TRUE,Tabla135[[#This Row],[Actividad - Acción ¿Qué?
Inicia con verbo]],Tabla135[[#This Row],[Complemento
(Observaciones o desviaciones)]])</f>
        <v/>
      </c>
      <c r="R1213" s="295"/>
      <c r="S1213" s="327" t="str">
        <f>_xlfn.XLOOKUP(Tabla135[[#This Row],[Tipo de control]],Tabla7[Tipo de control],Tabla7[Peso],"",1)</f>
        <v/>
      </c>
      <c r="T1213" s="290" t="str">
        <f>_xlfn.XLOOKUP(Tabla135[[#This Row],[Tipo de control]],Tabla7[Tipo de control],Tabla7[Afectación matriz],"",1)</f>
        <v/>
      </c>
      <c r="U1213" s="295"/>
      <c r="V1213" s="327" t="str">
        <f>_xlfn.XLOOKUP(Tabla135[[#This Row],[Implementación]],Tabla11[Implementación],Tabla11[Peso],"",1)</f>
        <v/>
      </c>
      <c r="W1213" s="295"/>
      <c r="X1213" s="295"/>
      <c r="Y1213" s="295"/>
      <c r="Z1213" s="295"/>
      <c r="AA1213" s="310" t="str">
        <f>IFERROR(Tabla135[[#This Row],[Peso del control]]+Tabla135[[#This Row],[Peso de la implementación]],"")</f>
        <v/>
      </c>
      <c r="AB1213" s="310" t="str" cm="1">
        <f t="array" ref="AB1213">IFERROR(IF(Tabla135[[#This Row],[Registro diligenciado]]=TRUE,_xlfn.IFS(AND(Tabla135[[#This Row],[No. de Control]]=1,Tabla135[[#This Row],[Desplazamiento en la Matriz]]="Probabilidad"),D1213-(D1213*Tabla135[[#This Row],[Valor del control]]),AND(Tabla135[[#This Row],[No. de Control]]&gt;1,Tabla135[[#This Row],[Desplazamiento en la Matriz]]="Probabilidad"),AB1212-(AB1212*Tabla135[[#This Row],[Valor del control]]),AND(Tabla135[[#This Row],[No. de Control]]=1,Tabla135[[#This Row],[Desplazamiento en la Matriz]]="Impacto"),D1213,AND(Tabla135[[#This Row],[No. de Control]]&gt;1,Tabla135[[#This Row],[Desplazamiento en la Matriz]]="Impacto"),AB1212),""),"")</f>
        <v/>
      </c>
      <c r="AC1213" s="310" t="str" cm="1">
        <f t="array" ref="AC1213">IFERROR(IF(Tabla135[[#This Row],[Registro diligenciado]]=TRUE,_xlfn.IFS(AND(Tabla135[[#This Row],[No. de Control]]=1,Tabla135[[#This Row],[Desplazamiento en la Matriz]]="Impacto"),E1213-(E1213*Tabla135[[#This Row],[Valor del control]]),AND(Tabla135[[#This Row],[No. de Control]]&gt;1,Tabla135[[#This Row],[Desplazamiento en la Matriz]]="Impacto"),AC1212-(AC1212*Tabla135[[#This Row],[Valor del control]]),AND(Tabla135[[#This Row],[No. de Control]]=1,Tabla135[[#This Row],[Desplazamiento en la Matriz]]="Probabilidad"),E1213,AND(Tabla135[[#This Row],[No. de Control]]&gt;1,Tabla135[[#This Row],[Desplazamiento en la Matriz]]="Probabilidad"),AC1212),""),"")</f>
        <v/>
      </c>
      <c r="AD1213" s="310">
        <f>IFERROR(_xlfn.MINIFS(Tabla135[Probabilidad residual],Tabla135[Id Riesgo],Tabla135[[#This Row],[Id Riesgo]]),"")</f>
        <v>0</v>
      </c>
      <c r="AE1213" s="310">
        <f>IFERROR(_xlfn.MINIFS(Tabla135[Impacto residual],Tabla135[Id Riesgo],Tabla135[[#This Row],[Id Riesgo]]),"")</f>
        <v>0</v>
      </c>
      <c r="AF1213" s="310" t="str" cm="1">
        <f t="array" ref="AF121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13" s="310" t="str" cm="1">
        <f t="array" ref="AG121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1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13" s="213"/>
      <c r="AJ1213" s="727">
        <f>_xlfn.MINIFS(Tabla135[Probabilidad residual],Tabla135[Id Riesgo],Tabla135[[#This Row],[Id Riesgo]])</f>
        <v>0</v>
      </c>
      <c r="AK1213" s="727">
        <f>_xlfn.MINIFS(Tabla135[Impacto residual],Tabla135[Id Riesgo],Tabla135[[#This Row],[Id Riesgo]])</f>
        <v>0</v>
      </c>
      <c r="AL1213" s="727"/>
      <c r="AM1213" s="727"/>
      <c r="AN1213" s="213"/>
      <c r="AO1213" s="213"/>
      <c r="AP1213" s="213"/>
      <c r="AQ1213" s="213"/>
      <c r="AR1213" s="213"/>
      <c r="AS1213" s="213"/>
      <c r="AT1213" s="213"/>
      <c r="AU1213" s="213"/>
      <c r="AV1213" s="213"/>
      <c r="AW1213" s="213"/>
      <c r="AX1213" s="213"/>
      <c r="AY1213" s="213"/>
    </row>
    <row r="1214" spans="1:51" ht="14.6" x14ac:dyDescent="0.4">
      <c r="A1214" s="735" t="str">
        <f>Tabla135[[#This Row],[Id Riesgo]]</f>
        <v>RC121</v>
      </c>
      <c r="B1214" s="736" t="str">
        <f>Tabla135[[#This Row],[Riesgo]]</f>
        <v/>
      </c>
      <c r="C1214" s="742" t="b">
        <f>Tabla135[[#This Row],[Identificado en paso 1 y 2?]]</f>
        <v>0</v>
      </c>
      <c r="D1214" s="727" t="str">
        <f>_xlfn.XLOOKUP(Tabla135[[#This Row],[Id Riesgo]],Tabla13[Id Riesgo],Tabla13[Probabilidad],"",1)</f>
        <v/>
      </c>
      <c r="E1214" s="727" t="str">
        <f>IF(C1214=TRUE,_xlfn.XLOOKUP(Tabla135[[#This Row],[Id Riesgo]],Tabla13[Id Riesgo],Tabla13[Porcentaje Impacto],"",1),"")</f>
        <v/>
      </c>
      <c r="F1214" s="290" t="str">
        <f t="shared" si="120"/>
        <v>RC121</v>
      </c>
      <c r="G1214" s="415" t="b">
        <f>_xlfn.XLOOKUP(F1214,Tabla13[Id Riesgo],Tabla13[Registro diligenciado],FALSE,1)</f>
        <v>0</v>
      </c>
      <c r="H1214" s="290" t="str">
        <f>IF(G1214,_xlfn.XLOOKUP(F1214,Tabla6[Id Riesgo],Tabla6[DESCRIPCIÓN DEL RIESGO],FALSE,1),"")</f>
        <v/>
      </c>
      <c r="I1214" s="327" t="str">
        <f>_xlfn.XLOOKUP(Tabla135[[#This Row],[Id Riesgo]],Tabla13[Id Riesgo],Tabla13[Probabilidad])</f>
        <v/>
      </c>
      <c r="J1214" s="327" t="str">
        <f>_xlfn.XLOOKUP(Tabla135[[#This Row],[Id Riesgo]],Tabla13[Id Riesgo],Tabla13[Porcentaje Impacto],"",1)</f>
        <v/>
      </c>
      <c r="K1214" s="311">
        <v>3</v>
      </c>
      <c r="L1214" s="314"/>
      <c r="M1214" s="314"/>
      <c r="N1214" s="314"/>
      <c r="O1214" s="295"/>
      <c r="P1214" s="314"/>
      <c r="Q1214" s="328" t="str">
        <f>_xlfn.TEXTJOIN(" ",TRUE,Tabla135[[#This Row],[Actividad - Acción ¿Qué?
Inicia con verbo]],Tabla135[[#This Row],[Complemento
(Observaciones o desviaciones)]])</f>
        <v/>
      </c>
      <c r="R1214" s="295"/>
      <c r="S1214" s="327" t="str">
        <f>_xlfn.XLOOKUP(Tabla135[[#This Row],[Tipo de control]],Tabla7[Tipo de control],Tabla7[Peso],"",1)</f>
        <v/>
      </c>
      <c r="T1214" s="290" t="str">
        <f>_xlfn.XLOOKUP(Tabla135[[#This Row],[Tipo de control]],Tabla7[Tipo de control],Tabla7[Afectación matriz],"",1)</f>
        <v/>
      </c>
      <c r="U1214" s="295"/>
      <c r="V1214" s="327" t="str">
        <f>_xlfn.XLOOKUP(Tabla135[[#This Row],[Implementación]],Tabla11[Implementación],Tabla11[Peso],"",1)</f>
        <v/>
      </c>
      <c r="W1214" s="295"/>
      <c r="X1214" s="295"/>
      <c r="Y1214" s="295"/>
      <c r="Z1214" s="295"/>
      <c r="AA1214" s="310" t="str">
        <f>IFERROR(Tabla135[[#This Row],[Peso del control]]+Tabla135[[#This Row],[Peso de la implementación]],"")</f>
        <v/>
      </c>
      <c r="AB1214" s="310" t="str" cm="1">
        <f t="array" ref="AB1214">IFERROR(IF(Tabla135[[#This Row],[Registro diligenciado]]=TRUE,_xlfn.IFS(AND(Tabla135[[#This Row],[No. de Control]]=1,Tabla135[[#This Row],[Desplazamiento en la Matriz]]="Probabilidad"),D1214-(D1214*Tabla135[[#This Row],[Valor del control]]),AND(Tabla135[[#This Row],[No. de Control]]&gt;1,Tabla135[[#This Row],[Desplazamiento en la Matriz]]="Probabilidad"),AB1213-(AB1213*Tabla135[[#This Row],[Valor del control]]),AND(Tabla135[[#This Row],[No. de Control]]=1,Tabla135[[#This Row],[Desplazamiento en la Matriz]]="Impacto"),D1214,AND(Tabla135[[#This Row],[No. de Control]]&gt;1,Tabla135[[#This Row],[Desplazamiento en la Matriz]]="Impacto"),AB1213),""),"")</f>
        <v/>
      </c>
      <c r="AC1214" s="310" t="str" cm="1">
        <f t="array" ref="AC1214">IFERROR(IF(Tabla135[[#This Row],[Registro diligenciado]]=TRUE,_xlfn.IFS(AND(Tabla135[[#This Row],[No. de Control]]=1,Tabla135[[#This Row],[Desplazamiento en la Matriz]]="Impacto"),E1214-(E1214*Tabla135[[#This Row],[Valor del control]]),AND(Tabla135[[#This Row],[No. de Control]]&gt;1,Tabla135[[#This Row],[Desplazamiento en la Matriz]]="Impacto"),AC1213-(AC1213*Tabla135[[#This Row],[Valor del control]]),AND(Tabla135[[#This Row],[No. de Control]]=1,Tabla135[[#This Row],[Desplazamiento en la Matriz]]="Probabilidad"),E1214,AND(Tabla135[[#This Row],[No. de Control]]&gt;1,Tabla135[[#This Row],[Desplazamiento en la Matriz]]="Probabilidad"),AC1213),""),"")</f>
        <v/>
      </c>
      <c r="AD1214" s="310">
        <f>IFERROR(_xlfn.MINIFS(Tabla135[Probabilidad residual],Tabla135[Id Riesgo],Tabla135[[#This Row],[Id Riesgo]]),"")</f>
        <v>0</v>
      </c>
      <c r="AE1214" s="310">
        <f>IFERROR(_xlfn.MINIFS(Tabla135[Impacto residual],Tabla135[Id Riesgo],Tabla135[[#This Row],[Id Riesgo]]),"")</f>
        <v>0</v>
      </c>
      <c r="AF1214" s="310" t="str" cm="1">
        <f t="array" ref="AF121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14" s="310" t="str" cm="1">
        <f t="array" ref="AG121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1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14" s="213"/>
      <c r="AJ1214" s="727">
        <f>_xlfn.MINIFS(Tabla135[Probabilidad residual],Tabla135[Id Riesgo],Tabla135[[#This Row],[Id Riesgo]])</f>
        <v>0</v>
      </c>
      <c r="AK1214" s="727">
        <f>_xlfn.MINIFS(Tabla135[Impacto residual],Tabla135[Id Riesgo],Tabla135[[#This Row],[Id Riesgo]])</f>
        <v>0</v>
      </c>
      <c r="AL1214" s="727"/>
      <c r="AM1214" s="727"/>
      <c r="AN1214" s="213"/>
      <c r="AO1214" s="213"/>
      <c r="AP1214" s="213"/>
      <c r="AQ1214" s="213"/>
      <c r="AR1214" s="213"/>
      <c r="AS1214" s="213"/>
      <c r="AT1214" s="213"/>
      <c r="AU1214" s="213"/>
      <c r="AV1214" s="213"/>
      <c r="AW1214" s="213"/>
      <c r="AX1214" s="213"/>
      <c r="AY1214" s="213"/>
    </row>
    <row r="1215" spans="1:51" ht="14.6" x14ac:dyDescent="0.4">
      <c r="A1215" s="735" t="str">
        <f>Tabla135[[#This Row],[Id Riesgo]]</f>
        <v>RC121</v>
      </c>
      <c r="B1215" s="736" t="str">
        <f>Tabla135[[#This Row],[Riesgo]]</f>
        <v/>
      </c>
      <c r="C1215" s="742" t="b">
        <f>Tabla135[[#This Row],[Identificado en paso 1 y 2?]]</f>
        <v>0</v>
      </c>
      <c r="D1215" s="727" t="str">
        <f>_xlfn.XLOOKUP(Tabla135[[#This Row],[Id Riesgo]],Tabla13[Id Riesgo],Tabla13[Probabilidad],"",1)</f>
        <v/>
      </c>
      <c r="E1215" s="727" t="str">
        <f>IF(C1215=TRUE,_xlfn.XLOOKUP(Tabla135[[#This Row],[Id Riesgo]],Tabla13[Id Riesgo],Tabla13[Porcentaje Impacto],"",1),"")</f>
        <v/>
      </c>
      <c r="F1215" s="290" t="str">
        <f t="shared" si="120"/>
        <v>RC121</v>
      </c>
      <c r="G1215" s="415" t="b">
        <f>_xlfn.XLOOKUP(F1215,Tabla13[Id Riesgo],Tabla13[Registro diligenciado],FALSE,1)</f>
        <v>0</v>
      </c>
      <c r="H1215" s="290" t="str">
        <f>IF(G1215,_xlfn.XLOOKUP(F1215,Tabla6[Id Riesgo],Tabla6[DESCRIPCIÓN DEL RIESGO],FALSE,1),"")</f>
        <v/>
      </c>
      <c r="I1215" s="327" t="str">
        <f>_xlfn.XLOOKUP(Tabla135[[#This Row],[Id Riesgo]],Tabla13[Id Riesgo],Tabla13[Probabilidad])</f>
        <v/>
      </c>
      <c r="J1215" s="327" t="str">
        <f>_xlfn.XLOOKUP(Tabla135[[#This Row],[Id Riesgo]],Tabla13[Id Riesgo],Tabla13[Porcentaje Impacto],"",1)</f>
        <v/>
      </c>
      <c r="K1215" s="311">
        <v>4</v>
      </c>
      <c r="L1215" s="314"/>
      <c r="M1215" s="314"/>
      <c r="N1215" s="314"/>
      <c r="O1215" s="295"/>
      <c r="P1215" s="314"/>
      <c r="Q1215" s="328" t="str">
        <f>_xlfn.TEXTJOIN(" ",TRUE,Tabla135[[#This Row],[Actividad - Acción ¿Qué?
Inicia con verbo]],Tabla135[[#This Row],[Complemento
(Observaciones o desviaciones)]])</f>
        <v/>
      </c>
      <c r="R1215" s="295"/>
      <c r="S1215" s="327" t="str">
        <f>_xlfn.XLOOKUP(Tabla135[[#This Row],[Tipo de control]],Tabla7[Tipo de control],Tabla7[Peso],"",1)</f>
        <v/>
      </c>
      <c r="T1215" s="290" t="str">
        <f>_xlfn.XLOOKUP(Tabla135[[#This Row],[Tipo de control]],Tabla7[Tipo de control],Tabla7[Afectación matriz],"",1)</f>
        <v/>
      </c>
      <c r="U1215" s="295"/>
      <c r="V1215" s="327" t="str">
        <f>_xlfn.XLOOKUP(Tabla135[[#This Row],[Implementación]],Tabla11[Implementación],Tabla11[Peso],"",1)</f>
        <v/>
      </c>
      <c r="W1215" s="295"/>
      <c r="X1215" s="295"/>
      <c r="Y1215" s="295"/>
      <c r="Z1215" s="295"/>
      <c r="AA1215" s="310" t="str">
        <f>IFERROR(Tabla135[[#This Row],[Peso del control]]+Tabla135[[#This Row],[Peso de la implementación]],"")</f>
        <v/>
      </c>
      <c r="AB1215" s="310" t="str" cm="1">
        <f t="array" ref="AB1215">IFERROR(IF(Tabla135[[#This Row],[Registro diligenciado]]=TRUE,_xlfn.IFS(AND(Tabla135[[#This Row],[No. de Control]]=1,Tabla135[[#This Row],[Desplazamiento en la Matriz]]="Probabilidad"),D1215-(D1215*Tabla135[[#This Row],[Valor del control]]),AND(Tabla135[[#This Row],[No. de Control]]&gt;1,Tabla135[[#This Row],[Desplazamiento en la Matriz]]="Probabilidad"),AB1214-(AB1214*Tabla135[[#This Row],[Valor del control]]),AND(Tabla135[[#This Row],[No. de Control]]=1,Tabla135[[#This Row],[Desplazamiento en la Matriz]]="Impacto"),D1215,AND(Tabla135[[#This Row],[No. de Control]]&gt;1,Tabla135[[#This Row],[Desplazamiento en la Matriz]]="Impacto"),AB1214),""),"")</f>
        <v/>
      </c>
      <c r="AC1215" s="310" t="str" cm="1">
        <f t="array" ref="AC1215">IFERROR(IF(Tabla135[[#This Row],[Registro diligenciado]]=TRUE,_xlfn.IFS(AND(Tabla135[[#This Row],[No. de Control]]=1,Tabla135[[#This Row],[Desplazamiento en la Matriz]]="Impacto"),E1215-(E1215*Tabla135[[#This Row],[Valor del control]]),AND(Tabla135[[#This Row],[No. de Control]]&gt;1,Tabla135[[#This Row],[Desplazamiento en la Matriz]]="Impacto"),AC1214-(AC1214*Tabla135[[#This Row],[Valor del control]]),AND(Tabla135[[#This Row],[No. de Control]]=1,Tabla135[[#This Row],[Desplazamiento en la Matriz]]="Probabilidad"),E1215,AND(Tabla135[[#This Row],[No. de Control]]&gt;1,Tabla135[[#This Row],[Desplazamiento en la Matriz]]="Probabilidad"),AC1214),""),"")</f>
        <v/>
      </c>
      <c r="AD1215" s="310">
        <f>IFERROR(_xlfn.MINIFS(Tabla135[Probabilidad residual],Tabla135[Id Riesgo],Tabla135[[#This Row],[Id Riesgo]]),"")</f>
        <v>0</v>
      </c>
      <c r="AE1215" s="310">
        <f>IFERROR(_xlfn.MINIFS(Tabla135[Impacto residual],Tabla135[Id Riesgo],Tabla135[[#This Row],[Id Riesgo]]),"")</f>
        <v>0</v>
      </c>
      <c r="AF1215" s="310" t="str" cm="1">
        <f t="array" ref="AF121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15" s="310" t="str" cm="1">
        <f t="array" ref="AG121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1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15" s="213"/>
      <c r="AJ1215" s="727">
        <f>_xlfn.MINIFS(Tabla135[Probabilidad residual],Tabla135[Id Riesgo],Tabla135[[#This Row],[Id Riesgo]])</f>
        <v>0</v>
      </c>
      <c r="AK1215" s="727">
        <f>_xlfn.MINIFS(Tabla135[Impacto residual],Tabla135[Id Riesgo],Tabla135[[#This Row],[Id Riesgo]])</f>
        <v>0</v>
      </c>
      <c r="AL1215" s="727"/>
      <c r="AM1215" s="727"/>
      <c r="AN1215" s="213"/>
      <c r="AO1215" s="213"/>
      <c r="AP1215" s="213"/>
      <c r="AQ1215" s="213"/>
      <c r="AR1215" s="213"/>
      <c r="AS1215" s="213"/>
      <c r="AT1215" s="213"/>
      <c r="AU1215" s="213"/>
      <c r="AV1215" s="213"/>
      <c r="AW1215" s="213"/>
      <c r="AX1215" s="213"/>
      <c r="AY1215" s="213"/>
    </row>
    <row r="1216" spans="1:51" ht="14.6" x14ac:dyDescent="0.4">
      <c r="A1216" s="735" t="str">
        <f>Tabla135[[#This Row],[Id Riesgo]]</f>
        <v>RC121</v>
      </c>
      <c r="B1216" s="736" t="str">
        <f>Tabla135[[#This Row],[Riesgo]]</f>
        <v/>
      </c>
      <c r="C1216" s="742" t="b">
        <f>Tabla135[[#This Row],[Identificado en paso 1 y 2?]]</f>
        <v>0</v>
      </c>
      <c r="D1216" s="727" t="str">
        <f>_xlfn.XLOOKUP(Tabla135[[#This Row],[Id Riesgo]],Tabla13[Id Riesgo],Tabla13[Probabilidad],"",1)</f>
        <v/>
      </c>
      <c r="E1216" s="727" t="str">
        <f>IF(C1216=TRUE,_xlfn.XLOOKUP(Tabla135[[#This Row],[Id Riesgo]],Tabla13[Id Riesgo],Tabla13[Porcentaje Impacto],"",1),"")</f>
        <v/>
      </c>
      <c r="F1216" s="290" t="str">
        <f t="shared" si="120"/>
        <v>RC121</v>
      </c>
      <c r="G1216" s="415" t="b">
        <f>_xlfn.XLOOKUP(F1216,Tabla13[Id Riesgo],Tabla13[Registro diligenciado],FALSE,1)</f>
        <v>0</v>
      </c>
      <c r="H1216" s="290" t="str">
        <f>IF(G1216,_xlfn.XLOOKUP(F1216,Tabla6[Id Riesgo],Tabla6[DESCRIPCIÓN DEL RIESGO],FALSE,1),"")</f>
        <v/>
      </c>
      <c r="I1216" s="327" t="str">
        <f>_xlfn.XLOOKUP(Tabla135[[#This Row],[Id Riesgo]],Tabla13[Id Riesgo],Tabla13[Probabilidad])</f>
        <v/>
      </c>
      <c r="J1216" s="327" t="str">
        <f>_xlfn.XLOOKUP(Tabla135[[#This Row],[Id Riesgo]],Tabla13[Id Riesgo],Tabla13[Porcentaje Impacto],"",1)</f>
        <v/>
      </c>
      <c r="K1216" s="311">
        <v>5</v>
      </c>
      <c r="L1216" s="314"/>
      <c r="M1216" s="314"/>
      <c r="N1216" s="314"/>
      <c r="O1216" s="295"/>
      <c r="P1216" s="314"/>
      <c r="Q1216" s="328" t="str">
        <f>_xlfn.TEXTJOIN(" ",TRUE,Tabla135[[#This Row],[Actividad - Acción ¿Qué?
Inicia con verbo]],Tabla135[[#This Row],[Complemento
(Observaciones o desviaciones)]])</f>
        <v/>
      </c>
      <c r="R1216" s="295"/>
      <c r="S1216" s="327" t="str">
        <f>_xlfn.XLOOKUP(Tabla135[[#This Row],[Tipo de control]],Tabla7[Tipo de control],Tabla7[Peso],"",1)</f>
        <v/>
      </c>
      <c r="T1216" s="290" t="str">
        <f>_xlfn.XLOOKUP(Tabla135[[#This Row],[Tipo de control]],Tabla7[Tipo de control],Tabla7[Afectación matriz],"",1)</f>
        <v/>
      </c>
      <c r="U1216" s="295"/>
      <c r="V1216" s="327" t="str">
        <f>_xlfn.XLOOKUP(Tabla135[[#This Row],[Implementación]],Tabla11[Implementación],Tabla11[Peso],"",1)</f>
        <v/>
      </c>
      <c r="W1216" s="295"/>
      <c r="X1216" s="295"/>
      <c r="Y1216" s="295"/>
      <c r="Z1216" s="295"/>
      <c r="AA1216" s="310" t="str">
        <f>IFERROR(Tabla135[[#This Row],[Peso del control]]+Tabla135[[#This Row],[Peso de la implementación]],"")</f>
        <v/>
      </c>
      <c r="AB1216" s="310" t="str" cm="1">
        <f t="array" ref="AB1216">IFERROR(IF(Tabla135[[#This Row],[Registro diligenciado]]=TRUE,_xlfn.IFS(AND(Tabla135[[#This Row],[No. de Control]]=1,Tabla135[[#This Row],[Desplazamiento en la Matriz]]="Probabilidad"),D1216-(D1216*Tabla135[[#This Row],[Valor del control]]),AND(Tabla135[[#This Row],[No. de Control]]&gt;1,Tabla135[[#This Row],[Desplazamiento en la Matriz]]="Probabilidad"),AB1215-(AB1215*Tabla135[[#This Row],[Valor del control]]),AND(Tabla135[[#This Row],[No. de Control]]=1,Tabla135[[#This Row],[Desplazamiento en la Matriz]]="Impacto"),D1216,AND(Tabla135[[#This Row],[No. de Control]]&gt;1,Tabla135[[#This Row],[Desplazamiento en la Matriz]]="Impacto"),AB1215),""),"")</f>
        <v/>
      </c>
      <c r="AC1216" s="310" t="str" cm="1">
        <f t="array" ref="AC1216">IFERROR(IF(Tabla135[[#This Row],[Registro diligenciado]]=TRUE,_xlfn.IFS(AND(Tabla135[[#This Row],[No. de Control]]=1,Tabla135[[#This Row],[Desplazamiento en la Matriz]]="Impacto"),E1216-(E1216*Tabla135[[#This Row],[Valor del control]]),AND(Tabla135[[#This Row],[No. de Control]]&gt;1,Tabla135[[#This Row],[Desplazamiento en la Matriz]]="Impacto"),AC1215-(AC1215*Tabla135[[#This Row],[Valor del control]]),AND(Tabla135[[#This Row],[No. de Control]]=1,Tabla135[[#This Row],[Desplazamiento en la Matriz]]="Probabilidad"),E1216,AND(Tabla135[[#This Row],[No. de Control]]&gt;1,Tabla135[[#This Row],[Desplazamiento en la Matriz]]="Probabilidad"),AC1215),""),"")</f>
        <v/>
      </c>
      <c r="AD1216" s="310">
        <f>IFERROR(_xlfn.MINIFS(Tabla135[Probabilidad residual],Tabla135[Id Riesgo],Tabla135[[#This Row],[Id Riesgo]]),"")</f>
        <v>0</v>
      </c>
      <c r="AE1216" s="310">
        <f>IFERROR(_xlfn.MINIFS(Tabla135[Impacto residual],Tabla135[Id Riesgo],Tabla135[[#This Row],[Id Riesgo]]),"")</f>
        <v>0</v>
      </c>
      <c r="AF1216" s="310" t="str" cm="1">
        <f t="array" ref="AF121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16" s="310" t="str" cm="1">
        <f t="array" ref="AG121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1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16" s="213"/>
      <c r="AJ1216" s="727">
        <f>_xlfn.MINIFS(Tabla135[Probabilidad residual],Tabla135[Id Riesgo],Tabla135[[#This Row],[Id Riesgo]])</f>
        <v>0</v>
      </c>
      <c r="AK1216" s="727">
        <f>_xlfn.MINIFS(Tabla135[Impacto residual],Tabla135[Id Riesgo],Tabla135[[#This Row],[Id Riesgo]])</f>
        <v>0</v>
      </c>
      <c r="AL1216" s="727"/>
      <c r="AM1216" s="727"/>
      <c r="AN1216" s="213"/>
      <c r="AO1216" s="213"/>
      <c r="AP1216" s="213"/>
      <c r="AQ1216" s="213"/>
      <c r="AR1216" s="213"/>
      <c r="AS1216" s="213"/>
      <c r="AT1216" s="213"/>
      <c r="AU1216" s="213"/>
      <c r="AV1216" s="213"/>
      <c r="AW1216" s="213"/>
      <c r="AX1216" s="213"/>
      <c r="AY1216" s="213"/>
    </row>
    <row r="1217" spans="1:51" ht="14.6" x14ac:dyDescent="0.4">
      <c r="A1217" s="735" t="str">
        <f>Tabla135[[#This Row],[Id Riesgo]]</f>
        <v>RC121</v>
      </c>
      <c r="B1217" s="736" t="str">
        <f>Tabla135[[#This Row],[Riesgo]]</f>
        <v/>
      </c>
      <c r="C1217" s="742" t="b">
        <f>Tabla135[[#This Row],[Identificado en paso 1 y 2?]]</f>
        <v>0</v>
      </c>
      <c r="D1217" s="727" t="str">
        <f>_xlfn.XLOOKUP(Tabla135[[#This Row],[Id Riesgo]],Tabla13[Id Riesgo],Tabla13[Probabilidad],"",1)</f>
        <v/>
      </c>
      <c r="E1217" s="727" t="str">
        <f>IF(C1217=TRUE,_xlfn.XLOOKUP(Tabla135[[#This Row],[Id Riesgo]],Tabla13[Id Riesgo],Tabla13[Porcentaje Impacto],"",1),"")</f>
        <v/>
      </c>
      <c r="F1217" s="290" t="str">
        <f t="shared" si="120"/>
        <v>RC121</v>
      </c>
      <c r="G1217" s="415" t="b">
        <f>_xlfn.XLOOKUP(F1217,Tabla13[Id Riesgo],Tabla13[Registro diligenciado],FALSE,1)</f>
        <v>0</v>
      </c>
      <c r="H1217" s="290" t="str">
        <f>IF(G1217,_xlfn.XLOOKUP(F1217,Tabla6[Id Riesgo],Tabla6[DESCRIPCIÓN DEL RIESGO],FALSE,1),"")</f>
        <v/>
      </c>
      <c r="I1217" s="327" t="str">
        <f>_xlfn.XLOOKUP(Tabla135[[#This Row],[Id Riesgo]],Tabla13[Id Riesgo],Tabla13[Probabilidad])</f>
        <v/>
      </c>
      <c r="J1217" s="327" t="str">
        <f>_xlfn.XLOOKUP(Tabla135[[#This Row],[Id Riesgo]],Tabla13[Id Riesgo],Tabla13[Porcentaje Impacto],"",1)</f>
        <v/>
      </c>
      <c r="K1217" s="311">
        <v>6</v>
      </c>
      <c r="L1217" s="314"/>
      <c r="M1217" s="314"/>
      <c r="N1217" s="314"/>
      <c r="O1217" s="295"/>
      <c r="P1217" s="314"/>
      <c r="Q1217" s="328" t="str">
        <f>_xlfn.TEXTJOIN(" ",TRUE,Tabla135[[#This Row],[Actividad - Acción ¿Qué?
Inicia con verbo]],Tabla135[[#This Row],[Complemento
(Observaciones o desviaciones)]])</f>
        <v/>
      </c>
      <c r="R1217" s="295"/>
      <c r="S1217" s="327" t="str">
        <f>_xlfn.XLOOKUP(Tabla135[[#This Row],[Tipo de control]],Tabla7[Tipo de control],Tabla7[Peso],"",1)</f>
        <v/>
      </c>
      <c r="T1217" s="290" t="str">
        <f>_xlfn.XLOOKUP(Tabla135[[#This Row],[Tipo de control]],Tabla7[Tipo de control],Tabla7[Afectación matriz],"",1)</f>
        <v/>
      </c>
      <c r="U1217" s="295"/>
      <c r="V1217" s="327" t="str">
        <f>_xlfn.XLOOKUP(Tabla135[[#This Row],[Implementación]],Tabla11[Implementación],Tabla11[Peso],"",1)</f>
        <v/>
      </c>
      <c r="W1217" s="295"/>
      <c r="X1217" s="295"/>
      <c r="Y1217" s="295"/>
      <c r="Z1217" s="295"/>
      <c r="AA1217" s="310" t="str">
        <f>IFERROR(Tabla135[[#This Row],[Peso del control]]+Tabla135[[#This Row],[Peso de la implementación]],"")</f>
        <v/>
      </c>
      <c r="AB1217" s="310" t="str" cm="1">
        <f t="array" ref="AB1217">IFERROR(IF(Tabla135[[#This Row],[Registro diligenciado]]=TRUE,_xlfn.IFS(AND(Tabla135[[#This Row],[No. de Control]]=1,Tabla135[[#This Row],[Desplazamiento en la Matriz]]="Probabilidad"),D1217-(D1217*Tabla135[[#This Row],[Valor del control]]),AND(Tabla135[[#This Row],[No. de Control]]&gt;1,Tabla135[[#This Row],[Desplazamiento en la Matriz]]="Probabilidad"),AB1216-(AB1216*Tabla135[[#This Row],[Valor del control]]),AND(Tabla135[[#This Row],[No. de Control]]=1,Tabla135[[#This Row],[Desplazamiento en la Matriz]]="Impacto"),D1217,AND(Tabla135[[#This Row],[No. de Control]]&gt;1,Tabla135[[#This Row],[Desplazamiento en la Matriz]]="Impacto"),AB1216),""),"")</f>
        <v/>
      </c>
      <c r="AC1217" s="310" t="str" cm="1">
        <f t="array" ref="AC1217">IFERROR(IF(Tabla135[[#This Row],[Registro diligenciado]]=TRUE,_xlfn.IFS(AND(Tabla135[[#This Row],[No. de Control]]=1,Tabla135[[#This Row],[Desplazamiento en la Matriz]]="Impacto"),E1217-(E1217*Tabla135[[#This Row],[Valor del control]]),AND(Tabla135[[#This Row],[No. de Control]]&gt;1,Tabla135[[#This Row],[Desplazamiento en la Matriz]]="Impacto"),AC1216-(AC1216*Tabla135[[#This Row],[Valor del control]]),AND(Tabla135[[#This Row],[No. de Control]]=1,Tabla135[[#This Row],[Desplazamiento en la Matriz]]="Probabilidad"),E1217,AND(Tabla135[[#This Row],[No. de Control]]&gt;1,Tabla135[[#This Row],[Desplazamiento en la Matriz]]="Probabilidad"),AC1216),""),"")</f>
        <v/>
      </c>
      <c r="AD1217" s="310">
        <f>IFERROR(_xlfn.MINIFS(Tabla135[Probabilidad residual],Tabla135[Id Riesgo],Tabla135[[#This Row],[Id Riesgo]]),"")</f>
        <v>0</v>
      </c>
      <c r="AE1217" s="310">
        <f>IFERROR(_xlfn.MINIFS(Tabla135[Impacto residual],Tabla135[Id Riesgo],Tabla135[[#This Row],[Id Riesgo]]),"")</f>
        <v>0</v>
      </c>
      <c r="AF1217" s="310" t="str" cm="1">
        <f t="array" ref="AF121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17" s="310" t="str" cm="1">
        <f t="array" ref="AG121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1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17" s="213"/>
      <c r="AJ1217" s="727">
        <f>_xlfn.MINIFS(Tabla135[Probabilidad residual],Tabla135[Id Riesgo],Tabla135[[#This Row],[Id Riesgo]])</f>
        <v>0</v>
      </c>
      <c r="AK1217" s="727">
        <f>_xlfn.MINIFS(Tabla135[Impacto residual],Tabla135[Id Riesgo],Tabla135[[#This Row],[Id Riesgo]])</f>
        <v>0</v>
      </c>
      <c r="AL1217" s="727"/>
      <c r="AM1217" s="727"/>
      <c r="AN1217" s="213"/>
      <c r="AO1217" s="213"/>
      <c r="AP1217" s="213"/>
      <c r="AQ1217" s="213"/>
      <c r="AR1217" s="213"/>
      <c r="AS1217" s="213"/>
      <c r="AT1217" s="213"/>
      <c r="AU1217" s="213"/>
      <c r="AV1217" s="213"/>
      <c r="AW1217" s="213"/>
      <c r="AX1217" s="213"/>
      <c r="AY1217" s="213"/>
    </row>
    <row r="1218" spans="1:51" ht="14.6" x14ac:dyDescent="0.4">
      <c r="A1218" s="735" t="str">
        <f>Tabla135[[#This Row],[Id Riesgo]]</f>
        <v>RC121</v>
      </c>
      <c r="B1218" s="736" t="str">
        <f>Tabla135[[#This Row],[Riesgo]]</f>
        <v/>
      </c>
      <c r="C1218" s="742" t="b">
        <f>Tabla135[[#This Row],[Identificado en paso 1 y 2?]]</f>
        <v>0</v>
      </c>
      <c r="D1218" s="727" t="str">
        <f>_xlfn.XLOOKUP(Tabla135[[#This Row],[Id Riesgo]],Tabla13[Id Riesgo],Tabla13[Probabilidad],"",1)</f>
        <v/>
      </c>
      <c r="E1218" s="727" t="str">
        <f>IF(C1218=TRUE,_xlfn.XLOOKUP(Tabla135[[#This Row],[Id Riesgo]],Tabla13[Id Riesgo],Tabla13[Porcentaje Impacto],"",1),"")</f>
        <v/>
      </c>
      <c r="F1218" s="290" t="str">
        <f t="shared" si="120"/>
        <v>RC121</v>
      </c>
      <c r="G1218" s="415" t="b">
        <f>_xlfn.XLOOKUP(F1218,Tabla13[Id Riesgo],Tabla13[Registro diligenciado],FALSE,1)</f>
        <v>0</v>
      </c>
      <c r="H1218" s="290" t="str">
        <f>IF(G1218,_xlfn.XLOOKUP(F1218,Tabla6[Id Riesgo],Tabla6[DESCRIPCIÓN DEL RIESGO],FALSE,1),"")</f>
        <v/>
      </c>
      <c r="I1218" s="327" t="str">
        <f>_xlfn.XLOOKUP(Tabla135[[#This Row],[Id Riesgo]],Tabla13[Id Riesgo],Tabla13[Probabilidad])</f>
        <v/>
      </c>
      <c r="J1218" s="327" t="str">
        <f>_xlfn.XLOOKUP(Tabla135[[#This Row],[Id Riesgo]],Tabla13[Id Riesgo],Tabla13[Porcentaje Impacto],"",1)</f>
        <v/>
      </c>
      <c r="K1218" s="311">
        <v>7</v>
      </c>
      <c r="L1218" s="314"/>
      <c r="M1218" s="314"/>
      <c r="N1218" s="314"/>
      <c r="O1218" s="295"/>
      <c r="P1218" s="314"/>
      <c r="Q1218" s="328" t="str">
        <f>_xlfn.TEXTJOIN(" ",TRUE,Tabla135[[#This Row],[Actividad - Acción ¿Qué?
Inicia con verbo]],Tabla135[[#This Row],[Complemento
(Observaciones o desviaciones)]])</f>
        <v/>
      </c>
      <c r="R1218" s="295"/>
      <c r="S1218" s="327" t="str">
        <f>_xlfn.XLOOKUP(Tabla135[[#This Row],[Tipo de control]],Tabla7[Tipo de control],Tabla7[Peso],"",1)</f>
        <v/>
      </c>
      <c r="T1218" s="290" t="str">
        <f>_xlfn.XLOOKUP(Tabla135[[#This Row],[Tipo de control]],Tabla7[Tipo de control],Tabla7[Afectación matriz],"",1)</f>
        <v/>
      </c>
      <c r="U1218" s="295"/>
      <c r="V1218" s="327" t="str">
        <f>_xlfn.XLOOKUP(Tabla135[[#This Row],[Implementación]],Tabla11[Implementación],Tabla11[Peso],"",1)</f>
        <v/>
      </c>
      <c r="W1218" s="295"/>
      <c r="X1218" s="295"/>
      <c r="Y1218" s="295"/>
      <c r="Z1218" s="295"/>
      <c r="AA1218" s="310" t="str">
        <f>IFERROR(Tabla135[[#This Row],[Peso del control]]+Tabla135[[#This Row],[Peso de la implementación]],"")</f>
        <v/>
      </c>
      <c r="AB1218" s="310" t="str" cm="1">
        <f t="array" ref="AB1218">IFERROR(IF(Tabla135[[#This Row],[Registro diligenciado]]=TRUE,_xlfn.IFS(AND(Tabla135[[#This Row],[No. de Control]]=1,Tabla135[[#This Row],[Desplazamiento en la Matriz]]="Probabilidad"),D1218-(D1218*Tabla135[[#This Row],[Valor del control]]),AND(Tabla135[[#This Row],[No. de Control]]&gt;1,Tabla135[[#This Row],[Desplazamiento en la Matriz]]="Probabilidad"),AB1217-(AB1217*Tabla135[[#This Row],[Valor del control]]),AND(Tabla135[[#This Row],[No. de Control]]=1,Tabla135[[#This Row],[Desplazamiento en la Matriz]]="Impacto"),D1218,AND(Tabla135[[#This Row],[No. de Control]]&gt;1,Tabla135[[#This Row],[Desplazamiento en la Matriz]]="Impacto"),AB1217),""),"")</f>
        <v/>
      </c>
      <c r="AC1218" s="310" t="str" cm="1">
        <f t="array" ref="AC1218">IFERROR(IF(Tabla135[[#This Row],[Registro diligenciado]]=TRUE,_xlfn.IFS(AND(Tabla135[[#This Row],[No. de Control]]=1,Tabla135[[#This Row],[Desplazamiento en la Matriz]]="Impacto"),E1218-(E1218*Tabla135[[#This Row],[Valor del control]]),AND(Tabla135[[#This Row],[No. de Control]]&gt;1,Tabla135[[#This Row],[Desplazamiento en la Matriz]]="Impacto"),AC1217-(AC1217*Tabla135[[#This Row],[Valor del control]]),AND(Tabla135[[#This Row],[No. de Control]]=1,Tabla135[[#This Row],[Desplazamiento en la Matriz]]="Probabilidad"),E1218,AND(Tabla135[[#This Row],[No. de Control]]&gt;1,Tabla135[[#This Row],[Desplazamiento en la Matriz]]="Probabilidad"),AC1217),""),"")</f>
        <v/>
      </c>
      <c r="AD1218" s="310">
        <f>IFERROR(_xlfn.MINIFS(Tabla135[Probabilidad residual],Tabla135[Id Riesgo],Tabla135[[#This Row],[Id Riesgo]]),"")</f>
        <v>0</v>
      </c>
      <c r="AE1218" s="310">
        <f>IFERROR(_xlfn.MINIFS(Tabla135[Impacto residual],Tabla135[Id Riesgo],Tabla135[[#This Row],[Id Riesgo]]),"")</f>
        <v>0</v>
      </c>
      <c r="AF1218" s="310" t="str" cm="1">
        <f t="array" ref="AF121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18" s="310" t="str" cm="1">
        <f t="array" ref="AG121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1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18" s="213"/>
      <c r="AJ1218" s="727">
        <f>_xlfn.MINIFS(Tabla135[Probabilidad residual],Tabla135[Id Riesgo],Tabla135[[#This Row],[Id Riesgo]])</f>
        <v>0</v>
      </c>
      <c r="AK1218" s="727">
        <f>_xlfn.MINIFS(Tabla135[Impacto residual],Tabla135[Id Riesgo],Tabla135[[#This Row],[Id Riesgo]])</f>
        <v>0</v>
      </c>
      <c r="AL1218" s="727"/>
      <c r="AM1218" s="727"/>
      <c r="AN1218" s="213"/>
      <c r="AO1218" s="213"/>
      <c r="AP1218" s="213"/>
      <c r="AQ1218" s="213"/>
      <c r="AR1218" s="213"/>
      <c r="AS1218" s="213"/>
      <c r="AT1218" s="213"/>
      <c r="AU1218" s="213"/>
      <c r="AV1218" s="213"/>
      <c r="AW1218" s="213"/>
      <c r="AX1218" s="213"/>
      <c r="AY1218" s="213"/>
    </row>
    <row r="1219" spans="1:51" ht="14.6" x14ac:dyDescent="0.4">
      <c r="A1219" s="735" t="str">
        <f>Tabla135[[#This Row],[Id Riesgo]]</f>
        <v>RC121</v>
      </c>
      <c r="B1219" s="736" t="str">
        <f>Tabla135[[#This Row],[Riesgo]]</f>
        <v/>
      </c>
      <c r="C1219" s="742" t="b">
        <f>Tabla135[[#This Row],[Identificado en paso 1 y 2?]]</f>
        <v>0</v>
      </c>
      <c r="D1219" s="727" t="str">
        <f>_xlfn.XLOOKUP(Tabla135[[#This Row],[Id Riesgo]],Tabla13[Id Riesgo],Tabla13[Probabilidad],"",1)</f>
        <v/>
      </c>
      <c r="E1219" s="727" t="str">
        <f>IF(C1219=TRUE,_xlfn.XLOOKUP(Tabla135[[#This Row],[Id Riesgo]],Tabla13[Id Riesgo],Tabla13[Porcentaje Impacto],"",1),"")</f>
        <v/>
      </c>
      <c r="F1219" s="290" t="str">
        <f t="shared" si="120"/>
        <v>RC121</v>
      </c>
      <c r="G1219" s="415" t="b">
        <f>_xlfn.XLOOKUP(F1219,Tabla13[Id Riesgo],Tabla13[Registro diligenciado],FALSE,1)</f>
        <v>0</v>
      </c>
      <c r="H1219" s="290" t="str">
        <f>IF(G1219,_xlfn.XLOOKUP(F1219,Tabla6[Id Riesgo],Tabla6[DESCRIPCIÓN DEL RIESGO],FALSE,1),"")</f>
        <v/>
      </c>
      <c r="I1219" s="327" t="str">
        <f>_xlfn.XLOOKUP(Tabla135[[#This Row],[Id Riesgo]],Tabla13[Id Riesgo],Tabla13[Probabilidad])</f>
        <v/>
      </c>
      <c r="J1219" s="327" t="str">
        <f>_xlfn.XLOOKUP(Tabla135[[#This Row],[Id Riesgo]],Tabla13[Id Riesgo],Tabla13[Porcentaje Impacto],"",1)</f>
        <v/>
      </c>
      <c r="K1219" s="311">
        <v>8</v>
      </c>
      <c r="L1219" s="314"/>
      <c r="M1219" s="314"/>
      <c r="N1219" s="314"/>
      <c r="O1219" s="295"/>
      <c r="P1219" s="314"/>
      <c r="Q1219" s="328" t="str">
        <f>_xlfn.TEXTJOIN(" ",TRUE,Tabla135[[#This Row],[Actividad - Acción ¿Qué?
Inicia con verbo]],Tabla135[[#This Row],[Complemento
(Observaciones o desviaciones)]])</f>
        <v/>
      </c>
      <c r="R1219" s="295"/>
      <c r="S1219" s="327" t="str">
        <f>_xlfn.XLOOKUP(Tabla135[[#This Row],[Tipo de control]],Tabla7[Tipo de control],Tabla7[Peso],"",1)</f>
        <v/>
      </c>
      <c r="T1219" s="290" t="str">
        <f>_xlfn.XLOOKUP(Tabla135[[#This Row],[Tipo de control]],Tabla7[Tipo de control],Tabla7[Afectación matriz],"",1)</f>
        <v/>
      </c>
      <c r="U1219" s="295"/>
      <c r="V1219" s="327" t="str">
        <f>_xlfn.XLOOKUP(Tabla135[[#This Row],[Implementación]],Tabla11[Implementación],Tabla11[Peso],"",1)</f>
        <v/>
      </c>
      <c r="W1219" s="295"/>
      <c r="X1219" s="295"/>
      <c r="Y1219" s="295"/>
      <c r="Z1219" s="295"/>
      <c r="AA1219" s="310" t="str">
        <f>IFERROR(Tabla135[[#This Row],[Peso del control]]+Tabla135[[#This Row],[Peso de la implementación]],"")</f>
        <v/>
      </c>
      <c r="AB1219" s="310" t="str" cm="1">
        <f t="array" ref="AB1219">IFERROR(IF(Tabla135[[#This Row],[Registro diligenciado]]=TRUE,_xlfn.IFS(AND(Tabla135[[#This Row],[No. de Control]]=1,Tabla135[[#This Row],[Desplazamiento en la Matriz]]="Probabilidad"),D1219-(D1219*Tabla135[[#This Row],[Valor del control]]),AND(Tabla135[[#This Row],[No. de Control]]&gt;1,Tabla135[[#This Row],[Desplazamiento en la Matriz]]="Probabilidad"),AB1218-(AB1218*Tabla135[[#This Row],[Valor del control]]),AND(Tabla135[[#This Row],[No. de Control]]=1,Tabla135[[#This Row],[Desplazamiento en la Matriz]]="Impacto"),D1219,AND(Tabla135[[#This Row],[No. de Control]]&gt;1,Tabla135[[#This Row],[Desplazamiento en la Matriz]]="Impacto"),AB1218),""),"")</f>
        <v/>
      </c>
      <c r="AC1219" s="310" t="str" cm="1">
        <f t="array" ref="AC1219">IFERROR(IF(Tabla135[[#This Row],[Registro diligenciado]]=TRUE,_xlfn.IFS(AND(Tabla135[[#This Row],[No. de Control]]=1,Tabla135[[#This Row],[Desplazamiento en la Matriz]]="Impacto"),E1219-(E1219*Tabla135[[#This Row],[Valor del control]]),AND(Tabla135[[#This Row],[No. de Control]]&gt;1,Tabla135[[#This Row],[Desplazamiento en la Matriz]]="Impacto"),AC1218-(AC1218*Tabla135[[#This Row],[Valor del control]]),AND(Tabla135[[#This Row],[No. de Control]]=1,Tabla135[[#This Row],[Desplazamiento en la Matriz]]="Probabilidad"),E1219,AND(Tabla135[[#This Row],[No. de Control]]&gt;1,Tabla135[[#This Row],[Desplazamiento en la Matriz]]="Probabilidad"),AC1218),""),"")</f>
        <v/>
      </c>
      <c r="AD1219" s="310">
        <f>IFERROR(_xlfn.MINIFS(Tabla135[Probabilidad residual],Tabla135[Id Riesgo],Tabla135[[#This Row],[Id Riesgo]]),"")</f>
        <v>0</v>
      </c>
      <c r="AE1219" s="310">
        <f>IFERROR(_xlfn.MINIFS(Tabla135[Impacto residual],Tabla135[Id Riesgo],Tabla135[[#This Row],[Id Riesgo]]),"")</f>
        <v>0</v>
      </c>
      <c r="AF1219" s="310" t="str" cm="1">
        <f t="array" ref="AF121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19" s="310" t="str" cm="1">
        <f t="array" ref="AG121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1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19" s="213"/>
      <c r="AJ1219" s="727">
        <f>_xlfn.MINIFS(Tabla135[Probabilidad residual],Tabla135[Id Riesgo],Tabla135[[#This Row],[Id Riesgo]])</f>
        <v>0</v>
      </c>
      <c r="AK1219" s="727">
        <f>_xlfn.MINIFS(Tabla135[Impacto residual],Tabla135[Id Riesgo],Tabla135[[#This Row],[Id Riesgo]])</f>
        <v>0</v>
      </c>
      <c r="AL1219" s="727"/>
      <c r="AM1219" s="727"/>
      <c r="AN1219" s="213"/>
      <c r="AO1219" s="213"/>
      <c r="AP1219" s="213"/>
      <c r="AQ1219" s="213"/>
      <c r="AR1219" s="213"/>
      <c r="AS1219" s="213"/>
      <c r="AT1219" s="213"/>
      <c r="AU1219" s="213"/>
      <c r="AV1219" s="213"/>
      <c r="AW1219" s="213"/>
      <c r="AX1219" s="213"/>
      <c r="AY1219" s="213"/>
    </row>
    <row r="1220" spans="1:51" ht="14.6" x14ac:dyDescent="0.4">
      <c r="A1220" s="735" t="str">
        <f>Tabla135[[#This Row],[Id Riesgo]]</f>
        <v>RC121</v>
      </c>
      <c r="B1220" s="736" t="str">
        <f>Tabla135[[#This Row],[Riesgo]]</f>
        <v/>
      </c>
      <c r="C1220" s="742" t="b">
        <f>Tabla135[[#This Row],[Identificado en paso 1 y 2?]]</f>
        <v>0</v>
      </c>
      <c r="D1220" s="727" t="str">
        <f>_xlfn.XLOOKUP(Tabla135[[#This Row],[Id Riesgo]],Tabla13[Id Riesgo],Tabla13[Probabilidad],"",1)</f>
        <v/>
      </c>
      <c r="E1220" s="727" t="str">
        <f>IF(C1220=TRUE,_xlfn.XLOOKUP(Tabla135[[#This Row],[Id Riesgo]],Tabla13[Id Riesgo],Tabla13[Porcentaje Impacto],"",1),"")</f>
        <v/>
      </c>
      <c r="F1220" s="290" t="str">
        <f t="shared" si="120"/>
        <v>RC121</v>
      </c>
      <c r="G1220" s="415" t="b">
        <f>_xlfn.XLOOKUP(F1220,Tabla13[Id Riesgo],Tabla13[Registro diligenciado],FALSE,1)</f>
        <v>0</v>
      </c>
      <c r="H1220" s="290" t="str">
        <f>IF(G1220,_xlfn.XLOOKUP(F1220,Tabla6[Id Riesgo],Tabla6[DESCRIPCIÓN DEL RIESGO],FALSE,1),"")</f>
        <v/>
      </c>
      <c r="I1220" s="327" t="str">
        <f>_xlfn.XLOOKUP(Tabla135[[#This Row],[Id Riesgo]],Tabla13[Id Riesgo],Tabla13[Probabilidad])</f>
        <v/>
      </c>
      <c r="J1220" s="327" t="str">
        <f>_xlfn.XLOOKUP(Tabla135[[#This Row],[Id Riesgo]],Tabla13[Id Riesgo],Tabla13[Porcentaje Impacto],"",1)</f>
        <v/>
      </c>
      <c r="K1220" s="311">
        <v>9</v>
      </c>
      <c r="L1220" s="314"/>
      <c r="M1220" s="314"/>
      <c r="N1220" s="314"/>
      <c r="O1220" s="295"/>
      <c r="P1220" s="314"/>
      <c r="Q1220" s="328" t="str">
        <f>_xlfn.TEXTJOIN(" ",TRUE,Tabla135[[#This Row],[Actividad - Acción ¿Qué?
Inicia con verbo]],Tabla135[[#This Row],[Complemento
(Observaciones o desviaciones)]])</f>
        <v/>
      </c>
      <c r="R1220" s="295"/>
      <c r="S1220" s="327" t="str">
        <f>_xlfn.XLOOKUP(Tabla135[[#This Row],[Tipo de control]],Tabla7[Tipo de control],Tabla7[Peso],"",1)</f>
        <v/>
      </c>
      <c r="T1220" s="290" t="str">
        <f>_xlfn.XLOOKUP(Tabla135[[#This Row],[Tipo de control]],Tabla7[Tipo de control],Tabla7[Afectación matriz],"",1)</f>
        <v/>
      </c>
      <c r="U1220" s="295"/>
      <c r="V1220" s="327" t="str">
        <f>_xlfn.XLOOKUP(Tabla135[[#This Row],[Implementación]],Tabla11[Implementación],Tabla11[Peso],"",1)</f>
        <v/>
      </c>
      <c r="W1220" s="295"/>
      <c r="X1220" s="295"/>
      <c r="Y1220" s="295"/>
      <c r="Z1220" s="295"/>
      <c r="AA1220" s="310" t="str">
        <f>IFERROR(Tabla135[[#This Row],[Peso del control]]+Tabla135[[#This Row],[Peso de la implementación]],"")</f>
        <v/>
      </c>
      <c r="AB1220" s="310" t="str" cm="1">
        <f t="array" ref="AB1220">IFERROR(IF(Tabla135[[#This Row],[Registro diligenciado]]=TRUE,_xlfn.IFS(AND(Tabla135[[#This Row],[No. de Control]]=1,Tabla135[[#This Row],[Desplazamiento en la Matriz]]="Probabilidad"),D1220-(D1220*Tabla135[[#This Row],[Valor del control]]),AND(Tabla135[[#This Row],[No. de Control]]&gt;1,Tabla135[[#This Row],[Desplazamiento en la Matriz]]="Probabilidad"),AB1219-(AB1219*Tabla135[[#This Row],[Valor del control]]),AND(Tabla135[[#This Row],[No. de Control]]=1,Tabla135[[#This Row],[Desplazamiento en la Matriz]]="Impacto"),D1220,AND(Tabla135[[#This Row],[No. de Control]]&gt;1,Tabla135[[#This Row],[Desplazamiento en la Matriz]]="Impacto"),AB1219),""),"")</f>
        <v/>
      </c>
      <c r="AC1220" s="310" t="str" cm="1">
        <f t="array" ref="AC1220">IFERROR(IF(Tabla135[[#This Row],[Registro diligenciado]]=TRUE,_xlfn.IFS(AND(Tabla135[[#This Row],[No. de Control]]=1,Tabla135[[#This Row],[Desplazamiento en la Matriz]]="Impacto"),E1220-(E1220*Tabla135[[#This Row],[Valor del control]]),AND(Tabla135[[#This Row],[No. de Control]]&gt;1,Tabla135[[#This Row],[Desplazamiento en la Matriz]]="Impacto"),AC1219-(AC1219*Tabla135[[#This Row],[Valor del control]]),AND(Tabla135[[#This Row],[No. de Control]]=1,Tabla135[[#This Row],[Desplazamiento en la Matriz]]="Probabilidad"),E1220,AND(Tabla135[[#This Row],[No. de Control]]&gt;1,Tabla135[[#This Row],[Desplazamiento en la Matriz]]="Probabilidad"),AC1219),""),"")</f>
        <v/>
      </c>
      <c r="AD1220" s="310">
        <f>IFERROR(_xlfn.MINIFS(Tabla135[Probabilidad residual],Tabla135[Id Riesgo],Tabla135[[#This Row],[Id Riesgo]]),"")</f>
        <v>0</v>
      </c>
      <c r="AE1220" s="310">
        <f>IFERROR(_xlfn.MINIFS(Tabla135[Impacto residual],Tabla135[Id Riesgo],Tabla135[[#This Row],[Id Riesgo]]),"")</f>
        <v>0</v>
      </c>
      <c r="AF1220" s="310" t="str" cm="1">
        <f t="array" ref="AF122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20" s="310" t="str" cm="1">
        <f t="array" ref="AG122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2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20" s="213"/>
      <c r="AJ1220" s="727">
        <f>_xlfn.MINIFS(Tabla135[Probabilidad residual],Tabla135[Id Riesgo],Tabla135[[#This Row],[Id Riesgo]])</f>
        <v>0</v>
      </c>
      <c r="AK1220" s="727">
        <f>_xlfn.MINIFS(Tabla135[Impacto residual],Tabla135[Id Riesgo],Tabla135[[#This Row],[Id Riesgo]])</f>
        <v>0</v>
      </c>
      <c r="AL1220" s="727"/>
      <c r="AM1220" s="727"/>
      <c r="AN1220" s="213"/>
      <c r="AO1220" s="213"/>
      <c r="AP1220" s="213"/>
      <c r="AQ1220" s="213"/>
      <c r="AR1220" s="213"/>
      <c r="AS1220" s="213"/>
      <c r="AT1220" s="213"/>
      <c r="AU1220" s="213"/>
      <c r="AV1220" s="213"/>
      <c r="AW1220" s="213"/>
      <c r="AX1220" s="213"/>
      <c r="AY1220" s="213"/>
    </row>
    <row r="1221" spans="1:51" ht="14.6" x14ac:dyDescent="0.4">
      <c r="A1221" s="735" t="str">
        <f>Tabla135[[#This Row],[Id Riesgo]]</f>
        <v>RC121</v>
      </c>
      <c r="B1221" s="736" t="str">
        <f>Tabla135[[#This Row],[Riesgo]]</f>
        <v/>
      </c>
      <c r="C1221" s="742" t="b">
        <f>Tabla135[[#This Row],[Identificado en paso 1 y 2?]]</f>
        <v>0</v>
      </c>
      <c r="D1221" s="727" t="str">
        <f>_xlfn.XLOOKUP(Tabla135[[#This Row],[Id Riesgo]],Tabla13[Id Riesgo],Tabla13[Probabilidad],"",1)</f>
        <v/>
      </c>
      <c r="E1221" s="727" t="str">
        <f>IF(C1221=TRUE,_xlfn.XLOOKUP(Tabla135[[#This Row],[Id Riesgo]],Tabla13[Id Riesgo],Tabla13[Porcentaje Impacto],"",1),"")</f>
        <v/>
      </c>
      <c r="F1221" s="290" t="str">
        <f t="shared" si="120"/>
        <v>RC121</v>
      </c>
      <c r="G1221" s="415" t="b">
        <f>_xlfn.XLOOKUP(F1221,Tabla13[Id Riesgo],Tabla13[Registro diligenciado],FALSE,1)</f>
        <v>0</v>
      </c>
      <c r="H1221" s="290" t="str">
        <f>IF(G1221,_xlfn.XLOOKUP(F1221,Tabla6[Id Riesgo],Tabla6[DESCRIPCIÓN DEL RIESGO],FALSE,1),"")</f>
        <v/>
      </c>
      <c r="I1221" s="327" t="str">
        <f>_xlfn.XLOOKUP(Tabla135[[#This Row],[Id Riesgo]],Tabla13[Id Riesgo],Tabla13[Probabilidad])</f>
        <v/>
      </c>
      <c r="J1221" s="327" t="str">
        <f>_xlfn.XLOOKUP(Tabla135[[#This Row],[Id Riesgo]],Tabla13[Id Riesgo],Tabla13[Porcentaje Impacto],"",1)</f>
        <v/>
      </c>
      <c r="K1221" s="311">
        <v>10</v>
      </c>
      <c r="L1221" s="314"/>
      <c r="M1221" s="314"/>
      <c r="N1221" s="314"/>
      <c r="O1221" s="295"/>
      <c r="P1221" s="314"/>
      <c r="Q1221" s="328" t="str">
        <f>_xlfn.TEXTJOIN(" ",TRUE,Tabla135[[#This Row],[Actividad - Acción ¿Qué?
Inicia con verbo]],Tabla135[[#This Row],[Complemento
(Observaciones o desviaciones)]])</f>
        <v/>
      </c>
      <c r="R1221" s="295"/>
      <c r="S1221" s="327" t="str">
        <f>_xlfn.XLOOKUP(Tabla135[[#This Row],[Tipo de control]],Tabla7[Tipo de control],Tabla7[Peso],"",1)</f>
        <v/>
      </c>
      <c r="T1221" s="290" t="str">
        <f>_xlfn.XLOOKUP(Tabla135[[#This Row],[Tipo de control]],Tabla7[Tipo de control],Tabla7[Afectación matriz],"",1)</f>
        <v/>
      </c>
      <c r="U1221" s="295"/>
      <c r="V1221" s="327" t="str">
        <f>_xlfn.XLOOKUP(Tabla135[[#This Row],[Implementación]],Tabla11[Implementación],Tabla11[Peso],"",1)</f>
        <v/>
      </c>
      <c r="W1221" s="295"/>
      <c r="X1221" s="295"/>
      <c r="Y1221" s="295"/>
      <c r="Z1221" s="295"/>
      <c r="AA1221" s="310" t="str">
        <f>IFERROR(Tabla135[[#This Row],[Peso del control]]+Tabla135[[#This Row],[Peso de la implementación]],"")</f>
        <v/>
      </c>
      <c r="AB1221" s="310" t="str" cm="1">
        <f t="array" ref="AB1221">IFERROR(IF(Tabla135[[#This Row],[Registro diligenciado]]=TRUE,_xlfn.IFS(AND(Tabla135[[#This Row],[No. de Control]]=1,Tabla135[[#This Row],[Desplazamiento en la Matriz]]="Probabilidad"),D1221-(D1221*Tabla135[[#This Row],[Valor del control]]),AND(Tabla135[[#This Row],[No. de Control]]&gt;1,Tabla135[[#This Row],[Desplazamiento en la Matriz]]="Probabilidad"),AB1220-(AB1220*Tabla135[[#This Row],[Valor del control]]),AND(Tabla135[[#This Row],[No. de Control]]=1,Tabla135[[#This Row],[Desplazamiento en la Matriz]]="Impacto"),D1221,AND(Tabla135[[#This Row],[No. de Control]]&gt;1,Tabla135[[#This Row],[Desplazamiento en la Matriz]]="Impacto"),AB1220),""),"")</f>
        <v/>
      </c>
      <c r="AC1221" s="310" t="str" cm="1">
        <f t="array" ref="AC1221">IFERROR(IF(Tabla135[[#This Row],[Registro diligenciado]]=TRUE,_xlfn.IFS(AND(Tabla135[[#This Row],[No. de Control]]=1,Tabla135[[#This Row],[Desplazamiento en la Matriz]]="Impacto"),E1221-(E1221*Tabla135[[#This Row],[Valor del control]]),AND(Tabla135[[#This Row],[No. de Control]]&gt;1,Tabla135[[#This Row],[Desplazamiento en la Matriz]]="Impacto"),AC1220-(AC1220*Tabla135[[#This Row],[Valor del control]]),AND(Tabla135[[#This Row],[No. de Control]]=1,Tabla135[[#This Row],[Desplazamiento en la Matriz]]="Probabilidad"),E1221,AND(Tabla135[[#This Row],[No. de Control]]&gt;1,Tabla135[[#This Row],[Desplazamiento en la Matriz]]="Probabilidad"),AC1220),""),"")</f>
        <v/>
      </c>
      <c r="AD1221" s="310">
        <f>IFERROR(_xlfn.MINIFS(Tabla135[Probabilidad residual],Tabla135[Id Riesgo],Tabla135[[#This Row],[Id Riesgo]]),"")</f>
        <v>0</v>
      </c>
      <c r="AE1221" s="310">
        <f>IFERROR(_xlfn.MINIFS(Tabla135[Impacto residual],Tabla135[Id Riesgo],Tabla135[[#This Row],[Id Riesgo]]),"")</f>
        <v>0</v>
      </c>
      <c r="AF1221" s="310" t="str" cm="1">
        <f t="array" ref="AF122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21" s="310" t="str" cm="1">
        <f t="array" ref="AG122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2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21" s="213"/>
      <c r="AJ1221" s="727">
        <f>_xlfn.MINIFS(Tabla135[Probabilidad residual],Tabla135[Id Riesgo],Tabla135[[#This Row],[Id Riesgo]])</f>
        <v>0</v>
      </c>
      <c r="AK1221" s="727">
        <f>_xlfn.MINIFS(Tabla135[Impacto residual],Tabla135[Id Riesgo],Tabla135[[#This Row],[Id Riesgo]])</f>
        <v>0</v>
      </c>
      <c r="AL1221" s="727"/>
      <c r="AM1221" s="727"/>
      <c r="AN1221" s="213"/>
      <c r="AO1221" s="213"/>
      <c r="AP1221" s="213"/>
      <c r="AQ1221" s="213"/>
      <c r="AR1221" s="213"/>
      <c r="AS1221" s="213"/>
      <c r="AT1221" s="213"/>
      <c r="AU1221" s="213"/>
      <c r="AV1221" s="213"/>
      <c r="AW1221" s="213"/>
      <c r="AX1221" s="213"/>
      <c r="AY1221" s="213"/>
    </row>
    <row r="1222" spans="1:51" ht="14.6" x14ac:dyDescent="0.4">
      <c r="A1222" s="735" t="str">
        <f>Tabla135[[#This Row],[Id Riesgo]]</f>
        <v>RC122</v>
      </c>
      <c r="B1222" s="736" t="str">
        <f>Tabla135[[#This Row],[Riesgo]]</f>
        <v/>
      </c>
      <c r="C1222" s="742" t="b">
        <f>Tabla135[[#This Row],[Identificado en paso 1 y 2?]]</f>
        <v>0</v>
      </c>
      <c r="D1222" s="727" t="str">
        <f>_xlfn.XLOOKUP(Tabla135[[#This Row],[Id Riesgo]],Tabla13[Id Riesgo],Tabla13[Probabilidad],"",1)</f>
        <v/>
      </c>
      <c r="E1222" s="727" t="str">
        <f>IF(C1222=TRUE,_xlfn.XLOOKUP(Tabla135[[#This Row],[Id Riesgo]],Tabla13[Id Riesgo],Tabla13[Porcentaje Impacto],"",1),"")</f>
        <v/>
      </c>
      <c r="F1222" s="290" t="s">
        <v>253</v>
      </c>
      <c r="G1222" s="415" t="b">
        <f>_xlfn.XLOOKUP(F1222,Tabla13[Id Riesgo],Tabla13[Registro diligenciado],FALSE,1)</f>
        <v>0</v>
      </c>
      <c r="H1222" s="290" t="str">
        <f>IF(G1222,_xlfn.XLOOKUP(F1222,Tabla6[Id Riesgo],Tabla6[DESCRIPCIÓN DEL RIESGO],FALSE,1),"")</f>
        <v/>
      </c>
      <c r="I1222" s="327" t="str">
        <f>_xlfn.XLOOKUP(Tabla135[[#This Row],[Id Riesgo]],Tabla13[Id Riesgo],Tabla13[Probabilidad])</f>
        <v/>
      </c>
      <c r="J1222" s="327" t="str">
        <f>_xlfn.XLOOKUP(Tabla135[[#This Row],[Id Riesgo]],Tabla13[Id Riesgo],Tabla13[Porcentaje Impacto],"",1)</f>
        <v/>
      </c>
      <c r="K1222" s="311">
        <v>1</v>
      </c>
      <c r="L1222" s="314"/>
      <c r="M1222" s="314"/>
      <c r="N1222" s="314"/>
      <c r="O1222" s="295"/>
      <c r="P1222" s="314"/>
      <c r="Q1222" s="328" t="str">
        <f>_xlfn.TEXTJOIN(" ",TRUE,Tabla135[[#This Row],[Actividad - Acción ¿Qué?
Inicia con verbo]],Tabla135[[#This Row],[Complemento
(Observaciones o desviaciones)]])</f>
        <v/>
      </c>
      <c r="R1222" s="295"/>
      <c r="S1222" s="327" t="str">
        <f>_xlfn.XLOOKUP(Tabla135[[#This Row],[Tipo de control]],Tabla7[Tipo de control],Tabla7[Peso],"",1)</f>
        <v/>
      </c>
      <c r="T1222" s="290" t="str">
        <f>_xlfn.XLOOKUP(Tabla135[[#This Row],[Tipo de control]],Tabla7[Tipo de control],Tabla7[Afectación matriz],"",1)</f>
        <v/>
      </c>
      <c r="U1222" s="295"/>
      <c r="V1222" s="327" t="str">
        <f>_xlfn.XLOOKUP(Tabla135[[#This Row],[Implementación]],Tabla11[Implementación],Tabla11[Peso],"",1)</f>
        <v/>
      </c>
      <c r="W1222" s="295"/>
      <c r="X1222" s="295"/>
      <c r="Y1222" s="295"/>
      <c r="Z1222" s="295"/>
      <c r="AA1222" s="310" t="str">
        <f>IFERROR(Tabla135[[#This Row],[Peso del control]]+Tabla135[[#This Row],[Peso de la implementación]],"")</f>
        <v/>
      </c>
      <c r="AB1222" s="310" t="str" cm="1">
        <f t="array" ref="AB1222">IFERROR(IF(Tabla135[[#This Row],[Registro diligenciado]]=TRUE,_xlfn.IFS(AND(Tabla135[[#This Row],[No. de Control]]=1,Tabla135[[#This Row],[Desplazamiento en la Matriz]]="Probabilidad"),D1222-(D1222*Tabla135[[#This Row],[Valor del control]]),AND(Tabla135[[#This Row],[No. de Control]]&gt;1,Tabla135[[#This Row],[Desplazamiento en la Matriz]]="Probabilidad"),AB1221-(AB1221*Tabla135[[#This Row],[Valor del control]]),AND(Tabla135[[#This Row],[No. de Control]]=1,Tabla135[[#This Row],[Desplazamiento en la Matriz]]="Impacto"),D1222,AND(Tabla135[[#This Row],[No. de Control]]&gt;1,Tabla135[[#This Row],[Desplazamiento en la Matriz]]="Impacto"),AB1221),""),"")</f>
        <v/>
      </c>
      <c r="AC1222" s="310" t="str" cm="1">
        <f t="array" ref="AC1222">IFERROR(IF(Tabla135[[#This Row],[Registro diligenciado]]=TRUE,_xlfn.IFS(AND(Tabla135[[#This Row],[No. de Control]]=1,Tabla135[[#This Row],[Desplazamiento en la Matriz]]="Impacto"),E1222-(E1222*Tabla135[[#This Row],[Valor del control]]),AND(Tabla135[[#This Row],[No. de Control]]&gt;1,Tabla135[[#This Row],[Desplazamiento en la Matriz]]="Impacto"),AC1221-(AC1221*Tabla135[[#This Row],[Valor del control]]),AND(Tabla135[[#This Row],[No. de Control]]=1,Tabla135[[#This Row],[Desplazamiento en la Matriz]]="Probabilidad"),E1222,AND(Tabla135[[#This Row],[No. de Control]]&gt;1,Tabla135[[#This Row],[Desplazamiento en la Matriz]]="Probabilidad"),AC1221),""),"")</f>
        <v/>
      </c>
      <c r="AD1222" s="310">
        <f>IFERROR(_xlfn.MINIFS(Tabla135[Probabilidad residual],Tabla135[Id Riesgo],Tabla135[[#This Row],[Id Riesgo]]),"")</f>
        <v>0</v>
      </c>
      <c r="AE1222" s="310">
        <f>IFERROR(_xlfn.MINIFS(Tabla135[Impacto residual],Tabla135[Id Riesgo],Tabla135[[#This Row],[Id Riesgo]]),"")</f>
        <v>0</v>
      </c>
      <c r="AF1222" s="310" t="str" cm="1">
        <f t="array" ref="AF122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22" s="310" t="str" cm="1">
        <f t="array" ref="AG122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2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22" s="213"/>
      <c r="AJ1222" s="727">
        <f>_xlfn.MINIFS(Tabla135[Probabilidad residual],Tabla135[Id Riesgo],Tabla135[[#This Row],[Id Riesgo]])</f>
        <v>0</v>
      </c>
      <c r="AK1222" s="727">
        <f>_xlfn.MINIFS(Tabla135[Impacto residual],Tabla135[Id Riesgo],Tabla135[[#This Row],[Id Riesgo]])</f>
        <v>0</v>
      </c>
      <c r="AL1222" s="727" t="str" cm="1">
        <f t="array" ref="AL1222">IFERROR(_xlfn.IFS(AND(AJ1222&gt;=CONFIGURACIÓN!$BF$6,AJ1222&lt;=CONFIGURACIÓN!$BG$6),CONFIGURACIÓN!$BE$6,AND(AJ1222&gt;=CONFIGURACIÓN!$BF$7,AJ1222&lt;=CONFIGURACIÓN!$BG$7),CONFIGURACIÓN!$BE$7,AND(AJ1222&gt;=CONFIGURACIÓN!$BF$8,AJ1222&lt;=CONFIGURACIÓN!$BG$8),CONFIGURACIÓN!$BE$8,AND(AJ1222&gt;=CONFIGURACIÓN!$BF$9,AJ1222&lt;=CONFIGURACIÓN!$BG$9),CONFIGURACIÓN!$BE$9,AND(AJ1222&gt;=CONFIGURACIÓN!$BF$10,AJ1222&lt;=CONFIGURACIÓN!$BG$10),CONFIGURACIÓN!$BE$10),"")</f>
        <v/>
      </c>
      <c r="AM1222" s="727" t="str" cm="1">
        <f t="array" ref="AM1222">IFERROR(_xlfn.IFS(AND(AK1222&gt;=CONFIGURACIÓN!$BJ$6,AK1222&lt;=CONFIGURACIÓN!$BK$6),CONFIGURACIÓN!$BI$6,AND(AK1222&gt;=CONFIGURACIÓN!$BJ$7,AK1222&lt;=CONFIGURACIÓN!$BK$7),CONFIGURACIÓN!$BI$7,AND(AK1222&gt;=CONFIGURACIÓN!$BJ$8,AK1222&lt;=CONFIGURACIÓN!$BK$8),CONFIGURACIÓN!$BI$8,AND(AK1222&gt;=CONFIGURACIÓN!$BJ$9,AK1222&lt;=CONFIGURACIÓN!$BK$9),CONFIGURACIÓN!$BI$9,AND(AK1222&gt;=CONFIGURACIÓN!$BJ$10,AK1222&lt;=CONFIGURACIÓN!$BK$10),CONFIGURACIÓN!$BI$10),"")</f>
        <v/>
      </c>
      <c r="AN1222" s="213"/>
      <c r="AO1222" s="213"/>
      <c r="AP1222" s="213"/>
      <c r="AQ1222" s="213"/>
      <c r="AR1222" s="213"/>
      <c r="AS1222" s="213"/>
      <c r="AT1222" s="213"/>
      <c r="AU1222" s="213"/>
      <c r="AV1222" s="213"/>
      <c r="AW1222" s="213"/>
      <c r="AX1222" s="213"/>
      <c r="AY1222" s="213"/>
    </row>
    <row r="1223" spans="1:51" ht="14.6" x14ac:dyDescent="0.4">
      <c r="A1223" s="735" t="str">
        <f>Tabla135[[#This Row],[Id Riesgo]]</f>
        <v>RC122</v>
      </c>
      <c r="B1223" s="736" t="str">
        <f>Tabla135[[#This Row],[Riesgo]]</f>
        <v/>
      </c>
      <c r="C1223" s="742" t="b">
        <f>Tabla135[[#This Row],[Identificado en paso 1 y 2?]]</f>
        <v>0</v>
      </c>
      <c r="D1223" s="727" t="str">
        <f>_xlfn.XLOOKUP(Tabla135[[#This Row],[Id Riesgo]],Tabla13[Id Riesgo],Tabla13[Probabilidad],"",1)</f>
        <v/>
      </c>
      <c r="E1223" s="727" t="str">
        <f>IF(C1223=TRUE,_xlfn.XLOOKUP(Tabla135[[#This Row],[Id Riesgo]],Tabla13[Id Riesgo],Tabla13[Porcentaje Impacto],"",1),"")</f>
        <v/>
      </c>
      <c r="F1223" s="290" t="str">
        <f t="shared" ref="F1223:F1231" si="121">F1222</f>
        <v>RC122</v>
      </c>
      <c r="G1223" s="415" t="b">
        <f>_xlfn.XLOOKUP(F1223,Tabla13[Id Riesgo],Tabla13[Registro diligenciado],FALSE,1)</f>
        <v>0</v>
      </c>
      <c r="H1223" s="290" t="str">
        <f>IF(G1223,_xlfn.XLOOKUP(F1223,Tabla6[Id Riesgo],Tabla6[DESCRIPCIÓN DEL RIESGO],FALSE,1),"")</f>
        <v/>
      </c>
      <c r="I1223" s="327" t="str">
        <f>_xlfn.XLOOKUP(Tabla135[[#This Row],[Id Riesgo]],Tabla13[Id Riesgo],Tabla13[Probabilidad])</f>
        <v/>
      </c>
      <c r="J1223" s="327" t="str">
        <f>_xlfn.XLOOKUP(Tabla135[[#This Row],[Id Riesgo]],Tabla13[Id Riesgo],Tabla13[Porcentaje Impacto],"",1)</f>
        <v/>
      </c>
      <c r="K1223" s="311">
        <v>2</v>
      </c>
      <c r="L1223" s="314"/>
      <c r="M1223" s="314"/>
      <c r="N1223" s="314"/>
      <c r="O1223" s="295"/>
      <c r="P1223" s="314"/>
      <c r="Q1223" s="328" t="str">
        <f>_xlfn.TEXTJOIN(" ",TRUE,Tabla135[[#This Row],[Actividad - Acción ¿Qué?
Inicia con verbo]],Tabla135[[#This Row],[Complemento
(Observaciones o desviaciones)]])</f>
        <v/>
      </c>
      <c r="R1223" s="295"/>
      <c r="S1223" s="327" t="str">
        <f>_xlfn.XLOOKUP(Tabla135[[#This Row],[Tipo de control]],Tabla7[Tipo de control],Tabla7[Peso],"",1)</f>
        <v/>
      </c>
      <c r="T1223" s="290" t="str">
        <f>_xlfn.XLOOKUP(Tabla135[[#This Row],[Tipo de control]],Tabla7[Tipo de control],Tabla7[Afectación matriz],"",1)</f>
        <v/>
      </c>
      <c r="U1223" s="295"/>
      <c r="V1223" s="327" t="str">
        <f>_xlfn.XLOOKUP(Tabla135[[#This Row],[Implementación]],Tabla11[Implementación],Tabla11[Peso],"",1)</f>
        <v/>
      </c>
      <c r="W1223" s="295"/>
      <c r="X1223" s="295"/>
      <c r="Y1223" s="295"/>
      <c r="Z1223" s="295"/>
      <c r="AA1223" s="310" t="str">
        <f>IFERROR(Tabla135[[#This Row],[Peso del control]]+Tabla135[[#This Row],[Peso de la implementación]],"")</f>
        <v/>
      </c>
      <c r="AB1223" s="310" t="str" cm="1">
        <f t="array" ref="AB1223">IFERROR(IF(Tabla135[[#This Row],[Registro diligenciado]]=TRUE,_xlfn.IFS(AND(Tabla135[[#This Row],[No. de Control]]=1,Tabla135[[#This Row],[Desplazamiento en la Matriz]]="Probabilidad"),D1223-(D1223*Tabla135[[#This Row],[Valor del control]]),AND(Tabla135[[#This Row],[No. de Control]]&gt;1,Tabla135[[#This Row],[Desplazamiento en la Matriz]]="Probabilidad"),AB1222-(AB1222*Tabla135[[#This Row],[Valor del control]]),AND(Tabla135[[#This Row],[No. de Control]]=1,Tabla135[[#This Row],[Desplazamiento en la Matriz]]="Impacto"),D1223,AND(Tabla135[[#This Row],[No. de Control]]&gt;1,Tabla135[[#This Row],[Desplazamiento en la Matriz]]="Impacto"),AB1222),""),"")</f>
        <v/>
      </c>
      <c r="AC1223" s="310" t="str" cm="1">
        <f t="array" ref="AC1223">IFERROR(IF(Tabla135[[#This Row],[Registro diligenciado]]=TRUE,_xlfn.IFS(AND(Tabla135[[#This Row],[No. de Control]]=1,Tabla135[[#This Row],[Desplazamiento en la Matriz]]="Impacto"),E1223-(E1223*Tabla135[[#This Row],[Valor del control]]),AND(Tabla135[[#This Row],[No. de Control]]&gt;1,Tabla135[[#This Row],[Desplazamiento en la Matriz]]="Impacto"),AC1222-(AC1222*Tabla135[[#This Row],[Valor del control]]),AND(Tabla135[[#This Row],[No. de Control]]=1,Tabla135[[#This Row],[Desplazamiento en la Matriz]]="Probabilidad"),E1223,AND(Tabla135[[#This Row],[No. de Control]]&gt;1,Tabla135[[#This Row],[Desplazamiento en la Matriz]]="Probabilidad"),AC1222),""),"")</f>
        <v/>
      </c>
      <c r="AD1223" s="310">
        <f>IFERROR(_xlfn.MINIFS(Tabla135[Probabilidad residual],Tabla135[Id Riesgo],Tabla135[[#This Row],[Id Riesgo]]),"")</f>
        <v>0</v>
      </c>
      <c r="AE1223" s="310">
        <f>IFERROR(_xlfn.MINIFS(Tabla135[Impacto residual],Tabla135[Id Riesgo],Tabla135[[#This Row],[Id Riesgo]]),"")</f>
        <v>0</v>
      </c>
      <c r="AF1223" s="310" t="str" cm="1">
        <f t="array" ref="AF122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23" s="310" t="str" cm="1">
        <f t="array" ref="AG122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2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23" s="213"/>
      <c r="AJ1223" s="727">
        <f>_xlfn.MINIFS(Tabla135[Probabilidad residual],Tabla135[Id Riesgo],Tabla135[[#This Row],[Id Riesgo]])</f>
        <v>0</v>
      </c>
      <c r="AK1223" s="727">
        <f>_xlfn.MINIFS(Tabla135[Impacto residual],Tabla135[Id Riesgo],Tabla135[[#This Row],[Id Riesgo]])</f>
        <v>0</v>
      </c>
      <c r="AL1223" s="727"/>
      <c r="AM1223" s="727"/>
      <c r="AN1223" s="213"/>
      <c r="AO1223" s="213"/>
      <c r="AP1223" s="213"/>
      <c r="AQ1223" s="213"/>
      <c r="AR1223" s="213"/>
      <c r="AS1223" s="213"/>
      <c r="AT1223" s="213"/>
      <c r="AU1223" s="213"/>
      <c r="AV1223" s="213"/>
      <c r="AW1223" s="213"/>
      <c r="AX1223" s="213"/>
      <c r="AY1223" s="213"/>
    </row>
    <row r="1224" spans="1:51" ht="14.6" x14ac:dyDescent="0.4">
      <c r="A1224" s="735" t="str">
        <f>Tabla135[[#This Row],[Id Riesgo]]</f>
        <v>RC122</v>
      </c>
      <c r="B1224" s="736" t="str">
        <f>Tabla135[[#This Row],[Riesgo]]</f>
        <v/>
      </c>
      <c r="C1224" s="742" t="b">
        <f>Tabla135[[#This Row],[Identificado en paso 1 y 2?]]</f>
        <v>0</v>
      </c>
      <c r="D1224" s="727" t="str">
        <f>_xlfn.XLOOKUP(Tabla135[[#This Row],[Id Riesgo]],Tabla13[Id Riesgo],Tabla13[Probabilidad],"",1)</f>
        <v/>
      </c>
      <c r="E1224" s="727" t="str">
        <f>IF(C1224=TRUE,_xlfn.XLOOKUP(Tabla135[[#This Row],[Id Riesgo]],Tabla13[Id Riesgo],Tabla13[Porcentaje Impacto],"",1),"")</f>
        <v/>
      </c>
      <c r="F1224" s="290" t="str">
        <f t="shared" si="121"/>
        <v>RC122</v>
      </c>
      <c r="G1224" s="415" t="b">
        <f>_xlfn.XLOOKUP(F1224,Tabla13[Id Riesgo],Tabla13[Registro diligenciado],FALSE,1)</f>
        <v>0</v>
      </c>
      <c r="H1224" s="290" t="str">
        <f>IF(G1224,_xlfn.XLOOKUP(F1224,Tabla6[Id Riesgo],Tabla6[DESCRIPCIÓN DEL RIESGO],FALSE,1),"")</f>
        <v/>
      </c>
      <c r="I1224" s="327" t="str">
        <f>_xlfn.XLOOKUP(Tabla135[[#This Row],[Id Riesgo]],Tabla13[Id Riesgo],Tabla13[Probabilidad])</f>
        <v/>
      </c>
      <c r="J1224" s="327" t="str">
        <f>_xlfn.XLOOKUP(Tabla135[[#This Row],[Id Riesgo]],Tabla13[Id Riesgo],Tabla13[Porcentaje Impacto],"",1)</f>
        <v/>
      </c>
      <c r="K1224" s="311">
        <v>3</v>
      </c>
      <c r="L1224" s="314"/>
      <c r="M1224" s="314"/>
      <c r="N1224" s="314"/>
      <c r="O1224" s="295"/>
      <c r="P1224" s="314"/>
      <c r="Q1224" s="328" t="str">
        <f>_xlfn.TEXTJOIN(" ",TRUE,Tabla135[[#This Row],[Actividad - Acción ¿Qué?
Inicia con verbo]],Tabla135[[#This Row],[Complemento
(Observaciones o desviaciones)]])</f>
        <v/>
      </c>
      <c r="R1224" s="295"/>
      <c r="S1224" s="327" t="str">
        <f>_xlfn.XLOOKUP(Tabla135[[#This Row],[Tipo de control]],Tabla7[Tipo de control],Tabla7[Peso],"",1)</f>
        <v/>
      </c>
      <c r="T1224" s="290" t="str">
        <f>_xlfn.XLOOKUP(Tabla135[[#This Row],[Tipo de control]],Tabla7[Tipo de control],Tabla7[Afectación matriz],"",1)</f>
        <v/>
      </c>
      <c r="U1224" s="295"/>
      <c r="V1224" s="327" t="str">
        <f>_xlfn.XLOOKUP(Tabla135[[#This Row],[Implementación]],Tabla11[Implementación],Tabla11[Peso],"",1)</f>
        <v/>
      </c>
      <c r="W1224" s="295"/>
      <c r="X1224" s="295"/>
      <c r="Y1224" s="295"/>
      <c r="Z1224" s="295"/>
      <c r="AA1224" s="310" t="str">
        <f>IFERROR(Tabla135[[#This Row],[Peso del control]]+Tabla135[[#This Row],[Peso de la implementación]],"")</f>
        <v/>
      </c>
      <c r="AB1224" s="310" t="str" cm="1">
        <f t="array" ref="AB1224">IFERROR(IF(Tabla135[[#This Row],[Registro diligenciado]]=TRUE,_xlfn.IFS(AND(Tabla135[[#This Row],[No. de Control]]=1,Tabla135[[#This Row],[Desplazamiento en la Matriz]]="Probabilidad"),D1224-(D1224*Tabla135[[#This Row],[Valor del control]]),AND(Tabla135[[#This Row],[No. de Control]]&gt;1,Tabla135[[#This Row],[Desplazamiento en la Matriz]]="Probabilidad"),AB1223-(AB1223*Tabla135[[#This Row],[Valor del control]]),AND(Tabla135[[#This Row],[No. de Control]]=1,Tabla135[[#This Row],[Desplazamiento en la Matriz]]="Impacto"),D1224,AND(Tabla135[[#This Row],[No. de Control]]&gt;1,Tabla135[[#This Row],[Desplazamiento en la Matriz]]="Impacto"),AB1223),""),"")</f>
        <v/>
      </c>
      <c r="AC1224" s="310" t="str" cm="1">
        <f t="array" ref="AC1224">IFERROR(IF(Tabla135[[#This Row],[Registro diligenciado]]=TRUE,_xlfn.IFS(AND(Tabla135[[#This Row],[No. de Control]]=1,Tabla135[[#This Row],[Desplazamiento en la Matriz]]="Impacto"),E1224-(E1224*Tabla135[[#This Row],[Valor del control]]),AND(Tabla135[[#This Row],[No. de Control]]&gt;1,Tabla135[[#This Row],[Desplazamiento en la Matriz]]="Impacto"),AC1223-(AC1223*Tabla135[[#This Row],[Valor del control]]),AND(Tabla135[[#This Row],[No. de Control]]=1,Tabla135[[#This Row],[Desplazamiento en la Matriz]]="Probabilidad"),E1224,AND(Tabla135[[#This Row],[No. de Control]]&gt;1,Tabla135[[#This Row],[Desplazamiento en la Matriz]]="Probabilidad"),AC1223),""),"")</f>
        <v/>
      </c>
      <c r="AD1224" s="310">
        <f>IFERROR(_xlfn.MINIFS(Tabla135[Probabilidad residual],Tabla135[Id Riesgo],Tabla135[[#This Row],[Id Riesgo]]),"")</f>
        <v>0</v>
      </c>
      <c r="AE1224" s="310">
        <f>IFERROR(_xlfn.MINIFS(Tabla135[Impacto residual],Tabla135[Id Riesgo],Tabla135[[#This Row],[Id Riesgo]]),"")</f>
        <v>0</v>
      </c>
      <c r="AF1224" s="310" t="str" cm="1">
        <f t="array" ref="AF122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24" s="310" t="str" cm="1">
        <f t="array" ref="AG122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2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24" s="213"/>
      <c r="AJ1224" s="727">
        <f>_xlfn.MINIFS(Tabla135[Probabilidad residual],Tabla135[Id Riesgo],Tabla135[[#This Row],[Id Riesgo]])</f>
        <v>0</v>
      </c>
      <c r="AK1224" s="727">
        <f>_xlfn.MINIFS(Tabla135[Impacto residual],Tabla135[Id Riesgo],Tabla135[[#This Row],[Id Riesgo]])</f>
        <v>0</v>
      </c>
      <c r="AL1224" s="727"/>
      <c r="AM1224" s="727"/>
      <c r="AN1224" s="213"/>
      <c r="AO1224" s="213"/>
      <c r="AP1224" s="213"/>
      <c r="AQ1224" s="213"/>
      <c r="AR1224" s="213"/>
      <c r="AS1224" s="213"/>
      <c r="AT1224" s="213"/>
      <c r="AU1224" s="213"/>
      <c r="AV1224" s="213"/>
      <c r="AW1224" s="213"/>
      <c r="AX1224" s="213"/>
      <c r="AY1224" s="213"/>
    </row>
    <row r="1225" spans="1:51" ht="14.6" x14ac:dyDescent="0.4">
      <c r="A1225" s="735" t="str">
        <f>Tabla135[[#This Row],[Id Riesgo]]</f>
        <v>RC122</v>
      </c>
      <c r="B1225" s="736" t="str">
        <f>Tabla135[[#This Row],[Riesgo]]</f>
        <v/>
      </c>
      <c r="C1225" s="742" t="b">
        <f>Tabla135[[#This Row],[Identificado en paso 1 y 2?]]</f>
        <v>0</v>
      </c>
      <c r="D1225" s="727" t="str">
        <f>_xlfn.XLOOKUP(Tabla135[[#This Row],[Id Riesgo]],Tabla13[Id Riesgo],Tabla13[Probabilidad],"",1)</f>
        <v/>
      </c>
      <c r="E1225" s="727" t="str">
        <f>IF(C1225=TRUE,_xlfn.XLOOKUP(Tabla135[[#This Row],[Id Riesgo]],Tabla13[Id Riesgo],Tabla13[Porcentaje Impacto],"",1),"")</f>
        <v/>
      </c>
      <c r="F1225" s="290" t="str">
        <f t="shared" si="121"/>
        <v>RC122</v>
      </c>
      <c r="G1225" s="415" t="b">
        <f>_xlfn.XLOOKUP(F1225,Tabla13[Id Riesgo],Tabla13[Registro diligenciado],FALSE,1)</f>
        <v>0</v>
      </c>
      <c r="H1225" s="290" t="str">
        <f>IF(G1225,_xlfn.XLOOKUP(F1225,Tabla6[Id Riesgo],Tabla6[DESCRIPCIÓN DEL RIESGO],FALSE,1),"")</f>
        <v/>
      </c>
      <c r="I1225" s="327" t="str">
        <f>_xlfn.XLOOKUP(Tabla135[[#This Row],[Id Riesgo]],Tabla13[Id Riesgo],Tabla13[Probabilidad])</f>
        <v/>
      </c>
      <c r="J1225" s="327" t="str">
        <f>_xlfn.XLOOKUP(Tabla135[[#This Row],[Id Riesgo]],Tabla13[Id Riesgo],Tabla13[Porcentaje Impacto],"",1)</f>
        <v/>
      </c>
      <c r="K1225" s="311">
        <v>4</v>
      </c>
      <c r="L1225" s="314"/>
      <c r="M1225" s="314"/>
      <c r="N1225" s="314"/>
      <c r="O1225" s="295"/>
      <c r="P1225" s="314"/>
      <c r="Q1225" s="328" t="str">
        <f>_xlfn.TEXTJOIN(" ",TRUE,Tabla135[[#This Row],[Actividad - Acción ¿Qué?
Inicia con verbo]],Tabla135[[#This Row],[Complemento
(Observaciones o desviaciones)]])</f>
        <v/>
      </c>
      <c r="R1225" s="295"/>
      <c r="S1225" s="327" t="str">
        <f>_xlfn.XLOOKUP(Tabla135[[#This Row],[Tipo de control]],Tabla7[Tipo de control],Tabla7[Peso],"",1)</f>
        <v/>
      </c>
      <c r="T1225" s="290" t="str">
        <f>_xlfn.XLOOKUP(Tabla135[[#This Row],[Tipo de control]],Tabla7[Tipo de control],Tabla7[Afectación matriz],"",1)</f>
        <v/>
      </c>
      <c r="U1225" s="295"/>
      <c r="V1225" s="327" t="str">
        <f>_xlfn.XLOOKUP(Tabla135[[#This Row],[Implementación]],Tabla11[Implementación],Tabla11[Peso],"",1)</f>
        <v/>
      </c>
      <c r="W1225" s="295"/>
      <c r="X1225" s="295"/>
      <c r="Y1225" s="295"/>
      <c r="Z1225" s="295"/>
      <c r="AA1225" s="310" t="str">
        <f>IFERROR(Tabla135[[#This Row],[Peso del control]]+Tabla135[[#This Row],[Peso de la implementación]],"")</f>
        <v/>
      </c>
      <c r="AB1225" s="310" t="str" cm="1">
        <f t="array" ref="AB1225">IFERROR(IF(Tabla135[[#This Row],[Registro diligenciado]]=TRUE,_xlfn.IFS(AND(Tabla135[[#This Row],[No. de Control]]=1,Tabla135[[#This Row],[Desplazamiento en la Matriz]]="Probabilidad"),D1225-(D1225*Tabla135[[#This Row],[Valor del control]]),AND(Tabla135[[#This Row],[No. de Control]]&gt;1,Tabla135[[#This Row],[Desplazamiento en la Matriz]]="Probabilidad"),AB1224-(AB1224*Tabla135[[#This Row],[Valor del control]]),AND(Tabla135[[#This Row],[No. de Control]]=1,Tabla135[[#This Row],[Desplazamiento en la Matriz]]="Impacto"),D1225,AND(Tabla135[[#This Row],[No. de Control]]&gt;1,Tabla135[[#This Row],[Desplazamiento en la Matriz]]="Impacto"),AB1224),""),"")</f>
        <v/>
      </c>
      <c r="AC1225" s="310" t="str" cm="1">
        <f t="array" ref="AC1225">IFERROR(IF(Tabla135[[#This Row],[Registro diligenciado]]=TRUE,_xlfn.IFS(AND(Tabla135[[#This Row],[No. de Control]]=1,Tabla135[[#This Row],[Desplazamiento en la Matriz]]="Impacto"),E1225-(E1225*Tabla135[[#This Row],[Valor del control]]),AND(Tabla135[[#This Row],[No. de Control]]&gt;1,Tabla135[[#This Row],[Desplazamiento en la Matriz]]="Impacto"),AC1224-(AC1224*Tabla135[[#This Row],[Valor del control]]),AND(Tabla135[[#This Row],[No. de Control]]=1,Tabla135[[#This Row],[Desplazamiento en la Matriz]]="Probabilidad"),E1225,AND(Tabla135[[#This Row],[No. de Control]]&gt;1,Tabla135[[#This Row],[Desplazamiento en la Matriz]]="Probabilidad"),AC1224),""),"")</f>
        <v/>
      </c>
      <c r="AD1225" s="310">
        <f>IFERROR(_xlfn.MINIFS(Tabla135[Probabilidad residual],Tabla135[Id Riesgo],Tabla135[[#This Row],[Id Riesgo]]),"")</f>
        <v>0</v>
      </c>
      <c r="AE1225" s="310">
        <f>IFERROR(_xlfn.MINIFS(Tabla135[Impacto residual],Tabla135[Id Riesgo],Tabla135[[#This Row],[Id Riesgo]]),"")</f>
        <v>0</v>
      </c>
      <c r="AF1225" s="310" t="str" cm="1">
        <f t="array" ref="AF122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25" s="310" t="str" cm="1">
        <f t="array" ref="AG122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2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25" s="213"/>
      <c r="AJ1225" s="727">
        <f>_xlfn.MINIFS(Tabla135[Probabilidad residual],Tabla135[Id Riesgo],Tabla135[[#This Row],[Id Riesgo]])</f>
        <v>0</v>
      </c>
      <c r="AK1225" s="727">
        <f>_xlfn.MINIFS(Tabla135[Impacto residual],Tabla135[Id Riesgo],Tabla135[[#This Row],[Id Riesgo]])</f>
        <v>0</v>
      </c>
      <c r="AL1225" s="727"/>
      <c r="AM1225" s="727"/>
      <c r="AN1225" s="213"/>
      <c r="AO1225" s="213"/>
      <c r="AP1225" s="213"/>
      <c r="AQ1225" s="213"/>
      <c r="AR1225" s="213"/>
      <c r="AS1225" s="213"/>
      <c r="AT1225" s="213"/>
      <c r="AU1225" s="213"/>
      <c r="AV1225" s="213"/>
      <c r="AW1225" s="213"/>
      <c r="AX1225" s="213"/>
      <c r="AY1225" s="213"/>
    </row>
    <row r="1226" spans="1:51" ht="14.6" x14ac:dyDescent="0.4">
      <c r="A1226" s="735" t="str">
        <f>Tabla135[[#This Row],[Id Riesgo]]</f>
        <v>RC122</v>
      </c>
      <c r="B1226" s="736" t="str">
        <f>Tabla135[[#This Row],[Riesgo]]</f>
        <v/>
      </c>
      <c r="C1226" s="742" t="b">
        <f>Tabla135[[#This Row],[Identificado en paso 1 y 2?]]</f>
        <v>0</v>
      </c>
      <c r="D1226" s="727" t="str">
        <f>_xlfn.XLOOKUP(Tabla135[[#This Row],[Id Riesgo]],Tabla13[Id Riesgo],Tabla13[Probabilidad],"",1)</f>
        <v/>
      </c>
      <c r="E1226" s="727" t="str">
        <f>IF(C1226=TRUE,_xlfn.XLOOKUP(Tabla135[[#This Row],[Id Riesgo]],Tabla13[Id Riesgo],Tabla13[Porcentaje Impacto],"",1),"")</f>
        <v/>
      </c>
      <c r="F1226" s="290" t="str">
        <f t="shared" si="121"/>
        <v>RC122</v>
      </c>
      <c r="G1226" s="415" t="b">
        <f>_xlfn.XLOOKUP(F1226,Tabla13[Id Riesgo],Tabla13[Registro diligenciado],FALSE,1)</f>
        <v>0</v>
      </c>
      <c r="H1226" s="290" t="str">
        <f>IF(G1226,_xlfn.XLOOKUP(F1226,Tabla6[Id Riesgo],Tabla6[DESCRIPCIÓN DEL RIESGO],FALSE,1),"")</f>
        <v/>
      </c>
      <c r="I1226" s="327" t="str">
        <f>_xlfn.XLOOKUP(Tabla135[[#This Row],[Id Riesgo]],Tabla13[Id Riesgo],Tabla13[Probabilidad])</f>
        <v/>
      </c>
      <c r="J1226" s="327" t="str">
        <f>_xlfn.XLOOKUP(Tabla135[[#This Row],[Id Riesgo]],Tabla13[Id Riesgo],Tabla13[Porcentaje Impacto],"",1)</f>
        <v/>
      </c>
      <c r="K1226" s="311">
        <v>5</v>
      </c>
      <c r="L1226" s="314"/>
      <c r="M1226" s="314"/>
      <c r="N1226" s="314"/>
      <c r="O1226" s="295"/>
      <c r="P1226" s="314"/>
      <c r="Q1226" s="328" t="str">
        <f>_xlfn.TEXTJOIN(" ",TRUE,Tabla135[[#This Row],[Actividad - Acción ¿Qué?
Inicia con verbo]],Tabla135[[#This Row],[Complemento
(Observaciones o desviaciones)]])</f>
        <v/>
      </c>
      <c r="R1226" s="295"/>
      <c r="S1226" s="327" t="str">
        <f>_xlfn.XLOOKUP(Tabla135[[#This Row],[Tipo de control]],Tabla7[Tipo de control],Tabla7[Peso],"",1)</f>
        <v/>
      </c>
      <c r="T1226" s="290" t="str">
        <f>_xlfn.XLOOKUP(Tabla135[[#This Row],[Tipo de control]],Tabla7[Tipo de control],Tabla7[Afectación matriz],"",1)</f>
        <v/>
      </c>
      <c r="U1226" s="295"/>
      <c r="V1226" s="327" t="str">
        <f>_xlfn.XLOOKUP(Tabla135[[#This Row],[Implementación]],Tabla11[Implementación],Tabla11[Peso],"",1)</f>
        <v/>
      </c>
      <c r="W1226" s="295"/>
      <c r="X1226" s="295"/>
      <c r="Y1226" s="295"/>
      <c r="Z1226" s="295"/>
      <c r="AA1226" s="310" t="str">
        <f>IFERROR(Tabla135[[#This Row],[Peso del control]]+Tabla135[[#This Row],[Peso de la implementación]],"")</f>
        <v/>
      </c>
      <c r="AB1226" s="310" t="str" cm="1">
        <f t="array" ref="AB1226">IFERROR(IF(Tabla135[[#This Row],[Registro diligenciado]]=TRUE,_xlfn.IFS(AND(Tabla135[[#This Row],[No. de Control]]=1,Tabla135[[#This Row],[Desplazamiento en la Matriz]]="Probabilidad"),D1226-(D1226*Tabla135[[#This Row],[Valor del control]]),AND(Tabla135[[#This Row],[No. de Control]]&gt;1,Tabla135[[#This Row],[Desplazamiento en la Matriz]]="Probabilidad"),AB1225-(AB1225*Tabla135[[#This Row],[Valor del control]]),AND(Tabla135[[#This Row],[No. de Control]]=1,Tabla135[[#This Row],[Desplazamiento en la Matriz]]="Impacto"),D1226,AND(Tabla135[[#This Row],[No. de Control]]&gt;1,Tabla135[[#This Row],[Desplazamiento en la Matriz]]="Impacto"),AB1225),""),"")</f>
        <v/>
      </c>
      <c r="AC1226" s="310" t="str" cm="1">
        <f t="array" ref="AC1226">IFERROR(IF(Tabla135[[#This Row],[Registro diligenciado]]=TRUE,_xlfn.IFS(AND(Tabla135[[#This Row],[No. de Control]]=1,Tabla135[[#This Row],[Desplazamiento en la Matriz]]="Impacto"),E1226-(E1226*Tabla135[[#This Row],[Valor del control]]),AND(Tabla135[[#This Row],[No. de Control]]&gt;1,Tabla135[[#This Row],[Desplazamiento en la Matriz]]="Impacto"),AC1225-(AC1225*Tabla135[[#This Row],[Valor del control]]),AND(Tabla135[[#This Row],[No. de Control]]=1,Tabla135[[#This Row],[Desplazamiento en la Matriz]]="Probabilidad"),E1226,AND(Tabla135[[#This Row],[No. de Control]]&gt;1,Tabla135[[#This Row],[Desplazamiento en la Matriz]]="Probabilidad"),AC1225),""),"")</f>
        <v/>
      </c>
      <c r="AD1226" s="310">
        <f>IFERROR(_xlfn.MINIFS(Tabla135[Probabilidad residual],Tabla135[Id Riesgo],Tabla135[[#This Row],[Id Riesgo]]),"")</f>
        <v>0</v>
      </c>
      <c r="AE1226" s="310">
        <f>IFERROR(_xlfn.MINIFS(Tabla135[Impacto residual],Tabla135[Id Riesgo],Tabla135[[#This Row],[Id Riesgo]]),"")</f>
        <v>0</v>
      </c>
      <c r="AF1226" s="310" t="str" cm="1">
        <f t="array" ref="AF122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26" s="310" t="str" cm="1">
        <f t="array" ref="AG122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2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26" s="213"/>
      <c r="AJ1226" s="727">
        <f>_xlfn.MINIFS(Tabla135[Probabilidad residual],Tabla135[Id Riesgo],Tabla135[[#This Row],[Id Riesgo]])</f>
        <v>0</v>
      </c>
      <c r="AK1226" s="727">
        <f>_xlfn.MINIFS(Tabla135[Impacto residual],Tabla135[Id Riesgo],Tabla135[[#This Row],[Id Riesgo]])</f>
        <v>0</v>
      </c>
      <c r="AL1226" s="727"/>
      <c r="AM1226" s="727"/>
      <c r="AN1226" s="213"/>
      <c r="AO1226" s="213"/>
      <c r="AP1226" s="213"/>
      <c r="AQ1226" s="213"/>
      <c r="AR1226" s="213"/>
      <c r="AS1226" s="213"/>
      <c r="AT1226" s="213"/>
      <c r="AU1226" s="213"/>
      <c r="AV1226" s="213"/>
      <c r="AW1226" s="213"/>
      <c r="AX1226" s="213"/>
      <c r="AY1226" s="213"/>
    </row>
    <row r="1227" spans="1:51" ht="14.6" x14ac:dyDescent="0.4">
      <c r="A1227" s="735" t="str">
        <f>Tabla135[[#This Row],[Id Riesgo]]</f>
        <v>RC122</v>
      </c>
      <c r="B1227" s="736" t="str">
        <f>Tabla135[[#This Row],[Riesgo]]</f>
        <v/>
      </c>
      <c r="C1227" s="742" t="b">
        <f>Tabla135[[#This Row],[Identificado en paso 1 y 2?]]</f>
        <v>0</v>
      </c>
      <c r="D1227" s="727" t="str">
        <f>_xlfn.XLOOKUP(Tabla135[[#This Row],[Id Riesgo]],Tabla13[Id Riesgo],Tabla13[Probabilidad],"",1)</f>
        <v/>
      </c>
      <c r="E1227" s="727" t="str">
        <f>IF(C1227=TRUE,_xlfn.XLOOKUP(Tabla135[[#This Row],[Id Riesgo]],Tabla13[Id Riesgo],Tabla13[Porcentaje Impacto],"",1),"")</f>
        <v/>
      </c>
      <c r="F1227" s="290" t="str">
        <f t="shared" si="121"/>
        <v>RC122</v>
      </c>
      <c r="G1227" s="415" t="b">
        <f>_xlfn.XLOOKUP(F1227,Tabla13[Id Riesgo],Tabla13[Registro diligenciado],FALSE,1)</f>
        <v>0</v>
      </c>
      <c r="H1227" s="290" t="str">
        <f>IF(G1227,_xlfn.XLOOKUP(F1227,Tabla6[Id Riesgo],Tabla6[DESCRIPCIÓN DEL RIESGO],FALSE,1),"")</f>
        <v/>
      </c>
      <c r="I1227" s="327" t="str">
        <f>_xlfn.XLOOKUP(Tabla135[[#This Row],[Id Riesgo]],Tabla13[Id Riesgo],Tabla13[Probabilidad])</f>
        <v/>
      </c>
      <c r="J1227" s="327" t="str">
        <f>_xlfn.XLOOKUP(Tabla135[[#This Row],[Id Riesgo]],Tabla13[Id Riesgo],Tabla13[Porcentaje Impacto],"",1)</f>
        <v/>
      </c>
      <c r="K1227" s="311">
        <v>6</v>
      </c>
      <c r="L1227" s="314"/>
      <c r="M1227" s="314"/>
      <c r="N1227" s="314"/>
      <c r="O1227" s="295"/>
      <c r="P1227" s="314"/>
      <c r="Q1227" s="328" t="str">
        <f>_xlfn.TEXTJOIN(" ",TRUE,Tabla135[[#This Row],[Actividad - Acción ¿Qué?
Inicia con verbo]],Tabla135[[#This Row],[Complemento
(Observaciones o desviaciones)]])</f>
        <v/>
      </c>
      <c r="R1227" s="295"/>
      <c r="S1227" s="327" t="str">
        <f>_xlfn.XLOOKUP(Tabla135[[#This Row],[Tipo de control]],Tabla7[Tipo de control],Tabla7[Peso],"",1)</f>
        <v/>
      </c>
      <c r="T1227" s="290" t="str">
        <f>_xlfn.XLOOKUP(Tabla135[[#This Row],[Tipo de control]],Tabla7[Tipo de control],Tabla7[Afectación matriz],"",1)</f>
        <v/>
      </c>
      <c r="U1227" s="295"/>
      <c r="V1227" s="327" t="str">
        <f>_xlfn.XLOOKUP(Tabla135[[#This Row],[Implementación]],Tabla11[Implementación],Tabla11[Peso],"",1)</f>
        <v/>
      </c>
      <c r="W1227" s="295"/>
      <c r="X1227" s="295"/>
      <c r="Y1227" s="295"/>
      <c r="Z1227" s="295"/>
      <c r="AA1227" s="310" t="str">
        <f>IFERROR(Tabla135[[#This Row],[Peso del control]]+Tabla135[[#This Row],[Peso de la implementación]],"")</f>
        <v/>
      </c>
      <c r="AB1227" s="310" t="str" cm="1">
        <f t="array" ref="AB1227">IFERROR(IF(Tabla135[[#This Row],[Registro diligenciado]]=TRUE,_xlfn.IFS(AND(Tabla135[[#This Row],[No. de Control]]=1,Tabla135[[#This Row],[Desplazamiento en la Matriz]]="Probabilidad"),D1227-(D1227*Tabla135[[#This Row],[Valor del control]]),AND(Tabla135[[#This Row],[No. de Control]]&gt;1,Tabla135[[#This Row],[Desplazamiento en la Matriz]]="Probabilidad"),AB1226-(AB1226*Tabla135[[#This Row],[Valor del control]]),AND(Tabla135[[#This Row],[No. de Control]]=1,Tabla135[[#This Row],[Desplazamiento en la Matriz]]="Impacto"),D1227,AND(Tabla135[[#This Row],[No. de Control]]&gt;1,Tabla135[[#This Row],[Desplazamiento en la Matriz]]="Impacto"),AB1226),""),"")</f>
        <v/>
      </c>
      <c r="AC1227" s="310" t="str" cm="1">
        <f t="array" ref="AC1227">IFERROR(IF(Tabla135[[#This Row],[Registro diligenciado]]=TRUE,_xlfn.IFS(AND(Tabla135[[#This Row],[No. de Control]]=1,Tabla135[[#This Row],[Desplazamiento en la Matriz]]="Impacto"),E1227-(E1227*Tabla135[[#This Row],[Valor del control]]),AND(Tabla135[[#This Row],[No. de Control]]&gt;1,Tabla135[[#This Row],[Desplazamiento en la Matriz]]="Impacto"),AC1226-(AC1226*Tabla135[[#This Row],[Valor del control]]),AND(Tabla135[[#This Row],[No. de Control]]=1,Tabla135[[#This Row],[Desplazamiento en la Matriz]]="Probabilidad"),E1227,AND(Tabla135[[#This Row],[No. de Control]]&gt;1,Tabla135[[#This Row],[Desplazamiento en la Matriz]]="Probabilidad"),AC1226),""),"")</f>
        <v/>
      </c>
      <c r="AD1227" s="310">
        <f>IFERROR(_xlfn.MINIFS(Tabla135[Probabilidad residual],Tabla135[Id Riesgo],Tabla135[[#This Row],[Id Riesgo]]),"")</f>
        <v>0</v>
      </c>
      <c r="AE1227" s="310">
        <f>IFERROR(_xlfn.MINIFS(Tabla135[Impacto residual],Tabla135[Id Riesgo],Tabla135[[#This Row],[Id Riesgo]]),"")</f>
        <v>0</v>
      </c>
      <c r="AF1227" s="310" t="str" cm="1">
        <f t="array" ref="AF122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27" s="310" t="str" cm="1">
        <f t="array" ref="AG122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2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27" s="213"/>
      <c r="AJ1227" s="727">
        <f>_xlfn.MINIFS(Tabla135[Probabilidad residual],Tabla135[Id Riesgo],Tabla135[[#This Row],[Id Riesgo]])</f>
        <v>0</v>
      </c>
      <c r="AK1227" s="727">
        <f>_xlfn.MINIFS(Tabla135[Impacto residual],Tabla135[Id Riesgo],Tabla135[[#This Row],[Id Riesgo]])</f>
        <v>0</v>
      </c>
      <c r="AL1227" s="727"/>
      <c r="AM1227" s="727"/>
      <c r="AN1227" s="213"/>
      <c r="AO1227" s="213"/>
      <c r="AP1227" s="213"/>
      <c r="AQ1227" s="213"/>
      <c r="AR1227" s="213"/>
      <c r="AS1227" s="213"/>
      <c r="AT1227" s="213"/>
      <c r="AU1227" s="213"/>
      <c r="AV1227" s="213"/>
      <c r="AW1227" s="213"/>
      <c r="AX1227" s="213"/>
      <c r="AY1227" s="213"/>
    </row>
    <row r="1228" spans="1:51" ht="14.6" x14ac:dyDescent="0.4">
      <c r="A1228" s="735" t="str">
        <f>Tabla135[[#This Row],[Id Riesgo]]</f>
        <v>RC122</v>
      </c>
      <c r="B1228" s="736" t="str">
        <f>Tabla135[[#This Row],[Riesgo]]</f>
        <v/>
      </c>
      <c r="C1228" s="742" t="b">
        <f>Tabla135[[#This Row],[Identificado en paso 1 y 2?]]</f>
        <v>0</v>
      </c>
      <c r="D1228" s="727" t="str">
        <f>_xlfn.XLOOKUP(Tabla135[[#This Row],[Id Riesgo]],Tabla13[Id Riesgo],Tabla13[Probabilidad],"",1)</f>
        <v/>
      </c>
      <c r="E1228" s="727" t="str">
        <f>IF(C1228=TRUE,_xlfn.XLOOKUP(Tabla135[[#This Row],[Id Riesgo]],Tabla13[Id Riesgo],Tabla13[Porcentaje Impacto],"",1),"")</f>
        <v/>
      </c>
      <c r="F1228" s="290" t="str">
        <f t="shared" si="121"/>
        <v>RC122</v>
      </c>
      <c r="G1228" s="415" t="b">
        <f>_xlfn.XLOOKUP(F1228,Tabla13[Id Riesgo],Tabla13[Registro diligenciado],FALSE,1)</f>
        <v>0</v>
      </c>
      <c r="H1228" s="290" t="str">
        <f>IF(G1228,_xlfn.XLOOKUP(F1228,Tabla6[Id Riesgo],Tabla6[DESCRIPCIÓN DEL RIESGO],FALSE,1),"")</f>
        <v/>
      </c>
      <c r="I1228" s="327" t="str">
        <f>_xlfn.XLOOKUP(Tabla135[[#This Row],[Id Riesgo]],Tabla13[Id Riesgo],Tabla13[Probabilidad])</f>
        <v/>
      </c>
      <c r="J1228" s="327" t="str">
        <f>_xlfn.XLOOKUP(Tabla135[[#This Row],[Id Riesgo]],Tabla13[Id Riesgo],Tabla13[Porcentaje Impacto],"",1)</f>
        <v/>
      </c>
      <c r="K1228" s="311">
        <v>7</v>
      </c>
      <c r="L1228" s="314"/>
      <c r="M1228" s="314"/>
      <c r="N1228" s="314"/>
      <c r="O1228" s="295"/>
      <c r="P1228" s="314"/>
      <c r="Q1228" s="328" t="str">
        <f>_xlfn.TEXTJOIN(" ",TRUE,Tabla135[[#This Row],[Actividad - Acción ¿Qué?
Inicia con verbo]],Tabla135[[#This Row],[Complemento
(Observaciones o desviaciones)]])</f>
        <v/>
      </c>
      <c r="R1228" s="295"/>
      <c r="S1228" s="327" t="str">
        <f>_xlfn.XLOOKUP(Tabla135[[#This Row],[Tipo de control]],Tabla7[Tipo de control],Tabla7[Peso],"",1)</f>
        <v/>
      </c>
      <c r="T1228" s="290" t="str">
        <f>_xlfn.XLOOKUP(Tabla135[[#This Row],[Tipo de control]],Tabla7[Tipo de control],Tabla7[Afectación matriz],"",1)</f>
        <v/>
      </c>
      <c r="U1228" s="295"/>
      <c r="V1228" s="327" t="str">
        <f>_xlfn.XLOOKUP(Tabla135[[#This Row],[Implementación]],Tabla11[Implementación],Tabla11[Peso],"",1)</f>
        <v/>
      </c>
      <c r="W1228" s="295"/>
      <c r="X1228" s="295"/>
      <c r="Y1228" s="295"/>
      <c r="Z1228" s="295"/>
      <c r="AA1228" s="310" t="str">
        <f>IFERROR(Tabla135[[#This Row],[Peso del control]]+Tabla135[[#This Row],[Peso de la implementación]],"")</f>
        <v/>
      </c>
      <c r="AB1228" s="310" t="str" cm="1">
        <f t="array" ref="AB1228">IFERROR(IF(Tabla135[[#This Row],[Registro diligenciado]]=TRUE,_xlfn.IFS(AND(Tabla135[[#This Row],[No. de Control]]=1,Tabla135[[#This Row],[Desplazamiento en la Matriz]]="Probabilidad"),D1228-(D1228*Tabla135[[#This Row],[Valor del control]]),AND(Tabla135[[#This Row],[No. de Control]]&gt;1,Tabla135[[#This Row],[Desplazamiento en la Matriz]]="Probabilidad"),AB1227-(AB1227*Tabla135[[#This Row],[Valor del control]]),AND(Tabla135[[#This Row],[No. de Control]]=1,Tabla135[[#This Row],[Desplazamiento en la Matriz]]="Impacto"),D1228,AND(Tabla135[[#This Row],[No. de Control]]&gt;1,Tabla135[[#This Row],[Desplazamiento en la Matriz]]="Impacto"),AB1227),""),"")</f>
        <v/>
      </c>
      <c r="AC1228" s="310" t="str" cm="1">
        <f t="array" ref="AC1228">IFERROR(IF(Tabla135[[#This Row],[Registro diligenciado]]=TRUE,_xlfn.IFS(AND(Tabla135[[#This Row],[No. de Control]]=1,Tabla135[[#This Row],[Desplazamiento en la Matriz]]="Impacto"),E1228-(E1228*Tabla135[[#This Row],[Valor del control]]),AND(Tabla135[[#This Row],[No. de Control]]&gt;1,Tabla135[[#This Row],[Desplazamiento en la Matriz]]="Impacto"),AC1227-(AC1227*Tabla135[[#This Row],[Valor del control]]),AND(Tabla135[[#This Row],[No. de Control]]=1,Tabla135[[#This Row],[Desplazamiento en la Matriz]]="Probabilidad"),E1228,AND(Tabla135[[#This Row],[No. de Control]]&gt;1,Tabla135[[#This Row],[Desplazamiento en la Matriz]]="Probabilidad"),AC1227),""),"")</f>
        <v/>
      </c>
      <c r="AD1228" s="310">
        <f>IFERROR(_xlfn.MINIFS(Tabla135[Probabilidad residual],Tabla135[Id Riesgo],Tabla135[[#This Row],[Id Riesgo]]),"")</f>
        <v>0</v>
      </c>
      <c r="AE1228" s="310">
        <f>IFERROR(_xlfn.MINIFS(Tabla135[Impacto residual],Tabla135[Id Riesgo],Tabla135[[#This Row],[Id Riesgo]]),"")</f>
        <v>0</v>
      </c>
      <c r="AF1228" s="310" t="str" cm="1">
        <f t="array" ref="AF122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28" s="310" t="str" cm="1">
        <f t="array" ref="AG122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2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28" s="213"/>
      <c r="AJ1228" s="727">
        <f>_xlfn.MINIFS(Tabla135[Probabilidad residual],Tabla135[Id Riesgo],Tabla135[[#This Row],[Id Riesgo]])</f>
        <v>0</v>
      </c>
      <c r="AK1228" s="727">
        <f>_xlfn.MINIFS(Tabla135[Impacto residual],Tabla135[Id Riesgo],Tabla135[[#This Row],[Id Riesgo]])</f>
        <v>0</v>
      </c>
      <c r="AL1228" s="727"/>
      <c r="AM1228" s="727"/>
      <c r="AN1228" s="213"/>
      <c r="AO1228" s="213"/>
      <c r="AP1228" s="213"/>
      <c r="AQ1228" s="213"/>
      <c r="AR1228" s="213"/>
      <c r="AS1228" s="213"/>
      <c r="AT1228" s="213"/>
      <c r="AU1228" s="213"/>
      <c r="AV1228" s="213"/>
      <c r="AW1228" s="213"/>
      <c r="AX1228" s="213"/>
      <c r="AY1228" s="213"/>
    </row>
    <row r="1229" spans="1:51" ht="14.6" x14ac:dyDescent="0.4">
      <c r="A1229" s="735" t="str">
        <f>Tabla135[[#This Row],[Id Riesgo]]</f>
        <v>RC122</v>
      </c>
      <c r="B1229" s="736" t="str">
        <f>Tabla135[[#This Row],[Riesgo]]</f>
        <v/>
      </c>
      <c r="C1229" s="742" t="b">
        <f>Tabla135[[#This Row],[Identificado en paso 1 y 2?]]</f>
        <v>0</v>
      </c>
      <c r="D1229" s="727" t="str">
        <f>_xlfn.XLOOKUP(Tabla135[[#This Row],[Id Riesgo]],Tabla13[Id Riesgo],Tabla13[Probabilidad],"",1)</f>
        <v/>
      </c>
      <c r="E1229" s="727" t="str">
        <f>IF(C1229=TRUE,_xlfn.XLOOKUP(Tabla135[[#This Row],[Id Riesgo]],Tabla13[Id Riesgo],Tabla13[Porcentaje Impacto],"",1),"")</f>
        <v/>
      </c>
      <c r="F1229" s="290" t="str">
        <f t="shared" si="121"/>
        <v>RC122</v>
      </c>
      <c r="G1229" s="415" t="b">
        <f>_xlfn.XLOOKUP(F1229,Tabla13[Id Riesgo],Tabla13[Registro diligenciado],FALSE,1)</f>
        <v>0</v>
      </c>
      <c r="H1229" s="290" t="str">
        <f>IF(G1229,_xlfn.XLOOKUP(F1229,Tabla6[Id Riesgo],Tabla6[DESCRIPCIÓN DEL RIESGO],FALSE,1),"")</f>
        <v/>
      </c>
      <c r="I1229" s="327" t="str">
        <f>_xlfn.XLOOKUP(Tabla135[[#This Row],[Id Riesgo]],Tabla13[Id Riesgo],Tabla13[Probabilidad])</f>
        <v/>
      </c>
      <c r="J1229" s="327" t="str">
        <f>_xlfn.XLOOKUP(Tabla135[[#This Row],[Id Riesgo]],Tabla13[Id Riesgo],Tabla13[Porcentaje Impacto],"",1)</f>
        <v/>
      </c>
      <c r="K1229" s="311">
        <v>8</v>
      </c>
      <c r="L1229" s="314"/>
      <c r="M1229" s="314"/>
      <c r="N1229" s="314"/>
      <c r="O1229" s="295"/>
      <c r="P1229" s="314"/>
      <c r="Q1229" s="328" t="str">
        <f>_xlfn.TEXTJOIN(" ",TRUE,Tabla135[[#This Row],[Actividad - Acción ¿Qué?
Inicia con verbo]],Tabla135[[#This Row],[Complemento
(Observaciones o desviaciones)]])</f>
        <v/>
      </c>
      <c r="R1229" s="295"/>
      <c r="S1229" s="327" t="str">
        <f>_xlfn.XLOOKUP(Tabla135[[#This Row],[Tipo de control]],Tabla7[Tipo de control],Tabla7[Peso],"",1)</f>
        <v/>
      </c>
      <c r="T1229" s="290" t="str">
        <f>_xlfn.XLOOKUP(Tabla135[[#This Row],[Tipo de control]],Tabla7[Tipo de control],Tabla7[Afectación matriz],"",1)</f>
        <v/>
      </c>
      <c r="U1229" s="295"/>
      <c r="V1229" s="327" t="str">
        <f>_xlfn.XLOOKUP(Tabla135[[#This Row],[Implementación]],Tabla11[Implementación],Tabla11[Peso],"",1)</f>
        <v/>
      </c>
      <c r="W1229" s="295"/>
      <c r="X1229" s="295"/>
      <c r="Y1229" s="295"/>
      <c r="Z1229" s="295"/>
      <c r="AA1229" s="310" t="str">
        <f>IFERROR(Tabla135[[#This Row],[Peso del control]]+Tabla135[[#This Row],[Peso de la implementación]],"")</f>
        <v/>
      </c>
      <c r="AB1229" s="310" t="str" cm="1">
        <f t="array" ref="AB1229">IFERROR(IF(Tabla135[[#This Row],[Registro diligenciado]]=TRUE,_xlfn.IFS(AND(Tabla135[[#This Row],[No. de Control]]=1,Tabla135[[#This Row],[Desplazamiento en la Matriz]]="Probabilidad"),D1229-(D1229*Tabla135[[#This Row],[Valor del control]]),AND(Tabla135[[#This Row],[No. de Control]]&gt;1,Tabla135[[#This Row],[Desplazamiento en la Matriz]]="Probabilidad"),AB1228-(AB1228*Tabla135[[#This Row],[Valor del control]]),AND(Tabla135[[#This Row],[No. de Control]]=1,Tabla135[[#This Row],[Desplazamiento en la Matriz]]="Impacto"),D1229,AND(Tabla135[[#This Row],[No. de Control]]&gt;1,Tabla135[[#This Row],[Desplazamiento en la Matriz]]="Impacto"),AB1228),""),"")</f>
        <v/>
      </c>
      <c r="AC1229" s="310" t="str" cm="1">
        <f t="array" ref="AC1229">IFERROR(IF(Tabla135[[#This Row],[Registro diligenciado]]=TRUE,_xlfn.IFS(AND(Tabla135[[#This Row],[No. de Control]]=1,Tabla135[[#This Row],[Desplazamiento en la Matriz]]="Impacto"),E1229-(E1229*Tabla135[[#This Row],[Valor del control]]),AND(Tabla135[[#This Row],[No. de Control]]&gt;1,Tabla135[[#This Row],[Desplazamiento en la Matriz]]="Impacto"),AC1228-(AC1228*Tabla135[[#This Row],[Valor del control]]),AND(Tabla135[[#This Row],[No. de Control]]=1,Tabla135[[#This Row],[Desplazamiento en la Matriz]]="Probabilidad"),E1229,AND(Tabla135[[#This Row],[No. de Control]]&gt;1,Tabla135[[#This Row],[Desplazamiento en la Matriz]]="Probabilidad"),AC1228),""),"")</f>
        <v/>
      </c>
      <c r="AD1229" s="310">
        <f>IFERROR(_xlfn.MINIFS(Tabla135[Probabilidad residual],Tabla135[Id Riesgo],Tabla135[[#This Row],[Id Riesgo]]),"")</f>
        <v>0</v>
      </c>
      <c r="AE1229" s="310">
        <f>IFERROR(_xlfn.MINIFS(Tabla135[Impacto residual],Tabla135[Id Riesgo],Tabla135[[#This Row],[Id Riesgo]]),"")</f>
        <v>0</v>
      </c>
      <c r="AF1229" s="310" t="str" cm="1">
        <f t="array" ref="AF122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29" s="310" t="str" cm="1">
        <f t="array" ref="AG122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2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29" s="213"/>
      <c r="AJ1229" s="727">
        <f>_xlfn.MINIFS(Tabla135[Probabilidad residual],Tabla135[Id Riesgo],Tabla135[[#This Row],[Id Riesgo]])</f>
        <v>0</v>
      </c>
      <c r="AK1229" s="727">
        <f>_xlfn.MINIFS(Tabla135[Impacto residual],Tabla135[Id Riesgo],Tabla135[[#This Row],[Id Riesgo]])</f>
        <v>0</v>
      </c>
      <c r="AL1229" s="727"/>
      <c r="AM1229" s="727"/>
      <c r="AN1229" s="213"/>
      <c r="AO1229" s="213"/>
      <c r="AP1229" s="213"/>
      <c r="AQ1229" s="213"/>
      <c r="AR1229" s="213"/>
      <c r="AS1229" s="213"/>
      <c r="AT1229" s="213"/>
      <c r="AU1229" s="213"/>
      <c r="AV1229" s="213"/>
      <c r="AW1229" s="213"/>
      <c r="AX1229" s="213"/>
      <c r="AY1229" s="213"/>
    </row>
    <row r="1230" spans="1:51" ht="14.6" x14ac:dyDescent="0.4">
      <c r="A1230" s="735" t="str">
        <f>Tabla135[[#This Row],[Id Riesgo]]</f>
        <v>RC122</v>
      </c>
      <c r="B1230" s="736" t="str">
        <f>Tabla135[[#This Row],[Riesgo]]</f>
        <v/>
      </c>
      <c r="C1230" s="742" t="b">
        <f>Tabla135[[#This Row],[Identificado en paso 1 y 2?]]</f>
        <v>0</v>
      </c>
      <c r="D1230" s="727" t="str">
        <f>_xlfn.XLOOKUP(Tabla135[[#This Row],[Id Riesgo]],Tabla13[Id Riesgo],Tabla13[Probabilidad],"",1)</f>
        <v/>
      </c>
      <c r="E1230" s="727" t="str">
        <f>IF(C1230=TRUE,_xlfn.XLOOKUP(Tabla135[[#This Row],[Id Riesgo]],Tabla13[Id Riesgo],Tabla13[Porcentaje Impacto],"",1),"")</f>
        <v/>
      </c>
      <c r="F1230" s="290" t="str">
        <f t="shared" si="121"/>
        <v>RC122</v>
      </c>
      <c r="G1230" s="415" t="b">
        <f>_xlfn.XLOOKUP(F1230,Tabla13[Id Riesgo],Tabla13[Registro diligenciado],FALSE,1)</f>
        <v>0</v>
      </c>
      <c r="H1230" s="290" t="str">
        <f>IF(G1230,_xlfn.XLOOKUP(F1230,Tabla6[Id Riesgo],Tabla6[DESCRIPCIÓN DEL RIESGO],FALSE,1),"")</f>
        <v/>
      </c>
      <c r="I1230" s="327" t="str">
        <f>_xlfn.XLOOKUP(Tabla135[[#This Row],[Id Riesgo]],Tabla13[Id Riesgo],Tabla13[Probabilidad])</f>
        <v/>
      </c>
      <c r="J1230" s="327" t="str">
        <f>_xlfn.XLOOKUP(Tabla135[[#This Row],[Id Riesgo]],Tabla13[Id Riesgo],Tabla13[Porcentaje Impacto],"",1)</f>
        <v/>
      </c>
      <c r="K1230" s="311">
        <v>9</v>
      </c>
      <c r="L1230" s="314"/>
      <c r="M1230" s="314"/>
      <c r="N1230" s="314"/>
      <c r="O1230" s="295"/>
      <c r="P1230" s="314"/>
      <c r="Q1230" s="328" t="str">
        <f>_xlfn.TEXTJOIN(" ",TRUE,Tabla135[[#This Row],[Actividad - Acción ¿Qué?
Inicia con verbo]],Tabla135[[#This Row],[Complemento
(Observaciones o desviaciones)]])</f>
        <v/>
      </c>
      <c r="R1230" s="295"/>
      <c r="S1230" s="327" t="str">
        <f>_xlfn.XLOOKUP(Tabla135[[#This Row],[Tipo de control]],Tabla7[Tipo de control],Tabla7[Peso],"",1)</f>
        <v/>
      </c>
      <c r="T1230" s="290" t="str">
        <f>_xlfn.XLOOKUP(Tabla135[[#This Row],[Tipo de control]],Tabla7[Tipo de control],Tabla7[Afectación matriz],"",1)</f>
        <v/>
      </c>
      <c r="U1230" s="295"/>
      <c r="V1230" s="327" t="str">
        <f>_xlfn.XLOOKUP(Tabla135[[#This Row],[Implementación]],Tabla11[Implementación],Tabla11[Peso],"",1)</f>
        <v/>
      </c>
      <c r="W1230" s="295"/>
      <c r="X1230" s="295"/>
      <c r="Y1230" s="295"/>
      <c r="Z1230" s="295"/>
      <c r="AA1230" s="310" t="str">
        <f>IFERROR(Tabla135[[#This Row],[Peso del control]]+Tabla135[[#This Row],[Peso de la implementación]],"")</f>
        <v/>
      </c>
      <c r="AB1230" s="310" t="str" cm="1">
        <f t="array" ref="AB1230">IFERROR(IF(Tabla135[[#This Row],[Registro diligenciado]]=TRUE,_xlfn.IFS(AND(Tabla135[[#This Row],[No. de Control]]=1,Tabla135[[#This Row],[Desplazamiento en la Matriz]]="Probabilidad"),D1230-(D1230*Tabla135[[#This Row],[Valor del control]]),AND(Tabla135[[#This Row],[No. de Control]]&gt;1,Tabla135[[#This Row],[Desplazamiento en la Matriz]]="Probabilidad"),AB1229-(AB1229*Tabla135[[#This Row],[Valor del control]]),AND(Tabla135[[#This Row],[No. de Control]]=1,Tabla135[[#This Row],[Desplazamiento en la Matriz]]="Impacto"),D1230,AND(Tabla135[[#This Row],[No. de Control]]&gt;1,Tabla135[[#This Row],[Desplazamiento en la Matriz]]="Impacto"),AB1229),""),"")</f>
        <v/>
      </c>
      <c r="AC1230" s="310" t="str" cm="1">
        <f t="array" ref="AC1230">IFERROR(IF(Tabla135[[#This Row],[Registro diligenciado]]=TRUE,_xlfn.IFS(AND(Tabla135[[#This Row],[No. de Control]]=1,Tabla135[[#This Row],[Desplazamiento en la Matriz]]="Impacto"),E1230-(E1230*Tabla135[[#This Row],[Valor del control]]),AND(Tabla135[[#This Row],[No. de Control]]&gt;1,Tabla135[[#This Row],[Desplazamiento en la Matriz]]="Impacto"),AC1229-(AC1229*Tabla135[[#This Row],[Valor del control]]),AND(Tabla135[[#This Row],[No. de Control]]=1,Tabla135[[#This Row],[Desplazamiento en la Matriz]]="Probabilidad"),E1230,AND(Tabla135[[#This Row],[No. de Control]]&gt;1,Tabla135[[#This Row],[Desplazamiento en la Matriz]]="Probabilidad"),AC1229),""),"")</f>
        <v/>
      </c>
      <c r="AD1230" s="310">
        <f>IFERROR(_xlfn.MINIFS(Tabla135[Probabilidad residual],Tabla135[Id Riesgo],Tabla135[[#This Row],[Id Riesgo]]),"")</f>
        <v>0</v>
      </c>
      <c r="AE1230" s="310">
        <f>IFERROR(_xlfn.MINIFS(Tabla135[Impacto residual],Tabla135[Id Riesgo],Tabla135[[#This Row],[Id Riesgo]]),"")</f>
        <v>0</v>
      </c>
      <c r="AF1230" s="310" t="str" cm="1">
        <f t="array" ref="AF123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30" s="310" t="str" cm="1">
        <f t="array" ref="AG123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3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30" s="213"/>
      <c r="AJ1230" s="727">
        <f>_xlfn.MINIFS(Tabla135[Probabilidad residual],Tabla135[Id Riesgo],Tabla135[[#This Row],[Id Riesgo]])</f>
        <v>0</v>
      </c>
      <c r="AK1230" s="727">
        <f>_xlfn.MINIFS(Tabla135[Impacto residual],Tabla135[Id Riesgo],Tabla135[[#This Row],[Id Riesgo]])</f>
        <v>0</v>
      </c>
      <c r="AL1230" s="727"/>
      <c r="AM1230" s="727"/>
      <c r="AN1230" s="213"/>
      <c r="AO1230" s="213"/>
      <c r="AP1230" s="213"/>
      <c r="AQ1230" s="213"/>
      <c r="AR1230" s="213"/>
      <c r="AS1230" s="213"/>
      <c r="AT1230" s="213"/>
      <c r="AU1230" s="213"/>
      <c r="AV1230" s="213"/>
      <c r="AW1230" s="213"/>
      <c r="AX1230" s="213"/>
      <c r="AY1230" s="213"/>
    </row>
    <row r="1231" spans="1:51" ht="14.6" x14ac:dyDescent="0.4">
      <c r="A1231" s="735" t="str">
        <f>Tabla135[[#This Row],[Id Riesgo]]</f>
        <v>RC122</v>
      </c>
      <c r="B1231" s="736" t="str">
        <f>Tabla135[[#This Row],[Riesgo]]</f>
        <v/>
      </c>
      <c r="C1231" s="742" t="b">
        <f>Tabla135[[#This Row],[Identificado en paso 1 y 2?]]</f>
        <v>0</v>
      </c>
      <c r="D1231" s="727" t="str">
        <f>_xlfn.XLOOKUP(Tabla135[[#This Row],[Id Riesgo]],Tabla13[Id Riesgo],Tabla13[Probabilidad],"",1)</f>
        <v/>
      </c>
      <c r="E1231" s="727" t="str">
        <f>IF(C1231=TRUE,_xlfn.XLOOKUP(Tabla135[[#This Row],[Id Riesgo]],Tabla13[Id Riesgo],Tabla13[Porcentaje Impacto],"",1),"")</f>
        <v/>
      </c>
      <c r="F1231" s="290" t="str">
        <f t="shared" si="121"/>
        <v>RC122</v>
      </c>
      <c r="G1231" s="415" t="b">
        <f>_xlfn.XLOOKUP(F1231,Tabla13[Id Riesgo],Tabla13[Registro diligenciado],FALSE,1)</f>
        <v>0</v>
      </c>
      <c r="H1231" s="290" t="str">
        <f>IF(G1231,_xlfn.XLOOKUP(F1231,Tabla6[Id Riesgo],Tabla6[DESCRIPCIÓN DEL RIESGO],FALSE,1),"")</f>
        <v/>
      </c>
      <c r="I1231" s="327" t="str">
        <f>_xlfn.XLOOKUP(Tabla135[[#This Row],[Id Riesgo]],Tabla13[Id Riesgo],Tabla13[Probabilidad])</f>
        <v/>
      </c>
      <c r="J1231" s="327" t="str">
        <f>_xlfn.XLOOKUP(Tabla135[[#This Row],[Id Riesgo]],Tabla13[Id Riesgo],Tabla13[Porcentaje Impacto],"",1)</f>
        <v/>
      </c>
      <c r="K1231" s="311">
        <v>10</v>
      </c>
      <c r="L1231" s="314"/>
      <c r="M1231" s="314"/>
      <c r="N1231" s="314"/>
      <c r="O1231" s="295"/>
      <c r="P1231" s="314"/>
      <c r="Q1231" s="328" t="str">
        <f>_xlfn.TEXTJOIN(" ",TRUE,Tabla135[[#This Row],[Actividad - Acción ¿Qué?
Inicia con verbo]],Tabla135[[#This Row],[Complemento
(Observaciones o desviaciones)]])</f>
        <v/>
      </c>
      <c r="R1231" s="295"/>
      <c r="S1231" s="327" t="str">
        <f>_xlfn.XLOOKUP(Tabla135[[#This Row],[Tipo de control]],Tabla7[Tipo de control],Tabla7[Peso],"",1)</f>
        <v/>
      </c>
      <c r="T1231" s="290" t="str">
        <f>_xlfn.XLOOKUP(Tabla135[[#This Row],[Tipo de control]],Tabla7[Tipo de control],Tabla7[Afectación matriz],"",1)</f>
        <v/>
      </c>
      <c r="U1231" s="295"/>
      <c r="V1231" s="327" t="str">
        <f>_xlfn.XLOOKUP(Tabla135[[#This Row],[Implementación]],Tabla11[Implementación],Tabla11[Peso],"",1)</f>
        <v/>
      </c>
      <c r="W1231" s="295"/>
      <c r="X1231" s="295"/>
      <c r="Y1231" s="295"/>
      <c r="Z1231" s="295"/>
      <c r="AA1231" s="310" t="str">
        <f>IFERROR(Tabla135[[#This Row],[Peso del control]]+Tabla135[[#This Row],[Peso de la implementación]],"")</f>
        <v/>
      </c>
      <c r="AB1231" s="310" t="str" cm="1">
        <f t="array" ref="AB1231">IFERROR(IF(Tabla135[[#This Row],[Registro diligenciado]]=TRUE,_xlfn.IFS(AND(Tabla135[[#This Row],[No. de Control]]=1,Tabla135[[#This Row],[Desplazamiento en la Matriz]]="Probabilidad"),D1231-(D1231*Tabla135[[#This Row],[Valor del control]]),AND(Tabla135[[#This Row],[No. de Control]]&gt;1,Tabla135[[#This Row],[Desplazamiento en la Matriz]]="Probabilidad"),AB1230-(AB1230*Tabla135[[#This Row],[Valor del control]]),AND(Tabla135[[#This Row],[No. de Control]]=1,Tabla135[[#This Row],[Desplazamiento en la Matriz]]="Impacto"),D1231,AND(Tabla135[[#This Row],[No. de Control]]&gt;1,Tabla135[[#This Row],[Desplazamiento en la Matriz]]="Impacto"),AB1230),""),"")</f>
        <v/>
      </c>
      <c r="AC1231" s="310" t="str" cm="1">
        <f t="array" ref="AC1231">IFERROR(IF(Tabla135[[#This Row],[Registro diligenciado]]=TRUE,_xlfn.IFS(AND(Tabla135[[#This Row],[No. de Control]]=1,Tabla135[[#This Row],[Desplazamiento en la Matriz]]="Impacto"),E1231-(E1231*Tabla135[[#This Row],[Valor del control]]),AND(Tabla135[[#This Row],[No. de Control]]&gt;1,Tabla135[[#This Row],[Desplazamiento en la Matriz]]="Impacto"),AC1230-(AC1230*Tabla135[[#This Row],[Valor del control]]),AND(Tabla135[[#This Row],[No. de Control]]=1,Tabla135[[#This Row],[Desplazamiento en la Matriz]]="Probabilidad"),E1231,AND(Tabla135[[#This Row],[No. de Control]]&gt;1,Tabla135[[#This Row],[Desplazamiento en la Matriz]]="Probabilidad"),AC1230),""),"")</f>
        <v/>
      </c>
      <c r="AD1231" s="310">
        <f>IFERROR(_xlfn.MINIFS(Tabla135[Probabilidad residual],Tabla135[Id Riesgo],Tabla135[[#This Row],[Id Riesgo]]),"")</f>
        <v>0</v>
      </c>
      <c r="AE1231" s="310">
        <f>IFERROR(_xlfn.MINIFS(Tabla135[Impacto residual],Tabla135[Id Riesgo],Tabla135[[#This Row],[Id Riesgo]]),"")</f>
        <v>0</v>
      </c>
      <c r="AF1231" s="310" t="str" cm="1">
        <f t="array" ref="AF123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31" s="310" t="str" cm="1">
        <f t="array" ref="AG123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3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31" s="213"/>
      <c r="AJ1231" s="727">
        <f>_xlfn.MINIFS(Tabla135[Probabilidad residual],Tabla135[Id Riesgo],Tabla135[[#This Row],[Id Riesgo]])</f>
        <v>0</v>
      </c>
      <c r="AK1231" s="727">
        <f>_xlfn.MINIFS(Tabla135[Impacto residual],Tabla135[Id Riesgo],Tabla135[[#This Row],[Id Riesgo]])</f>
        <v>0</v>
      </c>
      <c r="AL1231" s="727"/>
      <c r="AM1231" s="727"/>
      <c r="AN1231" s="213"/>
      <c r="AO1231" s="213"/>
      <c r="AP1231" s="213"/>
      <c r="AQ1231" s="213"/>
      <c r="AR1231" s="213"/>
      <c r="AS1231" s="213"/>
      <c r="AT1231" s="213"/>
      <c r="AU1231" s="213"/>
      <c r="AV1231" s="213"/>
      <c r="AW1231" s="213"/>
      <c r="AX1231" s="213"/>
      <c r="AY1231" s="213"/>
    </row>
    <row r="1232" spans="1:51" ht="14.6" x14ac:dyDescent="0.4">
      <c r="A1232" s="735" t="str">
        <f>Tabla135[[#This Row],[Id Riesgo]]</f>
        <v>RC123</v>
      </c>
      <c r="B1232" s="736" t="str">
        <f>Tabla135[[#This Row],[Riesgo]]</f>
        <v/>
      </c>
      <c r="C1232" s="742" t="b">
        <f>Tabla135[[#This Row],[Identificado en paso 1 y 2?]]</f>
        <v>0</v>
      </c>
      <c r="D1232" s="727" t="str">
        <f>_xlfn.XLOOKUP(Tabla135[[#This Row],[Id Riesgo]],Tabla13[Id Riesgo],Tabla13[Probabilidad],"",1)</f>
        <v/>
      </c>
      <c r="E1232" s="727" t="str">
        <f>IF(C1232=TRUE,_xlfn.XLOOKUP(Tabla135[[#This Row],[Id Riesgo]],Tabla13[Id Riesgo],Tabla13[Porcentaje Impacto],"",1),"")</f>
        <v/>
      </c>
      <c r="F1232" s="290" t="s">
        <v>254</v>
      </c>
      <c r="G1232" s="415" t="b">
        <f>_xlfn.XLOOKUP(F1232,Tabla13[Id Riesgo],Tabla13[Registro diligenciado],FALSE,1)</f>
        <v>0</v>
      </c>
      <c r="H1232" s="290" t="str">
        <f>IF(G1232,_xlfn.XLOOKUP(F1232,Tabla6[Id Riesgo],Tabla6[DESCRIPCIÓN DEL RIESGO],FALSE,1),"")</f>
        <v/>
      </c>
      <c r="I1232" s="327" t="str">
        <f>_xlfn.XLOOKUP(Tabla135[[#This Row],[Id Riesgo]],Tabla13[Id Riesgo],Tabla13[Probabilidad])</f>
        <v/>
      </c>
      <c r="J1232" s="327" t="str">
        <f>_xlfn.XLOOKUP(Tabla135[[#This Row],[Id Riesgo]],Tabla13[Id Riesgo],Tabla13[Porcentaje Impacto],"",1)</f>
        <v/>
      </c>
      <c r="K1232" s="311">
        <v>1</v>
      </c>
      <c r="L1232" s="314"/>
      <c r="M1232" s="314"/>
      <c r="N1232" s="314"/>
      <c r="O1232" s="295"/>
      <c r="P1232" s="314"/>
      <c r="Q1232" s="328" t="str">
        <f>_xlfn.TEXTJOIN(" ",TRUE,Tabla135[[#This Row],[Actividad - Acción ¿Qué?
Inicia con verbo]],Tabla135[[#This Row],[Complemento
(Observaciones o desviaciones)]])</f>
        <v/>
      </c>
      <c r="R1232" s="295"/>
      <c r="S1232" s="327" t="str">
        <f>_xlfn.XLOOKUP(Tabla135[[#This Row],[Tipo de control]],Tabla7[Tipo de control],Tabla7[Peso],"",1)</f>
        <v/>
      </c>
      <c r="T1232" s="290" t="str">
        <f>_xlfn.XLOOKUP(Tabla135[[#This Row],[Tipo de control]],Tabla7[Tipo de control],Tabla7[Afectación matriz],"",1)</f>
        <v/>
      </c>
      <c r="U1232" s="295"/>
      <c r="V1232" s="327" t="str">
        <f>_xlfn.XLOOKUP(Tabla135[[#This Row],[Implementación]],Tabla11[Implementación],Tabla11[Peso],"",1)</f>
        <v/>
      </c>
      <c r="W1232" s="295"/>
      <c r="X1232" s="295"/>
      <c r="Y1232" s="295"/>
      <c r="Z1232" s="295"/>
      <c r="AA1232" s="310" t="str">
        <f>IFERROR(Tabla135[[#This Row],[Peso del control]]+Tabla135[[#This Row],[Peso de la implementación]],"")</f>
        <v/>
      </c>
      <c r="AB1232" s="310" t="str" cm="1">
        <f t="array" ref="AB1232">IFERROR(IF(Tabla135[[#This Row],[Registro diligenciado]]=TRUE,_xlfn.IFS(AND(Tabla135[[#This Row],[No. de Control]]=1,Tabla135[[#This Row],[Desplazamiento en la Matriz]]="Probabilidad"),D1232-(D1232*Tabla135[[#This Row],[Valor del control]]),AND(Tabla135[[#This Row],[No. de Control]]&gt;1,Tabla135[[#This Row],[Desplazamiento en la Matriz]]="Probabilidad"),AB1231-(AB1231*Tabla135[[#This Row],[Valor del control]]),AND(Tabla135[[#This Row],[No. de Control]]=1,Tabla135[[#This Row],[Desplazamiento en la Matriz]]="Impacto"),D1232,AND(Tabla135[[#This Row],[No. de Control]]&gt;1,Tabla135[[#This Row],[Desplazamiento en la Matriz]]="Impacto"),AB1231),""),"")</f>
        <v/>
      </c>
      <c r="AC1232" s="310" t="str" cm="1">
        <f t="array" ref="AC1232">IFERROR(IF(Tabla135[[#This Row],[Registro diligenciado]]=TRUE,_xlfn.IFS(AND(Tabla135[[#This Row],[No. de Control]]=1,Tabla135[[#This Row],[Desplazamiento en la Matriz]]="Impacto"),E1232-(E1232*Tabla135[[#This Row],[Valor del control]]),AND(Tabla135[[#This Row],[No. de Control]]&gt;1,Tabla135[[#This Row],[Desplazamiento en la Matriz]]="Impacto"),AC1231-(AC1231*Tabla135[[#This Row],[Valor del control]]),AND(Tabla135[[#This Row],[No. de Control]]=1,Tabla135[[#This Row],[Desplazamiento en la Matriz]]="Probabilidad"),E1232,AND(Tabla135[[#This Row],[No. de Control]]&gt;1,Tabla135[[#This Row],[Desplazamiento en la Matriz]]="Probabilidad"),AC1231),""),"")</f>
        <v/>
      </c>
      <c r="AD1232" s="310">
        <f>IFERROR(_xlfn.MINIFS(Tabla135[Probabilidad residual],Tabla135[Id Riesgo],Tabla135[[#This Row],[Id Riesgo]]),"")</f>
        <v>0</v>
      </c>
      <c r="AE1232" s="310">
        <f>IFERROR(_xlfn.MINIFS(Tabla135[Impacto residual],Tabla135[Id Riesgo],Tabla135[[#This Row],[Id Riesgo]]),"")</f>
        <v>0</v>
      </c>
      <c r="AF1232" s="310" t="str" cm="1">
        <f t="array" ref="AF123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32" s="310" t="str" cm="1">
        <f t="array" ref="AG123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3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32" s="213"/>
      <c r="AJ1232" s="727">
        <f>_xlfn.MINIFS(Tabla135[Probabilidad residual],Tabla135[Id Riesgo],Tabla135[[#This Row],[Id Riesgo]])</f>
        <v>0</v>
      </c>
      <c r="AK1232" s="727">
        <f>_xlfn.MINIFS(Tabla135[Impacto residual],Tabla135[Id Riesgo],Tabla135[[#This Row],[Id Riesgo]])</f>
        <v>0</v>
      </c>
      <c r="AL1232" s="727" t="str" cm="1">
        <f t="array" ref="AL1232">IFERROR(_xlfn.IFS(AND(AJ1232&gt;=CONFIGURACIÓN!$BF$6,AJ1232&lt;=CONFIGURACIÓN!$BG$6),CONFIGURACIÓN!$BE$6,AND(AJ1232&gt;=CONFIGURACIÓN!$BF$7,AJ1232&lt;=CONFIGURACIÓN!$BG$7),CONFIGURACIÓN!$BE$7,AND(AJ1232&gt;=CONFIGURACIÓN!$BF$8,AJ1232&lt;=CONFIGURACIÓN!$BG$8),CONFIGURACIÓN!$BE$8,AND(AJ1232&gt;=CONFIGURACIÓN!$BF$9,AJ1232&lt;=CONFIGURACIÓN!$BG$9),CONFIGURACIÓN!$BE$9,AND(AJ1232&gt;=CONFIGURACIÓN!$BF$10,AJ1232&lt;=CONFIGURACIÓN!$BG$10),CONFIGURACIÓN!$BE$10),"")</f>
        <v/>
      </c>
      <c r="AM1232" s="727" t="str" cm="1">
        <f t="array" ref="AM1232">IFERROR(_xlfn.IFS(AND(AK1232&gt;=CONFIGURACIÓN!$BJ$6,AK1232&lt;=CONFIGURACIÓN!$BK$6),CONFIGURACIÓN!$BI$6,AND(AK1232&gt;=CONFIGURACIÓN!$BJ$7,AK1232&lt;=CONFIGURACIÓN!$BK$7),CONFIGURACIÓN!$BI$7,AND(AK1232&gt;=CONFIGURACIÓN!$BJ$8,AK1232&lt;=CONFIGURACIÓN!$BK$8),CONFIGURACIÓN!$BI$8,AND(AK1232&gt;=CONFIGURACIÓN!$BJ$9,AK1232&lt;=CONFIGURACIÓN!$BK$9),CONFIGURACIÓN!$BI$9,AND(AK1232&gt;=CONFIGURACIÓN!$BJ$10,AK1232&lt;=CONFIGURACIÓN!$BK$10),CONFIGURACIÓN!$BI$10),"")</f>
        <v/>
      </c>
      <c r="AN1232" s="213"/>
      <c r="AO1232" s="213"/>
      <c r="AP1232" s="213"/>
      <c r="AQ1232" s="213"/>
      <c r="AR1232" s="213"/>
      <c r="AS1232" s="213"/>
      <c r="AT1232" s="213"/>
      <c r="AU1232" s="213"/>
      <c r="AV1232" s="213"/>
      <c r="AW1232" s="213"/>
      <c r="AX1232" s="213"/>
      <c r="AY1232" s="213"/>
    </row>
    <row r="1233" spans="1:51" ht="14.6" x14ac:dyDescent="0.4">
      <c r="A1233" s="735" t="str">
        <f>Tabla135[[#This Row],[Id Riesgo]]</f>
        <v>RC123</v>
      </c>
      <c r="B1233" s="736" t="str">
        <f>Tabla135[[#This Row],[Riesgo]]</f>
        <v/>
      </c>
      <c r="C1233" s="742" t="b">
        <f>Tabla135[[#This Row],[Identificado en paso 1 y 2?]]</f>
        <v>0</v>
      </c>
      <c r="D1233" s="727" t="str">
        <f>_xlfn.XLOOKUP(Tabla135[[#This Row],[Id Riesgo]],Tabla13[Id Riesgo],Tabla13[Probabilidad],"",1)</f>
        <v/>
      </c>
      <c r="E1233" s="727" t="str">
        <f>IF(C1233=TRUE,_xlfn.XLOOKUP(Tabla135[[#This Row],[Id Riesgo]],Tabla13[Id Riesgo],Tabla13[Porcentaje Impacto],"",1),"")</f>
        <v/>
      </c>
      <c r="F1233" s="290" t="str">
        <f t="shared" ref="F1233:F1241" si="122">F1232</f>
        <v>RC123</v>
      </c>
      <c r="G1233" s="415" t="b">
        <f>_xlfn.XLOOKUP(F1233,Tabla13[Id Riesgo],Tabla13[Registro diligenciado],FALSE,1)</f>
        <v>0</v>
      </c>
      <c r="H1233" s="290" t="str">
        <f>IF(G1233,_xlfn.XLOOKUP(F1233,Tabla6[Id Riesgo],Tabla6[DESCRIPCIÓN DEL RIESGO],FALSE,1),"")</f>
        <v/>
      </c>
      <c r="I1233" s="327" t="str">
        <f>_xlfn.XLOOKUP(Tabla135[[#This Row],[Id Riesgo]],Tabla13[Id Riesgo],Tabla13[Probabilidad])</f>
        <v/>
      </c>
      <c r="J1233" s="327" t="str">
        <f>_xlfn.XLOOKUP(Tabla135[[#This Row],[Id Riesgo]],Tabla13[Id Riesgo],Tabla13[Porcentaje Impacto],"",1)</f>
        <v/>
      </c>
      <c r="K1233" s="311">
        <v>2</v>
      </c>
      <c r="L1233" s="314"/>
      <c r="M1233" s="314"/>
      <c r="N1233" s="314"/>
      <c r="O1233" s="295"/>
      <c r="P1233" s="314"/>
      <c r="Q1233" s="328" t="str">
        <f>_xlfn.TEXTJOIN(" ",TRUE,Tabla135[[#This Row],[Actividad - Acción ¿Qué?
Inicia con verbo]],Tabla135[[#This Row],[Complemento
(Observaciones o desviaciones)]])</f>
        <v/>
      </c>
      <c r="R1233" s="295"/>
      <c r="S1233" s="327" t="str">
        <f>_xlfn.XLOOKUP(Tabla135[[#This Row],[Tipo de control]],Tabla7[Tipo de control],Tabla7[Peso],"",1)</f>
        <v/>
      </c>
      <c r="T1233" s="290" t="str">
        <f>_xlfn.XLOOKUP(Tabla135[[#This Row],[Tipo de control]],Tabla7[Tipo de control],Tabla7[Afectación matriz],"",1)</f>
        <v/>
      </c>
      <c r="U1233" s="295"/>
      <c r="V1233" s="327" t="str">
        <f>_xlfn.XLOOKUP(Tabla135[[#This Row],[Implementación]],Tabla11[Implementación],Tabla11[Peso],"",1)</f>
        <v/>
      </c>
      <c r="W1233" s="295"/>
      <c r="X1233" s="295"/>
      <c r="Y1233" s="295"/>
      <c r="Z1233" s="295"/>
      <c r="AA1233" s="310" t="str">
        <f>IFERROR(Tabla135[[#This Row],[Peso del control]]+Tabla135[[#This Row],[Peso de la implementación]],"")</f>
        <v/>
      </c>
      <c r="AB1233" s="310" t="str" cm="1">
        <f t="array" ref="AB1233">IFERROR(IF(Tabla135[[#This Row],[Registro diligenciado]]=TRUE,_xlfn.IFS(AND(Tabla135[[#This Row],[No. de Control]]=1,Tabla135[[#This Row],[Desplazamiento en la Matriz]]="Probabilidad"),D1233-(D1233*Tabla135[[#This Row],[Valor del control]]),AND(Tabla135[[#This Row],[No. de Control]]&gt;1,Tabla135[[#This Row],[Desplazamiento en la Matriz]]="Probabilidad"),AB1232-(AB1232*Tabla135[[#This Row],[Valor del control]]),AND(Tabla135[[#This Row],[No. de Control]]=1,Tabla135[[#This Row],[Desplazamiento en la Matriz]]="Impacto"),D1233,AND(Tabla135[[#This Row],[No. de Control]]&gt;1,Tabla135[[#This Row],[Desplazamiento en la Matriz]]="Impacto"),AB1232),""),"")</f>
        <v/>
      </c>
      <c r="AC1233" s="310" t="str" cm="1">
        <f t="array" ref="AC1233">IFERROR(IF(Tabla135[[#This Row],[Registro diligenciado]]=TRUE,_xlfn.IFS(AND(Tabla135[[#This Row],[No. de Control]]=1,Tabla135[[#This Row],[Desplazamiento en la Matriz]]="Impacto"),E1233-(E1233*Tabla135[[#This Row],[Valor del control]]),AND(Tabla135[[#This Row],[No. de Control]]&gt;1,Tabla135[[#This Row],[Desplazamiento en la Matriz]]="Impacto"),AC1232-(AC1232*Tabla135[[#This Row],[Valor del control]]),AND(Tabla135[[#This Row],[No. de Control]]=1,Tabla135[[#This Row],[Desplazamiento en la Matriz]]="Probabilidad"),E1233,AND(Tabla135[[#This Row],[No. de Control]]&gt;1,Tabla135[[#This Row],[Desplazamiento en la Matriz]]="Probabilidad"),AC1232),""),"")</f>
        <v/>
      </c>
      <c r="AD1233" s="310">
        <f>IFERROR(_xlfn.MINIFS(Tabla135[Probabilidad residual],Tabla135[Id Riesgo],Tabla135[[#This Row],[Id Riesgo]]),"")</f>
        <v>0</v>
      </c>
      <c r="AE1233" s="310">
        <f>IFERROR(_xlfn.MINIFS(Tabla135[Impacto residual],Tabla135[Id Riesgo],Tabla135[[#This Row],[Id Riesgo]]),"")</f>
        <v>0</v>
      </c>
      <c r="AF1233" s="310" t="str" cm="1">
        <f t="array" ref="AF123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33" s="310" t="str" cm="1">
        <f t="array" ref="AG123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3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33" s="213"/>
      <c r="AJ1233" s="727">
        <f>_xlfn.MINIFS(Tabla135[Probabilidad residual],Tabla135[Id Riesgo],Tabla135[[#This Row],[Id Riesgo]])</f>
        <v>0</v>
      </c>
      <c r="AK1233" s="727">
        <f>_xlfn.MINIFS(Tabla135[Impacto residual],Tabla135[Id Riesgo],Tabla135[[#This Row],[Id Riesgo]])</f>
        <v>0</v>
      </c>
      <c r="AL1233" s="727"/>
      <c r="AM1233" s="727"/>
      <c r="AN1233" s="213"/>
      <c r="AO1233" s="213"/>
      <c r="AP1233" s="213"/>
      <c r="AQ1233" s="213"/>
      <c r="AR1233" s="213"/>
      <c r="AS1233" s="213"/>
      <c r="AT1233" s="213"/>
      <c r="AU1233" s="213"/>
      <c r="AV1233" s="213"/>
      <c r="AW1233" s="213"/>
      <c r="AX1233" s="213"/>
      <c r="AY1233" s="213"/>
    </row>
    <row r="1234" spans="1:51" ht="14.6" x14ac:dyDescent="0.4">
      <c r="A1234" s="735" t="str">
        <f>Tabla135[[#This Row],[Id Riesgo]]</f>
        <v>RC123</v>
      </c>
      <c r="B1234" s="736" t="str">
        <f>Tabla135[[#This Row],[Riesgo]]</f>
        <v/>
      </c>
      <c r="C1234" s="742" t="b">
        <f>Tabla135[[#This Row],[Identificado en paso 1 y 2?]]</f>
        <v>0</v>
      </c>
      <c r="D1234" s="727" t="str">
        <f>_xlfn.XLOOKUP(Tabla135[[#This Row],[Id Riesgo]],Tabla13[Id Riesgo],Tabla13[Probabilidad],"",1)</f>
        <v/>
      </c>
      <c r="E1234" s="727" t="str">
        <f>IF(C1234=TRUE,_xlfn.XLOOKUP(Tabla135[[#This Row],[Id Riesgo]],Tabla13[Id Riesgo],Tabla13[Porcentaje Impacto],"",1),"")</f>
        <v/>
      </c>
      <c r="F1234" s="290" t="str">
        <f t="shared" si="122"/>
        <v>RC123</v>
      </c>
      <c r="G1234" s="415" t="b">
        <f>_xlfn.XLOOKUP(F1234,Tabla13[Id Riesgo],Tabla13[Registro diligenciado],FALSE,1)</f>
        <v>0</v>
      </c>
      <c r="H1234" s="290" t="str">
        <f>IF(G1234,_xlfn.XLOOKUP(F1234,Tabla6[Id Riesgo],Tabla6[DESCRIPCIÓN DEL RIESGO],FALSE,1),"")</f>
        <v/>
      </c>
      <c r="I1234" s="327" t="str">
        <f>_xlfn.XLOOKUP(Tabla135[[#This Row],[Id Riesgo]],Tabla13[Id Riesgo],Tabla13[Probabilidad])</f>
        <v/>
      </c>
      <c r="J1234" s="327" t="str">
        <f>_xlfn.XLOOKUP(Tabla135[[#This Row],[Id Riesgo]],Tabla13[Id Riesgo],Tabla13[Porcentaje Impacto],"",1)</f>
        <v/>
      </c>
      <c r="K1234" s="311">
        <v>3</v>
      </c>
      <c r="L1234" s="314"/>
      <c r="M1234" s="314"/>
      <c r="N1234" s="314"/>
      <c r="O1234" s="295"/>
      <c r="P1234" s="314"/>
      <c r="Q1234" s="328" t="str">
        <f>_xlfn.TEXTJOIN(" ",TRUE,Tabla135[[#This Row],[Actividad - Acción ¿Qué?
Inicia con verbo]],Tabla135[[#This Row],[Complemento
(Observaciones o desviaciones)]])</f>
        <v/>
      </c>
      <c r="R1234" s="295"/>
      <c r="S1234" s="327" t="str">
        <f>_xlfn.XLOOKUP(Tabla135[[#This Row],[Tipo de control]],Tabla7[Tipo de control],Tabla7[Peso],"",1)</f>
        <v/>
      </c>
      <c r="T1234" s="290" t="str">
        <f>_xlfn.XLOOKUP(Tabla135[[#This Row],[Tipo de control]],Tabla7[Tipo de control],Tabla7[Afectación matriz],"",1)</f>
        <v/>
      </c>
      <c r="U1234" s="295"/>
      <c r="V1234" s="327" t="str">
        <f>_xlfn.XLOOKUP(Tabla135[[#This Row],[Implementación]],Tabla11[Implementación],Tabla11[Peso],"",1)</f>
        <v/>
      </c>
      <c r="W1234" s="295"/>
      <c r="X1234" s="295"/>
      <c r="Y1234" s="295"/>
      <c r="Z1234" s="295"/>
      <c r="AA1234" s="310" t="str">
        <f>IFERROR(Tabla135[[#This Row],[Peso del control]]+Tabla135[[#This Row],[Peso de la implementación]],"")</f>
        <v/>
      </c>
      <c r="AB1234" s="310" t="str" cm="1">
        <f t="array" ref="AB1234">IFERROR(IF(Tabla135[[#This Row],[Registro diligenciado]]=TRUE,_xlfn.IFS(AND(Tabla135[[#This Row],[No. de Control]]=1,Tabla135[[#This Row],[Desplazamiento en la Matriz]]="Probabilidad"),D1234-(D1234*Tabla135[[#This Row],[Valor del control]]),AND(Tabla135[[#This Row],[No. de Control]]&gt;1,Tabla135[[#This Row],[Desplazamiento en la Matriz]]="Probabilidad"),AB1233-(AB1233*Tabla135[[#This Row],[Valor del control]]),AND(Tabla135[[#This Row],[No. de Control]]=1,Tabla135[[#This Row],[Desplazamiento en la Matriz]]="Impacto"),D1234,AND(Tabla135[[#This Row],[No. de Control]]&gt;1,Tabla135[[#This Row],[Desplazamiento en la Matriz]]="Impacto"),AB1233),""),"")</f>
        <v/>
      </c>
      <c r="AC1234" s="310" t="str" cm="1">
        <f t="array" ref="AC1234">IFERROR(IF(Tabla135[[#This Row],[Registro diligenciado]]=TRUE,_xlfn.IFS(AND(Tabla135[[#This Row],[No. de Control]]=1,Tabla135[[#This Row],[Desplazamiento en la Matriz]]="Impacto"),E1234-(E1234*Tabla135[[#This Row],[Valor del control]]),AND(Tabla135[[#This Row],[No. de Control]]&gt;1,Tabla135[[#This Row],[Desplazamiento en la Matriz]]="Impacto"),AC1233-(AC1233*Tabla135[[#This Row],[Valor del control]]),AND(Tabla135[[#This Row],[No. de Control]]=1,Tabla135[[#This Row],[Desplazamiento en la Matriz]]="Probabilidad"),E1234,AND(Tabla135[[#This Row],[No. de Control]]&gt;1,Tabla135[[#This Row],[Desplazamiento en la Matriz]]="Probabilidad"),AC1233),""),"")</f>
        <v/>
      </c>
      <c r="AD1234" s="310">
        <f>IFERROR(_xlfn.MINIFS(Tabla135[Probabilidad residual],Tabla135[Id Riesgo],Tabla135[[#This Row],[Id Riesgo]]),"")</f>
        <v>0</v>
      </c>
      <c r="AE1234" s="310">
        <f>IFERROR(_xlfn.MINIFS(Tabla135[Impacto residual],Tabla135[Id Riesgo],Tabla135[[#This Row],[Id Riesgo]]),"")</f>
        <v>0</v>
      </c>
      <c r="AF1234" s="310" t="str" cm="1">
        <f t="array" ref="AF123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34" s="310" t="str" cm="1">
        <f t="array" ref="AG123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3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34" s="213"/>
      <c r="AJ1234" s="727">
        <f>_xlfn.MINIFS(Tabla135[Probabilidad residual],Tabla135[Id Riesgo],Tabla135[[#This Row],[Id Riesgo]])</f>
        <v>0</v>
      </c>
      <c r="AK1234" s="727">
        <f>_xlfn.MINIFS(Tabla135[Impacto residual],Tabla135[Id Riesgo],Tabla135[[#This Row],[Id Riesgo]])</f>
        <v>0</v>
      </c>
      <c r="AL1234" s="727"/>
      <c r="AM1234" s="727"/>
      <c r="AN1234" s="213"/>
      <c r="AO1234" s="213"/>
      <c r="AP1234" s="213"/>
      <c r="AQ1234" s="213"/>
      <c r="AR1234" s="213"/>
      <c r="AS1234" s="213"/>
      <c r="AT1234" s="213"/>
      <c r="AU1234" s="213"/>
      <c r="AV1234" s="213"/>
      <c r="AW1234" s="213"/>
      <c r="AX1234" s="213"/>
      <c r="AY1234" s="213"/>
    </row>
    <row r="1235" spans="1:51" ht="14.6" x14ac:dyDescent="0.4">
      <c r="A1235" s="735" t="str">
        <f>Tabla135[[#This Row],[Id Riesgo]]</f>
        <v>RC123</v>
      </c>
      <c r="B1235" s="736" t="str">
        <f>Tabla135[[#This Row],[Riesgo]]</f>
        <v/>
      </c>
      <c r="C1235" s="742" t="b">
        <f>Tabla135[[#This Row],[Identificado en paso 1 y 2?]]</f>
        <v>0</v>
      </c>
      <c r="D1235" s="727" t="str">
        <f>_xlfn.XLOOKUP(Tabla135[[#This Row],[Id Riesgo]],Tabla13[Id Riesgo],Tabla13[Probabilidad],"",1)</f>
        <v/>
      </c>
      <c r="E1235" s="727" t="str">
        <f>IF(C1235=TRUE,_xlfn.XLOOKUP(Tabla135[[#This Row],[Id Riesgo]],Tabla13[Id Riesgo],Tabla13[Porcentaje Impacto],"",1),"")</f>
        <v/>
      </c>
      <c r="F1235" s="290" t="str">
        <f t="shared" si="122"/>
        <v>RC123</v>
      </c>
      <c r="G1235" s="415" t="b">
        <f>_xlfn.XLOOKUP(F1235,Tabla13[Id Riesgo],Tabla13[Registro diligenciado],FALSE,1)</f>
        <v>0</v>
      </c>
      <c r="H1235" s="290" t="str">
        <f>IF(G1235,_xlfn.XLOOKUP(F1235,Tabla6[Id Riesgo],Tabla6[DESCRIPCIÓN DEL RIESGO],FALSE,1),"")</f>
        <v/>
      </c>
      <c r="I1235" s="327" t="str">
        <f>_xlfn.XLOOKUP(Tabla135[[#This Row],[Id Riesgo]],Tabla13[Id Riesgo],Tabla13[Probabilidad])</f>
        <v/>
      </c>
      <c r="J1235" s="327" t="str">
        <f>_xlfn.XLOOKUP(Tabla135[[#This Row],[Id Riesgo]],Tabla13[Id Riesgo],Tabla13[Porcentaje Impacto],"",1)</f>
        <v/>
      </c>
      <c r="K1235" s="311">
        <v>4</v>
      </c>
      <c r="L1235" s="314"/>
      <c r="M1235" s="314"/>
      <c r="N1235" s="314"/>
      <c r="O1235" s="295"/>
      <c r="P1235" s="314"/>
      <c r="Q1235" s="328" t="str">
        <f>_xlfn.TEXTJOIN(" ",TRUE,Tabla135[[#This Row],[Actividad - Acción ¿Qué?
Inicia con verbo]],Tabla135[[#This Row],[Complemento
(Observaciones o desviaciones)]])</f>
        <v/>
      </c>
      <c r="R1235" s="295"/>
      <c r="S1235" s="327" t="str">
        <f>_xlfn.XLOOKUP(Tabla135[[#This Row],[Tipo de control]],Tabla7[Tipo de control],Tabla7[Peso],"",1)</f>
        <v/>
      </c>
      <c r="T1235" s="290" t="str">
        <f>_xlfn.XLOOKUP(Tabla135[[#This Row],[Tipo de control]],Tabla7[Tipo de control],Tabla7[Afectación matriz],"",1)</f>
        <v/>
      </c>
      <c r="U1235" s="295"/>
      <c r="V1235" s="327" t="str">
        <f>_xlfn.XLOOKUP(Tabla135[[#This Row],[Implementación]],Tabla11[Implementación],Tabla11[Peso],"",1)</f>
        <v/>
      </c>
      <c r="W1235" s="295"/>
      <c r="X1235" s="295"/>
      <c r="Y1235" s="295"/>
      <c r="Z1235" s="295"/>
      <c r="AA1235" s="310" t="str">
        <f>IFERROR(Tabla135[[#This Row],[Peso del control]]+Tabla135[[#This Row],[Peso de la implementación]],"")</f>
        <v/>
      </c>
      <c r="AB1235" s="310" t="str" cm="1">
        <f t="array" ref="AB1235">IFERROR(IF(Tabla135[[#This Row],[Registro diligenciado]]=TRUE,_xlfn.IFS(AND(Tabla135[[#This Row],[No. de Control]]=1,Tabla135[[#This Row],[Desplazamiento en la Matriz]]="Probabilidad"),D1235-(D1235*Tabla135[[#This Row],[Valor del control]]),AND(Tabla135[[#This Row],[No. de Control]]&gt;1,Tabla135[[#This Row],[Desplazamiento en la Matriz]]="Probabilidad"),AB1234-(AB1234*Tabla135[[#This Row],[Valor del control]]),AND(Tabla135[[#This Row],[No. de Control]]=1,Tabla135[[#This Row],[Desplazamiento en la Matriz]]="Impacto"),D1235,AND(Tabla135[[#This Row],[No. de Control]]&gt;1,Tabla135[[#This Row],[Desplazamiento en la Matriz]]="Impacto"),AB1234),""),"")</f>
        <v/>
      </c>
      <c r="AC1235" s="310" t="str" cm="1">
        <f t="array" ref="AC1235">IFERROR(IF(Tabla135[[#This Row],[Registro diligenciado]]=TRUE,_xlfn.IFS(AND(Tabla135[[#This Row],[No. de Control]]=1,Tabla135[[#This Row],[Desplazamiento en la Matriz]]="Impacto"),E1235-(E1235*Tabla135[[#This Row],[Valor del control]]),AND(Tabla135[[#This Row],[No. de Control]]&gt;1,Tabla135[[#This Row],[Desplazamiento en la Matriz]]="Impacto"),AC1234-(AC1234*Tabla135[[#This Row],[Valor del control]]),AND(Tabla135[[#This Row],[No. de Control]]=1,Tabla135[[#This Row],[Desplazamiento en la Matriz]]="Probabilidad"),E1235,AND(Tabla135[[#This Row],[No. de Control]]&gt;1,Tabla135[[#This Row],[Desplazamiento en la Matriz]]="Probabilidad"),AC1234),""),"")</f>
        <v/>
      </c>
      <c r="AD1235" s="310">
        <f>IFERROR(_xlfn.MINIFS(Tabla135[Probabilidad residual],Tabla135[Id Riesgo],Tabla135[[#This Row],[Id Riesgo]]),"")</f>
        <v>0</v>
      </c>
      <c r="AE1235" s="310">
        <f>IFERROR(_xlfn.MINIFS(Tabla135[Impacto residual],Tabla135[Id Riesgo],Tabla135[[#This Row],[Id Riesgo]]),"")</f>
        <v>0</v>
      </c>
      <c r="AF1235" s="310" t="str" cm="1">
        <f t="array" ref="AF123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35" s="310" t="str" cm="1">
        <f t="array" ref="AG123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3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35" s="213"/>
      <c r="AJ1235" s="727">
        <f>_xlfn.MINIFS(Tabla135[Probabilidad residual],Tabla135[Id Riesgo],Tabla135[[#This Row],[Id Riesgo]])</f>
        <v>0</v>
      </c>
      <c r="AK1235" s="727">
        <f>_xlfn.MINIFS(Tabla135[Impacto residual],Tabla135[Id Riesgo],Tabla135[[#This Row],[Id Riesgo]])</f>
        <v>0</v>
      </c>
      <c r="AL1235" s="727"/>
      <c r="AM1235" s="727"/>
      <c r="AN1235" s="213"/>
      <c r="AO1235" s="213"/>
      <c r="AP1235" s="213"/>
      <c r="AQ1235" s="213"/>
      <c r="AR1235" s="213"/>
      <c r="AS1235" s="213"/>
      <c r="AT1235" s="213"/>
      <c r="AU1235" s="213"/>
      <c r="AV1235" s="213"/>
      <c r="AW1235" s="213"/>
      <c r="AX1235" s="213"/>
      <c r="AY1235" s="213"/>
    </row>
    <row r="1236" spans="1:51" ht="14.6" x14ac:dyDescent="0.4">
      <c r="A1236" s="735" t="str">
        <f>Tabla135[[#This Row],[Id Riesgo]]</f>
        <v>RC123</v>
      </c>
      <c r="B1236" s="736" t="str">
        <f>Tabla135[[#This Row],[Riesgo]]</f>
        <v/>
      </c>
      <c r="C1236" s="742" t="b">
        <f>Tabla135[[#This Row],[Identificado en paso 1 y 2?]]</f>
        <v>0</v>
      </c>
      <c r="D1236" s="727" t="str">
        <f>_xlfn.XLOOKUP(Tabla135[[#This Row],[Id Riesgo]],Tabla13[Id Riesgo],Tabla13[Probabilidad],"",1)</f>
        <v/>
      </c>
      <c r="E1236" s="727" t="str">
        <f>IF(C1236=TRUE,_xlfn.XLOOKUP(Tabla135[[#This Row],[Id Riesgo]],Tabla13[Id Riesgo],Tabla13[Porcentaje Impacto],"",1),"")</f>
        <v/>
      </c>
      <c r="F1236" s="290" t="str">
        <f t="shared" si="122"/>
        <v>RC123</v>
      </c>
      <c r="G1236" s="415" t="b">
        <f>_xlfn.XLOOKUP(F1236,Tabla13[Id Riesgo],Tabla13[Registro diligenciado],FALSE,1)</f>
        <v>0</v>
      </c>
      <c r="H1236" s="290" t="str">
        <f>IF(G1236,_xlfn.XLOOKUP(F1236,Tabla6[Id Riesgo],Tabla6[DESCRIPCIÓN DEL RIESGO],FALSE,1),"")</f>
        <v/>
      </c>
      <c r="I1236" s="327" t="str">
        <f>_xlfn.XLOOKUP(Tabla135[[#This Row],[Id Riesgo]],Tabla13[Id Riesgo],Tabla13[Probabilidad])</f>
        <v/>
      </c>
      <c r="J1236" s="327" t="str">
        <f>_xlfn.XLOOKUP(Tabla135[[#This Row],[Id Riesgo]],Tabla13[Id Riesgo],Tabla13[Porcentaje Impacto],"",1)</f>
        <v/>
      </c>
      <c r="K1236" s="311">
        <v>5</v>
      </c>
      <c r="L1236" s="314"/>
      <c r="M1236" s="314"/>
      <c r="N1236" s="314"/>
      <c r="O1236" s="295"/>
      <c r="P1236" s="314"/>
      <c r="Q1236" s="328" t="str">
        <f>_xlfn.TEXTJOIN(" ",TRUE,Tabla135[[#This Row],[Actividad - Acción ¿Qué?
Inicia con verbo]],Tabla135[[#This Row],[Complemento
(Observaciones o desviaciones)]])</f>
        <v/>
      </c>
      <c r="R1236" s="295"/>
      <c r="S1236" s="327" t="str">
        <f>_xlfn.XLOOKUP(Tabla135[[#This Row],[Tipo de control]],Tabla7[Tipo de control],Tabla7[Peso],"",1)</f>
        <v/>
      </c>
      <c r="T1236" s="290" t="str">
        <f>_xlfn.XLOOKUP(Tabla135[[#This Row],[Tipo de control]],Tabla7[Tipo de control],Tabla7[Afectación matriz],"",1)</f>
        <v/>
      </c>
      <c r="U1236" s="295"/>
      <c r="V1236" s="327" t="str">
        <f>_xlfn.XLOOKUP(Tabla135[[#This Row],[Implementación]],Tabla11[Implementación],Tabla11[Peso],"",1)</f>
        <v/>
      </c>
      <c r="W1236" s="295"/>
      <c r="X1236" s="295"/>
      <c r="Y1236" s="295"/>
      <c r="Z1236" s="295"/>
      <c r="AA1236" s="310" t="str">
        <f>IFERROR(Tabla135[[#This Row],[Peso del control]]+Tabla135[[#This Row],[Peso de la implementación]],"")</f>
        <v/>
      </c>
      <c r="AB1236" s="310" t="str" cm="1">
        <f t="array" ref="AB1236">IFERROR(IF(Tabla135[[#This Row],[Registro diligenciado]]=TRUE,_xlfn.IFS(AND(Tabla135[[#This Row],[No. de Control]]=1,Tabla135[[#This Row],[Desplazamiento en la Matriz]]="Probabilidad"),D1236-(D1236*Tabla135[[#This Row],[Valor del control]]),AND(Tabla135[[#This Row],[No. de Control]]&gt;1,Tabla135[[#This Row],[Desplazamiento en la Matriz]]="Probabilidad"),AB1235-(AB1235*Tabla135[[#This Row],[Valor del control]]),AND(Tabla135[[#This Row],[No. de Control]]=1,Tabla135[[#This Row],[Desplazamiento en la Matriz]]="Impacto"),D1236,AND(Tabla135[[#This Row],[No. de Control]]&gt;1,Tabla135[[#This Row],[Desplazamiento en la Matriz]]="Impacto"),AB1235),""),"")</f>
        <v/>
      </c>
      <c r="AC1236" s="310" t="str" cm="1">
        <f t="array" ref="AC1236">IFERROR(IF(Tabla135[[#This Row],[Registro diligenciado]]=TRUE,_xlfn.IFS(AND(Tabla135[[#This Row],[No. de Control]]=1,Tabla135[[#This Row],[Desplazamiento en la Matriz]]="Impacto"),E1236-(E1236*Tabla135[[#This Row],[Valor del control]]),AND(Tabla135[[#This Row],[No. de Control]]&gt;1,Tabla135[[#This Row],[Desplazamiento en la Matriz]]="Impacto"),AC1235-(AC1235*Tabla135[[#This Row],[Valor del control]]),AND(Tabla135[[#This Row],[No. de Control]]=1,Tabla135[[#This Row],[Desplazamiento en la Matriz]]="Probabilidad"),E1236,AND(Tabla135[[#This Row],[No. de Control]]&gt;1,Tabla135[[#This Row],[Desplazamiento en la Matriz]]="Probabilidad"),AC1235),""),"")</f>
        <v/>
      </c>
      <c r="AD1236" s="310">
        <f>IFERROR(_xlfn.MINIFS(Tabla135[Probabilidad residual],Tabla135[Id Riesgo],Tabla135[[#This Row],[Id Riesgo]]),"")</f>
        <v>0</v>
      </c>
      <c r="AE1236" s="310">
        <f>IFERROR(_xlfn.MINIFS(Tabla135[Impacto residual],Tabla135[Id Riesgo],Tabla135[[#This Row],[Id Riesgo]]),"")</f>
        <v>0</v>
      </c>
      <c r="AF1236" s="310" t="str" cm="1">
        <f t="array" ref="AF123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36" s="310" t="str" cm="1">
        <f t="array" ref="AG123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3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36" s="213"/>
      <c r="AJ1236" s="727">
        <f>_xlfn.MINIFS(Tabla135[Probabilidad residual],Tabla135[Id Riesgo],Tabla135[[#This Row],[Id Riesgo]])</f>
        <v>0</v>
      </c>
      <c r="AK1236" s="727">
        <f>_xlfn.MINIFS(Tabla135[Impacto residual],Tabla135[Id Riesgo],Tabla135[[#This Row],[Id Riesgo]])</f>
        <v>0</v>
      </c>
      <c r="AL1236" s="727"/>
      <c r="AM1236" s="727"/>
      <c r="AN1236" s="213"/>
      <c r="AO1236" s="213"/>
      <c r="AP1236" s="213"/>
      <c r="AQ1236" s="213"/>
      <c r="AR1236" s="213"/>
      <c r="AS1236" s="213"/>
      <c r="AT1236" s="213"/>
      <c r="AU1236" s="213"/>
      <c r="AV1236" s="213"/>
      <c r="AW1236" s="213"/>
      <c r="AX1236" s="213"/>
      <c r="AY1236" s="213"/>
    </row>
    <row r="1237" spans="1:51" ht="14.6" x14ac:dyDescent="0.4">
      <c r="A1237" s="735" t="str">
        <f>Tabla135[[#This Row],[Id Riesgo]]</f>
        <v>RC123</v>
      </c>
      <c r="B1237" s="736" t="str">
        <f>Tabla135[[#This Row],[Riesgo]]</f>
        <v/>
      </c>
      <c r="C1237" s="742" t="b">
        <f>Tabla135[[#This Row],[Identificado en paso 1 y 2?]]</f>
        <v>0</v>
      </c>
      <c r="D1237" s="727" t="str">
        <f>_xlfn.XLOOKUP(Tabla135[[#This Row],[Id Riesgo]],Tabla13[Id Riesgo],Tabla13[Probabilidad],"",1)</f>
        <v/>
      </c>
      <c r="E1237" s="727" t="str">
        <f>IF(C1237=TRUE,_xlfn.XLOOKUP(Tabla135[[#This Row],[Id Riesgo]],Tabla13[Id Riesgo],Tabla13[Porcentaje Impacto],"",1),"")</f>
        <v/>
      </c>
      <c r="F1237" s="290" t="str">
        <f t="shared" si="122"/>
        <v>RC123</v>
      </c>
      <c r="G1237" s="415" t="b">
        <f>_xlfn.XLOOKUP(F1237,Tabla13[Id Riesgo],Tabla13[Registro diligenciado],FALSE,1)</f>
        <v>0</v>
      </c>
      <c r="H1237" s="290" t="str">
        <f>IF(G1237,_xlfn.XLOOKUP(F1237,Tabla6[Id Riesgo],Tabla6[DESCRIPCIÓN DEL RIESGO],FALSE,1),"")</f>
        <v/>
      </c>
      <c r="I1237" s="327" t="str">
        <f>_xlfn.XLOOKUP(Tabla135[[#This Row],[Id Riesgo]],Tabla13[Id Riesgo],Tabla13[Probabilidad])</f>
        <v/>
      </c>
      <c r="J1237" s="327" t="str">
        <f>_xlfn.XLOOKUP(Tabla135[[#This Row],[Id Riesgo]],Tabla13[Id Riesgo],Tabla13[Porcentaje Impacto],"",1)</f>
        <v/>
      </c>
      <c r="K1237" s="311">
        <v>6</v>
      </c>
      <c r="L1237" s="314"/>
      <c r="M1237" s="314"/>
      <c r="N1237" s="314"/>
      <c r="O1237" s="295"/>
      <c r="P1237" s="314"/>
      <c r="Q1237" s="328" t="str">
        <f>_xlfn.TEXTJOIN(" ",TRUE,Tabla135[[#This Row],[Actividad - Acción ¿Qué?
Inicia con verbo]],Tabla135[[#This Row],[Complemento
(Observaciones o desviaciones)]])</f>
        <v/>
      </c>
      <c r="R1237" s="295"/>
      <c r="S1237" s="327" t="str">
        <f>_xlfn.XLOOKUP(Tabla135[[#This Row],[Tipo de control]],Tabla7[Tipo de control],Tabla7[Peso],"",1)</f>
        <v/>
      </c>
      <c r="T1237" s="290" t="str">
        <f>_xlfn.XLOOKUP(Tabla135[[#This Row],[Tipo de control]],Tabla7[Tipo de control],Tabla7[Afectación matriz],"",1)</f>
        <v/>
      </c>
      <c r="U1237" s="295"/>
      <c r="V1237" s="327" t="str">
        <f>_xlfn.XLOOKUP(Tabla135[[#This Row],[Implementación]],Tabla11[Implementación],Tabla11[Peso],"",1)</f>
        <v/>
      </c>
      <c r="W1237" s="295"/>
      <c r="X1237" s="295"/>
      <c r="Y1237" s="295"/>
      <c r="Z1237" s="295"/>
      <c r="AA1237" s="310" t="str">
        <f>IFERROR(Tabla135[[#This Row],[Peso del control]]+Tabla135[[#This Row],[Peso de la implementación]],"")</f>
        <v/>
      </c>
      <c r="AB1237" s="310" t="str" cm="1">
        <f t="array" ref="AB1237">IFERROR(IF(Tabla135[[#This Row],[Registro diligenciado]]=TRUE,_xlfn.IFS(AND(Tabla135[[#This Row],[No. de Control]]=1,Tabla135[[#This Row],[Desplazamiento en la Matriz]]="Probabilidad"),D1237-(D1237*Tabla135[[#This Row],[Valor del control]]),AND(Tabla135[[#This Row],[No. de Control]]&gt;1,Tabla135[[#This Row],[Desplazamiento en la Matriz]]="Probabilidad"),AB1236-(AB1236*Tabla135[[#This Row],[Valor del control]]),AND(Tabla135[[#This Row],[No. de Control]]=1,Tabla135[[#This Row],[Desplazamiento en la Matriz]]="Impacto"),D1237,AND(Tabla135[[#This Row],[No. de Control]]&gt;1,Tabla135[[#This Row],[Desplazamiento en la Matriz]]="Impacto"),AB1236),""),"")</f>
        <v/>
      </c>
      <c r="AC1237" s="310" t="str" cm="1">
        <f t="array" ref="AC1237">IFERROR(IF(Tabla135[[#This Row],[Registro diligenciado]]=TRUE,_xlfn.IFS(AND(Tabla135[[#This Row],[No. de Control]]=1,Tabla135[[#This Row],[Desplazamiento en la Matriz]]="Impacto"),E1237-(E1237*Tabla135[[#This Row],[Valor del control]]),AND(Tabla135[[#This Row],[No. de Control]]&gt;1,Tabla135[[#This Row],[Desplazamiento en la Matriz]]="Impacto"),AC1236-(AC1236*Tabla135[[#This Row],[Valor del control]]),AND(Tabla135[[#This Row],[No. de Control]]=1,Tabla135[[#This Row],[Desplazamiento en la Matriz]]="Probabilidad"),E1237,AND(Tabla135[[#This Row],[No. de Control]]&gt;1,Tabla135[[#This Row],[Desplazamiento en la Matriz]]="Probabilidad"),AC1236),""),"")</f>
        <v/>
      </c>
      <c r="AD1237" s="310">
        <f>IFERROR(_xlfn.MINIFS(Tabla135[Probabilidad residual],Tabla135[Id Riesgo],Tabla135[[#This Row],[Id Riesgo]]),"")</f>
        <v>0</v>
      </c>
      <c r="AE1237" s="310">
        <f>IFERROR(_xlfn.MINIFS(Tabla135[Impacto residual],Tabla135[Id Riesgo],Tabla135[[#This Row],[Id Riesgo]]),"")</f>
        <v>0</v>
      </c>
      <c r="AF1237" s="310" t="str" cm="1">
        <f t="array" ref="AF123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37" s="310" t="str" cm="1">
        <f t="array" ref="AG123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3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37" s="213"/>
      <c r="AJ1237" s="727">
        <f>_xlfn.MINIFS(Tabla135[Probabilidad residual],Tabla135[Id Riesgo],Tabla135[[#This Row],[Id Riesgo]])</f>
        <v>0</v>
      </c>
      <c r="AK1237" s="727">
        <f>_xlfn.MINIFS(Tabla135[Impacto residual],Tabla135[Id Riesgo],Tabla135[[#This Row],[Id Riesgo]])</f>
        <v>0</v>
      </c>
      <c r="AL1237" s="727"/>
      <c r="AM1237" s="727"/>
      <c r="AN1237" s="213"/>
      <c r="AO1237" s="213"/>
      <c r="AP1237" s="213"/>
      <c r="AQ1237" s="213"/>
      <c r="AR1237" s="213"/>
      <c r="AS1237" s="213"/>
      <c r="AT1237" s="213"/>
      <c r="AU1237" s="213"/>
      <c r="AV1237" s="213"/>
      <c r="AW1237" s="213"/>
      <c r="AX1237" s="213"/>
      <c r="AY1237" s="213"/>
    </row>
    <row r="1238" spans="1:51" ht="14.6" x14ac:dyDescent="0.4">
      <c r="A1238" s="735" t="str">
        <f>Tabla135[[#This Row],[Id Riesgo]]</f>
        <v>RC123</v>
      </c>
      <c r="B1238" s="736" t="str">
        <f>Tabla135[[#This Row],[Riesgo]]</f>
        <v/>
      </c>
      <c r="C1238" s="742" t="b">
        <f>Tabla135[[#This Row],[Identificado en paso 1 y 2?]]</f>
        <v>0</v>
      </c>
      <c r="D1238" s="727" t="str">
        <f>_xlfn.XLOOKUP(Tabla135[[#This Row],[Id Riesgo]],Tabla13[Id Riesgo],Tabla13[Probabilidad],"",1)</f>
        <v/>
      </c>
      <c r="E1238" s="727" t="str">
        <f>IF(C1238=TRUE,_xlfn.XLOOKUP(Tabla135[[#This Row],[Id Riesgo]],Tabla13[Id Riesgo],Tabla13[Porcentaje Impacto],"",1),"")</f>
        <v/>
      </c>
      <c r="F1238" s="290" t="str">
        <f t="shared" si="122"/>
        <v>RC123</v>
      </c>
      <c r="G1238" s="415" t="b">
        <f>_xlfn.XLOOKUP(F1238,Tabla13[Id Riesgo],Tabla13[Registro diligenciado],FALSE,1)</f>
        <v>0</v>
      </c>
      <c r="H1238" s="290" t="str">
        <f>IF(G1238,_xlfn.XLOOKUP(F1238,Tabla6[Id Riesgo],Tabla6[DESCRIPCIÓN DEL RIESGO],FALSE,1),"")</f>
        <v/>
      </c>
      <c r="I1238" s="327" t="str">
        <f>_xlfn.XLOOKUP(Tabla135[[#This Row],[Id Riesgo]],Tabla13[Id Riesgo],Tabla13[Probabilidad])</f>
        <v/>
      </c>
      <c r="J1238" s="327" t="str">
        <f>_xlfn.XLOOKUP(Tabla135[[#This Row],[Id Riesgo]],Tabla13[Id Riesgo],Tabla13[Porcentaje Impacto],"",1)</f>
        <v/>
      </c>
      <c r="K1238" s="311">
        <v>7</v>
      </c>
      <c r="L1238" s="314"/>
      <c r="M1238" s="314"/>
      <c r="N1238" s="314"/>
      <c r="O1238" s="295"/>
      <c r="P1238" s="314"/>
      <c r="Q1238" s="328" t="str">
        <f>_xlfn.TEXTJOIN(" ",TRUE,Tabla135[[#This Row],[Actividad - Acción ¿Qué?
Inicia con verbo]],Tabla135[[#This Row],[Complemento
(Observaciones o desviaciones)]])</f>
        <v/>
      </c>
      <c r="R1238" s="295"/>
      <c r="S1238" s="327" t="str">
        <f>_xlfn.XLOOKUP(Tabla135[[#This Row],[Tipo de control]],Tabla7[Tipo de control],Tabla7[Peso],"",1)</f>
        <v/>
      </c>
      <c r="T1238" s="290" t="str">
        <f>_xlfn.XLOOKUP(Tabla135[[#This Row],[Tipo de control]],Tabla7[Tipo de control],Tabla7[Afectación matriz],"",1)</f>
        <v/>
      </c>
      <c r="U1238" s="295"/>
      <c r="V1238" s="327" t="str">
        <f>_xlfn.XLOOKUP(Tabla135[[#This Row],[Implementación]],Tabla11[Implementación],Tabla11[Peso],"",1)</f>
        <v/>
      </c>
      <c r="W1238" s="295"/>
      <c r="X1238" s="295"/>
      <c r="Y1238" s="295"/>
      <c r="Z1238" s="295"/>
      <c r="AA1238" s="310" t="str">
        <f>IFERROR(Tabla135[[#This Row],[Peso del control]]+Tabla135[[#This Row],[Peso de la implementación]],"")</f>
        <v/>
      </c>
      <c r="AB1238" s="310" t="str" cm="1">
        <f t="array" ref="AB1238">IFERROR(IF(Tabla135[[#This Row],[Registro diligenciado]]=TRUE,_xlfn.IFS(AND(Tabla135[[#This Row],[No. de Control]]=1,Tabla135[[#This Row],[Desplazamiento en la Matriz]]="Probabilidad"),D1238-(D1238*Tabla135[[#This Row],[Valor del control]]),AND(Tabla135[[#This Row],[No. de Control]]&gt;1,Tabla135[[#This Row],[Desplazamiento en la Matriz]]="Probabilidad"),AB1237-(AB1237*Tabla135[[#This Row],[Valor del control]]),AND(Tabla135[[#This Row],[No. de Control]]=1,Tabla135[[#This Row],[Desplazamiento en la Matriz]]="Impacto"),D1238,AND(Tabla135[[#This Row],[No. de Control]]&gt;1,Tabla135[[#This Row],[Desplazamiento en la Matriz]]="Impacto"),AB1237),""),"")</f>
        <v/>
      </c>
      <c r="AC1238" s="310" t="str" cm="1">
        <f t="array" ref="AC1238">IFERROR(IF(Tabla135[[#This Row],[Registro diligenciado]]=TRUE,_xlfn.IFS(AND(Tabla135[[#This Row],[No. de Control]]=1,Tabla135[[#This Row],[Desplazamiento en la Matriz]]="Impacto"),E1238-(E1238*Tabla135[[#This Row],[Valor del control]]),AND(Tabla135[[#This Row],[No. de Control]]&gt;1,Tabla135[[#This Row],[Desplazamiento en la Matriz]]="Impacto"),AC1237-(AC1237*Tabla135[[#This Row],[Valor del control]]),AND(Tabla135[[#This Row],[No. de Control]]=1,Tabla135[[#This Row],[Desplazamiento en la Matriz]]="Probabilidad"),E1238,AND(Tabla135[[#This Row],[No. de Control]]&gt;1,Tabla135[[#This Row],[Desplazamiento en la Matriz]]="Probabilidad"),AC1237),""),"")</f>
        <v/>
      </c>
      <c r="AD1238" s="310">
        <f>IFERROR(_xlfn.MINIFS(Tabla135[Probabilidad residual],Tabla135[Id Riesgo],Tabla135[[#This Row],[Id Riesgo]]),"")</f>
        <v>0</v>
      </c>
      <c r="AE1238" s="310">
        <f>IFERROR(_xlfn.MINIFS(Tabla135[Impacto residual],Tabla135[Id Riesgo],Tabla135[[#This Row],[Id Riesgo]]),"")</f>
        <v>0</v>
      </c>
      <c r="AF1238" s="310" t="str" cm="1">
        <f t="array" ref="AF123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38" s="310" t="str" cm="1">
        <f t="array" ref="AG123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3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38" s="213"/>
      <c r="AJ1238" s="727">
        <f>_xlfn.MINIFS(Tabla135[Probabilidad residual],Tabla135[Id Riesgo],Tabla135[[#This Row],[Id Riesgo]])</f>
        <v>0</v>
      </c>
      <c r="AK1238" s="727">
        <f>_xlfn.MINIFS(Tabla135[Impacto residual],Tabla135[Id Riesgo],Tabla135[[#This Row],[Id Riesgo]])</f>
        <v>0</v>
      </c>
      <c r="AL1238" s="727"/>
      <c r="AM1238" s="727"/>
      <c r="AN1238" s="213"/>
      <c r="AO1238" s="213"/>
      <c r="AP1238" s="213"/>
      <c r="AQ1238" s="213"/>
      <c r="AR1238" s="213"/>
      <c r="AS1238" s="213"/>
      <c r="AT1238" s="213"/>
      <c r="AU1238" s="213"/>
      <c r="AV1238" s="213"/>
      <c r="AW1238" s="213"/>
      <c r="AX1238" s="213"/>
      <c r="AY1238" s="213"/>
    </row>
    <row r="1239" spans="1:51" ht="14.6" x14ac:dyDescent="0.4">
      <c r="A1239" s="735" t="str">
        <f>Tabla135[[#This Row],[Id Riesgo]]</f>
        <v>RC123</v>
      </c>
      <c r="B1239" s="736" t="str">
        <f>Tabla135[[#This Row],[Riesgo]]</f>
        <v/>
      </c>
      <c r="C1239" s="742" t="b">
        <f>Tabla135[[#This Row],[Identificado en paso 1 y 2?]]</f>
        <v>0</v>
      </c>
      <c r="D1239" s="727" t="str">
        <f>_xlfn.XLOOKUP(Tabla135[[#This Row],[Id Riesgo]],Tabla13[Id Riesgo],Tabla13[Probabilidad],"",1)</f>
        <v/>
      </c>
      <c r="E1239" s="727" t="str">
        <f>IF(C1239=TRUE,_xlfn.XLOOKUP(Tabla135[[#This Row],[Id Riesgo]],Tabla13[Id Riesgo],Tabla13[Porcentaje Impacto],"",1),"")</f>
        <v/>
      </c>
      <c r="F1239" s="290" t="str">
        <f t="shared" si="122"/>
        <v>RC123</v>
      </c>
      <c r="G1239" s="415" t="b">
        <f>_xlfn.XLOOKUP(F1239,Tabla13[Id Riesgo],Tabla13[Registro diligenciado],FALSE,1)</f>
        <v>0</v>
      </c>
      <c r="H1239" s="290" t="str">
        <f>IF(G1239,_xlfn.XLOOKUP(F1239,Tabla6[Id Riesgo],Tabla6[DESCRIPCIÓN DEL RIESGO],FALSE,1),"")</f>
        <v/>
      </c>
      <c r="I1239" s="327" t="str">
        <f>_xlfn.XLOOKUP(Tabla135[[#This Row],[Id Riesgo]],Tabla13[Id Riesgo],Tabla13[Probabilidad])</f>
        <v/>
      </c>
      <c r="J1239" s="327" t="str">
        <f>_xlfn.XLOOKUP(Tabla135[[#This Row],[Id Riesgo]],Tabla13[Id Riesgo],Tabla13[Porcentaje Impacto],"",1)</f>
        <v/>
      </c>
      <c r="K1239" s="311">
        <v>8</v>
      </c>
      <c r="L1239" s="314"/>
      <c r="M1239" s="314"/>
      <c r="N1239" s="314"/>
      <c r="O1239" s="295"/>
      <c r="P1239" s="314"/>
      <c r="Q1239" s="328" t="str">
        <f>_xlfn.TEXTJOIN(" ",TRUE,Tabla135[[#This Row],[Actividad - Acción ¿Qué?
Inicia con verbo]],Tabla135[[#This Row],[Complemento
(Observaciones o desviaciones)]])</f>
        <v/>
      </c>
      <c r="R1239" s="295"/>
      <c r="S1239" s="327" t="str">
        <f>_xlfn.XLOOKUP(Tabla135[[#This Row],[Tipo de control]],Tabla7[Tipo de control],Tabla7[Peso],"",1)</f>
        <v/>
      </c>
      <c r="T1239" s="290" t="str">
        <f>_xlfn.XLOOKUP(Tabla135[[#This Row],[Tipo de control]],Tabla7[Tipo de control],Tabla7[Afectación matriz],"",1)</f>
        <v/>
      </c>
      <c r="U1239" s="295"/>
      <c r="V1239" s="327" t="str">
        <f>_xlfn.XLOOKUP(Tabla135[[#This Row],[Implementación]],Tabla11[Implementación],Tabla11[Peso],"",1)</f>
        <v/>
      </c>
      <c r="W1239" s="295"/>
      <c r="X1239" s="295"/>
      <c r="Y1239" s="295"/>
      <c r="Z1239" s="295"/>
      <c r="AA1239" s="310" t="str">
        <f>IFERROR(Tabla135[[#This Row],[Peso del control]]+Tabla135[[#This Row],[Peso de la implementación]],"")</f>
        <v/>
      </c>
      <c r="AB1239" s="310" t="str" cm="1">
        <f t="array" ref="AB1239">IFERROR(IF(Tabla135[[#This Row],[Registro diligenciado]]=TRUE,_xlfn.IFS(AND(Tabla135[[#This Row],[No. de Control]]=1,Tabla135[[#This Row],[Desplazamiento en la Matriz]]="Probabilidad"),D1239-(D1239*Tabla135[[#This Row],[Valor del control]]),AND(Tabla135[[#This Row],[No. de Control]]&gt;1,Tabla135[[#This Row],[Desplazamiento en la Matriz]]="Probabilidad"),AB1238-(AB1238*Tabla135[[#This Row],[Valor del control]]),AND(Tabla135[[#This Row],[No. de Control]]=1,Tabla135[[#This Row],[Desplazamiento en la Matriz]]="Impacto"),D1239,AND(Tabla135[[#This Row],[No. de Control]]&gt;1,Tabla135[[#This Row],[Desplazamiento en la Matriz]]="Impacto"),AB1238),""),"")</f>
        <v/>
      </c>
      <c r="AC1239" s="310" t="str" cm="1">
        <f t="array" ref="AC1239">IFERROR(IF(Tabla135[[#This Row],[Registro diligenciado]]=TRUE,_xlfn.IFS(AND(Tabla135[[#This Row],[No. de Control]]=1,Tabla135[[#This Row],[Desplazamiento en la Matriz]]="Impacto"),E1239-(E1239*Tabla135[[#This Row],[Valor del control]]),AND(Tabla135[[#This Row],[No. de Control]]&gt;1,Tabla135[[#This Row],[Desplazamiento en la Matriz]]="Impacto"),AC1238-(AC1238*Tabla135[[#This Row],[Valor del control]]),AND(Tabla135[[#This Row],[No. de Control]]=1,Tabla135[[#This Row],[Desplazamiento en la Matriz]]="Probabilidad"),E1239,AND(Tabla135[[#This Row],[No. de Control]]&gt;1,Tabla135[[#This Row],[Desplazamiento en la Matriz]]="Probabilidad"),AC1238),""),"")</f>
        <v/>
      </c>
      <c r="AD1239" s="310">
        <f>IFERROR(_xlfn.MINIFS(Tabla135[Probabilidad residual],Tabla135[Id Riesgo],Tabla135[[#This Row],[Id Riesgo]]),"")</f>
        <v>0</v>
      </c>
      <c r="AE1239" s="310">
        <f>IFERROR(_xlfn.MINIFS(Tabla135[Impacto residual],Tabla135[Id Riesgo],Tabla135[[#This Row],[Id Riesgo]]),"")</f>
        <v>0</v>
      </c>
      <c r="AF1239" s="310" t="str" cm="1">
        <f t="array" ref="AF123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39" s="310" t="str" cm="1">
        <f t="array" ref="AG123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3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39" s="213"/>
      <c r="AJ1239" s="727">
        <f>_xlfn.MINIFS(Tabla135[Probabilidad residual],Tabla135[Id Riesgo],Tabla135[[#This Row],[Id Riesgo]])</f>
        <v>0</v>
      </c>
      <c r="AK1239" s="727">
        <f>_xlfn.MINIFS(Tabla135[Impacto residual],Tabla135[Id Riesgo],Tabla135[[#This Row],[Id Riesgo]])</f>
        <v>0</v>
      </c>
      <c r="AL1239" s="727"/>
      <c r="AM1239" s="727"/>
      <c r="AN1239" s="213"/>
      <c r="AO1239" s="213"/>
      <c r="AP1239" s="213"/>
      <c r="AQ1239" s="213"/>
      <c r="AR1239" s="213"/>
      <c r="AS1239" s="213"/>
      <c r="AT1239" s="213"/>
      <c r="AU1239" s="213"/>
      <c r="AV1239" s="213"/>
      <c r="AW1239" s="213"/>
      <c r="AX1239" s="213"/>
      <c r="AY1239" s="213"/>
    </row>
    <row r="1240" spans="1:51" ht="14.6" x14ac:dyDescent="0.4">
      <c r="A1240" s="735" t="str">
        <f>Tabla135[[#This Row],[Id Riesgo]]</f>
        <v>RC123</v>
      </c>
      <c r="B1240" s="736" t="str">
        <f>Tabla135[[#This Row],[Riesgo]]</f>
        <v/>
      </c>
      <c r="C1240" s="742" t="b">
        <f>Tabla135[[#This Row],[Identificado en paso 1 y 2?]]</f>
        <v>0</v>
      </c>
      <c r="D1240" s="727" t="str">
        <f>_xlfn.XLOOKUP(Tabla135[[#This Row],[Id Riesgo]],Tabla13[Id Riesgo],Tabla13[Probabilidad],"",1)</f>
        <v/>
      </c>
      <c r="E1240" s="727" t="str">
        <f>IF(C1240=TRUE,_xlfn.XLOOKUP(Tabla135[[#This Row],[Id Riesgo]],Tabla13[Id Riesgo],Tabla13[Porcentaje Impacto],"",1),"")</f>
        <v/>
      </c>
      <c r="F1240" s="290" t="str">
        <f t="shared" si="122"/>
        <v>RC123</v>
      </c>
      <c r="G1240" s="415" t="b">
        <f>_xlfn.XLOOKUP(F1240,Tabla13[Id Riesgo],Tabla13[Registro diligenciado],FALSE,1)</f>
        <v>0</v>
      </c>
      <c r="H1240" s="290" t="str">
        <f>IF(G1240,_xlfn.XLOOKUP(F1240,Tabla6[Id Riesgo],Tabla6[DESCRIPCIÓN DEL RIESGO],FALSE,1),"")</f>
        <v/>
      </c>
      <c r="I1240" s="327" t="str">
        <f>_xlfn.XLOOKUP(Tabla135[[#This Row],[Id Riesgo]],Tabla13[Id Riesgo],Tabla13[Probabilidad])</f>
        <v/>
      </c>
      <c r="J1240" s="327" t="str">
        <f>_xlfn.XLOOKUP(Tabla135[[#This Row],[Id Riesgo]],Tabla13[Id Riesgo],Tabla13[Porcentaje Impacto],"",1)</f>
        <v/>
      </c>
      <c r="K1240" s="311">
        <v>9</v>
      </c>
      <c r="L1240" s="314"/>
      <c r="M1240" s="314"/>
      <c r="N1240" s="314"/>
      <c r="O1240" s="295"/>
      <c r="P1240" s="314"/>
      <c r="Q1240" s="328" t="str">
        <f>_xlfn.TEXTJOIN(" ",TRUE,Tabla135[[#This Row],[Actividad - Acción ¿Qué?
Inicia con verbo]],Tabla135[[#This Row],[Complemento
(Observaciones o desviaciones)]])</f>
        <v/>
      </c>
      <c r="R1240" s="295"/>
      <c r="S1240" s="327" t="str">
        <f>_xlfn.XLOOKUP(Tabla135[[#This Row],[Tipo de control]],Tabla7[Tipo de control],Tabla7[Peso],"",1)</f>
        <v/>
      </c>
      <c r="T1240" s="290" t="str">
        <f>_xlfn.XLOOKUP(Tabla135[[#This Row],[Tipo de control]],Tabla7[Tipo de control],Tabla7[Afectación matriz],"",1)</f>
        <v/>
      </c>
      <c r="U1240" s="295"/>
      <c r="V1240" s="327" t="str">
        <f>_xlfn.XLOOKUP(Tabla135[[#This Row],[Implementación]],Tabla11[Implementación],Tabla11[Peso],"",1)</f>
        <v/>
      </c>
      <c r="W1240" s="295"/>
      <c r="X1240" s="295"/>
      <c r="Y1240" s="295"/>
      <c r="Z1240" s="295"/>
      <c r="AA1240" s="310" t="str">
        <f>IFERROR(Tabla135[[#This Row],[Peso del control]]+Tabla135[[#This Row],[Peso de la implementación]],"")</f>
        <v/>
      </c>
      <c r="AB1240" s="310" t="str" cm="1">
        <f t="array" ref="AB1240">IFERROR(IF(Tabla135[[#This Row],[Registro diligenciado]]=TRUE,_xlfn.IFS(AND(Tabla135[[#This Row],[No. de Control]]=1,Tabla135[[#This Row],[Desplazamiento en la Matriz]]="Probabilidad"),D1240-(D1240*Tabla135[[#This Row],[Valor del control]]),AND(Tabla135[[#This Row],[No. de Control]]&gt;1,Tabla135[[#This Row],[Desplazamiento en la Matriz]]="Probabilidad"),AB1239-(AB1239*Tabla135[[#This Row],[Valor del control]]),AND(Tabla135[[#This Row],[No. de Control]]=1,Tabla135[[#This Row],[Desplazamiento en la Matriz]]="Impacto"),D1240,AND(Tabla135[[#This Row],[No. de Control]]&gt;1,Tabla135[[#This Row],[Desplazamiento en la Matriz]]="Impacto"),AB1239),""),"")</f>
        <v/>
      </c>
      <c r="AC1240" s="310" t="str" cm="1">
        <f t="array" ref="AC1240">IFERROR(IF(Tabla135[[#This Row],[Registro diligenciado]]=TRUE,_xlfn.IFS(AND(Tabla135[[#This Row],[No. de Control]]=1,Tabla135[[#This Row],[Desplazamiento en la Matriz]]="Impacto"),E1240-(E1240*Tabla135[[#This Row],[Valor del control]]),AND(Tabla135[[#This Row],[No. de Control]]&gt;1,Tabla135[[#This Row],[Desplazamiento en la Matriz]]="Impacto"),AC1239-(AC1239*Tabla135[[#This Row],[Valor del control]]),AND(Tabla135[[#This Row],[No. de Control]]=1,Tabla135[[#This Row],[Desplazamiento en la Matriz]]="Probabilidad"),E1240,AND(Tabla135[[#This Row],[No. de Control]]&gt;1,Tabla135[[#This Row],[Desplazamiento en la Matriz]]="Probabilidad"),AC1239),""),"")</f>
        <v/>
      </c>
      <c r="AD1240" s="310">
        <f>IFERROR(_xlfn.MINIFS(Tabla135[Probabilidad residual],Tabla135[Id Riesgo],Tabla135[[#This Row],[Id Riesgo]]),"")</f>
        <v>0</v>
      </c>
      <c r="AE1240" s="310">
        <f>IFERROR(_xlfn.MINIFS(Tabla135[Impacto residual],Tabla135[Id Riesgo],Tabla135[[#This Row],[Id Riesgo]]),"")</f>
        <v>0</v>
      </c>
      <c r="AF1240" s="310" t="str" cm="1">
        <f t="array" ref="AF124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40" s="310" t="str" cm="1">
        <f t="array" ref="AG124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4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40" s="213"/>
      <c r="AJ1240" s="727">
        <f>_xlfn.MINIFS(Tabla135[Probabilidad residual],Tabla135[Id Riesgo],Tabla135[[#This Row],[Id Riesgo]])</f>
        <v>0</v>
      </c>
      <c r="AK1240" s="727">
        <f>_xlfn.MINIFS(Tabla135[Impacto residual],Tabla135[Id Riesgo],Tabla135[[#This Row],[Id Riesgo]])</f>
        <v>0</v>
      </c>
      <c r="AL1240" s="727"/>
      <c r="AM1240" s="727"/>
      <c r="AN1240" s="213"/>
      <c r="AO1240" s="213"/>
      <c r="AP1240" s="213"/>
      <c r="AQ1240" s="213"/>
      <c r="AR1240" s="213"/>
      <c r="AS1240" s="213"/>
      <c r="AT1240" s="213"/>
      <c r="AU1240" s="213"/>
      <c r="AV1240" s="213"/>
      <c r="AW1240" s="213"/>
      <c r="AX1240" s="213"/>
      <c r="AY1240" s="213"/>
    </row>
    <row r="1241" spans="1:51" ht="14.6" x14ac:dyDescent="0.4">
      <c r="A1241" s="735" t="str">
        <f>Tabla135[[#This Row],[Id Riesgo]]</f>
        <v>RC123</v>
      </c>
      <c r="B1241" s="736" t="str">
        <f>Tabla135[[#This Row],[Riesgo]]</f>
        <v/>
      </c>
      <c r="C1241" s="742" t="b">
        <f>Tabla135[[#This Row],[Identificado en paso 1 y 2?]]</f>
        <v>0</v>
      </c>
      <c r="D1241" s="727" t="str">
        <f>_xlfn.XLOOKUP(Tabla135[[#This Row],[Id Riesgo]],Tabla13[Id Riesgo],Tabla13[Probabilidad],"",1)</f>
        <v/>
      </c>
      <c r="E1241" s="727" t="str">
        <f>IF(C1241=TRUE,_xlfn.XLOOKUP(Tabla135[[#This Row],[Id Riesgo]],Tabla13[Id Riesgo],Tabla13[Porcentaje Impacto],"",1),"")</f>
        <v/>
      </c>
      <c r="F1241" s="290" t="str">
        <f t="shared" si="122"/>
        <v>RC123</v>
      </c>
      <c r="G1241" s="415" t="b">
        <f>_xlfn.XLOOKUP(F1241,Tabla13[Id Riesgo],Tabla13[Registro diligenciado],FALSE,1)</f>
        <v>0</v>
      </c>
      <c r="H1241" s="290" t="str">
        <f>IF(G1241,_xlfn.XLOOKUP(F1241,Tabla6[Id Riesgo],Tabla6[DESCRIPCIÓN DEL RIESGO],FALSE,1),"")</f>
        <v/>
      </c>
      <c r="I1241" s="327" t="str">
        <f>_xlfn.XLOOKUP(Tabla135[[#This Row],[Id Riesgo]],Tabla13[Id Riesgo],Tabla13[Probabilidad])</f>
        <v/>
      </c>
      <c r="J1241" s="327" t="str">
        <f>_xlfn.XLOOKUP(Tabla135[[#This Row],[Id Riesgo]],Tabla13[Id Riesgo],Tabla13[Porcentaje Impacto],"",1)</f>
        <v/>
      </c>
      <c r="K1241" s="311">
        <v>10</v>
      </c>
      <c r="L1241" s="314"/>
      <c r="M1241" s="314"/>
      <c r="N1241" s="314"/>
      <c r="O1241" s="295"/>
      <c r="P1241" s="314"/>
      <c r="Q1241" s="328" t="str">
        <f>_xlfn.TEXTJOIN(" ",TRUE,Tabla135[[#This Row],[Actividad - Acción ¿Qué?
Inicia con verbo]],Tabla135[[#This Row],[Complemento
(Observaciones o desviaciones)]])</f>
        <v/>
      </c>
      <c r="R1241" s="295"/>
      <c r="S1241" s="327" t="str">
        <f>_xlfn.XLOOKUP(Tabla135[[#This Row],[Tipo de control]],Tabla7[Tipo de control],Tabla7[Peso],"",1)</f>
        <v/>
      </c>
      <c r="T1241" s="290" t="str">
        <f>_xlfn.XLOOKUP(Tabla135[[#This Row],[Tipo de control]],Tabla7[Tipo de control],Tabla7[Afectación matriz],"",1)</f>
        <v/>
      </c>
      <c r="U1241" s="295"/>
      <c r="V1241" s="327" t="str">
        <f>_xlfn.XLOOKUP(Tabla135[[#This Row],[Implementación]],Tabla11[Implementación],Tabla11[Peso],"",1)</f>
        <v/>
      </c>
      <c r="W1241" s="295"/>
      <c r="X1241" s="295"/>
      <c r="Y1241" s="295"/>
      <c r="Z1241" s="295"/>
      <c r="AA1241" s="310" t="str">
        <f>IFERROR(Tabla135[[#This Row],[Peso del control]]+Tabla135[[#This Row],[Peso de la implementación]],"")</f>
        <v/>
      </c>
      <c r="AB1241" s="310" t="str" cm="1">
        <f t="array" ref="AB1241">IFERROR(IF(Tabla135[[#This Row],[Registro diligenciado]]=TRUE,_xlfn.IFS(AND(Tabla135[[#This Row],[No. de Control]]=1,Tabla135[[#This Row],[Desplazamiento en la Matriz]]="Probabilidad"),D1241-(D1241*Tabla135[[#This Row],[Valor del control]]),AND(Tabla135[[#This Row],[No. de Control]]&gt;1,Tabla135[[#This Row],[Desplazamiento en la Matriz]]="Probabilidad"),AB1240-(AB1240*Tabla135[[#This Row],[Valor del control]]),AND(Tabla135[[#This Row],[No. de Control]]=1,Tabla135[[#This Row],[Desplazamiento en la Matriz]]="Impacto"),D1241,AND(Tabla135[[#This Row],[No. de Control]]&gt;1,Tabla135[[#This Row],[Desplazamiento en la Matriz]]="Impacto"),AB1240),""),"")</f>
        <v/>
      </c>
      <c r="AC1241" s="310" t="str" cm="1">
        <f t="array" ref="AC1241">IFERROR(IF(Tabla135[[#This Row],[Registro diligenciado]]=TRUE,_xlfn.IFS(AND(Tabla135[[#This Row],[No. de Control]]=1,Tabla135[[#This Row],[Desplazamiento en la Matriz]]="Impacto"),E1241-(E1241*Tabla135[[#This Row],[Valor del control]]),AND(Tabla135[[#This Row],[No. de Control]]&gt;1,Tabla135[[#This Row],[Desplazamiento en la Matriz]]="Impacto"),AC1240-(AC1240*Tabla135[[#This Row],[Valor del control]]),AND(Tabla135[[#This Row],[No. de Control]]=1,Tabla135[[#This Row],[Desplazamiento en la Matriz]]="Probabilidad"),E1241,AND(Tabla135[[#This Row],[No. de Control]]&gt;1,Tabla135[[#This Row],[Desplazamiento en la Matriz]]="Probabilidad"),AC1240),""),"")</f>
        <v/>
      </c>
      <c r="AD1241" s="310">
        <f>IFERROR(_xlfn.MINIFS(Tabla135[Probabilidad residual],Tabla135[Id Riesgo],Tabla135[[#This Row],[Id Riesgo]]),"")</f>
        <v>0</v>
      </c>
      <c r="AE1241" s="310">
        <f>IFERROR(_xlfn.MINIFS(Tabla135[Impacto residual],Tabla135[Id Riesgo],Tabla135[[#This Row],[Id Riesgo]]),"")</f>
        <v>0</v>
      </c>
      <c r="AF1241" s="310" t="str" cm="1">
        <f t="array" ref="AF124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41" s="310" t="str" cm="1">
        <f t="array" ref="AG124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4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41" s="213"/>
      <c r="AJ1241" s="727">
        <f>_xlfn.MINIFS(Tabla135[Probabilidad residual],Tabla135[Id Riesgo],Tabla135[[#This Row],[Id Riesgo]])</f>
        <v>0</v>
      </c>
      <c r="AK1241" s="727">
        <f>_xlfn.MINIFS(Tabla135[Impacto residual],Tabla135[Id Riesgo],Tabla135[[#This Row],[Id Riesgo]])</f>
        <v>0</v>
      </c>
      <c r="AL1241" s="727"/>
      <c r="AM1241" s="727"/>
      <c r="AN1241" s="213"/>
      <c r="AO1241" s="213"/>
      <c r="AP1241" s="213"/>
      <c r="AQ1241" s="213"/>
      <c r="AR1241" s="213"/>
      <c r="AS1241" s="213"/>
      <c r="AT1241" s="213"/>
      <c r="AU1241" s="213"/>
      <c r="AV1241" s="213"/>
      <c r="AW1241" s="213"/>
      <c r="AX1241" s="213"/>
      <c r="AY1241" s="213"/>
    </row>
    <row r="1242" spans="1:51" ht="14.6" x14ac:dyDescent="0.4">
      <c r="A1242" s="735" t="str">
        <f>Tabla135[[#This Row],[Id Riesgo]]</f>
        <v>RC124</v>
      </c>
      <c r="B1242" s="736" t="str">
        <f>Tabla135[[#This Row],[Riesgo]]</f>
        <v/>
      </c>
      <c r="C1242" s="742" t="b">
        <f>Tabla135[[#This Row],[Identificado en paso 1 y 2?]]</f>
        <v>0</v>
      </c>
      <c r="D1242" s="727" t="str">
        <f>_xlfn.XLOOKUP(Tabla135[[#This Row],[Id Riesgo]],Tabla13[Id Riesgo],Tabla13[Probabilidad],"",1)</f>
        <v/>
      </c>
      <c r="E1242" s="727" t="str">
        <f>IF(C1242=TRUE,_xlfn.XLOOKUP(Tabla135[[#This Row],[Id Riesgo]],Tabla13[Id Riesgo],Tabla13[Porcentaje Impacto],"",1),"")</f>
        <v/>
      </c>
      <c r="F1242" s="290" t="s">
        <v>255</v>
      </c>
      <c r="G1242" s="415" t="b">
        <f>_xlfn.XLOOKUP(F1242,Tabla13[Id Riesgo],Tabla13[Registro diligenciado],FALSE,1)</f>
        <v>0</v>
      </c>
      <c r="H1242" s="290" t="str">
        <f>IF(G1242,_xlfn.XLOOKUP(F1242,Tabla6[Id Riesgo],Tabla6[DESCRIPCIÓN DEL RIESGO],FALSE,1),"")</f>
        <v/>
      </c>
      <c r="I1242" s="327" t="str">
        <f>_xlfn.XLOOKUP(Tabla135[[#This Row],[Id Riesgo]],Tabla13[Id Riesgo],Tabla13[Probabilidad])</f>
        <v/>
      </c>
      <c r="J1242" s="327" t="str">
        <f>_xlfn.XLOOKUP(Tabla135[[#This Row],[Id Riesgo]],Tabla13[Id Riesgo],Tabla13[Porcentaje Impacto],"",1)</f>
        <v/>
      </c>
      <c r="K1242" s="311">
        <v>1</v>
      </c>
      <c r="L1242" s="314"/>
      <c r="M1242" s="314"/>
      <c r="N1242" s="314"/>
      <c r="O1242" s="295"/>
      <c r="P1242" s="314"/>
      <c r="Q1242" s="328" t="str">
        <f>_xlfn.TEXTJOIN(" ",TRUE,Tabla135[[#This Row],[Actividad - Acción ¿Qué?
Inicia con verbo]],Tabla135[[#This Row],[Complemento
(Observaciones o desviaciones)]])</f>
        <v/>
      </c>
      <c r="R1242" s="295"/>
      <c r="S1242" s="327" t="str">
        <f>_xlfn.XLOOKUP(Tabla135[[#This Row],[Tipo de control]],Tabla7[Tipo de control],Tabla7[Peso],"",1)</f>
        <v/>
      </c>
      <c r="T1242" s="290" t="str">
        <f>_xlfn.XLOOKUP(Tabla135[[#This Row],[Tipo de control]],Tabla7[Tipo de control],Tabla7[Afectación matriz],"",1)</f>
        <v/>
      </c>
      <c r="U1242" s="295"/>
      <c r="V1242" s="327" t="str">
        <f>_xlfn.XLOOKUP(Tabla135[[#This Row],[Implementación]],Tabla11[Implementación],Tabla11[Peso],"",1)</f>
        <v/>
      </c>
      <c r="W1242" s="295"/>
      <c r="X1242" s="295"/>
      <c r="Y1242" s="295"/>
      <c r="Z1242" s="295"/>
      <c r="AA1242" s="310" t="str">
        <f>IFERROR(Tabla135[[#This Row],[Peso del control]]+Tabla135[[#This Row],[Peso de la implementación]],"")</f>
        <v/>
      </c>
      <c r="AB1242" s="310" t="str" cm="1">
        <f t="array" ref="AB1242">IFERROR(IF(Tabla135[[#This Row],[Registro diligenciado]]=TRUE,_xlfn.IFS(AND(Tabla135[[#This Row],[No. de Control]]=1,Tabla135[[#This Row],[Desplazamiento en la Matriz]]="Probabilidad"),D1242-(D1242*Tabla135[[#This Row],[Valor del control]]),AND(Tabla135[[#This Row],[No. de Control]]&gt;1,Tabla135[[#This Row],[Desplazamiento en la Matriz]]="Probabilidad"),AB1241-(AB1241*Tabla135[[#This Row],[Valor del control]]),AND(Tabla135[[#This Row],[No. de Control]]=1,Tabla135[[#This Row],[Desplazamiento en la Matriz]]="Impacto"),D1242,AND(Tabla135[[#This Row],[No. de Control]]&gt;1,Tabla135[[#This Row],[Desplazamiento en la Matriz]]="Impacto"),AB1241),""),"")</f>
        <v/>
      </c>
      <c r="AC1242" s="310" t="str" cm="1">
        <f t="array" ref="AC1242">IFERROR(IF(Tabla135[[#This Row],[Registro diligenciado]]=TRUE,_xlfn.IFS(AND(Tabla135[[#This Row],[No. de Control]]=1,Tabla135[[#This Row],[Desplazamiento en la Matriz]]="Impacto"),E1242-(E1242*Tabla135[[#This Row],[Valor del control]]),AND(Tabla135[[#This Row],[No. de Control]]&gt;1,Tabla135[[#This Row],[Desplazamiento en la Matriz]]="Impacto"),AC1241-(AC1241*Tabla135[[#This Row],[Valor del control]]),AND(Tabla135[[#This Row],[No. de Control]]=1,Tabla135[[#This Row],[Desplazamiento en la Matriz]]="Probabilidad"),E1242,AND(Tabla135[[#This Row],[No. de Control]]&gt;1,Tabla135[[#This Row],[Desplazamiento en la Matriz]]="Probabilidad"),AC1241),""),"")</f>
        <v/>
      </c>
      <c r="AD1242" s="310">
        <f>IFERROR(_xlfn.MINIFS(Tabla135[Probabilidad residual],Tabla135[Id Riesgo],Tabla135[[#This Row],[Id Riesgo]]),"")</f>
        <v>0</v>
      </c>
      <c r="AE1242" s="310">
        <f>IFERROR(_xlfn.MINIFS(Tabla135[Impacto residual],Tabla135[Id Riesgo],Tabla135[[#This Row],[Id Riesgo]]),"")</f>
        <v>0</v>
      </c>
      <c r="AF1242" s="310" t="str" cm="1">
        <f t="array" ref="AF124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42" s="310" t="str" cm="1">
        <f t="array" ref="AG124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4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42" s="213"/>
      <c r="AJ1242" s="727">
        <f>_xlfn.MINIFS(Tabla135[Probabilidad residual],Tabla135[Id Riesgo],Tabla135[[#This Row],[Id Riesgo]])</f>
        <v>0</v>
      </c>
      <c r="AK1242" s="727">
        <f>_xlfn.MINIFS(Tabla135[Impacto residual],Tabla135[Id Riesgo],Tabla135[[#This Row],[Id Riesgo]])</f>
        <v>0</v>
      </c>
      <c r="AL1242" s="727" t="str" cm="1">
        <f t="array" ref="AL1242">IFERROR(_xlfn.IFS(AND(AJ1242&gt;=CONFIGURACIÓN!$BF$6,AJ1242&lt;=CONFIGURACIÓN!$BG$6),CONFIGURACIÓN!$BE$6,AND(AJ1242&gt;=CONFIGURACIÓN!$BF$7,AJ1242&lt;=CONFIGURACIÓN!$BG$7),CONFIGURACIÓN!$BE$7,AND(AJ1242&gt;=CONFIGURACIÓN!$BF$8,AJ1242&lt;=CONFIGURACIÓN!$BG$8),CONFIGURACIÓN!$BE$8,AND(AJ1242&gt;=CONFIGURACIÓN!$BF$9,AJ1242&lt;=CONFIGURACIÓN!$BG$9),CONFIGURACIÓN!$BE$9,AND(AJ1242&gt;=CONFIGURACIÓN!$BF$10,AJ1242&lt;=CONFIGURACIÓN!$BG$10),CONFIGURACIÓN!$BE$10),"")</f>
        <v/>
      </c>
      <c r="AM1242" s="727" t="str" cm="1">
        <f t="array" ref="AM1242">IFERROR(_xlfn.IFS(AND(AK1242&gt;=CONFIGURACIÓN!$BJ$6,AK1242&lt;=CONFIGURACIÓN!$BK$6),CONFIGURACIÓN!$BI$6,AND(AK1242&gt;=CONFIGURACIÓN!$BJ$7,AK1242&lt;=CONFIGURACIÓN!$BK$7),CONFIGURACIÓN!$BI$7,AND(AK1242&gt;=CONFIGURACIÓN!$BJ$8,AK1242&lt;=CONFIGURACIÓN!$BK$8),CONFIGURACIÓN!$BI$8,AND(AK1242&gt;=CONFIGURACIÓN!$BJ$9,AK1242&lt;=CONFIGURACIÓN!$BK$9),CONFIGURACIÓN!$BI$9,AND(AK1242&gt;=CONFIGURACIÓN!$BJ$10,AK1242&lt;=CONFIGURACIÓN!$BK$10),CONFIGURACIÓN!$BI$10),"")</f>
        <v/>
      </c>
      <c r="AN1242" s="213"/>
      <c r="AO1242" s="213"/>
      <c r="AP1242" s="213"/>
      <c r="AQ1242" s="213"/>
      <c r="AR1242" s="213"/>
      <c r="AS1242" s="213"/>
      <c r="AT1242" s="213"/>
      <c r="AU1242" s="213"/>
      <c r="AV1242" s="213"/>
      <c r="AW1242" s="213"/>
      <c r="AX1242" s="213"/>
      <c r="AY1242" s="213"/>
    </row>
    <row r="1243" spans="1:51" ht="14.6" x14ac:dyDescent="0.4">
      <c r="A1243" s="735" t="str">
        <f>Tabla135[[#This Row],[Id Riesgo]]</f>
        <v>RC124</v>
      </c>
      <c r="B1243" s="736" t="str">
        <f>Tabla135[[#This Row],[Riesgo]]</f>
        <v/>
      </c>
      <c r="C1243" s="742" t="b">
        <f>Tabla135[[#This Row],[Identificado en paso 1 y 2?]]</f>
        <v>0</v>
      </c>
      <c r="D1243" s="727" t="str">
        <f>_xlfn.XLOOKUP(Tabla135[[#This Row],[Id Riesgo]],Tabla13[Id Riesgo],Tabla13[Probabilidad],"",1)</f>
        <v/>
      </c>
      <c r="E1243" s="727" t="str">
        <f>IF(C1243=TRUE,_xlfn.XLOOKUP(Tabla135[[#This Row],[Id Riesgo]],Tabla13[Id Riesgo],Tabla13[Porcentaje Impacto],"",1),"")</f>
        <v/>
      </c>
      <c r="F1243" s="290" t="str">
        <f t="shared" ref="F1243:F1251" si="123">F1242</f>
        <v>RC124</v>
      </c>
      <c r="G1243" s="415" t="b">
        <f>_xlfn.XLOOKUP(F1243,Tabla13[Id Riesgo],Tabla13[Registro diligenciado],FALSE,1)</f>
        <v>0</v>
      </c>
      <c r="H1243" s="290" t="str">
        <f>IF(G1243,_xlfn.XLOOKUP(F1243,Tabla6[Id Riesgo],Tabla6[DESCRIPCIÓN DEL RIESGO],FALSE,1),"")</f>
        <v/>
      </c>
      <c r="I1243" s="327" t="str">
        <f>_xlfn.XLOOKUP(Tabla135[[#This Row],[Id Riesgo]],Tabla13[Id Riesgo],Tabla13[Probabilidad])</f>
        <v/>
      </c>
      <c r="J1243" s="327" t="str">
        <f>_xlfn.XLOOKUP(Tabla135[[#This Row],[Id Riesgo]],Tabla13[Id Riesgo],Tabla13[Porcentaje Impacto],"",1)</f>
        <v/>
      </c>
      <c r="K1243" s="311">
        <v>2</v>
      </c>
      <c r="L1243" s="314"/>
      <c r="M1243" s="314"/>
      <c r="N1243" s="314"/>
      <c r="O1243" s="295"/>
      <c r="P1243" s="314"/>
      <c r="Q1243" s="328" t="str">
        <f>_xlfn.TEXTJOIN(" ",TRUE,Tabla135[[#This Row],[Actividad - Acción ¿Qué?
Inicia con verbo]],Tabla135[[#This Row],[Complemento
(Observaciones o desviaciones)]])</f>
        <v/>
      </c>
      <c r="R1243" s="295"/>
      <c r="S1243" s="327" t="str">
        <f>_xlfn.XLOOKUP(Tabla135[[#This Row],[Tipo de control]],Tabla7[Tipo de control],Tabla7[Peso],"",1)</f>
        <v/>
      </c>
      <c r="T1243" s="290" t="str">
        <f>_xlfn.XLOOKUP(Tabla135[[#This Row],[Tipo de control]],Tabla7[Tipo de control],Tabla7[Afectación matriz],"",1)</f>
        <v/>
      </c>
      <c r="U1243" s="295"/>
      <c r="V1243" s="327" t="str">
        <f>_xlfn.XLOOKUP(Tabla135[[#This Row],[Implementación]],Tabla11[Implementación],Tabla11[Peso],"",1)</f>
        <v/>
      </c>
      <c r="W1243" s="295"/>
      <c r="X1243" s="295"/>
      <c r="Y1243" s="295"/>
      <c r="Z1243" s="295"/>
      <c r="AA1243" s="310" t="str">
        <f>IFERROR(Tabla135[[#This Row],[Peso del control]]+Tabla135[[#This Row],[Peso de la implementación]],"")</f>
        <v/>
      </c>
      <c r="AB1243" s="310" t="str" cm="1">
        <f t="array" ref="AB1243">IFERROR(IF(Tabla135[[#This Row],[Registro diligenciado]]=TRUE,_xlfn.IFS(AND(Tabla135[[#This Row],[No. de Control]]=1,Tabla135[[#This Row],[Desplazamiento en la Matriz]]="Probabilidad"),D1243-(D1243*Tabla135[[#This Row],[Valor del control]]),AND(Tabla135[[#This Row],[No. de Control]]&gt;1,Tabla135[[#This Row],[Desplazamiento en la Matriz]]="Probabilidad"),AB1242-(AB1242*Tabla135[[#This Row],[Valor del control]]),AND(Tabla135[[#This Row],[No. de Control]]=1,Tabla135[[#This Row],[Desplazamiento en la Matriz]]="Impacto"),D1243,AND(Tabla135[[#This Row],[No. de Control]]&gt;1,Tabla135[[#This Row],[Desplazamiento en la Matriz]]="Impacto"),AB1242),""),"")</f>
        <v/>
      </c>
      <c r="AC1243" s="310" t="str" cm="1">
        <f t="array" ref="AC1243">IFERROR(IF(Tabla135[[#This Row],[Registro diligenciado]]=TRUE,_xlfn.IFS(AND(Tabla135[[#This Row],[No. de Control]]=1,Tabla135[[#This Row],[Desplazamiento en la Matriz]]="Impacto"),E1243-(E1243*Tabla135[[#This Row],[Valor del control]]),AND(Tabla135[[#This Row],[No. de Control]]&gt;1,Tabla135[[#This Row],[Desplazamiento en la Matriz]]="Impacto"),AC1242-(AC1242*Tabla135[[#This Row],[Valor del control]]),AND(Tabla135[[#This Row],[No. de Control]]=1,Tabla135[[#This Row],[Desplazamiento en la Matriz]]="Probabilidad"),E1243,AND(Tabla135[[#This Row],[No. de Control]]&gt;1,Tabla135[[#This Row],[Desplazamiento en la Matriz]]="Probabilidad"),AC1242),""),"")</f>
        <v/>
      </c>
      <c r="AD1243" s="310">
        <f>IFERROR(_xlfn.MINIFS(Tabla135[Probabilidad residual],Tabla135[Id Riesgo],Tabla135[[#This Row],[Id Riesgo]]),"")</f>
        <v>0</v>
      </c>
      <c r="AE1243" s="310">
        <f>IFERROR(_xlfn.MINIFS(Tabla135[Impacto residual],Tabla135[Id Riesgo],Tabla135[[#This Row],[Id Riesgo]]),"")</f>
        <v>0</v>
      </c>
      <c r="AF1243" s="310" t="str" cm="1">
        <f t="array" ref="AF124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43" s="310" t="str" cm="1">
        <f t="array" ref="AG124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4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43" s="213"/>
      <c r="AJ1243" s="727">
        <f>_xlfn.MINIFS(Tabla135[Probabilidad residual],Tabla135[Id Riesgo],Tabla135[[#This Row],[Id Riesgo]])</f>
        <v>0</v>
      </c>
      <c r="AK1243" s="727">
        <f>_xlfn.MINIFS(Tabla135[Impacto residual],Tabla135[Id Riesgo],Tabla135[[#This Row],[Id Riesgo]])</f>
        <v>0</v>
      </c>
      <c r="AL1243" s="727"/>
      <c r="AM1243" s="727"/>
      <c r="AN1243" s="213"/>
      <c r="AO1243" s="213"/>
      <c r="AP1243" s="213"/>
      <c r="AQ1243" s="213"/>
      <c r="AR1243" s="213"/>
      <c r="AS1243" s="213"/>
      <c r="AT1243" s="213"/>
      <c r="AU1243" s="213"/>
      <c r="AV1243" s="213"/>
      <c r="AW1243" s="213"/>
      <c r="AX1243" s="213"/>
      <c r="AY1243" s="213"/>
    </row>
    <row r="1244" spans="1:51" ht="14.6" x14ac:dyDescent="0.4">
      <c r="A1244" s="735" t="str">
        <f>Tabla135[[#This Row],[Id Riesgo]]</f>
        <v>RC124</v>
      </c>
      <c r="B1244" s="736" t="str">
        <f>Tabla135[[#This Row],[Riesgo]]</f>
        <v/>
      </c>
      <c r="C1244" s="742" t="b">
        <f>Tabla135[[#This Row],[Identificado en paso 1 y 2?]]</f>
        <v>0</v>
      </c>
      <c r="D1244" s="727" t="str">
        <f>_xlfn.XLOOKUP(Tabla135[[#This Row],[Id Riesgo]],Tabla13[Id Riesgo],Tabla13[Probabilidad],"",1)</f>
        <v/>
      </c>
      <c r="E1244" s="727" t="str">
        <f>IF(C1244=TRUE,_xlfn.XLOOKUP(Tabla135[[#This Row],[Id Riesgo]],Tabla13[Id Riesgo],Tabla13[Porcentaje Impacto],"",1),"")</f>
        <v/>
      </c>
      <c r="F1244" s="290" t="str">
        <f t="shared" si="123"/>
        <v>RC124</v>
      </c>
      <c r="G1244" s="415" t="b">
        <f>_xlfn.XLOOKUP(F1244,Tabla13[Id Riesgo],Tabla13[Registro diligenciado],FALSE,1)</f>
        <v>0</v>
      </c>
      <c r="H1244" s="290" t="str">
        <f>IF(G1244,_xlfn.XLOOKUP(F1244,Tabla6[Id Riesgo],Tabla6[DESCRIPCIÓN DEL RIESGO],FALSE,1),"")</f>
        <v/>
      </c>
      <c r="I1244" s="327" t="str">
        <f>_xlfn.XLOOKUP(Tabla135[[#This Row],[Id Riesgo]],Tabla13[Id Riesgo],Tabla13[Probabilidad])</f>
        <v/>
      </c>
      <c r="J1244" s="327" t="str">
        <f>_xlfn.XLOOKUP(Tabla135[[#This Row],[Id Riesgo]],Tabla13[Id Riesgo],Tabla13[Porcentaje Impacto],"",1)</f>
        <v/>
      </c>
      <c r="K1244" s="311">
        <v>3</v>
      </c>
      <c r="L1244" s="314"/>
      <c r="M1244" s="314"/>
      <c r="N1244" s="314"/>
      <c r="O1244" s="295"/>
      <c r="P1244" s="314"/>
      <c r="Q1244" s="328" t="str">
        <f>_xlfn.TEXTJOIN(" ",TRUE,Tabla135[[#This Row],[Actividad - Acción ¿Qué?
Inicia con verbo]],Tabla135[[#This Row],[Complemento
(Observaciones o desviaciones)]])</f>
        <v/>
      </c>
      <c r="R1244" s="295"/>
      <c r="S1244" s="327" t="str">
        <f>_xlfn.XLOOKUP(Tabla135[[#This Row],[Tipo de control]],Tabla7[Tipo de control],Tabla7[Peso],"",1)</f>
        <v/>
      </c>
      <c r="T1244" s="290" t="str">
        <f>_xlfn.XLOOKUP(Tabla135[[#This Row],[Tipo de control]],Tabla7[Tipo de control],Tabla7[Afectación matriz],"",1)</f>
        <v/>
      </c>
      <c r="U1244" s="295"/>
      <c r="V1244" s="327" t="str">
        <f>_xlfn.XLOOKUP(Tabla135[[#This Row],[Implementación]],Tabla11[Implementación],Tabla11[Peso],"",1)</f>
        <v/>
      </c>
      <c r="W1244" s="295"/>
      <c r="X1244" s="295"/>
      <c r="Y1244" s="295"/>
      <c r="Z1244" s="295"/>
      <c r="AA1244" s="310" t="str">
        <f>IFERROR(Tabla135[[#This Row],[Peso del control]]+Tabla135[[#This Row],[Peso de la implementación]],"")</f>
        <v/>
      </c>
      <c r="AB1244" s="310" t="str" cm="1">
        <f t="array" ref="AB1244">IFERROR(IF(Tabla135[[#This Row],[Registro diligenciado]]=TRUE,_xlfn.IFS(AND(Tabla135[[#This Row],[No. de Control]]=1,Tabla135[[#This Row],[Desplazamiento en la Matriz]]="Probabilidad"),D1244-(D1244*Tabla135[[#This Row],[Valor del control]]),AND(Tabla135[[#This Row],[No. de Control]]&gt;1,Tabla135[[#This Row],[Desplazamiento en la Matriz]]="Probabilidad"),AB1243-(AB1243*Tabla135[[#This Row],[Valor del control]]),AND(Tabla135[[#This Row],[No. de Control]]=1,Tabla135[[#This Row],[Desplazamiento en la Matriz]]="Impacto"),D1244,AND(Tabla135[[#This Row],[No. de Control]]&gt;1,Tabla135[[#This Row],[Desplazamiento en la Matriz]]="Impacto"),AB1243),""),"")</f>
        <v/>
      </c>
      <c r="AC1244" s="310" t="str" cm="1">
        <f t="array" ref="AC1244">IFERROR(IF(Tabla135[[#This Row],[Registro diligenciado]]=TRUE,_xlfn.IFS(AND(Tabla135[[#This Row],[No. de Control]]=1,Tabla135[[#This Row],[Desplazamiento en la Matriz]]="Impacto"),E1244-(E1244*Tabla135[[#This Row],[Valor del control]]),AND(Tabla135[[#This Row],[No. de Control]]&gt;1,Tabla135[[#This Row],[Desplazamiento en la Matriz]]="Impacto"),AC1243-(AC1243*Tabla135[[#This Row],[Valor del control]]),AND(Tabla135[[#This Row],[No. de Control]]=1,Tabla135[[#This Row],[Desplazamiento en la Matriz]]="Probabilidad"),E1244,AND(Tabla135[[#This Row],[No. de Control]]&gt;1,Tabla135[[#This Row],[Desplazamiento en la Matriz]]="Probabilidad"),AC1243),""),"")</f>
        <v/>
      </c>
      <c r="AD1244" s="310">
        <f>IFERROR(_xlfn.MINIFS(Tabla135[Probabilidad residual],Tabla135[Id Riesgo],Tabla135[[#This Row],[Id Riesgo]]),"")</f>
        <v>0</v>
      </c>
      <c r="AE1244" s="310">
        <f>IFERROR(_xlfn.MINIFS(Tabla135[Impacto residual],Tabla135[Id Riesgo],Tabla135[[#This Row],[Id Riesgo]]),"")</f>
        <v>0</v>
      </c>
      <c r="AF1244" s="310" t="str" cm="1">
        <f t="array" ref="AF124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44" s="310" t="str" cm="1">
        <f t="array" ref="AG124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4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44" s="213"/>
      <c r="AJ1244" s="727">
        <f>_xlfn.MINIFS(Tabla135[Probabilidad residual],Tabla135[Id Riesgo],Tabla135[[#This Row],[Id Riesgo]])</f>
        <v>0</v>
      </c>
      <c r="AK1244" s="727">
        <f>_xlfn.MINIFS(Tabla135[Impacto residual],Tabla135[Id Riesgo],Tabla135[[#This Row],[Id Riesgo]])</f>
        <v>0</v>
      </c>
      <c r="AL1244" s="727"/>
      <c r="AM1244" s="727"/>
      <c r="AN1244" s="213"/>
      <c r="AO1244" s="213"/>
      <c r="AP1244" s="213"/>
      <c r="AQ1244" s="213"/>
      <c r="AR1244" s="213"/>
      <c r="AS1244" s="213"/>
      <c r="AT1244" s="213"/>
      <c r="AU1244" s="213"/>
      <c r="AV1244" s="213"/>
      <c r="AW1244" s="213"/>
      <c r="AX1244" s="213"/>
      <c r="AY1244" s="213"/>
    </row>
    <row r="1245" spans="1:51" ht="14.6" x14ac:dyDescent="0.4">
      <c r="A1245" s="735" t="str">
        <f>Tabla135[[#This Row],[Id Riesgo]]</f>
        <v>RC124</v>
      </c>
      <c r="B1245" s="736" t="str">
        <f>Tabla135[[#This Row],[Riesgo]]</f>
        <v/>
      </c>
      <c r="C1245" s="742" t="b">
        <f>Tabla135[[#This Row],[Identificado en paso 1 y 2?]]</f>
        <v>0</v>
      </c>
      <c r="D1245" s="727" t="str">
        <f>_xlfn.XLOOKUP(Tabla135[[#This Row],[Id Riesgo]],Tabla13[Id Riesgo],Tabla13[Probabilidad],"",1)</f>
        <v/>
      </c>
      <c r="E1245" s="727" t="str">
        <f>IF(C1245=TRUE,_xlfn.XLOOKUP(Tabla135[[#This Row],[Id Riesgo]],Tabla13[Id Riesgo],Tabla13[Porcentaje Impacto],"",1),"")</f>
        <v/>
      </c>
      <c r="F1245" s="290" t="str">
        <f t="shared" si="123"/>
        <v>RC124</v>
      </c>
      <c r="G1245" s="415" t="b">
        <f>_xlfn.XLOOKUP(F1245,Tabla13[Id Riesgo],Tabla13[Registro diligenciado],FALSE,1)</f>
        <v>0</v>
      </c>
      <c r="H1245" s="290" t="str">
        <f>IF(G1245,_xlfn.XLOOKUP(F1245,Tabla6[Id Riesgo],Tabla6[DESCRIPCIÓN DEL RIESGO],FALSE,1),"")</f>
        <v/>
      </c>
      <c r="I1245" s="327" t="str">
        <f>_xlfn.XLOOKUP(Tabla135[[#This Row],[Id Riesgo]],Tabla13[Id Riesgo],Tabla13[Probabilidad])</f>
        <v/>
      </c>
      <c r="J1245" s="327" t="str">
        <f>_xlfn.XLOOKUP(Tabla135[[#This Row],[Id Riesgo]],Tabla13[Id Riesgo],Tabla13[Porcentaje Impacto],"",1)</f>
        <v/>
      </c>
      <c r="K1245" s="311">
        <v>4</v>
      </c>
      <c r="L1245" s="314"/>
      <c r="M1245" s="314"/>
      <c r="N1245" s="314"/>
      <c r="O1245" s="295"/>
      <c r="P1245" s="314"/>
      <c r="Q1245" s="328" t="str">
        <f>_xlfn.TEXTJOIN(" ",TRUE,Tabla135[[#This Row],[Actividad - Acción ¿Qué?
Inicia con verbo]],Tabla135[[#This Row],[Complemento
(Observaciones o desviaciones)]])</f>
        <v/>
      </c>
      <c r="R1245" s="295"/>
      <c r="S1245" s="327" t="str">
        <f>_xlfn.XLOOKUP(Tabla135[[#This Row],[Tipo de control]],Tabla7[Tipo de control],Tabla7[Peso],"",1)</f>
        <v/>
      </c>
      <c r="T1245" s="290" t="str">
        <f>_xlfn.XLOOKUP(Tabla135[[#This Row],[Tipo de control]],Tabla7[Tipo de control],Tabla7[Afectación matriz],"",1)</f>
        <v/>
      </c>
      <c r="U1245" s="295"/>
      <c r="V1245" s="327" t="str">
        <f>_xlfn.XLOOKUP(Tabla135[[#This Row],[Implementación]],Tabla11[Implementación],Tabla11[Peso],"",1)</f>
        <v/>
      </c>
      <c r="W1245" s="295"/>
      <c r="X1245" s="295"/>
      <c r="Y1245" s="295"/>
      <c r="Z1245" s="295"/>
      <c r="AA1245" s="310" t="str">
        <f>IFERROR(Tabla135[[#This Row],[Peso del control]]+Tabla135[[#This Row],[Peso de la implementación]],"")</f>
        <v/>
      </c>
      <c r="AB1245" s="310" t="str" cm="1">
        <f t="array" ref="AB1245">IFERROR(IF(Tabla135[[#This Row],[Registro diligenciado]]=TRUE,_xlfn.IFS(AND(Tabla135[[#This Row],[No. de Control]]=1,Tabla135[[#This Row],[Desplazamiento en la Matriz]]="Probabilidad"),D1245-(D1245*Tabla135[[#This Row],[Valor del control]]),AND(Tabla135[[#This Row],[No. de Control]]&gt;1,Tabla135[[#This Row],[Desplazamiento en la Matriz]]="Probabilidad"),AB1244-(AB1244*Tabla135[[#This Row],[Valor del control]]),AND(Tabla135[[#This Row],[No. de Control]]=1,Tabla135[[#This Row],[Desplazamiento en la Matriz]]="Impacto"),D1245,AND(Tabla135[[#This Row],[No. de Control]]&gt;1,Tabla135[[#This Row],[Desplazamiento en la Matriz]]="Impacto"),AB1244),""),"")</f>
        <v/>
      </c>
      <c r="AC1245" s="310" t="str" cm="1">
        <f t="array" ref="AC1245">IFERROR(IF(Tabla135[[#This Row],[Registro diligenciado]]=TRUE,_xlfn.IFS(AND(Tabla135[[#This Row],[No. de Control]]=1,Tabla135[[#This Row],[Desplazamiento en la Matriz]]="Impacto"),E1245-(E1245*Tabla135[[#This Row],[Valor del control]]),AND(Tabla135[[#This Row],[No. de Control]]&gt;1,Tabla135[[#This Row],[Desplazamiento en la Matriz]]="Impacto"),AC1244-(AC1244*Tabla135[[#This Row],[Valor del control]]),AND(Tabla135[[#This Row],[No. de Control]]=1,Tabla135[[#This Row],[Desplazamiento en la Matriz]]="Probabilidad"),E1245,AND(Tabla135[[#This Row],[No. de Control]]&gt;1,Tabla135[[#This Row],[Desplazamiento en la Matriz]]="Probabilidad"),AC1244),""),"")</f>
        <v/>
      </c>
      <c r="AD1245" s="310">
        <f>IFERROR(_xlfn.MINIFS(Tabla135[Probabilidad residual],Tabla135[Id Riesgo],Tabla135[[#This Row],[Id Riesgo]]),"")</f>
        <v>0</v>
      </c>
      <c r="AE1245" s="310">
        <f>IFERROR(_xlfn.MINIFS(Tabla135[Impacto residual],Tabla135[Id Riesgo],Tabla135[[#This Row],[Id Riesgo]]),"")</f>
        <v>0</v>
      </c>
      <c r="AF1245" s="310" t="str" cm="1">
        <f t="array" ref="AF124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45" s="310" t="str" cm="1">
        <f t="array" ref="AG124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4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45" s="213"/>
      <c r="AJ1245" s="727">
        <f>_xlfn.MINIFS(Tabla135[Probabilidad residual],Tabla135[Id Riesgo],Tabla135[[#This Row],[Id Riesgo]])</f>
        <v>0</v>
      </c>
      <c r="AK1245" s="727">
        <f>_xlfn.MINIFS(Tabla135[Impacto residual],Tabla135[Id Riesgo],Tabla135[[#This Row],[Id Riesgo]])</f>
        <v>0</v>
      </c>
      <c r="AL1245" s="727"/>
      <c r="AM1245" s="727"/>
      <c r="AN1245" s="213"/>
      <c r="AO1245" s="213"/>
      <c r="AP1245" s="213"/>
      <c r="AQ1245" s="213"/>
      <c r="AR1245" s="213"/>
      <c r="AS1245" s="213"/>
      <c r="AT1245" s="213"/>
      <c r="AU1245" s="213"/>
      <c r="AV1245" s="213"/>
      <c r="AW1245" s="213"/>
      <c r="AX1245" s="213"/>
      <c r="AY1245" s="213"/>
    </row>
    <row r="1246" spans="1:51" ht="14.6" x14ac:dyDescent="0.4">
      <c r="A1246" s="735" t="str">
        <f>Tabla135[[#This Row],[Id Riesgo]]</f>
        <v>RC124</v>
      </c>
      <c r="B1246" s="736" t="str">
        <f>Tabla135[[#This Row],[Riesgo]]</f>
        <v/>
      </c>
      <c r="C1246" s="742" t="b">
        <f>Tabla135[[#This Row],[Identificado en paso 1 y 2?]]</f>
        <v>0</v>
      </c>
      <c r="D1246" s="727" t="str">
        <f>_xlfn.XLOOKUP(Tabla135[[#This Row],[Id Riesgo]],Tabla13[Id Riesgo],Tabla13[Probabilidad],"",1)</f>
        <v/>
      </c>
      <c r="E1246" s="727" t="str">
        <f>IF(C1246=TRUE,_xlfn.XLOOKUP(Tabla135[[#This Row],[Id Riesgo]],Tabla13[Id Riesgo],Tabla13[Porcentaje Impacto],"",1),"")</f>
        <v/>
      </c>
      <c r="F1246" s="290" t="str">
        <f t="shared" si="123"/>
        <v>RC124</v>
      </c>
      <c r="G1246" s="415" t="b">
        <f>_xlfn.XLOOKUP(F1246,Tabla13[Id Riesgo],Tabla13[Registro diligenciado],FALSE,1)</f>
        <v>0</v>
      </c>
      <c r="H1246" s="290" t="str">
        <f>IF(G1246,_xlfn.XLOOKUP(F1246,Tabla6[Id Riesgo],Tabla6[DESCRIPCIÓN DEL RIESGO],FALSE,1),"")</f>
        <v/>
      </c>
      <c r="I1246" s="327" t="str">
        <f>_xlfn.XLOOKUP(Tabla135[[#This Row],[Id Riesgo]],Tabla13[Id Riesgo],Tabla13[Probabilidad])</f>
        <v/>
      </c>
      <c r="J1246" s="327" t="str">
        <f>_xlfn.XLOOKUP(Tabla135[[#This Row],[Id Riesgo]],Tabla13[Id Riesgo],Tabla13[Porcentaje Impacto],"",1)</f>
        <v/>
      </c>
      <c r="K1246" s="311">
        <v>5</v>
      </c>
      <c r="L1246" s="314"/>
      <c r="M1246" s="314"/>
      <c r="N1246" s="314"/>
      <c r="O1246" s="295"/>
      <c r="P1246" s="314"/>
      <c r="Q1246" s="328" t="str">
        <f>_xlfn.TEXTJOIN(" ",TRUE,Tabla135[[#This Row],[Actividad - Acción ¿Qué?
Inicia con verbo]],Tabla135[[#This Row],[Complemento
(Observaciones o desviaciones)]])</f>
        <v/>
      </c>
      <c r="R1246" s="295"/>
      <c r="S1246" s="327" t="str">
        <f>_xlfn.XLOOKUP(Tabla135[[#This Row],[Tipo de control]],Tabla7[Tipo de control],Tabla7[Peso],"",1)</f>
        <v/>
      </c>
      <c r="T1246" s="290" t="str">
        <f>_xlfn.XLOOKUP(Tabla135[[#This Row],[Tipo de control]],Tabla7[Tipo de control],Tabla7[Afectación matriz],"",1)</f>
        <v/>
      </c>
      <c r="U1246" s="295"/>
      <c r="V1246" s="327" t="str">
        <f>_xlfn.XLOOKUP(Tabla135[[#This Row],[Implementación]],Tabla11[Implementación],Tabla11[Peso],"",1)</f>
        <v/>
      </c>
      <c r="W1246" s="295"/>
      <c r="X1246" s="295"/>
      <c r="Y1246" s="295"/>
      <c r="Z1246" s="295"/>
      <c r="AA1246" s="310" t="str">
        <f>IFERROR(Tabla135[[#This Row],[Peso del control]]+Tabla135[[#This Row],[Peso de la implementación]],"")</f>
        <v/>
      </c>
      <c r="AB1246" s="310" t="str" cm="1">
        <f t="array" ref="AB1246">IFERROR(IF(Tabla135[[#This Row],[Registro diligenciado]]=TRUE,_xlfn.IFS(AND(Tabla135[[#This Row],[No. de Control]]=1,Tabla135[[#This Row],[Desplazamiento en la Matriz]]="Probabilidad"),D1246-(D1246*Tabla135[[#This Row],[Valor del control]]),AND(Tabla135[[#This Row],[No. de Control]]&gt;1,Tabla135[[#This Row],[Desplazamiento en la Matriz]]="Probabilidad"),AB1245-(AB1245*Tabla135[[#This Row],[Valor del control]]),AND(Tabla135[[#This Row],[No. de Control]]=1,Tabla135[[#This Row],[Desplazamiento en la Matriz]]="Impacto"),D1246,AND(Tabla135[[#This Row],[No. de Control]]&gt;1,Tabla135[[#This Row],[Desplazamiento en la Matriz]]="Impacto"),AB1245),""),"")</f>
        <v/>
      </c>
      <c r="AC1246" s="310" t="str" cm="1">
        <f t="array" ref="AC1246">IFERROR(IF(Tabla135[[#This Row],[Registro diligenciado]]=TRUE,_xlfn.IFS(AND(Tabla135[[#This Row],[No. de Control]]=1,Tabla135[[#This Row],[Desplazamiento en la Matriz]]="Impacto"),E1246-(E1246*Tabla135[[#This Row],[Valor del control]]),AND(Tabla135[[#This Row],[No. de Control]]&gt;1,Tabla135[[#This Row],[Desplazamiento en la Matriz]]="Impacto"),AC1245-(AC1245*Tabla135[[#This Row],[Valor del control]]),AND(Tabla135[[#This Row],[No. de Control]]=1,Tabla135[[#This Row],[Desplazamiento en la Matriz]]="Probabilidad"),E1246,AND(Tabla135[[#This Row],[No. de Control]]&gt;1,Tabla135[[#This Row],[Desplazamiento en la Matriz]]="Probabilidad"),AC1245),""),"")</f>
        <v/>
      </c>
      <c r="AD1246" s="310">
        <f>IFERROR(_xlfn.MINIFS(Tabla135[Probabilidad residual],Tabla135[Id Riesgo],Tabla135[[#This Row],[Id Riesgo]]),"")</f>
        <v>0</v>
      </c>
      <c r="AE1246" s="310">
        <f>IFERROR(_xlfn.MINIFS(Tabla135[Impacto residual],Tabla135[Id Riesgo],Tabla135[[#This Row],[Id Riesgo]]),"")</f>
        <v>0</v>
      </c>
      <c r="AF1246" s="310" t="str" cm="1">
        <f t="array" ref="AF124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46" s="310" t="str" cm="1">
        <f t="array" ref="AG124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4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46" s="213"/>
      <c r="AJ1246" s="727">
        <f>_xlfn.MINIFS(Tabla135[Probabilidad residual],Tabla135[Id Riesgo],Tabla135[[#This Row],[Id Riesgo]])</f>
        <v>0</v>
      </c>
      <c r="AK1246" s="727">
        <f>_xlfn.MINIFS(Tabla135[Impacto residual],Tabla135[Id Riesgo],Tabla135[[#This Row],[Id Riesgo]])</f>
        <v>0</v>
      </c>
      <c r="AL1246" s="727"/>
      <c r="AM1246" s="727"/>
      <c r="AN1246" s="213"/>
      <c r="AO1246" s="213"/>
      <c r="AP1246" s="213"/>
      <c r="AQ1246" s="213"/>
      <c r="AR1246" s="213"/>
      <c r="AS1246" s="213"/>
      <c r="AT1246" s="213"/>
      <c r="AU1246" s="213"/>
      <c r="AV1246" s="213"/>
      <c r="AW1246" s="213"/>
      <c r="AX1246" s="213"/>
      <c r="AY1246" s="213"/>
    </row>
    <row r="1247" spans="1:51" ht="14.6" x14ac:dyDescent="0.4">
      <c r="A1247" s="735" t="str">
        <f>Tabla135[[#This Row],[Id Riesgo]]</f>
        <v>RC124</v>
      </c>
      <c r="B1247" s="736" t="str">
        <f>Tabla135[[#This Row],[Riesgo]]</f>
        <v/>
      </c>
      <c r="C1247" s="742" t="b">
        <f>Tabla135[[#This Row],[Identificado en paso 1 y 2?]]</f>
        <v>0</v>
      </c>
      <c r="D1247" s="727" t="str">
        <f>_xlfn.XLOOKUP(Tabla135[[#This Row],[Id Riesgo]],Tabla13[Id Riesgo],Tabla13[Probabilidad],"",1)</f>
        <v/>
      </c>
      <c r="E1247" s="727" t="str">
        <f>IF(C1247=TRUE,_xlfn.XLOOKUP(Tabla135[[#This Row],[Id Riesgo]],Tabla13[Id Riesgo],Tabla13[Porcentaje Impacto],"",1),"")</f>
        <v/>
      </c>
      <c r="F1247" s="290" t="str">
        <f t="shared" si="123"/>
        <v>RC124</v>
      </c>
      <c r="G1247" s="415" t="b">
        <f>_xlfn.XLOOKUP(F1247,Tabla13[Id Riesgo],Tabla13[Registro diligenciado],FALSE,1)</f>
        <v>0</v>
      </c>
      <c r="H1247" s="290" t="str">
        <f>IF(G1247,_xlfn.XLOOKUP(F1247,Tabla6[Id Riesgo],Tabla6[DESCRIPCIÓN DEL RIESGO],FALSE,1),"")</f>
        <v/>
      </c>
      <c r="I1247" s="327" t="str">
        <f>_xlfn.XLOOKUP(Tabla135[[#This Row],[Id Riesgo]],Tabla13[Id Riesgo],Tabla13[Probabilidad])</f>
        <v/>
      </c>
      <c r="J1247" s="327" t="str">
        <f>_xlfn.XLOOKUP(Tabla135[[#This Row],[Id Riesgo]],Tabla13[Id Riesgo],Tabla13[Porcentaje Impacto],"",1)</f>
        <v/>
      </c>
      <c r="K1247" s="311">
        <v>6</v>
      </c>
      <c r="L1247" s="314"/>
      <c r="M1247" s="314"/>
      <c r="N1247" s="314"/>
      <c r="O1247" s="295"/>
      <c r="P1247" s="314"/>
      <c r="Q1247" s="328" t="str">
        <f>_xlfn.TEXTJOIN(" ",TRUE,Tabla135[[#This Row],[Actividad - Acción ¿Qué?
Inicia con verbo]],Tabla135[[#This Row],[Complemento
(Observaciones o desviaciones)]])</f>
        <v/>
      </c>
      <c r="R1247" s="295"/>
      <c r="S1247" s="327" t="str">
        <f>_xlfn.XLOOKUP(Tabla135[[#This Row],[Tipo de control]],Tabla7[Tipo de control],Tabla7[Peso],"",1)</f>
        <v/>
      </c>
      <c r="T1247" s="290" t="str">
        <f>_xlfn.XLOOKUP(Tabla135[[#This Row],[Tipo de control]],Tabla7[Tipo de control],Tabla7[Afectación matriz],"",1)</f>
        <v/>
      </c>
      <c r="U1247" s="295"/>
      <c r="V1247" s="327" t="str">
        <f>_xlfn.XLOOKUP(Tabla135[[#This Row],[Implementación]],Tabla11[Implementación],Tabla11[Peso],"",1)</f>
        <v/>
      </c>
      <c r="W1247" s="295"/>
      <c r="X1247" s="295"/>
      <c r="Y1247" s="295"/>
      <c r="Z1247" s="295"/>
      <c r="AA1247" s="310" t="str">
        <f>IFERROR(Tabla135[[#This Row],[Peso del control]]+Tabla135[[#This Row],[Peso de la implementación]],"")</f>
        <v/>
      </c>
      <c r="AB1247" s="310" t="str" cm="1">
        <f t="array" ref="AB1247">IFERROR(IF(Tabla135[[#This Row],[Registro diligenciado]]=TRUE,_xlfn.IFS(AND(Tabla135[[#This Row],[No. de Control]]=1,Tabla135[[#This Row],[Desplazamiento en la Matriz]]="Probabilidad"),D1247-(D1247*Tabla135[[#This Row],[Valor del control]]),AND(Tabla135[[#This Row],[No. de Control]]&gt;1,Tabla135[[#This Row],[Desplazamiento en la Matriz]]="Probabilidad"),AB1246-(AB1246*Tabla135[[#This Row],[Valor del control]]),AND(Tabla135[[#This Row],[No. de Control]]=1,Tabla135[[#This Row],[Desplazamiento en la Matriz]]="Impacto"),D1247,AND(Tabla135[[#This Row],[No. de Control]]&gt;1,Tabla135[[#This Row],[Desplazamiento en la Matriz]]="Impacto"),AB1246),""),"")</f>
        <v/>
      </c>
      <c r="AC1247" s="310" t="str" cm="1">
        <f t="array" ref="AC1247">IFERROR(IF(Tabla135[[#This Row],[Registro diligenciado]]=TRUE,_xlfn.IFS(AND(Tabla135[[#This Row],[No. de Control]]=1,Tabla135[[#This Row],[Desplazamiento en la Matriz]]="Impacto"),E1247-(E1247*Tabla135[[#This Row],[Valor del control]]),AND(Tabla135[[#This Row],[No. de Control]]&gt;1,Tabla135[[#This Row],[Desplazamiento en la Matriz]]="Impacto"),AC1246-(AC1246*Tabla135[[#This Row],[Valor del control]]),AND(Tabla135[[#This Row],[No. de Control]]=1,Tabla135[[#This Row],[Desplazamiento en la Matriz]]="Probabilidad"),E1247,AND(Tabla135[[#This Row],[No. de Control]]&gt;1,Tabla135[[#This Row],[Desplazamiento en la Matriz]]="Probabilidad"),AC1246),""),"")</f>
        <v/>
      </c>
      <c r="AD1247" s="310">
        <f>IFERROR(_xlfn.MINIFS(Tabla135[Probabilidad residual],Tabla135[Id Riesgo],Tabla135[[#This Row],[Id Riesgo]]),"")</f>
        <v>0</v>
      </c>
      <c r="AE1247" s="310">
        <f>IFERROR(_xlfn.MINIFS(Tabla135[Impacto residual],Tabla135[Id Riesgo],Tabla135[[#This Row],[Id Riesgo]]),"")</f>
        <v>0</v>
      </c>
      <c r="AF1247" s="310" t="str" cm="1">
        <f t="array" ref="AF124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47" s="310" t="str" cm="1">
        <f t="array" ref="AG124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4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47" s="213"/>
      <c r="AJ1247" s="727">
        <f>_xlfn.MINIFS(Tabla135[Probabilidad residual],Tabla135[Id Riesgo],Tabla135[[#This Row],[Id Riesgo]])</f>
        <v>0</v>
      </c>
      <c r="AK1247" s="727">
        <f>_xlfn.MINIFS(Tabla135[Impacto residual],Tabla135[Id Riesgo],Tabla135[[#This Row],[Id Riesgo]])</f>
        <v>0</v>
      </c>
      <c r="AL1247" s="727"/>
      <c r="AM1247" s="727"/>
      <c r="AN1247" s="213"/>
      <c r="AO1247" s="213"/>
      <c r="AP1247" s="213"/>
      <c r="AQ1247" s="213"/>
      <c r="AR1247" s="213"/>
      <c r="AS1247" s="213"/>
      <c r="AT1247" s="213"/>
      <c r="AU1247" s="213"/>
      <c r="AV1247" s="213"/>
      <c r="AW1247" s="213"/>
      <c r="AX1247" s="213"/>
      <c r="AY1247" s="213"/>
    </row>
    <row r="1248" spans="1:51" ht="14.6" x14ac:dyDescent="0.4">
      <c r="A1248" s="735" t="str">
        <f>Tabla135[[#This Row],[Id Riesgo]]</f>
        <v>RC124</v>
      </c>
      <c r="B1248" s="736" t="str">
        <f>Tabla135[[#This Row],[Riesgo]]</f>
        <v/>
      </c>
      <c r="C1248" s="742" t="b">
        <f>Tabla135[[#This Row],[Identificado en paso 1 y 2?]]</f>
        <v>0</v>
      </c>
      <c r="D1248" s="727" t="str">
        <f>_xlfn.XLOOKUP(Tabla135[[#This Row],[Id Riesgo]],Tabla13[Id Riesgo],Tabla13[Probabilidad],"",1)</f>
        <v/>
      </c>
      <c r="E1248" s="727" t="str">
        <f>IF(C1248=TRUE,_xlfn.XLOOKUP(Tabla135[[#This Row],[Id Riesgo]],Tabla13[Id Riesgo],Tabla13[Porcentaje Impacto],"",1),"")</f>
        <v/>
      </c>
      <c r="F1248" s="290" t="str">
        <f t="shared" si="123"/>
        <v>RC124</v>
      </c>
      <c r="G1248" s="415" t="b">
        <f>_xlfn.XLOOKUP(F1248,Tabla13[Id Riesgo],Tabla13[Registro diligenciado],FALSE,1)</f>
        <v>0</v>
      </c>
      <c r="H1248" s="290" t="str">
        <f>IF(G1248,_xlfn.XLOOKUP(F1248,Tabla6[Id Riesgo],Tabla6[DESCRIPCIÓN DEL RIESGO],FALSE,1),"")</f>
        <v/>
      </c>
      <c r="I1248" s="327" t="str">
        <f>_xlfn.XLOOKUP(Tabla135[[#This Row],[Id Riesgo]],Tabla13[Id Riesgo],Tabla13[Probabilidad])</f>
        <v/>
      </c>
      <c r="J1248" s="327" t="str">
        <f>_xlfn.XLOOKUP(Tabla135[[#This Row],[Id Riesgo]],Tabla13[Id Riesgo],Tabla13[Porcentaje Impacto],"",1)</f>
        <v/>
      </c>
      <c r="K1248" s="311">
        <v>7</v>
      </c>
      <c r="L1248" s="314"/>
      <c r="M1248" s="314"/>
      <c r="N1248" s="314"/>
      <c r="O1248" s="295"/>
      <c r="P1248" s="314"/>
      <c r="Q1248" s="328" t="str">
        <f>_xlfn.TEXTJOIN(" ",TRUE,Tabla135[[#This Row],[Actividad - Acción ¿Qué?
Inicia con verbo]],Tabla135[[#This Row],[Complemento
(Observaciones o desviaciones)]])</f>
        <v/>
      </c>
      <c r="R1248" s="295"/>
      <c r="S1248" s="327" t="str">
        <f>_xlfn.XLOOKUP(Tabla135[[#This Row],[Tipo de control]],Tabla7[Tipo de control],Tabla7[Peso],"",1)</f>
        <v/>
      </c>
      <c r="T1248" s="290" t="str">
        <f>_xlfn.XLOOKUP(Tabla135[[#This Row],[Tipo de control]],Tabla7[Tipo de control],Tabla7[Afectación matriz],"",1)</f>
        <v/>
      </c>
      <c r="U1248" s="295"/>
      <c r="V1248" s="327" t="str">
        <f>_xlfn.XLOOKUP(Tabla135[[#This Row],[Implementación]],Tabla11[Implementación],Tabla11[Peso],"",1)</f>
        <v/>
      </c>
      <c r="W1248" s="295"/>
      <c r="X1248" s="295"/>
      <c r="Y1248" s="295"/>
      <c r="Z1248" s="295"/>
      <c r="AA1248" s="310" t="str">
        <f>IFERROR(Tabla135[[#This Row],[Peso del control]]+Tabla135[[#This Row],[Peso de la implementación]],"")</f>
        <v/>
      </c>
      <c r="AB1248" s="310" t="str" cm="1">
        <f t="array" ref="AB1248">IFERROR(IF(Tabla135[[#This Row],[Registro diligenciado]]=TRUE,_xlfn.IFS(AND(Tabla135[[#This Row],[No. de Control]]=1,Tabla135[[#This Row],[Desplazamiento en la Matriz]]="Probabilidad"),D1248-(D1248*Tabla135[[#This Row],[Valor del control]]),AND(Tabla135[[#This Row],[No. de Control]]&gt;1,Tabla135[[#This Row],[Desplazamiento en la Matriz]]="Probabilidad"),AB1247-(AB1247*Tabla135[[#This Row],[Valor del control]]),AND(Tabla135[[#This Row],[No. de Control]]=1,Tabla135[[#This Row],[Desplazamiento en la Matriz]]="Impacto"),D1248,AND(Tabla135[[#This Row],[No. de Control]]&gt;1,Tabla135[[#This Row],[Desplazamiento en la Matriz]]="Impacto"),AB1247),""),"")</f>
        <v/>
      </c>
      <c r="AC1248" s="310" t="str" cm="1">
        <f t="array" ref="AC1248">IFERROR(IF(Tabla135[[#This Row],[Registro diligenciado]]=TRUE,_xlfn.IFS(AND(Tabla135[[#This Row],[No. de Control]]=1,Tabla135[[#This Row],[Desplazamiento en la Matriz]]="Impacto"),E1248-(E1248*Tabla135[[#This Row],[Valor del control]]),AND(Tabla135[[#This Row],[No. de Control]]&gt;1,Tabla135[[#This Row],[Desplazamiento en la Matriz]]="Impacto"),AC1247-(AC1247*Tabla135[[#This Row],[Valor del control]]),AND(Tabla135[[#This Row],[No. de Control]]=1,Tabla135[[#This Row],[Desplazamiento en la Matriz]]="Probabilidad"),E1248,AND(Tabla135[[#This Row],[No. de Control]]&gt;1,Tabla135[[#This Row],[Desplazamiento en la Matriz]]="Probabilidad"),AC1247),""),"")</f>
        <v/>
      </c>
      <c r="AD1248" s="310">
        <f>IFERROR(_xlfn.MINIFS(Tabla135[Probabilidad residual],Tabla135[Id Riesgo],Tabla135[[#This Row],[Id Riesgo]]),"")</f>
        <v>0</v>
      </c>
      <c r="AE1248" s="310">
        <f>IFERROR(_xlfn.MINIFS(Tabla135[Impacto residual],Tabla135[Id Riesgo],Tabla135[[#This Row],[Id Riesgo]]),"")</f>
        <v>0</v>
      </c>
      <c r="AF1248" s="310" t="str" cm="1">
        <f t="array" ref="AF124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48" s="310" t="str" cm="1">
        <f t="array" ref="AG124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4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48" s="213"/>
      <c r="AJ1248" s="727">
        <f>_xlfn.MINIFS(Tabla135[Probabilidad residual],Tabla135[Id Riesgo],Tabla135[[#This Row],[Id Riesgo]])</f>
        <v>0</v>
      </c>
      <c r="AK1248" s="727">
        <f>_xlfn.MINIFS(Tabla135[Impacto residual],Tabla135[Id Riesgo],Tabla135[[#This Row],[Id Riesgo]])</f>
        <v>0</v>
      </c>
      <c r="AL1248" s="727"/>
      <c r="AM1248" s="727"/>
      <c r="AN1248" s="213"/>
      <c r="AO1248" s="213"/>
      <c r="AP1248" s="213"/>
      <c r="AQ1248" s="213"/>
      <c r="AR1248" s="213"/>
      <c r="AS1248" s="213"/>
      <c r="AT1248" s="213"/>
      <c r="AU1248" s="213"/>
      <c r="AV1248" s="213"/>
      <c r="AW1248" s="213"/>
      <c r="AX1248" s="213"/>
      <c r="AY1248" s="213"/>
    </row>
    <row r="1249" spans="1:51" ht="14.6" x14ac:dyDescent="0.4">
      <c r="A1249" s="735" t="str">
        <f>Tabla135[[#This Row],[Id Riesgo]]</f>
        <v>RC124</v>
      </c>
      <c r="B1249" s="736" t="str">
        <f>Tabla135[[#This Row],[Riesgo]]</f>
        <v/>
      </c>
      <c r="C1249" s="742" t="b">
        <f>Tabla135[[#This Row],[Identificado en paso 1 y 2?]]</f>
        <v>0</v>
      </c>
      <c r="D1249" s="727" t="str">
        <f>_xlfn.XLOOKUP(Tabla135[[#This Row],[Id Riesgo]],Tabla13[Id Riesgo],Tabla13[Probabilidad],"",1)</f>
        <v/>
      </c>
      <c r="E1249" s="727" t="str">
        <f>IF(C1249=TRUE,_xlfn.XLOOKUP(Tabla135[[#This Row],[Id Riesgo]],Tabla13[Id Riesgo],Tabla13[Porcentaje Impacto],"",1),"")</f>
        <v/>
      </c>
      <c r="F1249" s="290" t="str">
        <f t="shared" si="123"/>
        <v>RC124</v>
      </c>
      <c r="G1249" s="415" t="b">
        <f>_xlfn.XLOOKUP(F1249,Tabla13[Id Riesgo],Tabla13[Registro diligenciado],FALSE,1)</f>
        <v>0</v>
      </c>
      <c r="H1249" s="290" t="str">
        <f>IF(G1249,_xlfn.XLOOKUP(F1249,Tabla6[Id Riesgo],Tabla6[DESCRIPCIÓN DEL RIESGO],FALSE,1),"")</f>
        <v/>
      </c>
      <c r="I1249" s="327" t="str">
        <f>_xlfn.XLOOKUP(Tabla135[[#This Row],[Id Riesgo]],Tabla13[Id Riesgo],Tabla13[Probabilidad])</f>
        <v/>
      </c>
      <c r="J1249" s="327" t="str">
        <f>_xlfn.XLOOKUP(Tabla135[[#This Row],[Id Riesgo]],Tabla13[Id Riesgo],Tabla13[Porcentaje Impacto],"",1)</f>
        <v/>
      </c>
      <c r="K1249" s="311">
        <v>8</v>
      </c>
      <c r="L1249" s="314"/>
      <c r="M1249" s="314"/>
      <c r="N1249" s="314"/>
      <c r="O1249" s="295"/>
      <c r="P1249" s="314"/>
      <c r="Q1249" s="328" t="str">
        <f>_xlfn.TEXTJOIN(" ",TRUE,Tabla135[[#This Row],[Actividad - Acción ¿Qué?
Inicia con verbo]],Tabla135[[#This Row],[Complemento
(Observaciones o desviaciones)]])</f>
        <v/>
      </c>
      <c r="R1249" s="295"/>
      <c r="S1249" s="327" t="str">
        <f>_xlfn.XLOOKUP(Tabla135[[#This Row],[Tipo de control]],Tabla7[Tipo de control],Tabla7[Peso],"",1)</f>
        <v/>
      </c>
      <c r="T1249" s="290" t="str">
        <f>_xlfn.XLOOKUP(Tabla135[[#This Row],[Tipo de control]],Tabla7[Tipo de control],Tabla7[Afectación matriz],"",1)</f>
        <v/>
      </c>
      <c r="U1249" s="295"/>
      <c r="V1249" s="327" t="str">
        <f>_xlfn.XLOOKUP(Tabla135[[#This Row],[Implementación]],Tabla11[Implementación],Tabla11[Peso],"",1)</f>
        <v/>
      </c>
      <c r="W1249" s="295"/>
      <c r="X1249" s="295"/>
      <c r="Y1249" s="295"/>
      <c r="Z1249" s="295"/>
      <c r="AA1249" s="310" t="str">
        <f>IFERROR(Tabla135[[#This Row],[Peso del control]]+Tabla135[[#This Row],[Peso de la implementación]],"")</f>
        <v/>
      </c>
      <c r="AB1249" s="310" t="str" cm="1">
        <f t="array" ref="AB1249">IFERROR(IF(Tabla135[[#This Row],[Registro diligenciado]]=TRUE,_xlfn.IFS(AND(Tabla135[[#This Row],[No. de Control]]=1,Tabla135[[#This Row],[Desplazamiento en la Matriz]]="Probabilidad"),D1249-(D1249*Tabla135[[#This Row],[Valor del control]]),AND(Tabla135[[#This Row],[No. de Control]]&gt;1,Tabla135[[#This Row],[Desplazamiento en la Matriz]]="Probabilidad"),AB1248-(AB1248*Tabla135[[#This Row],[Valor del control]]),AND(Tabla135[[#This Row],[No. de Control]]=1,Tabla135[[#This Row],[Desplazamiento en la Matriz]]="Impacto"),D1249,AND(Tabla135[[#This Row],[No. de Control]]&gt;1,Tabla135[[#This Row],[Desplazamiento en la Matriz]]="Impacto"),AB1248),""),"")</f>
        <v/>
      </c>
      <c r="AC1249" s="310" t="str" cm="1">
        <f t="array" ref="AC1249">IFERROR(IF(Tabla135[[#This Row],[Registro diligenciado]]=TRUE,_xlfn.IFS(AND(Tabla135[[#This Row],[No. de Control]]=1,Tabla135[[#This Row],[Desplazamiento en la Matriz]]="Impacto"),E1249-(E1249*Tabla135[[#This Row],[Valor del control]]),AND(Tabla135[[#This Row],[No. de Control]]&gt;1,Tabla135[[#This Row],[Desplazamiento en la Matriz]]="Impacto"),AC1248-(AC1248*Tabla135[[#This Row],[Valor del control]]),AND(Tabla135[[#This Row],[No. de Control]]=1,Tabla135[[#This Row],[Desplazamiento en la Matriz]]="Probabilidad"),E1249,AND(Tabla135[[#This Row],[No. de Control]]&gt;1,Tabla135[[#This Row],[Desplazamiento en la Matriz]]="Probabilidad"),AC1248),""),"")</f>
        <v/>
      </c>
      <c r="AD1249" s="310">
        <f>IFERROR(_xlfn.MINIFS(Tabla135[Probabilidad residual],Tabla135[Id Riesgo],Tabla135[[#This Row],[Id Riesgo]]),"")</f>
        <v>0</v>
      </c>
      <c r="AE1249" s="310">
        <f>IFERROR(_xlfn.MINIFS(Tabla135[Impacto residual],Tabla135[Id Riesgo],Tabla135[[#This Row],[Id Riesgo]]),"")</f>
        <v>0</v>
      </c>
      <c r="AF1249" s="310" t="str" cm="1">
        <f t="array" ref="AF124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49" s="310" t="str" cm="1">
        <f t="array" ref="AG124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4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49" s="213"/>
      <c r="AJ1249" s="727">
        <f>_xlfn.MINIFS(Tabla135[Probabilidad residual],Tabla135[Id Riesgo],Tabla135[[#This Row],[Id Riesgo]])</f>
        <v>0</v>
      </c>
      <c r="AK1249" s="727">
        <f>_xlfn.MINIFS(Tabla135[Impacto residual],Tabla135[Id Riesgo],Tabla135[[#This Row],[Id Riesgo]])</f>
        <v>0</v>
      </c>
      <c r="AL1249" s="727"/>
      <c r="AM1249" s="727"/>
      <c r="AN1249" s="213"/>
      <c r="AO1249" s="213"/>
      <c r="AP1249" s="213"/>
      <c r="AQ1249" s="213"/>
      <c r="AR1249" s="213"/>
      <c r="AS1249" s="213"/>
      <c r="AT1249" s="213"/>
      <c r="AU1249" s="213"/>
      <c r="AV1249" s="213"/>
      <c r="AW1249" s="213"/>
      <c r="AX1249" s="213"/>
      <c r="AY1249" s="213"/>
    </row>
    <row r="1250" spans="1:51" ht="14.6" x14ac:dyDescent="0.4">
      <c r="A1250" s="735" t="str">
        <f>Tabla135[[#This Row],[Id Riesgo]]</f>
        <v>RC124</v>
      </c>
      <c r="B1250" s="736" t="str">
        <f>Tabla135[[#This Row],[Riesgo]]</f>
        <v/>
      </c>
      <c r="C1250" s="742" t="b">
        <f>Tabla135[[#This Row],[Identificado en paso 1 y 2?]]</f>
        <v>0</v>
      </c>
      <c r="D1250" s="727" t="str">
        <f>_xlfn.XLOOKUP(Tabla135[[#This Row],[Id Riesgo]],Tabla13[Id Riesgo],Tabla13[Probabilidad],"",1)</f>
        <v/>
      </c>
      <c r="E1250" s="727" t="str">
        <f>IF(C1250=TRUE,_xlfn.XLOOKUP(Tabla135[[#This Row],[Id Riesgo]],Tabla13[Id Riesgo],Tabla13[Porcentaje Impacto],"",1),"")</f>
        <v/>
      </c>
      <c r="F1250" s="290" t="str">
        <f t="shared" si="123"/>
        <v>RC124</v>
      </c>
      <c r="G1250" s="415" t="b">
        <f>_xlfn.XLOOKUP(F1250,Tabla13[Id Riesgo],Tabla13[Registro diligenciado],FALSE,1)</f>
        <v>0</v>
      </c>
      <c r="H1250" s="290" t="str">
        <f>IF(G1250,_xlfn.XLOOKUP(F1250,Tabla6[Id Riesgo],Tabla6[DESCRIPCIÓN DEL RIESGO],FALSE,1),"")</f>
        <v/>
      </c>
      <c r="I1250" s="327" t="str">
        <f>_xlfn.XLOOKUP(Tabla135[[#This Row],[Id Riesgo]],Tabla13[Id Riesgo],Tabla13[Probabilidad])</f>
        <v/>
      </c>
      <c r="J1250" s="327" t="str">
        <f>_xlfn.XLOOKUP(Tabla135[[#This Row],[Id Riesgo]],Tabla13[Id Riesgo],Tabla13[Porcentaje Impacto],"",1)</f>
        <v/>
      </c>
      <c r="K1250" s="311">
        <v>9</v>
      </c>
      <c r="L1250" s="314"/>
      <c r="M1250" s="314"/>
      <c r="N1250" s="314"/>
      <c r="O1250" s="295"/>
      <c r="P1250" s="314"/>
      <c r="Q1250" s="328" t="str">
        <f>_xlfn.TEXTJOIN(" ",TRUE,Tabla135[[#This Row],[Actividad - Acción ¿Qué?
Inicia con verbo]],Tabla135[[#This Row],[Complemento
(Observaciones o desviaciones)]])</f>
        <v/>
      </c>
      <c r="R1250" s="295"/>
      <c r="S1250" s="327" t="str">
        <f>_xlfn.XLOOKUP(Tabla135[[#This Row],[Tipo de control]],Tabla7[Tipo de control],Tabla7[Peso],"",1)</f>
        <v/>
      </c>
      <c r="T1250" s="290" t="str">
        <f>_xlfn.XLOOKUP(Tabla135[[#This Row],[Tipo de control]],Tabla7[Tipo de control],Tabla7[Afectación matriz],"",1)</f>
        <v/>
      </c>
      <c r="U1250" s="295"/>
      <c r="V1250" s="327" t="str">
        <f>_xlfn.XLOOKUP(Tabla135[[#This Row],[Implementación]],Tabla11[Implementación],Tabla11[Peso],"",1)</f>
        <v/>
      </c>
      <c r="W1250" s="295"/>
      <c r="X1250" s="295"/>
      <c r="Y1250" s="295"/>
      <c r="Z1250" s="295"/>
      <c r="AA1250" s="310" t="str">
        <f>IFERROR(Tabla135[[#This Row],[Peso del control]]+Tabla135[[#This Row],[Peso de la implementación]],"")</f>
        <v/>
      </c>
      <c r="AB1250" s="310" t="str" cm="1">
        <f t="array" ref="AB1250">IFERROR(IF(Tabla135[[#This Row],[Registro diligenciado]]=TRUE,_xlfn.IFS(AND(Tabla135[[#This Row],[No. de Control]]=1,Tabla135[[#This Row],[Desplazamiento en la Matriz]]="Probabilidad"),D1250-(D1250*Tabla135[[#This Row],[Valor del control]]),AND(Tabla135[[#This Row],[No. de Control]]&gt;1,Tabla135[[#This Row],[Desplazamiento en la Matriz]]="Probabilidad"),AB1249-(AB1249*Tabla135[[#This Row],[Valor del control]]),AND(Tabla135[[#This Row],[No. de Control]]=1,Tabla135[[#This Row],[Desplazamiento en la Matriz]]="Impacto"),D1250,AND(Tabla135[[#This Row],[No. de Control]]&gt;1,Tabla135[[#This Row],[Desplazamiento en la Matriz]]="Impacto"),AB1249),""),"")</f>
        <v/>
      </c>
      <c r="AC1250" s="310" t="str" cm="1">
        <f t="array" ref="AC1250">IFERROR(IF(Tabla135[[#This Row],[Registro diligenciado]]=TRUE,_xlfn.IFS(AND(Tabla135[[#This Row],[No. de Control]]=1,Tabla135[[#This Row],[Desplazamiento en la Matriz]]="Impacto"),E1250-(E1250*Tabla135[[#This Row],[Valor del control]]),AND(Tabla135[[#This Row],[No. de Control]]&gt;1,Tabla135[[#This Row],[Desplazamiento en la Matriz]]="Impacto"),AC1249-(AC1249*Tabla135[[#This Row],[Valor del control]]),AND(Tabla135[[#This Row],[No. de Control]]=1,Tabla135[[#This Row],[Desplazamiento en la Matriz]]="Probabilidad"),E1250,AND(Tabla135[[#This Row],[No. de Control]]&gt;1,Tabla135[[#This Row],[Desplazamiento en la Matriz]]="Probabilidad"),AC1249),""),"")</f>
        <v/>
      </c>
      <c r="AD1250" s="310">
        <f>IFERROR(_xlfn.MINIFS(Tabla135[Probabilidad residual],Tabla135[Id Riesgo],Tabla135[[#This Row],[Id Riesgo]]),"")</f>
        <v>0</v>
      </c>
      <c r="AE1250" s="310">
        <f>IFERROR(_xlfn.MINIFS(Tabla135[Impacto residual],Tabla135[Id Riesgo],Tabla135[[#This Row],[Id Riesgo]]),"")</f>
        <v>0</v>
      </c>
      <c r="AF1250" s="310" t="str" cm="1">
        <f t="array" ref="AF125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50" s="310" t="str" cm="1">
        <f t="array" ref="AG125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5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50" s="213"/>
      <c r="AJ1250" s="727">
        <f>_xlfn.MINIFS(Tabla135[Probabilidad residual],Tabla135[Id Riesgo],Tabla135[[#This Row],[Id Riesgo]])</f>
        <v>0</v>
      </c>
      <c r="AK1250" s="727">
        <f>_xlfn.MINIFS(Tabla135[Impacto residual],Tabla135[Id Riesgo],Tabla135[[#This Row],[Id Riesgo]])</f>
        <v>0</v>
      </c>
      <c r="AL1250" s="727"/>
      <c r="AM1250" s="727"/>
      <c r="AN1250" s="213"/>
      <c r="AO1250" s="213"/>
      <c r="AP1250" s="213"/>
      <c r="AQ1250" s="213"/>
      <c r="AR1250" s="213"/>
      <c r="AS1250" s="213"/>
      <c r="AT1250" s="213"/>
      <c r="AU1250" s="213"/>
      <c r="AV1250" s="213"/>
      <c r="AW1250" s="213"/>
      <c r="AX1250" s="213"/>
      <c r="AY1250" s="213"/>
    </row>
    <row r="1251" spans="1:51" ht="14.6" x14ac:dyDescent="0.4">
      <c r="A1251" s="735" t="str">
        <f>Tabla135[[#This Row],[Id Riesgo]]</f>
        <v>RC124</v>
      </c>
      <c r="B1251" s="736" t="str">
        <f>Tabla135[[#This Row],[Riesgo]]</f>
        <v/>
      </c>
      <c r="C1251" s="742" t="b">
        <f>Tabla135[[#This Row],[Identificado en paso 1 y 2?]]</f>
        <v>0</v>
      </c>
      <c r="D1251" s="727" t="str">
        <f>_xlfn.XLOOKUP(Tabla135[[#This Row],[Id Riesgo]],Tabla13[Id Riesgo],Tabla13[Probabilidad],"",1)</f>
        <v/>
      </c>
      <c r="E1251" s="727" t="str">
        <f>IF(C1251=TRUE,_xlfn.XLOOKUP(Tabla135[[#This Row],[Id Riesgo]],Tabla13[Id Riesgo],Tabla13[Porcentaje Impacto],"",1),"")</f>
        <v/>
      </c>
      <c r="F1251" s="290" t="str">
        <f t="shared" si="123"/>
        <v>RC124</v>
      </c>
      <c r="G1251" s="415" t="b">
        <f>_xlfn.XLOOKUP(F1251,Tabla13[Id Riesgo],Tabla13[Registro diligenciado],FALSE,1)</f>
        <v>0</v>
      </c>
      <c r="H1251" s="290" t="str">
        <f>IF(G1251,_xlfn.XLOOKUP(F1251,Tabla6[Id Riesgo],Tabla6[DESCRIPCIÓN DEL RIESGO],FALSE,1),"")</f>
        <v/>
      </c>
      <c r="I1251" s="327" t="str">
        <f>_xlfn.XLOOKUP(Tabla135[[#This Row],[Id Riesgo]],Tabla13[Id Riesgo],Tabla13[Probabilidad])</f>
        <v/>
      </c>
      <c r="J1251" s="327" t="str">
        <f>_xlfn.XLOOKUP(Tabla135[[#This Row],[Id Riesgo]],Tabla13[Id Riesgo],Tabla13[Porcentaje Impacto],"",1)</f>
        <v/>
      </c>
      <c r="K1251" s="311">
        <v>10</v>
      </c>
      <c r="L1251" s="314"/>
      <c r="M1251" s="314"/>
      <c r="N1251" s="314"/>
      <c r="O1251" s="295"/>
      <c r="P1251" s="314"/>
      <c r="Q1251" s="328" t="str">
        <f>_xlfn.TEXTJOIN(" ",TRUE,Tabla135[[#This Row],[Actividad - Acción ¿Qué?
Inicia con verbo]],Tabla135[[#This Row],[Complemento
(Observaciones o desviaciones)]])</f>
        <v/>
      </c>
      <c r="R1251" s="295"/>
      <c r="S1251" s="327" t="str">
        <f>_xlfn.XLOOKUP(Tabla135[[#This Row],[Tipo de control]],Tabla7[Tipo de control],Tabla7[Peso],"",1)</f>
        <v/>
      </c>
      <c r="T1251" s="290" t="str">
        <f>_xlfn.XLOOKUP(Tabla135[[#This Row],[Tipo de control]],Tabla7[Tipo de control],Tabla7[Afectación matriz],"",1)</f>
        <v/>
      </c>
      <c r="U1251" s="295"/>
      <c r="V1251" s="327" t="str">
        <f>_xlfn.XLOOKUP(Tabla135[[#This Row],[Implementación]],Tabla11[Implementación],Tabla11[Peso],"",1)</f>
        <v/>
      </c>
      <c r="W1251" s="295"/>
      <c r="X1251" s="295"/>
      <c r="Y1251" s="295"/>
      <c r="Z1251" s="295"/>
      <c r="AA1251" s="310" t="str">
        <f>IFERROR(Tabla135[[#This Row],[Peso del control]]+Tabla135[[#This Row],[Peso de la implementación]],"")</f>
        <v/>
      </c>
      <c r="AB1251" s="310" t="str" cm="1">
        <f t="array" ref="AB1251">IFERROR(IF(Tabla135[[#This Row],[Registro diligenciado]]=TRUE,_xlfn.IFS(AND(Tabla135[[#This Row],[No. de Control]]=1,Tabla135[[#This Row],[Desplazamiento en la Matriz]]="Probabilidad"),D1251-(D1251*Tabla135[[#This Row],[Valor del control]]),AND(Tabla135[[#This Row],[No. de Control]]&gt;1,Tabla135[[#This Row],[Desplazamiento en la Matriz]]="Probabilidad"),AB1250-(AB1250*Tabla135[[#This Row],[Valor del control]]),AND(Tabla135[[#This Row],[No. de Control]]=1,Tabla135[[#This Row],[Desplazamiento en la Matriz]]="Impacto"),D1251,AND(Tabla135[[#This Row],[No. de Control]]&gt;1,Tabla135[[#This Row],[Desplazamiento en la Matriz]]="Impacto"),AB1250),""),"")</f>
        <v/>
      </c>
      <c r="AC1251" s="310" t="str" cm="1">
        <f t="array" ref="AC1251">IFERROR(IF(Tabla135[[#This Row],[Registro diligenciado]]=TRUE,_xlfn.IFS(AND(Tabla135[[#This Row],[No. de Control]]=1,Tabla135[[#This Row],[Desplazamiento en la Matriz]]="Impacto"),E1251-(E1251*Tabla135[[#This Row],[Valor del control]]),AND(Tabla135[[#This Row],[No. de Control]]&gt;1,Tabla135[[#This Row],[Desplazamiento en la Matriz]]="Impacto"),AC1250-(AC1250*Tabla135[[#This Row],[Valor del control]]),AND(Tabla135[[#This Row],[No. de Control]]=1,Tabla135[[#This Row],[Desplazamiento en la Matriz]]="Probabilidad"),E1251,AND(Tabla135[[#This Row],[No. de Control]]&gt;1,Tabla135[[#This Row],[Desplazamiento en la Matriz]]="Probabilidad"),AC1250),""),"")</f>
        <v/>
      </c>
      <c r="AD1251" s="310">
        <f>IFERROR(_xlfn.MINIFS(Tabla135[Probabilidad residual],Tabla135[Id Riesgo],Tabla135[[#This Row],[Id Riesgo]]),"")</f>
        <v>0</v>
      </c>
      <c r="AE1251" s="310">
        <f>IFERROR(_xlfn.MINIFS(Tabla135[Impacto residual],Tabla135[Id Riesgo],Tabla135[[#This Row],[Id Riesgo]]),"")</f>
        <v>0</v>
      </c>
      <c r="AF1251" s="310" t="str" cm="1">
        <f t="array" ref="AF125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51" s="310" t="str" cm="1">
        <f t="array" ref="AG125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5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51" s="213"/>
      <c r="AJ1251" s="727">
        <f>_xlfn.MINIFS(Tabla135[Probabilidad residual],Tabla135[Id Riesgo],Tabla135[[#This Row],[Id Riesgo]])</f>
        <v>0</v>
      </c>
      <c r="AK1251" s="727">
        <f>_xlfn.MINIFS(Tabla135[Impacto residual],Tabla135[Id Riesgo],Tabla135[[#This Row],[Id Riesgo]])</f>
        <v>0</v>
      </c>
      <c r="AL1251" s="727"/>
      <c r="AM1251" s="727"/>
      <c r="AN1251" s="213"/>
      <c r="AO1251" s="213"/>
      <c r="AP1251" s="213"/>
      <c r="AQ1251" s="213"/>
      <c r="AR1251" s="213"/>
      <c r="AS1251" s="213"/>
      <c r="AT1251" s="213"/>
      <c r="AU1251" s="213"/>
      <c r="AV1251" s="213"/>
      <c r="AW1251" s="213"/>
      <c r="AX1251" s="213"/>
      <c r="AY1251" s="213"/>
    </row>
    <row r="1252" spans="1:51" ht="14.6" x14ac:dyDescent="0.4">
      <c r="A1252" s="735" t="str">
        <f>Tabla135[[#This Row],[Id Riesgo]]</f>
        <v>RC125</v>
      </c>
      <c r="B1252" s="736" t="str">
        <f>Tabla135[[#This Row],[Riesgo]]</f>
        <v/>
      </c>
      <c r="C1252" s="742" t="b">
        <f>Tabla135[[#This Row],[Identificado en paso 1 y 2?]]</f>
        <v>0</v>
      </c>
      <c r="D1252" s="727" t="str">
        <f>_xlfn.XLOOKUP(Tabla135[[#This Row],[Id Riesgo]],Tabla13[Id Riesgo],Tabla13[Probabilidad],"",1)</f>
        <v/>
      </c>
      <c r="E1252" s="727" t="str">
        <f>IF(C1252=TRUE,_xlfn.XLOOKUP(Tabla135[[#This Row],[Id Riesgo]],Tabla13[Id Riesgo],Tabla13[Porcentaje Impacto],"",1),"")</f>
        <v/>
      </c>
      <c r="F1252" s="290" t="s">
        <v>256</v>
      </c>
      <c r="G1252" s="415" t="b">
        <f>_xlfn.XLOOKUP(F1252,Tabla13[Id Riesgo],Tabla13[Registro diligenciado],FALSE,1)</f>
        <v>0</v>
      </c>
      <c r="H1252" s="290" t="str">
        <f>IF(G1252,_xlfn.XLOOKUP(F1252,Tabla6[Id Riesgo],Tabla6[DESCRIPCIÓN DEL RIESGO],FALSE,1),"")</f>
        <v/>
      </c>
      <c r="I1252" s="327" t="str">
        <f>_xlfn.XLOOKUP(Tabla135[[#This Row],[Id Riesgo]],Tabla13[Id Riesgo],Tabla13[Probabilidad])</f>
        <v/>
      </c>
      <c r="J1252" s="327" t="str">
        <f>_xlfn.XLOOKUP(Tabla135[[#This Row],[Id Riesgo]],Tabla13[Id Riesgo],Tabla13[Porcentaje Impacto],"",1)</f>
        <v/>
      </c>
      <c r="K1252" s="311">
        <v>1</v>
      </c>
      <c r="L1252" s="314"/>
      <c r="M1252" s="314"/>
      <c r="N1252" s="314"/>
      <c r="O1252" s="295"/>
      <c r="P1252" s="314"/>
      <c r="Q1252" s="328" t="str">
        <f>_xlfn.TEXTJOIN(" ",TRUE,Tabla135[[#This Row],[Actividad - Acción ¿Qué?
Inicia con verbo]],Tabla135[[#This Row],[Complemento
(Observaciones o desviaciones)]])</f>
        <v/>
      </c>
      <c r="R1252" s="295"/>
      <c r="S1252" s="327" t="str">
        <f>_xlfn.XLOOKUP(Tabla135[[#This Row],[Tipo de control]],Tabla7[Tipo de control],Tabla7[Peso],"",1)</f>
        <v/>
      </c>
      <c r="T1252" s="290" t="str">
        <f>_xlfn.XLOOKUP(Tabla135[[#This Row],[Tipo de control]],Tabla7[Tipo de control],Tabla7[Afectación matriz],"",1)</f>
        <v/>
      </c>
      <c r="U1252" s="295"/>
      <c r="V1252" s="327" t="str">
        <f>_xlfn.XLOOKUP(Tabla135[[#This Row],[Implementación]],Tabla11[Implementación],Tabla11[Peso],"",1)</f>
        <v/>
      </c>
      <c r="W1252" s="295"/>
      <c r="X1252" s="295"/>
      <c r="Y1252" s="295"/>
      <c r="Z1252" s="295"/>
      <c r="AA1252" s="310" t="str">
        <f>IFERROR(Tabla135[[#This Row],[Peso del control]]+Tabla135[[#This Row],[Peso de la implementación]],"")</f>
        <v/>
      </c>
      <c r="AB1252" s="310" t="str" cm="1">
        <f t="array" ref="AB1252">IFERROR(IF(Tabla135[[#This Row],[Registro diligenciado]]=TRUE,_xlfn.IFS(AND(Tabla135[[#This Row],[No. de Control]]=1,Tabla135[[#This Row],[Desplazamiento en la Matriz]]="Probabilidad"),D1252-(D1252*Tabla135[[#This Row],[Valor del control]]),AND(Tabla135[[#This Row],[No. de Control]]&gt;1,Tabla135[[#This Row],[Desplazamiento en la Matriz]]="Probabilidad"),AB1251-(AB1251*Tabla135[[#This Row],[Valor del control]]),AND(Tabla135[[#This Row],[No. de Control]]=1,Tabla135[[#This Row],[Desplazamiento en la Matriz]]="Impacto"),D1252,AND(Tabla135[[#This Row],[No. de Control]]&gt;1,Tabla135[[#This Row],[Desplazamiento en la Matriz]]="Impacto"),AB1251),""),"")</f>
        <v/>
      </c>
      <c r="AC1252" s="310" t="str" cm="1">
        <f t="array" ref="AC1252">IFERROR(IF(Tabla135[[#This Row],[Registro diligenciado]]=TRUE,_xlfn.IFS(AND(Tabla135[[#This Row],[No. de Control]]=1,Tabla135[[#This Row],[Desplazamiento en la Matriz]]="Impacto"),E1252-(E1252*Tabla135[[#This Row],[Valor del control]]),AND(Tabla135[[#This Row],[No. de Control]]&gt;1,Tabla135[[#This Row],[Desplazamiento en la Matriz]]="Impacto"),AC1251-(AC1251*Tabla135[[#This Row],[Valor del control]]),AND(Tabla135[[#This Row],[No. de Control]]=1,Tabla135[[#This Row],[Desplazamiento en la Matriz]]="Probabilidad"),E1252,AND(Tabla135[[#This Row],[No. de Control]]&gt;1,Tabla135[[#This Row],[Desplazamiento en la Matriz]]="Probabilidad"),AC1251),""),"")</f>
        <v/>
      </c>
      <c r="AD1252" s="310">
        <f>IFERROR(_xlfn.MINIFS(Tabla135[Probabilidad residual],Tabla135[Id Riesgo],Tabla135[[#This Row],[Id Riesgo]]),"")</f>
        <v>0</v>
      </c>
      <c r="AE1252" s="310">
        <f>IFERROR(_xlfn.MINIFS(Tabla135[Impacto residual],Tabla135[Id Riesgo],Tabla135[[#This Row],[Id Riesgo]]),"")</f>
        <v>0</v>
      </c>
      <c r="AF1252" s="310" t="str" cm="1">
        <f t="array" ref="AF125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52" s="310" t="str" cm="1">
        <f t="array" ref="AG125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5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52" s="213"/>
      <c r="AJ1252" s="727">
        <f>_xlfn.MINIFS(Tabla135[Probabilidad residual],Tabla135[Id Riesgo],Tabla135[[#This Row],[Id Riesgo]])</f>
        <v>0</v>
      </c>
      <c r="AK1252" s="727">
        <f>_xlfn.MINIFS(Tabla135[Impacto residual],Tabla135[Id Riesgo],Tabla135[[#This Row],[Id Riesgo]])</f>
        <v>0</v>
      </c>
      <c r="AL1252" s="727" t="str" cm="1">
        <f t="array" ref="AL1252">IFERROR(_xlfn.IFS(AND(AJ1252&gt;=CONFIGURACIÓN!$BF$6,AJ1252&lt;=CONFIGURACIÓN!$BG$6),CONFIGURACIÓN!$BE$6,AND(AJ1252&gt;=CONFIGURACIÓN!$BF$7,AJ1252&lt;=CONFIGURACIÓN!$BG$7),CONFIGURACIÓN!$BE$7,AND(AJ1252&gt;=CONFIGURACIÓN!$BF$8,AJ1252&lt;=CONFIGURACIÓN!$BG$8),CONFIGURACIÓN!$BE$8,AND(AJ1252&gt;=CONFIGURACIÓN!$BF$9,AJ1252&lt;=CONFIGURACIÓN!$BG$9),CONFIGURACIÓN!$BE$9,AND(AJ1252&gt;=CONFIGURACIÓN!$BF$10,AJ1252&lt;=CONFIGURACIÓN!$BG$10),CONFIGURACIÓN!$BE$10),"")</f>
        <v/>
      </c>
      <c r="AM1252" s="727" t="str" cm="1">
        <f t="array" ref="AM1252">IFERROR(_xlfn.IFS(AND(AK1252&gt;=CONFIGURACIÓN!$BJ$6,AK1252&lt;=CONFIGURACIÓN!$BK$6),CONFIGURACIÓN!$BI$6,AND(AK1252&gt;=CONFIGURACIÓN!$BJ$7,AK1252&lt;=CONFIGURACIÓN!$BK$7),CONFIGURACIÓN!$BI$7,AND(AK1252&gt;=CONFIGURACIÓN!$BJ$8,AK1252&lt;=CONFIGURACIÓN!$BK$8),CONFIGURACIÓN!$BI$8,AND(AK1252&gt;=CONFIGURACIÓN!$BJ$9,AK1252&lt;=CONFIGURACIÓN!$BK$9),CONFIGURACIÓN!$BI$9,AND(AK1252&gt;=CONFIGURACIÓN!$BJ$10,AK1252&lt;=CONFIGURACIÓN!$BK$10),CONFIGURACIÓN!$BI$10),"")</f>
        <v/>
      </c>
      <c r="AN1252" s="213"/>
      <c r="AO1252" s="213"/>
      <c r="AP1252" s="213"/>
      <c r="AQ1252" s="213"/>
      <c r="AR1252" s="213"/>
      <c r="AS1252" s="213"/>
      <c r="AT1252" s="213"/>
      <c r="AU1252" s="213"/>
      <c r="AV1252" s="213"/>
      <c r="AW1252" s="213"/>
      <c r="AX1252" s="213"/>
      <c r="AY1252" s="213"/>
    </row>
    <row r="1253" spans="1:51" ht="14.6" x14ac:dyDescent="0.4">
      <c r="A1253" s="735" t="str">
        <f>Tabla135[[#This Row],[Id Riesgo]]</f>
        <v>RC125</v>
      </c>
      <c r="B1253" s="736" t="str">
        <f>Tabla135[[#This Row],[Riesgo]]</f>
        <v/>
      </c>
      <c r="C1253" s="742" t="b">
        <f>Tabla135[[#This Row],[Identificado en paso 1 y 2?]]</f>
        <v>0</v>
      </c>
      <c r="D1253" s="727" t="str">
        <f>_xlfn.XLOOKUP(Tabla135[[#This Row],[Id Riesgo]],Tabla13[Id Riesgo],Tabla13[Probabilidad],"",1)</f>
        <v/>
      </c>
      <c r="E1253" s="727" t="str">
        <f>IF(C1253=TRUE,_xlfn.XLOOKUP(Tabla135[[#This Row],[Id Riesgo]],Tabla13[Id Riesgo],Tabla13[Porcentaje Impacto],"",1),"")</f>
        <v/>
      </c>
      <c r="F1253" s="290" t="str">
        <f t="shared" ref="F1253:F1261" si="124">F1252</f>
        <v>RC125</v>
      </c>
      <c r="G1253" s="415" t="b">
        <f>_xlfn.XLOOKUP(F1253,Tabla13[Id Riesgo],Tabla13[Registro diligenciado],FALSE,1)</f>
        <v>0</v>
      </c>
      <c r="H1253" s="290" t="str">
        <f>IF(G1253,_xlfn.XLOOKUP(F1253,Tabla6[Id Riesgo],Tabla6[DESCRIPCIÓN DEL RIESGO],FALSE,1),"")</f>
        <v/>
      </c>
      <c r="I1253" s="327" t="str">
        <f>_xlfn.XLOOKUP(Tabla135[[#This Row],[Id Riesgo]],Tabla13[Id Riesgo],Tabla13[Probabilidad])</f>
        <v/>
      </c>
      <c r="J1253" s="327" t="str">
        <f>_xlfn.XLOOKUP(Tabla135[[#This Row],[Id Riesgo]],Tabla13[Id Riesgo],Tabla13[Porcentaje Impacto],"",1)</f>
        <v/>
      </c>
      <c r="K1253" s="311">
        <v>2</v>
      </c>
      <c r="L1253" s="314"/>
      <c r="M1253" s="314"/>
      <c r="N1253" s="314"/>
      <c r="O1253" s="295"/>
      <c r="P1253" s="314"/>
      <c r="Q1253" s="328" t="str">
        <f>_xlfn.TEXTJOIN(" ",TRUE,Tabla135[[#This Row],[Actividad - Acción ¿Qué?
Inicia con verbo]],Tabla135[[#This Row],[Complemento
(Observaciones o desviaciones)]])</f>
        <v/>
      </c>
      <c r="R1253" s="295"/>
      <c r="S1253" s="327" t="str">
        <f>_xlfn.XLOOKUP(Tabla135[[#This Row],[Tipo de control]],Tabla7[Tipo de control],Tabla7[Peso],"",1)</f>
        <v/>
      </c>
      <c r="T1253" s="290" t="str">
        <f>_xlfn.XLOOKUP(Tabla135[[#This Row],[Tipo de control]],Tabla7[Tipo de control],Tabla7[Afectación matriz],"",1)</f>
        <v/>
      </c>
      <c r="U1253" s="295"/>
      <c r="V1253" s="327" t="str">
        <f>_xlfn.XLOOKUP(Tabla135[[#This Row],[Implementación]],Tabla11[Implementación],Tabla11[Peso],"",1)</f>
        <v/>
      </c>
      <c r="W1253" s="295"/>
      <c r="X1253" s="295"/>
      <c r="Y1253" s="295"/>
      <c r="Z1253" s="295"/>
      <c r="AA1253" s="310" t="str">
        <f>IFERROR(Tabla135[[#This Row],[Peso del control]]+Tabla135[[#This Row],[Peso de la implementación]],"")</f>
        <v/>
      </c>
      <c r="AB1253" s="310" t="str" cm="1">
        <f t="array" ref="AB1253">IFERROR(IF(Tabla135[[#This Row],[Registro diligenciado]]=TRUE,_xlfn.IFS(AND(Tabla135[[#This Row],[No. de Control]]=1,Tabla135[[#This Row],[Desplazamiento en la Matriz]]="Probabilidad"),D1253-(D1253*Tabla135[[#This Row],[Valor del control]]),AND(Tabla135[[#This Row],[No. de Control]]&gt;1,Tabla135[[#This Row],[Desplazamiento en la Matriz]]="Probabilidad"),AB1252-(AB1252*Tabla135[[#This Row],[Valor del control]]),AND(Tabla135[[#This Row],[No. de Control]]=1,Tabla135[[#This Row],[Desplazamiento en la Matriz]]="Impacto"),D1253,AND(Tabla135[[#This Row],[No. de Control]]&gt;1,Tabla135[[#This Row],[Desplazamiento en la Matriz]]="Impacto"),AB1252),""),"")</f>
        <v/>
      </c>
      <c r="AC1253" s="310" t="str" cm="1">
        <f t="array" ref="AC1253">IFERROR(IF(Tabla135[[#This Row],[Registro diligenciado]]=TRUE,_xlfn.IFS(AND(Tabla135[[#This Row],[No. de Control]]=1,Tabla135[[#This Row],[Desplazamiento en la Matriz]]="Impacto"),E1253-(E1253*Tabla135[[#This Row],[Valor del control]]),AND(Tabla135[[#This Row],[No. de Control]]&gt;1,Tabla135[[#This Row],[Desplazamiento en la Matriz]]="Impacto"),AC1252-(AC1252*Tabla135[[#This Row],[Valor del control]]),AND(Tabla135[[#This Row],[No. de Control]]=1,Tabla135[[#This Row],[Desplazamiento en la Matriz]]="Probabilidad"),E1253,AND(Tabla135[[#This Row],[No. de Control]]&gt;1,Tabla135[[#This Row],[Desplazamiento en la Matriz]]="Probabilidad"),AC1252),""),"")</f>
        <v/>
      </c>
      <c r="AD1253" s="310">
        <f>IFERROR(_xlfn.MINIFS(Tabla135[Probabilidad residual],Tabla135[Id Riesgo],Tabla135[[#This Row],[Id Riesgo]]),"")</f>
        <v>0</v>
      </c>
      <c r="AE1253" s="310">
        <f>IFERROR(_xlfn.MINIFS(Tabla135[Impacto residual],Tabla135[Id Riesgo],Tabla135[[#This Row],[Id Riesgo]]),"")</f>
        <v>0</v>
      </c>
      <c r="AF1253" s="310" t="str" cm="1">
        <f t="array" ref="AF125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53" s="310" t="str" cm="1">
        <f t="array" ref="AG125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5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53" s="213"/>
      <c r="AJ1253" s="727">
        <f>_xlfn.MINIFS(Tabla135[Probabilidad residual],Tabla135[Id Riesgo],Tabla135[[#This Row],[Id Riesgo]])</f>
        <v>0</v>
      </c>
      <c r="AK1253" s="727">
        <f>_xlfn.MINIFS(Tabla135[Impacto residual],Tabla135[Id Riesgo],Tabla135[[#This Row],[Id Riesgo]])</f>
        <v>0</v>
      </c>
      <c r="AL1253" s="727"/>
      <c r="AM1253" s="727"/>
      <c r="AN1253" s="213"/>
      <c r="AO1253" s="213"/>
      <c r="AP1253" s="213"/>
      <c r="AQ1253" s="213"/>
      <c r="AR1253" s="213"/>
      <c r="AS1253" s="213"/>
      <c r="AT1253" s="213"/>
      <c r="AU1253" s="213"/>
      <c r="AV1253" s="213"/>
      <c r="AW1253" s="213"/>
      <c r="AX1253" s="213"/>
      <c r="AY1253" s="213"/>
    </row>
    <row r="1254" spans="1:51" ht="14.6" x14ac:dyDescent="0.4">
      <c r="A1254" s="735" t="str">
        <f>Tabla135[[#This Row],[Id Riesgo]]</f>
        <v>RC125</v>
      </c>
      <c r="B1254" s="736" t="str">
        <f>Tabla135[[#This Row],[Riesgo]]</f>
        <v/>
      </c>
      <c r="C1254" s="742" t="b">
        <f>Tabla135[[#This Row],[Identificado en paso 1 y 2?]]</f>
        <v>0</v>
      </c>
      <c r="D1254" s="727" t="str">
        <f>_xlfn.XLOOKUP(Tabla135[[#This Row],[Id Riesgo]],Tabla13[Id Riesgo],Tabla13[Probabilidad],"",1)</f>
        <v/>
      </c>
      <c r="E1254" s="727" t="str">
        <f>IF(C1254=TRUE,_xlfn.XLOOKUP(Tabla135[[#This Row],[Id Riesgo]],Tabla13[Id Riesgo],Tabla13[Porcentaje Impacto],"",1),"")</f>
        <v/>
      </c>
      <c r="F1254" s="290" t="str">
        <f t="shared" si="124"/>
        <v>RC125</v>
      </c>
      <c r="G1254" s="415" t="b">
        <f>_xlfn.XLOOKUP(F1254,Tabla13[Id Riesgo],Tabla13[Registro diligenciado],FALSE,1)</f>
        <v>0</v>
      </c>
      <c r="H1254" s="290" t="str">
        <f>IF(G1254,_xlfn.XLOOKUP(F1254,Tabla6[Id Riesgo],Tabla6[DESCRIPCIÓN DEL RIESGO],FALSE,1),"")</f>
        <v/>
      </c>
      <c r="I1254" s="327" t="str">
        <f>_xlfn.XLOOKUP(Tabla135[[#This Row],[Id Riesgo]],Tabla13[Id Riesgo],Tabla13[Probabilidad])</f>
        <v/>
      </c>
      <c r="J1254" s="327" t="str">
        <f>_xlfn.XLOOKUP(Tabla135[[#This Row],[Id Riesgo]],Tabla13[Id Riesgo],Tabla13[Porcentaje Impacto],"",1)</f>
        <v/>
      </c>
      <c r="K1254" s="311">
        <v>3</v>
      </c>
      <c r="L1254" s="314"/>
      <c r="M1254" s="314"/>
      <c r="N1254" s="314"/>
      <c r="O1254" s="295"/>
      <c r="P1254" s="314"/>
      <c r="Q1254" s="328" t="str">
        <f>_xlfn.TEXTJOIN(" ",TRUE,Tabla135[[#This Row],[Actividad - Acción ¿Qué?
Inicia con verbo]],Tabla135[[#This Row],[Complemento
(Observaciones o desviaciones)]])</f>
        <v/>
      </c>
      <c r="R1254" s="295"/>
      <c r="S1254" s="327" t="str">
        <f>_xlfn.XLOOKUP(Tabla135[[#This Row],[Tipo de control]],Tabla7[Tipo de control],Tabla7[Peso],"",1)</f>
        <v/>
      </c>
      <c r="T1254" s="290" t="str">
        <f>_xlfn.XLOOKUP(Tabla135[[#This Row],[Tipo de control]],Tabla7[Tipo de control],Tabla7[Afectación matriz],"",1)</f>
        <v/>
      </c>
      <c r="U1254" s="295"/>
      <c r="V1254" s="327" t="str">
        <f>_xlfn.XLOOKUP(Tabla135[[#This Row],[Implementación]],Tabla11[Implementación],Tabla11[Peso],"",1)</f>
        <v/>
      </c>
      <c r="W1254" s="295"/>
      <c r="X1254" s="295"/>
      <c r="Y1254" s="295"/>
      <c r="Z1254" s="295"/>
      <c r="AA1254" s="310" t="str">
        <f>IFERROR(Tabla135[[#This Row],[Peso del control]]+Tabla135[[#This Row],[Peso de la implementación]],"")</f>
        <v/>
      </c>
      <c r="AB1254" s="310" t="str" cm="1">
        <f t="array" ref="AB1254">IFERROR(IF(Tabla135[[#This Row],[Registro diligenciado]]=TRUE,_xlfn.IFS(AND(Tabla135[[#This Row],[No. de Control]]=1,Tabla135[[#This Row],[Desplazamiento en la Matriz]]="Probabilidad"),D1254-(D1254*Tabla135[[#This Row],[Valor del control]]),AND(Tabla135[[#This Row],[No. de Control]]&gt;1,Tabla135[[#This Row],[Desplazamiento en la Matriz]]="Probabilidad"),AB1253-(AB1253*Tabla135[[#This Row],[Valor del control]]),AND(Tabla135[[#This Row],[No. de Control]]=1,Tabla135[[#This Row],[Desplazamiento en la Matriz]]="Impacto"),D1254,AND(Tabla135[[#This Row],[No. de Control]]&gt;1,Tabla135[[#This Row],[Desplazamiento en la Matriz]]="Impacto"),AB1253),""),"")</f>
        <v/>
      </c>
      <c r="AC1254" s="310" t="str" cm="1">
        <f t="array" ref="AC1254">IFERROR(IF(Tabla135[[#This Row],[Registro diligenciado]]=TRUE,_xlfn.IFS(AND(Tabla135[[#This Row],[No. de Control]]=1,Tabla135[[#This Row],[Desplazamiento en la Matriz]]="Impacto"),E1254-(E1254*Tabla135[[#This Row],[Valor del control]]),AND(Tabla135[[#This Row],[No. de Control]]&gt;1,Tabla135[[#This Row],[Desplazamiento en la Matriz]]="Impacto"),AC1253-(AC1253*Tabla135[[#This Row],[Valor del control]]),AND(Tabla135[[#This Row],[No. de Control]]=1,Tabla135[[#This Row],[Desplazamiento en la Matriz]]="Probabilidad"),E1254,AND(Tabla135[[#This Row],[No. de Control]]&gt;1,Tabla135[[#This Row],[Desplazamiento en la Matriz]]="Probabilidad"),AC1253),""),"")</f>
        <v/>
      </c>
      <c r="AD1254" s="310">
        <f>IFERROR(_xlfn.MINIFS(Tabla135[Probabilidad residual],Tabla135[Id Riesgo],Tabla135[[#This Row],[Id Riesgo]]),"")</f>
        <v>0</v>
      </c>
      <c r="AE1254" s="310">
        <f>IFERROR(_xlfn.MINIFS(Tabla135[Impacto residual],Tabla135[Id Riesgo],Tabla135[[#This Row],[Id Riesgo]]),"")</f>
        <v>0</v>
      </c>
      <c r="AF1254" s="310" t="str" cm="1">
        <f t="array" ref="AF125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54" s="310" t="str" cm="1">
        <f t="array" ref="AG125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5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54" s="213"/>
      <c r="AJ1254" s="727">
        <f>_xlfn.MINIFS(Tabla135[Probabilidad residual],Tabla135[Id Riesgo],Tabla135[[#This Row],[Id Riesgo]])</f>
        <v>0</v>
      </c>
      <c r="AK1254" s="727">
        <f>_xlfn.MINIFS(Tabla135[Impacto residual],Tabla135[Id Riesgo],Tabla135[[#This Row],[Id Riesgo]])</f>
        <v>0</v>
      </c>
      <c r="AL1254" s="727"/>
      <c r="AM1254" s="727"/>
      <c r="AN1254" s="213"/>
      <c r="AO1254" s="213"/>
      <c r="AP1254" s="213"/>
      <c r="AQ1254" s="213"/>
      <c r="AR1254" s="213"/>
      <c r="AS1254" s="213"/>
      <c r="AT1254" s="213"/>
      <c r="AU1254" s="213"/>
      <c r="AV1254" s="213"/>
      <c r="AW1254" s="213"/>
      <c r="AX1254" s="213"/>
      <c r="AY1254" s="213"/>
    </row>
    <row r="1255" spans="1:51" ht="14.6" x14ac:dyDescent="0.4">
      <c r="A1255" s="735" t="str">
        <f>Tabla135[[#This Row],[Id Riesgo]]</f>
        <v>RC125</v>
      </c>
      <c r="B1255" s="736" t="str">
        <f>Tabla135[[#This Row],[Riesgo]]</f>
        <v/>
      </c>
      <c r="C1255" s="742" t="b">
        <f>Tabla135[[#This Row],[Identificado en paso 1 y 2?]]</f>
        <v>0</v>
      </c>
      <c r="D1255" s="727" t="str">
        <f>_xlfn.XLOOKUP(Tabla135[[#This Row],[Id Riesgo]],Tabla13[Id Riesgo],Tabla13[Probabilidad],"",1)</f>
        <v/>
      </c>
      <c r="E1255" s="727" t="str">
        <f>IF(C1255=TRUE,_xlfn.XLOOKUP(Tabla135[[#This Row],[Id Riesgo]],Tabla13[Id Riesgo],Tabla13[Porcentaje Impacto],"",1),"")</f>
        <v/>
      </c>
      <c r="F1255" s="290" t="str">
        <f t="shared" si="124"/>
        <v>RC125</v>
      </c>
      <c r="G1255" s="415" t="b">
        <f>_xlfn.XLOOKUP(F1255,Tabla13[Id Riesgo],Tabla13[Registro diligenciado],FALSE,1)</f>
        <v>0</v>
      </c>
      <c r="H1255" s="290" t="str">
        <f>IF(G1255,_xlfn.XLOOKUP(F1255,Tabla6[Id Riesgo],Tabla6[DESCRIPCIÓN DEL RIESGO],FALSE,1),"")</f>
        <v/>
      </c>
      <c r="I1255" s="327" t="str">
        <f>_xlfn.XLOOKUP(Tabla135[[#This Row],[Id Riesgo]],Tabla13[Id Riesgo],Tabla13[Probabilidad])</f>
        <v/>
      </c>
      <c r="J1255" s="327" t="str">
        <f>_xlfn.XLOOKUP(Tabla135[[#This Row],[Id Riesgo]],Tabla13[Id Riesgo],Tabla13[Porcentaje Impacto],"",1)</f>
        <v/>
      </c>
      <c r="K1255" s="311">
        <v>4</v>
      </c>
      <c r="L1255" s="314"/>
      <c r="M1255" s="314"/>
      <c r="N1255" s="314"/>
      <c r="O1255" s="295"/>
      <c r="P1255" s="314"/>
      <c r="Q1255" s="328" t="str">
        <f>_xlfn.TEXTJOIN(" ",TRUE,Tabla135[[#This Row],[Actividad - Acción ¿Qué?
Inicia con verbo]],Tabla135[[#This Row],[Complemento
(Observaciones o desviaciones)]])</f>
        <v/>
      </c>
      <c r="R1255" s="295"/>
      <c r="S1255" s="327" t="str">
        <f>_xlfn.XLOOKUP(Tabla135[[#This Row],[Tipo de control]],Tabla7[Tipo de control],Tabla7[Peso],"",1)</f>
        <v/>
      </c>
      <c r="T1255" s="290" t="str">
        <f>_xlfn.XLOOKUP(Tabla135[[#This Row],[Tipo de control]],Tabla7[Tipo de control],Tabla7[Afectación matriz],"",1)</f>
        <v/>
      </c>
      <c r="U1255" s="295"/>
      <c r="V1255" s="327" t="str">
        <f>_xlfn.XLOOKUP(Tabla135[[#This Row],[Implementación]],Tabla11[Implementación],Tabla11[Peso],"",1)</f>
        <v/>
      </c>
      <c r="W1255" s="295"/>
      <c r="X1255" s="295"/>
      <c r="Y1255" s="295"/>
      <c r="Z1255" s="295"/>
      <c r="AA1255" s="310" t="str">
        <f>IFERROR(Tabla135[[#This Row],[Peso del control]]+Tabla135[[#This Row],[Peso de la implementación]],"")</f>
        <v/>
      </c>
      <c r="AB1255" s="310" t="str" cm="1">
        <f t="array" ref="AB1255">IFERROR(IF(Tabla135[[#This Row],[Registro diligenciado]]=TRUE,_xlfn.IFS(AND(Tabla135[[#This Row],[No. de Control]]=1,Tabla135[[#This Row],[Desplazamiento en la Matriz]]="Probabilidad"),D1255-(D1255*Tabla135[[#This Row],[Valor del control]]),AND(Tabla135[[#This Row],[No. de Control]]&gt;1,Tabla135[[#This Row],[Desplazamiento en la Matriz]]="Probabilidad"),AB1254-(AB1254*Tabla135[[#This Row],[Valor del control]]),AND(Tabla135[[#This Row],[No. de Control]]=1,Tabla135[[#This Row],[Desplazamiento en la Matriz]]="Impacto"),D1255,AND(Tabla135[[#This Row],[No. de Control]]&gt;1,Tabla135[[#This Row],[Desplazamiento en la Matriz]]="Impacto"),AB1254),""),"")</f>
        <v/>
      </c>
      <c r="AC1255" s="310" t="str" cm="1">
        <f t="array" ref="AC1255">IFERROR(IF(Tabla135[[#This Row],[Registro diligenciado]]=TRUE,_xlfn.IFS(AND(Tabla135[[#This Row],[No. de Control]]=1,Tabla135[[#This Row],[Desplazamiento en la Matriz]]="Impacto"),E1255-(E1255*Tabla135[[#This Row],[Valor del control]]),AND(Tabla135[[#This Row],[No. de Control]]&gt;1,Tabla135[[#This Row],[Desplazamiento en la Matriz]]="Impacto"),AC1254-(AC1254*Tabla135[[#This Row],[Valor del control]]),AND(Tabla135[[#This Row],[No. de Control]]=1,Tabla135[[#This Row],[Desplazamiento en la Matriz]]="Probabilidad"),E1255,AND(Tabla135[[#This Row],[No. de Control]]&gt;1,Tabla135[[#This Row],[Desplazamiento en la Matriz]]="Probabilidad"),AC1254),""),"")</f>
        <v/>
      </c>
      <c r="AD1255" s="310">
        <f>IFERROR(_xlfn.MINIFS(Tabla135[Probabilidad residual],Tabla135[Id Riesgo],Tabla135[[#This Row],[Id Riesgo]]),"")</f>
        <v>0</v>
      </c>
      <c r="AE1255" s="310">
        <f>IFERROR(_xlfn.MINIFS(Tabla135[Impacto residual],Tabla135[Id Riesgo],Tabla135[[#This Row],[Id Riesgo]]),"")</f>
        <v>0</v>
      </c>
      <c r="AF1255" s="310" t="str" cm="1">
        <f t="array" ref="AF125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55" s="310" t="str" cm="1">
        <f t="array" ref="AG125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5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55" s="213"/>
      <c r="AJ1255" s="727">
        <f>_xlfn.MINIFS(Tabla135[Probabilidad residual],Tabla135[Id Riesgo],Tabla135[[#This Row],[Id Riesgo]])</f>
        <v>0</v>
      </c>
      <c r="AK1255" s="727">
        <f>_xlfn.MINIFS(Tabla135[Impacto residual],Tabla135[Id Riesgo],Tabla135[[#This Row],[Id Riesgo]])</f>
        <v>0</v>
      </c>
      <c r="AL1255" s="727"/>
      <c r="AM1255" s="727"/>
      <c r="AN1255" s="213"/>
      <c r="AO1255" s="213"/>
      <c r="AP1255" s="213"/>
      <c r="AQ1255" s="213"/>
      <c r="AR1255" s="213"/>
      <c r="AS1255" s="213"/>
      <c r="AT1255" s="213"/>
      <c r="AU1255" s="213"/>
      <c r="AV1255" s="213"/>
      <c r="AW1255" s="213"/>
      <c r="AX1255" s="213"/>
      <c r="AY1255" s="213"/>
    </row>
    <row r="1256" spans="1:51" ht="14.6" x14ac:dyDescent="0.4">
      <c r="A1256" s="735" t="str">
        <f>Tabla135[[#This Row],[Id Riesgo]]</f>
        <v>RC125</v>
      </c>
      <c r="B1256" s="736" t="str">
        <f>Tabla135[[#This Row],[Riesgo]]</f>
        <v/>
      </c>
      <c r="C1256" s="742" t="b">
        <f>Tabla135[[#This Row],[Identificado en paso 1 y 2?]]</f>
        <v>0</v>
      </c>
      <c r="D1256" s="727" t="str">
        <f>_xlfn.XLOOKUP(Tabla135[[#This Row],[Id Riesgo]],Tabla13[Id Riesgo],Tabla13[Probabilidad],"",1)</f>
        <v/>
      </c>
      <c r="E1256" s="727" t="str">
        <f>IF(C1256=TRUE,_xlfn.XLOOKUP(Tabla135[[#This Row],[Id Riesgo]],Tabla13[Id Riesgo],Tabla13[Porcentaje Impacto],"",1),"")</f>
        <v/>
      </c>
      <c r="F1256" s="290" t="str">
        <f t="shared" si="124"/>
        <v>RC125</v>
      </c>
      <c r="G1256" s="415" t="b">
        <f>_xlfn.XLOOKUP(F1256,Tabla13[Id Riesgo],Tabla13[Registro diligenciado],FALSE,1)</f>
        <v>0</v>
      </c>
      <c r="H1256" s="290" t="str">
        <f>IF(G1256,_xlfn.XLOOKUP(F1256,Tabla6[Id Riesgo],Tabla6[DESCRIPCIÓN DEL RIESGO],FALSE,1),"")</f>
        <v/>
      </c>
      <c r="I1256" s="327" t="str">
        <f>_xlfn.XLOOKUP(Tabla135[[#This Row],[Id Riesgo]],Tabla13[Id Riesgo],Tabla13[Probabilidad])</f>
        <v/>
      </c>
      <c r="J1256" s="327" t="str">
        <f>_xlfn.XLOOKUP(Tabla135[[#This Row],[Id Riesgo]],Tabla13[Id Riesgo],Tabla13[Porcentaje Impacto],"",1)</f>
        <v/>
      </c>
      <c r="K1256" s="311">
        <v>5</v>
      </c>
      <c r="L1256" s="314"/>
      <c r="M1256" s="314"/>
      <c r="N1256" s="314"/>
      <c r="O1256" s="295"/>
      <c r="P1256" s="314"/>
      <c r="Q1256" s="328" t="str">
        <f>_xlfn.TEXTJOIN(" ",TRUE,Tabla135[[#This Row],[Actividad - Acción ¿Qué?
Inicia con verbo]],Tabla135[[#This Row],[Complemento
(Observaciones o desviaciones)]])</f>
        <v/>
      </c>
      <c r="R1256" s="295"/>
      <c r="S1256" s="327" t="str">
        <f>_xlfn.XLOOKUP(Tabla135[[#This Row],[Tipo de control]],Tabla7[Tipo de control],Tabla7[Peso],"",1)</f>
        <v/>
      </c>
      <c r="T1256" s="290" t="str">
        <f>_xlfn.XLOOKUP(Tabla135[[#This Row],[Tipo de control]],Tabla7[Tipo de control],Tabla7[Afectación matriz],"",1)</f>
        <v/>
      </c>
      <c r="U1256" s="295"/>
      <c r="V1256" s="327" t="str">
        <f>_xlfn.XLOOKUP(Tabla135[[#This Row],[Implementación]],Tabla11[Implementación],Tabla11[Peso],"",1)</f>
        <v/>
      </c>
      <c r="W1256" s="295"/>
      <c r="X1256" s="295"/>
      <c r="Y1256" s="295"/>
      <c r="Z1256" s="295"/>
      <c r="AA1256" s="310" t="str">
        <f>IFERROR(Tabla135[[#This Row],[Peso del control]]+Tabla135[[#This Row],[Peso de la implementación]],"")</f>
        <v/>
      </c>
      <c r="AB1256" s="310" t="str" cm="1">
        <f t="array" ref="AB1256">IFERROR(IF(Tabla135[[#This Row],[Registro diligenciado]]=TRUE,_xlfn.IFS(AND(Tabla135[[#This Row],[No. de Control]]=1,Tabla135[[#This Row],[Desplazamiento en la Matriz]]="Probabilidad"),D1256-(D1256*Tabla135[[#This Row],[Valor del control]]),AND(Tabla135[[#This Row],[No. de Control]]&gt;1,Tabla135[[#This Row],[Desplazamiento en la Matriz]]="Probabilidad"),AB1255-(AB1255*Tabla135[[#This Row],[Valor del control]]),AND(Tabla135[[#This Row],[No. de Control]]=1,Tabla135[[#This Row],[Desplazamiento en la Matriz]]="Impacto"),D1256,AND(Tabla135[[#This Row],[No. de Control]]&gt;1,Tabla135[[#This Row],[Desplazamiento en la Matriz]]="Impacto"),AB1255),""),"")</f>
        <v/>
      </c>
      <c r="AC1256" s="310" t="str" cm="1">
        <f t="array" ref="AC1256">IFERROR(IF(Tabla135[[#This Row],[Registro diligenciado]]=TRUE,_xlfn.IFS(AND(Tabla135[[#This Row],[No. de Control]]=1,Tabla135[[#This Row],[Desplazamiento en la Matriz]]="Impacto"),E1256-(E1256*Tabla135[[#This Row],[Valor del control]]),AND(Tabla135[[#This Row],[No. de Control]]&gt;1,Tabla135[[#This Row],[Desplazamiento en la Matriz]]="Impacto"),AC1255-(AC1255*Tabla135[[#This Row],[Valor del control]]),AND(Tabla135[[#This Row],[No. de Control]]=1,Tabla135[[#This Row],[Desplazamiento en la Matriz]]="Probabilidad"),E1256,AND(Tabla135[[#This Row],[No. de Control]]&gt;1,Tabla135[[#This Row],[Desplazamiento en la Matriz]]="Probabilidad"),AC1255),""),"")</f>
        <v/>
      </c>
      <c r="AD1256" s="310">
        <f>IFERROR(_xlfn.MINIFS(Tabla135[Probabilidad residual],Tabla135[Id Riesgo],Tabla135[[#This Row],[Id Riesgo]]),"")</f>
        <v>0</v>
      </c>
      <c r="AE1256" s="310">
        <f>IFERROR(_xlfn.MINIFS(Tabla135[Impacto residual],Tabla135[Id Riesgo],Tabla135[[#This Row],[Id Riesgo]]),"")</f>
        <v>0</v>
      </c>
      <c r="AF1256" s="310" t="str" cm="1">
        <f t="array" ref="AF125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56" s="310" t="str" cm="1">
        <f t="array" ref="AG125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5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56" s="213"/>
      <c r="AJ1256" s="727">
        <f>_xlfn.MINIFS(Tabla135[Probabilidad residual],Tabla135[Id Riesgo],Tabla135[[#This Row],[Id Riesgo]])</f>
        <v>0</v>
      </c>
      <c r="AK1256" s="727">
        <f>_xlfn.MINIFS(Tabla135[Impacto residual],Tabla135[Id Riesgo],Tabla135[[#This Row],[Id Riesgo]])</f>
        <v>0</v>
      </c>
      <c r="AL1256" s="727"/>
      <c r="AM1256" s="727"/>
      <c r="AN1256" s="213"/>
      <c r="AO1256" s="213"/>
      <c r="AP1256" s="213"/>
      <c r="AQ1256" s="213"/>
      <c r="AR1256" s="213"/>
      <c r="AS1256" s="213"/>
      <c r="AT1256" s="213"/>
      <c r="AU1256" s="213"/>
      <c r="AV1256" s="213"/>
      <c r="AW1256" s="213"/>
      <c r="AX1256" s="213"/>
      <c r="AY1256" s="213"/>
    </row>
    <row r="1257" spans="1:51" ht="14.6" x14ac:dyDescent="0.4">
      <c r="A1257" s="735" t="str">
        <f>Tabla135[[#This Row],[Id Riesgo]]</f>
        <v>RC125</v>
      </c>
      <c r="B1257" s="736" t="str">
        <f>Tabla135[[#This Row],[Riesgo]]</f>
        <v/>
      </c>
      <c r="C1257" s="742" t="b">
        <f>Tabla135[[#This Row],[Identificado en paso 1 y 2?]]</f>
        <v>0</v>
      </c>
      <c r="D1257" s="727" t="str">
        <f>_xlfn.XLOOKUP(Tabla135[[#This Row],[Id Riesgo]],Tabla13[Id Riesgo],Tabla13[Probabilidad],"",1)</f>
        <v/>
      </c>
      <c r="E1257" s="727" t="str">
        <f>IF(C1257=TRUE,_xlfn.XLOOKUP(Tabla135[[#This Row],[Id Riesgo]],Tabla13[Id Riesgo],Tabla13[Porcentaje Impacto],"",1),"")</f>
        <v/>
      </c>
      <c r="F1257" s="290" t="str">
        <f t="shared" si="124"/>
        <v>RC125</v>
      </c>
      <c r="G1257" s="415" t="b">
        <f>_xlfn.XLOOKUP(F1257,Tabla13[Id Riesgo],Tabla13[Registro diligenciado],FALSE,1)</f>
        <v>0</v>
      </c>
      <c r="H1257" s="290" t="str">
        <f>IF(G1257,_xlfn.XLOOKUP(F1257,Tabla6[Id Riesgo],Tabla6[DESCRIPCIÓN DEL RIESGO],FALSE,1),"")</f>
        <v/>
      </c>
      <c r="I1257" s="327" t="str">
        <f>_xlfn.XLOOKUP(Tabla135[[#This Row],[Id Riesgo]],Tabla13[Id Riesgo],Tabla13[Probabilidad])</f>
        <v/>
      </c>
      <c r="J1257" s="327" t="str">
        <f>_xlfn.XLOOKUP(Tabla135[[#This Row],[Id Riesgo]],Tabla13[Id Riesgo],Tabla13[Porcentaje Impacto],"",1)</f>
        <v/>
      </c>
      <c r="K1257" s="311">
        <v>6</v>
      </c>
      <c r="L1257" s="314"/>
      <c r="M1257" s="314"/>
      <c r="N1257" s="314"/>
      <c r="O1257" s="295"/>
      <c r="P1257" s="314"/>
      <c r="Q1257" s="328" t="str">
        <f>_xlfn.TEXTJOIN(" ",TRUE,Tabla135[[#This Row],[Actividad - Acción ¿Qué?
Inicia con verbo]],Tabla135[[#This Row],[Complemento
(Observaciones o desviaciones)]])</f>
        <v/>
      </c>
      <c r="R1257" s="295"/>
      <c r="S1257" s="327" t="str">
        <f>_xlfn.XLOOKUP(Tabla135[[#This Row],[Tipo de control]],Tabla7[Tipo de control],Tabla7[Peso],"",1)</f>
        <v/>
      </c>
      <c r="T1257" s="290" t="str">
        <f>_xlfn.XLOOKUP(Tabla135[[#This Row],[Tipo de control]],Tabla7[Tipo de control],Tabla7[Afectación matriz],"",1)</f>
        <v/>
      </c>
      <c r="U1257" s="295"/>
      <c r="V1257" s="327" t="str">
        <f>_xlfn.XLOOKUP(Tabla135[[#This Row],[Implementación]],Tabla11[Implementación],Tabla11[Peso],"",1)</f>
        <v/>
      </c>
      <c r="W1257" s="295"/>
      <c r="X1257" s="295"/>
      <c r="Y1257" s="295"/>
      <c r="Z1257" s="295"/>
      <c r="AA1257" s="310" t="str">
        <f>IFERROR(Tabla135[[#This Row],[Peso del control]]+Tabla135[[#This Row],[Peso de la implementación]],"")</f>
        <v/>
      </c>
      <c r="AB1257" s="310" t="str" cm="1">
        <f t="array" ref="AB1257">IFERROR(IF(Tabla135[[#This Row],[Registro diligenciado]]=TRUE,_xlfn.IFS(AND(Tabla135[[#This Row],[No. de Control]]=1,Tabla135[[#This Row],[Desplazamiento en la Matriz]]="Probabilidad"),D1257-(D1257*Tabla135[[#This Row],[Valor del control]]),AND(Tabla135[[#This Row],[No. de Control]]&gt;1,Tabla135[[#This Row],[Desplazamiento en la Matriz]]="Probabilidad"),AB1256-(AB1256*Tabla135[[#This Row],[Valor del control]]),AND(Tabla135[[#This Row],[No. de Control]]=1,Tabla135[[#This Row],[Desplazamiento en la Matriz]]="Impacto"),D1257,AND(Tabla135[[#This Row],[No. de Control]]&gt;1,Tabla135[[#This Row],[Desplazamiento en la Matriz]]="Impacto"),AB1256),""),"")</f>
        <v/>
      </c>
      <c r="AC1257" s="310" t="str" cm="1">
        <f t="array" ref="AC1257">IFERROR(IF(Tabla135[[#This Row],[Registro diligenciado]]=TRUE,_xlfn.IFS(AND(Tabla135[[#This Row],[No. de Control]]=1,Tabla135[[#This Row],[Desplazamiento en la Matriz]]="Impacto"),E1257-(E1257*Tabla135[[#This Row],[Valor del control]]),AND(Tabla135[[#This Row],[No. de Control]]&gt;1,Tabla135[[#This Row],[Desplazamiento en la Matriz]]="Impacto"),AC1256-(AC1256*Tabla135[[#This Row],[Valor del control]]),AND(Tabla135[[#This Row],[No. de Control]]=1,Tabla135[[#This Row],[Desplazamiento en la Matriz]]="Probabilidad"),E1257,AND(Tabla135[[#This Row],[No. de Control]]&gt;1,Tabla135[[#This Row],[Desplazamiento en la Matriz]]="Probabilidad"),AC1256),""),"")</f>
        <v/>
      </c>
      <c r="AD1257" s="310">
        <f>IFERROR(_xlfn.MINIFS(Tabla135[Probabilidad residual],Tabla135[Id Riesgo],Tabla135[[#This Row],[Id Riesgo]]),"")</f>
        <v>0</v>
      </c>
      <c r="AE1257" s="310">
        <f>IFERROR(_xlfn.MINIFS(Tabla135[Impacto residual],Tabla135[Id Riesgo],Tabla135[[#This Row],[Id Riesgo]]),"")</f>
        <v>0</v>
      </c>
      <c r="AF1257" s="310" t="str" cm="1">
        <f t="array" ref="AF125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57" s="310" t="str" cm="1">
        <f t="array" ref="AG125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5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57" s="213"/>
      <c r="AJ1257" s="727">
        <f>_xlfn.MINIFS(Tabla135[Probabilidad residual],Tabla135[Id Riesgo],Tabla135[[#This Row],[Id Riesgo]])</f>
        <v>0</v>
      </c>
      <c r="AK1257" s="727">
        <f>_xlfn.MINIFS(Tabla135[Impacto residual],Tabla135[Id Riesgo],Tabla135[[#This Row],[Id Riesgo]])</f>
        <v>0</v>
      </c>
      <c r="AL1257" s="727"/>
      <c r="AM1257" s="727"/>
      <c r="AN1257" s="213"/>
      <c r="AO1257" s="213"/>
      <c r="AP1257" s="213"/>
      <c r="AQ1257" s="213"/>
      <c r="AR1257" s="213"/>
      <c r="AS1257" s="213"/>
      <c r="AT1257" s="213"/>
      <c r="AU1257" s="213"/>
      <c r="AV1257" s="213"/>
      <c r="AW1257" s="213"/>
      <c r="AX1257" s="213"/>
      <c r="AY1257" s="213"/>
    </row>
    <row r="1258" spans="1:51" ht="14.6" x14ac:dyDescent="0.4">
      <c r="A1258" s="735" t="str">
        <f>Tabla135[[#This Row],[Id Riesgo]]</f>
        <v>RC125</v>
      </c>
      <c r="B1258" s="736" t="str">
        <f>Tabla135[[#This Row],[Riesgo]]</f>
        <v/>
      </c>
      <c r="C1258" s="742" t="b">
        <f>Tabla135[[#This Row],[Identificado en paso 1 y 2?]]</f>
        <v>0</v>
      </c>
      <c r="D1258" s="727" t="str">
        <f>_xlfn.XLOOKUP(Tabla135[[#This Row],[Id Riesgo]],Tabla13[Id Riesgo],Tabla13[Probabilidad],"",1)</f>
        <v/>
      </c>
      <c r="E1258" s="727" t="str">
        <f>IF(C1258=TRUE,_xlfn.XLOOKUP(Tabla135[[#This Row],[Id Riesgo]],Tabla13[Id Riesgo],Tabla13[Porcentaje Impacto],"",1),"")</f>
        <v/>
      </c>
      <c r="F1258" s="290" t="str">
        <f t="shared" si="124"/>
        <v>RC125</v>
      </c>
      <c r="G1258" s="415" t="b">
        <f>_xlfn.XLOOKUP(F1258,Tabla13[Id Riesgo],Tabla13[Registro diligenciado],FALSE,1)</f>
        <v>0</v>
      </c>
      <c r="H1258" s="290" t="str">
        <f>IF(G1258,_xlfn.XLOOKUP(F1258,Tabla6[Id Riesgo],Tabla6[DESCRIPCIÓN DEL RIESGO],FALSE,1),"")</f>
        <v/>
      </c>
      <c r="I1258" s="327" t="str">
        <f>_xlfn.XLOOKUP(Tabla135[[#This Row],[Id Riesgo]],Tabla13[Id Riesgo],Tabla13[Probabilidad])</f>
        <v/>
      </c>
      <c r="J1258" s="327" t="str">
        <f>_xlfn.XLOOKUP(Tabla135[[#This Row],[Id Riesgo]],Tabla13[Id Riesgo],Tabla13[Porcentaje Impacto],"",1)</f>
        <v/>
      </c>
      <c r="K1258" s="311">
        <v>7</v>
      </c>
      <c r="L1258" s="314"/>
      <c r="M1258" s="314"/>
      <c r="N1258" s="314"/>
      <c r="O1258" s="295"/>
      <c r="P1258" s="314"/>
      <c r="Q1258" s="328" t="str">
        <f>_xlfn.TEXTJOIN(" ",TRUE,Tabla135[[#This Row],[Actividad - Acción ¿Qué?
Inicia con verbo]],Tabla135[[#This Row],[Complemento
(Observaciones o desviaciones)]])</f>
        <v/>
      </c>
      <c r="R1258" s="295"/>
      <c r="S1258" s="327" t="str">
        <f>_xlfn.XLOOKUP(Tabla135[[#This Row],[Tipo de control]],Tabla7[Tipo de control],Tabla7[Peso],"",1)</f>
        <v/>
      </c>
      <c r="T1258" s="290" t="str">
        <f>_xlfn.XLOOKUP(Tabla135[[#This Row],[Tipo de control]],Tabla7[Tipo de control],Tabla7[Afectación matriz],"",1)</f>
        <v/>
      </c>
      <c r="U1258" s="295"/>
      <c r="V1258" s="327" t="str">
        <f>_xlfn.XLOOKUP(Tabla135[[#This Row],[Implementación]],Tabla11[Implementación],Tabla11[Peso],"",1)</f>
        <v/>
      </c>
      <c r="W1258" s="295"/>
      <c r="X1258" s="295"/>
      <c r="Y1258" s="295"/>
      <c r="Z1258" s="295"/>
      <c r="AA1258" s="310" t="str">
        <f>IFERROR(Tabla135[[#This Row],[Peso del control]]+Tabla135[[#This Row],[Peso de la implementación]],"")</f>
        <v/>
      </c>
      <c r="AB1258" s="310" t="str" cm="1">
        <f t="array" ref="AB1258">IFERROR(IF(Tabla135[[#This Row],[Registro diligenciado]]=TRUE,_xlfn.IFS(AND(Tabla135[[#This Row],[No. de Control]]=1,Tabla135[[#This Row],[Desplazamiento en la Matriz]]="Probabilidad"),D1258-(D1258*Tabla135[[#This Row],[Valor del control]]),AND(Tabla135[[#This Row],[No. de Control]]&gt;1,Tabla135[[#This Row],[Desplazamiento en la Matriz]]="Probabilidad"),AB1257-(AB1257*Tabla135[[#This Row],[Valor del control]]),AND(Tabla135[[#This Row],[No. de Control]]=1,Tabla135[[#This Row],[Desplazamiento en la Matriz]]="Impacto"),D1258,AND(Tabla135[[#This Row],[No. de Control]]&gt;1,Tabla135[[#This Row],[Desplazamiento en la Matriz]]="Impacto"),AB1257),""),"")</f>
        <v/>
      </c>
      <c r="AC1258" s="310" t="str" cm="1">
        <f t="array" ref="AC1258">IFERROR(IF(Tabla135[[#This Row],[Registro diligenciado]]=TRUE,_xlfn.IFS(AND(Tabla135[[#This Row],[No. de Control]]=1,Tabla135[[#This Row],[Desplazamiento en la Matriz]]="Impacto"),E1258-(E1258*Tabla135[[#This Row],[Valor del control]]),AND(Tabla135[[#This Row],[No. de Control]]&gt;1,Tabla135[[#This Row],[Desplazamiento en la Matriz]]="Impacto"),AC1257-(AC1257*Tabla135[[#This Row],[Valor del control]]),AND(Tabla135[[#This Row],[No. de Control]]=1,Tabla135[[#This Row],[Desplazamiento en la Matriz]]="Probabilidad"),E1258,AND(Tabla135[[#This Row],[No. de Control]]&gt;1,Tabla135[[#This Row],[Desplazamiento en la Matriz]]="Probabilidad"),AC1257),""),"")</f>
        <v/>
      </c>
      <c r="AD1258" s="310">
        <f>IFERROR(_xlfn.MINIFS(Tabla135[Probabilidad residual],Tabla135[Id Riesgo],Tabla135[[#This Row],[Id Riesgo]]),"")</f>
        <v>0</v>
      </c>
      <c r="AE1258" s="310">
        <f>IFERROR(_xlfn.MINIFS(Tabla135[Impacto residual],Tabla135[Id Riesgo],Tabla135[[#This Row],[Id Riesgo]]),"")</f>
        <v>0</v>
      </c>
      <c r="AF1258" s="310" t="str" cm="1">
        <f t="array" ref="AF125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58" s="310" t="str" cm="1">
        <f t="array" ref="AG125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5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58" s="213"/>
      <c r="AJ1258" s="727">
        <f>_xlfn.MINIFS(Tabla135[Probabilidad residual],Tabla135[Id Riesgo],Tabla135[[#This Row],[Id Riesgo]])</f>
        <v>0</v>
      </c>
      <c r="AK1258" s="727">
        <f>_xlfn.MINIFS(Tabla135[Impacto residual],Tabla135[Id Riesgo],Tabla135[[#This Row],[Id Riesgo]])</f>
        <v>0</v>
      </c>
      <c r="AL1258" s="727"/>
      <c r="AM1258" s="727"/>
      <c r="AN1258" s="213"/>
      <c r="AO1258" s="213"/>
      <c r="AP1258" s="213"/>
      <c r="AQ1258" s="213"/>
      <c r="AR1258" s="213"/>
      <c r="AS1258" s="213"/>
      <c r="AT1258" s="213"/>
      <c r="AU1258" s="213"/>
      <c r="AV1258" s="213"/>
      <c r="AW1258" s="213"/>
      <c r="AX1258" s="213"/>
      <c r="AY1258" s="213"/>
    </row>
    <row r="1259" spans="1:51" ht="14.6" x14ac:dyDescent="0.4">
      <c r="A1259" s="735" t="str">
        <f>Tabla135[[#This Row],[Id Riesgo]]</f>
        <v>RC125</v>
      </c>
      <c r="B1259" s="736" t="str">
        <f>Tabla135[[#This Row],[Riesgo]]</f>
        <v/>
      </c>
      <c r="C1259" s="742" t="b">
        <f>Tabla135[[#This Row],[Identificado en paso 1 y 2?]]</f>
        <v>0</v>
      </c>
      <c r="D1259" s="727" t="str">
        <f>_xlfn.XLOOKUP(Tabla135[[#This Row],[Id Riesgo]],Tabla13[Id Riesgo],Tabla13[Probabilidad],"",1)</f>
        <v/>
      </c>
      <c r="E1259" s="727" t="str">
        <f>IF(C1259=TRUE,_xlfn.XLOOKUP(Tabla135[[#This Row],[Id Riesgo]],Tabla13[Id Riesgo],Tabla13[Porcentaje Impacto],"",1),"")</f>
        <v/>
      </c>
      <c r="F1259" s="290" t="str">
        <f t="shared" si="124"/>
        <v>RC125</v>
      </c>
      <c r="G1259" s="415" t="b">
        <f>_xlfn.XLOOKUP(F1259,Tabla13[Id Riesgo],Tabla13[Registro diligenciado],FALSE,1)</f>
        <v>0</v>
      </c>
      <c r="H1259" s="290" t="str">
        <f>IF(G1259,_xlfn.XLOOKUP(F1259,Tabla6[Id Riesgo],Tabla6[DESCRIPCIÓN DEL RIESGO],FALSE,1),"")</f>
        <v/>
      </c>
      <c r="I1259" s="327" t="str">
        <f>_xlfn.XLOOKUP(Tabla135[[#This Row],[Id Riesgo]],Tabla13[Id Riesgo],Tabla13[Probabilidad])</f>
        <v/>
      </c>
      <c r="J1259" s="327" t="str">
        <f>_xlfn.XLOOKUP(Tabla135[[#This Row],[Id Riesgo]],Tabla13[Id Riesgo],Tabla13[Porcentaje Impacto],"",1)</f>
        <v/>
      </c>
      <c r="K1259" s="311">
        <v>8</v>
      </c>
      <c r="L1259" s="314"/>
      <c r="M1259" s="314"/>
      <c r="N1259" s="314"/>
      <c r="O1259" s="295"/>
      <c r="P1259" s="314"/>
      <c r="Q1259" s="328" t="str">
        <f>_xlfn.TEXTJOIN(" ",TRUE,Tabla135[[#This Row],[Actividad - Acción ¿Qué?
Inicia con verbo]],Tabla135[[#This Row],[Complemento
(Observaciones o desviaciones)]])</f>
        <v/>
      </c>
      <c r="R1259" s="295"/>
      <c r="S1259" s="327" t="str">
        <f>_xlfn.XLOOKUP(Tabla135[[#This Row],[Tipo de control]],Tabla7[Tipo de control],Tabla7[Peso],"",1)</f>
        <v/>
      </c>
      <c r="T1259" s="290" t="str">
        <f>_xlfn.XLOOKUP(Tabla135[[#This Row],[Tipo de control]],Tabla7[Tipo de control],Tabla7[Afectación matriz],"",1)</f>
        <v/>
      </c>
      <c r="U1259" s="295"/>
      <c r="V1259" s="327" t="str">
        <f>_xlfn.XLOOKUP(Tabla135[[#This Row],[Implementación]],Tabla11[Implementación],Tabla11[Peso],"",1)</f>
        <v/>
      </c>
      <c r="W1259" s="295"/>
      <c r="X1259" s="295"/>
      <c r="Y1259" s="295"/>
      <c r="Z1259" s="295"/>
      <c r="AA1259" s="310" t="str">
        <f>IFERROR(Tabla135[[#This Row],[Peso del control]]+Tabla135[[#This Row],[Peso de la implementación]],"")</f>
        <v/>
      </c>
      <c r="AB1259" s="310" t="str" cm="1">
        <f t="array" ref="AB1259">IFERROR(IF(Tabla135[[#This Row],[Registro diligenciado]]=TRUE,_xlfn.IFS(AND(Tabla135[[#This Row],[No. de Control]]=1,Tabla135[[#This Row],[Desplazamiento en la Matriz]]="Probabilidad"),D1259-(D1259*Tabla135[[#This Row],[Valor del control]]),AND(Tabla135[[#This Row],[No. de Control]]&gt;1,Tabla135[[#This Row],[Desplazamiento en la Matriz]]="Probabilidad"),AB1258-(AB1258*Tabla135[[#This Row],[Valor del control]]),AND(Tabla135[[#This Row],[No. de Control]]=1,Tabla135[[#This Row],[Desplazamiento en la Matriz]]="Impacto"),D1259,AND(Tabla135[[#This Row],[No. de Control]]&gt;1,Tabla135[[#This Row],[Desplazamiento en la Matriz]]="Impacto"),AB1258),""),"")</f>
        <v/>
      </c>
      <c r="AC1259" s="310" t="str" cm="1">
        <f t="array" ref="AC1259">IFERROR(IF(Tabla135[[#This Row],[Registro diligenciado]]=TRUE,_xlfn.IFS(AND(Tabla135[[#This Row],[No. de Control]]=1,Tabla135[[#This Row],[Desplazamiento en la Matriz]]="Impacto"),E1259-(E1259*Tabla135[[#This Row],[Valor del control]]),AND(Tabla135[[#This Row],[No. de Control]]&gt;1,Tabla135[[#This Row],[Desplazamiento en la Matriz]]="Impacto"),AC1258-(AC1258*Tabla135[[#This Row],[Valor del control]]),AND(Tabla135[[#This Row],[No. de Control]]=1,Tabla135[[#This Row],[Desplazamiento en la Matriz]]="Probabilidad"),E1259,AND(Tabla135[[#This Row],[No. de Control]]&gt;1,Tabla135[[#This Row],[Desplazamiento en la Matriz]]="Probabilidad"),AC1258),""),"")</f>
        <v/>
      </c>
      <c r="AD1259" s="310">
        <f>IFERROR(_xlfn.MINIFS(Tabla135[Probabilidad residual],Tabla135[Id Riesgo],Tabla135[[#This Row],[Id Riesgo]]),"")</f>
        <v>0</v>
      </c>
      <c r="AE1259" s="310">
        <f>IFERROR(_xlfn.MINIFS(Tabla135[Impacto residual],Tabla135[Id Riesgo],Tabla135[[#This Row],[Id Riesgo]]),"")</f>
        <v>0</v>
      </c>
      <c r="AF1259" s="310" t="str" cm="1">
        <f t="array" ref="AF125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59" s="310" t="str" cm="1">
        <f t="array" ref="AG125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5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59" s="213"/>
      <c r="AJ1259" s="727">
        <f>_xlfn.MINIFS(Tabla135[Probabilidad residual],Tabla135[Id Riesgo],Tabla135[[#This Row],[Id Riesgo]])</f>
        <v>0</v>
      </c>
      <c r="AK1259" s="727">
        <f>_xlfn.MINIFS(Tabla135[Impacto residual],Tabla135[Id Riesgo],Tabla135[[#This Row],[Id Riesgo]])</f>
        <v>0</v>
      </c>
      <c r="AL1259" s="727"/>
      <c r="AM1259" s="727"/>
      <c r="AN1259" s="213"/>
      <c r="AO1259" s="213"/>
      <c r="AP1259" s="213"/>
      <c r="AQ1259" s="213"/>
      <c r="AR1259" s="213"/>
      <c r="AS1259" s="213"/>
      <c r="AT1259" s="213"/>
      <c r="AU1259" s="213"/>
      <c r="AV1259" s="213"/>
      <c r="AW1259" s="213"/>
      <c r="AX1259" s="213"/>
      <c r="AY1259" s="213"/>
    </row>
    <row r="1260" spans="1:51" ht="14.6" x14ac:dyDescent="0.4">
      <c r="A1260" s="735" t="str">
        <f>Tabla135[[#This Row],[Id Riesgo]]</f>
        <v>RC125</v>
      </c>
      <c r="B1260" s="736" t="str">
        <f>Tabla135[[#This Row],[Riesgo]]</f>
        <v/>
      </c>
      <c r="C1260" s="742" t="b">
        <f>Tabla135[[#This Row],[Identificado en paso 1 y 2?]]</f>
        <v>0</v>
      </c>
      <c r="D1260" s="727" t="str">
        <f>_xlfn.XLOOKUP(Tabla135[[#This Row],[Id Riesgo]],Tabla13[Id Riesgo],Tabla13[Probabilidad],"",1)</f>
        <v/>
      </c>
      <c r="E1260" s="727" t="str">
        <f>IF(C1260=TRUE,_xlfn.XLOOKUP(Tabla135[[#This Row],[Id Riesgo]],Tabla13[Id Riesgo],Tabla13[Porcentaje Impacto],"",1),"")</f>
        <v/>
      </c>
      <c r="F1260" s="290" t="str">
        <f t="shared" si="124"/>
        <v>RC125</v>
      </c>
      <c r="G1260" s="415" t="b">
        <f>_xlfn.XLOOKUP(F1260,Tabla13[Id Riesgo],Tabla13[Registro diligenciado],FALSE,1)</f>
        <v>0</v>
      </c>
      <c r="H1260" s="290" t="str">
        <f>IF(G1260,_xlfn.XLOOKUP(F1260,Tabla6[Id Riesgo],Tabla6[DESCRIPCIÓN DEL RIESGO],FALSE,1),"")</f>
        <v/>
      </c>
      <c r="I1260" s="327" t="str">
        <f>_xlfn.XLOOKUP(Tabla135[[#This Row],[Id Riesgo]],Tabla13[Id Riesgo],Tabla13[Probabilidad])</f>
        <v/>
      </c>
      <c r="J1260" s="327" t="str">
        <f>_xlfn.XLOOKUP(Tabla135[[#This Row],[Id Riesgo]],Tabla13[Id Riesgo],Tabla13[Porcentaje Impacto],"",1)</f>
        <v/>
      </c>
      <c r="K1260" s="311">
        <v>9</v>
      </c>
      <c r="L1260" s="314"/>
      <c r="M1260" s="314"/>
      <c r="N1260" s="314"/>
      <c r="O1260" s="295"/>
      <c r="P1260" s="314"/>
      <c r="Q1260" s="328" t="str">
        <f>_xlfn.TEXTJOIN(" ",TRUE,Tabla135[[#This Row],[Actividad - Acción ¿Qué?
Inicia con verbo]],Tabla135[[#This Row],[Complemento
(Observaciones o desviaciones)]])</f>
        <v/>
      </c>
      <c r="R1260" s="295"/>
      <c r="S1260" s="327" t="str">
        <f>_xlfn.XLOOKUP(Tabla135[[#This Row],[Tipo de control]],Tabla7[Tipo de control],Tabla7[Peso],"",1)</f>
        <v/>
      </c>
      <c r="T1260" s="290" t="str">
        <f>_xlfn.XLOOKUP(Tabla135[[#This Row],[Tipo de control]],Tabla7[Tipo de control],Tabla7[Afectación matriz],"",1)</f>
        <v/>
      </c>
      <c r="U1260" s="295"/>
      <c r="V1260" s="327" t="str">
        <f>_xlfn.XLOOKUP(Tabla135[[#This Row],[Implementación]],Tabla11[Implementación],Tabla11[Peso],"",1)</f>
        <v/>
      </c>
      <c r="W1260" s="295"/>
      <c r="X1260" s="295"/>
      <c r="Y1260" s="295"/>
      <c r="Z1260" s="295"/>
      <c r="AA1260" s="310" t="str">
        <f>IFERROR(Tabla135[[#This Row],[Peso del control]]+Tabla135[[#This Row],[Peso de la implementación]],"")</f>
        <v/>
      </c>
      <c r="AB1260" s="310" t="str" cm="1">
        <f t="array" ref="AB1260">IFERROR(IF(Tabla135[[#This Row],[Registro diligenciado]]=TRUE,_xlfn.IFS(AND(Tabla135[[#This Row],[No. de Control]]=1,Tabla135[[#This Row],[Desplazamiento en la Matriz]]="Probabilidad"),D1260-(D1260*Tabla135[[#This Row],[Valor del control]]),AND(Tabla135[[#This Row],[No. de Control]]&gt;1,Tabla135[[#This Row],[Desplazamiento en la Matriz]]="Probabilidad"),AB1259-(AB1259*Tabla135[[#This Row],[Valor del control]]),AND(Tabla135[[#This Row],[No. de Control]]=1,Tabla135[[#This Row],[Desplazamiento en la Matriz]]="Impacto"),D1260,AND(Tabla135[[#This Row],[No. de Control]]&gt;1,Tabla135[[#This Row],[Desplazamiento en la Matriz]]="Impacto"),AB1259),""),"")</f>
        <v/>
      </c>
      <c r="AC1260" s="310" t="str" cm="1">
        <f t="array" ref="AC1260">IFERROR(IF(Tabla135[[#This Row],[Registro diligenciado]]=TRUE,_xlfn.IFS(AND(Tabla135[[#This Row],[No. de Control]]=1,Tabla135[[#This Row],[Desplazamiento en la Matriz]]="Impacto"),E1260-(E1260*Tabla135[[#This Row],[Valor del control]]),AND(Tabla135[[#This Row],[No. de Control]]&gt;1,Tabla135[[#This Row],[Desplazamiento en la Matriz]]="Impacto"),AC1259-(AC1259*Tabla135[[#This Row],[Valor del control]]),AND(Tabla135[[#This Row],[No. de Control]]=1,Tabla135[[#This Row],[Desplazamiento en la Matriz]]="Probabilidad"),E1260,AND(Tabla135[[#This Row],[No. de Control]]&gt;1,Tabla135[[#This Row],[Desplazamiento en la Matriz]]="Probabilidad"),AC1259),""),"")</f>
        <v/>
      </c>
      <c r="AD1260" s="310">
        <f>IFERROR(_xlfn.MINIFS(Tabla135[Probabilidad residual],Tabla135[Id Riesgo],Tabla135[[#This Row],[Id Riesgo]]),"")</f>
        <v>0</v>
      </c>
      <c r="AE1260" s="310">
        <f>IFERROR(_xlfn.MINIFS(Tabla135[Impacto residual],Tabla135[Id Riesgo],Tabla135[[#This Row],[Id Riesgo]]),"")</f>
        <v>0</v>
      </c>
      <c r="AF1260" s="310" t="str" cm="1">
        <f t="array" ref="AF126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60" s="310" t="str" cm="1">
        <f t="array" ref="AG126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6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60" s="213"/>
      <c r="AJ1260" s="727">
        <f>_xlfn.MINIFS(Tabla135[Probabilidad residual],Tabla135[Id Riesgo],Tabla135[[#This Row],[Id Riesgo]])</f>
        <v>0</v>
      </c>
      <c r="AK1260" s="727">
        <f>_xlfn.MINIFS(Tabla135[Impacto residual],Tabla135[Id Riesgo],Tabla135[[#This Row],[Id Riesgo]])</f>
        <v>0</v>
      </c>
      <c r="AL1260" s="727"/>
      <c r="AM1260" s="727"/>
      <c r="AN1260" s="213"/>
      <c r="AO1260" s="213"/>
      <c r="AP1260" s="213"/>
      <c r="AQ1260" s="213"/>
      <c r="AR1260" s="213"/>
      <c r="AS1260" s="213"/>
      <c r="AT1260" s="213"/>
      <c r="AU1260" s="213"/>
      <c r="AV1260" s="213"/>
      <c r="AW1260" s="213"/>
      <c r="AX1260" s="213"/>
      <c r="AY1260" s="213"/>
    </row>
    <row r="1261" spans="1:51" ht="14.6" x14ac:dyDescent="0.4">
      <c r="A1261" s="735" t="str">
        <f>Tabla135[[#This Row],[Id Riesgo]]</f>
        <v>RC125</v>
      </c>
      <c r="B1261" s="736" t="str">
        <f>Tabla135[[#This Row],[Riesgo]]</f>
        <v/>
      </c>
      <c r="C1261" s="742" t="b">
        <f>Tabla135[[#This Row],[Identificado en paso 1 y 2?]]</f>
        <v>0</v>
      </c>
      <c r="D1261" s="727" t="str">
        <f>_xlfn.XLOOKUP(Tabla135[[#This Row],[Id Riesgo]],Tabla13[Id Riesgo],Tabla13[Probabilidad],"",1)</f>
        <v/>
      </c>
      <c r="E1261" s="727" t="str">
        <f>IF(C1261=TRUE,_xlfn.XLOOKUP(Tabla135[[#This Row],[Id Riesgo]],Tabla13[Id Riesgo],Tabla13[Porcentaje Impacto],"",1),"")</f>
        <v/>
      </c>
      <c r="F1261" s="290" t="str">
        <f t="shared" si="124"/>
        <v>RC125</v>
      </c>
      <c r="G1261" s="415" t="b">
        <f>_xlfn.XLOOKUP(F1261,Tabla13[Id Riesgo],Tabla13[Registro diligenciado],FALSE,1)</f>
        <v>0</v>
      </c>
      <c r="H1261" s="290" t="str">
        <f>IF(G1261,_xlfn.XLOOKUP(F1261,Tabla6[Id Riesgo],Tabla6[DESCRIPCIÓN DEL RIESGO],FALSE,1),"")</f>
        <v/>
      </c>
      <c r="I1261" s="327" t="str">
        <f>_xlfn.XLOOKUP(Tabla135[[#This Row],[Id Riesgo]],Tabla13[Id Riesgo],Tabla13[Probabilidad])</f>
        <v/>
      </c>
      <c r="J1261" s="327" t="str">
        <f>_xlfn.XLOOKUP(Tabla135[[#This Row],[Id Riesgo]],Tabla13[Id Riesgo],Tabla13[Porcentaje Impacto],"",1)</f>
        <v/>
      </c>
      <c r="K1261" s="311">
        <v>10</v>
      </c>
      <c r="L1261" s="314"/>
      <c r="M1261" s="314"/>
      <c r="N1261" s="314"/>
      <c r="O1261" s="295"/>
      <c r="P1261" s="314"/>
      <c r="Q1261" s="328" t="str">
        <f>_xlfn.TEXTJOIN(" ",TRUE,Tabla135[[#This Row],[Actividad - Acción ¿Qué?
Inicia con verbo]],Tabla135[[#This Row],[Complemento
(Observaciones o desviaciones)]])</f>
        <v/>
      </c>
      <c r="R1261" s="295"/>
      <c r="S1261" s="327" t="str">
        <f>_xlfn.XLOOKUP(Tabla135[[#This Row],[Tipo de control]],Tabla7[Tipo de control],Tabla7[Peso],"",1)</f>
        <v/>
      </c>
      <c r="T1261" s="290" t="str">
        <f>_xlfn.XLOOKUP(Tabla135[[#This Row],[Tipo de control]],Tabla7[Tipo de control],Tabla7[Afectación matriz],"",1)</f>
        <v/>
      </c>
      <c r="U1261" s="295"/>
      <c r="V1261" s="327" t="str">
        <f>_xlfn.XLOOKUP(Tabla135[[#This Row],[Implementación]],Tabla11[Implementación],Tabla11[Peso],"",1)</f>
        <v/>
      </c>
      <c r="W1261" s="295"/>
      <c r="X1261" s="295"/>
      <c r="Y1261" s="295"/>
      <c r="Z1261" s="295"/>
      <c r="AA1261" s="310" t="str">
        <f>IFERROR(Tabla135[[#This Row],[Peso del control]]+Tabla135[[#This Row],[Peso de la implementación]],"")</f>
        <v/>
      </c>
      <c r="AB1261" s="310" t="str" cm="1">
        <f t="array" ref="AB1261">IFERROR(IF(Tabla135[[#This Row],[Registro diligenciado]]=TRUE,_xlfn.IFS(AND(Tabla135[[#This Row],[No. de Control]]=1,Tabla135[[#This Row],[Desplazamiento en la Matriz]]="Probabilidad"),D1261-(D1261*Tabla135[[#This Row],[Valor del control]]),AND(Tabla135[[#This Row],[No. de Control]]&gt;1,Tabla135[[#This Row],[Desplazamiento en la Matriz]]="Probabilidad"),AB1260-(AB1260*Tabla135[[#This Row],[Valor del control]]),AND(Tabla135[[#This Row],[No. de Control]]=1,Tabla135[[#This Row],[Desplazamiento en la Matriz]]="Impacto"),D1261,AND(Tabla135[[#This Row],[No. de Control]]&gt;1,Tabla135[[#This Row],[Desplazamiento en la Matriz]]="Impacto"),AB1260),""),"")</f>
        <v/>
      </c>
      <c r="AC1261" s="310" t="str" cm="1">
        <f t="array" ref="AC1261">IFERROR(IF(Tabla135[[#This Row],[Registro diligenciado]]=TRUE,_xlfn.IFS(AND(Tabla135[[#This Row],[No. de Control]]=1,Tabla135[[#This Row],[Desplazamiento en la Matriz]]="Impacto"),E1261-(E1261*Tabla135[[#This Row],[Valor del control]]),AND(Tabla135[[#This Row],[No. de Control]]&gt;1,Tabla135[[#This Row],[Desplazamiento en la Matriz]]="Impacto"),AC1260-(AC1260*Tabla135[[#This Row],[Valor del control]]),AND(Tabla135[[#This Row],[No. de Control]]=1,Tabla135[[#This Row],[Desplazamiento en la Matriz]]="Probabilidad"),E1261,AND(Tabla135[[#This Row],[No. de Control]]&gt;1,Tabla135[[#This Row],[Desplazamiento en la Matriz]]="Probabilidad"),AC1260),""),"")</f>
        <v/>
      </c>
      <c r="AD1261" s="310">
        <f>IFERROR(_xlfn.MINIFS(Tabla135[Probabilidad residual],Tabla135[Id Riesgo],Tabla135[[#This Row],[Id Riesgo]]),"")</f>
        <v>0</v>
      </c>
      <c r="AE1261" s="310">
        <f>IFERROR(_xlfn.MINIFS(Tabla135[Impacto residual],Tabla135[Id Riesgo],Tabla135[[#This Row],[Id Riesgo]]),"")</f>
        <v>0</v>
      </c>
      <c r="AF1261" s="310" t="str" cm="1">
        <f t="array" ref="AF126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61" s="310" t="str" cm="1">
        <f t="array" ref="AG126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6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61" s="213"/>
      <c r="AJ1261" s="727">
        <f>_xlfn.MINIFS(Tabla135[Probabilidad residual],Tabla135[Id Riesgo],Tabla135[[#This Row],[Id Riesgo]])</f>
        <v>0</v>
      </c>
      <c r="AK1261" s="727">
        <f>_xlfn.MINIFS(Tabla135[Impacto residual],Tabla135[Id Riesgo],Tabla135[[#This Row],[Id Riesgo]])</f>
        <v>0</v>
      </c>
      <c r="AL1261" s="727"/>
      <c r="AM1261" s="727"/>
      <c r="AN1261" s="213"/>
      <c r="AO1261" s="213"/>
      <c r="AP1261" s="213"/>
      <c r="AQ1261" s="213"/>
      <c r="AR1261" s="213"/>
      <c r="AS1261" s="213"/>
      <c r="AT1261" s="213"/>
      <c r="AU1261" s="213"/>
      <c r="AV1261" s="213"/>
      <c r="AW1261" s="213"/>
      <c r="AX1261" s="213"/>
      <c r="AY1261" s="213"/>
    </row>
    <row r="1262" spans="1:51" ht="14.6" x14ac:dyDescent="0.4">
      <c r="A1262" s="735" t="str">
        <f>Tabla135[[#This Row],[Id Riesgo]]</f>
        <v>RC126</v>
      </c>
      <c r="B1262" s="736" t="str">
        <f>Tabla135[[#This Row],[Riesgo]]</f>
        <v/>
      </c>
      <c r="C1262" s="742" t="b">
        <f>Tabla135[[#This Row],[Identificado en paso 1 y 2?]]</f>
        <v>0</v>
      </c>
      <c r="D1262" s="727" t="str">
        <f>_xlfn.XLOOKUP(Tabla135[[#This Row],[Id Riesgo]],Tabla13[Id Riesgo],Tabla13[Probabilidad],"",1)</f>
        <v/>
      </c>
      <c r="E1262" s="727" t="str">
        <f>IF(C1262=TRUE,_xlfn.XLOOKUP(Tabla135[[#This Row],[Id Riesgo]],Tabla13[Id Riesgo],Tabla13[Porcentaje Impacto],"",1),"")</f>
        <v/>
      </c>
      <c r="F1262" s="290" t="s">
        <v>257</v>
      </c>
      <c r="G1262" s="415" t="b">
        <f>_xlfn.XLOOKUP(F1262,Tabla13[Id Riesgo],Tabla13[Registro diligenciado],FALSE,1)</f>
        <v>0</v>
      </c>
      <c r="H1262" s="290" t="str">
        <f>IF(G1262,_xlfn.XLOOKUP(F1262,Tabla6[Id Riesgo],Tabla6[DESCRIPCIÓN DEL RIESGO],FALSE,1),"")</f>
        <v/>
      </c>
      <c r="I1262" s="327" t="str">
        <f>_xlfn.XLOOKUP(Tabla135[[#This Row],[Id Riesgo]],Tabla13[Id Riesgo],Tabla13[Probabilidad])</f>
        <v/>
      </c>
      <c r="J1262" s="327" t="str">
        <f>_xlfn.XLOOKUP(Tabla135[[#This Row],[Id Riesgo]],Tabla13[Id Riesgo],Tabla13[Porcentaje Impacto],"",1)</f>
        <v/>
      </c>
      <c r="K1262" s="311">
        <v>1</v>
      </c>
      <c r="L1262" s="314"/>
      <c r="M1262" s="314"/>
      <c r="N1262" s="314"/>
      <c r="O1262" s="295"/>
      <c r="P1262" s="314"/>
      <c r="Q1262" s="328" t="str">
        <f>_xlfn.TEXTJOIN(" ",TRUE,Tabla135[[#This Row],[Actividad - Acción ¿Qué?
Inicia con verbo]],Tabla135[[#This Row],[Complemento
(Observaciones o desviaciones)]])</f>
        <v/>
      </c>
      <c r="R1262" s="295"/>
      <c r="S1262" s="327" t="str">
        <f>_xlfn.XLOOKUP(Tabla135[[#This Row],[Tipo de control]],Tabla7[Tipo de control],Tabla7[Peso],"",1)</f>
        <v/>
      </c>
      <c r="T1262" s="290" t="str">
        <f>_xlfn.XLOOKUP(Tabla135[[#This Row],[Tipo de control]],Tabla7[Tipo de control],Tabla7[Afectación matriz],"",1)</f>
        <v/>
      </c>
      <c r="U1262" s="295"/>
      <c r="V1262" s="327" t="str">
        <f>_xlfn.XLOOKUP(Tabla135[[#This Row],[Implementación]],Tabla11[Implementación],Tabla11[Peso],"",1)</f>
        <v/>
      </c>
      <c r="W1262" s="295"/>
      <c r="X1262" s="295"/>
      <c r="Y1262" s="295"/>
      <c r="Z1262" s="295"/>
      <c r="AA1262" s="310" t="str">
        <f>IFERROR(Tabla135[[#This Row],[Peso del control]]+Tabla135[[#This Row],[Peso de la implementación]],"")</f>
        <v/>
      </c>
      <c r="AB1262" s="310" t="str" cm="1">
        <f t="array" ref="AB1262">IFERROR(IF(Tabla135[[#This Row],[Registro diligenciado]]=TRUE,_xlfn.IFS(AND(Tabla135[[#This Row],[No. de Control]]=1,Tabla135[[#This Row],[Desplazamiento en la Matriz]]="Probabilidad"),D1262-(D1262*Tabla135[[#This Row],[Valor del control]]),AND(Tabla135[[#This Row],[No. de Control]]&gt;1,Tabla135[[#This Row],[Desplazamiento en la Matriz]]="Probabilidad"),AB1261-(AB1261*Tabla135[[#This Row],[Valor del control]]),AND(Tabla135[[#This Row],[No. de Control]]=1,Tabla135[[#This Row],[Desplazamiento en la Matriz]]="Impacto"),D1262,AND(Tabla135[[#This Row],[No. de Control]]&gt;1,Tabla135[[#This Row],[Desplazamiento en la Matriz]]="Impacto"),AB1261),""),"")</f>
        <v/>
      </c>
      <c r="AC1262" s="310" t="str" cm="1">
        <f t="array" ref="AC1262">IFERROR(IF(Tabla135[[#This Row],[Registro diligenciado]]=TRUE,_xlfn.IFS(AND(Tabla135[[#This Row],[No. de Control]]=1,Tabla135[[#This Row],[Desplazamiento en la Matriz]]="Impacto"),E1262-(E1262*Tabla135[[#This Row],[Valor del control]]),AND(Tabla135[[#This Row],[No. de Control]]&gt;1,Tabla135[[#This Row],[Desplazamiento en la Matriz]]="Impacto"),AC1261-(AC1261*Tabla135[[#This Row],[Valor del control]]),AND(Tabla135[[#This Row],[No. de Control]]=1,Tabla135[[#This Row],[Desplazamiento en la Matriz]]="Probabilidad"),E1262,AND(Tabla135[[#This Row],[No. de Control]]&gt;1,Tabla135[[#This Row],[Desplazamiento en la Matriz]]="Probabilidad"),AC1261),""),"")</f>
        <v/>
      </c>
      <c r="AD1262" s="310">
        <f>IFERROR(_xlfn.MINIFS(Tabla135[Probabilidad residual],Tabla135[Id Riesgo],Tabla135[[#This Row],[Id Riesgo]]),"")</f>
        <v>0</v>
      </c>
      <c r="AE1262" s="310">
        <f>IFERROR(_xlfn.MINIFS(Tabla135[Impacto residual],Tabla135[Id Riesgo],Tabla135[[#This Row],[Id Riesgo]]),"")</f>
        <v>0</v>
      </c>
      <c r="AF1262" s="310" t="str" cm="1">
        <f t="array" ref="AF126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62" s="310" t="str" cm="1">
        <f t="array" ref="AG126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6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62" s="213"/>
      <c r="AJ1262" s="727">
        <f>_xlfn.MINIFS(Tabla135[Probabilidad residual],Tabla135[Id Riesgo],Tabla135[[#This Row],[Id Riesgo]])</f>
        <v>0</v>
      </c>
      <c r="AK1262" s="727">
        <f>_xlfn.MINIFS(Tabla135[Impacto residual],Tabla135[Id Riesgo],Tabla135[[#This Row],[Id Riesgo]])</f>
        <v>0</v>
      </c>
      <c r="AL1262" s="727" t="str" cm="1">
        <f t="array" ref="AL1262">IFERROR(_xlfn.IFS(AND(AJ1262&gt;=CONFIGURACIÓN!$BF$6,AJ1262&lt;=CONFIGURACIÓN!$BG$6),CONFIGURACIÓN!$BE$6,AND(AJ1262&gt;=CONFIGURACIÓN!$BF$7,AJ1262&lt;=CONFIGURACIÓN!$BG$7),CONFIGURACIÓN!$BE$7,AND(AJ1262&gt;=CONFIGURACIÓN!$BF$8,AJ1262&lt;=CONFIGURACIÓN!$BG$8),CONFIGURACIÓN!$BE$8,AND(AJ1262&gt;=CONFIGURACIÓN!$BF$9,AJ1262&lt;=CONFIGURACIÓN!$BG$9),CONFIGURACIÓN!$BE$9,AND(AJ1262&gt;=CONFIGURACIÓN!$BF$10,AJ1262&lt;=CONFIGURACIÓN!$BG$10),CONFIGURACIÓN!$BE$10),"")</f>
        <v/>
      </c>
      <c r="AM1262" s="727" t="str" cm="1">
        <f t="array" ref="AM1262">IFERROR(_xlfn.IFS(AND(AK1262&gt;=CONFIGURACIÓN!$BJ$6,AK1262&lt;=CONFIGURACIÓN!$BK$6),CONFIGURACIÓN!$BI$6,AND(AK1262&gt;=CONFIGURACIÓN!$BJ$7,AK1262&lt;=CONFIGURACIÓN!$BK$7),CONFIGURACIÓN!$BI$7,AND(AK1262&gt;=CONFIGURACIÓN!$BJ$8,AK1262&lt;=CONFIGURACIÓN!$BK$8),CONFIGURACIÓN!$BI$8,AND(AK1262&gt;=CONFIGURACIÓN!$BJ$9,AK1262&lt;=CONFIGURACIÓN!$BK$9),CONFIGURACIÓN!$BI$9,AND(AK1262&gt;=CONFIGURACIÓN!$BJ$10,AK1262&lt;=CONFIGURACIÓN!$BK$10),CONFIGURACIÓN!$BI$10),"")</f>
        <v/>
      </c>
      <c r="AN1262" s="213"/>
      <c r="AO1262" s="213"/>
      <c r="AP1262" s="213"/>
      <c r="AQ1262" s="213"/>
      <c r="AR1262" s="213"/>
      <c r="AS1262" s="213"/>
      <c r="AT1262" s="213"/>
      <c r="AU1262" s="213"/>
      <c r="AV1262" s="213"/>
      <c r="AW1262" s="213"/>
      <c r="AX1262" s="213"/>
      <c r="AY1262" s="213"/>
    </row>
    <row r="1263" spans="1:51" ht="14.6" x14ac:dyDescent="0.4">
      <c r="A1263" s="735" t="str">
        <f>Tabla135[[#This Row],[Id Riesgo]]</f>
        <v>RC126</v>
      </c>
      <c r="B1263" s="736" t="str">
        <f>Tabla135[[#This Row],[Riesgo]]</f>
        <v/>
      </c>
      <c r="C1263" s="742" t="b">
        <f>Tabla135[[#This Row],[Identificado en paso 1 y 2?]]</f>
        <v>0</v>
      </c>
      <c r="D1263" s="727" t="str">
        <f>_xlfn.XLOOKUP(Tabla135[[#This Row],[Id Riesgo]],Tabla13[Id Riesgo],Tabla13[Probabilidad],"",1)</f>
        <v/>
      </c>
      <c r="E1263" s="727" t="str">
        <f>IF(C1263=TRUE,_xlfn.XLOOKUP(Tabla135[[#This Row],[Id Riesgo]],Tabla13[Id Riesgo],Tabla13[Porcentaje Impacto],"",1),"")</f>
        <v/>
      </c>
      <c r="F1263" s="290" t="str">
        <f t="shared" ref="F1263:F1271" si="125">F1262</f>
        <v>RC126</v>
      </c>
      <c r="G1263" s="415" t="b">
        <f>_xlfn.XLOOKUP(F1263,Tabla13[Id Riesgo],Tabla13[Registro diligenciado],FALSE,1)</f>
        <v>0</v>
      </c>
      <c r="H1263" s="290" t="str">
        <f>IF(G1263,_xlfn.XLOOKUP(F1263,Tabla6[Id Riesgo],Tabla6[DESCRIPCIÓN DEL RIESGO],FALSE,1),"")</f>
        <v/>
      </c>
      <c r="I1263" s="327" t="str">
        <f>_xlfn.XLOOKUP(Tabla135[[#This Row],[Id Riesgo]],Tabla13[Id Riesgo],Tabla13[Probabilidad])</f>
        <v/>
      </c>
      <c r="J1263" s="327" t="str">
        <f>_xlfn.XLOOKUP(Tabla135[[#This Row],[Id Riesgo]],Tabla13[Id Riesgo],Tabla13[Porcentaje Impacto],"",1)</f>
        <v/>
      </c>
      <c r="K1263" s="311">
        <v>2</v>
      </c>
      <c r="L1263" s="314"/>
      <c r="M1263" s="314"/>
      <c r="N1263" s="314"/>
      <c r="O1263" s="295"/>
      <c r="P1263" s="314"/>
      <c r="Q1263" s="328" t="str">
        <f>_xlfn.TEXTJOIN(" ",TRUE,Tabla135[[#This Row],[Actividad - Acción ¿Qué?
Inicia con verbo]],Tabla135[[#This Row],[Complemento
(Observaciones o desviaciones)]])</f>
        <v/>
      </c>
      <c r="R1263" s="295"/>
      <c r="S1263" s="327" t="str">
        <f>_xlfn.XLOOKUP(Tabla135[[#This Row],[Tipo de control]],Tabla7[Tipo de control],Tabla7[Peso],"",1)</f>
        <v/>
      </c>
      <c r="T1263" s="290" t="str">
        <f>_xlfn.XLOOKUP(Tabla135[[#This Row],[Tipo de control]],Tabla7[Tipo de control],Tabla7[Afectación matriz],"",1)</f>
        <v/>
      </c>
      <c r="U1263" s="295"/>
      <c r="V1263" s="327" t="str">
        <f>_xlfn.XLOOKUP(Tabla135[[#This Row],[Implementación]],Tabla11[Implementación],Tabla11[Peso],"",1)</f>
        <v/>
      </c>
      <c r="W1263" s="295"/>
      <c r="X1263" s="295"/>
      <c r="Y1263" s="295"/>
      <c r="Z1263" s="295"/>
      <c r="AA1263" s="310" t="str">
        <f>IFERROR(Tabla135[[#This Row],[Peso del control]]+Tabla135[[#This Row],[Peso de la implementación]],"")</f>
        <v/>
      </c>
      <c r="AB1263" s="310" t="str" cm="1">
        <f t="array" ref="AB1263">IFERROR(IF(Tabla135[[#This Row],[Registro diligenciado]]=TRUE,_xlfn.IFS(AND(Tabla135[[#This Row],[No. de Control]]=1,Tabla135[[#This Row],[Desplazamiento en la Matriz]]="Probabilidad"),D1263-(D1263*Tabla135[[#This Row],[Valor del control]]),AND(Tabla135[[#This Row],[No. de Control]]&gt;1,Tabla135[[#This Row],[Desplazamiento en la Matriz]]="Probabilidad"),AB1262-(AB1262*Tabla135[[#This Row],[Valor del control]]),AND(Tabla135[[#This Row],[No. de Control]]=1,Tabla135[[#This Row],[Desplazamiento en la Matriz]]="Impacto"),D1263,AND(Tabla135[[#This Row],[No. de Control]]&gt;1,Tabla135[[#This Row],[Desplazamiento en la Matriz]]="Impacto"),AB1262),""),"")</f>
        <v/>
      </c>
      <c r="AC1263" s="310" t="str" cm="1">
        <f t="array" ref="AC1263">IFERROR(IF(Tabla135[[#This Row],[Registro diligenciado]]=TRUE,_xlfn.IFS(AND(Tabla135[[#This Row],[No. de Control]]=1,Tabla135[[#This Row],[Desplazamiento en la Matriz]]="Impacto"),E1263-(E1263*Tabla135[[#This Row],[Valor del control]]),AND(Tabla135[[#This Row],[No. de Control]]&gt;1,Tabla135[[#This Row],[Desplazamiento en la Matriz]]="Impacto"),AC1262-(AC1262*Tabla135[[#This Row],[Valor del control]]),AND(Tabla135[[#This Row],[No. de Control]]=1,Tabla135[[#This Row],[Desplazamiento en la Matriz]]="Probabilidad"),E1263,AND(Tabla135[[#This Row],[No. de Control]]&gt;1,Tabla135[[#This Row],[Desplazamiento en la Matriz]]="Probabilidad"),AC1262),""),"")</f>
        <v/>
      </c>
      <c r="AD1263" s="310">
        <f>IFERROR(_xlfn.MINIFS(Tabla135[Probabilidad residual],Tabla135[Id Riesgo],Tabla135[[#This Row],[Id Riesgo]]),"")</f>
        <v>0</v>
      </c>
      <c r="AE1263" s="310">
        <f>IFERROR(_xlfn.MINIFS(Tabla135[Impacto residual],Tabla135[Id Riesgo],Tabla135[[#This Row],[Id Riesgo]]),"")</f>
        <v>0</v>
      </c>
      <c r="AF1263" s="310" t="str" cm="1">
        <f t="array" ref="AF126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63" s="310" t="str" cm="1">
        <f t="array" ref="AG126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6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63" s="213"/>
      <c r="AJ1263" s="727">
        <f>_xlfn.MINIFS(Tabla135[Probabilidad residual],Tabla135[Id Riesgo],Tabla135[[#This Row],[Id Riesgo]])</f>
        <v>0</v>
      </c>
      <c r="AK1263" s="727">
        <f>_xlfn.MINIFS(Tabla135[Impacto residual],Tabla135[Id Riesgo],Tabla135[[#This Row],[Id Riesgo]])</f>
        <v>0</v>
      </c>
      <c r="AL1263" s="727"/>
      <c r="AM1263" s="727"/>
      <c r="AN1263" s="213"/>
      <c r="AO1263" s="213"/>
      <c r="AP1263" s="213"/>
      <c r="AQ1263" s="213"/>
      <c r="AR1263" s="213"/>
      <c r="AS1263" s="213"/>
      <c r="AT1263" s="213"/>
      <c r="AU1263" s="213"/>
      <c r="AV1263" s="213"/>
      <c r="AW1263" s="213"/>
      <c r="AX1263" s="213"/>
      <c r="AY1263" s="213"/>
    </row>
    <row r="1264" spans="1:51" ht="14.6" x14ac:dyDescent="0.4">
      <c r="A1264" s="735" t="str">
        <f>Tabla135[[#This Row],[Id Riesgo]]</f>
        <v>RC126</v>
      </c>
      <c r="B1264" s="736" t="str">
        <f>Tabla135[[#This Row],[Riesgo]]</f>
        <v/>
      </c>
      <c r="C1264" s="742" t="b">
        <f>Tabla135[[#This Row],[Identificado en paso 1 y 2?]]</f>
        <v>0</v>
      </c>
      <c r="D1264" s="727" t="str">
        <f>_xlfn.XLOOKUP(Tabla135[[#This Row],[Id Riesgo]],Tabla13[Id Riesgo],Tabla13[Probabilidad],"",1)</f>
        <v/>
      </c>
      <c r="E1264" s="727" t="str">
        <f>IF(C1264=TRUE,_xlfn.XLOOKUP(Tabla135[[#This Row],[Id Riesgo]],Tabla13[Id Riesgo],Tabla13[Porcentaje Impacto],"",1),"")</f>
        <v/>
      </c>
      <c r="F1264" s="290" t="str">
        <f t="shared" si="125"/>
        <v>RC126</v>
      </c>
      <c r="G1264" s="415" t="b">
        <f>_xlfn.XLOOKUP(F1264,Tabla13[Id Riesgo],Tabla13[Registro diligenciado],FALSE,1)</f>
        <v>0</v>
      </c>
      <c r="H1264" s="290" t="str">
        <f>IF(G1264,_xlfn.XLOOKUP(F1264,Tabla6[Id Riesgo],Tabla6[DESCRIPCIÓN DEL RIESGO],FALSE,1),"")</f>
        <v/>
      </c>
      <c r="I1264" s="327" t="str">
        <f>_xlfn.XLOOKUP(Tabla135[[#This Row],[Id Riesgo]],Tabla13[Id Riesgo],Tabla13[Probabilidad])</f>
        <v/>
      </c>
      <c r="J1264" s="327" t="str">
        <f>_xlfn.XLOOKUP(Tabla135[[#This Row],[Id Riesgo]],Tabla13[Id Riesgo],Tabla13[Porcentaje Impacto],"",1)</f>
        <v/>
      </c>
      <c r="K1264" s="311">
        <v>3</v>
      </c>
      <c r="L1264" s="314"/>
      <c r="M1264" s="314"/>
      <c r="N1264" s="314"/>
      <c r="O1264" s="295"/>
      <c r="P1264" s="314"/>
      <c r="Q1264" s="328" t="str">
        <f>_xlfn.TEXTJOIN(" ",TRUE,Tabla135[[#This Row],[Actividad - Acción ¿Qué?
Inicia con verbo]],Tabla135[[#This Row],[Complemento
(Observaciones o desviaciones)]])</f>
        <v/>
      </c>
      <c r="R1264" s="295"/>
      <c r="S1264" s="327" t="str">
        <f>_xlfn.XLOOKUP(Tabla135[[#This Row],[Tipo de control]],Tabla7[Tipo de control],Tabla7[Peso],"",1)</f>
        <v/>
      </c>
      <c r="T1264" s="290" t="str">
        <f>_xlfn.XLOOKUP(Tabla135[[#This Row],[Tipo de control]],Tabla7[Tipo de control],Tabla7[Afectación matriz],"",1)</f>
        <v/>
      </c>
      <c r="U1264" s="295"/>
      <c r="V1264" s="327" t="str">
        <f>_xlfn.XLOOKUP(Tabla135[[#This Row],[Implementación]],Tabla11[Implementación],Tabla11[Peso],"",1)</f>
        <v/>
      </c>
      <c r="W1264" s="295"/>
      <c r="X1264" s="295"/>
      <c r="Y1264" s="295"/>
      <c r="Z1264" s="295"/>
      <c r="AA1264" s="310" t="str">
        <f>IFERROR(Tabla135[[#This Row],[Peso del control]]+Tabla135[[#This Row],[Peso de la implementación]],"")</f>
        <v/>
      </c>
      <c r="AB1264" s="310" t="str" cm="1">
        <f t="array" ref="AB1264">IFERROR(IF(Tabla135[[#This Row],[Registro diligenciado]]=TRUE,_xlfn.IFS(AND(Tabla135[[#This Row],[No. de Control]]=1,Tabla135[[#This Row],[Desplazamiento en la Matriz]]="Probabilidad"),D1264-(D1264*Tabla135[[#This Row],[Valor del control]]),AND(Tabla135[[#This Row],[No. de Control]]&gt;1,Tabla135[[#This Row],[Desplazamiento en la Matriz]]="Probabilidad"),AB1263-(AB1263*Tabla135[[#This Row],[Valor del control]]),AND(Tabla135[[#This Row],[No. de Control]]=1,Tabla135[[#This Row],[Desplazamiento en la Matriz]]="Impacto"),D1264,AND(Tabla135[[#This Row],[No. de Control]]&gt;1,Tabla135[[#This Row],[Desplazamiento en la Matriz]]="Impacto"),AB1263),""),"")</f>
        <v/>
      </c>
      <c r="AC1264" s="310" t="str" cm="1">
        <f t="array" ref="AC1264">IFERROR(IF(Tabla135[[#This Row],[Registro diligenciado]]=TRUE,_xlfn.IFS(AND(Tabla135[[#This Row],[No. de Control]]=1,Tabla135[[#This Row],[Desplazamiento en la Matriz]]="Impacto"),E1264-(E1264*Tabla135[[#This Row],[Valor del control]]),AND(Tabla135[[#This Row],[No. de Control]]&gt;1,Tabla135[[#This Row],[Desplazamiento en la Matriz]]="Impacto"),AC1263-(AC1263*Tabla135[[#This Row],[Valor del control]]),AND(Tabla135[[#This Row],[No. de Control]]=1,Tabla135[[#This Row],[Desplazamiento en la Matriz]]="Probabilidad"),E1264,AND(Tabla135[[#This Row],[No. de Control]]&gt;1,Tabla135[[#This Row],[Desplazamiento en la Matriz]]="Probabilidad"),AC1263),""),"")</f>
        <v/>
      </c>
      <c r="AD1264" s="310">
        <f>IFERROR(_xlfn.MINIFS(Tabla135[Probabilidad residual],Tabla135[Id Riesgo],Tabla135[[#This Row],[Id Riesgo]]),"")</f>
        <v>0</v>
      </c>
      <c r="AE1264" s="310">
        <f>IFERROR(_xlfn.MINIFS(Tabla135[Impacto residual],Tabla135[Id Riesgo],Tabla135[[#This Row],[Id Riesgo]]),"")</f>
        <v>0</v>
      </c>
      <c r="AF1264" s="310" t="str" cm="1">
        <f t="array" ref="AF126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64" s="310" t="str" cm="1">
        <f t="array" ref="AG126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6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64" s="213"/>
      <c r="AJ1264" s="727">
        <f>_xlfn.MINIFS(Tabla135[Probabilidad residual],Tabla135[Id Riesgo],Tabla135[[#This Row],[Id Riesgo]])</f>
        <v>0</v>
      </c>
      <c r="AK1264" s="727">
        <f>_xlfn.MINIFS(Tabla135[Impacto residual],Tabla135[Id Riesgo],Tabla135[[#This Row],[Id Riesgo]])</f>
        <v>0</v>
      </c>
      <c r="AL1264" s="727"/>
      <c r="AM1264" s="727"/>
      <c r="AN1264" s="213"/>
      <c r="AO1264" s="213"/>
      <c r="AP1264" s="213"/>
      <c r="AQ1264" s="213"/>
      <c r="AR1264" s="213"/>
      <c r="AS1264" s="213"/>
      <c r="AT1264" s="213"/>
      <c r="AU1264" s="213"/>
      <c r="AV1264" s="213"/>
      <c r="AW1264" s="213"/>
      <c r="AX1264" s="213"/>
      <c r="AY1264" s="213"/>
    </row>
    <row r="1265" spans="1:51" ht="14.6" x14ac:dyDescent="0.4">
      <c r="A1265" s="735" t="str">
        <f>Tabla135[[#This Row],[Id Riesgo]]</f>
        <v>RC126</v>
      </c>
      <c r="B1265" s="736" t="str">
        <f>Tabla135[[#This Row],[Riesgo]]</f>
        <v/>
      </c>
      <c r="C1265" s="742" t="b">
        <f>Tabla135[[#This Row],[Identificado en paso 1 y 2?]]</f>
        <v>0</v>
      </c>
      <c r="D1265" s="727" t="str">
        <f>_xlfn.XLOOKUP(Tabla135[[#This Row],[Id Riesgo]],Tabla13[Id Riesgo],Tabla13[Probabilidad],"",1)</f>
        <v/>
      </c>
      <c r="E1265" s="727" t="str">
        <f>IF(C1265=TRUE,_xlfn.XLOOKUP(Tabla135[[#This Row],[Id Riesgo]],Tabla13[Id Riesgo],Tabla13[Porcentaje Impacto],"",1),"")</f>
        <v/>
      </c>
      <c r="F1265" s="290" t="str">
        <f t="shared" si="125"/>
        <v>RC126</v>
      </c>
      <c r="G1265" s="415" t="b">
        <f>_xlfn.XLOOKUP(F1265,Tabla13[Id Riesgo],Tabla13[Registro diligenciado],FALSE,1)</f>
        <v>0</v>
      </c>
      <c r="H1265" s="290" t="str">
        <f>IF(G1265,_xlfn.XLOOKUP(F1265,Tabla6[Id Riesgo],Tabla6[DESCRIPCIÓN DEL RIESGO],FALSE,1),"")</f>
        <v/>
      </c>
      <c r="I1265" s="327" t="str">
        <f>_xlfn.XLOOKUP(Tabla135[[#This Row],[Id Riesgo]],Tabla13[Id Riesgo],Tabla13[Probabilidad])</f>
        <v/>
      </c>
      <c r="J1265" s="327" t="str">
        <f>_xlfn.XLOOKUP(Tabla135[[#This Row],[Id Riesgo]],Tabla13[Id Riesgo],Tabla13[Porcentaje Impacto],"",1)</f>
        <v/>
      </c>
      <c r="K1265" s="311">
        <v>4</v>
      </c>
      <c r="L1265" s="314"/>
      <c r="M1265" s="314"/>
      <c r="N1265" s="314"/>
      <c r="O1265" s="295"/>
      <c r="P1265" s="314"/>
      <c r="Q1265" s="328" t="str">
        <f>_xlfn.TEXTJOIN(" ",TRUE,Tabla135[[#This Row],[Actividad - Acción ¿Qué?
Inicia con verbo]],Tabla135[[#This Row],[Complemento
(Observaciones o desviaciones)]])</f>
        <v/>
      </c>
      <c r="R1265" s="295"/>
      <c r="S1265" s="327" t="str">
        <f>_xlfn.XLOOKUP(Tabla135[[#This Row],[Tipo de control]],Tabla7[Tipo de control],Tabla7[Peso],"",1)</f>
        <v/>
      </c>
      <c r="T1265" s="290" t="str">
        <f>_xlfn.XLOOKUP(Tabla135[[#This Row],[Tipo de control]],Tabla7[Tipo de control],Tabla7[Afectación matriz],"",1)</f>
        <v/>
      </c>
      <c r="U1265" s="295"/>
      <c r="V1265" s="327" t="str">
        <f>_xlfn.XLOOKUP(Tabla135[[#This Row],[Implementación]],Tabla11[Implementación],Tabla11[Peso],"",1)</f>
        <v/>
      </c>
      <c r="W1265" s="295"/>
      <c r="X1265" s="295"/>
      <c r="Y1265" s="295"/>
      <c r="Z1265" s="295"/>
      <c r="AA1265" s="310" t="str">
        <f>IFERROR(Tabla135[[#This Row],[Peso del control]]+Tabla135[[#This Row],[Peso de la implementación]],"")</f>
        <v/>
      </c>
      <c r="AB1265" s="310" t="str" cm="1">
        <f t="array" ref="AB1265">IFERROR(IF(Tabla135[[#This Row],[Registro diligenciado]]=TRUE,_xlfn.IFS(AND(Tabla135[[#This Row],[No. de Control]]=1,Tabla135[[#This Row],[Desplazamiento en la Matriz]]="Probabilidad"),D1265-(D1265*Tabla135[[#This Row],[Valor del control]]),AND(Tabla135[[#This Row],[No. de Control]]&gt;1,Tabla135[[#This Row],[Desplazamiento en la Matriz]]="Probabilidad"),AB1264-(AB1264*Tabla135[[#This Row],[Valor del control]]),AND(Tabla135[[#This Row],[No. de Control]]=1,Tabla135[[#This Row],[Desplazamiento en la Matriz]]="Impacto"),D1265,AND(Tabla135[[#This Row],[No. de Control]]&gt;1,Tabla135[[#This Row],[Desplazamiento en la Matriz]]="Impacto"),AB1264),""),"")</f>
        <v/>
      </c>
      <c r="AC1265" s="310" t="str" cm="1">
        <f t="array" ref="AC1265">IFERROR(IF(Tabla135[[#This Row],[Registro diligenciado]]=TRUE,_xlfn.IFS(AND(Tabla135[[#This Row],[No. de Control]]=1,Tabla135[[#This Row],[Desplazamiento en la Matriz]]="Impacto"),E1265-(E1265*Tabla135[[#This Row],[Valor del control]]),AND(Tabla135[[#This Row],[No. de Control]]&gt;1,Tabla135[[#This Row],[Desplazamiento en la Matriz]]="Impacto"),AC1264-(AC1264*Tabla135[[#This Row],[Valor del control]]),AND(Tabla135[[#This Row],[No. de Control]]=1,Tabla135[[#This Row],[Desplazamiento en la Matriz]]="Probabilidad"),E1265,AND(Tabla135[[#This Row],[No. de Control]]&gt;1,Tabla135[[#This Row],[Desplazamiento en la Matriz]]="Probabilidad"),AC1264),""),"")</f>
        <v/>
      </c>
      <c r="AD1265" s="310">
        <f>IFERROR(_xlfn.MINIFS(Tabla135[Probabilidad residual],Tabla135[Id Riesgo],Tabla135[[#This Row],[Id Riesgo]]),"")</f>
        <v>0</v>
      </c>
      <c r="AE1265" s="310">
        <f>IFERROR(_xlfn.MINIFS(Tabla135[Impacto residual],Tabla135[Id Riesgo],Tabla135[[#This Row],[Id Riesgo]]),"")</f>
        <v>0</v>
      </c>
      <c r="AF1265" s="310" t="str" cm="1">
        <f t="array" ref="AF126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65" s="310" t="str" cm="1">
        <f t="array" ref="AG126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6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65" s="213"/>
      <c r="AJ1265" s="727">
        <f>_xlfn.MINIFS(Tabla135[Probabilidad residual],Tabla135[Id Riesgo],Tabla135[[#This Row],[Id Riesgo]])</f>
        <v>0</v>
      </c>
      <c r="AK1265" s="727">
        <f>_xlfn.MINIFS(Tabla135[Impacto residual],Tabla135[Id Riesgo],Tabla135[[#This Row],[Id Riesgo]])</f>
        <v>0</v>
      </c>
      <c r="AL1265" s="727"/>
      <c r="AM1265" s="727"/>
      <c r="AN1265" s="213"/>
      <c r="AO1265" s="213"/>
      <c r="AP1265" s="213"/>
      <c r="AQ1265" s="213"/>
      <c r="AR1265" s="213"/>
      <c r="AS1265" s="213"/>
      <c r="AT1265" s="213"/>
      <c r="AU1265" s="213"/>
      <c r="AV1265" s="213"/>
      <c r="AW1265" s="213"/>
      <c r="AX1265" s="213"/>
      <c r="AY1265" s="213"/>
    </row>
    <row r="1266" spans="1:51" ht="14.6" x14ac:dyDescent="0.4">
      <c r="A1266" s="735" t="str">
        <f>Tabla135[[#This Row],[Id Riesgo]]</f>
        <v>RC126</v>
      </c>
      <c r="B1266" s="736" t="str">
        <f>Tabla135[[#This Row],[Riesgo]]</f>
        <v/>
      </c>
      <c r="C1266" s="742" t="b">
        <f>Tabla135[[#This Row],[Identificado en paso 1 y 2?]]</f>
        <v>0</v>
      </c>
      <c r="D1266" s="727" t="str">
        <f>_xlfn.XLOOKUP(Tabla135[[#This Row],[Id Riesgo]],Tabla13[Id Riesgo],Tabla13[Probabilidad],"",1)</f>
        <v/>
      </c>
      <c r="E1266" s="727" t="str">
        <f>IF(C1266=TRUE,_xlfn.XLOOKUP(Tabla135[[#This Row],[Id Riesgo]],Tabla13[Id Riesgo],Tabla13[Porcentaje Impacto],"",1),"")</f>
        <v/>
      </c>
      <c r="F1266" s="290" t="str">
        <f t="shared" si="125"/>
        <v>RC126</v>
      </c>
      <c r="G1266" s="415" t="b">
        <f>_xlfn.XLOOKUP(F1266,Tabla13[Id Riesgo],Tabla13[Registro diligenciado],FALSE,1)</f>
        <v>0</v>
      </c>
      <c r="H1266" s="290" t="str">
        <f>IF(G1266,_xlfn.XLOOKUP(F1266,Tabla6[Id Riesgo],Tabla6[DESCRIPCIÓN DEL RIESGO],FALSE,1),"")</f>
        <v/>
      </c>
      <c r="I1266" s="327" t="str">
        <f>_xlfn.XLOOKUP(Tabla135[[#This Row],[Id Riesgo]],Tabla13[Id Riesgo],Tabla13[Probabilidad])</f>
        <v/>
      </c>
      <c r="J1266" s="327" t="str">
        <f>_xlfn.XLOOKUP(Tabla135[[#This Row],[Id Riesgo]],Tabla13[Id Riesgo],Tabla13[Porcentaje Impacto],"",1)</f>
        <v/>
      </c>
      <c r="K1266" s="311">
        <v>5</v>
      </c>
      <c r="L1266" s="314"/>
      <c r="M1266" s="314"/>
      <c r="N1266" s="314"/>
      <c r="O1266" s="295"/>
      <c r="P1266" s="314"/>
      <c r="Q1266" s="328" t="str">
        <f>_xlfn.TEXTJOIN(" ",TRUE,Tabla135[[#This Row],[Actividad - Acción ¿Qué?
Inicia con verbo]],Tabla135[[#This Row],[Complemento
(Observaciones o desviaciones)]])</f>
        <v/>
      </c>
      <c r="R1266" s="295"/>
      <c r="S1266" s="327" t="str">
        <f>_xlfn.XLOOKUP(Tabla135[[#This Row],[Tipo de control]],Tabla7[Tipo de control],Tabla7[Peso],"",1)</f>
        <v/>
      </c>
      <c r="T1266" s="290" t="str">
        <f>_xlfn.XLOOKUP(Tabla135[[#This Row],[Tipo de control]],Tabla7[Tipo de control],Tabla7[Afectación matriz],"",1)</f>
        <v/>
      </c>
      <c r="U1266" s="295"/>
      <c r="V1266" s="327" t="str">
        <f>_xlfn.XLOOKUP(Tabla135[[#This Row],[Implementación]],Tabla11[Implementación],Tabla11[Peso],"",1)</f>
        <v/>
      </c>
      <c r="W1266" s="295"/>
      <c r="X1266" s="295"/>
      <c r="Y1266" s="295"/>
      <c r="Z1266" s="295"/>
      <c r="AA1266" s="310" t="str">
        <f>IFERROR(Tabla135[[#This Row],[Peso del control]]+Tabla135[[#This Row],[Peso de la implementación]],"")</f>
        <v/>
      </c>
      <c r="AB1266" s="310" t="str" cm="1">
        <f t="array" ref="AB1266">IFERROR(IF(Tabla135[[#This Row],[Registro diligenciado]]=TRUE,_xlfn.IFS(AND(Tabla135[[#This Row],[No. de Control]]=1,Tabla135[[#This Row],[Desplazamiento en la Matriz]]="Probabilidad"),D1266-(D1266*Tabla135[[#This Row],[Valor del control]]),AND(Tabla135[[#This Row],[No. de Control]]&gt;1,Tabla135[[#This Row],[Desplazamiento en la Matriz]]="Probabilidad"),AB1265-(AB1265*Tabla135[[#This Row],[Valor del control]]),AND(Tabla135[[#This Row],[No. de Control]]=1,Tabla135[[#This Row],[Desplazamiento en la Matriz]]="Impacto"),D1266,AND(Tabla135[[#This Row],[No. de Control]]&gt;1,Tabla135[[#This Row],[Desplazamiento en la Matriz]]="Impacto"),AB1265),""),"")</f>
        <v/>
      </c>
      <c r="AC1266" s="310" t="str" cm="1">
        <f t="array" ref="AC1266">IFERROR(IF(Tabla135[[#This Row],[Registro diligenciado]]=TRUE,_xlfn.IFS(AND(Tabla135[[#This Row],[No. de Control]]=1,Tabla135[[#This Row],[Desplazamiento en la Matriz]]="Impacto"),E1266-(E1266*Tabla135[[#This Row],[Valor del control]]),AND(Tabla135[[#This Row],[No. de Control]]&gt;1,Tabla135[[#This Row],[Desplazamiento en la Matriz]]="Impacto"),AC1265-(AC1265*Tabla135[[#This Row],[Valor del control]]),AND(Tabla135[[#This Row],[No. de Control]]=1,Tabla135[[#This Row],[Desplazamiento en la Matriz]]="Probabilidad"),E1266,AND(Tabla135[[#This Row],[No. de Control]]&gt;1,Tabla135[[#This Row],[Desplazamiento en la Matriz]]="Probabilidad"),AC1265),""),"")</f>
        <v/>
      </c>
      <c r="AD1266" s="310">
        <f>IFERROR(_xlfn.MINIFS(Tabla135[Probabilidad residual],Tabla135[Id Riesgo],Tabla135[[#This Row],[Id Riesgo]]),"")</f>
        <v>0</v>
      </c>
      <c r="AE1266" s="310">
        <f>IFERROR(_xlfn.MINIFS(Tabla135[Impacto residual],Tabla135[Id Riesgo],Tabla135[[#This Row],[Id Riesgo]]),"")</f>
        <v>0</v>
      </c>
      <c r="AF1266" s="310" t="str" cm="1">
        <f t="array" ref="AF126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66" s="310" t="str" cm="1">
        <f t="array" ref="AG126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6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66" s="213"/>
      <c r="AJ1266" s="727">
        <f>_xlfn.MINIFS(Tabla135[Probabilidad residual],Tabla135[Id Riesgo],Tabla135[[#This Row],[Id Riesgo]])</f>
        <v>0</v>
      </c>
      <c r="AK1266" s="727">
        <f>_xlfn.MINIFS(Tabla135[Impacto residual],Tabla135[Id Riesgo],Tabla135[[#This Row],[Id Riesgo]])</f>
        <v>0</v>
      </c>
      <c r="AL1266" s="727"/>
      <c r="AM1266" s="727"/>
      <c r="AN1266" s="213"/>
      <c r="AO1266" s="213"/>
      <c r="AP1266" s="213"/>
      <c r="AQ1266" s="213"/>
      <c r="AR1266" s="213"/>
      <c r="AS1266" s="213"/>
      <c r="AT1266" s="213"/>
      <c r="AU1266" s="213"/>
      <c r="AV1266" s="213"/>
      <c r="AW1266" s="213"/>
      <c r="AX1266" s="213"/>
      <c r="AY1266" s="213"/>
    </row>
    <row r="1267" spans="1:51" ht="14.6" x14ac:dyDescent="0.4">
      <c r="A1267" s="735" t="str">
        <f>Tabla135[[#This Row],[Id Riesgo]]</f>
        <v>RC126</v>
      </c>
      <c r="B1267" s="736" t="str">
        <f>Tabla135[[#This Row],[Riesgo]]</f>
        <v/>
      </c>
      <c r="C1267" s="742" t="b">
        <f>Tabla135[[#This Row],[Identificado en paso 1 y 2?]]</f>
        <v>0</v>
      </c>
      <c r="D1267" s="727" t="str">
        <f>_xlfn.XLOOKUP(Tabla135[[#This Row],[Id Riesgo]],Tabla13[Id Riesgo],Tabla13[Probabilidad],"",1)</f>
        <v/>
      </c>
      <c r="E1267" s="727" t="str">
        <f>IF(C1267=TRUE,_xlfn.XLOOKUP(Tabla135[[#This Row],[Id Riesgo]],Tabla13[Id Riesgo],Tabla13[Porcentaje Impacto],"",1),"")</f>
        <v/>
      </c>
      <c r="F1267" s="290" t="str">
        <f t="shared" si="125"/>
        <v>RC126</v>
      </c>
      <c r="G1267" s="415" t="b">
        <f>_xlfn.XLOOKUP(F1267,Tabla13[Id Riesgo],Tabla13[Registro diligenciado],FALSE,1)</f>
        <v>0</v>
      </c>
      <c r="H1267" s="290" t="str">
        <f>IF(G1267,_xlfn.XLOOKUP(F1267,Tabla6[Id Riesgo],Tabla6[DESCRIPCIÓN DEL RIESGO],FALSE,1),"")</f>
        <v/>
      </c>
      <c r="I1267" s="327" t="str">
        <f>_xlfn.XLOOKUP(Tabla135[[#This Row],[Id Riesgo]],Tabla13[Id Riesgo],Tabla13[Probabilidad])</f>
        <v/>
      </c>
      <c r="J1267" s="327" t="str">
        <f>_xlfn.XLOOKUP(Tabla135[[#This Row],[Id Riesgo]],Tabla13[Id Riesgo],Tabla13[Porcentaje Impacto],"",1)</f>
        <v/>
      </c>
      <c r="K1267" s="311">
        <v>6</v>
      </c>
      <c r="L1267" s="314"/>
      <c r="M1267" s="314"/>
      <c r="N1267" s="314"/>
      <c r="O1267" s="295"/>
      <c r="P1267" s="314"/>
      <c r="Q1267" s="328" t="str">
        <f>_xlfn.TEXTJOIN(" ",TRUE,Tabla135[[#This Row],[Actividad - Acción ¿Qué?
Inicia con verbo]],Tabla135[[#This Row],[Complemento
(Observaciones o desviaciones)]])</f>
        <v/>
      </c>
      <c r="R1267" s="295"/>
      <c r="S1267" s="327" t="str">
        <f>_xlfn.XLOOKUP(Tabla135[[#This Row],[Tipo de control]],Tabla7[Tipo de control],Tabla7[Peso],"",1)</f>
        <v/>
      </c>
      <c r="T1267" s="290" t="str">
        <f>_xlfn.XLOOKUP(Tabla135[[#This Row],[Tipo de control]],Tabla7[Tipo de control],Tabla7[Afectación matriz],"",1)</f>
        <v/>
      </c>
      <c r="U1267" s="295"/>
      <c r="V1267" s="327" t="str">
        <f>_xlfn.XLOOKUP(Tabla135[[#This Row],[Implementación]],Tabla11[Implementación],Tabla11[Peso],"",1)</f>
        <v/>
      </c>
      <c r="W1267" s="295"/>
      <c r="X1267" s="295"/>
      <c r="Y1267" s="295"/>
      <c r="Z1267" s="295"/>
      <c r="AA1267" s="310" t="str">
        <f>IFERROR(Tabla135[[#This Row],[Peso del control]]+Tabla135[[#This Row],[Peso de la implementación]],"")</f>
        <v/>
      </c>
      <c r="AB1267" s="310" t="str" cm="1">
        <f t="array" ref="AB1267">IFERROR(IF(Tabla135[[#This Row],[Registro diligenciado]]=TRUE,_xlfn.IFS(AND(Tabla135[[#This Row],[No. de Control]]=1,Tabla135[[#This Row],[Desplazamiento en la Matriz]]="Probabilidad"),D1267-(D1267*Tabla135[[#This Row],[Valor del control]]),AND(Tabla135[[#This Row],[No. de Control]]&gt;1,Tabla135[[#This Row],[Desplazamiento en la Matriz]]="Probabilidad"),AB1266-(AB1266*Tabla135[[#This Row],[Valor del control]]),AND(Tabla135[[#This Row],[No. de Control]]=1,Tabla135[[#This Row],[Desplazamiento en la Matriz]]="Impacto"),D1267,AND(Tabla135[[#This Row],[No. de Control]]&gt;1,Tabla135[[#This Row],[Desplazamiento en la Matriz]]="Impacto"),AB1266),""),"")</f>
        <v/>
      </c>
      <c r="AC1267" s="310" t="str" cm="1">
        <f t="array" ref="AC1267">IFERROR(IF(Tabla135[[#This Row],[Registro diligenciado]]=TRUE,_xlfn.IFS(AND(Tabla135[[#This Row],[No. de Control]]=1,Tabla135[[#This Row],[Desplazamiento en la Matriz]]="Impacto"),E1267-(E1267*Tabla135[[#This Row],[Valor del control]]),AND(Tabla135[[#This Row],[No. de Control]]&gt;1,Tabla135[[#This Row],[Desplazamiento en la Matriz]]="Impacto"),AC1266-(AC1266*Tabla135[[#This Row],[Valor del control]]),AND(Tabla135[[#This Row],[No. de Control]]=1,Tabla135[[#This Row],[Desplazamiento en la Matriz]]="Probabilidad"),E1267,AND(Tabla135[[#This Row],[No. de Control]]&gt;1,Tabla135[[#This Row],[Desplazamiento en la Matriz]]="Probabilidad"),AC1266),""),"")</f>
        <v/>
      </c>
      <c r="AD1267" s="310">
        <f>IFERROR(_xlfn.MINIFS(Tabla135[Probabilidad residual],Tabla135[Id Riesgo],Tabla135[[#This Row],[Id Riesgo]]),"")</f>
        <v>0</v>
      </c>
      <c r="AE1267" s="310">
        <f>IFERROR(_xlfn.MINIFS(Tabla135[Impacto residual],Tabla135[Id Riesgo],Tabla135[[#This Row],[Id Riesgo]]),"")</f>
        <v>0</v>
      </c>
      <c r="AF1267" s="310" t="str" cm="1">
        <f t="array" ref="AF126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67" s="310" t="str" cm="1">
        <f t="array" ref="AG126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6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67" s="213"/>
      <c r="AJ1267" s="727">
        <f>_xlfn.MINIFS(Tabla135[Probabilidad residual],Tabla135[Id Riesgo],Tabla135[[#This Row],[Id Riesgo]])</f>
        <v>0</v>
      </c>
      <c r="AK1267" s="727">
        <f>_xlfn.MINIFS(Tabla135[Impacto residual],Tabla135[Id Riesgo],Tabla135[[#This Row],[Id Riesgo]])</f>
        <v>0</v>
      </c>
      <c r="AL1267" s="727"/>
      <c r="AM1267" s="727"/>
      <c r="AN1267" s="213"/>
      <c r="AO1267" s="213"/>
      <c r="AP1267" s="213"/>
      <c r="AQ1267" s="213"/>
      <c r="AR1267" s="213"/>
      <c r="AS1267" s="213"/>
      <c r="AT1267" s="213"/>
      <c r="AU1267" s="213"/>
      <c r="AV1267" s="213"/>
      <c r="AW1267" s="213"/>
      <c r="AX1267" s="213"/>
      <c r="AY1267" s="213"/>
    </row>
    <row r="1268" spans="1:51" ht="14.6" x14ac:dyDescent="0.4">
      <c r="A1268" s="735" t="str">
        <f>Tabla135[[#This Row],[Id Riesgo]]</f>
        <v>RC126</v>
      </c>
      <c r="B1268" s="736" t="str">
        <f>Tabla135[[#This Row],[Riesgo]]</f>
        <v/>
      </c>
      <c r="C1268" s="742" t="b">
        <f>Tabla135[[#This Row],[Identificado en paso 1 y 2?]]</f>
        <v>0</v>
      </c>
      <c r="D1268" s="727" t="str">
        <f>_xlfn.XLOOKUP(Tabla135[[#This Row],[Id Riesgo]],Tabla13[Id Riesgo],Tabla13[Probabilidad],"",1)</f>
        <v/>
      </c>
      <c r="E1268" s="727" t="str">
        <f>IF(C1268=TRUE,_xlfn.XLOOKUP(Tabla135[[#This Row],[Id Riesgo]],Tabla13[Id Riesgo],Tabla13[Porcentaje Impacto],"",1),"")</f>
        <v/>
      </c>
      <c r="F1268" s="290" t="str">
        <f t="shared" si="125"/>
        <v>RC126</v>
      </c>
      <c r="G1268" s="415" t="b">
        <f>_xlfn.XLOOKUP(F1268,Tabla13[Id Riesgo],Tabla13[Registro diligenciado],FALSE,1)</f>
        <v>0</v>
      </c>
      <c r="H1268" s="290" t="str">
        <f>IF(G1268,_xlfn.XLOOKUP(F1268,Tabla6[Id Riesgo],Tabla6[DESCRIPCIÓN DEL RIESGO],FALSE,1),"")</f>
        <v/>
      </c>
      <c r="I1268" s="327" t="str">
        <f>_xlfn.XLOOKUP(Tabla135[[#This Row],[Id Riesgo]],Tabla13[Id Riesgo],Tabla13[Probabilidad])</f>
        <v/>
      </c>
      <c r="J1268" s="327" t="str">
        <f>_xlfn.XLOOKUP(Tabla135[[#This Row],[Id Riesgo]],Tabla13[Id Riesgo],Tabla13[Porcentaje Impacto],"",1)</f>
        <v/>
      </c>
      <c r="K1268" s="311">
        <v>7</v>
      </c>
      <c r="L1268" s="314"/>
      <c r="M1268" s="314"/>
      <c r="N1268" s="314"/>
      <c r="O1268" s="295"/>
      <c r="P1268" s="314"/>
      <c r="Q1268" s="328" t="str">
        <f>_xlfn.TEXTJOIN(" ",TRUE,Tabla135[[#This Row],[Actividad - Acción ¿Qué?
Inicia con verbo]],Tabla135[[#This Row],[Complemento
(Observaciones o desviaciones)]])</f>
        <v/>
      </c>
      <c r="R1268" s="295"/>
      <c r="S1268" s="327" t="str">
        <f>_xlfn.XLOOKUP(Tabla135[[#This Row],[Tipo de control]],Tabla7[Tipo de control],Tabla7[Peso],"",1)</f>
        <v/>
      </c>
      <c r="T1268" s="290" t="str">
        <f>_xlfn.XLOOKUP(Tabla135[[#This Row],[Tipo de control]],Tabla7[Tipo de control],Tabla7[Afectación matriz],"",1)</f>
        <v/>
      </c>
      <c r="U1268" s="295"/>
      <c r="V1268" s="327" t="str">
        <f>_xlfn.XLOOKUP(Tabla135[[#This Row],[Implementación]],Tabla11[Implementación],Tabla11[Peso],"",1)</f>
        <v/>
      </c>
      <c r="W1268" s="295"/>
      <c r="X1268" s="295"/>
      <c r="Y1268" s="295"/>
      <c r="Z1268" s="295"/>
      <c r="AA1268" s="310" t="str">
        <f>IFERROR(Tabla135[[#This Row],[Peso del control]]+Tabla135[[#This Row],[Peso de la implementación]],"")</f>
        <v/>
      </c>
      <c r="AB1268" s="310" t="str" cm="1">
        <f t="array" ref="AB1268">IFERROR(IF(Tabla135[[#This Row],[Registro diligenciado]]=TRUE,_xlfn.IFS(AND(Tabla135[[#This Row],[No. de Control]]=1,Tabla135[[#This Row],[Desplazamiento en la Matriz]]="Probabilidad"),D1268-(D1268*Tabla135[[#This Row],[Valor del control]]),AND(Tabla135[[#This Row],[No. de Control]]&gt;1,Tabla135[[#This Row],[Desplazamiento en la Matriz]]="Probabilidad"),AB1267-(AB1267*Tabla135[[#This Row],[Valor del control]]),AND(Tabla135[[#This Row],[No. de Control]]=1,Tabla135[[#This Row],[Desplazamiento en la Matriz]]="Impacto"),D1268,AND(Tabla135[[#This Row],[No. de Control]]&gt;1,Tabla135[[#This Row],[Desplazamiento en la Matriz]]="Impacto"),AB1267),""),"")</f>
        <v/>
      </c>
      <c r="AC1268" s="310" t="str" cm="1">
        <f t="array" ref="AC1268">IFERROR(IF(Tabla135[[#This Row],[Registro diligenciado]]=TRUE,_xlfn.IFS(AND(Tabla135[[#This Row],[No. de Control]]=1,Tabla135[[#This Row],[Desplazamiento en la Matriz]]="Impacto"),E1268-(E1268*Tabla135[[#This Row],[Valor del control]]),AND(Tabla135[[#This Row],[No. de Control]]&gt;1,Tabla135[[#This Row],[Desplazamiento en la Matriz]]="Impacto"),AC1267-(AC1267*Tabla135[[#This Row],[Valor del control]]),AND(Tabla135[[#This Row],[No. de Control]]=1,Tabla135[[#This Row],[Desplazamiento en la Matriz]]="Probabilidad"),E1268,AND(Tabla135[[#This Row],[No. de Control]]&gt;1,Tabla135[[#This Row],[Desplazamiento en la Matriz]]="Probabilidad"),AC1267),""),"")</f>
        <v/>
      </c>
      <c r="AD1268" s="310">
        <f>IFERROR(_xlfn.MINIFS(Tabla135[Probabilidad residual],Tabla135[Id Riesgo],Tabla135[[#This Row],[Id Riesgo]]),"")</f>
        <v>0</v>
      </c>
      <c r="AE1268" s="310">
        <f>IFERROR(_xlfn.MINIFS(Tabla135[Impacto residual],Tabla135[Id Riesgo],Tabla135[[#This Row],[Id Riesgo]]),"")</f>
        <v>0</v>
      </c>
      <c r="AF1268" s="310" t="str" cm="1">
        <f t="array" ref="AF126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68" s="310" t="str" cm="1">
        <f t="array" ref="AG126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6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68" s="213"/>
      <c r="AJ1268" s="727">
        <f>_xlfn.MINIFS(Tabla135[Probabilidad residual],Tabla135[Id Riesgo],Tabla135[[#This Row],[Id Riesgo]])</f>
        <v>0</v>
      </c>
      <c r="AK1268" s="727">
        <f>_xlfn.MINIFS(Tabla135[Impacto residual],Tabla135[Id Riesgo],Tabla135[[#This Row],[Id Riesgo]])</f>
        <v>0</v>
      </c>
      <c r="AL1268" s="727"/>
      <c r="AM1268" s="727"/>
      <c r="AN1268" s="213"/>
      <c r="AO1268" s="213"/>
      <c r="AP1268" s="213"/>
      <c r="AQ1268" s="213"/>
      <c r="AR1268" s="213"/>
      <c r="AS1268" s="213"/>
      <c r="AT1268" s="213"/>
      <c r="AU1268" s="213"/>
      <c r="AV1268" s="213"/>
      <c r="AW1268" s="213"/>
      <c r="AX1268" s="213"/>
      <c r="AY1268" s="213"/>
    </row>
    <row r="1269" spans="1:51" ht="14.6" x14ac:dyDescent="0.4">
      <c r="A1269" s="735" t="str">
        <f>Tabla135[[#This Row],[Id Riesgo]]</f>
        <v>RC126</v>
      </c>
      <c r="B1269" s="736" t="str">
        <f>Tabla135[[#This Row],[Riesgo]]</f>
        <v/>
      </c>
      <c r="C1269" s="742" t="b">
        <f>Tabla135[[#This Row],[Identificado en paso 1 y 2?]]</f>
        <v>0</v>
      </c>
      <c r="D1269" s="727" t="str">
        <f>_xlfn.XLOOKUP(Tabla135[[#This Row],[Id Riesgo]],Tabla13[Id Riesgo],Tabla13[Probabilidad],"",1)</f>
        <v/>
      </c>
      <c r="E1269" s="727" t="str">
        <f>IF(C1269=TRUE,_xlfn.XLOOKUP(Tabla135[[#This Row],[Id Riesgo]],Tabla13[Id Riesgo],Tabla13[Porcentaje Impacto],"",1),"")</f>
        <v/>
      </c>
      <c r="F1269" s="290" t="str">
        <f t="shared" si="125"/>
        <v>RC126</v>
      </c>
      <c r="G1269" s="415" t="b">
        <f>_xlfn.XLOOKUP(F1269,Tabla13[Id Riesgo],Tabla13[Registro diligenciado],FALSE,1)</f>
        <v>0</v>
      </c>
      <c r="H1269" s="290" t="str">
        <f>IF(G1269,_xlfn.XLOOKUP(F1269,Tabla6[Id Riesgo],Tabla6[DESCRIPCIÓN DEL RIESGO],FALSE,1),"")</f>
        <v/>
      </c>
      <c r="I1269" s="327" t="str">
        <f>_xlfn.XLOOKUP(Tabla135[[#This Row],[Id Riesgo]],Tabla13[Id Riesgo],Tabla13[Probabilidad])</f>
        <v/>
      </c>
      <c r="J1269" s="327" t="str">
        <f>_xlfn.XLOOKUP(Tabla135[[#This Row],[Id Riesgo]],Tabla13[Id Riesgo],Tabla13[Porcentaje Impacto],"",1)</f>
        <v/>
      </c>
      <c r="K1269" s="311">
        <v>8</v>
      </c>
      <c r="L1269" s="314"/>
      <c r="M1269" s="314"/>
      <c r="N1269" s="314"/>
      <c r="O1269" s="295"/>
      <c r="P1269" s="314"/>
      <c r="Q1269" s="328" t="str">
        <f>_xlfn.TEXTJOIN(" ",TRUE,Tabla135[[#This Row],[Actividad - Acción ¿Qué?
Inicia con verbo]],Tabla135[[#This Row],[Complemento
(Observaciones o desviaciones)]])</f>
        <v/>
      </c>
      <c r="R1269" s="295"/>
      <c r="S1269" s="327" t="str">
        <f>_xlfn.XLOOKUP(Tabla135[[#This Row],[Tipo de control]],Tabla7[Tipo de control],Tabla7[Peso],"",1)</f>
        <v/>
      </c>
      <c r="T1269" s="290" t="str">
        <f>_xlfn.XLOOKUP(Tabla135[[#This Row],[Tipo de control]],Tabla7[Tipo de control],Tabla7[Afectación matriz],"",1)</f>
        <v/>
      </c>
      <c r="U1269" s="295"/>
      <c r="V1269" s="327" t="str">
        <f>_xlfn.XLOOKUP(Tabla135[[#This Row],[Implementación]],Tabla11[Implementación],Tabla11[Peso],"",1)</f>
        <v/>
      </c>
      <c r="W1269" s="295"/>
      <c r="X1269" s="295"/>
      <c r="Y1269" s="295"/>
      <c r="Z1269" s="295"/>
      <c r="AA1269" s="310" t="str">
        <f>IFERROR(Tabla135[[#This Row],[Peso del control]]+Tabla135[[#This Row],[Peso de la implementación]],"")</f>
        <v/>
      </c>
      <c r="AB1269" s="310" t="str" cm="1">
        <f t="array" ref="AB1269">IFERROR(IF(Tabla135[[#This Row],[Registro diligenciado]]=TRUE,_xlfn.IFS(AND(Tabla135[[#This Row],[No. de Control]]=1,Tabla135[[#This Row],[Desplazamiento en la Matriz]]="Probabilidad"),D1269-(D1269*Tabla135[[#This Row],[Valor del control]]),AND(Tabla135[[#This Row],[No. de Control]]&gt;1,Tabla135[[#This Row],[Desplazamiento en la Matriz]]="Probabilidad"),AB1268-(AB1268*Tabla135[[#This Row],[Valor del control]]),AND(Tabla135[[#This Row],[No. de Control]]=1,Tabla135[[#This Row],[Desplazamiento en la Matriz]]="Impacto"),D1269,AND(Tabla135[[#This Row],[No. de Control]]&gt;1,Tabla135[[#This Row],[Desplazamiento en la Matriz]]="Impacto"),AB1268),""),"")</f>
        <v/>
      </c>
      <c r="AC1269" s="310" t="str" cm="1">
        <f t="array" ref="AC1269">IFERROR(IF(Tabla135[[#This Row],[Registro diligenciado]]=TRUE,_xlfn.IFS(AND(Tabla135[[#This Row],[No. de Control]]=1,Tabla135[[#This Row],[Desplazamiento en la Matriz]]="Impacto"),E1269-(E1269*Tabla135[[#This Row],[Valor del control]]),AND(Tabla135[[#This Row],[No. de Control]]&gt;1,Tabla135[[#This Row],[Desplazamiento en la Matriz]]="Impacto"),AC1268-(AC1268*Tabla135[[#This Row],[Valor del control]]),AND(Tabla135[[#This Row],[No. de Control]]=1,Tabla135[[#This Row],[Desplazamiento en la Matriz]]="Probabilidad"),E1269,AND(Tabla135[[#This Row],[No. de Control]]&gt;1,Tabla135[[#This Row],[Desplazamiento en la Matriz]]="Probabilidad"),AC1268),""),"")</f>
        <v/>
      </c>
      <c r="AD1269" s="310">
        <f>IFERROR(_xlfn.MINIFS(Tabla135[Probabilidad residual],Tabla135[Id Riesgo],Tabla135[[#This Row],[Id Riesgo]]),"")</f>
        <v>0</v>
      </c>
      <c r="AE1269" s="310">
        <f>IFERROR(_xlfn.MINIFS(Tabla135[Impacto residual],Tabla135[Id Riesgo],Tabla135[[#This Row],[Id Riesgo]]),"")</f>
        <v>0</v>
      </c>
      <c r="AF1269" s="310" t="str" cm="1">
        <f t="array" ref="AF126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69" s="310" t="str" cm="1">
        <f t="array" ref="AG126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6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69" s="213"/>
      <c r="AJ1269" s="727">
        <f>_xlfn.MINIFS(Tabla135[Probabilidad residual],Tabla135[Id Riesgo],Tabla135[[#This Row],[Id Riesgo]])</f>
        <v>0</v>
      </c>
      <c r="AK1269" s="727">
        <f>_xlfn.MINIFS(Tabla135[Impacto residual],Tabla135[Id Riesgo],Tabla135[[#This Row],[Id Riesgo]])</f>
        <v>0</v>
      </c>
      <c r="AL1269" s="727"/>
      <c r="AM1269" s="727"/>
      <c r="AN1269" s="213"/>
      <c r="AO1269" s="213"/>
      <c r="AP1269" s="213"/>
      <c r="AQ1269" s="213"/>
      <c r="AR1269" s="213"/>
      <c r="AS1269" s="213"/>
      <c r="AT1269" s="213"/>
      <c r="AU1269" s="213"/>
      <c r="AV1269" s="213"/>
      <c r="AW1269" s="213"/>
      <c r="AX1269" s="213"/>
      <c r="AY1269" s="213"/>
    </row>
    <row r="1270" spans="1:51" ht="14.6" x14ac:dyDescent="0.4">
      <c r="A1270" s="735" t="str">
        <f>Tabla135[[#This Row],[Id Riesgo]]</f>
        <v>RC126</v>
      </c>
      <c r="B1270" s="736" t="str">
        <f>Tabla135[[#This Row],[Riesgo]]</f>
        <v/>
      </c>
      <c r="C1270" s="742" t="b">
        <f>Tabla135[[#This Row],[Identificado en paso 1 y 2?]]</f>
        <v>0</v>
      </c>
      <c r="D1270" s="727" t="str">
        <f>_xlfn.XLOOKUP(Tabla135[[#This Row],[Id Riesgo]],Tabla13[Id Riesgo],Tabla13[Probabilidad],"",1)</f>
        <v/>
      </c>
      <c r="E1270" s="727" t="str">
        <f>IF(C1270=TRUE,_xlfn.XLOOKUP(Tabla135[[#This Row],[Id Riesgo]],Tabla13[Id Riesgo],Tabla13[Porcentaje Impacto],"",1),"")</f>
        <v/>
      </c>
      <c r="F1270" s="290" t="str">
        <f t="shared" si="125"/>
        <v>RC126</v>
      </c>
      <c r="G1270" s="415" t="b">
        <f>_xlfn.XLOOKUP(F1270,Tabla13[Id Riesgo],Tabla13[Registro diligenciado],FALSE,1)</f>
        <v>0</v>
      </c>
      <c r="H1270" s="290" t="str">
        <f>IF(G1270,_xlfn.XLOOKUP(F1270,Tabla6[Id Riesgo],Tabla6[DESCRIPCIÓN DEL RIESGO],FALSE,1),"")</f>
        <v/>
      </c>
      <c r="I1270" s="327" t="str">
        <f>_xlfn.XLOOKUP(Tabla135[[#This Row],[Id Riesgo]],Tabla13[Id Riesgo],Tabla13[Probabilidad])</f>
        <v/>
      </c>
      <c r="J1270" s="327" t="str">
        <f>_xlfn.XLOOKUP(Tabla135[[#This Row],[Id Riesgo]],Tabla13[Id Riesgo],Tabla13[Porcentaje Impacto],"",1)</f>
        <v/>
      </c>
      <c r="K1270" s="311">
        <v>9</v>
      </c>
      <c r="L1270" s="314"/>
      <c r="M1270" s="314"/>
      <c r="N1270" s="314"/>
      <c r="O1270" s="295"/>
      <c r="P1270" s="314"/>
      <c r="Q1270" s="328" t="str">
        <f>_xlfn.TEXTJOIN(" ",TRUE,Tabla135[[#This Row],[Actividad - Acción ¿Qué?
Inicia con verbo]],Tabla135[[#This Row],[Complemento
(Observaciones o desviaciones)]])</f>
        <v/>
      </c>
      <c r="R1270" s="295"/>
      <c r="S1270" s="327" t="str">
        <f>_xlfn.XLOOKUP(Tabla135[[#This Row],[Tipo de control]],Tabla7[Tipo de control],Tabla7[Peso],"",1)</f>
        <v/>
      </c>
      <c r="T1270" s="290" t="str">
        <f>_xlfn.XLOOKUP(Tabla135[[#This Row],[Tipo de control]],Tabla7[Tipo de control],Tabla7[Afectación matriz],"",1)</f>
        <v/>
      </c>
      <c r="U1270" s="295"/>
      <c r="V1270" s="327" t="str">
        <f>_xlfn.XLOOKUP(Tabla135[[#This Row],[Implementación]],Tabla11[Implementación],Tabla11[Peso],"",1)</f>
        <v/>
      </c>
      <c r="W1270" s="295"/>
      <c r="X1270" s="295"/>
      <c r="Y1270" s="295"/>
      <c r="Z1270" s="295"/>
      <c r="AA1270" s="310" t="str">
        <f>IFERROR(Tabla135[[#This Row],[Peso del control]]+Tabla135[[#This Row],[Peso de la implementación]],"")</f>
        <v/>
      </c>
      <c r="AB1270" s="310" t="str" cm="1">
        <f t="array" ref="AB1270">IFERROR(IF(Tabla135[[#This Row],[Registro diligenciado]]=TRUE,_xlfn.IFS(AND(Tabla135[[#This Row],[No. de Control]]=1,Tabla135[[#This Row],[Desplazamiento en la Matriz]]="Probabilidad"),D1270-(D1270*Tabla135[[#This Row],[Valor del control]]),AND(Tabla135[[#This Row],[No. de Control]]&gt;1,Tabla135[[#This Row],[Desplazamiento en la Matriz]]="Probabilidad"),AB1269-(AB1269*Tabla135[[#This Row],[Valor del control]]),AND(Tabla135[[#This Row],[No. de Control]]=1,Tabla135[[#This Row],[Desplazamiento en la Matriz]]="Impacto"),D1270,AND(Tabla135[[#This Row],[No. de Control]]&gt;1,Tabla135[[#This Row],[Desplazamiento en la Matriz]]="Impacto"),AB1269),""),"")</f>
        <v/>
      </c>
      <c r="AC1270" s="310" t="str" cm="1">
        <f t="array" ref="AC1270">IFERROR(IF(Tabla135[[#This Row],[Registro diligenciado]]=TRUE,_xlfn.IFS(AND(Tabla135[[#This Row],[No. de Control]]=1,Tabla135[[#This Row],[Desplazamiento en la Matriz]]="Impacto"),E1270-(E1270*Tabla135[[#This Row],[Valor del control]]),AND(Tabla135[[#This Row],[No. de Control]]&gt;1,Tabla135[[#This Row],[Desplazamiento en la Matriz]]="Impacto"),AC1269-(AC1269*Tabla135[[#This Row],[Valor del control]]),AND(Tabla135[[#This Row],[No. de Control]]=1,Tabla135[[#This Row],[Desplazamiento en la Matriz]]="Probabilidad"),E1270,AND(Tabla135[[#This Row],[No. de Control]]&gt;1,Tabla135[[#This Row],[Desplazamiento en la Matriz]]="Probabilidad"),AC1269),""),"")</f>
        <v/>
      </c>
      <c r="AD1270" s="310">
        <f>IFERROR(_xlfn.MINIFS(Tabla135[Probabilidad residual],Tabla135[Id Riesgo],Tabla135[[#This Row],[Id Riesgo]]),"")</f>
        <v>0</v>
      </c>
      <c r="AE1270" s="310">
        <f>IFERROR(_xlfn.MINIFS(Tabla135[Impacto residual],Tabla135[Id Riesgo],Tabla135[[#This Row],[Id Riesgo]]),"")</f>
        <v>0</v>
      </c>
      <c r="AF1270" s="310" t="str" cm="1">
        <f t="array" ref="AF127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70" s="310" t="str" cm="1">
        <f t="array" ref="AG127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7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70" s="213"/>
      <c r="AJ1270" s="727">
        <f>_xlfn.MINIFS(Tabla135[Probabilidad residual],Tabla135[Id Riesgo],Tabla135[[#This Row],[Id Riesgo]])</f>
        <v>0</v>
      </c>
      <c r="AK1270" s="727">
        <f>_xlfn.MINIFS(Tabla135[Impacto residual],Tabla135[Id Riesgo],Tabla135[[#This Row],[Id Riesgo]])</f>
        <v>0</v>
      </c>
      <c r="AL1270" s="727"/>
      <c r="AM1270" s="727"/>
      <c r="AN1270" s="213"/>
      <c r="AO1270" s="213"/>
      <c r="AP1270" s="213"/>
      <c r="AQ1270" s="213"/>
      <c r="AR1270" s="213"/>
      <c r="AS1270" s="213"/>
      <c r="AT1270" s="213"/>
      <c r="AU1270" s="213"/>
      <c r="AV1270" s="213"/>
      <c r="AW1270" s="213"/>
      <c r="AX1270" s="213"/>
      <c r="AY1270" s="213"/>
    </row>
    <row r="1271" spans="1:51" ht="14.6" x14ac:dyDescent="0.4">
      <c r="A1271" s="735" t="str">
        <f>Tabla135[[#This Row],[Id Riesgo]]</f>
        <v>RC126</v>
      </c>
      <c r="B1271" s="736" t="str">
        <f>Tabla135[[#This Row],[Riesgo]]</f>
        <v/>
      </c>
      <c r="C1271" s="742" t="b">
        <f>Tabla135[[#This Row],[Identificado en paso 1 y 2?]]</f>
        <v>0</v>
      </c>
      <c r="D1271" s="727" t="str">
        <f>_xlfn.XLOOKUP(Tabla135[[#This Row],[Id Riesgo]],Tabla13[Id Riesgo],Tabla13[Probabilidad],"",1)</f>
        <v/>
      </c>
      <c r="E1271" s="727" t="str">
        <f>IF(C1271=TRUE,_xlfn.XLOOKUP(Tabla135[[#This Row],[Id Riesgo]],Tabla13[Id Riesgo],Tabla13[Porcentaje Impacto],"",1),"")</f>
        <v/>
      </c>
      <c r="F1271" s="290" t="str">
        <f t="shared" si="125"/>
        <v>RC126</v>
      </c>
      <c r="G1271" s="415" t="b">
        <f>_xlfn.XLOOKUP(F1271,Tabla13[Id Riesgo],Tabla13[Registro diligenciado],FALSE,1)</f>
        <v>0</v>
      </c>
      <c r="H1271" s="290" t="str">
        <f>IF(G1271,_xlfn.XLOOKUP(F1271,Tabla6[Id Riesgo],Tabla6[DESCRIPCIÓN DEL RIESGO],FALSE,1),"")</f>
        <v/>
      </c>
      <c r="I1271" s="327" t="str">
        <f>_xlfn.XLOOKUP(Tabla135[[#This Row],[Id Riesgo]],Tabla13[Id Riesgo],Tabla13[Probabilidad])</f>
        <v/>
      </c>
      <c r="J1271" s="327" t="str">
        <f>_xlfn.XLOOKUP(Tabla135[[#This Row],[Id Riesgo]],Tabla13[Id Riesgo],Tabla13[Porcentaje Impacto],"",1)</f>
        <v/>
      </c>
      <c r="K1271" s="311">
        <v>10</v>
      </c>
      <c r="L1271" s="314"/>
      <c r="M1271" s="314"/>
      <c r="N1271" s="314"/>
      <c r="O1271" s="295"/>
      <c r="P1271" s="314"/>
      <c r="Q1271" s="328" t="str">
        <f>_xlfn.TEXTJOIN(" ",TRUE,Tabla135[[#This Row],[Actividad - Acción ¿Qué?
Inicia con verbo]],Tabla135[[#This Row],[Complemento
(Observaciones o desviaciones)]])</f>
        <v/>
      </c>
      <c r="R1271" s="295"/>
      <c r="S1271" s="327" t="str">
        <f>_xlfn.XLOOKUP(Tabla135[[#This Row],[Tipo de control]],Tabla7[Tipo de control],Tabla7[Peso],"",1)</f>
        <v/>
      </c>
      <c r="T1271" s="290" t="str">
        <f>_xlfn.XLOOKUP(Tabla135[[#This Row],[Tipo de control]],Tabla7[Tipo de control],Tabla7[Afectación matriz],"",1)</f>
        <v/>
      </c>
      <c r="U1271" s="295"/>
      <c r="V1271" s="327" t="str">
        <f>_xlfn.XLOOKUP(Tabla135[[#This Row],[Implementación]],Tabla11[Implementación],Tabla11[Peso],"",1)</f>
        <v/>
      </c>
      <c r="W1271" s="295"/>
      <c r="X1271" s="295"/>
      <c r="Y1271" s="295"/>
      <c r="Z1271" s="295"/>
      <c r="AA1271" s="310" t="str">
        <f>IFERROR(Tabla135[[#This Row],[Peso del control]]+Tabla135[[#This Row],[Peso de la implementación]],"")</f>
        <v/>
      </c>
      <c r="AB1271" s="310" t="str" cm="1">
        <f t="array" ref="AB1271">IFERROR(IF(Tabla135[[#This Row],[Registro diligenciado]]=TRUE,_xlfn.IFS(AND(Tabla135[[#This Row],[No. de Control]]=1,Tabla135[[#This Row],[Desplazamiento en la Matriz]]="Probabilidad"),D1271-(D1271*Tabla135[[#This Row],[Valor del control]]),AND(Tabla135[[#This Row],[No. de Control]]&gt;1,Tabla135[[#This Row],[Desplazamiento en la Matriz]]="Probabilidad"),AB1270-(AB1270*Tabla135[[#This Row],[Valor del control]]),AND(Tabla135[[#This Row],[No. de Control]]=1,Tabla135[[#This Row],[Desplazamiento en la Matriz]]="Impacto"),D1271,AND(Tabla135[[#This Row],[No. de Control]]&gt;1,Tabla135[[#This Row],[Desplazamiento en la Matriz]]="Impacto"),AB1270),""),"")</f>
        <v/>
      </c>
      <c r="AC1271" s="310" t="str" cm="1">
        <f t="array" ref="AC1271">IFERROR(IF(Tabla135[[#This Row],[Registro diligenciado]]=TRUE,_xlfn.IFS(AND(Tabla135[[#This Row],[No. de Control]]=1,Tabla135[[#This Row],[Desplazamiento en la Matriz]]="Impacto"),E1271-(E1271*Tabla135[[#This Row],[Valor del control]]),AND(Tabla135[[#This Row],[No. de Control]]&gt;1,Tabla135[[#This Row],[Desplazamiento en la Matriz]]="Impacto"),AC1270-(AC1270*Tabla135[[#This Row],[Valor del control]]),AND(Tabla135[[#This Row],[No. de Control]]=1,Tabla135[[#This Row],[Desplazamiento en la Matriz]]="Probabilidad"),E1271,AND(Tabla135[[#This Row],[No. de Control]]&gt;1,Tabla135[[#This Row],[Desplazamiento en la Matriz]]="Probabilidad"),AC1270),""),"")</f>
        <v/>
      </c>
      <c r="AD1271" s="310">
        <f>IFERROR(_xlfn.MINIFS(Tabla135[Probabilidad residual],Tabla135[Id Riesgo],Tabla135[[#This Row],[Id Riesgo]]),"")</f>
        <v>0</v>
      </c>
      <c r="AE1271" s="310">
        <f>IFERROR(_xlfn.MINIFS(Tabla135[Impacto residual],Tabla135[Id Riesgo],Tabla135[[#This Row],[Id Riesgo]]),"")</f>
        <v>0</v>
      </c>
      <c r="AF1271" s="310" t="str" cm="1">
        <f t="array" ref="AF127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71" s="310" t="str" cm="1">
        <f t="array" ref="AG127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7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71" s="213"/>
      <c r="AJ1271" s="727">
        <f>_xlfn.MINIFS(Tabla135[Probabilidad residual],Tabla135[Id Riesgo],Tabla135[[#This Row],[Id Riesgo]])</f>
        <v>0</v>
      </c>
      <c r="AK1271" s="727">
        <f>_xlfn.MINIFS(Tabla135[Impacto residual],Tabla135[Id Riesgo],Tabla135[[#This Row],[Id Riesgo]])</f>
        <v>0</v>
      </c>
      <c r="AL1271" s="727"/>
      <c r="AM1271" s="727"/>
      <c r="AN1271" s="213"/>
      <c r="AO1271" s="213"/>
      <c r="AP1271" s="213"/>
      <c r="AQ1271" s="213"/>
      <c r="AR1271" s="213"/>
      <c r="AS1271" s="213"/>
      <c r="AT1271" s="213"/>
      <c r="AU1271" s="213"/>
      <c r="AV1271" s="213"/>
      <c r="AW1271" s="213"/>
      <c r="AX1271" s="213"/>
      <c r="AY1271" s="213"/>
    </row>
    <row r="1272" spans="1:51" ht="14.6" x14ac:dyDescent="0.4">
      <c r="A1272" s="735" t="str">
        <f>Tabla135[[#This Row],[Id Riesgo]]</f>
        <v>RC127</v>
      </c>
      <c r="B1272" s="736" t="str">
        <f>Tabla135[[#This Row],[Riesgo]]</f>
        <v/>
      </c>
      <c r="C1272" s="742" t="b">
        <f>Tabla135[[#This Row],[Identificado en paso 1 y 2?]]</f>
        <v>0</v>
      </c>
      <c r="D1272" s="727" t="str">
        <f>_xlfn.XLOOKUP(Tabla135[[#This Row],[Id Riesgo]],Tabla13[Id Riesgo],Tabla13[Probabilidad],"",1)</f>
        <v/>
      </c>
      <c r="E1272" s="727" t="str">
        <f>IF(C1272=TRUE,_xlfn.XLOOKUP(Tabla135[[#This Row],[Id Riesgo]],Tabla13[Id Riesgo],Tabla13[Porcentaje Impacto],"",1),"")</f>
        <v/>
      </c>
      <c r="F1272" s="290" t="s">
        <v>258</v>
      </c>
      <c r="G1272" s="415" t="b">
        <f>_xlfn.XLOOKUP(F1272,Tabla13[Id Riesgo],Tabla13[Registro diligenciado],FALSE,1)</f>
        <v>0</v>
      </c>
      <c r="H1272" s="290" t="str">
        <f>IF(G1272,_xlfn.XLOOKUP(F1272,Tabla6[Id Riesgo],Tabla6[DESCRIPCIÓN DEL RIESGO],FALSE,1),"")</f>
        <v/>
      </c>
      <c r="I1272" s="327" t="str">
        <f>_xlfn.XLOOKUP(Tabla135[[#This Row],[Id Riesgo]],Tabla13[Id Riesgo],Tabla13[Probabilidad])</f>
        <v/>
      </c>
      <c r="J1272" s="327" t="str">
        <f>_xlfn.XLOOKUP(Tabla135[[#This Row],[Id Riesgo]],Tabla13[Id Riesgo],Tabla13[Porcentaje Impacto],"",1)</f>
        <v/>
      </c>
      <c r="K1272" s="311">
        <v>1</v>
      </c>
      <c r="L1272" s="314"/>
      <c r="M1272" s="314"/>
      <c r="N1272" s="314"/>
      <c r="O1272" s="295"/>
      <c r="P1272" s="314"/>
      <c r="Q1272" s="328" t="str">
        <f>_xlfn.TEXTJOIN(" ",TRUE,Tabla135[[#This Row],[Actividad - Acción ¿Qué?
Inicia con verbo]],Tabla135[[#This Row],[Complemento
(Observaciones o desviaciones)]])</f>
        <v/>
      </c>
      <c r="R1272" s="295"/>
      <c r="S1272" s="327" t="str">
        <f>_xlfn.XLOOKUP(Tabla135[[#This Row],[Tipo de control]],Tabla7[Tipo de control],Tabla7[Peso],"",1)</f>
        <v/>
      </c>
      <c r="T1272" s="290" t="str">
        <f>_xlfn.XLOOKUP(Tabla135[[#This Row],[Tipo de control]],Tabla7[Tipo de control],Tabla7[Afectación matriz],"",1)</f>
        <v/>
      </c>
      <c r="U1272" s="295"/>
      <c r="V1272" s="327" t="str">
        <f>_xlfn.XLOOKUP(Tabla135[[#This Row],[Implementación]],Tabla11[Implementación],Tabla11[Peso],"",1)</f>
        <v/>
      </c>
      <c r="W1272" s="295"/>
      <c r="X1272" s="295"/>
      <c r="Y1272" s="295"/>
      <c r="Z1272" s="295"/>
      <c r="AA1272" s="310" t="str">
        <f>IFERROR(Tabla135[[#This Row],[Peso del control]]+Tabla135[[#This Row],[Peso de la implementación]],"")</f>
        <v/>
      </c>
      <c r="AB1272" s="310" t="str" cm="1">
        <f t="array" ref="AB1272">IFERROR(IF(Tabla135[[#This Row],[Registro diligenciado]]=TRUE,_xlfn.IFS(AND(Tabla135[[#This Row],[No. de Control]]=1,Tabla135[[#This Row],[Desplazamiento en la Matriz]]="Probabilidad"),D1272-(D1272*Tabla135[[#This Row],[Valor del control]]),AND(Tabla135[[#This Row],[No. de Control]]&gt;1,Tabla135[[#This Row],[Desplazamiento en la Matriz]]="Probabilidad"),AB1271-(AB1271*Tabla135[[#This Row],[Valor del control]]),AND(Tabla135[[#This Row],[No. de Control]]=1,Tabla135[[#This Row],[Desplazamiento en la Matriz]]="Impacto"),D1272,AND(Tabla135[[#This Row],[No. de Control]]&gt;1,Tabla135[[#This Row],[Desplazamiento en la Matriz]]="Impacto"),AB1271),""),"")</f>
        <v/>
      </c>
      <c r="AC1272" s="310" t="str" cm="1">
        <f t="array" ref="AC1272">IFERROR(IF(Tabla135[[#This Row],[Registro diligenciado]]=TRUE,_xlfn.IFS(AND(Tabla135[[#This Row],[No. de Control]]=1,Tabla135[[#This Row],[Desplazamiento en la Matriz]]="Impacto"),E1272-(E1272*Tabla135[[#This Row],[Valor del control]]),AND(Tabla135[[#This Row],[No. de Control]]&gt;1,Tabla135[[#This Row],[Desplazamiento en la Matriz]]="Impacto"),AC1271-(AC1271*Tabla135[[#This Row],[Valor del control]]),AND(Tabla135[[#This Row],[No. de Control]]=1,Tabla135[[#This Row],[Desplazamiento en la Matriz]]="Probabilidad"),E1272,AND(Tabla135[[#This Row],[No. de Control]]&gt;1,Tabla135[[#This Row],[Desplazamiento en la Matriz]]="Probabilidad"),AC1271),""),"")</f>
        <v/>
      </c>
      <c r="AD1272" s="310">
        <f>IFERROR(_xlfn.MINIFS(Tabla135[Probabilidad residual],Tabla135[Id Riesgo],Tabla135[[#This Row],[Id Riesgo]]),"")</f>
        <v>0</v>
      </c>
      <c r="AE1272" s="310">
        <f>IFERROR(_xlfn.MINIFS(Tabla135[Impacto residual],Tabla135[Id Riesgo],Tabla135[[#This Row],[Id Riesgo]]),"")</f>
        <v>0</v>
      </c>
      <c r="AF1272" s="310" t="str" cm="1">
        <f t="array" ref="AF127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72" s="310" t="str" cm="1">
        <f t="array" ref="AG127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7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72" s="213"/>
      <c r="AJ1272" s="727">
        <f>_xlfn.MINIFS(Tabla135[Probabilidad residual],Tabla135[Id Riesgo],Tabla135[[#This Row],[Id Riesgo]])</f>
        <v>0</v>
      </c>
      <c r="AK1272" s="727">
        <f>_xlfn.MINIFS(Tabla135[Impacto residual],Tabla135[Id Riesgo],Tabla135[[#This Row],[Id Riesgo]])</f>
        <v>0</v>
      </c>
      <c r="AL1272" s="727" t="str" cm="1">
        <f t="array" ref="AL1272">IFERROR(_xlfn.IFS(AND(AJ1272&gt;=CONFIGURACIÓN!$BF$6,AJ1272&lt;=CONFIGURACIÓN!$BG$6),CONFIGURACIÓN!$BE$6,AND(AJ1272&gt;=CONFIGURACIÓN!$BF$7,AJ1272&lt;=CONFIGURACIÓN!$BG$7),CONFIGURACIÓN!$BE$7,AND(AJ1272&gt;=CONFIGURACIÓN!$BF$8,AJ1272&lt;=CONFIGURACIÓN!$BG$8),CONFIGURACIÓN!$BE$8,AND(AJ1272&gt;=CONFIGURACIÓN!$BF$9,AJ1272&lt;=CONFIGURACIÓN!$BG$9),CONFIGURACIÓN!$BE$9,AND(AJ1272&gt;=CONFIGURACIÓN!$BF$10,AJ1272&lt;=CONFIGURACIÓN!$BG$10),CONFIGURACIÓN!$BE$10),"")</f>
        <v/>
      </c>
      <c r="AM1272" s="727" t="str" cm="1">
        <f t="array" ref="AM1272">IFERROR(_xlfn.IFS(AND(AK1272&gt;=CONFIGURACIÓN!$BJ$6,AK1272&lt;=CONFIGURACIÓN!$BK$6),CONFIGURACIÓN!$BI$6,AND(AK1272&gt;=CONFIGURACIÓN!$BJ$7,AK1272&lt;=CONFIGURACIÓN!$BK$7),CONFIGURACIÓN!$BI$7,AND(AK1272&gt;=CONFIGURACIÓN!$BJ$8,AK1272&lt;=CONFIGURACIÓN!$BK$8),CONFIGURACIÓN!$BI$8,AND(AK1272&gt;=CONFIGURACIÓN!$BJ$9,AK1272&lt;=CONFIGURACIÓN!$BK$9),CONFIGURACIÓN!$BI$9,AND(AK1272&gt;=CONFIGURACIÓN!$BJ$10,AK1272&lt;=CONFIGURACIÓN!$BK$10),CONFIGURACIÓN!$BI$10),"")</f>
        <v/>
      </c>
      <c r="AN1272" s="213"/>
      <c r="AO1272" s="213"/>
      <c r="AP1272" s="213"/>
      <c r="AQ1272" s="213"/>
      <c r="AR1272" s="213"/>
      <c r="AS1272" s="213"/>
      <c r="AT1272" s="213"/>
      <c r="AU1272" s="213"/>
      <c r="AV1272" s="213"/>
      <c r="AW1272" s="213"/>
      <c r="AX1272" s="213"/>
      <c r="AY1272" s="213"/>
    </row>
    <row r="1273" spans="1:51" ht="14.6" x14ac:dyDescent="0.4">
      <c r="A1273" s="735" t="str">
        <f>Tabla135[[#This Row],[Id Riesgo]]</f>
        <v>RC127</v>
      </c>
      <c r="B1273" s="736" t="str">
        <f>Tabla135[[#This Row],[Riesgo]]</f>
        <v/>
      </c>
      <c r="C1273" s="742" t="b">
        <f>Tabla135[[#This Row],[Identificado en paso 1 y 2?]]</f>
        <v>0</v>
      </c>
      <c r="D1273" s="727" t="str">
        <f>_xlfn.XLOOKUP(Tabla135[[#This Row],[Id Riesgo]],Tabla13[Id Riesgo],Tabla13[Probabilidad],"",1)</f>
        <v/>
      </c>
      <c r="E1273" s="727" t="str">
        <f>IF(C1273=TRUE,_xlfn.XLOOKUP(Tabla135[[#This Row],[Id Riesgo]],Tabla13[Id Riesgo],Tabla13[Porcentaje Impacto],"",1),"")</f>
        <v/>
      </c>
      <c r="F1273" s="290" t="str">
        <f t="shared" ref="F1273:F1281" si="126">F1272</f>
        <v>RC127</v>
      </c>
      <c r="G1273" s="415" t="b">
        <f>_xlfn.XLOOKUP(F1273,Tabla13[Id Riesgo],Tabla13[Registro diligenciado],FALSE,1)</f>
        <v>0</v>
      </c>
      <c r="H1273" s="290" t="str">
        <f>IF(G1273,_xlfn.XLOOKUP(F1273,Tabla6[Id Riesgo],Tabla6[DESCRIPCIÓN DEL RIESGO],FALSE,1),"")</f>
        <v/>
      </c>
      <c r="I1273" s="327" t="str">
        <f>_xlfn.XLOOKUP(Tabla135[[#This Row],[Id Riesgo]],Tabla13[Id Riesgo],Tabla13[Probabilidad])</f>
        <v/>
      </c>
      <c r="J1273" s="327" t="str">
        <f>_xlfn.XLOOKUP(Tabla135[[#This Row],[Id Riesgo]],Tabla13[Id Riesgo],Tabla13[Porcentaje Impacto],"",1)</f>
        <v/>
      </c>
      <c r="K1273" s="311">
        <v>2</v>
      </c>
      <c r="L1273" s="314"/>
      <c r="M1273" s="314"/>
      <c r="N1273" s="314"/>
      <c r="O1273" s="295"/>
      <c r="P1273" s="314"/>
      <c r="Q1273" s="328" t="str">
        <f>_xlfn.TEXTJOIN(" ",TRUE,Tabla135[[#This Row],[Actividad - Acción ¿Qué?
Inicia con verbo]],Tabla135[[#This Row],[Complemento
(Observaciones o desviaciones)]])</f>
        <v/>
      </c>
      <c r="R1273" s="295"/>
      <c r="S1273" s="327" t="str">
        <f>_xlfn.XLOOKUP(Tabla135[[#This Row],[Tipo de control]],Tabla7[Tipo de control],Tabla7[Peso],"",1)</f>
        <v/>
      </c>
      <c r="T1273" s="290" t="str">
        <f>_xlfn.XLOOKUP(Tabla135[[#This Row],[Tipo de control]],Tabla7[Tipo de control],Tabla7[Afectación matriz],"",1)</f>
        <v/>
      </c>
      <c r="U1273" s="295"/>
      <c r="V1273" s="327" t="str">
        <f>_xlfn.XLOOKUP(Tabla135[[#This Row],[Implementación]],Tabla11[Implementación],Tabla11[Peso],"",1)</f>
        <v/>
      </c>
      <c r="W1273" s="295"/>
      <c r="X1273" s="295"/>
      <c r="Y1273" s="295"/>
      <c r="Z1273" s="295"/>
      <c r="AA1273" s="310" t="str">
        <f>IFERROR(Tabla135[[#This Row],[Peso del control]]+Tabla135[[#This Row],[Peso de la implementación]],"")</f>
        <v/>
      </c>
      <c r="AB1273" s="310" t="str" cm="1">
        <f t="array" ref="AB1273">IFERROR(IF(Tabla135[[#This Row],[Registro diligenciado]]=TRUE,_xlfn.IFS(AND(Tabla135[[#This Row],[No. de Control]]=1,Tabla135[[#This Row],[Desplazamiento en la Matriz]]="Probabilidad"),D1273-(D1273*Tabla135[[#This Row],[Valor del control]]),AND(Tabla135[[#This Row],[No. de Control]]&gt;1,Tabla135[[#This Row],[Desplazamiento en la Matriz]]="Probabilidad"),AB1272-(AB1272*Tabla135[[#This Row],[Valor del control]]),AND(Tabla135[[#This Row],[No. de Control]]=1,Tabla135[[#This Row],[Desplazamiento en la Matriz]]="Impacto"),D1273,AND(Tabla135[[#This Row],[No. de Control]]&gt;1,Tabla135[[#This Row],[Desplazamiento en la Matriz]]="Impacto"),AB1272),""),"")</f>
        <v/>
      </c>
      <c r="AC1273" s="310" t="str" cm="1">
        <f t="array" ref="AC1273">IFERROR(IF(Tabla135[[#This Row],[Registro diligenciado]]=TRUE,_xlfn.IFS(AND(Tabla135[[#This Row],[No. de Control]]=1,Tabla135[[#This Row],[Desplazamiento en la Matriz]]="Impacto"),E1273-(E1273*Tabla135[[#This Row],[Valor del control]]),AND(Tabla135[[#This Row],[No. de Control]]&gt;1,Tabla135[[#This Row],[Desplazamiento en la Matriz]]="Impacto"),AC1272-(AC1272*Tabla135[[#This Row],[Valor del control]]),AND(Tabla135[[#This Row],[No. de Control]]=1,Tabla135[[#This Row],[Desplazamiento en la Matriz]]="Probabilidad"),E1273,AND(Tabla135[[#This Row],[No. de Control]]&gt;1,Tabla135[[#This Row],[Desplazamiento en la Matriz]]="Probabilidad"),AC1272),""),"")</f>
        <v/>
      </c>
      <c r="AD1273" s="310">
        <f>IFERROR(_xlfn.MINIFS(Tabla135[Probabilidad residual],Tabla135[Id Riesgo],Tabla135[[#This Row],[Id Riesgo]]),"")</f>
        <v>0</v>
      </c>
      <c r="AE1273" s="310">
        <f>IFERROR(_xlfn.MINIFS(Tabla135[Impacto residual],Tabla135[Id Riesgo],Tabla135[[#This Row],[Id Riesgo]]),"")</f>
        <v>0</v>
      </c>
      <c r="AF1273" s="310" t="str" cm="1">
        <f t="array" ref="AF127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73" s="310" t="str" cm="1">
        <f t="array" ref="AG127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7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73" s="213"/>
      <c r="AJ1273" s="727">
        <f>_xlfn.MINIFS(Tabla135[Probabilidad residual],Tabla135[Id Riesgo],Tabla135[[#This Row],[Id Riesgo]])</f>
        <v>0</v>
      </c>
      <c r="AK1273" s="727">
        <f>_xlfn.MINIFS(Tabla135[Impacto residual],Tabla135[Id Riesgo],Tabla135[[#This Row],[Id Riesgo]])</f>
        <v>0</v>
      </c>
      <c r="AL1273" s="727"/>
      <c r="AM1273" s="727"/>
      <c r="AN1273" s="213"/>
      <c r="AO1273" s="213"/>
      <c r="AP1273" s="213"/>
      <c r="AQ1273" s="213"/>
      <c r="AR1273" s="213"/>
      <c r="AS1273" s="213"/>
      <c r="AT1273" s="213"/>
      <c r="AU1273" s="213"/>
      <c r="AV1273" s="213"/>
      <c r="AW1273" s="213"/>
      <c r="AX1273" s="213"/>
      <c r="AY1273" s="213"/>
    </row>
    <row r="1274" spans="1:51" ht="14.6" x14ac:dyDescent="0.4">
      <c r="A1274" s="735" t="str">
        <f>Tabla135[[#This Row],[Id Riesgo]]</f>
        <v>RC127</v>
      </c>
      <c r="B1274" s="736" t="str">
        <f>Tabla135[[#This Row],[Riesgo]]</f>
        <v/>
      </c>
      <c r="C1274" s="742" t="b">
        <f>Tabla135[[#This Row],[Identificado en paso 1 y 2?]]</f>
        <v>0</v>
      </c>
      <c r="D1274" s="727" t="str">
        <f>_xlfn.XLOOKUP(Tabla135[[#This Row],[Id Riesgo]],Tabla13[Id Riesgo],Tabla13[Probabilidad],"",1)</f>
        <v/>
      </c>
      <c r="E1274" s="727" t="str">
        <f>IF(C1274=TRUE,_xlfn.XLOOKUP(Tabla135[[#This Row],[Id Riesgo]],Tabla13[Id Riesgo],Tabla13[Porcentaje Impacto],"",1),"")</f>
        <v/>
      </c>
      <c r="F1274" s="290" t="str">
        <f t="shared" si="126"/>
        <v>RC127</v>
      </c>
      <c r="G1274" s="415" t="b">
        <f>_xlfn.XLOOKUP(F1274,Tabla13[Id Riesgo],Tabla13[Registro diligenciado],FALSE,1)</f>
        <v>0</v>
      </c>
      <c r="H1274" s="290" t="str">
        <f>IF(G1274,_xlfn.XLOOKUP(F1274,Tabla6[Id Riesgo],Tabla6[DESCRIPCIÓN DEL RIESGO],FALSE,1),"")</f>
        <v/>
      </c>
      <c r="I1274" s="327" t="str">
        <f>_xlfn.XLOOKUP(Tabla135[[#This Row],[Id Riesgo]],Tabla13[Id Riesgo],Tabla13[Probabilidad])</f>
        <v/>
      </c>
      <c r="J1274" s="327" t="str">
        <f>_xlfn.XLOOKUP(Tabla135[[#This Row],[Id Riesgo]],Tabla13[Id Riesgo],Tabla13[Porcentaje Impacto],"",1)</f>
        <v/>
      </c>
      <c r="K1274" s="311">
        <v>3</v>
      </c>
      <c r="L1274" s="314"/>
      <c r="M1274" s="314"/>
      <c r="N1274" s="314"/>
      <c r="O1274" s="295"/>
      <c r="P1274" s="314"/>
      <c r="Q1274" s="328" t="str">
        <f>_xlfn.TEXTJOIN(" ",TRUE,Tabla135[[#This Row],[Actividad - Acción ¿Qué?
Inicia con verbo]],Tabla135[[#This Row],[Complemento
(Observaciones o desviaciones)]])</f>
        <v/>
      </c>
      <c r="R1274" s="295"/>
      <c r="S1274" s="327" t="str">
        <f>_xlfn.XLOOKUP(Tabla135[[#This Row],[Tipo de control]],Tabla7[Tipo de control],Tabla7[Peso],"",1)</f>
        <v/>
      </c>
      <c r="T1274" s="290" t="str">
        <f>_xlfn.XLOOKUP(Tabla135[[#This Row],[Tipo de control]],Tabla7[Tipo de control],Tabla7[Afectación matriz],"",1)</f>
        <v/>
      </c>
      <c r="U1274" s="295"/>
      <c r="V1274" s="327" t="str">
        <f>_xlfn.XLOOKUP(Tabla135[[#This Row],[Implementación]],Tabla11[Implementación],Tabla11[Peso],"",1)</f>
        <v/>
      </c>
      <c r="W1274" s="295"/>
      <c r="X1274" s="295"/>
      <c r="Y1274" s="295"/>
      <c r="Z1274" s="295"/>
      <c r="AA1274" s="310" t="str">
        <f>IFERROR(Tabla135[[#This Row],[Peso del control]]+Tabla135[[#This Row],[Peso de la implementación]],"")</f>
        <v/>
      </c>
      <c r="AB1274" s="310" t="str" cm="1">
        <f t="array" ref="AB1274">IFERROR(IF(Tabla135[[#This Row],[Registro diligenciado]]=TRUE,_xlfn.IFS(AND(Tabla135[[#This Row],[No. de Control]]=1,Tabla135[[#This Row],[Desplazamiento en la Matriz]]="Probabilidad"),D1274-(D1274*Tabla135[[#This Row],[Valor del control]]),AND(Tabla135[[#This Row],[No. de Control]]&gt;1,Tabla135[[#This Row],[Desplazamiento en la Matriz]]="Probabilidad"),AB1273-(AB1273*Tabla135[[#This Row],[Valor del control]]),AND(Tabla135[[#This Row],[No. de Control]]=1,Tabla135[[#This Row],[Desplazamiento en la Matriz]]="Impacto"),D1274,AND(Tabla135[[#This Row],[No. de Control]]&gt;1,Tabla135[[#This Row],[Desplazamiento en la Matriz]]="Impacto"),AB1273),""),"")</f>
        <v/>
      </c>
      <c r="AC1274" s="310" t="str" cm="1">
        <f t="array" ref="AC1274">IFERROR(IF(Tabla135[[#This Row],[Registro diligenciado]]=TRUE,_xlfn.IFS(AND(Tabla135[[#This Row],[No. de Control]]=1,Tabla135[[#This Row],[Desplazamiento en la Matriz]]="Impacto"),E1274-(E1274*Tabla135[[#This Row],[Valor del control]]),AND(Tabla135[[#This Row],[No. de Control]]&gt;1,Tabla135[[#This Row],[Desplazamiento en la Matriz]]="Impacto"),AC1273-(AC1273*Tabla135[[#This Row],[Valor del control]]),AND(Tabla135[[#This Row],[No. de Control]]=1,Tabla135[[#This Row],[Desplazamiento en la Matriz]]="Probabilidad"),E1274,AND(Tabla135[[#This Row],[No. de Control]]&gt;1,Tabla135[[#This Row],[Desplazamiento en la Matriz]]="Probabilidad"),AC1273),""),"")</f>
        <v/>
      </c>
      <c r="AD1274" s="310">
        <f>IFERROR(_xlfn.MINIFS(Tabla135[Probabilidad residual],Tabla135[Id Riesgo],Tabla135[[#This Row],[Id Riesgo]]),"")</f>
        <v>0</v>
      </c>
      <c r="AE1274" s="310">
        <f>IFERROR(_xlfn.MINIFS(Tabla135[Impacto residual],Tabla135[Id Riesgo],Tabla135[[#This Row],[Id Riesgo]]),"")</f>
        <v>0</v>
      </c>
      <c r="AF1274" s="310" t="str" cm="1">
        <f t="array" ref="AF127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74" s="310" t="str" cm="1">
        <f t="array" ref="AG127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7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74" s="213"/>
      <c r="AJ1274" s="727">
        <f>_xlfn.MINIFS(Tabla135[Probabilidad residual],Tabla135[Id Riesgo],Tabla135[[#This Row],[Id Riesgo]])</f>
        <v>0</v>
      </c>
      <c r="AK1274" s="727">
        <f>_xlfn.MINIFS(Tabla135[Impacto residual],Tabla135[Id Riesgo],Tabla135[[#This Row],[Id Riesgo]])</f>
        <v>0</v>
      </c>
      <c r="AL1274" s="727"/>
      <c r="AM1274" s="727"/>
      <c r="AN1274" s="213"/>
      <c r="AO1274" s="213"/>
      <c r="AP1274" s="213"/>
      <c r="AQ1274" s="213"/>
      <c r="AR1274" s="213"/>
      <c r="AS1274" s="213"/>
      <c r="AT1274" s="213"/>
      <c r="AU1274" s="213"/>
      <c r="AV1274" s="213"/>
      <c r="AW1274" s="213"/>
      <c r="AX1274" s="213"/>
      <c r="AY1274" s="213"/>
    </row>
    <row r="1275" spans="1:51" ht="14.6" x14ac:dyDescent="0.4">
      <c r="A1275" s="735" t="str">
        <f>Tabla135[[#This Row],[Id Riesgo]]</f>
        <v>RC127</v>
      </c>
      <c r="B1275" s="736" t="str">
        <f>Tabla135[[#This Row],[Riesgo]]</f>
        <v/>
      </c>
      <c r="C1275" s="742" t="b">
        <f>Tabla135[[#This Row],[Identificado en paso 1 y 2?]]</f>
        <v>0</v>
      </c>
      <c r="D1275" s="727" t="str">
        <f>_xlfn.XLOOKUP(Tabla135[[#This Row],[Id Riesgo]],Tabla13[Id Riesgo],Tabla13[Probabilidad],"",1)</f>
        <v/>
      </c>
      <c r="E1275" s="727" t="str">
        <f>IF(C1275=TRUE,_xlfn.XLOOKUP(Tabla135[[#This Row],[Id Riesgo]],Tabla13[Id Riesgo],Tabla13[Porcentaje Impacto],"",1),"")</f>
        <v/>
      </c>
      <c r="F1275" s="290" t="str">
        <f t="shared" si="126"/>
        <v>RC127</v>
      </c>
      <c r="G1275" s="415" t="b">
        <f>_xlfn.XLOOKUP(F1275,Tabla13[Id Riesgo],Tabla13[Registro diligenciado],FALSE,1)</f>
        <v>0</v>
      </c>
      <c r="H1275" s="290" t="str">
        <f>IF(G1275,_xlfn.XLOOKUP(F1275,Tabla6[Id Riesgo],Tabla6[DESCRIPCIÓN DEL RIESGO],FALSE,1),"")</f>
        <v/>
      </c>
      <c r="I1275" s="327" t="str">
        <f>_xlfn.XLOOKUP(Tabla135[[#This Row],[Id Riesgo]],Tabla13[Id Riesgo],Tabla13[Probabilidad])</f>
        <v/>
      </c>
      <c r="J1275" s="327" t="str">
        <f>_xlfn.XLOOKUP(Tabla135[[#This Row],[Id Riesgo]],Tabla13[Id Riesgo],Tabla13[Porcentaje Impacto],"",1)</f>
        <v/>
      </c>
      <c r="K1275" s="311">
        <v>4</v>
      </c>
      <c r="L1275" s="314"/>
      <c r="M1275" s="314"/>
      <c r="N1275" s="314"/>
      <c r="O1275" s="295"/>
      <c r="P1275" s="314"/>
      <c r="Q1275" s="328" t="str">
        <f>_xlfn.TEXTJOIN(" ",TRUE,Tabla135[[#This Row],[Actividad - Acción ¿Qué?
Inicia con verbo]],Tabla135[[#This Row],[Complemento
(Observaciones o desviaciones)]])</f>
        <v/>
      </c>
      <c r="R1275" s="295"/>
      <c r="S1275" s="327" t="str">
        <f>_xlfn.XLOOKUP(Tabla135[[#This Row],[Tipo de control]],Tabla7[Tipo de control],Tabla7[Peso],"",1)</f>
        <v/>
      </c>
      <c r="T1275" s="290" t="str">
        <f>_xlfn.XLOOKUP(Tabla135[[#This Row],[Tipo de control]],Tabla7[Tipo de control],Tabla7[Afectación matriz],"",1)</f>
        <v/>
      </c>
      <c r="U1275" s="295"/>
      <c r="V1275" s="327" t="str">
        <f>_xlfn.XLOOKUP(Tabla135[[#This Row],[Implementación]],Tabla11[Implementación],Tabla11[Peso],"",1)</f>
        <v/>
      </c>
      <c r="W1275" s="295"/>
      <c r="X1275" s="295"/>
      <c r="Y1275" s="295"/>
      <c r="Z1275" s="295"/>
      <c r="AA1275" s="310" t="str">
        <f>IFERROR(Tabla135[[#This Row],[Peso del control]]+Tabla135[[#This Row],[Peso de la implementación]],"")</f>
        <v/>
      </c>
      <c r="AB1275" s="310" t="str" cm="1">
        <f t="array" ref="AB1275">IFERROR(IF(Tabla135[[#This Row],[Registro diligenciado]]=TRUE,_xlfn.IFS(AND(Tabla135[[#This Row],[No. de Control]]=1,Tabla135[[#This Row],[Desplazamiento en la Matriz]]="Probabilidad"),D1275-(D1275*Tabla135[[#This Row],[Valor del control]]),AND(Tabla135[[#This Row],[No. de Control]]&gt;1,Tabla135[[#This Row],[Desplazamiento en la Matriz]]="Probabilidad"),AB1274-(AB1274*Tabla135[[#This Row],[Valor del control]]),AND(Tabla135[[#This Row],[No. de Control]]=1,Tabla135[[#This Row],[Desplazamiento en la Matriz]]="Impacto"),D1275,AND(Tabla135[[#This Row],[No. de Control]]&gt;1,Tabla135[[#This Row],[Desplazamiento en la Matriz]]="Impacto"),AB1274),""),"")</f>
        <v/>
      </c>
      <c r="AC1275" s="310" t="str" cm="1">
        <f t="array" ref="AC1275">IFERROR(IF(Tabla135[[#This Row],[Registro diligenciado]]=TRUE,_xlfn.IFS(AND(Tabla135[[#This Row],[No. de Control]]=1,Tabla135[[#This Row],[Desplazamiento en la Matriz]]="Impacto"),E1275-(E1275*Tabla135[[#This Row],[Valor del control]]),AND(Tabla135[[#This Row],[No. de Control]]&gt;1,Tabla135[[#This Row],[Desplazamiento en la Matriz]]="Impacto"),AC1274-(AC1274*Tabla135[[#This Row],[Valor del control]]),AND(Tabla135[[#This Row],[No. de Control]]=1,Tabla135[[#This Row],[Desplazamiento en la Matriz]]="Probabilidad"),E1275,AND(Tabla135[[#This Row],[No. de Control]]&gt;1,Tabla135[[#This Row],[Desplazamiento en la Matriz]]="Probabilidad"),AC1274),""),"")</f>
        <v/>
      </c>
      <c r="AD1275" s="310">
        <f>IFERROR(_xlfn.MINIFS(Tabla135[Probabilidad residual],Tabla135[Id Riesgo],Tabla135[[#This Row],[Id Riesgo]]),"")</f>
        <v>0</v>
      </c>
      <c r="AE1275" s="310">
        <f>IFERROR(_xlfn.MINIFS(Tabla135[Impacto residual],Tabla135[Id Riesgo],Tabla135[[#This Row],[Id Riesgo]]),"")</f>
        <v>0</v>
      </c>
      <c r="AF1275" s="310" t="str" cm="1">
        <f t="array" ref="AF127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75" s="310" t="str" cm="1">
        <f t="array" ref="AG127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7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75" s="213"/>
      <c r="AJ1275" s="727">
        <f>_xlfn.MINIFS(Tabla135[Probabilidad residual],Tabla135[Id Riesgo],Tabla135[[#This Row],[Id Riesgo]])</f>
        <v>0</v>
      </c>
      <c r="AK1275" s="727">
        <f>_xlfn.MINIFS(Tabla135[Impacto residual],Tabla135[Id Riesgo],Tabla135[[#This Row],[Id Riesgo]])</f>
        <v>0</v>
      </c>
      <c r="AL1275" s="727"/>
      <c r="AM1275" s="727"/>
      <c r="AN1275" s="213"/>
      <c r="AO1275" s="213"/>
      <c r="AP1275" s="213"/>
      <c r="AQ1275" s="213"/>
      <c r="AR1275" s="213"/>
      <c r="AS1275" s="213"/>
      <c r="AT1275" s="213"/>
      <c r="AU1275" s="213"/>
      <c r="AV1275" s="213"/>
      <c r="AW1275" s="213"/>
      <c r="AX1275" s="213"/>
      <c r="AY1275" s="213"/>
    </row>
    <row r="1276" spans="1:51" ht="14.6" x14ac:dyDescent="0.4">
      <c r="A1276" s="735" t="str">
        <f>Tabla135[[#This Row],[Id Riesgo]]</f>
        <v>RC127</v>
      </c>
      <c r="B1276" s="736" t="str">
        <f>Tabla135[[#This Row],[Riesgo]]</f>
        <v/>
      </c>
      <c r="C1276" s="742" t="b">
        <f>Tabla135[[#This Row],[Identificado en paso 1 y 2?]]</f>
        <v>0</v>
      </c>
      <c r="D1276" s="727" t="str">
        <f>_xlfn.XLOOKUP(Tabla135[[#This Row],[Id Riesgo]],Tabla13[Id Riesgo],Tabla13[Probabilidad],"",1)</f>
        <v/>
      </c>
      <c r="E1276" s="727" t="str">
        <f>IF(C1276=TRUE,_xlfn.XLOOKUP(Tabla135[[#This Row],[Id Riesgo]],Tabla13[Id Riesgo],Tabla13[Porcentaje Impacto],"",1),"")</f>
        <v/>
      </c>
      <c r="F1276" s="290" t="str">
        <f t="shared" si="126"/>
        <v>RC127</v>
      </c>
      <c r="G1276" s="415" t="b">
        <f>_xlfn.XLOOKUP(F1276,Tabla13[Id Riesgo],Tabla13[Registro diligenciado],FALSE,1)</f>
        <v>0</v>
      </c>
      <c r="H1276" s="290" t="str">
        <f>IF(G1276,_xlfn.XLOOKUP(F1276,Tabla6[Id Riesgo],Tabla6[DESCRIPCIÓN DEL RIESGO],FALSE,1),"")</f>
        <v/>
      </c>
      <c r="I1276" s="327" t="str">
        <f>_xlfn.XLOOKUP(Tabla135[[#This Row],[Id Riesgo]],Tabla13[Id Riesgo],Tabla13[Probabilidad])</f>
        <v/>
      </c>
      <c r="J1276" s="327" t="str">
        <f>_xlfn.XLOOKUP(Tabla135[[#This Row],[Id Riesgo]],Tabla13[Id Riesgo],Tabla13[Porcentaje Impacto],"",1)</f>
        <v/>
      </c>
      <c r="K1276" s="311">
        <v>5</v>
      </c>
      <c r="L1276" s="314"/>
      <c r="M1276" s="314"/>
      <c r="N1276" s="314"/>
      <c r="O1276" s="295"/>
      <c r="P1276" s="314"/>
      <c r="Q1276" s="328" t="str">
        <f>_xlfn.TEXTJOIN(" ",TRUE,Tabla135[[#This Row],[Actividad - Acción ¿Qué?
Inicia con verbo]],Tabla135[[#This Row],[Complemento
(Observaciones o desviaciones)]])</f>
        <v/>
      </c>
      <c r="R1276" s="295"/>
      <c r="S1276" s="327" t="str">
        <f>_xlfn.XLOOKUP(Tabla135[[#This Row],[Tipo de control]],Tabla7[Tipo de control],Tabla7[Peso],"",1)</f>
        <v/>
      </c>
      <c r="T1276" s="290" t="str">
        <f>_xlfn.XLOOKUP(Tabla135[[#This Row],[Tipo de control]],Tabla7[Tipo de control],Tabla7[Afectación matriz],"",1)</f>
        <v/>
      </c>
      <c r="U1276" s="295"/>
      <c r="V1276" s="327" t="str">
        <f>_xlfn.XLOOKUP(Tabla135[[#This Row],[Implementación]],Tabla11[Implementación],Tabla11[Peso],"",1)</f>
        <v/>
      </c>
      <c r="W1276" s="295"/>
      <c r="X1276" s="295"/>
      <c r="Y1276" s="295"/>
      <c r="Z1276" s="295"/>
      <c r="AA1276" s="310" t="str">
        <f>IFERROR(Tabla135[[#This Row],[Peso del control]]+Tabla135[[#This Row],[Peso de la implementación]],"")</f>
        <v/>
      </c>
      <c r="AB1276" s="310" t="str" cm="1">
        <f t="array" ref="AB1276">IFERROR(IF(Tabla135[[#This Row],[Registro diligenciado]]=TRUE,_xlfn.IFS(AND(Tabla135[[#This Row],[No. de Control]]=1,Tabla135[[#This Row],[Desplazamiento en la Matriz]]="Probabilidad"),D1276-(D1276*Tabla135[[#This Row],[Valor del control]]),AND(Tabla135[[#This Row],[No. de Control]]&gt;1,Tabla135[[#This Row],[Desplazamiento en la Matriz]]="Probabilidad"),AB1275-(AB1275*Tabla135[[#This Row],[Valor del control]]),AND(Tabla135[[#This Row],[No. de Control]]=1,Tabla135[[#This Row],[Desplazamiento en la Matriz]]="Impacto"),D1276,AND(Tabla135[[#This Row],[No. de Control]]&gt;1,Tabla135[[#This Row],[Desplazamiento en la Matriz]]="Impacto"),AB1275),""),"")</f>
        <v/>
      </c>
      <c r="AC1276" s="310" t="str" cm="1">
        <f t="array" ref="AC1276">IFERROR(IF(Tabla135[[#This Row],[Registro diligenciado]]=TRUE,_xlfn.IFS(AND(Tabla135[[#This Row],[No. de Control]]=1,Tabla135[[#This Row],[Desplazamiento en la Matriz]]="Impacto"),E1276-(E1276*Tabla135[[#This Row],[Valor del control]]),AND(Tabla135[[#This Row],[No. de Control]]&gt;1,Tabla135[[#This Row],[Desplazamiento en la Matriz]]="Impacto"),AC1275-(AC1275*Tabla135[[#This Row],[Valor del control]]),AND(Tabla135[[#This Row],[No. de Control]]=1,Tabla135[[#This Row],[Desplazamiento en la Matriz]]="Probabilidad"),E1276,AND(Tabla135[[#This Row],[No. de Control]]&gt;1,Tabla135[[#This Row],[Desplazamiento en la Matriz]]="Probabilidad"),AC1275),""),"")</f>
        <v/>
      </c>
      <c r="AD1276" s="310">
        <f>IFERROR(_xlfn.MINIFS(Tabla135[Probabilidad residual],Tabla135[Id Riesgo],Tabla135[[#This Row],[Id Riesgo]]),"")</f>
        <v>0</v>
      </c>
      <c r="AE1276" s="310">
        <f>IFERROR(_xlfn.MINIFS(Tabla135[Impacto residual],Tabla135[Id Riesgo],Tabla135[[#This Row],[Id Riesgo]]),"")</f>
        <v>0</v>
      </c>
      <c r="AF1276" s="310" t="str" cm="1">
        <f t="array" ref="AF127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76" s="310" t="str" cm="1">
        <f t="array" ref="AG127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7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76" s="213"/>
      <c r="AJ1276" s="727">
        <f>_xlfn.MINIFS(Tabla135[Probabilidad residual],Tabla135[Id Riesgo],Tabla135[[#This Row],[Id Riesgo]])</f>
        <v>0</v>
      </c>
      <c r="AK1276" s="727">
        <f>_xlfn.MINIFS(Tabla135[Impacto residual],Tabla135[Id Riesgo],Tabla135[[#This Row],[Id Riesgo]])</f>
        <v>0</v>
      </c>
      <c r="AL1276" s="727"/>
      <c r="AM1276" s="727"/>
      <c r="AN1276" s="213"/>
      <c r="AO1276" s="213"/>
      <c r="AP1276" s="213"/>
      <c r="AQ1276" s="213"/>
      <c r="AR1276" s="213"/>
      <c r="AS1276" s="213"/>
      <c r="AT1276" s="213"/>
      <c r="AU1276" s="213"/>
      <c r="AV1276" s="213"/>
      <c r="AW1276" s="213"/>
      <c r="AX1276" s="213"/>
      <c r="AY1276" s="213"/>
    </row>
    <row r="1277" spans="1:51" ht="14.6" x14ac:dyDescent="0.4">
      <c r="A1277" s="735" t="str">
        <f>Tabla135[[#This Row],[Id Riesgo]]</f>
        <v>RC127</v>
      </c>
      <c r="B1277" s="736" t="str">
        <f>Tabla135[[#This Row],[Riesgo]]</f>
        <v/>
      </c>
      <c r="C1277" s="742" t="b">
        <f>Tabla135[[#This Row],[Identificado en paso 1 y 2?]]</f>
        <v>0</v>
      </c>
      <c r="D1277" s="727" t="str">
        <f>_xlfn.XLOOKUP(Tabla135[[#This Row],[Id Riesgo]],Tabla13[Id Riesgo],Tabla13[Probabilidad],"",1)</f>
        <v/>
      </c>
      <c r="E1277" s="727" t="str">
        <f>IF(C1277=TRUE,_xlfn.XLOOKUP(Tabla135[[#This Row],[Id Riesgo]],Tabla13[Id Riesgo],Tabla13[Porcentaje Impacto],"",1),"")</f>
        <v/>
      </c>
      <c r="F1277" s="290" t="str">
        <f t="shared" si="126"/>
        <v>RC127</v>
      </c>
      <c r="G1277" s="415" t="b">
        <f>_xlfn.XLOOKUP(F1277,Tabla13[Id Riesgo],Tabla13[Registro diligenciado],FALSE,1)</f>
        <v>0</v>
      </c>
      <c r="H1277" s="290" t="str">
        <f>IF(G1277,_xlfn.XLOOKUP(F1277,Tabla6[Id Riesgo],Tabla6[DESCRIPCIÓN DEL RIESGO],FALSE,1),"")</f>
        <v/>
      </c>
      <c r="I1277" s="327" t="str">
        <f>_xlfn.XLOOKUP(Tabla135[[#This Row],[Id Riesgo]],Tabla13[Id Riesgo],Tabla13[Probabilidad])</f>
        <v/>
      </c>
      <c r="J1277" s="327" t="str">
        <f>_xlfn.XLOOKUP(Tabla135[[#This Row],[Id Riesgo]],Tabla13[Id Riesgo],Tabla13[Porcentaje Impacto],"",1)</f>
        <v/>
      </c>
      <c r="K1277" s="311">
        <v>6</v>
      </c>
      <c r="L1277" s="314"/>
      <c r="M1277" s="314"/>
      <c r="N1277" s="314"/>
      <c r="O1277" s="295"/>
      <c r="P1277" s="314"/>
      <c r="Q1277" s="328" t="str">
        <f>_xlfn.TEXTJOIN(" ",TRUE,Tabla135[[#This Row],[Actividad - Acción ¿Qué?
Inicia con verbo]],Tabla135[[#This Row],[Complemento
(Observaciones o desviaciones)]])</f>
        <v/>
      </c>
      <c r="R1277" s="295"/>
      <c r="S1277" s="327" t="str">
        <f>_xlfn.XLOOKUP(Tabla135[[#This Row],[Tipo de control]],Tabla7[Tipo de control],Tabla7[Peso],"",1)</f>
        <v/>
      </c>
      <c r="T1277" s="290" t="str">
        <f>_xlfn.XLOOKUP(Tabla135[[#This Row],[Tipo de control]],Tabla7[Tipo de control],Tabla7[Afectación matriz],"",1)</f>
        <v/>
      </c>
      <c r="U1277" s="295"/>
      <c r="V1277" s="327" t="str">
        <f>_xlfn.XLOOKUP(Tabla135[[#This Row],[Implementación]],Tabla11[Implementación],Tabla11[Peso],"",1)</f>
        <v/>
      </c>
      <c r="W1277" s="295"/>
      <c r="X1277" s="295"/>
      <c r="Y1277" s="295"/>
      <c r="Z1277" s="295"/>
      <c r="AA1277" s="310" t="str">
        <f>IFERROR(Tabla135[[#This Row],[Peso del control]]+Tabla135[[#This Row],[Peso de la implementación]],"")</f>
        <v/>
      </c>
      <c r="AB1277" s="310" t="str" cm="1">
        <f t="array" ref="AB1277">IFERROR(IF(Tabla135[[#This Row],[Registro diligenciado]]=TRUE,_xlfn.IFS(AND(Tabla135[[#This Row],[No. de Control]]=1,Tabla135[[#This Row],[Desplazamiento en la Matriz]]="Probabilidad"),D1277-(D1277*Tabla135[[#This Row],[Valor del control]]),AND(Tabla135[[#This Row],[No. de Control]]&gt;1,Tabla135[[#This Row],[Desplazamiento en la Matriz]]="Probabilidad"),AB1276-(AB1276*Tabla135[[#This Row],[Valor del control]]),AND(Tabla135[[#This Row],[No. de Control]]=1,Tabla135[[#This Row],[Desplazamiento en la Matriz]]="Impacto"),D1277,AND(Tabla135[[#This Row],[No. de Control]]&gt;1,Tabla135[[#This Row],[Desplazamiento en la Matriz]]="Impacto"),AB1276),""),"")</f>
        <v/>
      </c>
      <c r="AC1277" s="310" t="str" cm="1">
        <f t="array" ref="AC1277">IFERROR(IF(Tabla135[[#This Row],[Registro diligenciado]]=TRUE,_xlfn.IFS(AND(Tabla135[[#This Row],[No. de Control]]=1,Tabla135[[#This Row],[Desplazamiento en la Matriz]]="Impacto"),E1277-(E1277*Tabla135[[#This Row],[Valor del control]]),AND(Tabla135[[#This Row],[No. de Control]]&gt;1,Tabla135[[#This Row],[Desplazamiento en la Matriz]]="Impacto"),AC1276-(AC1276*Tabla135[[#This Row],[Valor del control]]),AND(Tabla135[[#This Row],[No. de Control]]=1,Tabla135[[#This Row],[Desplazamiento en la Matriz]]="Probabilidad"),E1277,AND(Tabla135[[#This Row],[No. de Control]]&gt;1,Tabla135[[#This Row],[Desplazamiento en la Matriz]]="Probabilidad"),AC1276),""),"")</f>
        <v/>
      </c>
      <c r="AD1277" s="310">
        <f>IFERROR(_xlfn.MINIFS(Tabla135[Probabilidad residual],Tabla135[Id Riesgo],Tabla135[[#This Row],[Id Riesgo]]),"")</f>
        <v>0</v>
      </c>
      <c r="AE1277" s="310">
        <f>IFERROR(_xlfn.MINIFS(Tabla135[Impacto residual],Tabla135[Id Riesgo],Tabla135[[#This Row],[Id Riesgo]]),"")</f>
        <v>0</v>
      </c>
      <c r="AF1277" s="310" t="str" cm="1">
        <f t="array" ref="AF127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77" s="310" t="str" cm="1">
        <f t="array" ref="AG127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7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77" s="213"/>
      <c r="AJ1277" s="727">
        <f>_xlfn.MINIFS(Tabla135[Probabilidad residual],Tabla135[Id Riesgo],Tabla135[[#This Row],[Id Riesgo]])</f>
        <v>0</v>
      </c>
      <c r="AK1277" s="727">
        <f>_xlfn.MINIFS(Tabla135[Impacto residual],Tabla135[Id Riesgo],Tabla135[[#This Row],[Id Riesgo]])</f>
        <v>0</v>
      </c>
      <c r="AL1277" s="727"/>
      <c r="AM1277" s="727"/>
      <c r="AN1277" s="213"/>
      <c r="AO1277" s="213"/>
      <c r="AP1277" s="213"/>
      <c r="AQ1277" s="213"/>
      <c r="AR1277" s="213"/>
      <c r="AS1277" s="213"/>
      <c r="AT1277" s="213"/>
      <c r="AU1277" s="213"/>
      <c r="AV1277" s="213"/>
      <c r="AW1277" s="213"/>
      <c r="AX1277" s="213"/>
      <c r="AY1277" s="213"/>
    </row>
    <row r="1278" spans="1:51" ht="14.6" x14ac:dyDescent="0.4">
      <c r="A1278" s="735" t="str">
        <f>Tabla135[[#This Row],[Id Riesgo]]</f>
        <v>RC127</v>
      </c>
      <c r="B1278" s="736" t="str">
        <f>Tabla135[[#This Row],[Riesgo]]</f>
        <v/>
      </c>
      <c r="C1278" s="742" t="b">
        <f>Tabla135[[#This Row],[Identificado en paso 1 y 2?]]</f>
        <v>0</v>
      </c>
      <c r="D1278" s="727" t="str">
        <f>_xlfn.XLOOKUP(Tabla135[[#This Row],[Id Riesgo]],Tabla13[Id Riesgo],Tabla13[Probabilidad],"",1)</f>
        <v/>
      </c>
      <c r="E1278" s="727" t="str">
        <f>IF(C1278=TRUE,_xlfn.XLOOKUP(Tabla135[[#This Row],[Id Riesgo]],Tabla13[Id Riesgo],Tabla13[Porcentaje Impacto],"",1),"")</f>
        <v/>
      </c>
      <c r="F1278" s="290" t="str">
        <f t="shared" si="126"/>
        <v>RC127</v>
      </c>
      <c r="G1278" s="415" t="b">
        <f>_xlfn.XLOOKUP(F1278,Tabla13[Id Riesgo],Tabla13[Registro diligenciado],FALSE,1)</f>
        <v>0</v>
      </c>
      <c r="H1278" s="290" t="str">
        <f>IF(G1278,_xlfn.XLOOKUP(F1278,Tabla6[Id Riesgo],Tabla6[DESCRIPCIÓN DEL RIESGO],FALSE,1),"")</f>
        <v/>
      </c>
      <c r="I1278" s="327" t="str">
        <f>_xlfn.XLOOKUP(Tabla135[[#This Row],[Id Riesgo]],Tabla13[Id Riesgo],Tabla13[Probabilidad])</f>
        <v/>
      </c>
      <c r="J1278" s="327" t="str">
        <f>_xlfn.XLOOKUP(Tabla135[[#This Row],[Id Riesgo]],Tabla13[Id Riesgo],Tabla13[Porcentaje Impacto],"",1)</f>
        <v/>
      </c>
      <c r="K1278" s="311">
        <v>7</v>
      </c>
      <c r="L1278" s="314"/>
      <c r="M1278" s="314"/>
      <c r="N1278" s="314"/>
      <c r="O1278" s="295"/>
      <c r="P1278" s="314"/>
      <c r="Q1278" s="328" t="str">
        <f>_xlfn.TEXTJOIN(" ",TRUE,Tabla135[[#This Row],[Actividad - Acción ¿Qué?
Inicia con verbo]],Tabla135[[#This Row],[Complemento
(Observaciones o desviaciones)]])</f>
        <v/>
      </c>
      <c r="R1278" s="295"/>
      <c r="S1278" s="327" t="str">
        <f>_xlfn.XLOOKUP(Tabla135[[#This Row],[Tipo de control]],Tabla7[Tipo de control],Tabla7[Peso],"",1)</f>
        <v/>
      </c>
      <c r="T1278" s="290" t="str">
        <f>_xlfn.XLOOKUP(Tabla135[[#This Row],[Tipo de control]],Tabla7[Tipo de control],Tabla7[Afectación matriz],"",1)</f>
        <v/>
      </c>
      <c r="U1278" s="295"/>
      <c r="V1278" s="327" t="str">
        <f>_xlfn.XLOOKUP(Tabla135[[#This Row],[Implementación]],Tabla11[Implementación],Tabla11[Peso],"",1)</f>
        <v/>
      </c>
      <c r="W1278" s="295"/>
      <c r="X1278" s="295"/>
      <c r="Y1278" s="295"/>
      <c r="Z1278" s="295"/>
      <c r="AA1278" s="310" t="str">
        <f>IFERROR(Tabla135[[#This Row],[Peso del control]]+Tabla135[[#This Row],[Peso de la implementación]],"")</f>
        <v/>
      </c>
      <c r="AB1278" s="310" t="str" cm="1">
        <f t="array" ref="AB1278">IFERROR(IF(Tabla135[[#This Row],[Registro diligenciado]]=TRUE,_xlfn.IFS(AND(Tabla135[[#This Row],[No. de Control]]=1,Tabla135[[#This Row],[Desplazamiento en la Matriz]]="Probabilidad"),D1278-(D1278*Tabla135[[#This Row],[Valor del control]]),AND(Tabla135[[#This Row],[No. de Control]]&gt;1,Tabla135[[#This Row],[Desplazamiento en la Matriz]]="Probabilidad"),AB1277-(AB1277*Tabla135[[#This Row],[Valor del control]]),AND(Tabla135[[#This Row],[No. de Control]]=1,Tabla135[[#This Row],[Desplazamiento en la Matriz]]="Impacto"),D1278,AND(Tabla135[[#This Row],[No. de Control]]&gt;1,Tabla135[[#This Row],[Desplazamiento en la Matriz]]="Impacto"),AB1277),""),"")</f>
        <v/>
      </c>
      <c r="AC1278" s="310" t="str" cm="1">
        <f t="array" ref="AC1278">IFERROR(IF(Tabla135[[#This Row],[Registro diligenciado]]=TRUE,_xlfn.IFS(AND(Tabla135[[#This Row],[No. de Control]]=1,Tabla135[[#This Row],[Desplazamiento en la Matriz]]="Impacto"),E1278-(E1278*Tabla135[[#This Row],[Valor del control]]),AND(Tabla135[[#This Row],[No. de Control]]&gt;1,Tabla135[[#This Row],[Desplazamiento en la Matriz]]="Impacto"),AC1277-(AC1277*Tabla135[[#This Row],[Valor del control]]),AND(Tabla135[[#This Row],[No. de Control]]=1,Tabla135[[#This Row],[Desplazamiento en la Matriz]]="Probabilidad"),E1278,AND(Tabla135[[#This Row],[No. de Control]]&gt;1,Tabla135[[#This Row],[Desplazamiento en la Matriz]]="Probabilidad"),AC1277),""),"")</f>
        <v/>
      </c>
      <c r="AD1278" s="310">
        <f>IFERROR(_xlfn.MINIFS(Tabla135[Probabilidad residual],Tabla135[Id Riesgo],Tabla135[[#This Row],[Id Riesgo]]),"")</f>
        <v>0</v>
      </c>
      <c r="AE1278" s="310">
        <f>IFERROR(_xlfn.MINIFS(Tabla135[Impacto residual],Tabla135[Id Riesgo],Tabla135[[#This Row],[Id Riesgo]]),"")</f>
        <v>0</v>
      </c>
      <c r="AF1278" s="310" t="str" cm="1">
        <f t="array" ref="AF127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78" s="310" t="str" cm="1">
        <f t="array" ref="AG127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7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78" s="213"/>
      <c r="AJ1278" s="727">
        <f>_xlfn.MINIFS(Tabla135[Probabilidad residual],Tabla135[Id Riesgo],Tabla135[[#This Row],[Id Riesgo]])</f>
        <v>0</v>
      </c>
      <c r="AK1278" s="727">
        <f>_xlfn.MINIFS(Tabla135[Impacto residual],Tabla135[Id Riesgo],Tabla135[[#This Row],[Id Riesgo]])</f>
        <v>0</v>
      </c>
      <c r="AL1278" s="727"/>
      <c r="AM1278" s="727"/>
      <c r="AN1278" s="213"/>
      <c r="AO1278" s="213"/>
      <c r="AP1278" s="213"/>
      <c r="AQ1278" s="213"/>
      <c r="AR1278" s="213"/>
      <c r="AS1278" s="213"/>
      <c r="AT1278" s="213"/>
      <c r="AU1278" s="213"/>
      <c r="AV1278" s="213"/>
      <c r="AW1278" s="213"/>
      <c r="AX1278" s="213"/>
      <c r="AY1278" s="213"/>
    </row>
    <row r="1279" spans="1:51" ht="14.6" x14ac:dyDescent="0.4">
      <c r="A1279" s="735" t="str">
        <f>Tabla135[[#This Row],[Id Riesgo]]</f>
        <v>RC127</v>
      </c>
      <c r="B1279" s="736" t="str">
        <f>Tabla135[[#This Row],[Riesgo]]</f>
        <v/>
      </c>
      <c r="C1279" s="742" t="b">
        <f>Tabla135[[#This Row],[Identificado en paso 1 y 2?]]</f>
        <v>0</v>
      </c>
      <c r="D1279" s="727" t="str">
        <f>_xlfn.XLOOKUP(Tabla135[[#This Row],[Id Riesgo]],Tabla13[Id Riesgo],Tabla13[Probabilidad],"",1)</f>
        <v/>
      </c>
      <c r="E1279" s="727" t="str">
        <f>IF(C1279=TRUE,_xlfn.XLOOKUP(Tabla135[[#This Row],[Id Riesgo]],Tabla13[Id Riesgo],Tabla13[Porcentaje Impacto],"",1),"")</f>
        <v/>
      </c>
      <c r="F1279" s="290" t="str">
        <f t="shared" si="126"/>
        <v>RC127</v>
      </c>
      <c r="G1279" s="415" t="b">
        <f>_xlfn.XLOOKUP(F1279,Tabla13[Id Riesgo],Tabla13[Registro diligenciado],FALSE,1)</f>
        <v>0</v>
      </c>
      <c r="H1279" s="290" t="str">
        <f>IF(G1279,_xlfn.XLOOKUP(F1279,Tabla6[Id Riesgo],Tabla6[DESCRIPCIÓN DEL RIESGO],FALSE,1),"")</f>
        <v/>
      </c>
      <c r="I1279" s="327" t="str">
        <f>_xlfn.XLOOKUP(Tabla135[[#This Row],[Id Riesgo]],Tabla13[Id Riesgo],Tabla13[Probabilidad])</f>
        <v/>
      </c>
      <c r="J1279" s="327" t="str">
        <f>_xlfn.XLOOKUP(Tabla135[[#This Row],[Id Riesgo]],Tabla13[Id Riesgo],Tabla13[Porcentaje Impacto],"",1)</f>
        <v/>
      </c>
      <c r="K1279" s="311">
        <v>8</v>
      </c>
      <c r="L1279" s="314"/>
      <c r="M1279" s="314"/>
      <c r="N1279" s="314"/>
      <c r="O1279" s="295"/>
      <c r="P1279" s="314"/>
      <c r="Q1279" s="328" t="str">
        <f>_xlfn.TEXTJOIN(" ",TRUE,Tabla135[[#This Row],[Actividad - Acción ¿Qué?
Inicia con verbo]],Tabla135[[#This Row],[Complemento
(Observaciones o desviaciones)]])</f>
        <v/>
      </c>
      <c r="R1279" s="295"/>
      <c r="S1279" s="327" t="str">
        <f>_xlfn.XLOOKUP(Tabla135[[#This Row],[Tipo de control]],Tabla7[Tipo de control],Tabla7[Peso],"",1)</f>
        <v/>
      </c>
      <c r="T1279" s="290" t="str">
        <f>_xlfn.XLOOKUP(Tabla135[[#This Row],[Tipo de control]],Tabla7[Tipo de control],Tabla7[Afectación matriz],"",1)</f>
        <v/>
      </c>
      <c r="U1279" s="295"/>
      <c r="V1279" s="327" t="str">
        <f>_xlfn.XLOOKUP(Tabla135[[#This Row],[Implementación]],Tabla11[Implementación],Tabla11[Peso],"",1)</f>
        <v/>
      </c>
      <c r="W1279" s="295"/>
      <c r="X1279" s="295"/>
      <c r="Y1279" s="295"/>
      <c r="Z1279" s="295"/>
      <c r="AA1279" s="310" t="str">
        <f>IFERROR(Tabla135[[#This Row],[Peso del control]]+Tabla135[[#This Row],[Peso de la implementación]],"")</f>
        <v/>
      </c>
      <c r="AB1279" s="310" t="str" cm="1">
        <f t="array" ref="AB1279">IFERROR(IF(Tabla135[[#This Row],[Registro diligenciado]]=TRUE,_xlfn.IFS(AND(Tabla135[[#This Row],[No. de Control]]=1,Tabla135[[#This Row],[Desplazamiento en la Matriz]]="Probabilidad"),D1279-(D1279*Tabla135[[#This Row],[Valor del control]]),AND(Tabla135[[#This Row],[No. de Control]]&gt;1,Tabla135[[#This Row],[Desplazamiento en la Matriz]]="Probabilidad"),AB1278-(AB1278*Tabla135[[#This Row],[Valor del control]]),AND(Tabla135[[#This Row],[No. de Control]]=1,Tabla135[[#This Row],[Desplazamiento en la Matriz]]="Impacto"),D1279,AND(Tabla135[[#This Row],[No. de Control]]&gt;1,Tabla135[[#This Row],[Desplazamiento en la Matriz]]="Impacto"),AB1278),""),"")</f>
        <v/>
      </c>
      <c r="AC1279" s="310" t="str" cm="1">
        <f t="array" ref="AC1279">IFERROR(IF(Tabla135[[#This Row],[Registro diligenciado]]=TRUE,_xlfn.IFS(AND(Tabla135[[#This Row],[No. de Control]]=1,Tabla135[[#This Row],[Desplazamiento en la Matriz]]="Impacto"),E1279-(E1279*Tabla135[[#This Row],[Valor del control]]),AND(Tabla135[[#This Row],[No. de Control]]&gt;1,Tabla135[[#This Row],[Desplazamiento en la Matriz]]="Impacto"),AC1278-(AC1278*Tabla135[[#This Row],[Valor del control]]),AND(Tabla135[[#This Row],[No. de Control]]=1,Tabla135[[#This Row],[Desplazamiento en la Matriz]]="Probabilidad"),E1279,AND(Tabla135[[#This Row],[No. de Control]]&gt;1,Tabla135[[#This Row],[Desplazamiento en la Matriz]]="Probabilidad"),AC1278),""),"")</f>
        <v/>
      </c>
      <c r="AD1279" s="310">
        <f>IFERROR(_xlfn.MINIFS(Tabla135[Probabilidad residual],Tabla135[Id Riesgo],Tabla135[[#This Row],[Id Riesgo]]),"")</f>
        <v>0</v>
      </c>
      <c r="AE1279" s="310">
        <f>IFERROR(_xlfn.MINIFS(Tabla135[Impacto residual],Tabla135[Id Riesgo],Tabla135[[#This Row],[Id Riesgo]]),"")</f>
        <v>0</v>
      </c>
      <c r="AF1279" s="310" t="str" cm="1">
        <f t="array" ref="AF127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79" s="310" t="str" cm="1">
        <f t="array" ref="AG127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7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79" s="213"/>
      <c r="AJ1279" s="727">
        <f>_xlfn.MINIFS(Tabla135[Probabilidad residual],Tabla135[Id Riesgo],Tabla135[[#This Row],[Id Riesgo]])</f>
        <v>0</v>
      </c>
      <c r="AK1279" s="727">
        <f>_xlfn.MINIFS(Tabla135[Impacto residual],Tabla135[Id Riesgo],Tabla135[[#This Row],[Id Riesgo]])</f>
        <v>0</v>
      </c>
      <c r="AL1279" s="727"/>
      <c r="AM1279" s="727"/>
      <c r="AN1279" s="213"/>
      <c r="AO1279" s="213"/>
      <c r="AP1279" s="213"/>
      <c r="AQ1279" s="213"/>
      <c r="AR1279" s="213"/>
      <c r="AS1279" s="213"/>
      <c r="AT1279" s="213"/>
      <c r="AU1279" s="213"/>
      <c r="AV1279" s="213"/>
      <c r="AW1279" s="213"/>
      <c r="AX1279" s="213"/>
      <c r="AY1279" s="213"/>
    </row>
    <row r="1280" spans="1:51" ht="14.6" x14ac:dyDescent="0.4">
      <c r="A1280" s="735" t="str">
        <f>Tabla135[[#This Row],[Id Riesgo]]</f>
        <v>RC127</v>
      </c>
      <c r="B1280" s="736" t="str">
        <f>Tabla135[[#This Row],[Riesgo]]</f>
        <v/>
      </c>
      <c r="C1280" s="742" t="b">
        <f>Tabla135[[#This Row],[Identificado en paso 1 y 2?]]</f>
        <v>0</v>
      </c>
      <c r="D1280" s="727" t="str">
        <f>_xlfn.XLOOKUP(Tabla135[[#This Row],[Id Riesgo]],Tabla13[Id Riesgo],Tabla13[Probabilidad],"",1)</f>
        <v/>
      </c>
      <c r="E1280" s="727" t="str">
        <f>IF(C1280=TRUE,_xlfn.XLOOKUP(Tabla135[[#This Row],[Id Riesgo]],Tabla13[Id Riesgo],Tabla13[Porcentaje Impacto],"",1),"")</f>
        <v/>
      </c>
      <c r="F1280" s="290" t="str">
        <f t="shared" si="126"/>
        <v>RC127</v>
      </c>
      <c r="G1280" s="415" t="b">
        <f>_xlfn.XLOOKUP(F1280,Tabla13[Id Riesgo],Tabla13[Registro diligenciado],FALSE,1)</f>
        <v>0</v>
      </c>
      <c r="H1280" s="290" t="str">
        <f>IF(G1280,_xlfn.XLOOKUP(F1280,Tabla6[Id Riesgo],Tabla6[DESCRIPCIÓN DEL RIESGO],FALSE,1),"")</f>
        <v/>
      </c>
      <c r="I1280" s="327" t="str">
        <f>_xlfn.XLOOKUP(Tabla135[[#This Row],[Id Riesgo]],Tabla13[Id Riesgo],Tabla13[Probabilidad])</f>
        <v/>
      </c>
      <c r="J1280" s="327" t="str">
        <f>_xlfn.XLOOKUP(Tabla135[[#This Row],[Id Riesgo]],Tabla13[Id Riesgo],Tabla13[Porcentaje Impacto],"",1)</f>
        <v/>
      </c>
      <c r="K1280" s="311">
        <v>9</v>
      </c>
      <c r="L1280" s="314"/>
      <c r="M1280" s="314"/>
      <c r="N1280" s="314"/>
      <c r="O1280" s="295"/>
      <c r="P1280" s="314"/>
      <c r="Q1280" s="328" t="str">
        <f>_xlfn.TEXTJOIN(" ",TRUE,Tabla135[[#This Row],[Actividad - Acción ¿Qué?
Inicia con verbo]],Tabla135[[#This Row],[Complemento
(Observaciones o desviaciones)]])</f>
        <v/>
      </c>
      <c r="R1280" s="295"/>
      <c r="S1280" s="327" t="str">
        <f>_xlfn.XLOOKUP(Tabla135[[#This Row],[Tipo de control]],Tabla7[Tipo de control],Tabla7[Peso],"",1)</f>
        <v/>
      </c>
      <c r="T1280" s="290" t="str">
        <f>_xlfn.XLOOKUP(Tabla135[[#This Row],[Tipo de control]],Tabla7[Tipo de control],Tabla7[Afectación matriz],"",1)</f>
        <v/>
      </c>
      <c r="U1280" s="295"/>
      <c r="V1280" s="327" t="str">
        <f>_xlfn.XLOOKUP(Tabla135[[#This Row],[Implementación]],Tabla11[Implementación],Tabla11[Peso],"",1)</f>
        <v/>
      </c>
      <c r="W1280" s="295"/>
      <c r="X1280" s="295"/>
      <c r="Y1280" s="295"/>
      <c r="Z1280" s="295"/>
      <c r="AA1280" s="310" t="str">
        <f>IFERROR(Tabla135[[#This Row],[Peso del control]]+Tabla135[[#This Row],[Peso de la implementación]],"")</f>
        <v/>
      </c>
      <c r="AB1280" s="310" t="str" cm="1">
        <f t="array" ref="AB1280">IFERROR(IF(Tabla135[[#This Row],[Registro diligenciado]]=TRUE,_xlfn.IFS(AND(Tabla135[[#This Row],[No. de Control]]=1,Tabla135[[#This Row],[Desplazamiento en la Matriz]]="Probabilidad"),D1280-(D1280*Tabla135[[#This Row],[Valor del control]]),AND(Tabla135[[#This Row],[No. de Control]]&gt;1,Tabla135[[#This Row],[Desplazamiento en la Matriz]]="Probabilidad"),AB1279-(AB1279*Tabla135[[#This Row],[Valor del control]]),AND(Tabla135[[#This Row],[No. de Control]]=1,Tabla135[[#This Row],[Desplazamiento en la Matriz]]="Impacto"),D1280,AND(Tabla135[[#This Row],[No. de Control]]&gt;1,Tabla135[[#This Row],[Desplazamiento en la Matriz]]="Impacto"),AB1279),""),"")</f>
        <v/>
      </c>
      <c r="AC1280" s="310" t="str" cm="1">
        <f t="array" ref="AC1280">IFERROR(IF(Tabla135[[#This Row],[Registro diligenciado]]=TRUE,_xlfn.IFS(AND(Tabla135[[#This Row],[No. de Control]]=1,Tabla135[[#This Row],[Desplazamiento en la Matriz]]="Impacto"),E1280-(E1280*Tabla135[[#This Row],[Valor del control]]),AND(Tabla135[[#This Row],[No. de Control]]&gt;1,Tabla135[[#This Row],[Desplazamiento en la Matriz]]="Impacto"),AC1279-(AC1279*Tabla135[[#This Row],[Valor del control]]),AND(Tabla135[[#This Row],[No. de Control]]=1,Tabla135[[#This Row],[Desplazamiento en la Matriz]]="Probabilidad"),E1280,AND(Tabla135[[#This Row],[No. de Control]]&gt;1,Tabla135[[#This Row],[Desplazamiento en la Matriz]]="Probabilidad"),AC1279),""),"")</f>
        <v/>
      </c>
      <c r="AD1280" s="310">
        <f>IFERROR(_xlfn.MINIFS(Tabla135[Probabilidad residual],Tabla135[Id Riesgo],Tabla135[[#This Row],[Id Riesgo]]),"")</f>
        <v>0</v>
      </c>
      <c r="AE1280" s="310">
        <f>IFERROR(_xlfn.MINIFS(Tabla135[Impacto residual],Tabla135[Id Riesgo],Tabla135[[#This Row],[Id Riesgo]]),"")</f>
        <v>0</v>
      </c>
      <c r="AF1280" s="310" t="str" cm="1">
        <f t="array" ref="AF128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80" s="310" t="str" cm="1">
        <f t="array" ref="AG128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8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80" s="213"/>
      <c r="AJ1280" s="727">
        <f>_xlfn.MINIFS(Tabla135[Probabilidad residual],Tabla135[Id Riesgo],Tabla135[[#This Row],[Id Riesgo]])</f>
        <v>0</v>
      </c>
      <c r="AK1280" s="727">
        <f>_xlfn.MINIFS(Tabla135[Impacto residual],Tabla135[Id Riesgo],Tabla135[[#This Row],[Id Riesgo]])</f>
        <v>0</v>
      </c>
      <c r="AL1280" s="727"/>
      <c r="AM1280" s="727"/>
      <c r="AN1280" s="213"/>
      <c r="AO1280" s="213"/>
      <c r="AP1280" s="213"/>
      <c r="AQ1280" s="213"/>
      <c r="AR1280" s="213"/>
      <c r="AS1280" s="213"/>
      <c r="AT1280" s="213"/>
      <c r="AU1280" s="213"/>
      <c r="AV1280" s="213"/>
      <c r="AW1280" s="213"/>
      <c r="AX1280" s="213"/>
      <c r="AY1280" s="213"/>
    </row>
    <row r="1281" spans="1:51" ht="14.6" x14ac:dyDescent="0.4">
      <c r="A1281" s="735" t="str">
        <f>Tabla135[[#This Row],[Id Riesgo]]</f>
        <v>RC127</v>
      </c>
      <c r="B1281" s="736" t="str">
        <f>Tabla135[[#This Row],[Riesgo]]</f>
        <v/>
      </c>
      <c r="C1281" s="742" t="b">
        <f>Tabla135[[#This Row],[Identificado en paso 1 y 2?]]</f>
        <v>0</v>
      </c>
      <c r="D1281" s="727" t="str">
        <f>_xlfn.XLOOKUP(Tabla135[[#This Row],[Id Riesgo]],Tabla13[Id Riesgo],Tabla13[Probabilidad],"",1)</f>
        <v/>
      </c>
      <c r="E1281" s="727" t="str">
        <f>IF(C1281=TRUE,_xlfn.XLOOKUP(Tabla135[[#This Row],[Id Riesgo]],Tabla13[Id Riesgo],Tabla13[Porcentaje Impacto],"",1),"")</f>
        <v/>
      </c>
      <c r="F1281" s="290" t="str">
        <f t="shared" si="126"/>
        <v>RC127</v>
      </c>
      <c r="G1281" s="415" t="b">
        <f>_xlfn.XLOOKUP(F1281,Tabla13[Id Riesgo],Tabla13[Registro diligenciado],FALSE,1)</f>
        <v>0</v>
      </c>
      <c r="H1281" s="290" t="str">
        <f>IF(G1281,_xlfn.XLOOKUP(F1281,Tabla6[Id Riesgo],Tabla6[DESCRIPCIÓN DEL RIESGO],FALSE,1),"")</f>
        <v/>
      </c>
      <c r="I1281" s="327" t="str">
        <f>_xlfn.XLOOKUP(Tabla135[[#This Row],[Id Riesgo]],Tabla13[Id Riesgo],Tabla13[Probabilidad])</f>
        <v/>
      </c>
      <c r="J1281" s="327" t="str">
        <f>_xlfn.XLOOKUP(Tabla135[[#This Row],[Id Riesgo]],Tabla13[Id Riesgo],Tabla13[Porcentaje Impacto],"",1)</f>
        <v/>
      </c>
      <c r="K1281" s="311">
        <v>10</v>
      </c>
      <c r="L1281" s="314"/>
      <c r="M1281" s="314"/>
      <c r="N1281" s="314"/>
      <c r="O1281" s="295"/>
      <c r="P1281" s="314"/>
      <c r="Q1281" s="328" t="str">
        <f>_xlfn.TEXTJOIN(" ",TRUE,Tabla135[[#This Row],[Actividad - Acción ¿Qué?
Inicia con verbo]],Tabla135[[#This Row],[Complemento
(Observaciones o desviaciones)]])</f>
        <v/>
      </c>
      <c r="R1281" s="295"/>
      <c r="S1281" s="327" t="str">
        <f>_xlfn.XLOOKUP(Tabla135[[#This Row],[Tipo de control]],Tabla7[Tipo de control],Tabla7[Peso],"",1)</f>
        <v/>
      </c>
      <c r="T1281" s="290" t="str">
        <f>_xlfn.XLOOKUP(Tabla135[[#This Row],[Tipo de control]],Tabla7[Tipo de control],Tabla7[Afectación matriz],"",1)</f>
        <v/>
      </c>
      <c r="U1281" s="295"/>
      <c r="V1281" s="327" t="str">
        <f>_xlfn.XLOOKUP(Tabla135[[#This Row],[Implementación]],Tabla11[Implementación],Tabla11[Peso],"",1)</f>
        <v/>
      </c>
      <c r="W1281" s="295"/>
      <c r="X1281" s="295"/>
      <c r="Y1281" s="295"/>
      <c r="Z1281" s="295"/>
      <c r="AA1281" s="310" t="str">
        <f>IFERROR(Tabla135[[#This Row],[Peso del control]]+Tabla135[[#This Row],[Peso de la implementación]],"")</f>
        <v/>
      </c>
      <c r="AB1281" s="310" t="str" cm="1">
        <f t="array" ref="AB1281">IFERROR(IF(Tabla135[[#This Row],[Registro diligenciado]]=TRUE,_xlfn.IFS(AND(Tabla135[[#This Row],[No. de Control]]=1,Tabla135[[#This Row],[Desplazamiento en la Matriz]]="Probabilidad"),D1281-(D1281*Tabla135[[#This Row],[Valor del control]]),AND(Tabla135[[#This Row],[No. de Control]]&gt;1,Tabla135[[#This Row],[Desplazamiento en la Matriz]]="Probabilidad"),AB1280-(AB1280*Tabla135[[#This Row],[Valor del control]]),AND(Tabla135[[#This Row],[No. de Control]]=1,Tabla135[[#This Row],[Desplazamiento en la Matriz]]="Impacto"),D1281,AND(Tabla135[[#This Row],[No. de Control]]&gt;1,Tabla135[[#This Row],[Desplazamiento en la Matriz]]="Impacto"),AB1280),""),"")</f>
        <v/>
      </c>
      <c r="AC1281" s="310" t="str" cm="1">
        <f t="array" ref="AC1281">IFERROR(IF(Tabla135[[#This Row],[Registro diligenciado]]=TRUE,_xlfn.IFS(AND(Tabla135[[#This Row],[No. de Control]]=1,Tabla135[[#This Row],[Desplazamiento en la Matriz]]="Impacto"),E1281-(E1281*Tabla135[[#This Row],[Valor del control]]),AND(Tabla135[[#This Row],[No. de Control]]&gt;1,Tabla135[[#This Row],[Desplazamiento en la Matriz]]="Impacto"),AC1280-(AC1280*Tabla135[[#This Row],[Valor del control]]),AND(Tabla135[[#This Row],[No. de Control]]=1,Tabla135[[#This Row],[Desplazamiento en la Matriz]]="Probabilidad"),E1281,AND(Tabla135[[#This Row],[No. de Control]]&gt;1,Tabla135[[#This Row],[Desplazamiento en la Matriz]]="Probabilidad"),AC1280),""),"")</f>
        <v/>
      </c>
      <c r="AD1281" s="310">
        <f>IFERROR(_xlfn.MINIFS(Tabla135[Probabilidad residual],Tabla135[Id Riesgo],Tabla135[[#This Row],[Id Riesgo]]),"")</f>
        <v>0</v>
      </c>
      <c r="AE1281" s="310">
        <f>IFERROR(_xlfn.MINIFS(Tabla135[Impacto residual],Tabla135[Id Riesgo],Tabla135[[#This Row],[Id Riesgo]]),"")</f>
        <v>0</v>
      </c>
      <c r="AF1281" s="310" t="str" cm="1">
        <f t="array" ref="AF128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81" s="310" t="str" cm="1">
        <f t="array" ref="AG128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8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81" s="213"/>
      <c r="AJ1281" s="727">
        <f>_xlfn.MINIFS(Tabla135[Probabilidad residual],Tabla135[Id Riesgo],Tabla135[[#This Row],[Id Riesgo]])</f>
        <v>0</v>
      </c>
      <c r="AK1281" s="727">
        <f>_xlfn.MINIFS(Tabla135[Impacto residual],Tabla135[Id Riesgo],Tabla135[[#This Row],[Id Riesgo]])</f>
        <v>0</v>
      </c>
      <c r="AL1281" s="727"/>
      <c r="AM1281" s="727"/>
      <c r="AN1281" s="213"/>
      <c r="AO1281" s="213"/>
      <c r="AP1281" s="213"/>
      <c r="AQ1281" s="213"/>
      <c r="AR1281" s="213"/>
      <c r="AS1281" s="213"/>
      <c r="AT1281" s="213"/>
      <c r="AU1281" s="213"/>
      <c r="AV1281" s="213"/>
      <c r="AW1281" s="213"/>
      <c r="AX1281" s="213"/>
      <c r="AY1281" s="213"/>
    </row>
    <row r="1282" spans="1:51" ht="14.6" x14ac:dyDescent="0.4">
      <c r="A1282" s="735" t="str">
        <f>Tabla135[[#This Row],[Id Riesgo]]</f>
        <v>RC128</v>
      </c>
      <c r="B1282" s="736" t="str">
        <f>Tabla135[[#This Row],[Riesgo]]</f>
        <v/>
      </c>
      <c r="C1282" s="742" t="b">
        <f>Tabla135[[#This Row],[Identificado en paso 1 y 2?]]</f>
        <v>0</v>
      </c>
      <c r="D1282" s="727" t="str">
        <f>_xlfn.XLOOKUP(Tabla135[[#This Row],[Id Riesgo]],Tabla13[Id Riesgo],Tabla13[Probabilidad],"",1)</f>
        <v/>
      </c>
      <c r="E1282" s="727" t="str">
        <f>IF(C1282=TRUE,_xlfn.XLOOKUP(Tabla135[[#This Row],[Id Riesgo]],Tabla13[Id Riesgo],Tabla13[Porcentaje Impacto],"",1),"")</f>
        <v/>
      </c>
      <c r="F1282" s="290" t="s">
        <v>259</v>
      </c>
      <c r="G1282" s="415" t="b">
        <f>_xlfn.XLOOKUP(F1282,Tabla13[Id Riesgo],Tabla13[Registro diligenciado],FALSE,1)</f>
        <v>0</v>
      </c>
      <c r="H1282" s="290" t="str">
        <f>IF(G1282,_xlfn.XLOOKUP(F1282,Tabla6[Id Riesgo],Tabla6[DESCRIPCIÓN DEL RIESGO],FALSE,1),"")</f>
        <v/>
      </c>
      <c r="I1282" s="327" t="str">
        <f>_xlfn.XLOOKUP(Tabla135[[#This Row],[Id Riesgo]],Tabla13[Id Riesgo],Tabla13[Probabilidad])</f>
        <v/>
      </c>
      <c r="J1282" s="327" t="str">
        <f>_xlfn.XLOOKUP(Tabla135[[#This Row],[Id Riesgo]],Tabla13[Id Riesgo],Tabla13[Porcentaje Impacto],"",1)</f>
        <v/>
      </c>
      <c r="K1282" s="311">
        <v>1</v>
      </c>
      <c r="L1282" s="314"/>
      <c r="M1282" s="314"/>
      <c r="N1282" s="314"/>
      <c r="O1282" s="295"/>
      <c r="P1282" s="314"/>
      <c r="Q1282" s="328" t="str">
        <f>_xlfn.TEXTJOIN(" ",TRUE,Tabla135[[#This Row],[Actividad - Acción ¿Qué?
Inicia con verbo]],Tabla135[[#This Row],[Complemento
(Observaciones o desviaciones)]])</f>
        <v/>
      </c>
      <c r="R1282" s="295"/>
      <c r="S1282" s="327" t="str">
        <f>_xlfn.XLOOKUP(Tabla135[[#This Row],[Tipo de control]],Tabla7[Tipo de control],Tabla7[Peso],"",1)</f>
        <v/>
      </c>
      <c r="T1282" s="290" t="str">
        <f>_xlfn.XLOOKUP(Tabla135[[#This Row],[Tipo de control]],Tabla7[Tipo de control],Tabla7[Afectación matriz],"",1)</f>
        <v/>
      </c>
      <c r="U1282" s="295"/>
      <c r="V1282" s="327" t="str">
        <f>_xlfn.XLOOKUP(Tabla135[[#This Row],[Implementación]],Tabla11[Implementación],Tabla11[Peso],"",1)</f>
        <v/>
      </c>
      <c r="W1282" s="295"/>
      <c r="X1282" s="295"/>
      <c r="Y1282" s="295"/>
      <c r="Z1282" s="295"/>
      <c r="AA1282" s="310" t="str">
        <f>IFERROR(Tabla135[[#This Row],[Peso del control]]+Tabla135[[#This Row],[Peso de la implementación]],"")</f>
        <v/>
      </c>
      <c r="AB1282" s="310" t="str" cm="1">
        <f t="array" ref="AB1282">IFERROR(IF(Tabla135[[#This Row],[Registro diligenciado]]=TRUE,_xlfn.IFS(AND(Tabla135[[#This Row],[No. de Control]]=1,Tabla135[[#This Row],[Desplazamiento en la Matriz]]="Probabilidad"),D1282-(D1282*Tabla135[[#This Row],[Valor del control]]),AND(Tabla135[[#This Row],[No. de Control]]&gt;1,Tabla135[[#This Row],[Desplazamiento en la Matriz]]="Probabilidad"),AB1281-(AB1281*Tabla135[[#This Row],[Valor del control]]),AND(Tabla135[[#This Row],[No. de Control]]=1,Tabla135[[#This Row],[Desplazamiento en la Matriz]]="Impacto"),D1282,AND(Tabla135[[#This Row],[No. de Control]]&gt;1,Tabla135[[#This Row],[Desplazamiento en la Matriz]]="Impacto"),AB1281),""),"")</f>
        <v/>
      </c>
      <c r="AC1282" s="310" t="str" cm="1">
        <f t="array" ref="AC1282">IFERROR(IF(Tabla135[[#This Row],[Registro diligenciado]]=TRUE,_xlfn.IFS(AND(Tabla135[[#This Row],[No. de Control]]=1,Tabla135[[#This Row],[Desplazamiento en la Matriz]]="Impacto"),E1282-(E1282*Tabla135[[#This Row],[Valor del control]]),AND(Tabla135[[#This Row],[No. de Control]]&gt;1,Tabla135[[#This Row],[Desplazamiento en la Matriz]]="Impacto"),AC1281-(AC1281*Tabla135[[#This Row],[Valor del control]]),AND(Tabla135[[#This Row],[No. de Control]]=1,Tabla135[[#This Row],[Desplazamiento en la Matriz]]="Probabilidad"),E1282,AND(Tabla135[[#This Row],[No. de Control]]&gt;1,Tabla135[[#This Row],[Desplazamiento en la Matriz]]="Probabilidad"),AC1281),""),"")</f>
        <v/>
      </c>
      <c r="AD1282" s="310">
        <f>IFERROR(_xlfn.MINIFS(Tabla135[Probabilidad residual],Tabla135[Id Riesgo],Tabla135[[#This Row],[Id Riesgo]]),"")</f>
        <v>0</v>
      </c>
      <c r="AE1282" s="310">
        <f>IFERROR(_xlfn.MINIFS(Tabla135[Impacto residual],Tabla135[Id Riesgo],Tabla135[[#This Row],[Id Riesgo]]),"")</f>
        <v>0</v>
      </c>
      <c r="AF1282" s="310" t="str" cm="1">
        <f t="array" ref="AF128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82" s="310" t="str" cm="1">
        <f t="array" ref="AG128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8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82" s="213"/>
      <c r="AJ1282" s="727">
        <f>_xlfn.MINIFS(Tabla135[Probabilidad residual],Tabla135[Id Riesgo],Tabla135[[#This Row],[Id Riesgo]])</f>
        <v>0</v>
      </c>
      <c r="AK1282" s="727">
        <f>_xlfn.MINIFS(Tabla135[Impacto residual],Tabla135[Id Riesgo],Tabla135[[#This Row],[Id Riesgo]])</f>
        <v>0</v>
      </c>
      <c r="AL1282" s="727" t="str" cm="1">
        <f t="array" ref="AL1282">IFERROR(_xlfn.IFS(AND(AJ1282&gt;=CONFIGURACIÓN!$BF$6,AJ1282&lt;=CONFIGURACIÓN!$BG$6),CONFIGURACIÓN!$BE$6,AND(AJ1282&gt;=CONFIGURACIÓN!$BF$7,AJ1282&lt;=CONFIGURACIÓN!$BG$7),CONFIGURACIÓN!$BE$7,AND(AJ1282&gt;=CONFIGURACIÓN!$BF$8,AJ1282&lt;=CONFIGURACIÓN!$BG$8),CONFIGURACIÓN!$BE$8,AND(AJ1282&gt;=CONFIGURACIÓN!$BF$9,AJ1282&lt;=CONFIGURACIÓN!$BG$9),CONFIGURACIÓN!$BE$9,AND(AJ1282&gt;=CONFIGURACIÓN!$BF$10,AJ1282&lt;=CONFIGURACIÓN!$BG$10),CONFIGURACIÓN!$BE$10),"")</f>
        <v/>
      </c>
      <c r="AM1282" s="727" t="str" cm="1">
        <f t="array" ref="AM1282">IFERROR(_xlfn.IFS(AND(AK1282&gt;=CONFIGURACIÓN!$BJ$6,AK1282&lt;=CONFIGURACIÓN!$BK$6),CONFIGURACIÓN!$BI$6,AND(AK1282&gt;=CONFIGURACIÓN!$BJ$7,AK1282&lt;=CONFIGURACIÓN!$BK$7),CONFIGURACIÓN!$BI$7,AND(AK1282&gt;=CONFIGURACIÓN!$BJ$8,AK1282&lt;=CONFIGURACIÓN!$BK$8),CONFIGURACIÓN!$BI$8,AND(AK1282&gt;=CONFIGURACIÓN!$BJ$9,AK1282&lt;=CONFIGURACIÓN!$BK$9),CONFIGURACIÓN!$BI$9,AND(AK1282&gt;=CONFIGURACIÓN!$BJ$10,AK1282&lt;=CONFIGURACIÓN!$BK$10),CONFIGURACIÓN!$BI$10),"")</f>
        <v/>
      </c>
      <c r="AN1282" s="213"/>
      <c r="AO1282" s="213"/>
      <c r="AP1282" s="213"/>
      <c r="AQ1282" s="213"/>
      <c r="AR1282" s="213"/>
      <c r="AS1282" s="213"/>
      <c r="AT1282" s="213"/>
      <c r="AU1282" s="213"/>
      <c r="AV1282" s="213"/>
      <c r="AW1282" s="213"/>
      <c r="AX1282" s="213"/>
      <c r="AY1282" s="213"/>
    </row>
    <row r="1283" spans="1:51" ht="14.6" x14ac:dyDescent="0.4">
      <c r="A1283" s="735" t="str">
        <f>Tabla135[[#This Row],[Id Riesgo]]</f>
        <v>RC128</v>
      </c>
      <c r="B1283" s="736" t="str">
        <f>Tabla135[[#This Row],[Riesgo]]</f>
        <v/>
      </c>
      <c r="C1283" s="742" t="b">
        <f>Tabla135[[#This Row],[Identificado en paso 1 y 2?]]</f>
        <v>0</v>
      </c>
      <c r="D1283" s="727" t="str">
        <f>_xlfn.XLOOKUP(Tabla135[[#This Row],[Id Riesgo]],Tabla13[Id Riesgo],Tabla13[Probabilidad],"",1)</f>
        <v/>
      </c>
      <c r="E1283" s="727" t="str">
        <f>IF(C1283=TRUE,_xlfn.XLOOKUP(Tabla135[[#This Row],[Id Riesgo]],Tabla13[Id Riesgo],Tabla13[Porcentaje Impacto],"",1),"")</f>
        <v/>
      </c>
      <c r="F1283" s="290" t="str">
        <f t="shared" ref="F1283:F1291" si="127">F1282</f>
        <v>RC128</v>
      </c>
      <c r="G1283" s="415" t="b">
        <f>_xlfn.XLOOKUP(F1283,Tabla13[Id Riesgo],Tabla13[Registro diligenciado],FALSE,1)</f>
        <v>0</v>
      </c>
      <c r="H1283" s="290" t="str">
        <f>IF(G1283,_xlfn.XLOOKUP(F1283,Tabla6[Id Riesgo],Tabla6[DESCRIPCIÓN DEL RIESGO],FALSE,1),"")</f>
        <v/>
      </c>
      <c r="I1283" s="327" t="str">
        <f>_xlfn.XLOOKUP(Tabla135[[#This Row],[Id Riesgo]],Tabla13[Id Riesgo],Tabla13[Probabilidad])</f>
        <v/>
      </c>
      <c r="J1283" s="327" t="str">
        <f>_xlfn.XLOOKUP(Tabla135[[#This Row],[Id Riesgo]],Tabla13[Id Riesgo],Tabla13[Porcentaje Impacto],"",1)</f>
        <v/>
      </c>
      <c r="K1283" s="311">
        <v>2</v>
      </c>
      <c r="L1283" s="314"/>
      <c r="M1283" s="314"/>
      <c r="N1283" s="314"/>
      <c r="O1283" s="295"/>
      <c r="P1283" s="314"/>
      <c r="Q1283" s="328" t="str">
        <f>_xlfn.TEXTJOIN(" ",TRUE,Tabla135[[#This Row],[Actividad - Acción ¿Qué?
Inicia con verbo]],Tabla135[[#This Row],[Complemento
(Observaciones o desviaciones)]])</f>
        <v/>
      </c>
      <c r="R1283" s="295"/>
      <c r="S1283" s="327" t="str">
        <f>_xlfn.XLOOKUP(Tabla135[[#This Row],[Tipo de control]],Tabla7[Tipo de control],Tabla7[Peso],"",1)</f>
        <v/>
      </c>
      <c r="T1283" s="290" t="str">
        <f>_xlfn.XLOOKUP(Tabla135[[#This Row],[Tipo de control]],Tabla7[Tipo de control],Tabla7[Afectación matriz],"",1)</f>
        <v/>
      </c>
      <c r="U1283" s="295"/>
      <c r="V1283" s="327" t="str">
        <f>_xlfn.XLOOKUP(Tabla135[[#This Row],[Implementación]],Tabla11[Implementación],Tabla11[Peso],"",1)</f>
        <v/>
      </c>
      <c r="W1283" s="295"/>
      <c r="X1283" s="295"/>
      <c r="Y1283" s="295"/>
      <c r="Z1283" s="295"/>
      <c r="AA1283" s="310" t="str">
        <f>IFERROR(Tabla135[[#This Row],[Peso del control]]+Tabla135[[#This Row],[Peso de la implementación]],"")</f>
        <v/>
      </c>
      <c r="AB1283" s="310" t="str" cm="1">
        <f t="array" ref="AB1283">IFERROR(IF(Tabla135[[#This Row],[Registro diligenciado]]=TRUE,_xlfn.IFS(AND(Tabla135[[#This Row],[No. de Control]]=1,Tabla135[[#This Row],[Desplazamiento en la Matriz]]="Probabilidad"),D1283-(D1283*Tabla135[[#This Row],[Valor del control]]),AND(Tabla135[[#This Row],[No. de Control]]&gt;1,Tabla135[[#This Row],[Desplazamiento en la Matriz]]="Probabilidad"),AB1282-(AB1282*Tabla135[[#This Row],[Valor del control]]),AND(Tabla135[[#This Row],[No. de Control]]=1,Tabla135[[#This Row],[Desplazamiento en la Matriz]]="Impacto"),D1283,AND(Tabla135[[#This Row],[No. de Control]]&gt;1,Tabla135[[#This Row],[Desplazamiento en la Matriz]]="Impacto"),AB1282),""),"")</f>
        <v/>
      </c>
      <c r="AC1283" s="310" t="str" cm="1">
        <f t="array" ref="AC1283">IFERROR(IF(Tabla135[[#This Row],[Registro diligenciado]]=TRUE,_xlfn.IFS(AND(Tabla135[[#This Row],[No. de Control]]=1,Tabla135[[#This Row],[Desplazamiento en la Matriz]]="Impacto"),E1283-(E1283*Tabla135[[#This Row],[Valor del control]]),AND(Tabla135[[#This Row],[No. de Control]]&gt;1,Tabla135[[#This Row],[Desplazamiento en la Matriz]]="Impacto"),AC1282-(AC1282*Tabla135[[#This Row],[Valor del control]]),AND(Tabla135[[#This Row],[No. de Control]]=1,Tabla135[[#This Row],[Desplazamiento en la Matriz]]="Probabilidad"),E1283,AND(Tabla135[[#This Row],[No. de Control]]&gt;1,Tabla135[[#This Row],[Desplazamiento en la Matriz]]="Probabilidad"),AC1282),""),"")</f>
        <v/>
      </c>
      <c r="AD1283" s="310">
        <f>IFERROR(_xlfn.MINIFS(Tabla135[Probabilidad residual],Tabla135[Id Riesgo],Tabla135[[#This Row],[Id Riesgo]]),"")</f>
        <v>0</v>
      </c>
      <c r="AE1283" s="310">
        <f>IFERROR(_xlfn.MINIFS(Tabla135[Impacto residual],Tabla135[Id Riesgo],Tabla135[[#This Row],[Id Riesgo]]),"")</f>
        <v>0</v>
      </c>
      <c r="AF1283" s="310" t="str" cm="1">
        <f t="array" ref="AF128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83" s="310" t="str" cm="1">
        <f t="array" ref="AG128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8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83" s="213"/>
      <c r="AJ1283" s="727">
        <f>_xlfn.MINIFS(Tabla135[Probabilidad residual],Tabla135[Id Riesgo],Tabla135[[#This Row],[Id Riesgo]])</f>
        <v>0</v>
      </c>
      <c r="AK1283" s="727">
        <f>_xlfn.MINIFS(Tabla135[Impacto residual],Tabla135[Id Riesgo],Tabla135[[#This Row],[Id Riesgo]])</f>
        <v>0</v>
      </c>
      <c r="AL1283" s="727"/>
      <c r="AM1283" s="727"/>
      <c r="AN1283" s="213"/>
      <c r="AO1283" s="213"/>
      <c r="AP1283" s="213"/>
      <c r="AQ1283" s="213"/>
      <c r="AR1283" s="213"/>
      <c r="AS1283" s="213"/>
      <c r="AT1283" s="213"/>
      <c r="AU1283" s="213"/>
      <c r="AV1283" s="213"/>
      <c r="AW1283" s="213"/>
      <c r="AX1283" s="213"/>
      <c r="AY1283" s="213"/>
    </row>
    <row r="1284" spans="1:51" ht="14.6" x14ac:dyDescent="0.4">
      <c r="A1284" s="735" t="str">
        <f>Tabla135[[#This Row],[Id Riesgo]]</f>
        <v>RC128</v>
      </c>
      <c r="B1284" s="736" t="str">
        <f>Tabla135[[#This Row],[Riesgo]]</f>
        <v/>
      </c>
      <c r="C1284" s="742" t="b">
        <f>Tabla135[[#This Row],[Identificado en paso 1 y 2?]]</f>
        <v>0</v>
      </c>
      <c r="D1284" s="727" t="str">
        <f>_xlfn.XLOOKUP(Tabla135[[#This Row],[Id Riesgo]],Tabla13[Id Riesgo],Tabla13[Probabilidad],"",1)</f>
        <v/>
      </c>
      <c r="E1284" s="727" t="str">
        <f>IF(C1284=TRUE,_xlfn.XLOOKUP(Tabla135[[#This Row],[Id Riesgo]],Tabla13[Id Riesgo],Tabla13[Porcentaje Impacto],"",1),"")</f>
        <v/>
      </c>
      <c r="F1284" s="290" t="str">
        <f t="shared" si="127"/>
        <v>RC128</v>
      </c>
      <c r="G1284" s="415" t="b">
        <f>_xlfn.XLOOKUP(F1284,Tabla13[Id Riesgo],Tabla13[Registro diligenciado],FALSE,1)</f>
        <v>0</v>
      </c>
      <c r="H1284" s="290" t="str">
        <f>IF(G1284,_xlfn.XLOOKUP(F1284,Tabla6[Id Riesgo],Tabla6[DESCRIPCIÓN DEL RIESGO],FALSE,1),"")</f>
        <v/>
      </c>
      <c r="I1284" s="327" t="str">
        <f>_xlfn.XLOOKUP(Tabla135[[#This Row],[Id Riesgo]],Tabla13[Id Riesgo],Tabla13[Probabilidad])</f>
        <v/>
      </c>
      <c r="J1284" s="327" t="str">
        <f>_xlfn.XLOOKUP(Tabla135[[#This Row],[Id Riesgo]],Tabla13[Id Riesgo],Tabla13[Porcentaje Impacto],"",1)</f>
        <v/>
      </c>
      <c r="K1284" s="311">
        <v>3</v>
      </c>
      <c r="L1284" s="314"/>
      <c r="M1284" s="314"/>
      <c r="N1284" s="314"/>
      <c r="O1284" s="295"/>
      <c r="P1284" s="314"/>
      <c r="Q1284" s="328" t="str">
        <f>_xlfn.TEXTJOIN(" ",TRUE,Tabla135[[#This Row],[Actividad - Acción ¿Qué?
Inicia con verbo]],Tabla135[[#This Row],[Complemento
(Observaciones o desviaciones)]])</f>
        <v/>
      </c>
      <c r="R1284" s="295"/>
      <c r="S1284" s="327" t="str">
        <f>_xlfn.XLOOKUP(Tabla135[[#This Row],[Tipo de control]],Tabla7[Tipo de control],Tabla7[Peso],"",1)</f>
        <v/>
      </c>
      <c r="T1284" s="290" t="str">
        <f>_xlfn.XLOOKUP(Tabla135[[#This Row],[Tipo de control]],Tabla7[Tipo de control],Tabla7[Afectación matriz],"",1)</f>
        <v/>
      </c>
      <c r="U1284" s="295"/>
      <c r="V1284" s="327" t="str">
        <f>_xlfn.XLOOKUP(Tabla135[[#This Row],[Implementación]],Tabla11[Implementación],Tabla11[Peso],"",1)</f>
        <v/>
      </c>
      <c r="W1284" s="295"/>
      <c r="X1284" s="295"/>
      <c r="Y1284" s="295"/>
      <c r="Z1284" s="295"/>
      <c r="AA1284" s="310" t="str">
        <f>IFERROR(Tabla135[[#This Row],[Peso del control]]+Tabla135[[#This Row],[Peso de la implementación]],"")</f>
        <v/>
      </c>
      <c r="AB1284" s="310" t="str" cm="1">
        <f t="array" ref="AB1284">IFERROR(IF(Tabla135[[#This Row],[Registro diligenciado]]=TRUE,_xlfn.IFS(AND(Tabla135[[#This Row],[No. de Control]]=1,Tabla135[[#This Row],[Desplazamiento en la Matriz]]="Probabilidad"),D1284-(D1284*Tabla135[[#This Row],[Valor del control]]),AND(Tabla135[[#This Row],[No. de Control]]&gt;1,Tabla135[[#This Row],[Desplazamiento en la Matriz]]="Probabilidad"),AB1283-(AB1283*Tabla135[[#This Row],[Valor del control]]),AND(Tabla135[[#This Row],[No. de Control]]=1,Tabla135[[#This Row],[Desplazamiento en la Matriz]]="Impacto"),D1284,AND(Tabla135[[#This Row],[No. de Control]]&gt;1,Tabla135[[#This Row],[Desplazamiento en la Matriz]]="Impacto"),AB1283),""),"")</f>
        <v/>
      </c>
      <c r="AC1284" s="310" t="str" cm="1">
        <f t="array" ref="AC1284">IFERROR(IF(Tabla135[[#This Row],[Registro diligenciado]]=TRUE,_xlfn.IFS(AND(Tabla135[[#This Row],[No. de Control]]=1,Tabla135[[#This Row],[Desplazamiento en la Matriz]]="Impacto"),E1284-(E1284*Tabla135[[#This Row],[Valor del control]]),AND(Tabla135[[#This Row],[No. de Control]]&gt;1,Tabla135[[#This Row],[Desplazamiento en la Matriz]]="Impacto"),AC1283-(AC1283*Tabla135[[#This Row],[Valor del control]]),AND(Tabla135[[#This Row],[No. de Control]]=1,Tabla135[[#This Row],[Desplazamiento en la Matriz]]="Probabilidad"),E1284,AND(Tabla135[[#This Row],[No. de Control]]&gt;1,Tabla135[[#This Row],[Desplazamiento en la Matriz]]="Probabilidad"),AC1283),""),"")</f>
        <v/>
      </c>
      <c r="AD1284" s="310">
        <f>IFERROR(_xlfn.MINIFS(Tabla135[Probabilidad residual],Tabla135[Id Riesgo],Tabla135[[#This Row],[Id Riesgo]]),"")</f>
        <v>0</v>
      </c>
      <c r="AE1284" s="310">
        <f>IFERROR(_xlfn.MINIFS(Tabla135[Impacto residual],Tabla135[Id Riesgo],Tabla135[[#This Row],[Id Riesgo]]),"")</f>
        <v>0</v>
      </c>
      <c r="AF1284" s="310" t="str" cm="1">
        <f t="array" ref="AF128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84" s="310" t="str" cm="1">
        <f t="array" ref="AG128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8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84" s="213"/>
      <c r="AJ1284" s="727">
        <f>_xlfn.MINIFS(Tabla135[Probabilidad residual],Tabla135[Id Riesgo],Tabla135[[#This Row],[Id Riesgo]])</f>
        <v>0</v>
      </c>
      <c r="AK1284" s="727">
        <f>_xlfn.MINIFS(Tabla135[Impacto residual],Tabla135[Id Riesgo],Tabla135[[#This Row],[Id Riesgo]])</f>
        <v>0</v>
      </c>
      <c r="AL1284" s="727"/>
      <c r="AM1284" s="727"/>
      <c r="AN1284" s="213"/>
      <c r="AO1284" s="213"/>
      <c r="AP1284" s="213"/>
      <c r="AQ1284" s="213"/>
      <c r="AR1284" s="213"/>
      <c r="AS1284" s="213"/>
      <c r="AT1284" s="213"/>
      <c r="AU1284" s="213"/>
      <c r="AV1284" s="213"/>
      <c r="AW1284" s="213"/>
      <c r="AX1284" s="213"/>
      <c r="AY1284" s="213"/>
    </row>
    <row r="1285" spans="1:51" ht="14.6" x14ac:dyDescent="0.4">
      <c r="A1285" s="735" t="str">
        <f>Tabla135[[#This Row],[Id Riesgo]]</f>
        <v>RC128</v>
      </c>
      <c r="B1285" s="736" t="str">
        <f>Tabla135[[#This Row],[Riesgo]]</f>
        <v/>
      </c>
      <c r="C1285" s="742" t="b">
        <f>Tabla135[[#This Row],[Identificado en paso 1 y 2?]]</f>
        <v>0</v>
      </c>
      <c r="D1285" s="727" t="str">
        <f>_xlfn.XLOOKUP(Tabla135[[#This Row],[Id Riesgo]],Tabla13[Id Riesgo],Tabla13[Probabilidad],"",1)</f>
        <v/>
      </c>
      <c r="E1285" s="727" t="str">
        <f>IF(C1285=TRUE,_xlfn.XLOOKUP(Tabla135[[#This Row],[Id Riesgo]],Tabla13[Id Riesgo],Tabla13[Porcentaje Impacto],"",1),"")</f>
        <v/>
      </c>
      <c r="F1285" s="290" t="str">
        <f t="shared" si="127"/>
        <v>RC128</v>
      </c>
      <c r="G1285" s="415" t="b">
        <f>_xlfn.XLOOKUP(F1285,Tabla13[Id Riesgo],Tabla13[Registro diligenciado],FALSE,1)</f>
        <v>0</v>
      </c>
      <c r="H1285" s="290" t="str">
        <f>IF(G1285,_xlfn.XLOOKUP(F1285,Tabla6[Id Riesgo],Tabla6[DESCRIPCIÓN DEL RIESGO],FALSE,1),"")</f>
        <v/>
      </c>
      <c r="I1285" s="327" t="str">
        <f>_xlfn.XLOOKUP(Tabla135[[#This Row],[Id Riesgo]],Tabla13[Id Riesgo],Tabla13[Probabilidad])</f>
        <v/>
      </c>
      <c r="J1285" s="327" t="str">
        <f>_xlfn.XLOOKUP(Tabla135[[#This Row],[Id Riesgo]],Tabla13[Id Riesgo],Tabla13[Porcentaje Impacto],"",1)</f>
        <v/>
      </c>
      <c r="K1285" s="311">
        <v>4</v>
      </c>
      <c r="L1285" s="314"/>
      <c r="M1285" s="314"/>
      <c r="N1285" s="314"/>
      <c r="O1285" s="295"/>
      <c r="P1285" s="314"/>
      <c r="Q1285" s="328" t="str">
        <f>_xlfn.TEXTJOIN(" ",TRUE,Tabla135[[#This Row],[Actividad - Acción ¿Qué?
Inicia con verbo]],Tabla135[[#This Row],[Complemento
(Observaciones o desviaciones)]])</f>
        <v/>
      </c>
      <c r="R1285" s="295"/>
      <c r="S1285" s="327" t="str">
        <f>_xlfn.XLOOKUP(Tabla135[[#This Row],[Tipo de control]],Tabla7[Tipo de control],Tabla7[Peso],"",1)</f>
        <v/>
      </c>
      <c r="T1285" s="290" t="str">
        <f>_xlfn.XLOOKUP(Tabla135[[#This Row],[Tipo de control]],Tabla7[Tipo de control],Tabla7[Afectación matriz],"",1)</f>
        <v/>
      </c>
      <c r="U1285" s="295"/>
      <c r="V1285" s="327" t="str">
        <f>_xlfn.XLOOKUP(Tabla135[[#This Row],[Implementación]],Tabla11[Implementación],Tabla11[Peso],"",1)</f>
        <v/>
      </c>
      <c r="W1285" s="295"/>
      <c r="X1285" s="295"/>
      <c r="Y1285" s="295"/>
      <c r="Z1285" s="295"/>
      <c r="AA1285" s="310" t="str">
        <f>IFERROR(Tabla135[[#This Row],[Peso del control]]+Tabla135[[#This Row],[Peso de la implementación]],"")</f>
        <v/>
      </c>
      <c r="AB1285" s="310" t="str" cm="1">
        <f t="array" ref="AB1285">IFERROR(IF(Tabla135[[#This Row],[Registro diligenciado]]=TRUE,_xlfn.IFS(AND(Tabla135[[#This Row],[No. de Control]]=1,Tabla135[[#This Row],[Desplazamiento en la Matriz]]="Probabilidad"),D1285-(D1285*Tabla135[[#This Row],[Valor del control]]),AND(Tabla135[[#This Row],[No. de Control]]&gt;1,Tabla135[[#This Row],[Desplazamiento en la Matriz]]="Probabilidad"),AB1284-(AB1284*Tabla135[[#This Row],[Valor del control]]),AND(Tabla135[[#This Row],[No. de Control]]=1,Tabla135[[#This Row],[Desplazamiento en la Matriz]]="Impacto"),D1285,AND(Tabla135[[#This Row],[No. de Control]]&gt;1,Tabla135[[#This Row],[Desplazamiento en la Matriz]]="Impacto"),AB1284),""),"")</f>
        <v/>
      </c>
      <c r="AC1285" s="310" t="str" cm="1">
        <f t="array" ref="AC1285">IFERROR(IF(Tabla135[[#This Row],[Registro diligenciado]]=TRUE,_xlfn.IFS(AND(Tabla135[[#This Row],[No. de Control]]=1,Tabla135[[#This Row],[Desplazamiento en la Matriz]]="Impacto"),E1285-(E1285*Tabla135[[#This Row],[Valor del control]]),AND(Tabla135[[#This Row],[No. de Control]]&gt;1,Tabla135[[#This Row],[Desplazamiento en la Matriz]]="Impacto"),AC1284-(AC1284*Tabla135[[#This Row],[Valor del control]]),AND(Tabla135[[#This Row],[No. de Control]]=1,Tabla135[[#This Row],[Desplazamiento en la Matriz]]="Probabilidad"),E1285,AND(Tabla135[[#This Row],[No. de Control]]&gt;1,Tabla135[[#This Row],[Desplazamiento en la Matriz]]="Probabilidad"),AC1284),""),"")</f>
        <v/>
      </c>
      <c r="AD1285" s="310">
        <f>IFERROR(_xlfn.MINIFS(Tabla135[Probabilidad residual],Tabla135[Id Riesgo],Tabla135[[#This Row],[Id Riesgo]]),"")</f>
        <v>0</v>
      </c>
      <c r="AE1285" s="310">
        <f>IFERROR(_xlfn.MINIFS(Tabla135[Impacto residual],Tabla135[Id Riesgo],Tabla135[[#This Row],[Id Riesgo]]),"")</f>
        <v>0</v>
      </c>
      <c r="AF1285" s="310" t="str" cm="1">
        <f t="array" ref="AF128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85" s="310" t="str" cm="1">
        <f t="array" ref="AG128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8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85" s="213"/>
      <c r="AJ1285" s="727">
        <f>_xlfn.MINIFS(Tabla135[Probabilidad residual],Tabla135[Id Riesgo],Tabla135[[#This Row],[Id Riesgo]])</f>
        <v>0</v>
      </c>
      <c r="AK1285" s="727">
        <f>_xlfn.MINIFS(Tabla135[Impacto residual],Tabla135[Id Riesgo],Tabla135[[#This Row],[Id Riesgo]])</f>
        <v>0</v>
      </c>
      <c r="AL1285" s="727"/>
      <c r="AM1285" s="727"/>
      <c r="AN1285" s="213"/>
      <c r="AO1285" s="213"/>
      <c r="AP1285" s="213"/>
      <c r="AQ1285" s="213"/>
      <c r="AR1285" s="213"/>
      <c r="AS1285" s="213"/>
      <c r="AT1285" s="213"/>
      <c r="AU1285" s="213"/>
      <c r="AV1285" s="213"/>
      <c r="AW1285" s="213"/>
      <c r="AX1285" s="213"/>
      <c r="AY1285" s="213"/>
    </row>
    <row r="1286" spans="1:51" ht="14.6" x14ac:dyDescent="0.4">
      <c r="A1286" s="735" t="str">
        <f>Tabla135[[#This Row],[Id Riesgo]]</f>
        <v>RC128</v>
      </c>
      <c r="B1286" s="736" t="str">
        <f>Tabla135[[#This Row],[Riesgo]]</f>
        <v/>
      </c>
      <c r="C1286" s="742" t="b">
        <f>Tabla135[[#This Row],[Identificado en paso 1 y 2?]]</f>
        <v>0</v>
      </c>
      <c r="D1286" s="727" t="str">
        <f>_xlfn.XLOOKUP(Tabla135[[#This Row],[Id Riesgo]],Tabla13[Id Riesgo],Tabla13[Probabilidad],"",1)</f>
        <v/>
      </c>
      <c r="E1286" s="727" t="str">
        <f>IF(C1286=TRUE,_xlfn.XLOOKUP(Tabla135[[#This Row],[Id Riesgo]],Tabla13[Id Riesgo],Tabla13[Porcentaje Impacto],"",1),"")</f>
        <v/>
      </c>
      <c r="F1286" s="290" t="str">
        <f t="shared" si="127"/>
        <v>RC128</v>
      </c>
      <c r="G1286" s="415" t="b">
        <f>_xlfn.XLOOKUP(F1286,Tabla13[Id Riesgo],Tabla13[Registro diligenciado],FALSE,1)</f>
        <v>0</v>
      </c>
      <c r="H1286" s="290" t="str">
        <f>IF(G1286,_xlfn.XLOOKUP(F1286,Tabla6[Id Riesgo],Tabla6[DESCRIPCIÓN DEL RIESGO],FALSE,1),"")</f>
        <v/>
      </c>
      <c r="I1286" s="327" t="str">
        <f>_xlfn.XLOOKUP(Tabla135[[#This Row],[Id Riesgo]],Tabla13[Id Riesgo],Tabla13[Probabilidad])</f>
        <v/>
      </c>
      <c r="J1286" s="327" t="str">
        <f>_xlfn.XLOOKUP(Tabla135[[#This Row],[Id Riesgo]],Tabla13[Id Riesgo],Tabla13[Porcentaje Impacto],"",1)</f>
        <v/>
      </c>
      <c r="K1286" s="311">
        <v>5</v>
      </c>
      <c r="L1286" s="314"/>
      <c r="M1286" s="314"/>
      <c r="N1286" s="314"/>
      <c r="O1286" s="295"/>
      <c r="P1286" s="314"/>
      <c r="Q1286" s="328" t="str">
        <f>_xlfn.TEXTJOIN(" ",TRUE,Tabla135[[#This Row],[Actividad - Acción ¿Qué?
Inicia con verbo]],Tabla135[[#This Row],[Complemento
(Observaciones o desviaciones)]])</f>
        <v/>
      </c>
      <c r="R1286" s="295"/>
      <c r="S1286" s="327" t="str">
        <f>_xlfn.XLOOKUP(Tabla135[[#This Row],[Tipo de control]],Tabla7[Tipo de control],Tabla7[Peso],"",1)</f>
        <v/>
      </c>
      <c r="T1286" s="290" t="str">
        <f>_xlfn.XLOOKUP(Tabla135[[#This Row],[Tipo de control]],Tabla7[Tipo de control],Tabla7[Afectación matriz],"",1)</f>
        <v/>
      </c>
      <c r="U1286" s="295"/>
      <c r="V1286" s="327" t="str">
        <f>_xlfn.XLOOKUP(Tabla135[[#This Row],[Implementación]],Tabla11[Implementación],Tabla11[Peso],"",1)</f>
        <v/>
      </c>
      <c r="W1286" s="295"/>
      <c r="X1286" s="295"/>
      <c r="Y1286" s="295"/>
      <c r="Z1286" s="295"/>
      <c r="AA1286" s="310" t="str">
        <f>IFERROR(Tabla135[[#This Row],[Peso del control]]+Tabla135[[#This Row],[Peso de la implementación]],"")</f>
        <v/>
      </c>
      <c r="AB1286" s="310" t="str" cm="1">
        <f t="array" ref="AB1286">IFERROR(IF(Tabla135[[#This Row],[Registro diligenciado]]=TRUE,_xlfn.IFS(AND(Tabla135[[#This Row],[No. de Control]]=1,Tabla135[[#This Row],[Desplazamiento en la Matriz]]="Probabilidad"),D1286-(D1286*Tabla135[[#This Row],[Valor del control]]),AND(Tabla135[[#This Row],[No. de Control]]&gt;1,Tabla135[[#This Row],[Desplazamiento en la Matriz]]="Probabilidad"),AB1285-(AB1285*Tabla135[[#This Row],[Valor del control]]),AND(Tabla135[[#This Row],[No. de Control]]=1,Tabla135[[#This Row],[Desplazamiento en la Matriz]]="Impacto"),D1286,AND(Tabla135[[#This Row],[No. de Control]]&gt;1,Tabla135[[#This Row],[Desplazamiento en la Matriz]]="Impacto"),AB1285),""),"")</f>
        <v/>
      </c>
      <c r="AC1286" s="310" t="str" cm="1">
        <f t="array" ref="AC1286">IFERROR(IF(Tabla135[[#This Row],[Registro diligenciado]]=TRUE,_xlfn.IFS(AND(Tabla135[[#This Row],[No. de Control]]=1,Tabla135[[#This Row],[Desplazamiento en la Matriz]]="Impacto"),E1286-(E1286*Tabla135[[#This Row],[Valor del control]]),AND(Tabla135[[#This Row],[No. de Control]]&gt;1,Tabla135[[#This Row],[Desplazamiento en la Matriz]]="Impacto"),AC1285-(AC1285*Tabla135[[#This Row],[Valor del control]]),AND(Tabla135[[#This Row],[No. de Control]]=1,Tabla135[[#This Row],[Desplazamiento en la Matriz]]="Probabilidad"),E1286,AND(Tabla135[[#This Row],[No. de Control]]&gt;1,Tabla135[[#This Row],[Desplazamiento en la Matriz]]="Probabilidad"),AC1285),""),"")</f>
        <v/>
      </c>
      <c r="AD1286" s="310">
        <f>IFERROR(_xlfn.MINIFS(Tabla135[Probabilidad residual],Tabla135[Id Riesgo],Tabla135[[#This Row],[Id Riesgo]]),"")</f>
        <v>0</v>
      </c>
      <c r="AE1286" s="310">
        <f>IFERROR(_xlfn.MINIFS(Tabla135[Impacto residual],Tabla135[Id Riesgo],Tabla135[[#This Row],[Id Riesgo]]),"")</f>
        <v>0</v>
      </c>
      <c r="AF1286" s="310" t="str" cm="1">
        <f t="array" ref="AF128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86" s="310" t="str" cm="1">
        <f t="array" ref="AG128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8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86" s="213"/>
      <c r="AJ1286" s="727">
        <f>_xlfn.MINIFS(Tabla135[Probabilidad residual],Tabla135[Id Riesgo],Tabla135[[#This Row],[Id Riesgo]])</f>
        <v>0</v>
      </c>
      <c r="AK1286" s="727">
        <f>_xlfn.MINIFS(Tabla135[Impacto residual],Tabla135[Id Riesgo],Tabla135[[#This Row],[Id Riesgo]])</f>
        <v>0</v>
      </c>
      <c r="AL1286" s="727"/>
      <c r="AM1286" s="727"/>
      <c r="AN1286" s="213"/>
      <c r="AO1286" s="213"/>
      <c r="AP1286" s="213"/>
      <c r="AQ1286" s="213"/>
      <c r="AR1286" s="213"/>
      <c r="AS1286" s="213"/>
      <c r="AT1286" s="213"/>
      <c r="AU1286" s="213"/>
      <c r="AV1286" s="213"/>
      <c r="AW1286" s="213"/>
      <c r="AX1286" s="213"/>
      <c r="AY1286" s="213"/>
    </row>
    <row r="1287" spans="1:51" ht="14.6" x14ac:dyDescent="0.4">
      <c r="A1287" s="735" t="str">
        <f>Tabla135[[#This Row],[Id Riesgo]]</f>
        <v>RC128</v>
      </c>
      <c r="B1287" s="736" t="str">
        <f>Tabla135[[#This Row],[Riesgo]]</f>
        <v/>
      </c>
      <c r="C1287" s="742" t="b">
        <f>Tabla135[[#This Row],[Identificado en paso 1 y 2?]]</f>
        <v>0</v>
      </c>
      <c r="D1287" s="727" t="str">
        <f>_xlfn.XLOOKUP(Tabla135[[#This Row],[Id Riesgo]],Tabla13[Id Riesgo],Tabla13[Probabilidad],"",1)</f>
        <v/>
      </c>
      <c r="E1287" s="727" t="str">
        <f>IF(C1287=TRUE,_xlfn.XLOOKUP(Tabla135[[#This Row],[Id Riesgo]],Tabla13[Id Riesgo],Tabla13[Porcentaje Impacto],"",1),"")</f>
        <v/>
      </c>
      <c r="F1287" s="290" t="str">
        <f t="shared" si="127"/>
        <v>RC128</v>
      </c>
      <c r="G1287" s="415" t="b">
        <f>_xlfn.XLOOKUP(F1287,Tabla13[Id Riesgo],Tabla13[Registro diligenciado],FALSE,1)</f>
        <v>0</v>
      </c>
      <c r="H1287" s="290" t="str">
        <f>IF(G1287,_xlfn.XLOOKUP(F1287,Tabla6[Id Riesgo],Tabla6[DESCRIPCIÓN DEL RIESGO],FALSE,1),"")</f>
        <v/>
      </c>
      <c r="I1287" s="327" t="str">
        <f>_xlfn.XLOOKUP(Tabla135[[#This Row],[Id Riesgo]],Tabla13[Id Riesgo],Tabla13[Probabilidad])</f>
        <v/>
      </c>
      <c r="J1287" s="327" t="str">
        <f>_xlfn.XLOOKUP(Tabla135[[#This Row],[Id Riesgo]],Tabla13[Id Riesgo],Tabla13[Porcentaje Impacto],"",1)</f>
        <v/>
      </c>
      <c r="K1287" s="311">
        <v>6</v>
      </c>
      <c r="L1287" s="314"/>
      <c r="M1287" s="314"/>
      <c r="N1287" s="314"/>
      <c r="O1287" s="295"/>
      <c r="P1287" s="314"/>
      <c r="Q1287" s="328" t="str">
        <f>_xlfn.TEXTJOIN(" ",TRUE,Tabla135[[#This Row],[Actividad - Acción ¿Qué?
Inicia con verbo]],Tabla135[[#This Row],[Complemento
(Observaciones o desviaciones)]])</f>
        <v/>
      </c>
      <c r="R1287" s="295"/>
      <c r="S1287" s="327" t="str">
        <f>_xlfn.XLOOKUP(Tabla135[[#This Row],[Tipo de control]],Tabla7[Tipo de control],Tabla7[Peso],"",1)</f>
        <v/>
      </c>
      <c r="T1287" s="290" t="str">
        <f>_xlfn.XLOOKUP(Tabla135[[#This Row],[Tipo de control]],Tabla7[Tipo de control],Tabla7[Afectación matriz],"",1)</f>
        <v/>
      </c>
      <c r="U1287" s="295"/>
      <c r="V1287" s="327" t="str">
        <f>_xlfn.XLOOKUP(Tabla135[[#This Row],[Implementación]],Tabla11[Implementación],Tabla11[Peso],"",1)</f>
        <v/>
      </c>
      <c r="W1287" s="295"/>
      <c r="X1287" s="295"/>
      <c r="Y1287" s="295"/>
      <c r="Z1287" s="295"/>
      <c r="AA1287" s="310" t="str">
        <f>IFERROR(Tabla135[[#This Row],[Peso del control]]+Tabla135[[#This Row],[Peso de la implementación]],"")</f>
        <v/>
      </c>
      <c r="AB1287" s="310" t="str" cm="1">
        <f t="array" ref="AB1287">IFERROR(IF(Tabla135[[#This Row],[Registro diligenciado]]=TRUE,_xlfn.IFS(AND(Tabla135[[#This Row],[No. de Control]]=1,Tabla135[[#This Row],[Desplazamiento en la Matriz]]="Probabilidad"),D1287-(D1287*Tabla135[[#This Row],[Valor del control]]),AND(Tabla135[[#This Row],[No. de Control]]&gt;1,Tabla135[[#This Row],[Desplazamiento en la Matriz]]="Probabilidad"),AB1286-(AB1286*Tabla135[[#This Row],[Valor del control]]),AND(Tabla135[[#This Row],[No. de Control]]=1,Tabla135[[#This Row],[Desplazamiento en la Matriz]]="Impacto"),D1287,AND(Tabla135[[#This Row],[No. de Control]]&gt;1,Tabla135[[#This Row],[Desplazamiento en la Matriz]]="Impacto"),AB1286),""),"")</f>
        <v/>
      </c>
      <c r="AC1287" s="310" t="str" cm="1">
        <f t="array" ref="AC1287">IFERROR(IF(Tabla135[[#This Row],[Registro diligenciado]]=TRUE,_xlfn.IFS(AND(Tabla135[[#This Row],[No. de Control]]=1,Tabla135[[#This Row],[Desplazamiento en la Matriz]]="Impacto"),E1287-(E1287*Tabla135[[#This Row],[Valor del control]]),AND(Tabla135[[#This Row],[No. de Control]]&gt;1,Tabla135[[#This Row],[Desplazamiento en la Matriz]]="Impacto"),AC1286-(AC1286*Tabla135[[#This Row],[Valor del control]]),AND(Tabla135[[#This Row],[No. de Control]]=1,Tabla135[[#This Row],[Desplazamiento en la Matriz]]="Probabilidad"),E1287,AND(Tabla135[[#This Row],[No. de Control]]&gt;1,Tabla135[[#This Row],[Desplazamiento en la Matriz]]="Probabilidad"),AC1286),""),"")</f>
        <v/>
      </c>
      <c r="AD1287" s="310">
        <f>IFERROR(_xlfn.MINIFS(Tabla135[Probabilidad residual],Tabla135[Id Riesgo],Tabla135[[#This Row],[Id Riesgo]]),"")</f>
        <v>0</v>
      </c>
      <c r="AE1287" s="310">
        <f>IFERROR(_xlfn.MINIFS(Tabla135[Impacto residual],Tabla135[Id Riesgo],Tabla135[[#This Row],[Id Riesgo]]),"")</f>
        <v>0</v>
      </c>
      <c r="AF1287" s="310" t="str" cm="1">
        <f t="array" ref="AF128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87" s="310" t="str" cm="1">
        <f t="array" ref="AG128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8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87" s="213"/>
      <c r="AJ1287" s="727">
        <f>_xlfn.MINIFS(Tabla135[Probabilidad residual],Tabla135[Id Riesgo],Tabla135[[#This Row],[Id Riesgo]])</f>
        <v>0</v>
      </c>
      <c r="AK1287" s="727">
        <f>_xlfn.MINIFS(Tabla135[Impacto residual],Tabla135[Id Riesgo],Tabla135[[#This Row],[Id Riesgo]])</f>
        <v>0</v>
      </c>
      <c r="AL1287" s="727"/>
      <c r="AM1287" s="727"/>
      <c r="AN1287" s="213"/>
      <c r="AO1287" s="213"/>
      <c r="AP1287" s="213"/>
      <c r="AQ1287" s="213"/>
      <c r="AR1287" s="213"/>
      <c r="AS1287" s="213"/>
      <c r="AT1287" s="213"/>
      <c r="AU1287" s="213"/>
      <c r="AV1287" s="213"/>
      <c r="AW1287" s="213"/>
      <c r="AX1287" s="213"/>
      <c r="AY1287" s="213"/>
    </row>
    <row r="1288" spans="1:51" ht="14.6" x14ac:dyDescent="0.4">
      <c r="A1288" s="735" t="str">
        <f>Tabla135[[#This Row],[Id Riesgo]]</f>
        <v>RC128</v>
      </c>
      <c r="B1288" s="736" t="str">
        <f>Tabla135[[#This Row],[Riesgo]]</f>
        <v/>
      </c>
      <c r="C1288" s="742" t="b">
        <f>Tabla135[[#This Row],[Identificado en paso 1 y 2?]]</f>
        <v>0</v>
      </c>
      <c r="D1288" s="727" t="str">
        <f>_xlfn.XLOOKUP(Tabla135[[#This Row],[Id Riesgo]],Tabla13[Id Riesgo],Tabla13[Probabilidad],"",1)</f>
        <v/>
      </c>
      <c r="E1288" s="727" t="str">
        <f>IF(C1288=TRUE,_xlfn.XLOOKUP(Tabla135[[#This Row],[Id Riesgo]],Tabla13[Id Riesgo],Tabla13[Porcentaje Impacto],"",1),"")</f>
        <v/>
      </c>
      <c r="F1288" s="290" t="str">
        <f t="shared" si="127"/>
        <v>RC128</v>
      </c>
      <c r="G1288" s="415" t="b">
        <f>_xlfn.XLOOKUP(F1288,Tabla13[Id Riesgo],Tabla13[Registro diligenciado],FALSE,1)</f>
        <v>0</v>
      </c>
      <c r="H1288" s="290" t="str">
        <f>IF(G1288,_xlfn.XLOOKUP(F1288,Tabla6[Id Riesgo],Tabla6[DESCRIPCIÓN DEL RIESGO],FALSE,1),"")</f>
        <v/>
      </c>
      <c r="I1288" s="327" t="str">
        <f>_xlfn.XLOOKUP(Tabla135[[#This Row],[Id Riesgo]],Tabla13[Id Riesgo],Tabla13[Probabilidad])</f>
        <v/>
      </c>
      <c r="J1288" s="327" t="str">
        <f>_xlfn.XLOOKUP(Tabla135[[#This Row],[Id Riesgo]],Tabla13[Id Riesgo],Tabla13[Porcentaje Impacto],"",1)</f>
        <v/>
      </c>
      <c r="K1288" s="311">
        <v>7</v>
      </c>
      <c r="L1288" s="314"/>
      <c r="M1288" s="314"/>
      <c r="N1288" s="314"/>
      <c r="O1288" s="295"/>
      <c r="P1288" s="314"/>
      <c r="Q1288" s="328" t="str">
        <f>_xlfn.TEXTJOIN(" ",TRUE,Tabla135[[#This Row],[Actividad - Acción ¿Qué?
Inicia con verbo]],Tabla135[[#This Row],[Complemento
(Observaciones o desviaciones)]])</f>
        <v/>
      </c>
      <c r="R1288" s="295"/>
      <c r="S1288" s="327" t="str">
        <f>_xlfn.XLOOKUP(Tabla135[[#This Row],[Tipo de control]],Tabla7[Tipo de control],Tabla7[Peso],"",1)</f>
        <v/>
      </c>
      <c r="T1288" s="290" t="str">
        <f>_xlfn.XLOOKUP(Tabla135[[#This Row],[Tipo de control]],Tabla7[Tipo de control],Tabla7[Afectación matriz],"",1)</f>
        <v/>
      </c>
      <c r="U1288" s="295"/>
      <c r="V1288" s="327" t="str">
        <f>_xlfn.XLOOKUP(Tabla135[[#This Row],[Implementación]],Tabla11[Implementación],Tabla11[Peso],"",1)</f>
        <v/>
      </c>
      <c r="W1288" s="295"/>
      <c r="X1288" s="295"/>
      <c r="Y1288" s="295"/>
      <c r="Z1288" s="295"/>
      <c r="AA1288" s="310" t="str">
        <f>IFERROR(Tabla135[[#This Row],[Peso del control]]+Tabla135[[#This Row],[Peso de la implementación]],"")</f>
        <v/>
      </c>
      <c r="AB1288" s="310" t="str" cm="1">
        <f t="array" ref="AB1288">IFERROR(IF(Tabla135[[#This Row],[Registro diligenciado]]=TRUE,_xlfn.IFS(AND(Tabla135[[#This Row],[No. de Control]]=1,Tabla135[[#This Row],[Desplazamiento en la Matriz]]="Probabilidad"),D1288-(D1288*Tabla135[[#This Row],[Valor del control]]),AND(Tabla135[[#This Row],[No. de Control]]&gt;1,Tabla135[[#This Row],[Desplazamiento en la Matriz]]="Probabilidad"),AB1287-(AB1287*Tabla135[[#This Row],[Valor del control]]),AND(Tabla135[[#This Row],[No. de Control]]=1,Tabla135[[#This Row],[Desplazamiento en la Matriz]]="Impacto"),D1288,AND(Tabla135[[#This Row],[No. de Control]]&gt;1,Tabla135[[#This Row],[Desplazamiento en la Matriz]]="Impacto"),AB1287),""),"")</f>
        <v/>
      </c>
      <c r="AC1288" s="310" t="str" cm="1">
        <f t="array" ref="AC1288">IFERROR(IF(Tabla135[[#This Row],[Registro diligenciado]]=TRUE,_xlfn.IFS(AND(Tabla135[[#This Row],[No. de Control]]=1,Tabla135[[#This Row],[Desplazamiento en la Matriz]]="Impacto"),E1288-(E1288*Tabla135[[#This Row],[Valor del control]]),AND(Tabla135[[#This Row],[No. de Control]]&gt;1,Tabla135[[#This Row],[Desplazamiento en la Matriz]]="Impacto"),AC1287-(AC1287*Tabla135[[#This Row],[Valor del control]]),AND(Tabla135[[#This Row],[No. de Control]]=1,Tabla135[[#This Row],[Desplazamiento en la Matriz]]="Probabilidad"),E1288,AND(Tabla135[[#This Row],[No. de Control]]&gt;1,Tabla135[[#This Row],[Desplazamiento en la Matriz]]="Probabilidad"),AC1287),""),"")</f>
        <v/>
      </c>
      <c r="AD1288" s="310">
        <f>IFERROR(_xlfn.MINIFS(Tabla135[Probabilidad residual],Tabla135[Id Riesgo],Tabla135[[#This Row],[Id Riesgo]]),"")</f>
        <v>0</v>
      </c>
      <c r="AE1288" s="310">
        <f>IFERROR(_xlfn.MINIFS(Tabla135[Impacto residual],Tabla135[Id Riesgo],Tabla135[[#This Row],[Id Riesgo]]),"")</f>
        <v>0</v>
      </c>
      <c r="AF1288" s="310" t="str" cm="1">
        <f t="array" ref="AF128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88" s="310" t="str" cm="1">
        <f t="array" ref="AG128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8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88" s="213"/>
      <c r="AJ1288" s="727">
        <f>_xlfn.MINIFS(Tabla135[Probabilidad residual],Tabla135[Id Riesgo],Tabla135[[#This Row],[Id Riesgo]])</f>
        <v>0</v>
      </c>
      <c r="AK1288" s="727">
        <f>_xlfn.MINIFS(Tabla135[Impacto residual],Tabla135[Id Riesgo],Tabla135[[#This Row],[Id Riesgo]])</f>
        <v>0</v>
      </c>
      <c r="AL1288" s="727"/>
      <c r="AM1288" s="727"/>
      <c r="AN1288" s="213"/>
      <c r="AO1288" s="213"/>
      <c r="AP1288" s="213"/>
      <c r="AQ1288" s="213"/>
      <c r="AR1288" s="213"/>
      <c r="AS1288" s="213"/>
      <c r="AT1288" s="213"/>
      <c r="AU1288" s="213"/>
      <c r="AV1288" s="213"/>
      <c r="AW1288" s="213"/>
      <c r="AX1288" s="213"/>
      <c r="AY1288" s="213"/>
    </row>
    <row r="1289" spans="1:51" ht="14.6" x14ac:dyDescent="0.4">
      <c r="A1289" s="735" t="str">
        <f>Tabla135[[#This Row],[Id Riesgo]]</f>
        <v>RC128</v>
      </c>
      <c r="B1289" s="736" t="str">
        <f>Tabla135[[#This Row],[Riesgo]]</f>
        <v/>
      </c>
      <c r="C1289" s="742" t="b">
        <f>Tabla135[[#This Row],[Identificado en paso 1 y 2?]]</f>
        <v>0</v>
      </c>
      <c r="D1289" s="727" t="str">
        <f>_xlfn.XLOOKUP(Tabla135[[#This Row],[Id Riesgo]],Tabla13[Id Riesgo],Tabla13[Probabilidad],"",1)</f>
        <v/>
      </c>
      <c r="E1289" s="727" t="str">
        <f>IF(C1289=TRUE,_xlfn.XLOOKUP(Tabla135[[#This Row],[Id Riesgo]],Tabla13[Id Riesgo],Tabla13[Porcentaje Impacto],"",1),"")</f>
        <v/>
      </c>
      <c r="F1289" s="290" t="str">
        <f t="shared" si="127"/>
        <v>RC128</v>
      </c>
      <c r="G1289" s="415" t="b">
        <f>_xlfn.XLOOKUP(F1289,Tabla13[Id Riesgo],Tabla13[Registro diligenciado],FALSE,1)</f>
        <v>0</v>
      </c>
      <c r="H1289" s="290" t="str">
        <f>IF(G1289,_xlfn.XLOOKUP(F1289,Tabla6[Id Riesgo],Tabla6[DESCRIPCIÓN DEL RIESGO],FALSE,1),"")</f>
        <v/>
      </c>
      <c r="I1289" s="327" t="str">
        <f>_xlfn.XLOOKUP(Tabla135[[#This Row],[Id Riesgo]],Tabla13[Id Riesgo],Tabla13[Probabilidad])</f>
        <v/>
      </c>
      <c r="J1289" s="327" t="str">
        <f>_xlfn.XLOOKUP(Tabla135[[#This Row],[Id Riesgo]],Tabla13[Id Riesgo],Tabla13[Porcentaje Impacto],"",1)</f>
        <v/>
      </c>
      <c r="K1289" s="311">
        <v>8</v>
      </c>
      <c r="L1289" s="314"/>
      <c r="M1289" s="314"/>
      <c r="N1289" s="314"/>
      <c r="O1289" s="295"/>
      <c r="P1289" s="314"/>
      <c r="Q1289" s="328" t="str">
        <f>_xlfn.TEXTJOIN(" ",TRUE,Tabla135[[#This Row],[Actividad - Acción ¿Qué?
Inicia con verbo]],Tabla135[[#This Row],[Complemento
(Observaciones o desviaciones)]])</f>
        <v/>
      </c>
      <c r="R1289" s="295"/>
      <c r="S1289" s="327" t="str">
        <f>_xlfn.XLOOKUP(Tabla135[[#This Row],[Tipo de control]],Tabla7[Tipo de control],Tabla7[Peso],"",1)</f>
        <v/>
      </c>
      <c r="T1289" s="290" t="str">
        <f>_xlfn.XLOOKUP(Tabla135[[#This Row],[Tipo de control]],Tabla7[Tipo de control],Tabla7[Afectación matriz],"",1)</f>
        <v/>
      </c>
      <c r="U1289" s="295"/>
      <c r="V1289" s="327" t="str">
        <f>_xlfn.XLOOKUP(Tabla135[[#This Row],[Implementación]],Tabla11[Implementación],Tabla11[Peso],"",1)</f>
        <v/>
      </c>
      <c r="W1289" s="295"/>
      <c r="X1289" s="295"/>
      <c r="Y1289" s="295"/>
      <c r="Z1289" s="295"/>
      <c r="AA1289" s="310" t="str">
        <f>IFERROR(Tabla135[[#This Row],[Peso del control]]+Tabla135[[#This Row],[Peso de la implementación]],"")</f>
        <v/>
      </c>
      <c r="AB1289" s="310" t="str" cm="1">
        <f t="array" ref="AB1289">IFERROR(IF(Tabla135[[#This Row],[Registro diligenciado]]=TRUE,_xlfn.IFS(AND(Tabla135[[#This Row],[No. de Control]]=1,Tabla135[[#This Row],[Desplazamiento en la Matriz]]="Probabilidad"),D1289-(D1289*Tabla135[[#This Row],[Valor del control]]),AND(Tabla135[[#This Row],[No. de Control]]&gt;1,Tabla135[[#This Row],[Desplazamiento en la Matriz]]="Probabilidad"),AB1288-(AB1288*Tabla135[[#This Row],[Valor del control]]),AND(Tabla135[[#This Row],[No. de Control]]=1,Tabla135[[#This Row],[Desplazamiento en la Matriz]]="Impacto"),D1289,AND(Tabla135[[#This Row],[No. de Control]]&gt;1,Tabla135[[#This Row],[Desplazamiento en la Matriz]]="Impacto"),AB1288),""),"")</f>
        <v/>
      </c>
      <c r="AC1289" s="310" t="str" cm="1">
        <f t="array" ref="AC1289">IFERROR(IF(Tabla135[[#This Row],[Registro diligenciado]]=TRUE,_xlfn.IFS(AND(Tabla135[[#This Row],[No. de Control]]=1,Tabla135[[#This Row],[Desplazamiento en la Matriz]]="Impacto"),E1289-(E1289*Tabla135[[#This Row],[Valor del control]]),AND(Tabla135[[#This Row],[No. de Control]]&gt;1,Tabla135[[#This Row],[Desplazamiento en la Matriz]]="Impacto"),AC1288-(AC1288*Tabla135[[#This Row],[Valor del control]]),AND(Tabla135[[#This Row],[No. de Control]]=1,Tabla135[[#This Row],[Desplazamiento en la Matriz]]="Probabilidad"),E1289,AND(Tabla135[[#This Row],[No. de Control]]&gt;1,Tabla135[[#This Row],[Desplazamiento en la Matriz]]="Probabilidad"),AC1288),""),"")</f>
        <v/>
      </c>
      <c r="AD1289" s="310">
        <f>IFERROR(_xlfn.MINIFS(Tabla135[Probabilidad residual],Tabla135[Id Riesgo],Tabla135[[#This Row],[Id Riesgo]]),"")</f>
        <v>0</v>
      </c>
      <c r="AE1289" s="310">
        <f>IFERROR(_xlfn.MINIFS(Tabla135[Impacto residual],Tabla135[Id Riesgo],Tabla135[[#This Row],[Id Riesgo]]),"")</f>
        <v>0</v>
      </c>
      <c r="AF1289" s="310" t="str" cm="1">
        <f t="array" ref="AF128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89" s="310" t="str" cm="1">
        <f t="array" ref="AG128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8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89" s="213"/>
      <c r="AJ1289" s="727">
        <f>_xlfn.MINIFS(Tabla135[Probabilidad residual],Tabla135[Id Riesgo],Tabla135[[#This Row],[Id Riesgo]])</f>
        <v>0</v>
      </c>
      <c r="AK1289" s="727">
        <f>_xlfn.MINIFS(Tabla135[Impacto residual],Tabla135[Id Riesgo],Tabla135[[#This Row],[Id Riesgo]])</f>
        <v>0</v>
      </c>
      <c r="AL1289" s="727"/>
      <c r="AM1289" s="727"/>
      <c r="AN1289" s="213"/>
      <c r="AO1289" s="213"/>
      <c r="AP1289" s="213"/>
      <c r="AQ1289" s="213"/>
      <c r="AR1289" s="213"/>
      <c r="AS1289" s="213"/>
      <c r="AT1289" s="213"/>
      <c r="AU1289" s="213"/>
      <c r="AV1289" s="213"/>
      <c r="AW1289" s="213"/>
      <c r="AX1289" s="213"/>
      <c r="AY1289" s="213"/>
    </row>
    <row r="1290" spans="1:51" ht="14.6" x14ac:dyDescent="0.4">
      <c r="A1290" s="735" t="str">
        <f>Tabla135[[#This Row],[Id Riesgo]]</f>
        <v>RC128</v>
      </c>
      <c r="B1290" s="736" t="str">
        <f>Tabla135[[#This Row],[Riesgo]]</f>
        <v/>
      </c>
      <c r="C1290" s="742" t="b">
        <f>Tabla135[[#This Row],[Identificado en paso 1 y 2?]]</f>
        <v>0</v>
      </c>
      <c r="D1290" s="727" t="str">
        <f>_xlfn.XLOOKUP(Tabla135[[#This Row],[Id Riesgo]],Tabla13[Id Riesgo],Tabla13[Probabilidad],"",1)</f>
        <v/>
      </c>
      <c r="E1290" s="727" t="str">
        <f>IF(C1290=TRUE,_xlfn.XLOOKUP(Tabla135[[#This Row],[Id Riesgo]],Tabla13[Id Riesgo],Tabla13[Porcentaje Impacto],"",1),"")</f>
        <v/>
      </c>
      <c r="F1290" s="290" t="str">
        <f t="shared" si="127"/>
        <v>RC128</v>
      </c>
      <c r="G1290" s="415" t="b">
        <f>_xlfn.XLOOKUP(F1290,Tabla13[Id Riesgo],Tabla13[Registro diligenciado],FALSE,1)</f>
        <v>0</v>
      </c>
      <c r="H1290" s="290" t="str">
        <f>IF(G1290,_xlfn.XLOOKUP(F1290,Tabla6[Id Riesgo],Tabla6[DESCRIPCIÓN DEL RIESGO],FALSE,1),"")</f>
        <v/>
      </c>
      <c r="I1290" s="327" t="str">
        <f>_xlfn.XLOOKUP(Tabla135[[#This Row],[Id Riesgo]],Tabla13[Id Riesgo],Tabla13[Probabilidad])</f>
        <v/>
      </c>
      <c r="J1290" s="327" t="str">
        <f>_xlfn.XLOOKUP(Tabla135[[#This Row],[Id Riesgo]],Tabla13[Id Riesgo],Tabla13[Porcentaje Impacto],"",1)</f>
        <v/>
      </c>
      <c r="K1290" s="311">
        <v>9</v>
      </c>
      <c r="L1290" s="314"/>
      <c r="M1290" s="314"/>
      <c r="N1290" s="314"/>
      <c r="O1290" s="295"/>
      <c r="P1290" s="314"/>
      <c r="Q1290" s="328" t="str">
        <f>_xlfn.TEXTJOIN(" ",TRUE,Tabla135[[#This Row],[Actividad - Acción ¿Qué?
Inicia con verbo]],Tabla135[[#This Row],[Complemento
(Observaciones o desviaciones)]])</f>
        <v/>
      </c>
      <c r="R1290" s="295"/>
      <c r="S1290" s="327" t="str">
        <f>_xlfn.XLOOKUP(Tabla135[[#This Row],[Tipo de control]],Tabla7[Tipo de control],Tabla7[Peso],"",1)</f>
        <v/>
      </c>
      <c r="T1290" s="290" t="str">
        <f>_xlfn.XLOOKUP(Tabla135[[#This Row],[Tipo de control]],Tabla7[Tipo de control],Tabla7[Afectación matriz],"",1)</f>
        <v/>
      </c>
      <c r="U1290" s="295"/>
      <c r="V1290" s="327" t="str">
        <f>_xlfn.XLOOKUP(Tabla135[[#This Row],[Implementación]],Tabla11[Implementación],Tabla11[Peso],"",1)</f>
        <v/>
      </c>
      <c r="W1290" s="295"/>
      <c r="X1290" s="295"/>
      <c r="Y1290" s="295"/>
      <c r="Z1290" s="295"/>
      <c r="AA1290" s="310" t="str">
        <f>IFERROR(Tabla135[[#This Row],[Peso del control]]+Tabla135[[#This Row],[Peso de la implementación]],"")</f>
        <v/>
      </c>
      <c r="AB1290" s="310" t="str" cm="1">
        <f t="array" ref="AB1290">IFERROR(IF(Tabla135[[#This Row],[Registro diligenciado]]=TRUE,_xlfn.IFS(AND(Tabla135[[#This Row],[No. de Control]]=1,Tabla135[[#This Row],[Desplazamiento en la Matriz]]="Probabilidad"),D1290-(D1290*Tabla135[[#This Row],[Valor del control]]),AND(Tabla135[[#This Row],[No. de Control]]&gt;1,Tabla135[[#This Row],[Desplazamiento en la Matriz]]="Probabilidad"),AB1289-(AB1289*Tabla135[[#This Row],[Valor del control]]),AND(Tabla135[[#This Row],[No. de Control]]=1,Tabla135[[#This Row],[Desplazamiento en la Matriz]]="Impacto"),D1290,AND(Tabla135[[#This Row],[No. de Control]]&gt;1,Tabla135[[#This Row],[Desplazamiento en la Matriz]]="Impacto"),AB1289),""),"")</f>
        <v/>
      </c>
      <c r="AC1290" s="310" t="str" cm="1">
        <f t="array" ref="AC1290">IFERROR(IF(Tabla135[[#This Row],[Registro diligenciado]]=TRUE,_xlfn.IFS(AND(Tabla135[[#This Row],[No. de Control]]=1,Tabla135[[#This Row],[Desplazamiento en la Matriz]]="Impacto"),E1290-(E1290*Tabla135[[#This Row],[Valor del control]]),AND(Tabla135[[#This Row],[No. de Control]]&gt;1,Tabla135[[#This Row],[Desplazamiento en la Matriz]]="Impacto"),AC1289-(AC1289*Tabla135[[#This Row],[Valor del control]]),AND(Tabla135[[#This Row],[No. de Control]]=1,Tabla135[[#This Row],[Desplazamiento en la Matriz]]="Probabilidad"),E1290,AND(Tabla135[[#This Row],[No. de Control]]&gt;1,Tabla135[[#This Row],[Desplazamiento en la Matriz]]="Probabilidad"),AC1289),""),"")</f>
        <v/>
      </c>
      <c r="AD1290" s="310">
        <f>IFERROR(_xlfn.MINIFS(Tabla135[Probabilidad residual],Tabla135[Id Riesgo],Tabla135[[#This Row],[Id Riesgo]]),"")</f>
        <v>0</v>
      </c>
      <c r="AE1290" s="310">
        <f>IFERROR(_xlfn.MINIFS(Tabla135[Impacto residual],Tabla135[Id Riesgo],Tabla135[[#This Row],[Id Riesgo]]),"")</f>
        <v>0</v>
      </c>
      <c r="AF1290" s="310" t="str" cm="1">
        <f t="array" ref="AF129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90" s="310" t="str" cm="1">
        <f t="array" ref="AG129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9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90" s="213"/>
      <c r="AJ1290" s="727">
        <f>_xlfn.MINIFS(Tabla135[Probabilidad residual],Tabla135[Id Riesgo],Tabla135[[#This Row],[Id Riesgo]])</f>
        <v>0</v>
      </c>
      <c r="AK1290" s="727">
        <f>_xlfn.MINIFS(Tabla135[Impacto residual],Tabla135[Id Riesgo],Tabla135[[#This Row],[Id Riesgo]])</f>
        <v>0</v>
      </c>
      <c r="AL1290" s="727"/>
      <c r="AM1290" s="727"/>
      <c r="AN1290" s="213"/>
      <c r="AO1290" s="213"/>
      <c r="AP1290" s="213"/>
      <c r="AQ1290" s="213"/>
      <c r="AR1290" s="213"/>
      <c r="AS1290" s="213"/>
      <c r="AT1290" s="213"/>
      <c r="AU1290" s="213"/>
      <c r="AV1290" s="213"/>
      <c r="AW1290" s="213"/>
      <c r="AX1290" s="213"/>
      <c r="AY1290" s="213"/>
    </row>
    <row r="1291" spans="1:51" ht="14.6" x14ac:dyDescent="0.4">
      <c r="A1291" s="735" t="str">
        <f>Tabla135[[#This Row],[Id Riesgo]]</f>
        <v>RC128</v>
      </c>
      <c r="B1291" s="736" t="str">
        <f>Tabla135[[#This Row],[Riesgo]]</f>
        <v/>
      </c>
      <c r="C1291" s="742" t="b">
        <f>Tabla135[[#This Row],[Identificado en paso 1 y 2?]]</f>
        <v>0</v>
      </c>
      <c r="D1291" s="727" t="str">
        <f>_xlfn.XLOOKUP(Tabla135[[#This Row],[Id Riesgo]],Tabla13[Id Riesgo],Tabla13[Probabilidad],"",1)</f>
        <v/>
      </c>
      <c r="E1291" s="727" t="str">
        <f>IF(C1291=TRUE,_xlfn.XLOOKUP(Tabla135[[#This Row],[Id Riesgo]],Tabla13[Id Riesgo],Tabla13[Porcentaje Impacto],"",1),"")</f>
        <v/>
      </c>
      <c r="F1291" s="290" t="str">
        <f t="shared" si="127"/>
        <v>RC128</v>
      </c>
      <c r="G1291" s="415" t="b">
        <f>_xlfn.XLOOKUP(F1291,Tabla13[Id Riesgo],Tabla13[Registro diligenciado],FALSE,1)</f>
        <v>0</v>
      </c>
      <c r="H1291" s="290" t="str">
        <f>IF(G1291,_xlfn.XLOOKUP(F1291,Tabla6[Id Riesgo],Tabla6[DESCRIPCIÓN DEL RIESGO],FALSE,1),"")</f>
        <v/>
      </c>
      <c r="I1291" s="327" t="str">
        <f>_xlfn.XLOOKUP(Tabla135[[#This Row],[Id Riesgo]],Tabla13[Id Riesgo],Tabla13[Probabilidad])</f>
        <v/>
      </c>
      <c r="J1291" s="327" t="str">
        <f>_xlfn.XLOOKUP(Tabla135[[#This Row],[Id Riesgo]],Tabla13[Id Riesgo],Tabla13[Porcentaje Impacto],"",1)</f>
        <v/>
      </c>
      <c r="K1291" s="311">
        <v>10</v>
      </c>
      <c r="L1291" s="314"/>
      <c r="M1291" s="314"/>
      <c r="N1291" s="314"/>
      <c r="O1291" s="295"/>
      <c r="P1291" s="314"/>
      <c r="Q1291" s="328" t="str">
        <f>_xlfn.TEXTJOIN(" ",TRUE,Tabla135[[#This Row],[Actividad - Acción ¿Qué?
Inicia con verbo]],Tabla135[[#This Row],[Complemento
(Observaciones o desviaciones)]])</f>
        <v/>
      </c>
      <c r="R1291" s="295"/>
      <c r="S1291" s="327" t="str">
        <f>_xlfn.XLOOKUP(Tabla135[[#This Row],[Tipo de control]],Tabla7[Tipo de control],Tabla7[Peso],"",1)</f>
        <v/>
      </c>
      <c r="T1291" s="290" t="str">
        <f>_xlfn.XLOOKUP(Tabla135[[#This Row],[Tipo de control]],Tabla7[Tipo de control],Tabla7[Afectación matriz],"",1)</f>
        <v/>
      </c>
      <c r="U1291" s="295"/>
      <c r="V1291" s="327" t="str">
        <f>_xlfn.XLOOKUP(Tabla135[[#This Row],[Implementación]],Tabla11[Implementación],Tabla11[Peso],"",1)</f>
        <v/>
      </c>
      <c r="W1291" s="295"/>
      <c r="X1291" s="295"/>
      <c r="Y1291" s="295"/>
      <c r="Z1291" s="295"/>
      <c r="AA1291" s="310" t="str">
        <f>IFERROR(Tabla135[[#This Row],[Peso del control]]+Tabla135[[#This Row],[Peso de la implementación]],"")</f>
        <v/>
      </c>
      <c r="AB1291" s="310" t="str" cm="1">
        <f t="array" ref="AB1291">IFERROR(IF(Tabla135[[#This Row],[Registro diligenciado]]=TRUE,_xlfn.IFS(AND(Tabla135[[#This Row],[No. de Control]]=1,Tabla135[[#This Row],[Desplazamiento en la Matriz]]="Probabilidad"),D1291-(D1291*Tabla135[[#This Row],[Valor del control]]),AND(Tabla135[[#This Row],[No. de Control]]&gt;1,Tabla135[[#This Row],[Desplazamiento en la Matriz]]="Probabilidad"),AB1290-(AB1290*Tabla135[[#This Row],[Valor del control]]),AND(Tabla135[[#This Row],[No. de Control]]=1,Tabla135[[#This Row],[Desplazamiento en la Matriz]]="Impacto"),D1291,AND(Tabla135[[#This Row],[No. de Control]]&gt;1,Tabla135[[#This Row],[Desplazamiento en la Matriz]]="Impacto"),AB1290),""),"")</f>
        <v/>
      </c>
      <c r="AC1291" s="310" t="str" cm="1">
        <f t="array" ref="AC1291">IFERROR(IF(Tabla135[[#This Row],[Registro diligenciado]]=TRUE,_xlfn.IFS(AND(Tabla135[[#This Row],[No. de Control]]=1,Tabla135[[#This Row],[Desplazamiento en la Matriz]]="Impacto"),E1291-(E1291*Tabla135[[#This Row],[Valor del control]]),AND(Tabla135[[#This Row],[No. de Control]]&gt;1,Tabla135[[#This Row],[Desplazamiento en la Matriz]]="Impacto"),AC1290-(AC1290*Tabla135[[#This Row],[Valor del control]]),AND(Tabla135[[#This Row],[No. de Control]]=1,Tabla135[[#This Row],[Desplazamiento en la Matriz]]="Probabilidad"),E1291,AND(Tabla135[[#This Row],[No. de Control]]&gt;1,Tabla135[[#This Row],[Desplazamiento en la Matriz]]="Probabilidad"),AC1290),""),"")</f>
        <v/>
      </c>
      <c r="AD1291" s="310">
        <f>IFERROR(_xlfn.MINIFS(Tabla135[Probabilidad residual],Tabla135[Id Riesgo],Tabla135[[#This Row],[Id Riesgo]]),"")</f>
        <v>0</v>
      </c>
      <c r="AE1291" s="310">
        <f>IFERROR(_xlfn.MINIFS(Tabla135[Impacto residual],Tabla135[Id Riesgo],Tabla135[[#This Row],[Id Riesgo]]),"")</f>
        <v>0</v>
      </c>
      <c r="AF1291" s="310" t="str" cm="1">
        <f t="array" ref="AF129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91" s="310" t="str" cm="1">
        <f t="array" ref="AG129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9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91" s="213"/>
      <c r="AJ1291" s="727">
        <f>_xlfn.MINIFS(Tabla135[Probabilidad residual],Tabla135[Id Riesgo],Tabla135[[#This Row],[Id Riesgo]])</f>
        <v>0</v>
      </c>
      <c r="AK1291" s="727">
        <f>_xlfn.MINIFS(Tabla135[Impacto residual],Tabla135[Id Riesgo],Tabla135[[#This Row],[Id Riesgo]])</f>
        <v>0</v>
      </c>
      <c r="AL1291" s="727"/>
      <c r="AM1291" s="727"/>
      <c r="AN1291" s="213"/>
      <c r="AO1291" s="213"/>
      <c r="AP1291" s="213"/>
      <c r="AQ1291" s="213"/>
      <c r="AR1291" s="213"/>
      <c r="AS1291" s="213"/>
      <c r="AT1291" s="213"/>
      <c r="AU1291" s="213"/>
      <c r="AV1291" s="213"/>
      <c r="AW1291" s="213"/>
      <c r="AX1291" s="213"/>
      <c r="AY1291" s="213"/>
    </row>
    <row r="1292" spans="1:51" ht="14.6" x14ac:dyDescent="0.4">
      <c r="A1292" s="735" t="str">
        <f>Tabla135[[#This Row],[Id Riesgo]]</f>
        <v>RC129</v>
      </c>
      <c r="B1292" s="736" t="str">
        <f>Tabla135[[#This Row],[Riesgo]]</f>
        <v/>
      </c>
      <c r="C1292" s="742" t="b">
        <f>Tabla135[[#This Row],[Identificado en paso 1 y 2?]]</f>
        <v>0</v>
      </c>
      <c r="D1292" s="727" t="str">
        <f>_xlfn.XLOOKUP(Tabla135[[#This Row],[Id Riesgo]],Tabla13[Id Riesgo],Tabla13[Probabilidad],"",1)</f>
        <v/>
      </c>
      <c r="E1292" s="727" t="str">
        <f>IF(C1292=TRUE,_xlfn.XLOOKUP(Tabla135[[#This Row],[Id Riesgo]],Tabla13[Id Riesgo],Tabla13[Porcentaje Impacto],"",1),"")</f>
        <v/>
      </c>
      <c r="F1292" s="290" t="s">
        <v>260</v>
      </c>
      <c r="G1292" s="415" t="b">
        <f>_xlfn.XLOOKUP(F1292,Tabla13[Id Riesgo],Tabla13[Registro diligenciado],FALSE,1)</f>
        <v>0</v>
      </c>
      <c r="H1292" s="290" t="str">
        <f>IF(G1292,_xlfn.XLOOKUP(F1292,Tabla6[Id Riesgo],Tabla6[DESCRIPCIÓN DEL RIESGO],FALSE,1),"")</f>
        <v/>
      </c>
      <c r="I1292" s="327" t="str">
        <f>_xlfn.XLOOKUP(Tabla135[[#This Row],[Id Riesgo]],Tabla13[Id Riesgo],Tabla13[Probabilidad])</f>
        <v/>
      </c>
      <c r="J1292" s="327" t="str">
        <f>_xlfn.XLOOKUP(Tabla135[[#This Row],[Id Riesgo]],Tabla13[Id Riesgo],Tabla13[Porcentaje Impacto],"",1)</f>
        <v/>
      </c>
      <c r="K1292" s="311">
        <v>1</v>
      </c>
      <c r="L1292" s="314"/>
      <c r="M1292" s="314"/>
      <c r="N1292" s="314"/>
      <c r="O1292" s="295"/>
      <c r="P1292" s="314"/>
      <c r="Q1292" s="328" t="str">
        <f>_xlfn.TEXTJOIN(" ",TRUE,Tabla135[[#This Row],[Actividad - Acción ¿Qué?
Inicia con verbo]],Tabla135[[#This Row],[Complemento
(Observaciones o desviaciones)]])</f>
        <v/>
      </c>
      <c r="R1292" s="295"/>
      <c r="S1292" s="327" t="str">
        <f>_xlfn.XLOOKUP(Tabla135[[#This Row],[Tipo de control]],Tabla7[Tipo de control],Tabla7[Peso],"",1)</f>
        <v/>
      </c>
      <c r="T1292" s="290" t="str">
        <f>_xlfn.XLOOKUP(Tabla135[[#This Row],[Tipo de control]],Tabla7[Tipo de control],Tabla7[Afectación matriz],"",1)</f>
        <v/>
      </c>
      <c r="U1292" s="295"/>
      <c r="V1292" s="327" t="str">
        <f>_xlfn.XLOOKUP(Tabla135[[#This Row],[Implementación]],Tabla11[Implementación],Tabla11[Peso],"",1)</f>
        <v/>
      </c>
      <c r="W1292" s="295"/>
      <c r="X1292" s="295"/>
      <c r="Y1292" s="295"/>
      <c r="Z1292" s="295"/>
      <c r="AA1292" s="310" t="str">
        <f>IFERROR(Tabla135[[#This Row],[Peso del control]]+Tabla135[[#This Row],[Peso de la implementación]],"")</f>
        <v/>
      </c>
      <c r="AB1292" s="310" t="str" cm="1">
        <f t="array" ref="AB1292">IFERROR(IF(Tabla135[[#This Row],[Registro diligenciado]]=TRUE,_xlfn.IFS(AND(Tabla135[[#This Row],[No. de Control]]=1,Tabla135[[#This Row],[Desplazamiento en la Matriz]]="Probabilidad"),D1292-(D1292*Tabla135[[#This Row],[Valor del control]]),AND(Tabla135[[#This Row],[No. de Control]]&gt;1,Tabla135[[#This Row],[Desplazamiento en la Matriz]]="Probabilidad"),AB1291-(AB1291*Tabla135[[#This Row],[Valor del control]]),AND(Tabla135[[#This Row],[No. de Control]]=1,Tabla135[[#This Row],[Desplazamiento en la Matriz]]="Impacto"),D1292,AND(Tabla135[[#This Row],[No. de Control]]&gt;1,Tabla135[[#This Row],[Desplazamiento en la Matriz]]="Impacto"),AB1291),""),"")</f>
        <v/>
      </c>
      <c r="AC1292" s="310" t="str" cm="1">
        <f t="array" ref="AC1292">IFERROR(IF(Tabla135[[#This Row],[Registro diligenciado]]=TRUE,_xlfn.IFS(AND(Tabla135[[#This Row],[No. de Control]]=1,Tabla135[[#This Row],[Desplazamiento en la Matriz]]="Impacto"),E1292-(E1292*Tabla135[[#This Row],[Valor del control]]),AND(Tabla135[[#This Row],[No. de Control]]&gt;1,Tabla135[[#This Row],[Desplazamiento en la Matriz]]="Impacto"),AC1291-(AC1291*Tabla135[[#This Row],[Valor del control]]),AND(Tabla135[[#This Row],[No. de Control]]=1,Tabla135[[#This Row],[Desplazamiento en la Matriz]]="Probabilidad"),E1292,AND(Tabla135[[#This Row],[No. de Control]]&gt;1,Tabla135[[#This Row],[Desplazamiento en la Matriz]]="Probabilidad"),AC1291),""),"")</f>
        <v/>
      </c>
      <c r="AD1292" s="310">
        <f>IFERROR(_xlfn.MINIFS(Tabla135[Probabilidad residual],Tabla135[Id Riesgo],Tabla135[[#This Row],[Id Riesgo]]),"")</f>
        <v>0</v>
      </c>
      <c r="AE1292" s="310">
        <f>IFERROR(_xlfn.MINIFS(Tabla135[Impacto residual],Tabla135[Id Riesgo],Tabla135[[#This Row],[Id Riesgo]]),"")</f>
        <v>0</v>
      </c>
      <c r="AF1292" s="310" t="str" cm="1">
        <f t="array" ref="AF129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92" s="310" t="str" cm="1">
        <f t="array" ref="AG129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9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92" s="213"/>
      <c r="AJ1292" s="727">
        <f>_xlfn.MINIFS(Tabla135[Probabilidad residual],Tabla135[Id Riesgo],Tabla135[[#This Row],[Id Riesgo]])</f>
        <v>0</v>
      </c>
      <c r="AK1292" s="727">
        <f>_xlfn.MINIFS(Tabla135[Impacto residual],Tabla135[Id Riesgo],Tabla135[[#This Row],[Id Riesgo]])</f>
        <v>0</v>
      </c>
      <c r="AL1292" s="727" t="str" cm="1">
        <f t="array" ref="AL1292">IFERROR(_xlfn.IFS(AND(AJ1292&gt;=CONFIGURACIÓN!$BF$6,AJ1292&lt;=CONFIGURACIÓN!$BG$6),CONFIGURACIÓN!$BE$6,AND(AJ1292&gt;=CONFIGURACIÓN!$BF$7,AJ1292&lt;=CONFIGURACIÓN!$BG$7),CONFIGURACIÓN!$BE$7,AND(AJ1292&gt;=CONFIGURACIÓN!$BF$8,AJ1292&lt;=CONFIGURACIÓN!$BG$8),CONFIGURACIÓN!$BE$8,AND(AJ1292&gt;=CONFIGURACIÓN!$BF$9,AJ1292&lt;=CONFIGURACIÓN!$BG$9),CONFIGURACIÓN!$BE$9,AND(AJ1292&gt;=CONFIGURACIÓN!$BF$10,AJ1292&lt;=CONFIGURACIÓN!$BG$10),CONFIGURACIÓN!$BE$10),"")</f>
        <v/>
      </c>
      <c r="AM1292" s="727" t="str" cm="1">
        <f t="array" ref="AM1292">IFERROR(_xlfn.IFS(AND(AK1292&gt;=CONFIGURACIÓN!$BJ$6,AK1292&lt;=CONFIGURACIÓN!$BK$6),CONFIGURACIÓN!$BI$6,AND(AK1292&gt;=CONFIGURACIÓN!$BJ$7,AK1292&lt;=CONFIGURACIÓN!$BK$7),CONFIGURACIÓN!$BI$7,AND(AK1292&gt;=CONFIGURACIÓN!$BJ$8,AK1292&lt;=CONFIGURACIÓN!$BK$8),CONFIGURACIÓN!$BI$8,AND(AK1292&gt;=CONFIGURACIÓN!$BJ$9,AK1292&lt;=CONFIGURACIÓN!$BK$9),CONFIGURACIÓN!$BI$9,AND(AK1292&gt;=CONFIGURACIÓN!$BJ$10,AK1292&lt;=CONFIGURACIÓN!$BK$10),CONFIGURACIÓN!$BI$10),"")</f>
        <v/>
      </c>
      <c r="AN1292" s="213"/>
      <c r="AO1292" s="213"/>
      <c r="AP1292" s="213"/>
      <c r="AQ1292" s="213"/>
      <c r="AR1292" s="213"/>
      <c r="AS1292" s="213"/>
      <c r="AT1292" s="213"/>
      <c r="AU1292" s="213"/>
      <c r="AV1292" s="213"/>
      <c r="AW1292" s="213"/>
      <c r="AX1292" s="213"/>
      <c r="AY1292" s="213"/>
    </row>
    <row r="1293" spans="1:51" ht="14.6" x14ac:dyDescent="0.4">
      <c r="A1293" s="735" t="str">
        <f>Tabla135[[#This Row],[Id Riesgo]]</f>
        <v>RC129</v>
      </c>
      <c r="B1293" s="736" t="str">
        <f>Tabla135[[#This Row],[Riesgo]]</f>
        <v/>
      </c>
      <c r="C1293" s="742" t="b">
        <f>Tabla135[[#This Row],[Identificado en paso 1 y 2?]]</f>
        <v>0</v>
      </c>
      <c r="D1293" s="727" t="str">
        <f>_xlfn.XLOOKUP(Tabla135[[#This Row],[Id Riesgo]],Tabla13[Id Riesgo],Tabla13[Probabilidad],"",1)</f>
        <v/>
      </c>
      <c r="E1293" s="727" t="str">
        <f>IF(C1293=TRUE,_xlfn.XLOOKUP(Tabla135[[#This Row],[Id Riesgo]],Tabla13[Id Riesgo],Tabla13[Porcentaje Impacto],"",1),"")</f>
        <v/>
      </c>
      <c r="F1293" s="290" t="str">
        <f t="shared" ref="F1293:F1301" si="128">F1292</f>
        <v>RC129</v>
      </c>
      <c r="G1293" s="415" t="b">
        <f>_xlfn.XLOOKUP(F1293,Tabla13[Id Riesgo],Tabla13[Registro diligenciado],FALSE,1)</f>
        <v>0</v>
      </c>
      <c r="H1293" s="290" t="str">
        <f>IF(G1293,_xlfn.XLOOKUP(F1293,Tabla6[Id Riesgo],Tabla6[DESCRIPCIÓN DEL RIESGO],FALSE,1),"")</f>
        <v/>
      </c>
      <c r="I1293" s="327" t="str">
        <f>_xlfn.XLOOKUP(Tabla135[[#This Row],[Id Riesgo]],Tabla13[Id Riesgo],Tabla13[Probabilidad])</f>
        <v/>
      </c>
      <c r="J1293" s="327" t="str">
        <f>_xlfn.XLOOKUP(Tabla135[[#This Row],[Id Riesgo]],Tabla13[Id Riesgo],Tabla13[Porcentaje Impacto],"",1)</f>
        <v/>
      </c>
      <c r="K1293" s="311">
        <v>2</v>
      </c>
      <c r="L1293" s="314"/>
      <c r="M1293" s="314"/>
      <c r="N1293" s="314"/>
      <c r="O1293" s="295"/>
      <c r="P1293" s="314"/>
      <c r="Q1293" s="328" t="str">
        <f>_xlfn.TEXTJOIN(" ",TRUE,Tabla135[[#This Row],[Actividad - Acción ¿Qué?
Inicia con verbo]],Tabla135[[#This Row],[Complemento
(Observaciones o desviaciones)]])</f>
        <v/>
      </c>
      <c r="R1293" s="295"/>
      <c r="S1293" s="327" t="str">
        <f>_xlfn.XLOOKUP(Tabla135[[#This Row],[Tipo de control]],Tabla7[Tipo de control],Tabla7[Peso],"",1)</f>
        <v/>
      </c>
      <c r="T1293" s="290" t="str">
        <f>_xlfn.XLOOKUP(Tabla135[[#This Row],[Tipo de control]],Tabla7[Tipo de control],Tabla7[Afectación matriz],"",1)</f>
        <v/>
      </c>
      <c r="U1293" s="295"/>
      <c r="V1293" s="327" t="str">
        <f>_xlfn.XLOOKUP(Tabla135[[#This Row],[Implementación]],Tabla11[Implementación],Tabla11[Peso],"",1)</f>
        <v/>
      </c>
      <c r="W1293" s="295"/>
      <c r="X1293" s="295"/>
      <c r="Y1293" s="295"/>
      <c r="Z1293" s="295"/>
      <c r="AA1293" s="310" t="str">
        <f>IFERROR(Tabla135[[#This Row],[Peso del control]]+Tabla135[[#This Row],[Peso de la implementación]],"")</f>
        <v/>
      </c>
      <c r="AB1293" s="310" t="str" cm="1">
        <f t="array" ref="AB1293">IFERROR(IF(Tabla135[[#This Row],[Registro diligenciado]]=TRUE,_xlfn.IFS(AND(Tabla135[[#This Row],[No. de Control]]=1,Tabla135[[#This Row],[Desplazamiento en la Matriz]]="Probabilidad"),D1293-(D1293*Tabla135[[#This Row],[Valor del control]]),AND(Tabla135[[#This Row],[No. de Control]]&gt;1,Tabla135[[#This Row],[Desplazamiento en la Matriz]]="Probabilidad"),AB1292-(AB1292*Tabla135[[#This Row],[Valor del control]]),AND(Tabla135[[#This Row],[No. de Control]]=1,Tabla135[[#This Row],[Desplazamiento en la Matriz]]="Impacto"),D1293,AND(Tabla135[[#This Row],[No. de Control]]&gt;1,Tabla135[[#This Row],[Desplazamiento en la Matriz]]="Impacto"),AB1292),""),"")</f>
        <v/>
      </c>
      <c r="AC1293" s="310" t="str" cm="1">
        <f t="array" ref="AC1293">IFERROR(IF(Tabla135[[#This Row],[Registro diligenciado]]=TRUE,_xlfn.IFS(AND(Tabla135[[#This Row],[No. de Control]]=1,Tabla135[[#This Row],[Desplazamiento en la Matriz]]="Impacto"),E1293-(E1293*Tabla135[[#This Row],[Valor del control]]),AND(Tabla135[[#This Row],[No. de Control]]&gt;1,Tabla135[[#This Row],[Desplazamiento en la Matriz]]="Impacto"),AC1292-(AC1292*Tabla135[[#This Row],[Valor del control]]),AND(Tabla135[[#This Row],[No. de Control]]=1,Tabla135[[#This Row],[Desplazamiento en la Matriz]]="Probabilidad"),E1293,AND(Tabla135[[#This Row],[No. de Control]]&gt;1,Tabla135[[#This Row],[Desplazamiento en la Matriz]]="Probabilidad"),AC1292),""),"")</f>
        <v/>
      </c>
      <c r="AD1293" s="310">
        <f>IFERROR(_xlfn.MINIFS(Tabla135[Probabilidad residual],Tabla135[Id Riesgo],Tabla135[[#This Row],[Id Riesgo]]),"")</f>
        <v>0</v>
      </c>
      <c r="AE1293" s="310">
        <f>IFERROR(_xlfn.MINIFS(Tabla135[Impacto residual],Tabla135[Id Riesgo],Tabla135[[#This Row],[Id Riesgo]]),"")</f>
        <v>0</v>
      </c>
      <c r="AF1293" s="310" t="str" cm="1">
        <f t="array" ref="AF129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93" s="310" t="str" cm="1">
        <f t="array" ref="AG129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9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93" s="213"/>
      <c r="AJ1293" s="727">
        <f>_xlfn.MINIFS(Tabla135[Probabilidad residual],Tabla135[Id Riesgo],Tabla135[[#This Row],[Id Riesgo]])</f>
        <v>0</v>
      </c>
      <c r="AK1293" s="727">
        <f>_xlfn.MINIFS(Tabla135[Impacto residual],Tabla135[Id Riesgo],Tabla135[[#This Row],[Id Riesgo]])</f>
        <v>0</v>
      </c>
      <c r="AL1293" s="727"/>
      <c r="AM1293" s="727"/>
      <c r="AN1293" s="213"/>
      <c r="AO1293" s="213"/>
      <c r="AP1293" s="213"/>
      <c r="AQ1293" s="213"/>
      <c r="AR1293" s="213"/>
      <c r="AS1293" s="213"/>
      <c r="AT1293" s="213"/>
      <c r="AU1293" s="213"/>
      <c r="AV1293" s="213"/>
      <c r="AW1293" s="213"/>
      <c r="AX1293" s="213"/>
      <c r="AY1293" s="213"/>
    </row>
    <row r="1294" spans="1:51" ht="14.6" x14ac:dyDescent="0.4">
      <c r="A1294" s="735" t="str">
        <f>Tabla135[[#This Row],[Id Riesgo]]</f>
        <v>RC129</v>
      </c>
      <c r="B1294" s="736" t="str">
        <f>Tabla135[[#This Row],[Riesgo]]</f>
        <v/>
      </c>
      <c r="C1294" s="742" t="b">
        <f>Tabla135[[#This Row],[Identificado en paso 1 y 2?]]</f>
        <v>0</v>
      </c>
      <c r="D1294" s="727" t="str">
        <f>_xlfn.XLOOKUP(Tabla135[[#This Row],[Id Riesgo]],Tabla13[Id Riesgo],Tabla13[Probabilidad],"",1)</f>
        <v/>
      </c>
      <c r="E1294" s="727" t="str">
        <f>IF(C1294=TRUE,_xlfn.XLOOKUP(Tabla135[[#This Row],[Id Riesgo]],Tabla13[Id Riesgo],Tabla13[Porcentaje Impacto],"",1),"")</f>
        <v/>
      </c>
      <c r="F1294" s="290" t="str">
        <f t="shared" si="128"/>
        <v>RC129</v>
      </c>
      <c r="G1294" s="415" t="b">
        <f>_xlfn.XLOOKUP(F1294,Tabla13[Id Riesgo],Tabla13[Registro diligenciado],FALSE,1)</f>
        <v>0</v>
      </c>
      <c r="H1294" s="290" t="str">
        <f>IF(G1294,_xlfn.XLOOKUP(F1294,Tabla6[Id Riesgo],Tabla6[DESCRIPCIÓN DEL RIESGO],FALSE,1),"")</f>
        <v/>
      </c>
      <c r="I1294" s="327" t="str">
        <f>_xlfn.XLOOKUP(Tabla135[[#This Row],[Id Riesgo]],Tabla13[Id Riesgo],Tabla13[Probabilidad])</f>
        <v/>
      </c>
      <c r="J1294" s="327" t="str">
        <f>_xlfn.XLOOKUP(Tabla135[[#This Row],[Id Riesgo]],Tabla13[Id Riesgo],Tabla13[Porcentaje Impacto],"",1)</f>
        <v/>
      </c>
      <c r="K1294" s="311">
        <v>3</v>
      </c>
      <c r="L1294" s="314"/>
      <c r="M1294" s="314"/>
      <c r="N1294" s="314"/>
      <c r="O1294" s="295"/>
      <c r="P1294" s="314"/>
      <c r="Q1294" s="328" t="str">
        <f>_xlfn.TEXTJOIN(" ",TRUE,Tabla135[[#This Row],[Actividad - Acción ¿Qué?
Inicia con verbo]],Tabla135[[#This Row],[Complemento
(Observaciones o desviaciones)]])</f>
        <v/>
      </c>
      <c r="R1294" s="295"/>
      <c r="S1294" s="327" t="str">
        <f>_xlfn.XLOOKUP(Tabla135[[#This Row],[Tipo de control]],Tabla7[Tipo de control],Tabla7[Peso],"",1)</f>
        <v/>
      </c>
      <c r="T1294" s="290" t="str">
        <f>_xlfn.XLOOKUP(Tabla135[[#This Row],[Tipo de control]],Tabla7[Tipo de control],Tabla7[Afectación matriz],"",1)</f>
        <v/>
      </c>
      <c r="U1294" s="295"/>
      <c r="V1294" s="327" t="str">
        <f>_xlfn.XLOOKUP(Tabla135[[#This Row],[Implementación]],Tabla11[Implementación],Tabla11[Peso],"",1)</f>
        <v/>
      </c>
      <c r="W1294" s="295"/>
      <c r="X1294" s="295"/>
      <c r="Y1294" s="295"/>
      <c r="Z1294" s="295"/>
      <c r="AA1294" s="310" t="str">
        <f>IFERROR(Tabla135[[#This Row],[Peso del control]]+Tabla135[[#This Row],[Peso de la implementación]],"")</f>
        <v/>
      </c>
      <c r="AB1294" s="310" t="str" cm="1">
        <f t="array" ref="AB1294">IFERROR(IF(Tabla135[[#This Row],[Registro diligenciado]]=TRUE,_xlfn.IFS(AND(Tabla135[[#This Row],[No. de Control]]=1,Tabla135[[#This Row],[Desplazamiento en la Matriz]]="Probabilidad"),D1294-(D1294*Tabla135[[#This Row],[Valor del control]]),AND(Tabla135[[#This Row],[No. de Control]]&gt;1,Tabla135[[#This Row],[Desplazamiento en la Matriz]]="Probabilidad"),AB1293-(AB1293*Tabla135[[#This Row],[Valor del control]]),AND(Tabla135[[#This Row],[No. de Control]]=1,Tabla135[[#This Row],[Desplazamiento en la Matriz]]="Impacto"),D1294,AND(Tabla135[[#This Row],[No. de Control]]&gt;1,Tabla135[[#This Row],[Desplazamiento en la Matriz]]="Impacto"),AB1293),""),"")</f>
        <v/>
      </c>
      <c r="AC1294" s="310" t="str" cm="1">
        <f t="array" ref="AC1294">IFERROR(IF(Tabla135[[#This Row],[Registro diligenciado]]=TRUE,_xlfn.IFS(AND(Tabla135[[#This Row],[No. de Control]]=1,Tabla135[[#This Row],[Desplazamiento en la Matriz]]="Impacto"),E1294-(E1294*Tabla135[[#This Row],[Valor del control]]),AND(Tabla135[[#This Row],[No. de Control]]&gt;1,Tabla135[[#This Row],[Desplazamiento en la Matriz]]="Impacto"),AC1293-(AC1293*Tabla135[[#This Row],[Valor del control]]),AND(Tabla135[[#This Row],[No. de Control]]=1,Tabla135[[#This Row],[Desplazamiento en la Matriz]]="Probabilidad"),E1294,AND(Tabla135[[#This Row],[No. de Control]]&gt;1,Tabla135[[#This Row],[Desplazamiento en la Matriz]]="Probabilidad"),AC1293),""),"")</f>
        <v/>
      </c>
      <c r="AD1294" s="310">
        <f>IFERROR(_xlfn.MINIFS(Tabla135[Probabilidad residual],Tabla135[Id Riesgo],Tabla135[[#This Row],[Id Riesgo]]),"")</f>
        <v>0</v>
      </c>
      <c r="AE1294" s="310">
        <f>IFERROR(_xlfn.MINIFS(Tabla135[Impacto residual],Tabla135[Id Riesgo],Tabla135[[#This Row],[Id Riesgo]]),"")</f>
        <v>0</v>
      </c>
      <c r="AF1294" s="310" t="str" cm="1">
        <f t="array" ref="AF129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94" s="310" t="str" cm="1">
        <f t="array" ref="AG129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9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94" s="213"/>
      <c r="AJ1294" s="727">
        <f>_xlfn.MINIFS(Tabla135[Probabilidad residual],Tabla135[Id Riesgo],Tabla135[[#This Row],[Id Riesgo]])</f>
        <v>0</v>
      </c>
      <c r="AK1294" s="727">
        <f>_xlfn.MINIFS(Tabla135[Impacto residual],Tabla135[Id Riesgo],Tabla135[[#This Row],[Id Riesgo]])</f>
        <v>0</v>
      </c>
      <c r="AL1294" s="727"/>
      <c r="AM1294" s="727"/>
      <c r="AN1294" s="213"/>
      <c r="AO1294" s="213"/>
      <c r="AP1294" s="213"/>
      <c r="AQ1294" s="213"/>
      <c r="AR1294" s="213"/>
      <c r="AS1294" s="213"/>
      <c r="AT1294" s="213"/>
      <c r="AU1294" s="213"/>
      <c r="AV1294" s="213"/>
      <c r="AW1294" s="213"/>
      <c r="AX1294" s="213"/>
      <c r="AY1294" s="213"/>
    </row>
    <row r="1295" spans="1:51" ht="14.6" x14ac:dyDescent="0.4">
      <c r="A1295" s="735" t="str">
        <f>Tabla135[[#This Row],[Id Riesgo]]</f>
        <v>RC129</v>
      </c>
      <c r="B1295" s="736" t="str">
        <f>Tabla135[[#This Row],[Riesgo]]</f>
        <v/>
      </c>
      <c r="C1295" s="742" t="b">
        <f>Tabla135[[#This Row],[Identificado en paso 1 y 2?]]</f>
        <v>0</v>
      </c>
      <c r="D1295" s="727" t="str">
        <f>_xlfn.XLOOKUP(Tabla135[[#This Row],[Id Riesgo]],Tabla13[Id Riesgo],Tabla13[Probabilidad],"",1)</f>
        <v/>
      </c>
      <c r="E1295" s="727" t="str">
        <f>IF(C1295=TRUE,_xlfn.XLOOKUP(Tabla135[[#This Row],[Id Riesgo]],Tabla13[Id Riesgo],Tabla13[Porcentaje Impacto],"",1),"")</f>
        <v/>
      </c>
      <c r="F1295" s="290" t="str">
        <f t="shared" si="128"/>
        <v>RC129</v>
      </c>
      <c r="G1295" s="415" t="b">
        <f>_xlfn.XLOOKUP(F1295,Tabla13[Id Riesgo],Tabla13[Registro diligenciado],FALSE,1)</f>
        <v>0</v>
      </c>
      <c r="H1295" s="290" t="str">
        <f>IF(G1295,_xlfn.XLOOKUP(F1295,Tabla6[Id Riesgo],Tabla6[DESCRIPCIÓN DEL RIESGO],FALSE,1),"")</f>
        <v/>
      </c>
      <c r="I1295" s="327" t="str">
        <f>_xlfn.XLOOKUP(Tabla135[[#This Row],[Id Riesgo]],Tabla13[Id Riesgo],Tabla13[Probabilidad])</f>
        <v/>
      </c>
      <c r="J1295" s="327" t="str">
        <f>_xlfn.XLOOKUP(Tabla135[[#This Row],[Id Riesgo]],Tabla13[Id Riesgo],Tabla13[Porcentaje Impacto],"",1)</f>
        <v/>
      </c>
      <c r="K1295" s="311">
        <v>4</v>
      </c>
      <c r="L1295" s="314"/>
      <c r="M1295" s="314"/>
      <c r="N1295" s="314"/>
      <c r="O1295" s="295"/>
      <c r="P1295" s="314"/>
      <c r="Q1295" s="328" t="str">
        <f>_xlfn.TEXTJOIN(" ",TRUE,Tabla135[[#This Row],[Actividad - Acción ¿Qué?
Inicia con verbo]],Tabla135[[#This Row],[Complemento
(Observaciones o desviaciones)]])</f>
        <v/>
      </c>
      <c r="R1295" s="295"/>
      <c r="S1295" s="327" t="str">
        <f>_xlfn.XLOOKUP(Tabla135[[#This Row],[Tipo de control]],Tabla7[Tipo de control],Tabla7[Peso],"",1)</f>
        <v/>
      </c>
      <c r="T1295" s="290" t="str">
        <f>_xlfn.XLOOKUP(Tabla135[[#This Row],[Tipo de control]],Tabla7[Tipo de control],Tabla7[Afectación matriz],"",1)</f>
        <v/>
      </c>
      <c r="U1295" s="295"/>
      <c r="V1295" s="327" t="str">
        <f>_xlfn.XLOOKUP(Tabla135[[#This Row],[Implementación]],Tabla11[Implementación],Tabla11[Peso],"",1)</f>
        <v/>
      </c>
      <c r="W1295" s="295"/>
      <c r="X1295" s="295"/>
      <c r="Y1295" s="295"/>
      <c r="Z1295" s="295"/>
      <c r="AA1295" s="310" t="str">
        <f>IFERROR(Tabla135[[#This Row],[Peso del control]]+Tabla135[[#This Row],[Peso de la implementación]],"")</f>
        <v/>
      </c>
      <c r="AB1295" s="310" t="str" cm="1">
        <f t="array" ref="AB1295">IFERROR(IF(Tabla135[[#This Row],[Registro diligenciado]]=TRUE,_xlfn.IFS(AND(Tabla135[[#This Row],[No. de Control]]=1,Tabla135[[#This Row],[Desplazamiento en la Matriz]]="Probabilidad"),D1295-(D1295*Tabla135[[#This Row],[Valor del control]]),AND(Tabla135[[#This Row],[No. de Control]]&gt;1,Tabla135[[#This Row],[Desplazamiento en la Matriz]]="Probabilidad"),AB1294-(AB1294*Tabla135[[#This Row],[Valor del control]]),AND(Tabla135[[#This Row],[No. de Control]]=1,Tabla135[[#This Row],[Desplazamiento en la Matriz]]="Impacto"),D1295,AND(Tabla135[[#This Row],[No. de Control]]&gt;1,Tabla135[[#This Row],[Desplazamiento en la Matriz]]="Impacto"),AB1294),""),"")</f>
        <v/>
      </c>
      <c r="AC1295" s="310" t="str" cm="1">
        <f t="array" ref="AC1295">IFERROR(IF(Tabla135[[#This Row],[Registro diligenciado]]=TRUE,_xlfn.IFS(AND(Tabla135[[#This Row],[No. de Control]]=1,Tabla135[[#This Row],[Desplazamiento en la Matriz]]="Impacto"),E1295-(E1295*Tabla135[[#This Row],[Valor del control]]),AND(Tabla135[[#This Row],[No. de Control]]&gt;1,Tabla135[[#This Row],[Desplazamiento en la Matriz]]="Impacto"),AC1294-(AC1294*Tabla135[[#This Row],[Valor del control]]),AND(Tabla135[[#This Row],[No. de Control]]=1,Tabla135[[#This Row],[Desplazamiento en la Matriz]]="Probabilidad"),E1295,AND(Tabla135[[#This Row],[No. de Control]]&gt;1,Tabla135[[#This Row],[Desplazamiento en la Matriz]]="Probabilidad"),AC1294),""),"")</f>
        <v/>
      </c>
      <c r="AD1295" s="310">
        <f>IFERROR(_xlfn.MINIFS(Tabla135[Probabilidad residual],Tabla135[Id Riesgo],Tabla135[[#This Row],[Id Riesgo]]),"")</f>
        <v>0</v>
      </c>
      <c r="AE1295" s="310">
        <f>IFERROR(_xlfn.MINIFS(Tabla135[Impacto residual],Tabla135[Id Riesgo],Tabla135[[#This Row],[Id Riesgo]]),"")</f>
        <v>0</v>
      </c>
      <c r="AF1295" s="310" t="str" cm="1">
        <f t="array" ref="AF129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95" s="310" t="str" cm="1">
        <f t="array" ref="AG129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9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95" s="213"/>
      <c r="AJ1295" s="727">
        <f>_xlfn.MINIFS(Tabla135[Probabilidad residual],Tabla135[Id Riesgo],Tabla135[[#This Row],[Id Riesgo]])</f>
        <v>0</v>
      </c>
      <c r="AK1295" s="727">
        <f>_xlfn.MINIFS(Tabla135[Impacto residual],Tabla135[Id Riesgo],Tabla135[[#This Row],[Id Riesgo]])</f>
        <v>0</v>
      </c>
      <c r="AL1295" s="727"/>
      <c r="AM1295" s="727"/>
      <c r="AN1295" s="213"/>
      <c r="AO1295" s="213"/>
      <c r="AP1295" s="213"/>
      <c r="AQ1295" s="213"/>
      <c r="AR1295" s="213"/>
      <c r="AS1295" s="213"/>
      <c r="AT1295" s="213"/>
      <c r="AU1295" s="213"/>
      <c r="AV1295" s="213"/>
      <c r="AW1295" s="213"/>
      <c r="AX1295" s="213"/>
      <c r="AY1295" s="213"/>
    </row>
    <row r="1296" spans="1:51" ht="14.6" x14ac:dyDescent="0.4">
      <c r="A1296" s="735" t="str">
        <f>Tabla135[[#This Row],[Id Riesgo]]</f>
        <v>RC129</v>
      </c>
      <c r="B1296" s="736" t="str">
        <f>Tabla135[[#This Row],[Riesgo]]</f>
        <v/>
      </c>
      <c r="C1296" s="742" t="b">
        <f>Tabla135[[#This Row],[Identificado en paso 1 y 2?]]</f>
        <v>0</v>
      </c>
      <c r="D1296" s="727" t="str">
        <f>_xlfn.XLOOKUP(Tabla135[[#This Row],[Id Riesgo]],Tabla13[Id Riesgo],Tabla13[Probabilidad],"",1)</f>
        <v/>
      </c>
      <c r="E1296" s="727" t="str">
        <f>IF(C1296=TRUE,_xlfn.XLOOKUP(Tabla135[[#This Row],[Id Riesgo]],Tabla13[Id Riesgo],Tabla13[Porcentaje Impacto],"",1),"")</f>
        <v/>
      </c>
      <c r="F1296" s="290" t="str">
        <f t="shared" si="128"/>
        <v>RC129</v>
      </c>
      <c r="G1296" s="415" t="b">
        <f>_xlfn.XLOOKUP(F1296,Tabla13[Id Riesgo],Tabla13[Registro diligenciado],FALSE,1)</f>
        <v>0</v>
      </c>
      <c r="H1296" s="290" t="str">
        <f>IF(G1296,_xlfn.XLOOKUP(F1296,Tabla6[Id Riesgo],Tabla6[DESCRIPCIÓN DEL RIESGO],FALSE,1),"")</f>
        <v/>
      </c>
      <c r="I1296" s="327" t="str">
        <f>_xlfn.XLOOKUP(Tabla135[[#This Row],[Id Riesgo]],Tabla13[Id Riesgo],Tabla13[Probabilidad])</f>
        <v/>
      </c>
      <c r="J1296" s="327" t="str">
        <f>_xlfn.XLOOKUP(Tabla135[[#This Row],[Id Riesgo]],Tabla13[Id Riesgo],Tabla13[Porcentaje Impacto],"",1)</f>
        <v/>
      </c>
      <c r="K1296" s="311">
        <v>5</v>
      </c>
      <c r="L1296" s="314"/>
      <c r="M1296" s="314"/>
      <c r="N1296" s="314"/>
      <c r="O1296" s="295"/>
      <c r="P1296" s="314"/>
      <c r="Q1296" s="328" t="str">
        <f>_xlfn.TEXTJOIN(" ",TRUE,Tabla135[[#This Row],[Actividad - Acción ¿Qué?
Inicia con verbo]],Tabla135[[#This Row],[Complemento
(Observaciones o desviaciones)]])</f>
        <v/>
      </c>
      <c r="R1296" s="295"/>
      <c r="S1296" s="327" t="str">
        <f>_xlfn.XLOOKUP(Tabla135[[#This Row],[Tipo de control]],Tabla7[Tipo de control],Tabla7[Peso],"",1)</f>
        <v/>
      </c>
      <c r="T1296" s="290" t="str">
        <f>_xlfn.XLOOKUP(Tabla135[[#This Row],[Tipo de control]],Tabla7[Tipo de control],Tabla7[Afectación matriz],"",1)</f>
        <v/>
      </c>
      <c r="U1296" s="295"/>
      <c r="V1296" s="327" t="str">
        <f>_xlfn.XLOOKUP(Tabla135[[#This Row],[Implementación]],Tabla11[Implementación],Tabla11[Peso],"",1)</f>
        <v/>
      </c>
      <c r="W1296" s="295"/>
      <c r="X1296" s="295"/>
      <c r="Y1296" s="295"/>
      <c r="Z1296" s="295"/>
      <c r="AA1296" s="310" t="str">
        <f>IFERROR(Tabla135[[#This Row],[Peso del control]]+Tabla135[[#This Row],[Peso de la implementación]],"")</f>
        <v/>
      </c>
      <c r="AB1296" s="310" t="str" cm="1">
        <f t="array" ref="AB1296">IFERROR(IF(Tabla135[[#This Row],[Registro diligenciado]]=TRUE,_xlfn.IFS(AND(Tabla135[[#This Row],[No. de Control]]=1,Tabla135[[#This Row],[Desplazamiento en la Matriz]]="Probabilidad"),D1296-(D1296*Tabla135[[#This Row],[Valor del control]]),AND(Tabla135[[#This Row],[No. de Control]]&gt;1,Tabla135[[#This Row],[Desplazamiento en la Matriz]]="Probabilidad"),AB1295-(AB1295*Tabla135[[#This Row],[Valor del control]]),AND(Tabla135[[#This Row],[No. de Control]]=1,Tabla135[[#This Row],[Desplazamiento en la Matriz]]="Impacto"),D1296,AND(Tabla135[[#This Row],[No. de Control]]&gt;1,Tabla135[[#This Row],[Desplazamiento en la Matriz]]="Impacto"),AB1295),""),"")</f>
        <v/>
      </c>
      <c r="AC1296" s="310" t="str" cm="1">
        <f t="array" ref="AC1296">IFERROR(IF(Tabla135[[#This Row],[Registro diligenciado]]=TRUE,_xlfn.IFS(AND(Tabla135[[#This Row],[No. de Control]]=1,Tabla135[[#This Row],[Desplazamiento en la Matriz]]="Impacto"),E1296-(E1296*Tabla135[[#This Row],[Valor del control]]),AND(Tabla135[[#This Row],[No. de Control]]&gt;1,Tabla135[[#This Row],[Desplazamiento en la Matriz]]="Impacto"),AC1295-(AC1295*Tabla135[[#This Row],[Valor del control]]),AND(Tabla135[[#This Row],[No. de Control]]=1,Tabla135[[#This Row],[Desplazamiento en la Matriz]]="Probabilidad"),E1296,AND(Tabla135[[#This Row],[No. de Control]]&gt;1,Tabla135[[#This Row],[Desplazamiento en la Matriz]]="Probabilidad"),AC1295),""),"")</f>
        <v/>
      </c>
      <c r="AD1296" s="310">
        <f>IFERROR(_xlfn.MINIFS(Tabla135[Probabilidad residual],Tabla135[Id Riesgo],Tabla135[[#This Row],[Id Riesgo]]),"")</f>
        <v>0</v>
      </c>
      <c r="AE1296" s="310">
        <f>IFERROR(_xlfn.MINIFS(Tabla135[Impacto residual],Tabla135[Id Riesgo],Tabla135[[#This Row],[Id Riesgo]]),"")</f>
        <v>0</v>
      </c>
      <c r="AF1296" s="310" t="str" cm="1">
        <f t="array" ref="AF129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96" s="310" t="str" cm="1">
        <f t="array" ref="AG129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9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96" s="213"/>
      <c r="AJ1296" s="727">
        <f>_xlfn.MINIFS(Tabla135[Probabilidad residual],Tabla135[Id Riesgo],Tabla135[[#This Row],[Id Riesgo]])</f>
        <v>0</v>
      </c>
      <c r="AK1296" s="727">
        <f>_xlfn.MINIFS(Tabla135[Impacto residual],Tabla135[Id Riesgo],Tabla135[[#This Row],[Id Riesgo]])</f>
        <v>0</v>
      </c>
      <c r="AL1296" s="727"/>
      <c r="AM1296" s="727"/>
      <c r="AN1296" s="213"/>
      <c r="AO1296" s="213"/>
      <c r="AP1296" s="213"/>
      <c r="AQ1296" s="213"/>
      <c r="AR1296" s="213"/>
      <c r="AS1296" s="213"/>
      <c r="AT1296" s="213"/>
      <c r="AU1296" s="213"/>
      <c r="AV1296" s="213"/>
      <c r="AW1296" s="213"/>
      <c r="AX1296" s="213"/>
      <c r="AY1296" s="213"/>
    </row>
    <row r="1297" spans="1:51" ht="14.6" x14ac:dyDescent="0.4">
      <c r="A1297" s="735" t="str">
        <f>Tabla135[[#This Row],[Id Riesgo]]</f>
        <v>RC129</v>
      </c>
      <c r="B1297" s="736" t="str">
        <f>Tabla135[[#This Row],[Riesgo]]</f>
        <v/>
      </c>
      <c r="C1297" s="742" t="b">
        <f>Tabla135[[#This Row],[Identificado en paso 1 y 2?]]</f>
        <v>0</v>
      </c>
      <c r="D1297" s="727" t="str">
        <f>_xlfn.XLOOKUP(Tabla135[[#This Row],[Id Riesgo]],Tabla13[Id Riesgo],Tabla13[Probabilidad],"",1)</f>
        <v/>
      </c>
      <c r="E1297" s="727" t="str">
        <f>IF(C1297=TRUE,_xlfn.XLOOKUP(Tabla135[[#This Row],[Id Riesgo]],Tabla13[Id Riesgo],Tabla13[Porcentaje Impacto],"",1),"")</f>
        <v/>
      </c>
      <c r="F1297" s="290" t="str">
        <f t="shared" si="128"/>
        <v>RC129</v>
      </c>
      <c r="G1297" s="415" t="b">
        <f>_xlfn.XLOOKUP(F1297,Tabla13[Id Riesgo],Tabla13[Registro diligenciado],FALSE,1)</f>
        <v>0</v>
      </c>
      <c r="H1297" s="290" t="str">
        <f>IF(G1297,_xlfn.XLOOKUP(F1297,Tabla6[Id Riesgo],Tabla6[DESCRIPCIÓN DEL RIESGO],FALSE,1),"")</f>
        <v/>
      </c>
      <c r="I1297" s="327" t="str">
        <f>_xlfn.XLOOKUP(Tabla135[[#This Row],[Id Riesgo]],Tabla13[Id Riesgo],Tabla13[Probabilidad])</f>
        <v/>
      </c>
      <c r="J1297" s="327" t="str">
        <f>_xlfn.XLOOKUP(Tabla135[[#This Row],[Id Riesgo]],Tabla13[Id Riesgo],Tabla13[Porcentaje Impacto],"",1)</f>
        <v/>
      </c>
      <c r="K1297" s="311">
        <v>6</v>
      </c>
      <c r="L1297" s="314"/>
      <c r="M1297" s="314"/>
      <c r="N1297" s="314"/>
      <c r="O1297" s="295"/>
      <c r="P1297" s="314"/>
      <c r="Q1297" s="328" t="str">
        <f>_xlfn.TEXTJOIN(" ",TRUE,Tabla135[[#This Row],[Actividad - Acción ¿Qué?
Inicia con verbo]],Tabla135[[#This Row],[Complemento
(Observaciones o desviaciones)]])</f>
        <v/>
      </c>
      <c r="R1297" s="295"/>
      <c r="S1297" s="327" t="str">
        <f>_xlfn.XLOOKUP(Tabla135[[#This Row],[Tipo de control]],Tabla7[Tipo de control],Tabla7[Peso],"",1)</f>
        <v/>
      </c>
      <c r="T1297" s="290" t="str">
        <f>_xlfn.XLOOKUP(Tabla135[[#This Row],[Tipo de control]],Tabla7[Tipo de control],Tabla7[Afectación matriz],"",1)</f>
        <v/>
      </c>
      <c r="U1297" s="295"/>
      <c r="V1297" s="327" t="str">
        <f>_xlfn.XLOOKUP(Tabla135[[#This Row],[Implementación]],Tabla11[Implementación],Tabla11[Peso],"",1)</f>
        <v/>
      </c>
      <c r="W1297" s="295"/>
      <c r="X1297" s="295"/>
      <c r="Y1297" s="295"/>
      <c r="Z1297" s="295"/>
      <c r="AA1297" s="310" t="str">
        <f>IFERROR(Tabla135[[#This Row],[Peso del control]]+Tabla135[[#This Row],[Peso de la implementación]],"")</f>
        <v/>
      </c>
      <c r="AB1297" s="310" t="str" cm="1">
        <f t="array" ref="AB1297">IFERROR(IF(Tabla135[[#This Row],[Registro diligenciado]]=TRUE,_xlfn.IFS(AND(Tabla135[[#This Row],[No. de Control]]=1,Tabla135[[#This Row],[Desplazamiento en la Matriz]]="Probabilidad"),D1297-(D1297*Tabla135[[#This Row],[Valor del control]]),AND(Tabla135[[#This Row],[No. de Control]]&gt;1,Tabla135[[#This Row],[Desplazamiento en la Matriz]]="Probabilidad"),AB1296-(AB1296*Tabla135[[#This Row],[Valor del control]]),AND(Tabla135[[#This Row],[No. de Control]]=1,Tabla135[[#This Row],[Desplazamiento en la Matriz]]="Impacto"),D1297,AND(Tabla135[[#This Row],[No. de Control]]&gt;1,Tabla135[[#This Row],[Desplazamiento en la Matriz]]="Impacto"),AB1296),""),"")</f>
        <v/>
      </c>
      <c r="AC1297" s="310" t="str" cm="1">
        <f t="array" ref="AC1297">IFERROR(IF(Tabla135[[#This Row],[Registro diligenciado]]=TRUE,_xlfn.IFS(AND(Tabla135[[#This Row],[No. de Control]]=1,Tabla135[[#This Row],[Desplazamiento en la Matriz]]="Impacto"),E1297-(E1297*Tabla135[[#This Row],[Valor del control]]),AND(Tabla135[[#This Row],[No. de Control]]&gt;1,Tabla135[[#This Row],[Desplazamiento en la Matriz]]="Impacto"),AC1296-(AC1296*Tabla135[[#This Row],[Valor del control]]),AND(Tabla135[[#This Row],[No. de Control]]=1,Tabla135[[#This Row],[Desplazamiento en la Matriz]]="Probabilidad"),E1297,AND(Tabla135[[#This Row],[No. de Control]]&gt;1,Tabla135[[#This Row],[Desplazamiento en la Matriz]]="Probabilidad"),AC1296),""),"")</f>
        <v/>
      </c>
      <c r="AD1297" s="310">
        <f>IFERROR(_xlfn.MINIFS(Tabla135[Probabilidad residual],Tabla135[Id Riesgo],Tabla135[[#This Row],[Id Riesgo]]),"")</f>
        <v>0</v>
      </c>
      <c r="AE1297" s="310">
        <f>IFERROR(_xlfn.MINIFS(Tabla135[Impacto residual],Tabla135[Id Riesgo],Tabla135[[#This Row],[Id Riesgo]]),"")</f>
        <v>0</v>
      </c>
      <c r="AF1297" s="310" t="str" cm="1">
        <f t="array" ref="AF129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97" s="310" t="str" cm="1">
        <f t="array" ref="AG129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9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97" s="213"/>
      <c r="AJ1297" s="727">
        <f>_xlfn.MINIFS(Tabla135[Probabilidad residual],Tabla135[Id Riesgo],Tabla135[[#This Row],[Id Riesgo]])</f>
        <v>0</v>
      </c>
      <c r="AK1297" s="727">
        <f>_xlfn.MINIFS(Tabla135[Impacto residual],Tabla135[Id Riesgo],Tabla135[[#This Row],[Id Riesgo]])</f>
        <v>0</v>
      </c>
      <c r="AL1297" s="727"/>
      <c r="AM1297" s="727"/>
      <c r="AN1297" s="213"/>
      <c r="AO1297" s="213"/>
      <c r="AP1297" s="213"/>
      <c r="AQ1297" s="213"/>
      <c r="AR1297" s="213"/>
      <c r="AS1297" s="213"/>
      <c r="AT1297" s="213"/>
      <c r="AU1297" s="213"/>
      <c r="AV1297" s="213"/>
      <c r="AW1297" s="213"/>
      <c r="AX1297" s="213"/>
      <c r="AY1297" s="213"/>
    </row>
    <row r="1298" spans="1:51" ht="14.6" x14ac:dyDescent="0.4">
      <c r="A1298" s="735" t="str">
        <f>Tabla135[[#This Row],[Id Riesgo]]</f>
        <v>RC129</v>
      </c>
      <c r="B1298" s="736" t="str">
        <f>Tabla135[[#This Row],[Riesgo]]</f>
        <v/>
      </c>
      <c r="C1298" s="742" t="b">
        <f>Tabla135[[#This Row],[Identificado en paso 1 y 2?]]</f>
        <v>0</v>
      </c>
      <c r="D1298" s="727" t="str">
        <f>_xlfn.XLOOKUP(Tabla135[[#This Row],[Id Riesgo]],Tabla13[Id Riesgo],Tabla13[Probabilidad],"",1)</f>
        <v/>
      </c>
      <c r="E1298" s="727" t="str">
        <f>IF(C1298=TRUE,_xlfn.XLOOKUP(Tabla135[[#This Row],[Id Riesgo]],Tabla13[Id Riesgo],Tabla13[Porcentaje Impacto],"",1),"")</f>
        <v/>
      </c>
      <c r="F1298" s="290" t="str">
        <f t="shared" si="128"/>
        <v>RC129</v>
      </c>
      <c r="G1298" s="415" t="b">
        <f>_xlfn.XLOOKUP(F1298,Tabla13[Id Riesgo],Tabla13[Registro diligenciado],FALSE,1)</f>
        <v>0</v>
      </c>
      <c r="H1298" s="290" t="str">
        <f>IF(G1298,_xlfn.XLOOKUP(F1298,Tabla6[Id Riesgo],Tabla6[DESCRIPCIÓN DEL RIESGO],FALSE,1),"")</f>
        <v/>
      </c>
      <c r="I1298" s="327" t="str">
        <f>_xlfn.XLOOKUP(Tabla135[[#This Row],[Id Riesgo]],Tabla13[Id Riesgo],Tabla13[Probabilidad])</f>
        <v/>
      </c>
      <c r="J1298" s="327" t="str">
        <f>_xlfn.XLOOKUP(Tabla135[[#This Row],[Id Riesgo]],Tabla13[Id Riesgo],Tabla13[Porcentaje Impacto],"",1)</f>
        <v/>
      </c>
      <c r="K1298" s="311">
        <v>7</v>
      </c>
      <c r="L1298" s="314"/>
      <c r="M1298" s="314"/>
      <c r="N1298" s="314"/>
      <c r="O1298" s="295"/>
      <c r="P1298" s="314"/>
      <c r="Q1298" s="328" t="str">
        <f>_xlfn.TEXTJOIN(" ",TRUE,Tabla135[[#This Row],[Actividad - Acción ¿Qué?
Inicia con verbo]],Tabla135[[#This Row],[Complemento
(Observaciones o desviaciones)]])</f>
        <v/>
      </c>
      <c r="R1298" s="295"/>
      <c r="S1298" s="327" t="str">
        <f>_xlfn.XLOOKUP(Tabla135[[#This Row],[Tipo de control]],Tabla7[Tipo de control],Tabla7[Peso],"",1)</f>
        <v/>
      </c>
      <c r="T1298" s="290" t="str">
        <f>_xlfn.XLOOKUP(Tabla135[[#This Row],[Tipo de control]],Tabla7[Tipo de control],Tabla7[Afectación matriz],"",1)</f>
        <v/>
      </c>
      <c r="U1298" s="295"/>
      <c r="V1298" s="327" t="str">
        <f>_xlfn.XLOOKUP(Tabla135[[#This Row],[Implementación]],Tabla11[Implementación],Tabla11[Peso],"",1)</f>
        <v/>
      </c>
      <c r="W1298" s="295"/>
      <c r="X1298" s="295"/>
      <c r="Y1298" s="295"/>
      <c r="Z1298" s="295"/>
      <c r="AA1298" s="310" t="str">
        <f>IFERROR(Tabla135[[#This Row],[Peso del control]]+Tabla135[[#This Row],[Peso de la implementación]],"")</f>
        <v/>
      </c>
      <c r="AB1298" s="310" t="str" cm="1">
        <f t="array" ref="AB1298">IFERROR(IF(Tabla135[[#This Row],[Registro diligenciado]]=TRUE,_xlfn.IFS(AND(Tabla135[[#This Row],[No. de Control]]=1,Tabla135[[#This Row],[Desplazamiento en la Matriz]]="Probabilidad"),D1298-(D1298*Tabla135[[#This Row],[Valor del control]]),AND(Tabla135[[#This Row],[No. de Control]]&gt;1,Tabla135[[#This Row],[Desplazamiento en la Matriz]]="Probabilidad"),AB1297-(AB1297*Tabla135[[#This Row],[Valor del control]]),AND(Tabla135[[#This Row],[No. de Control]]=1,Tabla135[[#This Row],[Desplazamiento en la Matriz]]="Impacto"),D1298,AND(Tabla135[[#This Row],[No. de Control]]&gt;1,Tabla135[[#This Row],[Desplazamiento en la Matriz]]="Impacto"),AB1297),""),"")</f>
        <v/>
      </c>
      <c r="AC1298" s="310" t="str" cm="1">
        <f t="array" ref="AC1298">IFERROR(IF(Tabla135[[#This Row],[Registro diligenciado]]=TRUE,_xlfn.IFS(AND(Tabla135[[#This Row],[No. de Control]]=1,Tabla135[[#This Row],[Desplazamiento en la Matriz]]="Impacto"),E1298-(E1298*Tabla135[[#This Row],[Valor del control]]),AND(Tabla135[[#This Row],[No. de Control]]&gt;1,Tabla135[[#This Row],[Desplazamiento en la Matriz]]="Impacto"),AC1297-(AC1297*Tabla135[[#This Row],[Valor del control]]),AND(Tabla135[[#This Row],[No. de Control]]=1,Tabla135[[#This Row],[Desplazamiento en la Matriz]]="Probabilidad"),E1298,AND(Tabla135[[#This Row],[No. de Control]]&gt;1,Tabla135[[#This Row],[Desplazamiento en la Matriz]]="Probabilidad"),AC1297),""),"")</f>
        <v/>
      </c>
      <c r="AD1298" s="310">
        <f>IFERROR(_xlfn.MINIFS(Tabla135[Probabilidad residual],Tabla135[Id Riesgo],Tabla135[[#This Row],[Id Riesgo]]),"")</f>
        <v>0</v>
      </c>
      <c r="AE1298" s="310">
        <f>IFERROR(_xlfn.MINIFS(Tabla135[Impacto residual],Tabla135[Id Riesgo],Tabla135[[#This Row],[Id Riesgo]]),"")</f>
        <v>0</v>
      </c>
      <c r="AF1298" s="310" t="str" cm="1">
        <f t="array" ref="AF129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98" s="310" t="str" cm="1">
        <f t="array" ref="AG129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9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98" s="213"/>
      <c r="AJ1298" s="727">
        <f>_xlfn.MINIFS(Tabla135[Probabilidad residual],Tabla135[Id Riesgo],Tabla135[[#This Row],[Id Riesgo]])</f>
        <v>0</v>
      </c>
      <c r="AK1298" s="727">
        <f>_xlfn.MINIFS(Tabla135[Impacto residual],Tabla135[Id Riesgo],Tabla135[[#This Row],[Id Riesgo]])</f>
        <v>0</v>
      </c>
      <c r="AL1298" s="727"/>
      <c r="AM1298" s="727"/>
      <c r="AN1298" s="213"/>
      <c r="AO1298" s="213"/>
      <c r="AP1298" s="213"/>
      <c r="AQ1298" s="213"/>
      <c r="AR1298" s="213"/>
      <c r="AS1298" s="213"/>
      <c r="AT1298" s="213"/>
      <c r="AU1298" s="213"/>
      <c r="AV1298" s="213"/>
      <c r="AW1298" s="213"/>
      <c r="AX1298" s="213"/>
      <c r="AY1298" s="213"/>
    </row>
    <row r="1299" spans="1:51" ht="14.6" x14ac:dyDescent="0.4">
      <c r="A1299" s="735" t="str">
        <f>Tabla135[[#This Row],[Id Riesgo]]</f>
        <v>RC129</v>
      </c>
      <c r="B1299" s="736" t="str">
        <f>Tabla135[[#This Row],[Riesgo]]</f>
        <v/>
      </c>
      <c r="C1299" s="742" t="b">
        <f>Tabla135[[#This Row],[Identificado en paso 1 y 2?]]</f>
        <v>0</v>
      </c>
      <c r="D1299" s="727" t="str">
        <f>_xlfn.XLOOKUP(Tabla135[[#This Row],[Id Riesgo]],Tabla13[Id Riesgo],Tabla13[Probabilidad],"",1)</f>
        <v/>
      </c>
      <c r="E1299" s="727" t="str">
        <f>IF(C1299=TRUE,_xlfn.XLOOKUP(Tabla135[[#This Row],[Id Riesgo]],Tabla13[Id Riesgo],Tabla13[Porcentaje Impacto],"",1),"")</f>
        <v/>
      </c>
      <c r="F1299" s="290" t="str">
        <f t="shared" si="128"/>
        <v>RC129</v>
      </c>
      <c r="G1299" s="415" t="b">
        <f>_xlfn.XLOOKUP(F1299,Tabla13[Id Riesgo],Tabla13[Registro diligenciado],FALSE,1)</f>
        <v>0</v>
      </c>
      <c r="H1299" s="290" t="str">
        <f>IF(G1299,_xlfn.XLOOKUP(F1299,Tabla6[Id Riesgo],Tabla6[DESCRIPCIÓN DEL RIESGO],FALSE,1),"")</f>
        <v/>
      </c>
      <c r="I1299" s="327" t="str">
        <f>_xlfn.XLOOKUP(Tabla135[[#This Row],[Id Riesgo]],Tabla13[Id Riesgo],Tabla13[Probabilidad])</f>
        <v/>
      </c>
      <c r="J1299" s="327" t="str">
        <f>_xlfn.XLOOKUP(Tabla135[[#This Row],[Id Riesgo]],Tabla13[Id Riesgo],Tabla13[Porcentaje Impacto],"",1)</f>
        <v/>
      </c>
      <c r="K1299" s="311">
        <v>8</v>
      </c>
      <c r="L1299" s="314"/>
      <c r="M1299" s="314"/>
      <c r="N1299" s="314"/>
      <c r="O1299" s="295"/>
      <c r="P1299" s="314"/>
      <c r="Q1299" s="328" t="str">
        <f>_xlfn.TEXTJOIN(" ",TRUE,Tabla135[[#This Row],[Actividad - Acción ¿Qué?
Inicia con verbo]],Tabla135[[#This Row],[Complemento
(Observaciones o desviaciones)]])</f>
        <v/>
      </c>
      <c r="R1299" s="295"/>
      <c r="S1299" s="327" t="str">
        <f>_xlfn.XLOOKUP(Tabla135[[#This Row],[Tipo de control]],Tabla7[Tipo de control],Tabla7[Peso],"",1)</f>
        <v/>
      </c>
      <c r="T1299" s="290" t="str">
        <f>_xlfn.XLOOKUP(Tabla135[[#This Row],[Tipo de control]],Tabla7[Tipo de control],Tabla7[Afectación matriz],"",1)</f>
        <v/>
      </c>
      <c r="U1299" s="295"/>
      <c r="V1299" s="327" t="str">
        <f>_xlfn.XLOOKUP(Tabla135[[#This Row],[Implementación]],Tabla11[Implementación],Tabla11[Peso],"",1)</f>
        <v/>
      </c>
      <c r="W1299" s="295"/>
      <c r="X1299" s="295"/>
      <c r="Y1299" s="295"/>
      <c r="Z1299" s="295"/>
      <c r="AA1299" s="310" t="str">
        <f>IFERROR(Tabla135[[#This Row],[Peso del control]]+Tabla135[[#This Row],[Peso de la implementación]],"")</f>
        <v/>
      </c>
      <c r="AB1299" s="310" t="str" cm="1">
        <f t="array" ref="AB1299">IFERROR(IF(Tabla135[[#This Row],[Registro diligenciado]]=TRUE,_xlfn.IFS(AND(Tabla135[[#This Row],[No. de Control]]=1,Tabla135[[#This Row],[Desplazamiento en la Matriz]]="Probabilidad"),D1299-(D1299*Tabla135[[#This Row],[Valor del control]]),AND(Tabla135[[#This Row],[No. de Control]]&gt;1,Tabla135[[#This Row],[Desplazamiento en la Matriz]]="Probabilidad"),AB1298-(AB1298*Tabla135[[#This Row],[Valor del control]]),AND(Tabla135[[#This Row],[No. de Control]]=1,Tabla135[[#This Row],[Desplazamiento en la Matriz]]="Impacto"),D1299,AND(Tabla135[[#This Row],[No. de Control]]&gt;1,Tabla135[[#This Row],[Desplazamiento en la Matriz]]="Impacto"),AB1298),""),"")</f>
        <v/>
      </c>
      <c r="AC1299" s="310" t="str" cm="1">
        <f t="array" ref="AC1299">IFERROR(IF(Tabla135[[#This Row],[Registro diligenciado]]=TRUE,_xlfn.IFS(AND(Tabla135[[#This Row],[No. de Control]]=1,Tabla135[[#This Row],[Desplazamiento en la Matriz]]="Impacto"),E1299-(E1299*Tabla135[[#This Row],[Valor del control]]),AND(Tabla135[[#This Row],[No. de Control]]&gt;1,Tabla135[[#This Row],[Desplazamiento en la Matriz]]="Impacto"),AC1298-(AC1298*Tabla135[[#This Row],[Valor del control]]),AND(Tabla135[[#This Row],[No. de Control]]=1,Tabla135[[#This Row],[Desplazamiento en la Matriz]]="Probabilidad"),E1299,AND(Tabla135[[#This Row],[No. de Control]]&gt;1,Tabla135[[#This Row],[Desplazamiento en la Matriz]]="Probabilidad"),AC1298),""),"")</f>
        <v/>
      </c>
      <c r="AD1299" s="310">
        <f>IFERROR(_xlfn.MINIFS(Tabla135[Probabilidad residual],Tabla135[Id Riesgo],Tabla135[[#This Row],[Id Riesgo]]),"")</f>
        <v>0</v>
      </c>
      <c r="AE1299" s="310">
        <f>IFERROR(_xlfn.MINIFS(Tabla135[Impacto residual],Tabla135[Id Riesgo],Tabla135[[#This Row],[Id Riesgo]]),"")</f>
        <v>0</v>
      </c>
      <c r="AF1299" s="310" t="str" cm="1">
        <f t="array" ref="AF129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99" s="310" t="str" cm="1">
        <f t="array" ref="AG129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9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99" s="213"/>
      <c r="AJ1299" s="727">
        <f>_xlfn.MINIFS(Tabla135[Probabilidad residual],Tabla135[Id Riesgo],Tabla135[[#This Row],[Id Riesgo]])</f>
        <v>0</v>
      </c>
      <c r="AK1299" s="727">
        <f>_xlfn.MINIFS(Tabla135[Impacto residual],Tabla135[Id Riesgo],Tabla135[[#This Row],[Id Riesgo]])</f>
        <v>0</v>
      </c>
      <c r="AL1299" s="727"/>
      <c r="AM1299" s="727"/>
      <c r="AN1299" s="213"/>
      <c r="AO1299" s="213"/>
      <c r="AP1299" s="213"/>
      <c r="AQ1299" s="213"/>
      <c r="AR1299" s="213"/>
      <c r="AS1299" s="213"/>
      <c r="AT1299" s="213"/>
      <c r="AU1299" s="213"/>
      <c r="AV1299" s="213"/>
      <c r="AW1299" s="213"/>
      <c r="AX1299" s="213"/>
      <c r="AY1299" s="213"/>
    </row>
    <row r="1300" spans="1:51" ht="14.6" x14ac:dyDescent="0.4">
      <c r="A1300" s="735" t="str">
        <f>Tabla135[[#This Row],[Id Riesgo]]</f>
        <v>RC129</v>
      </c>
      <c r="B1300" s="736" t="str">
        <f>Tabla135[[#This Row],[Riesgo]]</f>
        <v/>
      </c>
      <c r="C1300" s="742" t="b">
        <f>Tabla135[[#This Row],[Identificado en paso 1 y 2?]]</f>
        <v>0</v>
      </c>
      <c r="D1300" s="727" t="str">
        <f>_xlfn.XLOOKUP(Tabla135[[#This Row],[Id Riesgo]],Tabla13[Id Riesgo],Tabla13[Probabilidad],"",1)</f>
        <v/>
      </c>
      <c r="E1300" s="727" t="str">
        <f>IF(C1300=TRUE,_xlfn.XLOOKUP(Tabla135[[#This Row],[Id Riesgo]],Tabla13[Id Riesgo],Tabla13[Porcentaje Impacto],"",1),"")</f>
        <v/>
      </c>
      <c r="F1300" s="290" t="str">
        <f t="shared" si="128"/>
        <v>RC129</v>
      </c>
      <c r="G1300" s="415" t="b">
        <f>_xlfn.XLOOKUP(F1300,Tabla13[Id Riesgo],Tabla13[Registro diligenciado],FALSE,1)</f>
        <v>0</v>
      </c>
      <c r="H1300" s="290" t="str">
        <f>IF(G1300,_xlfn.XLOOKUP(F1300,Tabla6[Id Riesgo],Tabla6[DESCRIPCIÓN DEL RIESGO],FALSE,1),"")</f>
        <v/>
      </c>
      <c r="I1300" s="327" t="str">
        <f>_xlfn.XLOOKUP(Tabla135[[#This Row],[Id Riesgo]],Tabla13[Id Riesgo],Tabla13[Probabilidad])</f>
        <v/>
      </c>
      <c r="J1300" s="327" t="str">
        <f>_xlfn.XLOOKUP(Tabla135[[#This Row],[Id Riesgo]],Tabla13[Id Riesgo],Tabla13[Porcentaje Impacto],"",1)</f>
        <v/>
      </c>
      <c r="K1300" s="311">
        <v>9</v>
      </c>
      <c r="L1300" s="314"/>
      <c r="M1300" s="314"/>
      <c r="N1300" s="314"/>
      <c r="O1300" s="295"/>
      <c r="P1300" s="314"/>
      <c r="Q1300" s="328" t="str">
        <f>_xlfn.TEXTJOIN(" ",TRUE,Tabla135[[#This Row],[Actividad - Acción ¿Qué?
Inicia con verbo]],Tabla135[[#This Row],[Complemento
(Observaciones o desviaciones)]])</f>
        <v/>
      </c>
      <c r="R1300" s="295"/>
      <c r="S1300" s="327" t="str">
        <f>_xlfn.XLOOKUP(Tabla135[[#This Row],[Tipo de control]],Tabla7[Tipo de control],Tabla7[Peso],"",1)</f>
        <v/>
      </c>
      <c r="T1300" s="290" t="str">
        <f>_xlfn.XLOOKUP(Tabla135[[#This Row],[Tipo de control]],Tabla7[Tipo de control],Tabla7[Afectación matriz],"",1)</f>
        <v/>
      </c>
      <c r="U1300" s="295"/>
      <c r="V1300" s="327" t="str">
        <f>_xlfn.XLOOKUP(Tabla135[[#This Row],[Implementación]],Tabla11[Implementación],Tabla11[Peso],"",1)</f>
        <v/>
      </c>
      <c r="W1300" s="295"/>
      <c r="X1300" s="295"/>
      <c r="Y1300" s="295"/>
      <c r="Z1300" s="295"/>
      <c r="AA1300" s="310" t="str">
        <f>IFERROR(Tabla135[[#This Row],[Peso del control]]+Tabla135[[#This Row],[Peso de la implementación]],"")</f>
        <v/>
      </c>
      <c r="AB1300" s="310" t="str" cm="1">
        <f t="array" ref="AB1300">IFERROR(IF(Tabla135[[#This Row],[Registro diligenciado]]=TRUE,_xlfn.IFS(AND(Tabla135[[#This Row],[No. de Control]]=1,Tabla135[[#This Row],[Desplazamiento en la Matriz]]="Probabilidad"),D1300-(D1300*Tabla135[[#This Row],[Valor del control]]),AND(Tabla135[[#This Row],[No. de Control]]&gt;1,Tabla135[[#This Row],[Desplazamiento en la Matriz]]="Probabilidad"),AB1299-(AB1299*Tabla135[[#This Row],[Valor del control]]),AND(Tabla135[[#This Row],[No. de Control]]=1,Tabla135[[#This Row],[Desplazamiento en la Matriz]]="Impacto"),D1300,AND(Tabla135[[#This Row],[No. de Control]]&gt;1,Tabla135[[#This Row],[Desplazamiento en la Matriz]]="Impacto"),AB1299),""),"")</f>
        <v/>
      </c>
      <c r="AC1300" s="310" t="str" cm="1">
        <f t="array" ref="AC1300">IFERROR(IF(Tabla135[[#This Row],[Registro diligenciado]]=TRUE,_xlfn.IFS(AND(Tabla135[[#This Row],[No. de Control]]=1,Tabla135[[#This Row],[Desplazamiento en la Matriz]]="Impacto"),E1300-(E1300*Tabla135[[#This Row],[Valor del control]]),AND(Tabla135[[#This Row],[No. de Control]]&gt;1,Tabla135[[#This Row],[Desplazamiento en la Matriz]]="Impacto"),AC1299-(AC1299*Tabla135[[#This Row],[Valor del control]]),AND(Tabla135[[#This Row],[No. de Control]]=1,Tabla135[[#This Row],[Desplazamiento en la Matriz]]="Probabilidad"),E1300,AND(Tabla135[[#This Row],[No. de Control]]&gt;1,Tabla135[[#This Row],[Desplazamiento en la Matriz]]="Probabilidad"),AC1299),""),"")</f>
        <v/>
      </c>
      <c r="AD1300" s="310">
        <f>IFERROR(_xlfn.MINIFS(Tabla135[Probabilidad residual],Tabla135[Id Riesgo],Tabla135[[#This Row],[Id Riesgo]]),"")</f>
        <v>0</v>
      </c>
      <c r="AE1300" s="310">
        <f>IFERROR(_xlfn.MINIFS(Tabla135[Impacto residual],Tabla135[Id Riesgo],Tabla135[[#This Row],[Id Riesgo]]),"")</f>
        <v>0</v>
      </c>
      <c r="AF1300" s="310" t="str" cm="1">
        <f t="array" ref="AF130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00" s="310" t="str" cm="1">
        <f t="array" ref="AG130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0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00" s="213"/>
      <c r="AJ1300" s="727">
        <f>_xlfn.MINIFS(Tabla135[Probabilidad residual],Tabla135[Id Riesgo],Tabla135[[#This Row],[Id Riesgo]])</f>
        <v>0</v>
      </c>
      <c r="AK1300" s="727">
        <f>_xlfn.MINIFS(Tabla135[Impacto residual],Tabla135[Id Riesgo],Tabla135[[#This Row],[Id Riesgo]])</f>
        <v>0</v>
      </c>
      <c r="AL1300" s="727"/>
      <c r="AM1300" s="727"/>
      <c r="AN1300" s="213"/>
      <c r="AO1300" s="213"/>
      <c r="AP1300" s="213"/>
      <c r="AQ1300" s="213"/>
      <c r="AR1300" s="213"/>
      <c r="AS1300" s="213"/>
      <c r="AT1300" s="213"/>
      <c r="AU1300" s="213"/>
      <c r="AV1300" s="213"/>
      <c r="AW1300" s="213"/>
      <c r="AX1300" s="213"/>
      <c r="AY1300" s="213"/>
    </row>
    <row r="1301" spans="1:51" ht="14.6" x14ac:dyDescent="0.4">
      <c r="A1301" s="735" t="str">
        <f>Tabla135[[#This Row],[Id Riesgo]]</f>
        <v>RC129</v>
      </c>
      <c r="B1301" s="736" t="str">
        <f>Tabla135[[#This Row],[Riesgo]]</f>
        <v/>
      </c>
      <c r="C1301" s="742" t="b">
        <f>Tabla135[[#This Row],[Identificado en paso 1 y 2?]]</f>
        <v>0</v>
      </c>
      <c r="D1301" s="727" t="str">
        <f>_xlfn.XLOOKUP(Tabla135[[#This Row],[Id Riesgo]],Tabla13[Id Riesgo],Tabla13[Probabilidad],"",1)</f>
        <v/>
      </c>
      <c r="E1301" s="727" t="str">
        <f>IF(C1301=TRUE,_xlfn.XLOOKUP(Tabla135[[#This Row],[Id Riesgo]],Tabla13[Id Riesgo],Tabla13[Porcentaje Impacto],"",1),"")</f>
        <v/>
      </c>
      <c r="F1301" s="290" t="str">
        <f t="shared" si="128"/>
        <v>RC129</v>
      </c>
      <c r="G1301" s="415" t="b">
        <f>_xlfn.XLOOKUP(F1301,Tabla13[Id Riesgo],Tabla13[Registro diligenciado],FALSE,1)</f>
        <v>0</v>
      </c>
      <c r="H1301" s="290" t="str">
        <f>IF(G1301,_xlfn.XLOOKUP(F1301,Tabla6[Id Riesgo],Tabla6[DESCRIPCIÓN DEL RIESGO],FALSE,1),"")</f>
        <v/>
      </c>
      <c r="I1301" s="327" t="str">
        <f>_xlfn.XLOOKUP(Tabla135[[#This Row],[Id Riesgo]],Tabla13[Id Riesgo],Tabla13[Probabilidad])</f>
        <v/>
      </c>
      <c r="J1301" s="327" t="str">
        <f>_xlfn.XLOOKUP(Tabla135[[#This Row],[Id Riesgo]],Tabla13[Id Riesgo],Tabla13[Porcentaje Impacto],"",1)</f>
        <v/>
      </c>
      <c r="K1301" s="311">
        <v>10</v>
      </c>
      <c r="L1301" s="314"/>
      <c r="M1301" s="314"/>
      <c r="N1301" s="314"/>
      <c r="O1301" s="295"/>
      <c r="P1301" s="314"/>
      <c r="Q1301" s="328" t="str">
        <f>_xlfn.TEXTJOIN(" ",TRUE,Tabla135[[#This Row],[Actividad - Acción ¿Qué?
Inicia con verbo]],Tabla135[[#This Row],[Complemento
(Observaciones o desviaciones)]])</f>
        <v/>
      </c>
      <c r="R1301" s="295"/>
      <c r="S1301" s="327" t="str">
        <f>_xlfn.XLOOKUP(Tabla135[[#This Row],[Tipo de control]],Tabla7[Tipo de control],Tabla7[Peso],"",1)</f>
        <v/>
      </c>
      <c r="T1301" s="290" t="str">
        <f>_xlfn.XLOOKUP(Tabla135[[#This Row],[Tipo de control]],Tabla7[Tipo de control],Tabla7[Afectación matriz],"",1)</f>
        <v/>
      </c>
      <c r="U1301" s="295"/>
      <c r="V1301" s="327" t="str">
        <f>_xlfn.XLOOKUP(Tabla135[[#This Row],[Implementación]],Tabla11[Implementación],Tabla11[Peso],"",1)</f>
        <v/>
      </c>
      <c r="W1301" s="295"/>
      <c r="X1301" s="295"/>
      <c r="Y1301" s="295"/>
      <c r="Z1301" s="295"/>
      <c r="AA1301" s="310" t="str">
        <f>IFERROR(Tabla135[[#This Row],[Peso del control]]+Tabla135[[#This Row],[Peso de la implementación]],"")</f>
        <v/>
      </c>
      <c r="AB1301" s="310" t="str" cm="1">
        <f t="array" ref="AB1301">IFERROR(IF(Tabla135[[#This Row],[Registro diligenciado]]=TRUE,_xlfn.IFS(AND(Tabla135[[#This Row],[No. de Control]]=1,Tabla135[[#This Row],[Desplazamiento en la Matriz]]="Probabilidad"),D1301-(D1301*Tabla135[[#This Row],[Valor del control]]),AND(Tabla135[[#This Row],[No. de Control]]&gt;1,Tabla135[[#This Row],[Desplazamiento en la Matriz]]="Probabilidad"),AB1300-(AB1300*Tabla135[[#This Row],[Valor del control]]),AND(Tabla135[[#This Row],[No. de Control]]=1,Tabla135[[#This Row],[Desplazamiento en la Matriz]]="Impacto"),D1301,AND(Tabla135[[#This Row],[No. de Control]]&gt;1,Tabla135[[#This Row],[Desplazamiento en la Matriz]]="Impacto"),AB1300),""),"")</f>
        <v/>
      </c>
      <c r="AC1301" s="310" t="str" cm="1">
        <f t="array" ref="AC1301">IFERROR(IF(Tabla135[[#This Row],[Registro diligenciado]]=TRUE,_xlfn.IFS(AND(Tabla135[[#This Row],[No. de Control]]=1,Tabla135[[#This Row],[Desplazamiento en la Matriz]]="Impacto"),E1301-(E1301*Tabla135[[#This Row],[Valor del control]]),AND(Tabla135[[#This Row],[No. de Control]]&gt;1,Tabla135[[#This Row],[Desplazamiento en la Matriz]]="Impacto"),AC1300-(AC1300*Tabla135[[#This Row],[Valor del control]]),AND(Tabla135[[#This Row],[No. de Control]]=1,Tabla135[[#This Row],[Desplazamiento en la Matriz]]="Probabilidad"),E1301,AND(Tabla135[[#This Row],[No. de Control]]&gt;1,Tabla135[[#This Row],[Desplazamiento en la Matriz]]="Probabilidad"),AC1300),""),"")</f>
        <v/>
      </c>
      <c r="AD1301" s="310">
        <f>IFERROR(_xlfn.MINIFS(Tabla135[Probabilidad residual],Tabla135[Id Riesgo],Tabla135[[#This Row],[Id Riesgo]]),"")</f>
        <v>0</v>
      </c>
      <c r="AE1301" s="310">
        <f>IFERROR(_xlfn.MINIFS(Tabla135[Impacto residual],Tabla135[Id Riesgo],Tabla135[[#This Row],[Id Riesgo]]),"")</f>
        <v>0</v>
      </c>
      <c r="AF1301" s="310" t="str" cm="1">
        <f t="array" ref="AF130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01" s="310" t="str" cm="1">
        <f t="array" ref="AG130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0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01" s="213"/>
      <c r="AJ1301" s="727">
        <f>_xlfn.MINIFS(Tabla135[Probabilidad residual],Tabla135[Id Riesgo],Tabla135[[#This Row],[Id Riesgo]])</f>
        <v>0</v>
      </c>
      <c r="AK1301" s="727">
        <f>_xlfn.MINIFS(Tabla135[Impacto residual],Tabla135[Id Riesgo],Tabla135[[#This Row],[Id Riesgo]])</f>
        <v>0</v>
      </c>
      <c r="AL1301" s="727"/>
      <c r="AM1301" s="727"/>
      <c r="AN1301" s="213"/>
      <c r="AO1301" s="213"/>
      <c r="AP1301" s="213"/>
      <c r="AQ1301" s="213"/>
      <c r="AR1301" s="213"/>
      <c r="AS1301" s="213"/>
      <c r="AT1301" s="213"/>
      <c r="AU1301" s="213"/>
      <c r="AV1301" s="213"/>
      <c r="AW1301" s="213"/>
      <c r="AX1301" s="213"/>
      <c r="AY1301" s="213"/>
    </row>
    <row r="1302" spans="1:51" ht="14.6" x14ac:dyDescent="0.4">
      <c r="A1302" s="735" t="str">
        <f>Tabla135[[#This Row],[Id Riesgo]]</f>
        <v>RC130</v>
      </c>
      <c r="B1302" s="736" t="str">
        <f>Tabla135[[#This Row],[Riesgo]]</f>
        <v/>
      </c>
      <c r="C1302" s="742" t="b">
        <f>Tabla135[[#This Row],[Identificado en paso 1 y 2?]]</f>
        <v>0</v>
      </c>
      <c r="D1302" s="727" t="str">
        <f>_xlfn.XLOOKUP(Tabla135[[#This Row],[Id Riesgo]],Tabla13[Id Riesgo],Tabla13[Probabilidad],"",1)</f>
        <v/>
      </c>
      <c r="E1302" s="727" t="str">
        <f>IF(C1302=TRUE,_xlfn.XLOOKUP(Tabla135[[#This Row],[Id Riesgo]],Tabla13[Id Riesgo],Tabla13[Porcentaje Impacto],"",1),"")</f>
        <v/>
      </c>
      <c r="F1302" s="290" t="s">
        <v>261</v>
      </c>
      <c r="G1302" s="415" t="b">
        <f>_xlfn.XLOOKUP(F1302,Tabla13[Id Riesgo],Tabla13[Registro diligenciado],FALSE,1)</f>
        <v>0</v>
      </c>
      <c r="H1302" s="290" t="str">
        <f>IF(G1302,_xlfn.XLOOKUP(F1302,Tabla6[Id Riesgo],Tabla6[DESCRIPCIÓN DEL RIESGO],FALSE,1),"")</f>
        <v/>
      </c>
      <c r="I1302" s="327" t="str">
        <f>_xlfn.XLOOKUP(Tabla135[[#This Row],[Id Riesgo]],Tabla13[Id Riesgo],Tabla13[Probabilidad])</f>
        <v/>
      </c>
      <c r="J1302" s="327" t="str">
        <f>_xlfn.XLOOKUP(Tabla135[[#This Row],[Id Riesgo]],Tabla13[Id Riesgo],Tabla13[Porcentaje Impacto],"",1)</f>
        <v/>
      </c>
      <c r="K1302" s="311">
        <v>1</v>
      </c>
      <c r="L1302" s="314"/>
      <c r="M1302" s="314"/>
      <c r="N1302" s="314"/>
      <c r="O1302" s="295"/>
      <c r="P1302" s="314"/>
      <c r="Q1302" s="328" t="str">
        <f>_xlfn.TEXTJOIN(" ",TRUE,Tabla135[[#This Row],[Actividad - Acción ¿Qué?
Inicia con verbo]],Tabla135[[#This Row],[Complemento
(Observaciones o desviaciones)]])</f>
        <v/>
      </c>
      <c r="R1302" s="295"/>
      <c r="S1302" s="327" t="str">
        <f>_xlfn.XLOOKUP(Tabla135[[#This Row],[Tipo de control]],Tabla7[Tipo de control],Tabla7[Peso],"",1)</f>
        <v/>
      </c>
      <c r="T1302" s="290" t="str">
        <f>_xlfn.XLOOKUP(Tabla135[[#This Row],[Tipo de control]],Tabla7[Tipo de control],Tabla7[Afectación matriz],"",1)</f>
        <v/>
      </c>
      <c r="U1302" s="295"/>
      <c r="V1302" s="327" t="str">
        <f>_xlfn.XLOOKUP(Tabla135[[#This Row],[Implementación]],Tabla11[Implementación],Tabla11[Peso],"",1)</f>
        <v/>
      </c>
      <c r="W1302" s="295"/>
      <c r="X1302" s="295"/>
      <c r="Y1302" s="295"/>
      <c r="Z1302" s="295"/>
      <c r="AA1302" s="310" t="str">
        <f>IFERROR(Tabla135[[#This Row],[Peso del control]]+Tabla135[[#This Row],[Peso de la implementación]],"")</f>
        <v/>
      </c>
      <c r="AB1302" s="310" t="str" cm="1">
        <f t="array" ref="AB1302">IFERROR(IF(Tabla135[[#This Row],[Registro diligenciado]]=TRUE,_xlfn.IFS(AND(Tabla135[[#This Row],[No. de Control]]=1,Tabla135[[#This Row],[Desplazamiento en la Matriz]]="Probabilidad"),D1302-(D1302*Tabla135[[#This Row],[Valor del control]]),AND(Tabla135[[#This Row],[No. de Control]]&gt;1,Tabla135[[#This Row],[Desplazamiento en la Matriz]]="Probabilidad"),AB1301-(AB1301*Tabla135[[#This Row],[Valor del control]]),AND(Tabla135[[#This Row],[No. de Control]]=1,Tabla135[[#This Row],[Desplazamiento en la Matriz]]="Impacto"),D1302,AND(Tabla135[[#This Row],[No. de Control]]&gt;1,Tabla135[[#This Row],[Desplazamiento en la Matriz]]="Impacto"),AB1301),""),"")</f>
        <v/>
      </c>
      <c r="AC1302" s="310" t="str" cm="1">
        <f t="array" ref="AC1302">IFERROR(IF(Tabla135[[#This Row],[Registro diligenciado]]=TRUE,_xlfn.IFS(AND(Tabla135[[#This Row],[No. de Control]]=1,Tabla135[[#This Row],[Desplazamiento en la Matriz]]="Impacto"),E1302-(E1302*Tabla135[[#This Row],[Valor del control]]),AND(Tabla135[[#This Row],[No. de Control]]&gt;1,Tabla135[[#This Row],[Desplazamiento en la Matriz]]="Impacto"),AC1301-(AC1301*Tabla135[[#This Row],[Valor del control]]),AND(Tabla135[[#This Row],[No. de Control]]=1,Tabla135[[#This Row],[Desplazamiento en la Matriz]]="Probabilidad"),E1302,AND(Tabla135[[#This Row],[No. de Control]]&gt;1,Tabla135[[#This Row],[Desplazamiento en la Matriz]]="Probabilidad"),AC1301),""),"")</f>
        <v/>
      </c>
      <c r="AD1302" s="310">
        <f>IFERROR(_xlfn.MINIFS(Tabla135[Probabilidad residual],Tabla135[Id Riesgo],Tabla135[[#This Row],[Id Riesgo]]),"")</f>
        <v>0</v>
      </c>
      <c r="AE1302" s="310">
        <f>IFERROR(_xlfn.MINIFS(Tabla135[Impacto residual],Tabla135[Id Riesgo],Tabla135[[#This Row],[Id Riesgo]]),"")</f>
        <v>0</v>
      </c>
      <c r="AF1302" s="310" t="str" cm="1">
        <f t="array" ref="AF130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02" s="310" t="str" cm="1">
        <f t="array" ref="AG130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0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02" s="213"/>
      <c r="AJ1302" s="727">
        <f>_xlfn.MINIFS(Tabla135[Probabilidad residual],Tabla135[Id Riesgo],Tabla135[[#This Row],[Id Riesgo]])</f>
        <v>0</v>
      </c>
      <c r="AK1302" s="727">
        <f>_xlfn.MINIFS(Tabla135[Impacto residual],Tabla135[Id Riesgo],Tabla135[[#This Row],[Id Riesgo]])</f>
        <v>0</v>
      </c>
      <c r="AL1302" s="727" t="str" cm="1">
        <f t="array" ref="AL1302">IFERROR(_xlfn.IFS(AND(AJ1302&gt;=CONFIGURACIÓN!$BF$6,AJ1302&lt;=CONFIGURACIÓN!$BG$6),CONFIGURACIÓN!$BE$6,AND(AJ1302&gt;=CONFIGURACIÓN!$BF$7,AJ1302&lt;=CONFIGURACIÓN!$BG$7),CONFIGURACIÓN!$BE$7,AND(AJ1302&gt;=CONFIGURACIÓN!$BF$8,AJ1302&lt;=CONFIGURACIÓN!$BG$8),CONFIGURACIÓN!$BE$8,AND(AJ1302&gt;=CONFIGURACIÓN!$BF$9,AJ1302&lt;=CONFIGURACIÓN!$BG$9),CONFIGURACIÓN!$BE$9,AND(AJ1302&gt;=CONFIGURACIÓN!$BF$10,AJ1302&lt;=CONFIGURACIÓN!$BG$10),CONFIGURACIÓN!$BE$10),"")</f>
        <v/>
      </c>
      <c r="AM1302" s="727" t="str" cm="1">
        <f t="array" ref="AM1302">IFERROR(_xlfn.IFS(AND(AK1302&gt;=CONFIGURACIÓN!$BJ$6,AK1302&lt;=CONFIGURACIÓN!$BK$6),CONFIGURACIÓN!$BI$6,AND(AK1302&gt;=CONFIGURACIÓN!$BJ$7,AK1302&lt;=CONFIGURACIÓN!$BK$7),CONFIGURACIÓN!$BI$7,AND(AK1302&gt;=CONFIGURACIÓN!$BJ$8,AK1302&lt;=CONFIGURACIÓN!$BK$8),CONFIGURACIÓN!$BI$8,AND(AK1302&gt;=CONFIGURACIÓN!$BJ$9,AK1302&lt;=CONFIGURACIÓN!$BK$9),CONFIGURACIÓN!$BI$9,AND(AK1302&gt;=CONFIGURACIÓN!$BJ$10,AK1302&lt;=CONFIGURACIÓN!$BK$10),CONFIGURACIÓN!$BI$10),"")</f>
        <v/>
      </c>
      <c r="AN1302" s="213"/>
      <c r="AO1302" s="213"/>
      <c r="AP1302" s="213"/>
      <c r="AQ1302" s="213"/>
      <c r="AR1302" s="213"/>
      <c r="AS1302" s="213"/>
      <c r="AT1302" s="213"/>
      <c r="AU1302" s="213"/>
      <c r="AV1302" s="213"/>
      <c r="AW1302" s="213"/>
      <c r="AX1302" s="213"/>
      <c r="AY1302" s="213"/>
    </row>
    <row r="1303" spans="1:51" ht="14.6" x14ac:dyDescent="0.4">
      <c r="A1303" s="735" t="str">
        <f>Tabla135[[#This Row],[Id Riesgo]]</f>
        <v>RC130</v>
      </c>
      <c r="B1303" s="736" t="str">
        <f>Tabla135[[#This Row],[Riesgo]]</f>
        <v/>
      </c>
      <c r="C1303" s="742" t="b">
        <f>Tabla135[[#This Row],[Identificado en paso 1 y 2?]]</f>
        <v>0</v>
      </c>
      <c r="D1303" s="727" t="str">
        <f>_xlfn.XLOOKUP(Tabla135[[#This Row],[Id Riesgo]],Tabla13[Id Riesgo],Tabla13[Probabilidad],"",1)</f>
        <v/>
      </c>
      <c r="E1303" s="727" t="str">
        <f>IF(C1303=TRUE,_xlfn.XLOOKUP(Tabla135[[#This Row],[Id Riesgo]],Tabla13[Id Riesgo],Tabla13[Porcentaje Impacto],"",1),"")</f>
        <v/>
      </c>
      <c r="F1303" s="290" t="str">
        <f t="shared" ref="F1303:F1311" si="129">F1302</f>
        <v>RC130</v>
      </c>
      <c r="G1303" s="415" t="b">
        <f>_xlfn.XLOOKUP(F1303,Tabla13[Id Riesgo],Tabla13[Registro diligenciado],FALSE,1)</f>
        <v>0</v>
      </c>
      <c r="H1303" s="290" t="str">
        <f>IF(G1303,_xlfn.XLOOKUP(F1303,Tabla6[Id Riesgo],Tabla6[DESCRIPCIÓN DEL RIESGO],FALSE,1),"")</f>
        <v/>
      </c>
      <c r="I1303" s="327" t="str">
        <f>_xlfn.XLOOKUP(Tabla135[[#This Row],[Id Riesgo]],Tabla13[Id Riesgo],Tabla13[Probabilidad])</f>
        <v/>
      </c>
      <c r="J1303" s="327" t="str">
        <f>_xlfn.XLOOKUP(Tabla135[[#This Row],[Id Riesgo]],Tabla13[Id Riesgo],Tabla13[Porcentaje Impacto],"",1)</f>
        <v/>
      </c>
      <c r="K1303" s="311">
        <v>2</v>
      </c>
      <c r="L1303" s="314"/>
      <c r="M1303" s="314"/>
      <c r="N1303" s="314"/>
      <c r="O1303" s="295"/>
      <c r="P1303" s="314"/>
      <c r="Q1303" s="328" t="str">
        <f>_xlfn.TEXTJOIN(" ",TRUE,Tabla135[[#This Row],[Actividad - Acción ¿Qué?
Inicia con verbo]],Tabla135[[#This Row],[Complemento
(Observaciones o desviaciones)]])</f>
        <v/>
      </c>
      <c r="R1303" s="295"/>
      <c r="S1303" s="327" t="str">
        <f>_xlfn.XLOOKUP(Tabla135[[#This Row],[Tipo de control]],Tabla7[Tipo de control],Tabla7[Peso],"",1)</f>
        <v/>
      </c>
      <c r="T1303" s="290" t="str">
        <f>_xlfn.XLOOKUP(Tabla135[[#This Row],[Tipo de control]],Tabla7[Tipo de control],Tabla7[Afectación matriz],"",1)</f>
        <v/>
      </c>
      <c r="U1303" s="295"/>
      <c r="V1303" s="327" t="str">
        <f>_xlfn.XLOOKUP(Tabla135[[#This Row],[Implementación]],Tabla11[Implementación],Tabla11[Peso],"",1)</f>
        <v/>
      </c>
      <c r="W1303" s="295"/>
      <c r="X1303" s="295"/>
      <c r="Y1303" s="295"/>
      <c r="Z1303" s="295"/>
      <c r="AA1303" s="310" t="str">
        <f>IFERROR(Tabla135[[#This Row],[Peso del control]]+Tabla135[[#This Row],[Peso de la implementación]],"")</f>
        <v/>
      </c>
      <c r="AB1303" s="310" t="str" cm="1">
        <f t="array" ref="AB1303">IFERROR(IF(Tabla135[[#This Row],[Registro diligenciado]]=TRUE,_xlfn.IFS(AND(Tabla135[[#This Row],[No. de Control]]=1,Tabla135[[#This Row],[Desplazamiento en la Matriz]]="Probabilidad"),D1303-(D1303*Tabla135[[#This Row],[Valor del control]]),AND(Tabla135[[#This Row],[No. de Control]]&gt;1,Tabla135[[#This Row],[Desplazamiento en la Matriz]]="Probabilidad"),AB1302-(AB1302*Tabla135[[#This Row],[Valor del control]]),AND(Tabla135[[#This Row],[No. de Control]]=1,Tabla135[[#This Row],[Desplazamiento en la Matriz]]="Impacto"),D1303,AND(Tabla135[[#This Row],[No. de Control]]&gt;1,Tabla135[[#This Row],[Desplazamiento en la Matriz]]="Impacto"),AB1302),""),"")</f>
        <v/>
      </c>
      <c r="AC1303" s="310" t="str" cm="1">
        <f t="array" ref="AC1303">IFERROR(IF(Tabla135[[#This Row],[Registro diligenciado]]=TRUE,_xlfn.IFS(AND(Tabla135[[#This Row],[No. de Control]]=1,Tabla135[[#This Row],[Desplazamiento en la Matriz]]="Impacto"),E1303-(E1303*Tabla135[[#This Row],[Valor del control]]),AND(Tabla135[[#This Row],[No. de Control]]&gt;1,Tabla135[[#This Row],[Desplazamiento en la Matriz]]="Impacto"),AC1302-(AC1302*Tabla135[[#This Row],[Valor del control]]),AND(Tabla135[[#This Row],[No. de Control]]=1,Tabla135[[#This Row],[Desplazamiento en la Matriz]]="Probabilidad"),E1303,AND(Tabla135[[#This Row],[No. de Control]]&gt;1,Tabla135[[#This Row],[Desplazamiento en la Matriz]]="Probabilidad"),AC1302),""),"")</f>
        <v/>
      </c>
      <c r="AD1303" s="310">
        <f>IFERROR(_xlfn.MINIFS(Tabla135[Probabilidad residual],Tabla135[Id Riesgo],Tabla135[[#This Row],[Id Riesgo]]),"")</f>
        <v>0</v>
      </c>
      <c r="AE1303" s="310">
        <f>IFERROR(_xlfn.MINIFS(Tabla135[Impacto residual],Tabla135[Id Riesgo],Tabla135[[#This Row],[Id Riesgo]]),"")</f>
        <v>0</v>
      </c>
      <c r="AF1303" s="310" t="str" cm="1">
        <f t="array" ref="AF130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03" s="310" t="str" cm="1">
        <f t="array" ref="AG130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0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03" s="213"/>
      <c r="AJ1303" s="727">
        <f>_xlfn.MINIFS(Tabla135[Probabilidad residual],Tabla135[Id Riesgo],Tabla135[[#This Row],[Id Riesgo]])</f>
        <v>0</v>
      </c>
      <c r="AK1303" s="727">
        <f>_xlfn.MINIFS(Tabla135[Impacto residual],Tabla135[Id Riesgo],Tabla135[[#This Row],[Id Riesgo]])</f>
        <v>0</v>
      </c>
      <c r="AL1303" s="727"/>
      <c r="AM1303" s="727"/>
      <c r="AN1303" s="213"/>
      <c r="AO1303" s="213"/>
      <c r="AP1303" s="213"/>
      <c r="AQ1303" s="213"/>
      <c r="AR1303" s="213"/>
      <c r="AS1303" s="213"/>
      <c r="AT1303" s="213"/>
      <c r="AU1303" s="213"/>
      <c r="AV1303" s="213"/>
      <c r="AW1303" s="213"/>
      <c r="AX1303" s="213"/>
      <c r="AY1303" s="213"/>
    </row>
    <row r="1304" spans="1:51" ht="14.6" x14ac:dyDescent="0.4">
      <c r="A1304" s="735" t="str">
        <f>Tabla135[[#This Row],[Id Riesgo]]</f>
        <v>RC130</v>
      </c>
      <c r="B1304" s="736" t="str">
        <f>Tabla135[[#This Row],[Riesgo]]</f>
        <v/>
      </c>
      <c r="C1304" s="742" t="b">
        <f>Tabla135[[#This Row],[Identificado en paso 1 y 2?]]</f>
        <v>0</v>
      </c>
      <c r="D1304" s="727" t="str">
        <f>_xlfn.XLOOKUP(Tabla135[[#This Row],[Id Riesgo]],Tabla13[Id Riesgo],Tabla13[Probabilidad],"",1)</f>
        <v/>
      </c>
      <c r="E1304" s="727" t="str">
        <f>IF(C1304=TRUE,_xlfn.XLOOKUP(Tabla135[[#This Row],[Id Riesgo]],Tabla13[Id Riesgo],Tabla13[Porcentaje Impacto],"",1),"")</f>
        <v/>
      </c>
      <c r="F1304" s="290" t="str">
        <f t="shared" si="129"/>
        <v>RC130</v>
      </c>
      <c r="G1304" s="415" t="b">
        <f>_xlfn.XLOOKUP(F1304,Tabla13[Id Riesgo],Tabla13[Registro diligenciado],FALSE,1)</f>
        <v>0</v>
      </c>
      <c r="H1304" s="290" t="str">
        <f>IF(G1304,_xlfn.XLOOKUP(F1304,Tabla6[Id Riesgo],Tabla6[DESCRIPCIÓN DEL RIESGO],FALSE,1),"")</f>
        <v/>
      </c>
      <c r="I1304" s="327" t="str">
        <f>_xlfn.XLOOKUP(Tabla135[[#This Row],[Id Riesgo]],Tabla13[Id Riesgo],Tabla13[Probabilidad])</f>
        <v/>
      </c>
      <c r="J1304" s="327" t="str">
        <f>_xlfn.XLOOKUP(Tabla135[[#This Row],[Id Riesgo]],Tabla13[Id Riesgo],Tabla13[Porcentaje Impacto],"",1)</f>
        <v/>
      </c>
      <c r="K1304" s="311">
        <v>3</v>
      </c>
      <c r="L1304" s="314"/>
      <c r="M1304" s="314"/>
      <c r="N1304" s="314"/>
      <c r="O1304" s="295"/>
      <c r="P1304" s="314"/>
      <c r="Q1304" s="328" t="str">
        <f>_xlfn.TEXTJOIN(" ",TRUE,Tabla135[[#This Row],[Actividad - Acción ¿Qué?
Inicia con verbo]],Tabla135[[#This Row],[Complemento
(Observaciones o desviaciones)]])</f>
        <v/>
      </c>
      <c r="R1304" s="295"/>
      <c r="S1304" s="327" t="str">
        <f>_xlfn.XLOOKUP(Tabla135[[#This Row],[Tipo de control]],Tabla7[Tipo de control],Tabla7[Peso],"",1)</f>
        <v/>
      </c>
      <c r="T1304" s="290" t="str">
        <f>_xlfn.XLOOKUP(Tabla135[[#This Row],[Tipo de control]],Tabla7[Tipo de control],Tabla7[Afectación matriz],"",1)</f>
        <v/>
      </c>
      <c r="U1304" s="295"/>
      <c r="V1304" s="327" t="str">
        <f>_xlfn.XLOOKUP(Tabla135[[#This Row],[Implementación]],Tabla11[Implementación],Tabla11[Peso],"",1)</f>
        <v/>
      </c>
      <c r="W1304" s="295"/>
      <c r="X1304" s="295"/>
      <c r="Y1304" s="295"/>
      <c r="Z1304" s="295"/>
      <c r="AA1304" s="310" t="str">
        <f>IFERROR(Tabla135[[#This Row],[Peso del control]]+Tabla135[[#This Row],[Peso de la implementación]],"")</f>
        <v/>
      </c>
      <c r="AB1304" s="310" t="str" cm="1">
        <f t="array" ref="AB1304">IFERROR(IF(Tabla135[[#This Row],[Registro diligenciado]]=TRUE,_xlfn.IFS(AND(Tabla135[[#This Row],[No. de Control]]=1,Tabla135[[#This Row],[Desplazamiento en la Matriz]]="Probabilidad"),D1304-(D1304*Tabla135[[#This Row],[Valor del control]]),AND(Tabla135[[#This Row],[No. de Control]]&gt;1,Tabla135[[#This Row],[Desplazamiento en la Matriz]]="Probabilidad"),AB1303-(AB1303*Tabla135[[#This Row],[Valor del control]]),AND(Tabla135[[#This Row],[No. de Control]]=1,Tabla135[[#This Row],[Desplazamiento en la Matriz]]="Impacto"),D1304,AND(Tabla135[[#This Row],[No. de Control]]&gt;1,Tabla135[[#This Row],[Desplazamiento en la Matriz]]="Impacto"),AB1303),""),"")</f>
        <v/>
      </c>
      <c r="AC1304" s="310" t="str" cm="1">
        <f t="array" ref="AC1304">IFERROR(IF(Tabla135[[#This Row],[Registro diligenciado]]=TRUE,_xlfn.IFS(AND(Tabla135[[#This Row],[No. de Control]]=1,Tabla135[[#This Row],[Desplazamiento en la Matriz]]="Impacto"),E1304-(E1304*Tabla135[[#This Row],[Valor del control]]),AND(Tabla135[[#This Row],[No. de Control]]&gt;1,Tabla135[[#This Row],[Desplazamiento en la Matriz]]="Impacto"),AC1303-(AC1303*Tabla135[[#This Row],[Valor del control]]),AND(Tabla135[[#This Row],[No. de Control]]=1,Tabla135[[#This Row],[Desplazamiento en la Matriz]]="Probabilidad"),E1304,AND(Tabla135[[#This Row],[No. de Control]]&gt;1,Tabla135[[#This Row],[Desplazamiento en la Matriz]]="Probabilidad"),AC1303),""),"")</f>
        <v/>
      </c>
      <c r="AD1304" s="310">
        <f>IFERROR(_xlfn.MINIFS(Tabla135[Probabilidad residual],Tabla135[Id Riesgo],Tabla135[[#This Row],[Id Riesgo]]),"")</f>
        <v>0</v>
      </c>
      <c r="AE1304" s="310">
        <f>IFERROR(_xlfn.MINIFS(Tabla135[Impacto residual],Tabla135[Id Riesgo],Tabla135[[#This Row],[Id Riesgo]]),"")</f>
        <v>0</v>
      </c>
      <c r="AF1304" s="310" t="str" cm="1">
        <f t="array" ref="AF130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04" s="310" t="str" cm="1">
        <f t="array" ref="AG130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0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04" s="213"/>
      <c r="AJ1304" s="727">
        <f>_xlfn.MINIFS(Tabla135[Probabilidad residual],Tabla135[Id Riesgo],Tabla135[[#This Row],[Id Riesgo]])</f>
        <v>0</v>
      </c>
      <c r="AK1304" s="727">
        <f>_xlfn.MINIFS(Tabla135[Impacto residual],Tabla135[Id Riesgo],Tabla135[[#This Row],[Id Riesgo]])</f>
        <v>0</v>
      </c>
      <c r="AL1304" s="727"/>
      <c r="AM1304" s="727"/>
      <c r="AN1304" s="213"/>
      <c r="AO1304" s="213"/>
      <c r="AP1304" s="213"/>
      <c r="AQ1304" s="213"/>
      <c r="AR1304" s="213"/>
      <c r="AS1304" s="213"/>
      <c r="AT1304" s="213"/>
      <c r="AU1304" s="213"/>
      <c r="AV1304" s="213"/>
      <c r="AW1304" s="213"/>
      <c r="AX1304" s="213"/>
      <c r="AY1304" s="213"/>
    </row>
    <row r="1305" spans="1:51" ht="14.6" x14ac:dyDescent="0.4">
      <c r="A1305" s="735" t="str">
        <f>Tabla135[[#This Row],[Id Riesgo]]</f>
        <v>RC130</v>
      </c>
      <c r="B1305" s="736" t="str">
        <f>Tabla135[[#This Row],[Riesgo]]</f>
        <v/>
      </c>
      <c r="C1305" s="742" t="b">
        <f>Tabla135[[#This Row],[Identificado en paso 1 y 2?]]</f>
        <v>0</v>
      </c>
      <c r="D1305" s="727" t="str">
        <f>_xlfn.XLOOKUP(Tabla135[[#This Row],[Id Riesgo]],Tabla13[Id Riesgo],Tabla13[Probabilidad],"",1)</f>
        <v/>
      </c>
      <c r="E1305" s="727" t="str">
        <f>IF(C1305=TRUE,_xlfn.XLOOKUP(Tabla135[[#This Row],[Id Riesgo]],Tabla13[Id Riesgo],Tabla13[Porcentaje Impacto],"",1),"")</f>
        <v/>
      </c>
      <c r="F1305" s="290" t="str">
        <f t="shared" si="129"/>
        <v>RC130</v>
      </c>
      <c r="G1305" s="415" t="b">
        <f>_xlfn.XLOOKUP(F1305,Tabla13[Id Riesgo],Tabla13[Registro diligenciado],FALSE,1)</f>
        <v>0</v>
      </c>
      <c r="H1305" s="290" t="str">
        <f>IF(G1305,_xlfn.XLOOKUP(F1305,Tabla6[Id Riesgo],Tabla6[DESCRIPCIÓN DEL RIESGO],FALSE,1),"")</f>
        <v/>
      </c>
      <c r="I1305" s="327" t="str">
        <f>_xlfn.XLOOKUP(Tabla135[[#This Row],[Id Riesgo]],Tabla13[Id Riesgo],Tabla13[Probabilidad])</f>
        <v/>
      </c>
      <c r="J1305" s="327" t="str">
        <f>_xlfn.XLOOKUP(Tabla135[[#This Row],[Id Riesgo]],Tabla13[Id Riesgo],Tabla13[Porcentaje Impacto],"",1)</f>
        <v/>
      </c>
      <c r="K1305" s="311">
        <v>4</v>
      </c>
      <c r="L1305" s="314"/>
      <c r="M1305" s="314"/>
      <c r="N1305" s="314"/>
      <c r="O1305" s="295"/>
      <c r="P1305" s="314"/>
      <c r="Q1305" s="328" t="str">
        <f>_xlfn.TEXTJOIN(" ",TRUE,Tabla135[[#This Row],[Actividad - Acción ¿Qué?
Inicia con verbo]],Tabla135[[#This Row],[Complemento
(Observaciones o desviaciones)]])</f>
        <v/>
      </c>
      <c r="R1305" s="295"/>
      <c r="S1305" s="327" t="str">
        <f>_xlfn.XLOOKUP(Tabla135[[#This Row],[Tipo de control]],Tabla7[Tipo de control],Tabla7[Peso],"",1)</f>
        <v/>
      </c>
      <c r="T1305" s="290" t="str">
        <f>_xlfn.XLOOKUP(Tabla135[[#This Row],[Tipo de control]],Tabla7[Tipo de control],Tabla7[Afectación matriz],"",1)</f>
        <v/>
      </c>
      <c r="U1305" s="295"/>
      <c r="V1305" s="327" t="str">
        <f>_xlfn.XLOOKUP(Tabla135[[#This Row],[Implementación]],Tabla11[Implementación],Tabla11[Peso],"",1)</f>
        <v/>
      </c>
      <c r="W1305" s="295"/>
      <c r="X1305" s="295"/>
      <c r="Y1305" s="295"/>
      <c r="Z1305" s="295"/>
      <c r="AA1305" s="310" t="str">
        <f>IFERROR(Tabla135[[#This Row],[Peso del control]]+Tabla135[[#This Row],[Peso de la implementación]],"")</f>
        <v/>
      </c>
      <c r="AB1305" s="310" t="str" cm="1">
        <f t="array" ref="AB1305">IFERROR(IF(Tabla135[[#This Row],[Registro diligenciado]]=TRUE,_xlfn.IFS(AND(Tabla135[[#This Row],[No. de Control]]=1,Tabla135[[#This Row],[Desplazamiento en la Matriz]]="Probabilidad"),D1305-(D1305*Tabla135[[#This Row],[Valor del control]]),AND(Tabla135[[#This Row],[No. de Control]]&gt;1,Tabla135[[#This Row],[Desplazamiento en la Matriz]]="Probabilidad"),AB1304-(AB1304*Tabla135[[#This Row],[Valor del control]]),AND(Tabla135[[#This Row],[No. de Control]]=1,Tabla135[[#This Row],[Desplazamiento en la Matriz]]="Impacto"),D1305,AND(Tabla135[[#This Row],[No. de Control]]&gt;1,Tabla135[[#This Row],[Desplazamiento en la Matriz]]="Impacto"),AB1304),""),"")</f>
        <v/>
      </c>
      <c r="AC1305" s="310" t="str" cm="1">
        <f t="array" ref="AC1305">IFERROR(IF(Tabla135[[#This Row],[Registro diligenciado]]=TRUE,_xlfn.IFS(AND(Tabla135[[#This Row],[No. de Control]]=1,Tabla135[[#This Row],[Desplazamiento en la Matriz]]="Impacto"),E1305-(E1305*Tabla135[[#This Row],[Valor del control]]),AND(Tabla135[[#This Row],[No. de Control]]&gt;1,Tabla135[[#This Row],[Desplazamiento en la Matriz]]="Impacto"),AC1304-(AC1304*Tabla135[[#This Row],[Valor del control]]),AND(Tabla135[[#This Row],[No. de Control]]=1,Tabla135[[#This Row],[Desplazamiento en la Matriz]]="Probabilidad"),E1305,AND(Tabla135[[#This Row],[No. de Control]]&gt;1,Tabla135[[#This Row],[Desplazamiento en la Matriz]]="Probabilidad"),AC1304),""),"")</f>
        <v/>
      </c>
      <c r="AD1305" s="310">
        <f>IFERROR(_xlfn.MINIFS(Tabla135[Probabilidad residual],Tabla135[Id Riesgo],Tabla135[[#This Row],[Id Riesgo]]),"")</f>
        <v>0</v>
      </c>
      <c r="AE1305" s="310">
        <f>IFERROR(_xlfn.MINIFS(Tabla135[Impacto residual],Tabla135[Id Riesgo],Tabla135[[#This Row],[Id Riesgo]]),"")</f>
        <v>0</v>
      </c>
      <c r="AF1305" s="310" t="str" cm="1">
        <f t="array" ref="AF130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05" s="310" t="str" cm="1">
        <f t="array" ref="AG130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0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05" s="213"/>
      <c r="AJ1305" s="727">
        <f>_xlfn.MINIFS(Tabla135[Probabilidad residual],Tabla135[Id Riesgo],Tabla135[[#This Row],[Id Riesgo]])</f>
        <v>0</v>
      </c>
      <c r="AK1305" s="727">
        <f>_xlfn.MINIFS(Tabla135[Impacto residual],Tabla135[Id Riesgo],Tabla135[[#This Row],[Id Riesgo]])</f>
        <v>0</v>
      </c>
      <c r="AL1305" s="727"/>
      <c r="AM1305" s="727"/>
      <c r="AN1305" s="213"/>
      <c r="AO1305" s="213"/>
      <c r="AP1305" s="213"/>
      <c r="AQ1305" s="213"/>
      <c r="AR1305" s="213"/>
      <c r="AS1305" s="213"/>
      <c r="AT1305" s="213"/>
      <c r="AU1305" s="213"/>
      <c r="AV1305" s="213"/>
      <c r="AW1305" s="213"/>
      <c r="AX1305" s="213"/>
      <c r="AY1305" s="213"/>
    </row>
    <row r="1306" spans="1:51" ht="14.6" x14ac:dyDescent="0.4">
      <c r="A1306" s="735" t="str">
        <f>Tabla135[[#This Row],[Id Riesgo]]</f>
        <v>RC130</v>
      </c>
      <c r="B1306" s="736" t="str">
        <f>Tabla135[[#This Row],[Riesgo]]</f>
        <v/>
      </c>
      <c r="C1306" s="742" t="b">
        <f>Tabla135[[#This Row],[Identificado en paso 1 y 2?]]</f>
        <v>0</v>
      </c>
      <c r="D1306" s="727" t="str">
        <f>_xlfn.XLOOKUP(Tabla135[[#This Row],[Id Riesgo]],Tabla13[Id Riesgo],Tabla13[Probabilidad],"",1)</f>
        <v/>
      </c>
      <c r="E1306" s="727" t="str">
        <f>IF(C1306=TRUE,_xlfn.XLOOKUP(Tabla135[[#This Row],[Id Riesgo]],Tabla13[Id Riesgo],Tabla13[Porcentaje Impacto],"",1),"")</f>
        <v/>
      </c>
      <c r="F1306" s="290" t="str">
        <f t="shared" si="129"/>
        <v>RC130</v>
      </c>
      <c r="G1306" s="415" t="b">
        <f>_xlfn.XLOOKUP(F1306,Tabla13[Id Riesgo],Tabla13[Registro diligenciado],FALSE,1)</f>
        <v>0</v>
      </c>
      <c r="H1306" s="290" t="str">
        <f>IF(G1306,_xlfn.XLOOKUP(F1306,Tabla6[Id Riesgo],Tabla6[DESCRIPCIÓN DEL RIESGO],FALSE,1),"")</f>
        <v/>
      </c>
      <c r="I1306" s="327" t="str">
        <f>_xlfn.XLOOKUP(Tabla135[[#This Row],[Id Riesgo]],Tabla13[Id Riesgo],Tabla13[Probabilidad])</f>
        <v/>
      </c>
      <c r="J1306" s="327" t="str">
        <f>_xlfn.XLOOKUP(Tabla135[[#This Row],[Id Riesgo]],Tabla13[Id Riesgo],Tabla13[Porcentaje Impacto],"",1)</f>
        <v/>
      </c>
      <c r="K1306" s="311">
        <v>5</v>
      </c>
      <c r="L1306" s="314"/>
      <c r="M1306" s="314"/>
      <c r="N1306" s="314"/>
      <c r="O1306" s="295"/>
      <c r="P1306" s="314"/>
      <c r="Q1306" s="328" t="str">
        <f>_xlfn.TEXTJOIN(" ",TRUE,Tabla135[[#This Row],[Actividad - Acción ¿Qué?
Inicia con verbo]],Tabla135[[#This Row],[Complemento
(Observaciones o desviaciones)]])</f>
        <v/>
      </c>
      <c r="R1306" s="295"/>
      <c r="S1306" s="327" t="str">
        <f>_xlfn.XLOOKUP(Tabla135[[#This Row],[Tipo de control]],Tabla7[Tipo de control],Tabla7[Peso],"",1)</f>
        <v/>
      </c>
      <c r="T1306" s="290" t="str">
        <f>_xlfn.XLOOKUP(Tabla135[[#This Row],[Tipo de control]],Tabla7[Tipo de control],Tabla7[Afectación matriz],"",1)</f>
        <v/>
      </c>
      <c r="U1306" s="295"/>
      <c r="V1306" s="327" t="str">
        <f>_xlfn.XLOOKUP(Tabla135[[#This Row],[Implementación]],Tabla11[Implementación],Tabla11[Peso],"",1)</f>
        <v/>
      </c>
      <c r="W1306" s="295"/>
      <c r="X1306" s="295"/>
      <c r="Y1306" s="295"/>
      <c r="Z1306" s="295"/>
      <c r="AA1306" s="310" t="str">
        <f>IFERROR(Tabla135[[#This Row],[Peso del control]]+Tabla135[[#This Row],[Peso de la implementación]],"")</f>
        <v/>
      </c>
      <c r="AB1306" s="310" t="str" cm="1">
        <f t="array" ref="AB1306">IFERROR(IF(Tabla135[[#This Row],[Registro diligenciado]]=TRUE,_xlfn.IFS(AND(Tabla135[[#This Row],[No. de Control]]=1,Tabla135[[#This Row],[Desplazamiento en la Matriz]]="Probabilidad"),D1306-(D1306*Tabla135[[#This Row],[Valor del control]]),AND(Tabla135[[#This Row],[No. de Control]]&gt;1,Tabla135[[#This Row],[Desplazamiento en la Matriz]]="Probabilidad"),AB1305-(AB1305*Tabla135[[#This Row],[Valor del control]]),AND(Tabla135[[#This Row],[No. de Control]]=1,Tabla135[[#This Row],[Desplazamiento en la Matriz]]="Impacto"),D1306,AND(Tabla135[[#This Row],[No. de Control]]&gt;1,Tabla135[[#This Row],[Desplazamiento en la Matriz]]="Impacto"),AB1305),""),"")</f>
        <v/>
      </c>
      <c r="AC1306" s="310" t="str" cm="1">
        <f t="array" ref="AC1306">IFERROR(IF(Tabla135[[#This Row],[Registro diligenciado]]=TRUE,_xlfn.IFS(AND(Tabla135[[#This Row],[No. de Control]]=1,Tabla135[[#This Row],[Desplazamiento en la Matriz]]="Impacto"),E1306-(E1306*Tabla135[[#This Row],[Valor del control]]),AND(Tabla135[[#This Row],[No. de Control]]&gt;1,Tabla135[[#This Row],[Desplazamiento en la Matriz]]="Impacto"),AC1305-(AC1305*Tabla135[[#This Row],[Valor del control]]),AND(Tabla135[[#This Row],[No. de Control]]=1,Tabla135[[#This Row],[Desplazamiento en la Matriz]]="Probabilidad"),E1306,AND(Tabla135[[#This Row],[No. de Control]]&gt;1,Tabla135[[#This Row],[Desplazamiento en la Matriz]]="Probabilidad"),AC1305),""),"")</f>
        <v/>
      </c>
      <c r="AD1306" s="310">
        <f>IFERROR(_xlfn.MINIFS(Tabla135[Probabilidad residual],Tabla135[Id Riesgo],Tabla135[[#This Row],[Id Riesgo]]),"")</f>
        <v>0</v>
      </c>
      <c r="AE1306" s="310">
        <f>IFERROR(_xlfn.MINIFS(Tabla135[Impacto residual],Tabla135[Id Riesgo],Tabla135[[#This Row],[Id Riesgo]]),"")</f>
        <v>0</v>
      </c>
      <c r="AF1306" s="310" t="str" cm="1">
        <f t="array" ref="AF130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06" s="310" t="str" cm="1">
        <f t="array" ref="AG130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0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06" s="213"/>
      <c r="AJ1306" s="727">
        <f>_xlfn.MINIFS(Tabla135[Probabilidad residual],Tabla135[Id Riesgo],Tabla135[[#This Row],[Id Riesgo]])</f>
        <v>0</v>
      </c>
      <c r="AK1306" s="727">
        <f>_xlfn.MINIFS(Tabla135[Impacto residual],Tabla135[Id Riesgo],Tabla135[[#This Row],[Id Riesgo]])</f>
        <v>0</v>
      </c>
      <c r="AL1306" s="727"/>
      <c r="AM1306" s="727"/>
      <c r="AN1306" s="213"/>
      <c r="AO1306" s="213"/>
      <c r="AP1306" s="213"/>
      <c r="AQ1306" s="213"/>
      <c r="AR1306" s="213"/>
      <c r="AS1306" s="213"/>
      <c r="AT1306" s="213"/>
      <c r="AU1306" s="213"/>
      <c r="AV1306" s="213"/>
      <c r="AW1306" s="213"/>
      <c r="AX1306" s="213"/>
      <c r="AY1306" s="213"/>
    </row>
    <row r="1307" spans="1:51" ht="14.6" x14ac:dyDescent="0.4">
      <c r="A1307" s="735" t="str">
        <f>Tabla135[[#This Row],[Id Riesgo]]</f>
        <v>RC130</v>
      </c>
      <c r="B1307" s="736" t="str">
        <f>Tabla135[[#This Row],[Riesgo]]</f>
        <v/>
      </c>
      <c r="C1307" s="742" t="b">
        <f>Tabla135[[#This Row],[Identificado en paso 1 y 2?]]</f>
        <v>0</v>
      </c>
      <c r="D1307" s="727" t="str">
        <f>_xlfn.XLOOKUP(Tabla135[[#This Row],[Id Riesgo]],Tabla13[Id Riesgo],Tabla13[Probabilidad],"",1)</f>
        <v/>
      </c>
      <c r="E1307" s="727" t="str">
        <f>IF(C1307=TRUE,_xlfn.XLOOKUP(Tabla135[[#This Row],[Id Riesgo]],Tabla13[Id Riesgo],Tabla13[Porcentaje Impacto],"",1),"")</f>
        <v/>
      </c>
      <c r="F1307" s="290" t="str">
        <f t="shared" si="129"/>
        <v>RC130</v>
      </c>
      <c r="G1307" s="415" t="b">
        <f>_xlfn.XLOOKUP(F1307,Tabla13[Id Riesgo],Tabla13[Registro diligenciado],FALSE,1)</f>
        <v>0</v>
      </c>
      <c r="H1307" s="290" t="str">
        <f>IF(G1307,_xlfn.XLOOKUP(F1307,Tabla6[Id Riesgo],Tabla6[DESCRIPCIÓN DEL RIESGO],FALSE,1),"")</f>
        <v/>
      </c>
      <c r="I1307" s="327" t="str">
        <f>_xlfn.XLOOKUP(Tabla135[[#This Row],[Id Riesgo]],Tabla13[Id Riesgo],Tabla13[Probabilidad])</f>
        <v/>
      </c>
      <c r="J1307" s="327" t="str">
        <f>_xlfn.XLOOKUP(Tabla135[[#This Row],[Id Riesgo]],Tabla13[Id Riesgo],Tabla13[Porcentaje Impacto],"",1)</f>
        <v/>
      </c>
      <c r="K1307" s="311">
        <v>6</v>
      </c>
      <c r="L1307" s="314"/>
      <c r="M1307" s="314"/>
      <c r="N1307" s="314"/>
      <c r="O1307" s="295"/>
      <c r="P1307" s="314"/>
      <c r="Q1307" s="328" t="str">
        <f>_xlfn.TEXTJOIN(" ",TRUE,Tabla135[[#This Row],[Actividad - Acción ¿Qué?
Inicia con verbo]],Tabla135[[#This Row],[Complemento
(Observaciones o desviaciones)]])</f>
        <v/>
      </c>
      <c r="R1307" s="295"/>
      <c r="S1307" s="327" t="str">
        <f>_xlfn.XLOOKUP(Tabla135[[#This Row],[Tipo de control]],Tabla7[Tipo de control],Tabla7[Peso],"",1)</f>
        <v/>
      </c>
      <c r="T1307" s="290" t="str">
        <f>_xlfn.XLOOKUP(Tabla135[[#This Row],[Tipo de control]],Tabla7[Tipo de control],Tabla7[Afectación matriz],"",1)</f>
        <v/>
      </c>
      <c r="U1307" s="295"/>
      <c r="V1307" s="327" t="str">
        <f>_xlfn.XLOOKUP(Tabla135[[#This Row],[Implementación]],Tabla11[Implementación],Tabla11[Peso],"",1)</f>
        <v/>
      </c>
      <c r="W1307" s="295"/>
      <c r="X1307" s="295"/>
      <c r="Y1307" s="295"/>
      <c r="Z1307" s="295"/>
      <c r="AA1307" s="310" t="str">
        <f>IFERROR(Tabla135[[#This Row],[Peso del control]]+Tabla135[[#This Row],[Peso de la implementación]],"")</f>
        <v/>
      </c>
      <c r="AB1307" s="310" t="str" cm="1">
        <f t="array" ref="AB1307">IFERROR(IF(Tabla135[[#This Row],[Registro diligenciado]]=TRUE,_xlfn.IFS(AND(Tabla135[[#This Row],[No. de Control]]=1,Tabla135[[#This Row],[Desplazamiento en la Matriz]]="Probabilidad"),D1307-(D1307*Tabla135[[#This Row],[Valor del control]]),AND(Tabla135[[#This Row],[No. de Control]]&gt;1,Tabla135[[#This Row],[Desplazamiento en la Matriz]]="Probabilidad"),AB1306-(AB1306*Tabla135[[#This Row],[Valor del control]]),AND(Tabla135[[#This Row],[No. de Control]]=1,Tabla135[[#This Row],[Desplazamiento en la Matriz]]="Impacto"),D1307,AND(Tabla135[[#This Row],[No. de Control]]&gt;1,Tabla135[[#This Row],[Desplazamiento en la Matriz]]="Impacto"),AB1306),""),"")</f>
        <v/>
      </c>
      <c r="AC1307" s="310" t="str" cm="1">
        <f t="array" ref="AC1307">IFERROR(IF(Tabla135[[#This Row],[Registro diligenciado]]=TRUE,_xlfn.IFS(AND(Tabla135[[#This Row],[No. de Control]]=1,Tabla135[[#This Row],[Desplazamiento en la Matriz]]="Impacto"),E1307-(E1307*Tabla135[[#This Row],[Valor del control]]),AND(Tabla135[[#This Row],[No. de Control]]&gt;1,Tabla135[[#This Row],[Desplazamiento en la Matriz]]="Impacto"),AC1306-(AC1306*Tabla135[[#This Row],[Valor del control]]),AND(Tabla135[[#This Row],[No. de Control]]=1,Tabla135[[#This Row],[Desplazamiento en la Matriz]]="Probabilidad"),E1307,AND(Tabla135[[#This Row],[No. de Control]]&gt;1,Tabla135[[#This Row],[Desplazamiento en la Matriz]]="Probabilidad"),AC1306),""),"")</f>
        <v/>
      </c>
      <c r="AD1307" s="310">
        <f>IFERROR(_xlfn.MINIFS(Tabla135[Probabilidad residual],Tabla135[Id Riesgo],Tabla135[[#This Row],[Id Riesgo]]),"")</f>
        <v>0</v>
      </c>
      <c r="AE1307" s="310">
        <f>IFERROR(_xlfn.MINIFS(Tabla135[Impacto residual],Tabla135[Id Riesgo],Tabla135[[#This Row],[Id Riesgo]]),"")</f>
        <v>0</v>
      </c>
      <c r="AF1307" s="310" t="str" cm="1">
        <f t="array" ref="AF130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07" s="310" t="str" cm="1">
        <f t="array" ref="AG130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0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07" s="213"/>
      <c r="AJ1307" s="727">
        <f>_xlfn.MINIFS(Tabla135[Probabilidad residual],Tabla135[Id Riesgo],Tabla135[[#This Row],[Id Riesgo]])</f>
        <v>0</v>
      </c>
      <c r="AK1307" s="727">
        <f>_xlfn.MINIFS(Tabla135[Impacto residual],Tabla135[Id Riesgo],Tabla135[[#This Row],[Id Riesgo]])</f>
        <v>0</v>
      </c>
      <c r="AL1307" s="727"/>
      <c r="AM1307" s="727"/>
      <c r="AN1307" s="213"/>
      <c r="AO1307" s="213"/>
      <c r="AP1307" s="213"/>
      <c r="AQ1307" s="213"/>
      <c r="AR1307" s="213"/>
      <c r="AS1307" s="213"/>
      <c r="AT1307" s="213"/>
      <c r="AU1307" s="213"/>
      <c r="AV1307" s="213"/>
      <c r="AW1307" s="213"/>
      <c r="AX1307" s="213"/>
      <c r="AY1307" s="213"/>
    </row>
    <row r="1308" spans="1:51" ht="14.6" x14ac:dyDescent="0.4">
      <c r="A1308" s="735" t="str">
        <f>Tabla135[[#This Row],[Id Riesgo]]</f>
        <v>RC130</v>
      </c>
      <c r="B1308" s="736" t="str">
        <f>Tabla135[[#This Row],[Riesgo]]</f>
        <v/>
      </c>
      <c r="C1308" s="742" t="b">
        <f>Tabla135[[#This Row],[Identificado en paso 1 y 2?]]</f>
        <v>0</v>
      </c>
      <c r="D1308" s="727" t="str">
        <f>_xlfn.XLOOKUP(Tabla135[[#This Row],[Id Riesgo]],Tabla13[Id Riesgo],Tabla13[Probabilidad],"",1)</f>
        <v/>
      </c>
      <c r="E1308" s="727" t="str">
        <f>IF(C1308=TRUE,_xlfn.XLOOKUP(Tabla135[[#This Row],[Id Riesgo]],Tabla13[Id Riesgo],Tabla13[Porcentaje Impacto],"",1),"")</f>
        <v/>
      </c>
      <c r="F1308" s="290" t="str">
        <f t="shared" si="129"/>
        <v>RC130</v>
      </c>
      <c r="G1308" s="415" t="b">
        <f>_xlfn.XLOOKUP(F1308,Tabla13[Id Riesgo],Tabla13[Registro diligenciado],FALSE,1)</f>
        <v>0</v>
      </c>
      <c r="H1308" s="290" t="str">
        <f>IF(G1308,_xlfn.XLOOKUP(F1308,Tabla6[Id Riesgo],Tabla6[DESCRIPCIÓN DEL RIESGO],FALSE,1),"")</f>
        <v/>
      </c>
      <c r="I1308" s="327" t="str">
        <f>_xlfn.XLOOKUP(Tabla135[[#This Row],[Id Riesgo]],Tabla13[Id Riesgo],Tabla13[Probabilidad])</f>
        <v/>
      </c>
      <c r="J1308" s="327" t="str">
        <f>_xlfn.XLOOKUP(Tabla135[[#This Row],[Id Riesgo]],Tabla13[Id Riesgo],Tabla13[Porcentaje Impacto],"",1)</f>
        <v/>
      </c>
      <c r="K1308" s="311">
        <v>7</v>
      </c>
      <c r="L1308" s="314"/>
      <c r="M1308" s="314"/>
      <c r="N1308" s="314"/>
      <c r="O1308" s="295"/>
      <c r="P1308" s="314"/>
      <c r="Q1308" s="328" t="str">
        <f>_xlfn.TEXTJOIN(" ",TRUE,Tabla135[[#This Row],[Actividad - Acción ¿Qué?
Inicia con verbo]],Tabla135[[#This Row],[Complemento
(Observaciones o desviaciones)]])</f>
        <v/>
      </c>
      <c r="R1308" s="295"/>
      <c r="S1308" s="327" t="str">
        <f>_xlfn.XLOOKUP(Tabla135[[#This Row],[Tipo de control]],Tabla7[Tipo de control],Tabla7[Peso],"",1)</f>
        <v/>
      </c>
      <c r="T1308" s="290" t="str">
        <f>_xlfn.XLOOKUP(Tabla135[[#This Row],[Tipo de control]],Tabla7[Tipo de control],Tabla7[Afectación matriz],"",1)</f>
        <v/>
      </c>
      <c r="U1308" s="295"/>
      <c r="V1308" s="327" t="str">
        <f>_xlfn.XLOOKUP(Tabla135[[#This Row],[Implementación]],Tabla11[Implementación],Tabla11[Peso],"",1)</f>
        <v/>
      </c>
      <c r="W1308" s="295"/>
      <c r="X1308" s="295"/>
      <c r="Y1308" s="295"/>
      <c r="Z1308" s="295"/>
      <c r="AA1308" s="310" t="str">
        <f>IFERROR(Tabla135[[#This Row],[Peso del control]]+Tabla135[[#This Row],[Peso de la implementación]],"")</f>
        <v/>
      </c>
      <c r="AB1308" s="310" t="str" cm="1">
        <f t="array" ref="AB1308">IFERROR(IF(Tabla135[[#This Row],[Registro diligenciado]]=TRUE,_xlfn.IFS(AND(Tabla135[[#This Row],[No. de Control]]=1,Tabla135[[#This Row],[Desplazamiento en la Matriz]]="Probabilidad"),D1308-(D1308*Tabla135[[#This Row],[Valor del control]]),AND(Tabla135[[#This Row],[No. de Control]]&gt;1,Tabla135[[#This Row],[Desplazamiento en la Matriz]]="Probabilidad"),AB1307-(AB1307*Tabla135[[#This Row],[Valor del control]]),AND(Tabla135[[#This Row],[No. de Control]]=1,Tabla135[[#This Row],[Desplazamiento en la Matriz]]="Impacto"),D1308,AND(Tabla135[[#This Row],[No. de Control]]&gt;1,Tabla135[[#This Row],[Desplazamiento en la Matriz]]="Impacto"),AB1307),""),"")</f>
        <v/>
      </c>
      <c r="AC1308" s="310" t="str" cm="1">
        <f t="array" ref="AC1308">IFERROR(IF(Tabla135[[#This Row],[Registro diligenciado]]=TRUE,_xlfn.IFS(AND(Tabla135[[#This Row],[No. de Control]]=1,Tabla135[[#This Row],[Desplazamiento en la Matriz]]="Impacto"),E1308-(E1308*Tabla135[[#This Row],[Valor del control]]),AND(Tabla135[[#This Row],[No. de Control]]&gt;1,Tabla135[[#This Row],[Desplazamiento en la Matriz]]="Impacto"),AC1307-(AC1307*Tabla135[[#This Row],[Valor del control]]),AND(Tabla135[[#This Row],[No. de Control]]=1,Tabla135[[#This Row],[Desplazamiento en la Matriz]]="Probabilidad"),E1308,AND(Tabla135[[#This Row],[No. de Control]]&gt;1,Tabla135[[#This Row],[Desplazamiento en la Matriz]]="Probabilidad"),AC1307),""),"")</f>
        <v/>
      </c>
      <c r="AD1308" s="310">
        <f>IFERROR(_xlfn.MINIFS(Tabla135[Probabilidad residual],Tabla135[Id Riesgo],Tabla135[[#This Row],[Id Riesgo]]),"")</f>
        <v>0</v>
      </c>
      <c r="AE1308" s="310">
        <f>IFERROR(_xlfn.MINIFS(Tabla135[Impacto residual],Tabla135[Id Riesgo],Tabla135[[#This Row],[Id Riesgo]]),"")</f>
        <v>0</v>
      </c>
      <c r="AF1308" s="310" t="str" cm="1">
        <f t="array" ref="AF130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08" s="310" t="str" cm="1">
        <f t="array" ref="AG130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0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08" s="213"/>
      <c r="AJ1308" s="727">
        <f>_xlfn.MINIFS(Tabla135[Probabilidad residual],Tabla135[Id Riesgo],Tabla135[[#This Row],[Id Riesgo]])</f>
        <v>0</v>
      </c>
      <c r="AK1308" s="727">
        <f>_xlfn.MINIFS(Tabla135[Impacto residual],Tabla135[Id Riesgo],Tabla135[[#This Row],[Id Riesgo]])</f>
        <v>0</v>
      </c>
      <c r="AL1308" s="727"/>
      <c r="AM1308" s="727"/>
      <c r="AN1308" s="213"/>
      <c r="AO1308" s="213"/>
      <c r="AP1308" s="213"/>
      <c r="AQ1308" s="213"/>
      <c r="AR1308" s="213"/>
      <c r="AS1308" s="213"/>
      <c r="AT1308" s="213"/>
      <c r="AU1308" s="213"/>
      <c r="AV1308" s="213"/>
      <c r="AW1308" s="213"/>
      <c r="AX1308" s="213"/>
      <c r="AY1308" s="213"/>
    </row>
    <row r="1309" spans="1:51" ht="14.6" x14ac:dyDescent="0.4">
      <c r="A1309" s="735" t="str">
        <f>Tabla135[[#This Row],[Id Riesgo]]</f>
        <v>RC130</v>
      </c>
      <c r="B1309" s="736" t="str">
        <f>Tabla135[[#This Row],[Riesgo]]</f>
        <v/>
      </c>
      <c r="C1309" s="742" t="b">
        <f>Tabla135[[#This Row],[Identificado en paso 1 y 2?]]</f>
        <v>0</v>
      </c>
      <c r="D1309" s="727" t="str">
        <f>_xlfn.XLOOKUP(Tabla135[[#This Row],[Id Riesgo]],Tabla13[Id Riesgo],Tabla13[Probabilidad],"",1)</f>
        <v/>
      </c>
      <c r="E1309" s="727" t="str">
        <f>IF(C1309=TRUE,_xlfn.XLOOKUP(Tabla135[[#This Row],[Id Riesgo]],Tabla13[Id Riesgo],Tabla13[Porcentaje Impacto],"",1),"")</f>
        <v/>
      </c>
      <c r="F1309" s="290" t="str">
        <f t="shared" si="129"/>
        <v>RC130</v>
      </c>
      <c r="G1309" s="415" t="b">
        <f>_xlfn.XLOOKUP(F1309,Tabla13[Id Riesgo],Tabla13[Registro diligenciado],FALSE,1)</f>
        <v>0</v>
      </c>
      <c r="H1309" s="290" t="str">
        <f>IF(G1309,_xlfn.XLOOKUP(F1309,Tabla6[Id Riesgo],Tabla6[DESCRIPCIÓN DEL RIESGO],FALSE,1),"")</f>
        <v/>
      </c>
      <c r="I1309" s="327" t="str">
        <f>_xlfn.XLOOKUP(Tabla135[[#This Row],[Id Riesgo]],Tabla13[Id Riesgo],Tabla13[Probabilidad])</f>
        <v/>
      </c>
      <c r="J1309" s="327" t="str">
        <f>_xlfn.XLOOKUP(Tabla135[[#This Row],[Id Riesgo]],Tabla13[Id Riesgo],Tabla13[Porcentaje Impacto],"",1)</f>
        <v/>
      </c>
      <c r="K1309" s="311">
        <v>8</v>
      </c>
      <c r="L1309" s="314"/>
      <c r="M1309" s="314"/>
      <c r="N1309" s="314"/>
      <c r="O1309" s="295"/>
      <c r="P1309" s="314"/>
      <c r="Q1309" s="328" t="str">
        <f>_xlfn.TEXTJOIN(" ",TRUE,Tabla135[[#This Row],[Actividad - Acción ¿Qué?
Inicia con verbo]],Tabla135[[#This Row],[Complemento
(Observaciones o desviaciones)]])</f>
        <v/>
      </c>
      <c r="R1309" s="295"/>
      <c r="S1309" s="327" t="str">
        <f>_xlfn.XLOOKUP(Tabla135[[#This Row],[Tipo de control]],Tabla7[Tipo de control],Tabla7[Peso],"",1)</f>
        <v/>
      </c>
      <c r="T1309" s="290" t="str">
        <f>_xlfn.XLOOKUP(Tabla135[[#This Row],[Tipo de control]],Tabla7[Tipo de control],Tabla7[Afectación matriz],"",1)</f>
        <v/>
      </c>
      <c r="U1309" s="295"/>
      <c r="V1309" s="327" t="str">
        <f>_xlfn.XLOOKUP(Tabla135[[#This Row],[Implementación]],Tabla11[Implementación],Tabla11[Peso],"",1)</f>
        <v/>
      </c>
      <c r="W1309" s="295"/>
      <c r="X1309" s="295"/>
      <c r="Y1309" s="295"/>
      <c r="Z1309" s="295"/>
      <c r="AA1309" s="310" t="str">
        <f>IFERROR(Tabla135[[#This Row],[Peso del control]]+Tabla135[[#This Row],[Peso de la implementación]],"")</f>
        <v/>
      </c>
      <c r="AB1309" s="310" t="str" cm="1">
        <f t="array" ref="AB1309">IFERROR(IF(Tabla135[[#This Row],[Registro diligenciado]]=TRUE,_xlfn.IFS(AND(Tabla135[[#This Row],[No. de Control]]=1,Tabla135[[#This Row],[Desplazamiento en la Matriz]]="Probabilidad"),D1309-(D1309*Tabla135[[#This Row],[Valor del control]]),AND(Tabla135[[#This Row],[No. de Control]]&gt;1,Tabla135[[#This Row],[Desplazamiento en la Matriz]]="Probabilidad"),AB1308-(AB1308*Tabla135[[#This Row],[Valor del control]]),AND(Tabla135[[#This Row],[No. de Control]]=1,Tabla135[[#This Row],[Desplazamiento en la Matriz]]="Impacto"),D1309,AND(Tabla135[[#This Row],[No. de Control]]&gt;1,Tabla135[[#This Row],[Desplazamiento en la Matriz]]="Impacto"),AB1308),""),"")</f>
        <v/>
      </c>
      <c r="AC1309" s="310" t="str" cm="1">
        <f t="array" ref="AC1309">IFERROR(IF(Tabla135[[#This Row],[Registro diligenciado]]=TRUE,_xlfn.IFS(AND(Tabla135[[#This Row],[No. de Control]]=1,Tabla135[[#This Row],[Desplazamiento en la Matriz]]="Impacto"),E1309-(E1309*Tabla135[[#This Row],[Valor del control]]),AND(Tabla135[[#This Row],[No. de Control]]&gt;1,Tabla135[[#This Row],[Desplazamiento en la Matriz]]="Impacto"),AC1308-(AC1308*Tabla135[[#This Row],[Valor del control]]),AND(Tabla135[[#This Row],[No. de Control]]=1,Tabla135[[#This Row],[Desplazamiento en la Matriz]]="Probabilidad"),E1309,AND(Tabla135[[#This Row],[No. de Control]]&gt;1,Tabla135[[#This Row],[Desplazamiento en la Matriz]]="Probabilidad"),AC1308),""),"")</f>
        <v/>
      </c>
      <c r="AD1309" s="310">
        <f>IFERROR(_xlfn.MINIFS(Tabla135[Probabilidad residual],Tabla135[Id Riesgo],Tabla135[[#This Row],[Id Riesgo]]),"")</f>
        <v>0</v>
      </c>
      <c r="AE1309" s="310">
        <f>IFERROR(_xlfn.MINIFS(Tabla135[Impacto residual],Tabla135[Id Riesgo],Tabla135[[#This Row],[Id Riesgo]]),"")</f>
        <v>0</v>
      </c>
      <c r="AF1309" s="310" t="str" cm="1">
        <f t="array" ref="AF130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09" s="310" t="str" cm="1">
        <f t="array" ref="AG130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0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09" s="213"/>
      <c r="AJ1309" s="727">
        <f>_xlfn.MINIFS(Tabla135[Probabilidad residual],Tabla135[Id Riesgo],Tabla135[[#This Row],[Id Riesgo]])</f>
        <v>0</v>
      </c>
      <c r="AK1309" s="727">
        <f>_xlfn.MINIFS(Tabla135[Impacto residual],Tabla135[Id Riesgo],Tabla135[[#This Row],[Id Riesgo]])</f>
        <v>0</v>
      </c>
      <c r="AL1309" s="727"/>
      <c r="AM1309" s="727"/>
      <c r="AN1309" s="213"/>
      <c r="AO1309" s="213"/>
      <c r="AP1309" s="213"/>
      <c r="AQ1309" s="213"/>
      <c r="AR1309" s="213"/>
      <c r="AS1309" s="213"/>
      <c r="AT1309" s="213"/>
      <c r="AU1309" s="213"/>
      <c r="AV1309" s="213"/>
      <c r="AW1309" s="213"/>
      <c r="AX1309" s="213"/>
      <c r="AY1309" s="213"/>
    </row>
    <row r="1310" spans="1:51" ht="14.6" x14ac:dyDescent="0.4">
      <c r="A1310" s="735" t="str">
        <f>Tabla135[[#This Row],[Id Riesgo]]</f>
        <v>RC130</v>
      </c>
      <c r="B1310" s="736" t="str">
        <f>Tabla135[[#This Row],[Riesgo]]</f>
        <v/>
      </c>
      <c r="C1310" s="742" t="b">
        <f>Tabla135[[#This Row],[Identificado en paso 1 y 2?]]</f>
        <v>0</v>
      </c>
      <c r="D1310" s="727" t="str">
        <f>_xlfn.XLOOKUP(Tabla135[[#This Row],[Id Riesgo]],Tabla13[Id Riesgo],Tabla13[Probabilidad],"",1)</f>
        <v/>
      </c>
      <c r="E1310" s="727" t="str">
        <f>IF(C1310=TRUE,_xlfn.XLOOKUP(Tabla135[[#This Row],[Id Riesgo]],Tabla13[Id Riesgo],Tabla13[Porcentaje Impacto],"",1),"")</f>
        <v/>
      </c>
      <c r="F1310" s="290" t="str">
        <f t="shared" si="129"/>
        <v>RC130</v>
      </c>
      <c r="G1310" s="415" t="b">
        <f>_xlfn.XLOOKUP(F1310,Tabla13[Id Riesgo],Tabla13[Registro diligenciado],FALSE,1)</f>
        <v>0</v>
      </c>
      <c r="H1310" s="290" t="str">
        <f>IF(G1310,_xlfn.XLOOKUP(F1310,Tabla6[Id Riesgo],Tabla6[DESCRIPCIÓN DEL RIESGO],FALSE,1),"")</f>
        <v/>
      </c>
      <c r="I1310" s="327" t="str">
        <f>_xlfn.XLOOKUP(Tabla135[[#This Row],[Id Riesgo]],Tabla13[Id Riesgo],Tabla13[Probabilidad])</f>
        <v/>
      </c>
      <c r="J1310" s="327" t="str">
        <f>_xlfn.XLOOKUP(Tabla135[[#This Row],[Id Riesgo]],Tabla13[Id Riesgo],Tabla13[Porcentaje Impacto],"",1)</f>
        <v/>
      </c>
      <c r="K1310" s="311">
        <v>9</v>
      </c>
      <c r="L1310" s="314"/>
      <c r="M1310" s="314"/>
      <c r="N1310" s="314"/>
      <c r="O1310" s="295"/>
      <c r="P1310" s="314"/>
      <c r="Q1310" s="328" t="str">
        <f>_xlfn.TEXTJOIN(" ",TRUE,Tabla135[[#This Row],[Actividad - Acción ¿Qué?
Inicia con verbo]],Tabla135[[#This Row],[Complemento
(Observaciones o desviaciones)]])</f>
        <v/>
      </c>
      <c r="R1310" s="295"/>
      <c r="S1310" s="327" t="str">
        <f>_xlfn.XLOOKUP(Tabla135[[#This Row],[Tipo de control]],Tabla7[Tipo de control],Tabla7[Peso],"",1)</f>
        <v/>
      </c>
      <c r="T1310" s="290" t="str">
        <f>_xlfn.XLOOKUP(Tabla135[[#This Row],[Tipo de control]],Tabla7[Tipo de control],Tabla7[Afectación matriz],"",1)</f>
        <v/>
      </c>
      <c r="U1310" s="295"/>
      <c r="V1310" s="327" t="str">
        <f>_xlfn.XLOOKUP(Tabla135[[#This Row],[Implementación]],Tabla11[Implementación],Tabla11[Peso],"",1)</f>
        <v/>
      </c>
      <c r="W1310" s="295"/>
      <c r="X1310" s="295"/>
      <c r="Y1310" s="295"/>
      <c r="Z1310" s="295"/>
      <c r="AA1310" s="310" t="str">
        <f>IFERROR(Tabla135[[#This Row],[Peso del control]]+Tabla135[[#This Row],[Peso de la implementación]],"")</f>
        <v/>
      </c>
      <c r="AB1310" s="310" t="str" cm="1">
        <f t="array" ref="AB1310">IFERROR(IF(Tabla135[[#This Row],[Registro diligenciado]]=TRUE,_xlfn.IFS(AND(Tabla135[[#This Row],[No. de Control]]=1,Tabla135[[#This Row],[Desplazamiento en la Matriz]]="Probabilidad"),D1310-(D1310*Tabla135[[#This Row],[Valor del control]]),AND(Tabla135[[#This Row],[No. de Control]]&gt;1,Tabla135[[#This Row],[Desplazamiento en la Matriz]]="Probabilidad"),AB1309-(AB1309*Tabla135[[#This Row],[Valor del control]]),AND(Tabla135[[#This Row],[No. de Control]]=1,Tabla135[[#This Row],[Desplazamiento en la Matriz]]="Impacto"),D1310,AND(Tabla135[[#This Row],[No. de Control]]&gt;1,Tabla135[[#This Row],[Desplazamiento en la Matriz]]="Impacto"),AB1309),""),"")</f>
        <v/>
      </c>
      <c r="AC1310" s="310" t="str" cm="1">
        <f t="array" ref="AC1310">IFERROR(IF(Tabla135[[#This Row],[Registro diligenciado]]=TRUE,_xlfn.IFS(AND(Tabla135[[#This Row],[No. de Control]]=1,Tabla135[[#This Row],[Desplazamiento en la Matriz]]="Impacto"),E1310-(E1310*Tabla135[[#This Row],[Valor del control]]),AND(Tabla135[[#This Row],[No. de Control]]&gt;1,Tabla135[[#This Row],[Desplazamiento en la Matriz]]="Impacto"),AC1309-(AC1309*Tabla135[[#This Row],[Valor del control]]),AND(Tabla135[[#This Row],[No. de Control]]=1,Tabla135[[#This Row],[Desplazamiento en la Matriz]]="Probabilidad"),E1310,AND(Tabla135[[#This Row],[No. de Control]]&gt;1,Tabla135[[#This Row],[Desplazamiento en la Matriz]]="Probabilidad"),AC1309),""),"")</f>
        <v/>
      </c>
      <c r="AD1310" s="310">
        <f>IFERROR(_xlfn.MINIFS(Tabla135[Probabilidad residual],Tabla135[Id Riesgo],Tabla135[[#This Row],[Id Riesgo]]),"")</f>
        <v>0</v>
      </c>
      <c r="AE1310" s="310">
        <f>IFERROR(_xlfn.MINIFS(Tabla135[Impacto residual],Tabla135[Id Riesgo],Tabla135[[#This Row],[Id Riesgo]]),"")</f>
        <v>0</v>
      </c>
      <c r="AF1310" s="310" t="str" cm="1">
        <f t="array" ref="AF131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10" s="310" t="str" cm="1">
        <f t="array" ref="AG131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1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10" s="213"/>
      <c r="AJ1310" s="727">
        <f>_xlfn.MINIFS(Tabla135[Probabilidad residual],Tabla135[Id Riesgo],Tabla135[[#This Row],[Id Riesgo]])</f>
        <v>0</v>
      </c>
      <c r="AK1310" s="727">
        <f>_xlfn.MINIFS(Tabla135[Impacto residual],Tabla135[Id Riesgo],Tabla135[[#This Row],[Id Riesgo]])</f>
        <v>0</v>
      </c>
      <c r="AL1310" s="727"/>
      <c r="AM1310" s="727"/>
      <c r="AN1310" s="213"/>
      <c r="AO1310" s="213"/>
      <c r="AP1310" s="213"/>
      <c r="AQ1310" s="213"/>
      <c r="AR1310" s="213"/>
      <c r="AS1310" s="213"/>
      <c r="AT1310" s="213"/>
      <c r="AU1310" s="213"/>
      <c r="AV1310" s="213"/>
      <c r="AW1310" s="213"/>
      <c r="AX1310" s="213"/>
      <c r="AY1310" s="213"/>
    </row>
    <row r="1311" spans="1:51" ht="14.6" x14ac:dyDescent="0.4">
      <c r="A1311" s="735" t="str">
        <f>Tabla135[[#This Row],[Id Riesgo]]</f>
        <v>RC130</v>
      </c>
      <c r="B1311" s="736" t="str">
        <f>Tabla135[[#This Row],[Riesgo]]</f>
        <v/>
      </c>
      <c r="C1311" s="742" t="b">
        <f>Tabla135[[#This Row],[Identificado en paso 1 y 2?]]</f>
        <v>0</v>
      </c>
      <c r="D1311" s="727" t="str">
        <f>_xlfn.XLOOKUP(Tabla135[[#This Row],[Id Riesgo]],Tabla13[Id Riesgo],Tabla13[Probabilidad],"",1)</f>
        <v/>
      </c>
      <c r="E1311" s="727" t="str">
        <f>IF(C1311=TRUE,_xlfn.XLOOKUP(Tabla135[[#This Row],[Id Riesgo]],Tabla13[Id Riesgo],Tabla13[Porcentaje Impacto],"",1),"")</f>
        <v/>
      </c>
      <c r="F1311" s="290" t="str">
        <f t="shared" si="129"/>
        <v>RC130</v>
      </c>
      <c r="G1311" s="415" t="b">
        <f>_xlfn.XLOOKUP(F1311,Tabla13[Id Riesgo],Tabla13[Registro diligenciado],FALSE,1)</f>
        <v>0</v>
      </c>
      <c r="H1311" s="290" t="str">
        <f>IF(G1311,_xlfn.XLOOKUP(F1311,Tabla6[Id Riesgo],Tabla6[DESCRIPCIÓN DEL RIESGO],FALSE,1),"")</f>
        <v/>
      </c>
      <c r="I1311" s="327" t="str">
        <f>_xlfn.XLOOKUP(Tabla135[[#This Row],[Id Riesgo]],Tabla13[Id Riesgo],Tabla13[Probabilidad])</f>
        <v/>
      </c>
      <c r="J1311" s="327" t="str">
        <f>_xlfn.XLOOKUP(Tabla135[[#This Row],[Id Riesgo]],Tabla13[Id Riesgo],Tabla13[Porcentaje Impacto],"",1)</f>
        <v/>
      </c>
      <c r="K1311" s="311">
        <v>10</v>
      </c>
      <c r="L1311" s="314"/>
      <c r="M1311" s="314"/>
      <c r="N1311" s="314"/>
      <c r="O1311" s="295"/>
      <c r="P1311" s="314"/>
      <c r="Q1311" s="328" t="str">
        <f>_xlfn.TEXTJOIN(" ",TRUE,Tabla135[[#This Row],[Actividad - Acción ¿Qué?
Inicia con verbo]],Tabla135[[#This Row],[Complemento
(Observaciones o desviaciones)]])</f>
        <v/>
      </c>
      <c r="R1311" s="295"/>
      <c r="S1311" s="327" t="str">
        <f>_xlfn.XLOOKUP(Tabla135[[#This Row],[Tipo de control]],Tabla7[Tipo de control],Tabla7[Peso],"",1)</f>
        <v/>
      </c>
      <c r="T1311" s="290" t="str">
        <f>_xlfn.XLOOKUP(Tabla135[[#This Row],[Tipo de control]],Tabla7[Tipo de control],Tabla7[Afectación matriz],"",1)</f>
        <v/>
      </c>
      <c r="U1311" s="295"/>
      <c r="V1311" s="327" t="str">
        <f>_xlfn.XLOOKUP(Tabla135[[#This Row],[Implementación]],Tabla11[Implementación],Tabla11[Peso],"",1)</f>
        <v/>
      </c>
      <c r="W1311" s="295"/>
      <c r="X1311" s="295"/>
      <c r="Y1311" s="295"/>
      <c r="Z1311" s="295"/>
      <c r="AA1311" s="310" t="str">
        <f>IFERROR(Tabla135[[#This Row],[Peso del control]]+Tabla135[[#This Row],[Peso de la implementación]],"")</f>
        <v/>
      </c>
      <c r="AB1311" s="310" t="str" cm="1">
        <f t="array" ref="AB1311">IFERROR(IF(Tabla135[[#This Row],[Registro diligenciado]]=TRUE,_xlfn.IFS(AND(Tabla135[[#This Row],[No. de Control]]=1,Tabla135[[#This Row],[Desplazamiento en la Matriz]]="Probabilidad"),D1311-(D1311*Tabla135[[#This Row],[Valor del control]]),AND(Tabla135[[#This Row],[No. de Control]]&gt;1,Tabla135[[#This Row],[Desplazamiento en la Matriz]]="Probabilidad"),AB1310-(AB1310*Tabla135[[#This Row],[Valor del control]]),AND(Tabla135[[#This Row],[No. de Control]]=1,Tabla135[[#This Row],[Desplazamiento en la Matriz]]="Impacto"),D1311,AND(Tabla135[[#This Row],[No. de Control]]&gt;1,Tabla135[[#This Row],[Desplazamiento en la Matriz]]="Impacto"),AB1310),""),"")</f>
        <v/>
      </c>
      <c r="AC1311" s="310" t="str" cm="1">
        <f t="array" ref="AC1311">IFERROR(IF(Tabla135[[#This Row],[Registro diligenciado]]=TRUE,_xlfn.IFS(AND(Tabla135[[#This Row],[No. de Control]]=1,Tabla135[[#This Row],[Desplazamiento en la Matriz]]="Impacto"),E1311-(E1311*Tabla135[[#This Row],[Valor del control]]),AND(Tabla135[[#This Row],[No. de Control]]&gt;1,Tabla135[[#This Row],[Desplazamiento en la Matriz]]="Impacto"),AC1310-(AC1310*Tabla135[[#This Row],[Valor del control]]),AND(Tabla135[[#This Row],[No. de Control]]=1,Tabla135[[#This Row],[Desplazamiento en la Matriz]]="Probabilidad"),E1311,AND(Tabla135[[#This Row],[No. de Control]]&gt;1,Tabla135[[#This Row],[Desplazamiento en la Matriz]]="Probabilidad"),AC1310),""),"")</f>
        <v/>
      </c>
      <c r="AD1311" s="310">
        <f>IFERROR(_xlfn.MINIFS(Tabla135[Probabilidad residual],Tabla135[Id Riesgo],Tabla135[[#This Row],[Id Riesgo]]),"")</f>
        <v>0</v>
      </c>
      <c r="AE1311" s="310">
        <f>IFERROR(_xlfn.MINIFS(Tabla135[Impacto residual],Tabla135[Id Riesgo],Tabla135[[#This Row],[Id Riesgo]]),"")</f>
        <v>0</v>
      </c>
      <c r="AF1311" s="310" t="str" cm="1">
        <f t="array" ref="AF131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11" s="310" t="str" cm="1">
        <f t="array" ref="AG131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1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11" s="213"/>
      <c r="AJ1311" s="727">
        <f>_xlfn.MINIFS(Tabla135[Probabilidad residual],Tabla135[Id Riesgo],Tabla135[[#This Row],[Id Riesgo]])</f>
        <v>0</v>
      </c>
      <c r="AK1311" s="727">
        <f>_xlfn.MINIFS(Tabla135[Impacto residual],Tabla135[Id Riesgo],Tabla135[[#This Row],[Id Riesgo]])</f>
        <v>0</v>
      </c>
      <c r="AL1311" s="727"/>
      <c r="AM1311" s="727"/>
      <c r="AN1311" s="213"/>
      <c r="AO1311" s="213"/>
      <c r="AP1311" s="213"/>
      <c r="AQ1311" s="213"/>
      <c r="AR1311" s="213"/>
      <c r="AS1311" s="213"/>
      <c r="AT1311" s="213"/>
      <c r="AU1311" s="213"/>
      <c r="AV1311" s="213"/>
      <c r="AW1311" s="213"/>
      <c r="AX1311" s="213"/>
      <c r="AY1311" s="213"/>
    </row>
    <row r="1312" spans="1:51" ht="14.6" x14ac:dyDescent="0.4">
      <c r="A1312" s="735" t="str">
        <f>Tabla135[[#This Row],[Id Riesgo]]</f>
        <v>RC131</v>
      </c>
      <c r="B1312" s="736" t="str">
        <f>Tabla135[[#This Row],[Riesgo]]</f>
        <v/>
      </c>
      <c r="C1312" s="742" t="b">
        <f>Tabla135[[#This Row],[Identificado en paso 1 y 2?]]</f>
        <v>0</v>
      </c>
      <c r="D1312" s="727" t="str">
        <f>_xlfn.XLOOKUP(Tabla135[[#This Row],[Id Riesgo]],Tabla13[Id Riesgo],Tabla13[Probabilidad],"",1)</f>
        <v/>
      </c>
      <c r="E1312" s="727" t="str">
        <f>IF(C1312=TRUE,_xlfn.XLOOKUP(Tabla135[[#This Row],[Id Riesgo]],Tabla13[Id Riesgo],Tabla13[Porcentaje Impacto],"",1),"")</f>
        <v/>
      </c>
      <c r="F1312" s="290" t="s">
        <v>262</v>
      </c>
      <c r="G1312" s="415" t="b">
        <f>_xlfn.XLOOKUP(F1312,Tabla13[Id Riesgo],Tabla13[Registro diligenciado],FALSE,1)</f>
        <v>0</v>
      </c>
      <c r="H1312" s="290" t="str">
        <f>IF(G1312,_xlfn.XLOOKUP(F1312,Tabla6[Id Riesgo],Tabla6[DESCRIPCIÓN DEL RIESGO],FALSE,1),"")</f>
        <v/>
      </c>
      <c r="I1312" s="327" t="str">
        <f>_xlfn.XLOOKUP(Tabla135[[#This Row],[Id Riesgo]],Tabla13[Id Riesgo],Tabla13[Probabilidad])</f>
        <v/>
      </c>
      <c r="J1312" s="327" t="str">
        <f>_xlfn.XLOOKUP(Tabla135[[#This Row],[Id Riesgo]],Tabla13[Id Riesgo],Tabla13[Porcentaje Impacto],"",1)</f>
        <v/>
      </c>
      <c r="K1312" s="311">
        <v>1</v>
      </c>
      <c r="L1312" s="314"/>
      <c r="M1312" s="314"/>
      <c r="N1312" s="314"/>
      <c r="O1312" s="295"/>
      <c r="P1312" s="314"/>
      <c r="Q1312" s="328" t="str">
        <f>_xlfn.TEXTJOIN(" ",TRUE,Tabla135[[#This Row],[Actividad - Acción ¿Qué?
Inicia con verbo]],Tabla135[[#This Row],[Complemento
(Observaciones o desviaciones)]])</f>
        <v/>
      </c>
      <c r="R1312" s="295"/>
      <c r="S1312" s="327" t="str">
        <f>_xlfn.XLOOKUP(Tabla135[[#This Row],[Tipo de control]],Tabla7[Tipo de control],Tabla7[Peso],"",1)</f>
        <v/>
      </c>
      <c r="T1312" s="290" t="str">
        <f>_xlfn.XLOOKUP(Tabla135[[#This Row],[Tipo de control]],Tabla7[Tipo de control],Tabla7[Afectación matriz],"",1)</f>
        <v/>
      </c>
      <c r="U1312" s="295"/>
      <c r="V1312" s="327" t="str">
        <f>_xlfn.XLOOKUP(Tabla135[[#This Row],[Implementación]],Tabla11[Implementación],Tabla11[Peso],"",1)</f>
        <v/>
      </c>
      <c r="W1312" s="295"/>
      <c r="X1312" s="295"/>
      <c r="Y1312" s="295"/>
      <c r="Z1312" s="295"/>
      <c r="AA1312" s="310" t="str">
        <f>IFERROR(Tabla135[[#This Row],[Peso del control]]+Tabla135[[#This Row],[Peso de la implementación]],"")</f>
        <v/>
      </c>
      <c r="AB1312" s="310" t="str" cm="1">
        <f t="array" ref="AB1312">IFERROR(IF(Tabla135[[#This Row],[Registro diligenciado]]=TRUE,_xlfn.IFS(AND(Tabla135[[#This Row],[No. de Control]]=1,Tabla135[[#This Row],[Desplazamiento en la Matriz]]="Probabilidad"),D1312-(D1312*Tabla135[[#This Row],[Valor del control]]),AND(Tabla135[[#This Row],[No. de Control]]&gt;1,Tabla135[[#This Row],[Desplazamiento en la Matriz]]="Probabilidad"),AB1311-(AB1311*Tabla135[[#This Row],[Valor del control]]),AND(Tabla135[[#This Row],[No. de Control]]=1,Tabla135[[#This Row],[Desplazamiento en la Matriz]]="Impacto"),D1312,AND(Tabla135[[#This Row],[No. de Control]]&gt;1,Tabla135[[#This Row],[Desplazamiento en la Matriz]]="Impacto"),AB1311),""),"")</f>
        <v/>
      </c>
      <c r="AC1312" s="310" t="str" cm="1">
        <f t="array" ref="AC1312">IFERROR(IF(Tabla135[[#This Row],[Registro diligenciado]]=TRUE,_xlfn.IFS(AND(Tabla135[[#This Row],[No. de Control]]=1,Tabla135[[#This Row],[Desplazamiento en la Matriz]]="Impacto"),E1312-(E1312*Tabla135[[#This Row],[Valor del control]]),AND(Tabla135[[#This Row],[No. de Control]]&gt;1,Tabla135[[#This Row],[Desplazamiento en la Matriz]]="Impacto"),AC1311-(AC1311*Tabla135[[#This Row],[Valor del control]]),AND(Tabla135[[#This Row],[No. de Control]]=1,Tabla135[[#This Row],[Desplazamiento en la Matriz]]="Probabilidad"),E1312,AND(Tabla135[[#This Row],[No. de Control]]&gt;1,Tabla135[[#This Row],[Desplazamiento en la Matriz]]="Probabilidad"),AC1311),""),"")</f>
        <v/>
      </c>
      <c r="AD1312" s="310">
        <f>IFERROR(_xlfn.MINIFS(Tabla135[Probabilidad residual],Tabla135[Id Riesgo],Tabla135[[#This Row],[Id Riesgo]]),"")</f>
        <v>0</v>
      </c>
      <c r="AE1312" s="310">
        <f>IFERROR(_xlfn.MINIFS(Tabla135[Impacto residual],Tabla135[Id Riesgo],Tabla135[[#This Row],[Id Riesgo]]),"")</f>
        <v>0</v>
      </c>
      <c r="AF1312" s="310" t="str" cm="1">
        <f t="array" ref="AF131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12" s="310" t="str" cm="1">
        <f t="array" ref="AG131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1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12" s="213"/>
      <c r="AJ1312" s="727">
        <f>_xlfn.MINIFS(Tabla135[Probabilidad residual],Tabla135[Id Riesgo],Tabla135[[#This Row],[Id Riesgo]])</f>
        <v>0</v>
      </c>
      <c r="AK1312" s="727">
        <f>_xlfn.MINIFS(Tabla135[Impacto residual],Tabla135[Id Riesgo],Tabla135[[#This Row],[Id Riesgo]])</f>
        <v>0</v>
      </c>
      <c r="AL1312" s="727" t="str" cm="1">
        <f t="array" ref="AL1312">IFERROR(_xlfn.IFS(AND(AJ1312&gt;=CONFIGURACIÓN!$BF$6,AJ1312&lt;=CONFIGURACIÓN!$BG$6),CONFIGURACIÓN!$BE$6,AND(AJ1312&gt;=CONFIGURACIÓN!$BF$7,AJ1312&lt;=CONFIGURACIÓN!$BG$7),CONFIGURACIÓN!$BE$7,AND(AJ1312&gt;=CONFIGURACIÓN!$BF$8,AJ1312&lt;=CONFIGURACIÓN!$BG$8),CONFIGURACIÓN!$BE$8,AND(AJ1312&gt;=CONFIGURACIÓN!$BF$9,AJ1312&lt;=CONFIGURACIÓN!$BG$9),CONFIGURACIÓN!$BE$9,AND(AJ1312&gt;=CONFIGURACIÓN!$BF$10,AJ1312&lt;=CONFIGURACIÓN!$BG$10),CONFIGURACIÓN!$BE$10),"")</f>
        <v/>
      </c>
      <c r="AM1312" s="727" t="str" cm="1">
        <f t="array" ref="AM1312">IFERROR(_xlfn.IFS(AND(AK1312&gt;=CONFIGURACIÓN!$BJ$6,AK1312&lt;=CONFIGURACIÓN!$BK$6),CONFIGURACIÓN!$BI$6,AND(AK1312&gt;=CONFIGURACIÓN!$BJ$7,AK1312&lt;=CONFIGURACIÓN!$BK$7),CONFIGURACIÓN!$BI$7,AND(AK1312&gt;=CONFIGURACIÓN!$BJ$8,AK1312&lt;=CONFIGURACIÓN!$BK$8),CONFIGURACIÓN!$BI$8,AND(AK1312&gt;=CONFIGURACIÓN!$BJ$9,AK1312&lt;=CONFIGURACIÓN!$BK$9),CONFIGURACIÓN!$BI$9,AND(AK1312&gt;=CONFIGURACIÓN!$BJ$10,AK1312&lt;=CONFIGURACIÓN!$BK$10),CONFIGURACIÓN!$BI$10),"")</f>
        <v/>
      </c>
      <c r="AN1312" s="213"/>
      <c r="AO1312" s="213"/>
      <c r="AP1312" s="213"/>
      <c r="AQ1312" s="213"/>
      <c r="AR1312" s="213"/>
      <c r="AS1312" s="213"/>
      <c r="AT1312" s="213"/>
      <c r="AU1312" s="213"/>
      <c r="AV1312" s="213"/>
      <c r="AW1312" s="213"/>
      <c r="AX1312" s="213"/>
      <c r="AY1312" s="213"/>
    </row>
    <row r="1313" spans="1:51" ht="14.6" x14ac:dyDescent="0.4">
      <c r="A1313" s="735" t="str">
        <f>Tabla135[[#This Row],[Id Riesgo]]</f>
        <v>RC131</v>
      </c>
      <c r="B1313" s="736" t="str">
        <f>Tabla135[[#This Row],[Riesgo]]</f>
        <v/>
      </c>
      <c r="C1313" s="742" t="b">
        <f>Tabla135[[#This Row],[Identificado en paso 1 y 2?]]</f>
        <v>0</v>
      </c>
      <c r="D1313" s="727" t="str">
        <f>_xlfn.XLOOKUP(Tabla135[[#This Row],[Id Riesgo]],Tabla13[Id Riesgo],Tabla13[Probabilidad],"",1)</f>
        <v/>
      </c>
      <c r="E1313" s="727" t="str">
        <f>IF(C1313=TRUE,_xlfn.XLOOKUP(Tabla135[[#This Row],[Id Riesgo]],Tabla13[Id Riesgo],Tabla13[Porcentaje Impacto],"",1),"")</f>
        <v/>
      </c>
      <c r="F1313" s="290" t="str">
        <f t="shared" ref="F1313:F1321" si="130">F1312</f>
        <v>RC131</v>
      </c>
      <c r="G1313" s="415" t="b">
        <f>_xlfn.XLOOKUP(F1313,Tabla13[Id Riesgo],Tabla13[Registro diligenciado],FALSE,1)</f>
        <v>0</v>
      </c>
      <c r="H1313" s="290" t="str">
        <f>IF(G1313,_xlfn.XLOOKUP(F1313,Tabla6[Id Riesgo],Tabla6[DESCRIPCIÓN DEL RIESGO],FALSE,1),"")</f>
        <v/>
      </c>
      <c r="I1313" s="327" t="str">
        <f>_xlfn.XLOOKUP(Tabla135[[#This Row],[Id Riesgo]],Tabla13[Id Riesgo],Tabla13[Probabilidad])</f>
        <v/>
      </c>
      <c r="J1313" s="327" t="str">
        <f>_xlfn.XLOOKUP(Tabla135[[#This Row],[Id Riesgo]],Tabla13[Id Riesgo],Tabla13[Porcentaje Impacto],"",1)</f>
        <v/>
      </c>
      <c r="K1313" s="311">
        <v>2</v>
      </c>
      <c r="L1313" s="314"/>
      <c r="M1313" s="314"/>
      <c r="N1313" s="314"/>
      <c r="O1313" s="295"/>
      <c r="P1313" s="314"/>
      <c r="Q1313" s="328" t="str">
        <f>_xlfn.TEXTJOIN(" ",TRUE,Tabla135[[#This Row],[Actividad - Acción ¿Qué?
Inicia con verbo]],Tabla135[[#This Row],[Complemento
(Observaciones o desviaciones)]])</f>
        <v/>
      </c>
      <c r="R1313" s="295"/>
      <c r="S1313" s="327" t="str">
        <f>_xlfn.XLOOKUP(Tabla135[[#This Row],[Tipo de control]],Tabla7[Tipo de control],Tabla7[Peso],"",1)</f>
        <v/>
      </c>
      <c r="T1313" s="290" t="str">
        <f>_xlfn.XLOOKUP(Tabla135[[#This Row],[Tipo de control]],Tabla7[Tipo de control],Tabla7[Afectación matriz],"",1)</f>
        <v/>
      </c>
      <c r="U1313" s="295"/>
      <c r="V1313" s="327" t="str">
        <f>_xlfn.XLOOKUP(Tabla135[[#This Row],[Implementación]],Tabla11[Implementación],Tabla11[Peso],"",1)</f>
        <v/>
      </c>
      <c r="W1313" s="295"/>
      <c r="X1313" s="295"/>
      <c r="Y1313" s="295"/>
      <c r="Z1313" s="295"/>
      <c r="AA1313" s="310" t="str">
        <f>IFERROR(Tabla135[[#This Row],[Peso del control]]+Tabla135[[#This Row],[Peso de la implementación]],"")</f>
        <v/>
      </c>
      <c r="AB1313" s="310" t="str" cm="1">
        <f t="array" ref="AB1313">IFERROR(IF(Tabla135[[#This Row],[Registro diligenciado]]=TRUE,_xlfn.IFS(AND(Tabla135[[#This Row],[No. de Control]]=1,Tabla135[[#This Row],[Desplazamiento en la Matriz]]="Probabilidad"),D1313-(D1313*Tabla135[[#This Row],[Valor del control]]),AND(Tabla135[[#This Row],[No. de Control]]&gt;1,Tabla135[[#This Row],[Desplazamiento en la Matriz]]="Probabilidad"),AB1312-(AB1312*Tabla135[[#This Row],[Valor del control]]),AND(Tabla135[[#This Row],[No. de Control]]=1,Tabla135[[#This Row],[Desplazamiento en la Matriz]]="Impacto"),D1313,AND(Tabla135[[#This Row],[No. de Control]]&gt;1,Tabla135[[#This Row],[Desplazamiento en la Matriz]]="Impacto"),AB1312),""),"")</f>
        <v/>
      </c>
      <c r="AC1313" s="310" t="str" cm="1">
        <f t="array" ref="AC1313">IFERROR(IF(Tabla135[[#This Row],[Registro diligenciado]]=TRUE,_xlfn.IFS(AND(Tabla135[[#This Row],[No. de Control]]=1,Tabla135[[#This Row],[Desplazamiento en la Matriz]]="Impacto"),E1313-(E1313*Tabla135[[#This Row],[Valor del control]]),AND(Tabla135[[#This Row],[No. de Control]]&gt;1,Tabla135[[#This Row],[Desplazamiento en la Matriz]]="Impacto"),AC1312-(AC1312*Tabla135[[#This Row],[Valor del control]]),AND(Tabla135[[#This Row],[No. de Control]]=1,Tabla135[[#This Row],[Desplazamiento en la Matriz]]="Probabilidad"),E1313,AND(Tabla135[[#This Row],[No. de Control]]&gt;1,Tabla135[[#This Row],[Desplazamiento en la Matriz]]="Probabilidad"),AC1312),""),"")</f>
        <v/>
      </c>
      <c r="AD1313" s="310">
        <f>IFERROR(_xlfn.MINIFS(Tabla135[Probabilidad residual],Tabla135[Id Riesgo],Tabla135[[#This Row],[Id Riesgo]]),"")</f>
        <v>0</v>
      </c>
      <c r="AE1313" s="310">
        <f>IFERROR(_xlfn.MINIFS(Tabla135[Impacto residual],Tabla135[Id Riesgo],Tabla135[[#This Row],[Id Riesgo]]),"")</f>
        <v>0</v>
      </c>
      <c r="AF1313" s="310" t="str" cm="1">
        <f t="array" ref="AF131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13" s="310" t="str" cm="1">
        <f t="array" ref="AG131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1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13" s="213"/>
      <c r="AJ1313" s="727">
        <f>_xlfn.MINIFS(Tabla135[Probabilidad residual],Tabla135[Id Riesgo],Tabla135[[#This Row],[Id Riesgo]])</f>
        <v>0</v>
      </c>
      <c r="AK1313" s="727">
        <f>_xlfn.MINIFS(Tabla135[Impacto residual],Tabla135[Id Riesgo],Tabla135[[#This Row],[Id Riesgo]])</f>
        <v>0</v>
      </c>
      <c r="AL1313" s="727"/>
      <c r="AM1313" s="727"/>
      <c r="AN1313" s="213"/>
      <c r="AO1313" s="213"/>
      <c r="AP1313" s="213"/>
      <c r="AQ1313" s="213"/>
      <c r="AR1313" s="213"/>
      <c r="AS1313" s="213"/>
      <c r="AT1313" s="213"/>
      <c r="AU1313" s="213"/>
      <c r="AV1313" s="213"/>
      <c r="AW1313" s="213"/>
      <c r="AX1313" s="213"/>
      <c r="AY1313" s="213"/>
    </row>
    <row r="1314" spans="1:51" ht="14.6" x14ac:dyDescent="0.4">
      <c r="A1314" s="735" t="str">
        <f>Tabla135[[#This Row],[Id Riesgo]]</f>
        <v>RC131</v>
      </c>
      <c r="B1314" s="736" t="str">
        <f>Tabla135[[#This Row],[Riesgo]]</f>
        <v/>
      </c>
      <c r="C1314" s="742" t="b">
        <f>Tabla135[[#This Row],[Identificado en paso 1 y 2?]]</f>
        <v>0</v>
      </c>
      <c r="D1314" s="727" t="str">
        <f>_xlfn.XLOOKUP(Tabla135[[#This Row],[Id Riesgo]],Tabla13[Id Riesgo],Tabla13[Probabilidad],"",1)</f>
        <v/>
      </c>
      <c r="E1314" s="727" t="str">
        <f>IF(C1314=TRUE,_xlfn.XLOOKUP(Tabla135[[#This Row],[Id Riesgo]],Tabla13[Id Riesgo],Tabla13[Porcentaje Impacto],"",1),"")</f>
        <v/>
      </c>
      <c r="F1314" s="290" t="str">
        <f t="shared" si="130"/>
        <v>RC131</v>
      </c>
      <c r="G1314" s="415" t="b">
        <f>_xlfn.XLOOKUP(F1314,Tabla13[Id Riesgo],Tabla13[Registro diligenciado],FALSE,1)</f>
        <v>0</v>
      </c>
      <c r="H1314" s="290" t="str">
        <f>IF(G1314,_xlfn.XLOOKUP(F1314,Tabla6[Id Riesgo],Tabla6[DESCRIPCIÓN DEL RIESGO],FALSE,1),"")</f>
        <v/>
      </c>
      <c r="I1314" s="327" t="str">
        <f>_xlfn.XLOOKUP(Tabla135[[#This Row],[Id Riesgo]],Tabla13[Id Riesgo],Tabla13[Probabilidad])</f>
        <v/>
      </c>
      <c r="J1314" s="327" t="str">
        <f>_xlfn.XLOOKUP(Tabla135[[#This Row],[Id Riesgo]],Tabla13[Id Riesgo],Tabla13[Porcentaje Impacto],"",1)</f>
        <v/>
      </c>
      <c r="K1314" s="311">
        <v>3</v>
      </c>
      <c r="L1314" s="314"/>
      <c r="M1314" s="314"/>
      <c r="N1314" s="314"/>
      <c r="O1314" s="295"/>
      <c r="P1314" s="314"/>
      <c r="Q1314" s="328" t="str">
        <f>_xlfn.TEXTJOIN(" ",TRUE,Tabla135[[#This Row],[Actividad - Acción ¿Qué?
Inicia con verbo]],Tabla135[[#This Row],[Complemento
(Observaciones o desviaciones)]])</f>
        <v/>
      </c>
      <c r="R1314" s="295"/>
      <c r="S1314" s="327" t="str">
        <f>_xlfn.XLOOKUP(Tabla135[[#This Row],[Tipo de control]],Tabla7[Tipo de control],Tabla7[Peso],"",1)</f>
        <v/>
      </c>
      <c r="T1314" s="290" t="str">
        <f>_xlfn.XLOOKUP(Tabla135[[#This Row],[Tipo de control]],Tabla7[Tipo de control],Tabla7[Afectación matriz],"",1)</f>
        <v/>
      </c>
      <c r="U1314" s="295"/>
      <c r="V1314" s="327" t="str">
        <f>_xlfn.XLOOKUP(Tabla135[[#This Row],[Implementación]],Tabla11[Implementación],Tabla11[Peso],"",1)</f>
        <v/>
      </c>
      <c r="W1314" s="295"/>
      <c r="X1314" s="295"/>
      <c r="Y1314" s="295"/>
      <c r="Z1314" s="295"/>
      <c r="AA1314" s="310" t="str">
        <f>IFERROR(Tabla135[[#This Row],[Peso del control]]+Tabla135[[#This Row],[Peso de la implementación]],"")</f>
        <v/>
      </c>
      <c r="AB1314" s="310" t="str" cm="1">
        <f t="array" ref="AB1314">IFERROR(IF(Tabla135[[#This Row],[Registro diligenciado]]=TRUE,_xlfn.IFS(AND(Tabla135[[#This Row],[No. de Control]]=1,Tabla135[[#This Row],[Desplazamiento en la Matriz]]="Probabilidad"),D1314-(D1314*Tabla135[[#This Row],[Valor del control]]),AND(Tabla135[[#This Row],[No. de Control]]&gt;1,Tabla135[[#This Row],[Desplazamiento en la Matriz]]="Probabilidad"),AB1313-(AB1313*Tabla135[[#This Row],[Valor del control]]),AND(Tabla135[[#This Row],[No. de Control]]=1,Tabla135[[#This Row],[Desplazamiento en la Matriz]]="Impacto"),D1314,AND(Tabla135[[#This Row],[No. de Control]]&gt;1,Tabla135[[#This Row],[Desplazamiento en la Matriz]]="Impacto"),AB1313),""),"")</f>
        <v/>
      </c>
      <c r="AC1314" s="310" t="str" cm="1">
        <f t="array" ref="AC1314">IFERROR(IF(Tabla135[[#This Row],[Registro diligenciado]]=TRUE,_xlfn.IFS(AND(Tabla135[[#This Row],[No. de Control]]=1,Tabla135[[#This Row],[Desplazamiento en la Matriz]]="Impacto"),E1314-(E1314*Tabla135[[#This Row],[Valor del control]]),AND(Tabla135[[#This Row],[No. de Control]]&gt;1,Tabla135[[#This Row],[Desplazamiento en la Matriz]]="Impacto"),AC1313-(AC1313*Tabla135[[#This Row],[Valor del control]]),AND(Tabla135[[#This Row],[No. de Control]]=1,Tabla135[[#This Row],[Desplazamiento en la Matriz]]="Probabilidad"),E1314,AND(Tabla135[[#This Row],[No. de Control]]&gt;1,Tabla135[[#This Row],[Desplazamiento en la Matriz]]="Probabilidad"),AC1313),""),"")</f>
        <v/>
      </c>
      <c r="AD1314" s="310">
        <f>IFERROR(_xlfn.MINIFS(Tabla135[Probabilidad residual],Tabla135[Id Riesgo],Tabla135[[#This Row],[Id Riesgo]]),"")</f>
        <v>0</v>
      </c>
      <c r="AE1314" s="310">
        <f>IFERROR(_xlfn.MINIFS(Tabla135[Impacto residual],Tabla135[Id Riesgo],Tabla135[[#This Row],[Id Riesgo]]),"")</f>
        <v>0</v>
      </c>
      <c r="AF1314" s="310" t="str" cm="1">
        <f t="array" ref="AF131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14" s="310" t="str" cm="1">
        <f t="array" ref="AG131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1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14" s="213"/>
      <c r="AJ1314" s="727">
        <f>_xlfn.MINIFS(Tabla135[Probabilidad residual],Tabla135[Id Riesgo],Tabla135[[#This Row],[Id Riesgo]])</f>
        <v>0</v>
      </c>
      <c r="AK1314" s="727">
        <f>_xlfn.MINIFS(Tabla135[Impacto residual],Tabla135[Id Riesgo],Tabla135[[#This Row],[Id Riesgo]])</f>
        <v>0</v>
      </c>
      <c r="AL1314" s="727"/>
      <c r="AM1314" s="727"/>
      <c r="AN1314" s="213"/>
      <c r="AO1314" s="213"/>
      <c r="AP1314" s="213"/>
      <c r="AQ1314" s="213"/>
      <c r="AR1314" s="213"/>
      <c r="AS1314" s="213"/>
      <c r="AT1314" s="213"/>
      <c r="AU1314" s="213"/>
      <c r="AV1314" s="213"/>
      <c r="AW1314" s="213"/>
      <c r="AX1314" s="213"/>
      <c r="AY1314" s="213"/>
    </row>
    <row r="1315" spans="1:51" ht="14.6" x14ac:dyDescent="0.4">
      <c r="A1315" s="735" t="str">
        <f>Tabla135[[#This Row],[Id Riesgo]]</f>
        <v>RC131</v>
      </c>
      <c r="B1315" s="736" t="str">
        <f>Tabla135[[#This Row],[Riesgo]]</f>
        <v/>
      </c>
      <c r="C1315" s="742" t="b">
        <f>Tabla135[[#This Row],[Identificado en paso 1 y 2?]]</f>
        <v>0</v>
      </c>
      <c r="D1315" s="727" t="str">
        <f>_xlfn.XLOOKUP(Tabla135[[#This Row],[Id Riesgo]],Tabla13[Id Riesgo],Tabla13[Probabilidad],"",1)</f>
        <v/>
      </c>
      <c r="E1315" s="727" t="str">
        <f>IF(C1315=TRUE,_xlfn.XLOOKUP(Tabla135[[#This Row],[Id Riesgo]],Tabla13[Id Riesgo],Tabla13[Porcentaje Impacto],"",1),"")</f>
        <v/>
      </c>
      <c r="F1315" s="290" t="str">
        <f t="shared" si="130"/>
        <v>RC131</v>
      </c>
      <c r="G1315" s="415" t="b">
        <f>_xlfn.XLOOKUP(F1315,Tabla13[Id Riesgo],Tabla13[Registro diligenciado],FALSE,1)</f>
        <v>0</v>
      </c>
      <c r="H1315" s="290" t="str">
        <f>IF(G1315,_xlfn.XLOOKUP(F1315,Tabla6[Id Riesgo],Tabla6[DESCRIPCIÓN DEL RIESGO],FALSE,1),"")</f>
        <v/>
      </c>
      <c r="I1315" s="327" t="str">
        <f>_xlfn.XLOOKUP(Tabla135[[#This Row],[Id Riesgo]],Tabla13[Id Riesgo],Tabla13[Probabilidad])</f>
        <v/>
      </c>
      <c r="J1315" s="327" t="str">
        <f>_xlfn.XLOOKUP(Tabla135[[#This Row],[Id Riesgo]],Tabla13[Id Riesgo],Tabla13[Porcentaje Impacto],"",1)</f>
        <v/>
      </c>
      <c r="K1315" s="311">
        <v>4</v>
      </c>
      <c r="L1315" s="314"/>
      <c r="M1315" s="314"/>
      <c r="N1315" s="314"/>
      <c r="O1315" s="295"/>
      <c r="P1315" s="314"/>
      <c r="Q1315" s="328" t="str">
        <f>_xlfn.TEXTJOIN(" ",TRUE,Tabla135[[#This Row],[Actividad - Acción ¿Qué?
Inicia con verbo]],Tabla135[[#This Row],[Complemento
(Observaciones o desviaciones)]])</f>
        <v/>
      </c>
      <c r="R1315" s="295"/>
      <c r="S1315" s="327" t="str">
        <f>_xlfn.XLOOKUP(Tabla135[[#This Row],[Tipo de control]],Tabla7[Tipo de control],Tabla7[Peso],"",1)</f>
        <v/>
      </c>
      <c r="T1315" s="290" t="str">
        <f>_xlfn.XLOOKUP(Tabla135[[#This Row],[Tipo de control]],Tabla7[Tipo de control],Tabla7[Afectación matriz],"",1)</f>
        <v/>
      </c>
      <c r="U1315" s="295"/>
      <c r="V1315" s="327" t="str">
        <f>_xlfn.XLOOKUP(Tabla135[[#This Row],[Implementación]],Tabla11[Implementación],Tabla11[Peso],"",1)</f>
        <v/>
      </c>
      <c r="W1315" s="295"/>
      <c r="X1315" s="295"/>
      <c r="Y1315" s="295"/>
      <c r="Z1315" s="295"/>
      <c r="AA1315" s="310" t="str">
        <f>IFERROR(Tabla135[[#This Row],[Peso del control]]+Tabla135[[#This Row],[Peso de la implementación]],"")</f>
        <v/>
      </c>
      <c r="AB1315" s="310" t="str" cm="1">
        <f t="array" ref="AB1315">IFERROR(IF(Tabla135[[#This Row],[Registro diligenciado]]=TRUE,_xlfn.IFS(AND(Tabla135[[#This Row],[No. de Control]]=1,Tabla135[[#This Row],[Desplazamiento en la Matriz]]="Probabilidad"),D1315-(D1315*Tabla135[[#This Row],[Valor del control]]),AND(Tabla135[[#This Row],[No. de Control]]&gt;1,Tabla135[[#This Row],[Desplazamiento en la Matriz]]="Probabilidad"),AB1314-(AB1314*Tabla135[[#This Row],[Valor del control]]),AND(Tabla135[[#This Row],[No. de Control]]=1,Tabla135[[#This Row],[Desplazamiento en la Matriz]]="Impacto"),D1315,AND(Tabla135[[#This Row],[No. de Control]]&gt;1,Tabla135[[#This Row],[Desplazamiento en la Matriz]]="Impacto"),AB1314),""),"")</f>
        <v/>
      </c>
      <c r="AC1315" s="310" t="str" cm="1">
        <f t="array" ref="AC1315">IFERROR(IF(Tabla135[[#This Row],[Registro diligenciado]]=TRUE,_xlfn.IFS(AND(Tabla135[[#This Row],[No. de Control]]=1,Tabla135[[#This Row],[Desplazamiento en la Matriz]]="Impacto"),E1315-(E1315*Tabla135[[#This Row],[Valor del control]]),AND(Tabla135[[#This Row],[No. de Control]]&gt;1,Tabla135[[#This Row],[Desplazamiento en la Matriz]]="Impacto"),AC1314-(AC1314*Tabla135[[#This Row],[Valor del control]]),AND(Tabla135[[#This Row],[No. de Control]]=1,Tabla135[[#This Row],[Desplazamiento en la Matriz]]="Probabilidad"),E1315,AND(Tabla135[[#This Row],[No. de Control]]&gt;1,Tabla135[[#This Row],[Desplazamiento en la Matriz]]="Probabilidad"),AC1314),""),"")</f>
        <v/>
      </c>
      <c r="AD1315" s="310">
        <f>IFERROR(_xlfn.MINIFS(Tabla135[Probabilidad residual],Tabla135[Id Riesgo],Tabla135[[#This Row],[Id Riesgo]]),"")</f>
        <v>0</v>
      </c>
      <c r="AE1315" s="310">
        <f>IFERROR(_xlfn.MINIFS(Tabla135[Impacto residual],Tabla135[Id Riesgo],Tabla135[[#This Row],[Id Riesgo]]),"")</f>
        <v>0</v>
      </c>
      <c r="AF1315" s="310" t="str" cm="1">
        <f t="array" ref="AF131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15" s="310" t="str" cm="1">
        <f t="array" ref="AG131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1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15" s="213"/>
      <c r="AJ1315" s="727">
        <f>_xlfn.MINIFS(Tabla135[Probabilidad residual],Tabla135[Id Riesgo],Tabla135[[#This Row],[Id Riesgo]])</f>
        <v>0</v>
      </c>
      <c r="AK1315" s="727">
        <f>_xlfn.MINIFS(Tabla135[Impacto residual],Tabla135[Id Riesgo],Tabla135[[#This Row],[Id Riesgo]])</f>
        <v>0</v>
      </c>
      <c r="AL1315" s="727"/>
      <c r="AM1315" s="727"/>
      <c r="AN1315" s="213"/>
      <c r="AO1315" s="213"/>
      <c r="AP1315" s="213"/>
      <c r="AQ1315" s="213"/>
      <c r="AR1315" s="213"/>
      <c r="AS1315" s="213"/>
      <c r="AT1315" s="213"/>
      <c r="AU1315" s="213"/>
      <c r="AV1315" s="213"/>
      <c r="AW1315" s="213"/>
      <c r="AX1315" s="213"/>
      <c r="AY1315" s="213"/>
    </row>
    <row r="1316" spans="1:51" ht="14.6" x14ac:dyDescent="0.4">
      <c r="A1316" s="735" t="str">
        <f>Tabla135[[#This Row],[Id Riesgo]]</f>
        <v>RC131</v>
      </c>
      <c r="B1316" s="736" t="str">
        <f>Tabla135[[#This Row],[Riesgo]]</f>
        <v/>
      </c>
      <c r="C1316" s="742" t="b">
        <f>Tabla135[[#This Row],[Identificado en paso 1 y 2?]]</f>
        <v>0</v>
      </c>
      <c r="D1316" s="727" t="str">
        <f>_xlfn.XLOOKUP(Tabla135[[#This Row],[Id Riesgo]],Tabla13[Id Riesgo],Tabla13[Probabilidad],"",1)</f>
        <v/>
      </c>
      <c r="E1316" s="727" t="str">
        <f>IF(C1316=TRUE,_xlfn.XLOOKUP(Tabla135[[#This Row],[Id Riesgo]],Tabla13[Id Riesgo],Tabla13[Porcentaje Impacto],"",1),"")</f>
        <v/>
      </c>
      <c r="F1316" s="290" t="str">
        <f t="shared" si="130"/>
        <v>RC131</v>
      </c>
      <c r="G1316" s="415" t="b">
        <f>_xlfn.XLOOKUP(F1316,Tabla13[Id Riesgo],Tabla13[Registro diligenciado],FALSE,1)</f>
        <v>0</v>
      </c>
      <c r="H1316" s="290" t="str">
        <f>IF(G1316,_xlfn.XLOOKUP(F1316,Tabla6[Id Riesgo],Tabla6[DESCRIPCIÓN DEL RIESGO],FALSE,1),"")</f>
        <v/>
      </c>
      <c r="I1316" s="327" t="str">
        <f>_xlfn.XLOOKUP(Tabla135[[#This Row],[Id Riesgo]],Tabla13[Id Riesgo],Tabla13[Probabilidad])</f>
        <v/>
      </c>
      <c r="J1316" s="327" t="str">
        <f>_xlfn.XLOOKUP(Tabla135[[#This Row],[Id Riesgo]],Tabla13[Id Riesgo],Tabla13[Porcentaje Impacto],"",1)</f>
        <v/>
      </c>
      <c r="K1316" s="311">
        <v>5</v>
      </c>
      <c r="L1316" s="314"/>
      <c r="M1316" s="314"/>
      <c r="N1316" s="314"/>
      <c r="O1316" s="295"/>
      <c r="P1316" s="314"/>
      <c r="Q1316" s="328" t="str">
        <f>_xlfn.TEXTJOIN(" ",TRUE,Tabla135[[#This Row],[Actividad - Acción ¿Qué?
Inicia con verbo]],Tabla135[[#This Row],[Complemento
(Observaciones o desviaciones)]])</f>
        <v/>
      </c>
      <c r="R1316" s="295"/>
      <c r="S1316" s="327" t="str">
        <f>_xlfn.XLOOKUP(Tabla135[[#This Row],[Tipo de control]],Tabla7[Tipo de control],Tabla7[Peso],"",1)</f>
        <v/>
      </c>
      <c r="T1316" s="290" t="str">
        <f>_xlfn.XLOOKUP(Tabla135[[#This Row],[Tipo de control]],Tabla7[Tipo de control],Tabla7[Afectación matriz],"",1)</f>
        <v/>
      </c>
      <c r="U1316" s="295"/>
      <c r="V1316" s="327" t="str">
        <f>_xlfn.XLOOKUP(Tabla135[[#This Row],[Implementación]],Tabla11[Implementación],Tabla11[Peso],"",1)</f>
        <v/>
      </c>
      <c r="W1316" s="295"/>
      <c r="X1316" s="295"/>
      <c r="Y1316" s="295"/>
      <c r="Z1316" s="295"/>
      <c r="AA1316" s="310" t="str">
        <f>IFERROR(Tabla135[[#This Row],[Peso del control]]+Tabla135[[#This Row],[Peso de la implementación]],"")</f>
        <v/>
      </c>
      <c r="AB1316" s="310" t="str" cm="1">
        <f t="array" ref="AB1316">IFERROR(IF(Tabla135[[#This Row],[Registro diligenciado]]=TRUE,_xlfn.IFS(AND(Tabla135[[#This Row],[No. de Control]]=1,Tabla135[[#This Row],[Desplazamiento en la Matriz]]="Probabilidad"),D1316-(D1316*Tabla135[[#This Row],[Valor del control]]),AND(Tabla135[[#This Row],[No. de Control]]&gt;1,Tabla135[[#This Row],[Desplazamiento en la Matriz]]="Probabilidad"),AB1315-(AB1315*Tabla135[[#This Row],[Valor del control]]),AND(Tabla135[[#This Row],[No. de Control]]=1,Tabla135[[#This Row],[Desplazamiento en la Matriz]]="Impacto"),D1316,AND(Tabla135[[#This Row],[No. de Control]]&gt;1,Tabla135[[#This Row],[Desplazamiento en la Matriz]]="Impacto"),AB1315),""),"")</f>
        <v/>
      </c>
      <c r="AC1316" s="310" t="str" cm="1">
        <f t="array" ref="AC1316">IFERROR(IF(Tabla135[[#This Row],[Registro diligenciado]]=TRUE,_xlfn.IFS(AND(Tabla135[[#This Row],[No. de Control]]=1,Tabla135[[#This Row],[Desplazamiento en la Matriz]]="Impacto"),E1316-(E1316*Tabla135[[#This Row],[Valor del control]]),AND(Tabla135[[#This Row],[No. de Control]]&gt;1,Tabla135[[#This Row],[Desplazamiento en la Matriz]]="Impacto"),AC1315-(AC1315*Tabla135[[#This Row],[Valor del control]]),AND(Tabla135[[#This Row],[No. de Control]]=1,Tabla135[[#This Row],[Desplazamiento en la Matriz]]="Probabilidad"),E1316,AND(Tabla135[[#This Row],[No. de Control]]&gt;1,Tabla135[[#This Row],[Desplazamiento en la Matriz]]="Probabilidad"),AC1315),""),"")</f>
        <v/>
      </c>
      <c r="AD1316" s="310">
        <f>IFERROR(_xlfn.MINIFS(Tabla135[Probabilidad residual],Tabla135[Id Riesgo],Tabla135[[#This Row],[Id Riesgo]]),"")</f>
        <v>0</v>
      </c>
      <c r="AE1316" s="310">
        <f>IFERROR(_xlfn.MINIFS(Tabla135[Impacto residual],Tabla135[Id Riesgo],Tabla135[[#This Row],[Id Riesgo]]),"")</f>
        <v>0</v>
      </c>
      <c r="AF1316" s="310" t="str" cm="1">
        <f t="array" ref="AF131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16" s="310" t="str" cm="1">
        <f t="array" ref="AG131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1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16" s="213"/>
      <c r="AJ1316" s="727">
        <f>_xlfn.MINIFS(Tabla135[Probabilidad residual],Tabla135[Id Riesgo],Tabla135[[#This Row],[Id Riesgo]])</f>
        <v>0</v>
      </c>
      <c r="AK1316" s="727">
        <f>_xlfn.MINIFS(Tabla135[Impacto residual],Tabla135[Id Riesgo],Tabla135[[#This Row],[Id Riesgo]])</f>
        <v>0</v>
      </c>
      <c r="AL1316" s="727"/>
      <c r="AM1316" s="727"/>
      <c r="AN1316" s="213"/>
      <c r="AO1316" s="213"/>
      <c r="AP1316" s="213"/>
      <c r="AQ1316" s="213"/>
      <c r="AR1316" s="213"/>
      <c r="AS1316" s="213"/>
      <c r="AT1316" s="213"/>
      <c r="AU1316" s="213"/>
      <c r="AV1316" s="213"/>
      <c r="AW1316" s="213"/>
      <c r="AX1316" s="213"/>
      <c r="AY1316" s="213"/>
    </row>
    <row r="1317" spans="1:51" ht="14.6" x14ac:dyDescent="0.4">
      <c r="A1317" s="735" t="str">
        <f>Tabla135[[#This Row],[Id Riesgo]]</f>
        <v>RC131</v>
      </c>
      <c r="B1317" s="736" t="str">
        <f>Tabla135[[#This Row],[Riesgo]]</f>
        <v/>
      </c>
      <c r="C1317" s="742" t="b">
        <f>Tabla135[[#This Row],[Identificado en paso 1 y 2?]]</f>
        <v>0</v>
      </c>
      <c r="D1317" s="727" t="str">
        <f>_xlfn.XLOOKUP(Tabla135[[#This Row],[Id Riesgo]],Tabla13[Id Riesgo],Tabla13[Probabilidad],"",1)</f>
        <v/>
      </c>
      <c r="E1317" s="727" t="str">
        <f>IF(C1317=TRUE,_xlfn.XLOOKUP(Tabla135[[#This Row],[Id Riesgo]],Tabla13[Id Riesgo],Tabla13[Porcentaje Impacto],"",1),"")</f>
        <v/>
      </c>
      <c r="F1317" s="290" t="str">
        <f t="shared" si="130"/>
        <v>RC131</v>
      </c>
      <c r="G1317" s="415" t="b">
        <f>_xlfn.XLOOKUP(F1317,Tabla13[Id Riesgo],Tabla13[Registro diligenciado],FALSE,1)</f>
        <v>0</v>
      </c>
      <c r="H1317" s="290" t="str">
        <f>IF(G1317,_xlfn.XLOOKUP(F1317,Tabla6[Id Riesgo],Tabla6[DESCRIPCIÓN DEL RIESGO],FALSE,1),"")</f>
        <v/>
      </c>
      <c r="I1317" s="327" t="str">
        <f>_xlfn.XLOOKUP(Tabla135[[#This Row],[Id Riesgo]],Tabla13[Id Riesgo],Tabla13[Probabilidad])</f>
        <v/>
      </c>
      <c r="J1317" s="327" t="str">
        <f>_xlfn.XLOOKUP(Tabla135[[#This Row],[Id Riesgo]],Tabla13[Id Riesgo],Tabla13[Porcentaje Impacto],"",1)</f>
        <v/>
      </c>
      <c r="K1317" s="311">
        <v>6</v>
      </c>
      <c r="L1317" s="314"/>
      <c r="M1317" s="314"/>
      <c r="N1317" s="314"/>
      <c r="O1317" s="295"/>
      <c r="P1317" s="314"/>
      <c r="Q1317" s="328" t="str">
        <f>_xlfn.TEXTJOIN(" ",TRUE,Tabla135[[#This Row],[Actividad - Acción ¿Qué?
Inicia con verbo]],Tabla135[[#This Row],[Complemento
(Observaciones o desviaciones)]])</f>
        <v/>
      </c>
      <c r="R1317" s="295"/>
      <c r="S1317" s="327" t="str">
        <f>_xlfn.XLOOKUP(Tabla135[[#This Row],[Tipo de control]],Tabla7[Tipo de control],Tabla7[Peso],"",1)</f>
        <v/>
      </c>
      <c r="T1317" s="290" t="str">
        <f>_xlfn.XLOOKUP(Tabla135[[#This Row],[Tipo de control]],Tabla7[Tipo de control],Tabla7[Afectación matriz],"",1)</f>
        <v/>
      </c>
      <c r="U1317" s="295"/>
      <c r="V1317" s="327" t="str">
        <f>_xlfn.XLOOKUP(Tabla135[[#This Row],[Implementación]],Tabla11[Implementación],Tabla11[Peso],"",1)</f>
        <v/>
      </c>
      <c r="W1317" s="295"/>
      <c r="X1317" s="295"/>
      <c r="Y1317" s="295"/>
      <c r="Z1317" s="295"/>
      <c r="AA1317" s="310" t="str">
        <f>IFERROR(Tabla135[[#This Row],[Peso del control]]+Tabla135[[#This Row],[Peso de la implementación]],"")</f>
        <v/>
      </c>
      <c r="AB1317" s="310" t="str" cm="1">
        <f t="array" ref="AB1317">IFERROR(IF(Tabla135[[#This Row],[Registro diligenciado]]=TRUE,_xlfn.IFS(AND(Tabla135[[#This Row],[No. de Control]]=1,Tabla135[[#This Row],[Desplazamiento en la Matriz]]="Probabilidad"),D1317-(D1317*Tabla135[[#This Row],[Valor del control]]),AND(Tabla135[[#This Row],[No. de Control]]&gt;1,Tabla135[[#This Row],[Desplazamiento en la Matriz]]="Probabilidad"),AB1316-(AB1316*Tabla135[[#This Row],[Valor del control]]),AND(Tabla135[[#This Row],[No. de Control]]=1,Tabla135[[#This Row],[Desplazamiento en la Matriz]]="Impacto"),D1317,AND(Tabla135[[#This Row],[No. de Control]]&gt;1,Tabla135[[#This Row],[Desplazamiento en la Matriz]]="Impacto"),AB1316),""),"")</f>
        <v/>
      </c>
      <c r="AC1317" s="310" t="str" cm="1">
        <f t="array" ref="AC1317">IFERROR(IF(Tabla135[[#This Row],[Registro diligenciado]]=TRUE,_xlfn.IFS(AND(Tabla135[[#This Row],[No. de Control]]=1,Tabla135[[#This Row],[Desplazamiento en la Matriz]]="Impacto"),E1317-(E1317*Tabla135[[#This Row],[Valor del control]]),AND(Tabla135[[#This Row],[No. de Control]]&gt;1,Tabla135[[#This Row],[Desplazamiento en la Matriz]]="Impacto"),AC1316-(AC1316*Tabla135[[#This Row],[Valor del control]]),AND(Tabla135[[#This Row],[No. de Control]]=1,Tabla135[[#This Row],[Desplazamiento en la Matriz]]="Probabilidad"),E1317,AND(Tabla135[[#This Row],[No. de Control]]&gt;1,Tabla135[[#This Row],[Desplazamiento en la Matriz]]="Probabilidad"),AC1316),""),"")</f>
        <v/>
      </c>
      <c r="AD1317" s="310">
        <f>IFERROR(_xlfn.MINIFS(Tabla135[Probabilidad residual],Tabla135[Id Riesgo],Tabla135[[#This Row],[Id Riesgo]]),"")</f>
        <v>0</v>
      </c>
      <c r="AE1317" s="310">
        <f>IFERROR(_xlfn.MINIFS(Tabla135[Impacto residual],Tabla135[Id Riesgo],Tabla135[[#This Row],[Id Riesgo]]),"")</f>
        <v>0</v>
      </c>
      <c r="AF1317" s="310" t="str" cm="1">
        <f t="array" ref="AF131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17" s="310" t="str" cm="1">
        <f t="array" ref="AG131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1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17" s="213"/>
      <c r="AJ1317" s="727">
        <f>_xlfn.MINIFS(Tabla135[Probabilidad residual],Tabla135[Id Riesgo],Tabla135[[#This Row],[Id Riesgo]])</f>
        <v>0</v>
      </c>
      <c r="AK1317" s="727">
        <f>_xlfn.MINIFS(Tabla135[Impacto residual],Tabla135[Id Riesgo],Tabla135[[#This Row],[Id Riesgo]])</f>
        <v>0</v>
      </c>
      <c r="AL1317" s="727"/>
      <c r="AM1317" s="727"/>
      <c r="AN1317" s="213"/>
      <c r="AO1317" s="213"/>
      <c r="AP1317" s="213"/>
      <c r="AQ1317" s="213"/>
      <c r="AR1317" s="213"/>
      <c r="AS1317" s="213"/>
      <c r="AT1317" s="213"/>
      <c r="AU1317" s="213"/>
      <c r="AV1317" s="213"/>
      <c r="AW1317" s="213"/>
      <c r="AX1317" s="213"/>
      <c r="AY1317" s="213"/>
    </row>
    <row r="1318" spans="1:51" ht="14.6" x14ac:dyDescent="0.4">
      <c r="A1318" s="735" t="str">
        <f>Tabla135[[#This Row],[Id Riesgo]]</f>
        <v>RC131</v>
      </c>
      <c r="B1318" s="736" t="str">
        <f>Tabla135[[#This Row],[Riesgo]]</f>
        <v/>
      </c>
      <c r="C1318" s="742" t="b">
        <f>Tabla135[[#This Row],[Identificado en paso 1 y 2?]]</f>
        <v>0</v>
      </c>
      <c r="D1318" s="727" t="str">
        <f>_xlfn.XLOOKUP(Tabla135[[#This Row],[Id Riesgo]],Tabla13[Id Riesgo],Tabla13[Probabilidad],"",1)</f>
        <v/>
      </c>
      <c r="E1318" s="727" t="str">
        <f>IF(C1318=TRUE,_xlfn.XLOOKUP(Tabla135[[#This Row],[Id Riesgo]],Tabla13[Id Riesgo],Tabla13[Porcentaje Impacto],"",1),"")</f>
        <v/>
      </c>
      <c r="F1318" s="290" t="str">
        <f t="shared" si="130"/>
        <v>RC131</v>
      </c>
      <c r="G1318" s="415" t="b">
        <f>_xlfn.XLOOKUP(F1318,Tabla13[Id Riesgo],Tabla13[Registro diligenciado],FALSE,1)</f>
        <v>0</v>
      </c>
      <c r="H1318" s="290" t="str">
        <f>IF(G1318,_xlfn.XLOOKUP(F1318,Tabla6[Id Riesgo],Tabla6[DESCRIPCIÓN DEL RIESGO],FALSE,1),"")</f>
        <v/>
      </c>
      <c r="I1318" s="327" t="str">
        <f>_xlfn.XLOOKUP(Tabla135[[#This Row],[Id Riesgo]],Tabla13[Id Riesgo],Tabla13[Probabilidad])</f>
        <v/>
      </c>
      <c r="J1318" s="327" t="str">
        <f>_xlfn.XLOOKUP(Tabla135[[#This Row],[Id Riesgo]],Tabla13[Id Riesgo],Tabla13[Porcentaje Impacto],"",1)</f>
        <v/>
      </c>
      <c r="K1318" s="311">
        <v>7</v>
      </c>
      <c r="L1318" s="314"/>
      <c r="M1318" s="314"/>
      <c r="N1318" s="314"/>
      <c r="O1318" s="295"/>
      <c r="P1318" s="314"/>
      <c r="Q1318" s="328" t="str">
        <f>_xlfn.TEXTJOIN(" ",TRUE,Tabla135[[#This Row],[Actividad - Acción ¿Qué?
Inicia con verbo]],Tabla135[[#This Row],[Complemento
(Observaciones o desviaciones)]])</f>
        <v/>
      </c>
      <c r="R1318" s="295"/>
      <c r="S1318" s="327" t="str">
        <f>_xlfn.XLOOKUP(Tabla135[[#This Row],[Tipo de control]],Tabla7[Tipo de control],Tabla7[Peso],"",1)</f>
        <v/>
      </c>
      <c r="T1318" s="290" t="str">
        <f>_xlfn.XLOOKUP(Tabla135[[#This Row],[Tipo de control]],Tabla7[Tipo de control],Tabla7[Afectación matriz],"",1)</f>
        <v/>
      </c>
      <c r="U1318" s="295"/>
      <c r="V1318" s="327" t="str">
        <f>_xlfn.XLOOKUP(Tabla135[[#This Row],[Implementación]],Tabla11[Implementación],Tabla11[Peso],"",1)</f>
        <v/>
      </c>
      <c r="W1318" s="295"/>
      <c r="X1318" s="295"/>
      <c r="Y1318" s="295"/>
      <c r="Z1318" s="295"/>
      <c r="AA1318" s="310" t="str">
        <f>IFERROR(Tabla135[[#This Row],[Peso del control]]+Tabla135[[#This Row],[Peso de la implementación]],"")</f>
        <v/>
      </c>
      <c r="AB1318" s="310" t="str" cm="1">
        <f t="array" ref="AB1318">IFERROR(IF(Tabla135[[#This Row],[Registro diligenciado]]=TRUE,_xlfn.IFS(AND(Tabla135[[#This Row],[No. de Control]]=1,Tabla135[[#This Row],[Desplazamiento en la Matriz]]="Probabilidad"),D1318-(D1318*Tabla135[[#This Row],[Valor del control]]),AND(Tabla135[[#This Row],[No. de Control]]&gt;1,Tabla135[[#This Row],[Desplazamiento en la Matriz]]="Probabilidad"),AB1317-(AB1317*Tabla135[[#This Row],[Valor del control]]),AND(Tabla135[[#This Row],[No. de Control]]=1,Tabla135[[#This Row],[Desplazamiento en la Matriz]]="Impacto"),D1318,AND(Tabla135[[#This Row],[No. de Control]]&gt;1,Tabla135[[#This Row],[Desplazamiento en la Matriz]]="Impacto"),AB1317),""),"")</f>
        <v/>
      </c>
      <c r="AC1318" s="310" t="str" cm="1">
        <f t="array" ref="AC1318">IFERROR(IF(Tabla135[[#This Row],[Registro diligenciado]]=TRUE,_xlfn.IFS(AND(Tabla135[[#This Row],[No. de Control]]=1,Tabla135[[#This Row],[Desplazamiento en la Matriz]]="Impacto"),E1318-(E1318*Tabla135[[#This Row],[Valor del control]]),AND(Tabla135[[#This Row],[No. de Control]]&gt;1,Tabla135[[#This Row],[Desplazamiento en la Matriz]]="Impacto"),AC1317-(AC1317*Tabla135[[#This Row],[Valor del control]]),AND(Tabla135[[#This Row],[No. de Control]]=1,Tabla135[[#This Row],[Desplazamiento en la Matriz]]="Probabilidad"),E1318,AND(Tabla135[[#This Row],[No. de Control]]&gt;1,Tabla135[[#This Row],[Desplazamiento en la Matriz]]="Probabilidad"),AC1317),""),"")</f>
        <v/>
      </c>
      <c r="AD1318" s="310">
        <f>IFERROR(_xlfn.MINIFS(Tabla135[Probabilidad residual],Tabla135[Id Riesgo],Tabla135[[#This Row],[Id Riesgo]]),"")</f>
        <v>0</v>
      </c>
      <c r="AE1318" s="310">
        <f>IFERROR(_xlfn.MINIFS(Tabla135[Impacto residual],Tabla135[Id Riesgo],Tabla135[[#This Row],[Id Riesgo]]),"")</f>
        <v>0</v>
      </c>
      <c r="AF1318" s="310" t="str" cm="1">
        <f t="array" ref="AF131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18" s="310" t="str" cm="1">
        <f t="array" ref="AG131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1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18" s="213"/>
      <c r="AJ1318" s="727">
        <f>_xlfn.MINIFS(Tabla135[Probabilidad residual],Tabla135[Id Riesgo],Tabla135[[#This Row],[Id Riesgo]])</f>
        <v>0</v>
      </c>
      <c r="AK1318" s="727">
        <f>_xlfn.MINIFS(Tabla135[Impacto residual],Tabla135[Id Riesgo],Tabla135[[#This Row],[Id Riesgo]])</f>
        <v>0</v>
      </c>
      <c r="AL1318" s="727"/>
      <c r="AM1318" s="727"/>
      <c r="AN1318" s="213"/>
      <c r="AO1318" s="213"/>
      <c r="AP1318" s="213"/>
      <c r="AQ1318" s="213"/>
      <c r="AR1318" s="213"/>
      <c r="AS1318" s="213"/>
      <c r="AT1318" s="213"/>
      <c r="AU1318" s="213"/>
      <c r="AV1318" s="213"/>
      <c r="AW1318" s="213"/>
      <c r="AX1318" s="213"/>
      <c r="AY1318" s="213"/>
    </row>
    <row r="1319" spans="1:51" ht="14.6" x14ac:dyDescent="0.4">
      <c r="A1319" s="735" t="str">
        <f>Tabla135[[#This Row],[Id Riesgo]]</f>
        <v>RC131</v>
      </c>
      <c r="B1319" s="736" t="str">
        <f>Tabla135[[#This Row],[Riesgo]]</f>
        <v/>
      </c>
      <c r="C1319" s="742" t="b">
        <f>Tabla135[[#This Row],[Identificado en paso 1 y 2?]]</f>
        <v>0</v>
      </c>
      <c r="D1319" s="727" t="str">
        <f>_xlfn.XLOOKUP(Tabla135[[#This Row],[Id Riesgo]],Tabla13[Id Riesgo],Tabla13[Probabilidad],"",1)</f>
        <v/>
      </c>
      <c r="E1319" s="727" t="str">
        <f>IF(C1319=TRUE,_xlfn.XLOOKUP(Tabla135[[#This Row],[Id Riesgo]],Tabla13[Id Riesgo],Tabla13[Porcentaje Impacto],"",1),"")</f>
        <v/>
      </c>
      <c r="F1319" s="290" t="str">
        <f t="shared" si="130"/>
        <v>RC131</v>
      </c>
      <c r="G1319" s="415" t="b">
        <f>_xlfn.XLOOKUP(F1319,Tabla13[Id Riesgo],Tabla13[Registro diligenciado],FALSE,1)</f>
        <v>0</v>
      </c>
      <c r="H1319" s="290" t="str">
        <f>IF(G1319,_xlfn.XLOOKUP(F1319,Tabla6[Id Riesgo],Tabla6[DESCRIPCIÓN DEL RIESGO],FALSE,1),"")</f>
        <v/>
      </c>
      <c r="I1319" s="327" t="str">
        <f>_xlfn.XLOOKUP(Tabla135[[#This Row],[Id Riesgo]],Tabla13[Id Riesgo],Tabla13[Probabilidad])</f>
        <v/>
      </c>
      <c r="J1319" s="327" t="str">
        <f>_xlfn.XLOOKUP(Tabla135[[#This Row],[Id Riesgo]],Tabla13[Id Riesgo],Tabla13[Porcentaje Impacto],"",1)</f>
        <v/>
      </c>
      <c r="K1319" s="311">
        <v>8</v>
      </c>
      <c r="L1319" s="314"/>
      <c r="M1319" s="314"/>
      <c r="N1319" s="314"/>
      <c r="O1319" s="295"/>
      <c r="P1319" s="314"/>
      <c r="Q1319" s="328" t="str">
        <f>_xlfn.TEXTJOIN(" ",TRUE,Tabla135[[#This Row],[Actividad - Acción ¿Qué?
Inicia con verbo]],Tabla135[[#This Row],[Complemento
(Observaciones o desviaciones)]])</f>
        <v/>
      </c>
      <c r="R1319" s="295"/>
      <c r="S1319" s="327" t="str">
        <f>_xlfn.XLOOKUP(Tabla135[[#This Row],[Tipo de control]],Tabla7[Tipo de control],Tabla7[Peso],"",1)</f>
        <v/>
      </c>
      <c r="T1319" s="290" t="str">
        <f>_xlfn.XLOOKUP(Tabla135[[#This Row],[Tipo de control]],Tabla7[Tipo de control],Tabla7[Afectación matriz],"",1)</f>
        <v/>
      </c>
      <c r="U1319" s="295"/>
      <c r="V1319" s="327" t="str">
        <f>_xlfn.XLOOKUP(Tabla135[[#This Row],[Implementación]],Tabla11[Implementación],Tabla11[Peso],"",1)</f>
        <v/>
      </c>
      <c r="W1319" s="295"/>
      <c r="X1319" s="295"/>
      <c r="Y1319" s="295"/>
      <c r="Z1319" s="295"/>
      <c r="AA1319" s="310" t="str">
        <f>IFERROR(Tabla135[[#This Row],[Peso del control]]+Tabla135[[#This Row],[Peso de la implementación]],"")</f>
        <v/>
      </c>
      <c r="AB1319" s="310" t="str" cm="1">
        <f t="array" ref="AB1319">IFERROR(IF(Tabla135[[#This Row],[Registro diligenciado]]=TRUE,_xlfn.IFS(AND(Tabla135[[#This Row],[No. de Control]]=1,Tabla135[[#This Row],[Desplazamiento en la Matriz]]="Probabilidad"),D1319-(D1319*Tabla135[[#This Row],[Valor del control]]),AND(Tabla135[[#This Row],[No. de Control]]&gt;1,Tabla135[[#This Row],[Desplazamiento en la Matriz]]="Probabilidad"),AB1318-(AB1318*Tabla135[[#This Row],[Valor del control]]),AND(Tabla135[[#This Row],[No. de Control]]=1,Tabla135[[#This Row],[Desplazamiento en la Matriz]]="Impacto"),D1319,AND(Tabla135[[#This Row],[No. de Control]]&gt;1,Tabla135[[#This Row],[Desplazamiento en la Matriz]]="Impacto"),AB1318),""),"")</f>
        <v/>
      </c>
      <c r="AC1319" s="310" t="str" cm="1">
        <f t="array" ref="AC1319">IFERROR(IF(Tabla135[[#This Row],[Registro diligenciado]]=TRUE,_xlfn.IFS(AND(Tabla135[[#This Row],[No. de Control]]=1,Tabla135[[#This Row],[Desplazamiento en la Matriz]]="Impacto"),E1319-(E1319*Tabla135[[#This Row],[Valor del control]]),AND(Tabla135[[#This Row],[No. de Control]]&gt;1,Tabla135[[#This Row],[Desplazamiento en la Matriz]]="Impacto"),AC1318-(AC1318*Tabla135[[#This Row],[Valor del control]]),AND(Tabla135[[#This Row],[No. de Control]]=1,Tabla135[[#This Row],[Desplazamiento en la Matriz]]="Probabilidad"),E1319,AND(Tabla135[[#This Row],[No. de Control]]&gt;1,Tabla135[[#This Row],[Desplazamiento en la Matriz]]="Probabilidad"),AC1318),""),"")</f>
        <v/>
      </c>
      <c r="AD1319" s="310">
        <f>IFERROR(_xlfn.MINIFS(Tabla135[Probabilidad residual],Tabla135[Id Riesgo],Tabla135[[#This Row],[Id Riesgo]]),"")</f>
        <v>0</v>
      </c>
      <c r="AE1319" s="310">
        <f>IFERROR(_xlfn.MINIFS(Tabla135[Impacto residual],Tabla135[Id Riesgo],Tabla135[[#This Row],[Id Riesgo]]),"")</f>
        <v>0</v>
      </c>
      <c r="AF1319" s="310" t="str" cm="1">
        <f t="array" ref="AF131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19" s="310" t="str" cm="1">
        <f t="array" ref="AG131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1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19" s="213"/>
      <c r="AJ1319" s="727">
        <f>_xlfn.MINIFS(Tabla135[Probabilidad residual],Tabla135[Id Riesgo],Tabla135[[#This Row],[Id Riesgo]])</f>
        <v>0</v>
      </c>
      <c r="AK1319" s="727">
        <f>_xlfn.MINIFS(Tabla135[Impacto residual],Tabla135[Id Riesgo],Tabla135[[#This Row],[Id Riesgo]])</f>
        <v>0</v>
      </c>
      <c r="AL1319" s="727"/>
      <c r="AM1319" s="727"/>
      <c r="AN1319" s="213"/>
      <c r="AO1319" s="213"/>
      <c r="AP1319" s="213"/>
      <c r="AQ1319" s="213"/>
      <c r="AR1319" s="213"/>
      <c r="AS1319" s="213"/>
      <c r="AT1319" s="213"/>
      <c r="AU1319" s="213"/>
      <c r="AV1319" s="213"/>
      <c r="AW1319" s="213"/>
      <c r="AX1319" s="213"/>
      <c r="AY1319" s="213"/>
    </row>
    <row r="1320" spans="1:51" ht="14.6" x14ac:dyDescent="0.4">
      <c r="A1320" s="735" t="str">
        <f>Tabla135[[#This Row],[Id Riesgo]]</f>
        <v>RC131</v>
      </c>
      <c r="B1320" s="736" t="str">
        <f>Tabla135[[#This Row],[Riesgo]]</f>
        <v/>
      </c>
      <c r="C1320" s="742" t="b">
        <f>Tabla135[[#This Row],[Identificado en paso 1 y 2?]]</f>
        <v>0</v>
      </c>
      <c r="D1320" s="727" t="str">
        <f>_xlfn.XLOOKUP(Tabla135[[#This Row],[Id Riesgo]],Tabla13[Id Riesgo],Tabla13[Probabilidad],"",1)</f>
        <v/>
      </c>
      <c r="E1320" s="727" t="str">
        <f>IF(C1320=TRUE,_xlfn.XLOOKUP(Tabla135[[#This Row],[Id Riesgo]],Tabla13[Id Riesgo],Tabla13[Porcentaje Impacto],"",1),"")</f>
        <v/>
      </c>
      <c r="F1320" s="290" t="str">
        <f t="shared" si="130"/>
        <v>RC131</v>
      </c>
      <c r="G1320" s="415" t="b">
        <f>_xlfn.XLOOKUP(F1320,Tabla13[Id Riesgo],Tabla13[Registro diligenciado],FALSE,1)</f>
        <v>0</v>
      </c>
      <c r="H1320" s="290" t="str">
        <f>IF(G1320,_xlfn.XLOOKUP(F1320,Tabla6[Id Riesgo],Tabla6[DESCRIPCIÓN DEL RIESGO],FALSE,1),"")</f>
        <v/>
      </c>
      <c r="I1320" s="327" t="str">
        <f>_xlfn.XLOOKUP(Tabla135[[#This Row],[Id Riesgo]],Tabla13[Id Riesgo],Tabla13[Probabilidad])</f>
        <v/>
      </c>
      <c r="J1320" s="327" t="str">
        <f>_xlfn.XLOOKUP(Tabla135[[#This Row],[Id Riesgo]],Tabla13[Id Riesgo],Tabla13[Porcentaje Impacto],"",1)</f>
        <v/>
      </c>
      <c r="K1320" s="311">
        <v>9</v>
      </c>
      <c r="L1320" s="314"/>
      <c r="M1320" s="314"/>
      <c r="N1320" s="314"/>
      <c r="O1320" s="295"/>
      <c r="P1320" s="314"/>
      <c r="Q1320" s="328" t="str">
        <f>_xlfn.TEXTJOIN(" ",TRUE,Tabla135[[#This Row],[Actividad - Acción ¿Qué?
Inicia con verbo]],Tabla135[[#This Row],[Complemento
(Observaciones o desviaciones)]])</f>
        <v/>
      </c>
      <c r="R1320" s="295"/>
      <c r="S1320" s="327" t="str">
        <f>_xlfn.XLOOKUP(Tabla135[[#This Row],[Tipo de control]],Tabla7[Tipo de control],Tabla7[Peso],"",1)</f>
        <v/>
      </c>
      <c r="T1320" s="290" t="str">
        <f>_xlfn.XLOOKUP(Tabla135[[#This Row],[Tipo de control]],Tabla7[Tipo de control],Tabla7[Afectación matriz],"",1)</f>
        <v/>
      </c>
      <c r="U1320" s="295"/>
      <c r="V1320" s="327" t="str">
        <f>_xlfn.XLOOKUP(Tabla135[[#This Row],[Implementación]],Tabla11[Implementación],Tabla11[Peso],"",1)</f>
        <v/>
      </c>
      <c r="W1320" s="295"/>
      <c r="X1320" s="295"/>
      <c r="Y1320" s="295"/>
      <c r="Z1320" s="295"/>
      <c r="AA1320" s="310" t="str">
        <f>IFERROR(Tabla135[[#This Row],[Peso del control]]+Tabla135[[#This Row],[Peso de la implementación]],"")</f>
        <v/>
      </c>
      <c r="AB1320" s="310" t="str" cm="1">
        <f t="array" ref="AB1320">IFERROR(IF(Tabla135[[#This Row],[Registro diligenciado]]=TRUE,_xlfn.IFS(AND(Tabla135[[#This Row],[No. de Control]]=1,Tabla135[[#This Row],[Desplazamiento en la Matriz]]="Probabilidad"),D1320-(D1320*Tabla135[[#This Row],[Valor del control]]),AND(Tabla135[[#This Row],[No. de Control]]&gt;1,Tabla135[[#This Row],[Desplazamiento en la Matriz]]="Probabilidad"),AB1319-(AB1319*Tabla135[[#This Row],[Valor del control]]),AND(Tabla135[[#This Row],[No. de Control]]=1,Tabla135[[#This Row],[Desplazamiento en la Matriz]]="Impacto"),D1320,AND(Tabla135[[#This Row],[No. de Control]]&gt;1,Tabla135[[#This Row],[Desplazamiento en la Matriz]]="Impacto"),AB1319),""),"")</f>
        <v/>
      </c>
      <c r="AC1320" s="310" t="str" cm="1">
        <f t="array" ref="AC1320">IFERROR(IF(Tabla135[[#This Row],[Registro diligenciado]]=TRUE,_xlfn.IFS(AND(Tabla135[[#This Row],[No. de Control]]=1,Tabla135[[#This Row],[Desplazamiento en la Matriz]]="Impacto"),E1320-(E1320*Tabla135[[#This Row],[Valor del control]]),AND(Tabla135[[#This Row],[No. de Control]]&gt;1,Tabla135[[#This Row],[Desplazamiento en la Matriz]]="Impacto"),AC1319-(AC1319*Tabla135[[#This Row],[Valor del control]]),AND(Tabla135[[#This Row],[No. de Control]]=1,Tabla135[[#This Row],[Desplazamiento en la Matriz]]="Probabilidad"),E1320,AND(Tabla135[[#This Row],[No. de Control]]&gt;1,Tabla135[[#This Row],[Desplazamiento en la Matriz]]="Probabilidad"),AC1319),""),"")</f>
        <v/>
      </c>
      <c r="AD1320" s="310">
        <f>IFERROR(_xlfn.MINIFS(Tabla135[Probabilidad residual],Tabla135[Id Riesgo],Tabla135[[#This Row],[Id Riesgo]]),"")</f>
        <v>0</v>
      </c>
      <c r="AE1320" s="310">
        <f>IFERROR(_xlfn.MINIFS(Tabla135[Impacto residual],Tabla135[Id Riesgo],Tabla135[[#This Row],[Id Riesgo]]),"")</f>
        <v>0</v>
      </c>
      <c r="AF1320" s="310" t="str" cm="1">
        <f t="array" ref="AF132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20" s="310" t="str" cm="1">
        <f t="array" ref="AG132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2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20" s="213"/>
      <c r="AJ1320" s="727">
        <f>_xlfn.MINIFS(Tabla135[Probabilidad residual],Tabla135[Id Riesgo],Tabla135[[#This Row],[Id Riesgo]])</f>
        <v>0</v>
      </c>
      <c r="AK1320" s="727">
        <f>_xlfn.MINIFS(Tabla135[Impacto residual],Tabla135[Id Riesgo],Tabla135[[#This Row],[Id Riesgo]])</f>
        <v>0</v>
      </c>
      <c r="AL1320" s="727"/>
      <c r="AM1320" s="727"/>
      <c r="AN1320" s="213"/>
      <c r="AO1320" s="213"/>
      <c r="AP1320" s="213"/>
      <c r="AQ1320" s="213"/>
      <c r="AR1320" s="213"/>
      <c r="AS1320" s="213"/>
      <c r="AT1320" s="213"/>
      <c r="AU1320" s="213"/>
      <c r="AV1320" s="213"/>
      <c r="AW1320" s="213"/>
      <c r="AX1320" s="213"/>
      <c r="AY1320" s="213"/>
    </row>
    <row r="1321" spans="1:51" ht="14.6" x14ac:dyDescent="0.4">
      <c r="A1321" s="735" t="str">
        <f>Tabla135[[#This Row],[Id Riesgo]]</f>
        <v>RC131</v>
      </c>
      <c r="B1321" s="736" t="str">
        <f>Tabla135[[#This Row],[Riesgo]]</f>
        <v/>
      </c>
      <c r="C1321" s="742" t="b">
        <f>Tabla135[[#This Row],[Identificado en paso 1 y 2?]]</f>
        <v>0</v>
      </c>
      <c r="D1321" s="727" t="str">
        <f>_xlfn.XLOOKUP(Tabla135[[#This Row],[Id Riesgo]],Tabla13[Id Riesgo],Tabla13[Probabilidad],"",1)</f>
        <v/>
      </c>
      <c r="E1321" s="727" t="str">
        <f>IF(C1321=TRUE,_xlfn.XLOOKUP(Tabla135[[#This Row],[Id Riesgo]],Tabla13[Id Riesgo],Tabla13[Porcentaje Impacto],"",1),"")</f>
        <v/>
      </c>
      <c r="F1321" s="290" t="str">
        <f t="shared" si="130"/>
        <v>RC131</v>
      </c>
      <c r="G1321" s="415" t="b">
        <f>_xlfn.XLOOKUP(F1321,Tabla13[Id Riesgo],Tabla13[Registro diligenciado],FALSE,1)</f>
        <v>0</v>
      </c>
      <c r="H1321" s="290" t="str">
        <f>IF(G1321,_xlfn.XLOOKUP(F1321,Tabla6[Id Riesgo],Tabla6[DESCRIPCIÓN DEL RIESGO],FALSE,1),"")</f>
        <v/>
      </c>
      <c r="I1321" s="327" t="str">
        <f>_xlfn.XLOOKUP(Tabla135[[#This Row],[Id Riesgo]],Tabla13[Id Riesgo],Tabla13[Probabilidad])</f>
        <v/>
      </c>
      <c r="J1321" s="327" t="str">
        <f>_xlfn.XLOOKUP(Tabla135[[#This Row],[Id Riesgo]],Tabla13[Id Riesgo],Tabla13[Porcentaje Impacto],"",1)</f>
        <v/>
      </c>
      <c r="K1321" s="311">
        <v>10</v>
      </c>
      <c r="L1321" s="314"/>
      <c r="M1321" s="314"/>
      <c r="N1321" s="314"/>
      <c r="O1321" s="295"/>
      <c r="P1321" s="314"/>
      <c r="Q1321" s="328" t="str">
        <f>_xlfn.TEXTJOIN(" ",TRUE,Tabla135[[#This Row],[Actividad - Acción ¿Qué?
Inicia con verbo]],Tabla135[[#This Row],[Complemento
(Observaciones o desviaciones)]])</f>
        <v/>
      </c>
      <c r="R1321" s="295"/>
      <c r="S1321" s="327" t="str">
        <f>_xlfn.XLOOKUP(Tabla135[[#This Row],[Tipo de control]],Tabla7[Tipo de control],Tabla7[Peso],"",1)</f>
        <v/>
      </c>
      <c r="T1321" s="290" t="str">
        <f>_xlfn.XLOOKUP(Tabla135[[#This Row],[Tipo de control]],Tabla7[Tipo de control],Tabla7[Afectación matriz],"",1)</f>
        <v/>
      </c>
      <c r="U1321" s="295"/>
      <c r="V1321" s="327" t="str">
        <f>_xlfn.XLOOKUP(Tabla135[[#This Row],[Implementación]],Tabla11[Implementación],Tabla11[Peso],"",1)</f>
        <v/>
      </c>
      <c r="W1321" s="295"/>
      <c r="X1321" s="295"/>
      <c r="Y1321" s="295"/>
      <c r="Z1321" s="295"/>
      <c r="AA1321" s="310" t="str">
        <f>IFERROR(Tabla135[[#This Row],[Peso del control]]+Tabla135[[#This Row],[Peso de la implementación]],"")</f>
        <v/>
      </c>
      <c r="AB1321" s="310" t="str" cm="1">
        <f t="array" ref="AB1321">IFERROR(IF(Tabla135[[#This Row],[Registro diligenciado]]=TRUE,_xlfn.IFS(AND(Tabla135[[#This Row],[No. de Control]]=1,Tabla135[[#This Row],[Desplazamiento en la Matriz]]="Probabilidad"),D1321-(D1321*Tabla135[[#This Row],[Valor del control]]),AND(Tabla135[[#This Row],[No. de Control]]&gt;1,Tabla135[[#This Row],[Desplazamiento en la Matriz]]="Probabilidad"),AB1320-(AB1320*Tabla135[[#This Row],[Valor del control]]),AND(Tabla135[[#This Row],[No. de Control]]=1,Tabla135[[#This Row],[Desplazamiento en la Matriz]]="Impacto"),D1321,AND(Tabla135[[#This Row],[No. de Control]]&gt;1,Tabla135[[#This Row],[Desplazamiento en la Matriz]]="Impacto"),AB1320),""),"")</f>
        <v/>
      </c>
      <c r="AC1321" s="310" t="str" cm="1">
        <f t="array" ref="AC1321">IFERROR(IF(Tabla135[[#This Row],[Registro diligenciado]]=TRUE,_xlfn.IFS(AND(Tabla135[[#This Row],[No. de Control]]=1,Tabla135[[#This Row],[Desplazamiento en la Matriz]]="Impacto"),E1321-(E1321*Tabla135[[#This Row],[Valor del control]]),AND(Tabla135[[#This Row],[No. de Control]]&gt;1,Tabla135[[#This Row],[Desplazamiento en la Matriz]]="Impacto"),AC1320-(AC1320*Tabla135[[#This Row],[Valor del control]]),AND(Tabla135[[#This Row],[No. de Control]]=1,Tabla135[[#This Row],[Desplazamiento en la Matriz]]="Probabilidad"),E1321,AND(Tabla135[[#This Row],[No. de Control]]&gt;1,Tabla135[[#This Row],[Desplazamiento en la Matriz]]="Probabilidad"),AC1320),""),"")</f>
        <v/>
      </c>
      <c r="AD1321" s="310">
        <f>IFERROR(_xlfn.MINIFS(Tabla135[Probabilidad residual],Tabla135[Id Riesgo],Tabla135[[#This Row],[Id Riesgo]]),"")</f>
        <v>0</v>
      </c>
      <c r="AE1321" s="310">
        <f>IFERROR(_xlfn.MINIFS(Tabla135[Impacto residual],Tabla135[Id Riesgo],Tabla135[[#This Row],[Id Riesgo]]),"")</f>
        <v>0</v>
      </c>
      <c r="AF1321" s="310" t="str" cm="1">
        <f t="array" ref="AF132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21" s="310" t="str" cm="1">
        <f t="array" ref="AG132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2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21" s="213"/>
      <c r="AJ1321" s="727">
        <f>_xlfn.MINIFS(Tabla135[Probabilidad residual],Tabla135[Id Riesgo],Tabla135[[#This Row],[Id Riesgo]])</f>
        <v>0</v>
      </c>
      <c r="AK1321" s="727">
        <f>_xlfn.MINIFS(Tabla135[Impacto residual],Tabla135[Id Riesgo],Tabla135[[#This Row],[Id Riesgo]])</f>
        <v>0</v>
      </c>
      <c r="AL1321" s="727"/>
      <c r="AM1321" s="727"/>
      <c r="AN1321" s="213"/>
      <c r="AO1321" s="213"/>
      <c r="AP1321" s="213"/>
      <c r="AQ1321" s="213"/>
      <c r="AR1321" s="213"/>
      <c r="AS1321" s="213"/>
      <c r="AT1321" s="213"/>
      <c r="AU1321" s="213"/>
      <c r="AV1321" s="213"/>
      <c r="AW1321" s="213"/>
      <c r="AX1321" s="213"/>
      <c r="AY1321" s="213"/>
    </row>
    <row r="1322" spans="1:51" ht="14.6" x14ac:dyDescent="0.4">
      <c r="A1322" s="735" t="str">
        <f>Tabla135[[#This Row],[Id Riesgo]]</f>
        <v>RC132</v>
      </c>
      <c r="B1322" s="736" t="str">
        <f>Tabla135[[#This Row],[Riesgo]]</f>
        <v/>
      </c>
      <c r="C1322" s="742" t="b">
        <f>Tabla135[[#This Row],[Identificado en paso 1 y 2?]]</f>
        <v>0</v>
      </c>
      <c r="D1322" s="727" t="str">
        <f>_xlfn.XLOOKUP(Tabla135[[#This Row],[Id Riesgo]],Tabla13[Id Riesgo],Tabla13[Probabilidad],"",1)</f>
        <v/>
      </c>
      <c r="E1322" s="727" t="str">
        <f>IF(C1322=TRUE,_xlfn.XLOOKUP(Tabla135[[#This Row],[Id Riesgo]],Tabla13[Id Riesgo],Tabla13[Porcentaje Impacto],"",1),"")</f>
        <v/>
      </c>
      <c r="F1322" s="290" t="s">
        <v>263</v>
      </c>
      <c r="G1322" s="415" t="b">
        <f>_xlfn.XLOOKUP(F1322,Tabla13[Id Riesgo],Tabla13[Registro diligenciado],FALSE,1)</f>
        <v>0</v>
      </c>
      <c r="H1322" s="290" t="str">
        <f>IF(G1322,_xlfn.XLOOKUP(F1322,Tabla6[Id Riesgo],Tabla6[DESCRIPCIÓN DEL RIESGO],FALSE,1),"")</f>
        <v/>
      </c>
      <c r="I1322" s="327" t="str">
        <f>_xlfn.XLOOKUP(Tabla135[[#This Row],[Id Riesgo]],Tabla13[Id Riesgo],Tabla13[Probabilidad])</f>
        <v/>
      </c>
      <c r="J1322" s="327" t="str">
        <f>_xlfn.XLOOKUP(Tabla135[[#This Row],[Id Riesgo]],Tabla13[Id Riesgo],Tabla13[Porcentaje Impacto],"",1)</f>
        <v/>
      </c>
      <c r="K1322" s="311">
        <v>1</v>
      </c>
      <c r="L1322" s="314"/>
      <c r="M1322" s="314"/>
      <c r="N1322" s="314"/>
      <c r="O1322" s="295"/>
      <c r="P1322" s="314"/>
      <c r="Q1322" s="328" t="str">
        <f>_xlfn.TEXTJOIN(" ",TRUE,Tabla135[[#This Row],[Actividad - Acción ¿Qué?
Inicia con verbo]],Tabla135[[#This Row],[Complemento
(Observaciones o desviaciones)]])</f>
        <v/>
      </c>
      <c r="R1322" s="295"/>
      <c r="S1322" s="327" t="str">
        <f>_xlfn.XLOOKUP(Tabla135[[#This Row],[Tipo de control]],Tabla7[Tipo de control],Tabla7[Peso],"",1)</f>
        <v/>
      </c>
      <c r="T1322" s="290" t="str">
        <f>_xlfn.XLOOKUP(Tabla135[[#This Row],[Tipo de control]],Tabla7[Tipo de control],Tabla7[Afectación matriz],"",1)</f>
        <v/>
      </c>
      <c r="U1322" s="295"/>
      <c r="V1322" s="327" t="str">
        <f>_xlfn.XLOOKUP(Tabla135[[#This Row],[Implementación]],Tabla11[Implementación],Tabla11[Peso],"",1)</f>
        <v/>
      </c>
      <c r="W1322" s="295"/>
      <c r="X1322" s="295"/>
      <c r="Y1322" s="295"/>
      <c r="Z1322" s="295"/>
      <c r="AA1322" s="310" t="str">
        <f>IFERROR(Tabla135[[#This Row],[Peso del control]]+Tabla135[[#This Row],[Peso de la implementación]],"")</f>
        <v/>
      </c>
      <c r="AB1322" s="310" t="str" cm="1">
        <f t="array" ref="AB1322">IFERROR(IF(Tabla135[[#This Row],[Registro diligenciado]]=TRUE,_xlfn.IFS(AND(Tabla135[[#This Row],[No. de Control]]=1,Tabla135[[#This Row],[Desplazamiento en la Matriz]]="Probabilidad"),D1322-(D1322*Tabla135[[#This Row],[Valor del control]]),AND(Tabla135[[#This Row],[No. de Control]]&gt;1,Tabla135[[#This Row],[Desplazamiento en la Matriz]]="Probabilidad"),AB1321-(AB1321*Tabla135[[#This Row],[Valor del control]]),AND(Tabla135[[#This Row],[No. de Control]]=1,Tabla135[[#This Row],[Desplazamiento en la Matriz]]="Impacto"),D1322,AND(Tabla135[[#This Row],[No. de Control]]&gt;1,Tabla135[[#This Row],[Desplazamiento en la Matriz]]="Impacto"),AB1321),""),"")</f>
        <v/>
      </c>
      <c r="AC1322" s="310" t="str" cm="1">
        <f t="array" ref="AC1322">IFERROR(IF(Tabla135[[#This Row],[Registro diligenciado]]=TRUE,_xlfn.IFS(AND(Tabla135[[#This Row],[No. de Control]]=1,Tabla135[[#This Row],[Desplazamiento en la Matriz]]="Impacto"),E1322-(E1322*Tabla135[[#This Row],[Valor del control]]),AND(Tabla135[[#This Row],[No. de Control]]&gt;1,Tabla135[[#This Row],[Desplazamiento en la Matriz]]="Impacto"),AC1321-(AC1321*Tabla135[[#This Row],[Valor del control]]),AND(Tabla135[[#This Row],[No. de Control]]=1,Tabla135[[#This Row],[Desplazamiento en la Matriz]]="Probabilidad"),E1322,AND(Tabla135[[#This Row],[No. de Control]]&gt;1,Tabla135[[#This Row],[Desplazamiento en la Matriz]]="Probabilidad"),AC1321),""),"")</f>
        <v/>
      </c>
      <c r="AD1322" s="310">
        <f>IFERROR(_xlfn.MINIFS(Tabla135[Probabilidad residual],Tabla135[Id Riesgo],Tabla135[[#This Row],[Id Riesgo]]),"")</f>
        <v>0</v>
      </c>
      <c r="AE1322" s="310">
        <f>IFERROR(_xlfn.MINIFS(Tabla135[Impacto residual],Tabla135[Id Riesgo],Tabla135[[#This Row],[Id Riesgo]]),"")</f>
        <v>0</v>
      </c>
      <c r="AF1322" s="310" t="str" cm="1">
        <f t="array" ref="AF132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22" s="310" t="str" cm="1">
        <f t="array" ref="AG132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2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22" s="213"/>
      <c r="AJ1322" s="727">
        <f>_xlfn.MINIFS(Tabla135[Probabilidad residual],Tabla135[Id Riesgo],Tabla135[[#This Row],[Id Riesgo]])</f>
        <v>0</v>
      </c>
      <c r="AK1322" s="727">
        <f>_xlfn.MINIFS(Tabla135[Impacto residual],Tabla135[Id Riesgo],Tabla135[[#This Row],[Id Riesgo]])</f>
        <v>0</v>
      </c>
      <c r="AL1322" s="727" t="str" cm="1">
        <f t="array" ref="AL1322">IFERROR(_xlfn.IFS(AND(AJ1322&gt;=CONFIGURACIÓN!$BF$6,AJ1322&lt;=CONFIGURACIÓN!$BG$6),CONFIGURACIÓN!$BE$6,AND(AJ1322&gt;=CONFIGURACIÓN!$BF$7,AJ1322&lt;=CONFIGURACIÓN!$BG$7),CONFIGURACIÓN!$BE$7,AND(AJ1322&gt;=CONFIGURACIÓN!$BF$8,AJ1322&lt;=CONFIGURACIÓN!$BG$8),CONFIGURACIÓN!$BE$8,AND(AJ1322&gt;=CONFIGURACIÓN!$BF$9,AJ1322&lt;=CONFIGURACIÓN!$BG$9),CONFIGURACIÓN!$BE$9,AND(AJ1322&gt;=CONFIGURACIÓN!$BF$10,AJ1322&lt;=CONFIGURACIÓN!$BG$10),CONFIGURACIÓN!$BE$10),"")</f>
        <v/>
      </c>
      <c r="AM1322" s="727" t="str" cm="1">
        <f t="array" ref="AM1322">IFERROR(_xlfn.IFS(AND(AK1322&gt;=CONFIGURACIÓN!$BJ$6,AK1322&lt;=CONFIGURACIÓN!$BK$6),CONFIGURACIÓN!$BI$6,AND(AK1322&gt;=CONFIGURACIÓN!$BJ$7,AK1322&lt;=CONFIGURACIÓN!$BK$7),CONFIGURACIÓN!$BI$7,AND(AK1322&gt;=CONFIGURACIÓN!$BJ$8,AK1322&lt;=CONFIGURACIÓN!$BK$8),CONFIGURACIÓN!$BI$8,AND(AK1322&gt;=CONFIGURACIÓN!$BJ$9,AK1322&lt;=CONFIGURACIÓN!$BK$9),CONFIGURACIÓN!$BI$9,AND(AK1322&gt;=CONFIGURACIÓN!$BJ$10,AK1322&lt;=CONFIGURACIÓN!$BK$10),CONFIGURACIÓN!$BI$10),"")</f>
        <v/>
      </c>
      <c r="AN1322" s="213"/>
      <c r="AO1322" s="213"/>
      <c r="AP1322" s="213"/>
      <c r="AQ1322" s="213"/>
      <c r="AR1322" s="213"/>
      <c r="AS1322" s="213"/>
      <c r="AT1322" s="213"/>
      <c r="AU1322" s="213"/>
      <c r="AV1322" s="213"/>
      <c r="AW1322" s="213"/>
      <c r="AX1322" s="213"/>
      <c r="AY1322" s="213"/>
    </row>
    <row r="1323" spans="1:51" ht="14.6" x14ac:dyDescent="0.4">
      <c r="A1323" s="735" t="str">
        <f>Tabla135[[#This Row],[Id Riesgo]]</f>
        <v>RC132</v>
      </c>
      <c r="B1323" s="736" t="str">
        <f>Tabla135[[#This Row],[Riesgo]]</f>
        <v/>
      </c>
      <c r="C1323" s="742" t="b">
        <f>Tabla135[[#This Row],[Identificado en paso 1 y 2?]]</f>
        <v>0</v>
      </c>
      <c r="D1323" s="727" t="str">
        <f>_xlfn.XLOOKUP(Tabla135[[#This Row],[Id Riesgo]],Tabla13[Id Riesgo],Tabla13[Probabilidad],"",1)</f>
        <v/>
      </c>
      <c r="E1323" s="727" t="str">
        <f>IF(C1323=TRUE,_xlfn.XLOOKUP(Tabla135[[#This Row],[Id Riesgo]],Tabla13[Id Riesgo],Tabla13[Porcentaje Impacto],"",1),"")</f>
        <v/>
      </c>
      <c r="F1323" s="290" t="str">
        <f t="shared" ref="F1323:F1331" si="131">F1322</f>
        <v>RC132</v>
      </c>
      <c r="G1323" s="415" t="b">
        <f>_xlfn.XLOOKUP(F1323,Tabla13[Id Riesgo],Tabla13[Registro diligenciado],FALSE,1)</f>
        <v>0</v>
      </c>
      <c r="H1323" s="290" t="str">
        <f>IF(G1323,_xlfn.XLOOKUP(F1323,Tabla6[Id Riesgo],Tabla6[DESCRIPCIÓN DEL RIESGO],FALSE,1),"")</f>
        <v/>
      </c>
      <c r="I1323" s="327" t="str">
        <f>_xlfn.XLOOKUP(Tabla135[[#This Row],[Id Riesgo]],Tabla13[Id Riesgo],Tabla13[Probabilidad])</f>
        <v/>
      </c>
      <c r="J1323" s="327" t="str">
        <f>_xlfn.XLOOKUP(Tabla135[[#This Row],[Id Riesgo]],Tabla13[Id Riesgo],Tabla13[Porcentaje Impacto],"",1)</f>
        <v/>
      </c>
      <c r="K1323" s="311">
        <v>2</v>
      </c>
      <c r="L1323" s="314"/>
      <c r="M1323" s="314"/>
      <c r="N1323" s="314"/>
      <c r="O1323" s="295"/>
      <c r="P1323" s="314"/>
      <c r="Q1323" s="328" t="str">
        <f>_xlfn.TEXTJOIN(" ",TRUE,Tabla135[[#This Row],[Actividad - Acción ¿Qué?
Inicia con verbo]],Tabla135[[#This Row],[Complemento
(Observaciones o desviaciones)]])</f>
        <v/>
      </c>
      <c r="R1323" s="295"/>
      <c r="S1323" s="327" t="str">
        <f>_xlfn.XLOOKUP(Tabla135[[#This Row],[Tipo de control]],Tabla7[Tipo de control],Tabla7[Peso],"",1)</f>
        <v/>
      </c>
      <c r="T1323" s="290" t="str">
        <f>_xlfn.XLOOKUP(Tabla135[[#This Row],[Tipo de control]],Tabla7[Tipo de control],Tabla7[Afectación matriz],"",1)</f>
        <v/>
      </c>
      <c r="U1323" s="295"/>
      <c r="V1323" s="327" t="str">
        <f>_xlfn.XLOOKUP(Tabla135[[#This Row],[Implementación]],Tabla11[Implementación],Tabla11[Peso],"",1)</f>
        <v/>
      </c>
      <c r="W1323" s="295"/>
      <c r="X1323" s="295"/>
      <c r="Y1323" s="295"/>
      <c r="Z1323" s="295"/>
      <c r="AA1323" s="310" t="str">
        <f>IFERROR(Tabla135[[#This Row],[Peso del control]]+Tabla135[[#This Row],[Peso de la implementación]],"")</f>
        <v/>
      </c>
      <c r="AB1323" s="310" t="str" cm="1">
        <f t="array" ref="AB1323">IFERROR(IF(Tabla135[[#This Row],[Registro diligenciado]]=TRUE,_xlfn.IFS(AND(Tabla135[[#This Row],[No. de Control]]=1,Tabla135[[#This Row],[Desplazamiento en la Matriz]]="Probabilidad"),D1323-(D1323*Tabla135[[#This Row],[Valor del control]]),AND(Tabla135[[#This Row],[No. de Control]]&gt;1,Tabla135[[#This Row],[Desplazamiento en la Matriz]]="Probabilidad"),AB1322-(AB1322*Tabla135[[#This Row],[Valor del control]]),AND(Tabla135[[#This Row],[No. de Control]]=1,Tabla135[[#This Row],[Desplazamiento en la Matriz]]="Impacto"),D1323,AND(Tabla135[[#This Row],[No. de Control]]&gt;1,Tabla135[[#This Row],[Desplazamiento en la Matriz]]="Impacto"),AB1322),""),"")</f>
        <v/>
      </c>
      <c r="AC1323" s="310" t="str" cm="1">
        <f t="array" ref="AC1323">IFERROR(IF(Tabla135[[#This Row],[Registro diligenciado]]=TRUE,_xlfn.IFS(AND(Tabla135[[#This Row],[No. de Control]]=1,Tabla135[[#This Row],[Desplazamiento en la Matriz]]="Impacto"),E1323-(E1323*Tabla135[[#This Row],[Valor del control]]),AND(Tabla135[[#This Row],[No. de Control]]&gt;1,Tabla135[[#This Row],[Desplazamiento en la Matriz]]="Impacto"),AC1322-(AC1322*Tabla135[[#This Row],[Valor del control]]),AND(Tabla135[[#This Row],[No. de Control]]=1,Tabla135[[#This Row],[Desplazamiento en la Matriz]]="Probabilidad"),E1323,AND(Tabla135[[#This Row],[No. de Control]]&gt;1,Tabla135[[#This Row],[Desplazamiento en la Matriz]]="Probabilidad"),AC1322),""),"")</f>
        <v/>
      </c>
      <c r="AD1323" s="310">
        <f>IFERROR(_xlfn.MINIFS(Tabla135[Probabilidad residual],Tabla135[Id Riesgo],Tabla135[[#This Row],[Id Riesgo]]),"")</f>
        <v>0</v>
      </c>
      <c r="AE1323" s="310">
        <f>IFERROR(_xlfn.MINIFS(Tabla135[Impacto residual],Tabla135[Id Riesgo],Tabla135[[#This Row],[Id Riesgo]]),"")</f>
        <v>0</v>
      </c>
      <c r="AF1323" s="310" t="str" cm="1">
        <f t="array" ref="AF132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23" s="310" t="str" cm="1">
        <f t="array" ref="AG132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2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23" s="213"/>
      <c r="AJ1323" s="727">
        <f>_xlfn.MINIFS(Tabla135[Probabilidad residual],Tabla135[Id Riesgo],Tabla135[[#This Row],[Id Riesgo]])</f>
        <v>0</v>
      </c>
      <c r="AK1323" s="727">
        <f>_xlfn.MINIFS(Tabla135[Impacto residual],Tabla135[Id Riesgo],Tabla135[[#This Row],[Id Riesgo]])</f>
        <v>0</v>
      </c>
      <c r="AL1323" s="727"/>
      <c r="AM1323" s="727"/>
      <c r="AN1323" s="213"/>
      <c r="AO1323" s="213"/>
      <c r="AP1323" s="213"/>
      <c r="AQ1323" s="213"/>
      <c r="AR1323" s="213"/>
      <c r="AS1323" s="213"/>
      <c r="AT1323" s="213"/>
      <c r="AU1323" s="213"/>
      <c r="AV1323" s="213"/>
      <c r="AW1323" s="213"/>
      <c r="AX1323" s="213"/>
      <c r="AY1323" s="213"/>
    </row>
    <row r="1324" spans="1:51" ht="14.6" x14ac:dyDescent="0.4">
      <c r="A1324" s="735" t="str">
        <f>Tabla135[[#This Row],[Id Riesgo]]</f>
        <v>RC132</v>
      </c>
      <c r="B1324" s="736" t="str">
        <f>Tabla135[[#This Row],[Riesgo]]</f>
        <v/>
      </c>
      <c r="C1324" s="742" t="b">
        <f>Tabla135[[#This Row],[Identificado en paso 1 y 2?]]</f>
        <v>0</v>
      </c>
      <c r="D1324" s="727" t="str">
        <f>_xlfn.XLOOKUP(Tabla135[[#This Row],[Id Riesgo]],Tabla13[Id Riesgo],Tabla13[Probabilidad],"",1)</f>
        <v/>
      </c>
      <c r="E1324" s="727" t="str">
        <f>IF(C1324=TRUE,_xlfn.XLOOKUP(Tabla135[[#This Row],[Id Riesgo]],Tabla13[Id Riesgo],Tabla13[Porcentaje Impacto],"",1),"")</f>
        <v/>
      </c>
      <c r="F1324" s="290" t="str">
        <f t="shared" si="131"/>
        <v>RC132</v>
      </c>
      <c r="G1324" s="415" t="b">
        <f>_xlfn.XLOOKUP(F1324,Tabla13[Id Riesgo],Tabla13[Registro diligenciado],FALSE,1)</f>
        <v>0</v>
      </c>
      <c r="H1324" s="290" t="str">
        <f>IF(G1324,_xlfn.XLOOKUP(F1324,Tabla6[Id Riesgo],Tabla6[DESCRIPCIÓN DEL RIESGO],FALSE,1),"")</f>
        <v/>
      </c>
      <c r="I1324" s="327" t="str">
        <f>_xlfn.XLOOKUP(Tabla135[[#This Row],[Id Riesgo]],Tabla13[Id Riesgo],Tabla13[Probabilidad])</f>
        <v/>
      </c>
      <c r="J1324" s="327" t="str">
        <f>_xlfn.XLOOKUP(Tabla135[[#This Row],[Id Riesgo]],Tabla13[Id Riesgo],Tabla13[Porcentaje Impacto],"",1)</f>
        <v/>
      </c>
      <c r="K1324" s="311">
        <v>3</v>
      </c>
      <c r="L1324" s="314"/>
      <c r="M1324" s="314"/>
      <c r="N1324" s="314"/>
      <c r="O1324" s="295"/>
      <c r="P1324" s="314"/>
      <c r="Q1324" s="328" t="str">
        <f>_xlfn.TEXTJOIN(" ",TRUE,Tabla135[[#This Row],[Actividad - Acción ¿Qué?
Inicia con verbo]],Tabla135[[#This Row],[Complemento
(Observaciones o desviaciones)]])</f>
        <v/>
      </c>
      <c r="R1324" s="295"/>
      <c r="S1324" s="327" t="str">
        <f>_xlfn.XLOOKUP(Tabla135[[#This Row],[Tipo de control]],Tabla7[Tipo de control],Tabla7[Peso],"",1)</f>
        <v/>
      </c>
      <c r="T1324" s="290" t="str">
        <f>_xlfn.XLOOKUP(Tabla135[[#This Row],[Tipo de control]],Tabla7[Tipo de control],Tabla7[Afectación matriz],"",1)</f>
        <v/>
      </c>
      <c r="U1324" s="295"/>
      <c r="V1324" s="327" t="str">
        <f>_xlfn.XLOOKUP(Tabla135[[#This Row],[Implementación]],Tabla11[Implementación],Tabla11[Peso],"",1)</f>
        <v/>
      </c>
      <c r="W1324" s="295"/>
      <c r="X1324" s="295"/>
      <c r="Y1324" s="295"/>
      <c r="Z1324" s="295"/>
      <c r="AA1324" s="310" t="str">
        <f>IFERROR(Tabla135[[#This Row],[Peso del control]]+Tabla135[[#This Row],[Peso de la implementación]],"")</f>
        <v/>
      </c>
      <c r="AB1324" s="310" t="str" cm="1">
        <f t="array" ref="AB1324">IFERROR(IF(Tabla135[[#This Row],[Registro diligenciado]]=TRUE,_xlfn.IFS(AND(Tabla135[[#This Row],[No. de Control]]=1,Tabla135[[#This Row],[Desplazamiento en la Matriz]]="Probabilidad"),D1324-(D1324*Tabla135[[#This Row],[Valor del control]]),AND(Tabla135[[#This Row],[No. de Control]]&gt;1,Tabla135[[#This Row],[Desplazamiento en la Matriz]]="Probabilidad"),AB1323-(AB1323*Tabla135[[#This Row],[Valor del control]]),AND(Tabla135[[#This Row],[No. de Control]]=1,Tabla135[[#This Row],[Desplazamiento en la Matriz]]="Impacto"),D1324,AND(Tabla135[[#This Row],[No. de Control]]&gt;1,Tabla135[[#This Row],[Desplazamiento en la Matriz]]="Impacto"),AB1323),""),"")</f>
        <v/>
      </c>
      <c r="AC1324" s="310" t="str" cm="1">
        <f t="array" ref="AC1324">IFERROR(IF(Tabla135[[#This Row],[Registro diligenciado]]=TRUE,_xlfn.IFS(AND(Tabla135[[#This Row],[No. de Control]]=1,Tabla135[[#This Row],[Desplazamiento en la Matriz]]="Impacto"),E1324-(E1324*Tabla135[[#This Row],[Valor del control]]),AND(Tabla135[[#This Row],[No. de Control]]&gt;1,Tabla135[[#This Row],[Desplazamiento en la Matriz]]="Impacto"),AC1323-(AC1323*Tabla135[[#This Row],[Valor del control]]),AND(Tabla135[[#This Row],[No. de Control]]=1,Tabla135[[#This Row],[Desplazamiento en la Matriz]]="Probabilidad"),E1324,AND(Tabla135[[#This Row],[No. de Control]]&gt;1,Tabla135[[#This Row],[Desplazamiento en la Matriz]]="Probabilidad"),AC1323),""),"")</f>
        <v/>
      </c>
      <c r="AD1324" s="310">
        <f>IFERROR(_xlfn.MINIFS(Tabla135[Probabilidad residual],Tabla135[Id Riesgo],Tabla135[[#This Row],[Id Riesgo]]),"")</f>
        <v>0</v>
      </c>
      <c r="AE1324" s="310">
        <f>IFERROR(_xlfn.MINIFS(Tabla135[Impacto residual],Tabla135[Id Riesgo],Tabla135[[#This Row],[Id Riesgo]]),"")</f>
        <v>0</v>
      </c>
      <c r="AF1324" s="310" t="str" cm="1">
        <f t="array" ref="AF132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24" s="310" t="str" cm="1">
        <f t="array" ref="AG132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2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24" s="213"/>
      <c r="AJ1324" s="727">
        <f>_xlfn.MINIFS(Tabla135[Probabilidad residual],Tabla135[Id Riesgo],Tabla135[[#This Row],[Id Riesgo]])</f>
        <v>0</v>
      </c>
      <c r="AK1324" s="727">
        <f>_xlfn.MINIFS(Tabla135[Impacto residual],Tabla135[Id Riesgo],Tabla135[[#This Row],[Id Riesgo]])</f>
        <v>0</v>
      </c>
      <c r="AL1324" s="727"/>
      <c r="AM1324" s="727"/>
      <c r="AN1324" s="213"/>
      <c r="AO1324" s="213"/>
      <c r="AP1324" s="213"/>
      <c r="AQ1324" s="213"/>
      <c r="AR1324" s="213"/>
      <c r="AS1324" s="213"/>
      <c r="AT1324" s="213"/>
      <c r="AU1324" s="213"/>
      <c r="AV1324" s="213"/>
      <c r="AW1324" s="213"/>
      <c r="AX1324" s="213"/>
      <c r="AY1324" s="213"/>
    </row>
    <row r="1325" spans="1:51" ht="14.6" x14ac:dyDescent="0.4">
      <c r="A1325" s="735" t="str">
        <f>Tabla135[[#This Row],[Id Riesgo]]</f>
        <v>RC132</v>
      </c>
      <c r="B1325" s="736" t="str">
        <f>Tabla135[[#This Row],[Riesgo]]</f>
        <v/>
      </c>
      <c r="C1325" s="742" t="b">
        <f>Tabla135[[#This Row],[Identificado en paso 1 y 2?]]</f>
        <v>0</v>
      </c>
      <c r="D1325" s="727" t="str">
        <f>_xlfn.XLOOKUP(Tabla135[[#This Row],[Id Riesgo]],Tabla13[Id Riesgo],Tabla13[Probabilidad],"",1)</f>
        <v/>
      </c>
      <c r="E1325" s="727" t="str">
        <f>IF(C1325=TRUE,_xlfn.XLOOKUP(Tabla135[[#This Row],[Id Riesgo]],Tabla13[Id Riesgo],Tabla13[Porcentaje Impacto],"",1),"")</f>
        <v/>
      </c>
      <c r="F1325" s="290" t="str">
        <f t="shared" si="131"/>
        <v>RC132</v>
      </c>
      <c r="G1325" s="415" t="b">
        <f>_xlfn.XLOOKUP(F1325,Tabla13[Id Riesgo],Tabla13[Registro diligenciado],FALSE,1)</f>
        <v>0</v>
      </c>
      <c r="H1325" s="290" t="str">
        <f>IF(G1325,_xlfn.XLOOKUP(F1325,Tabla6[Id Riesgo],Tabla6[DESCRIPCIÓN DEL RIESGO],FALSE,1),"")</f>
        <v/>
      </c>
      <c r="I1325" s="327" t="str">
        <f>_xlfn.XLOOKUP(Tabla135[[#This Row],[Id Riesgo]],Tabla13[Id Riesgo],Tabla13[Probabilidad])</f>
        <v/>
      </c>
      <c r="J1325" s="327" t="str">
        <f>_xlfn.XLOOKUP(Tabla135[[#This Row],[Id Riesgo]],Tabla13[Id Riesgo],Tabla13[Porcentaje Impacto],"",1)</f>
        <v/>
      </c>
      <c r="K1325" s="311">
        <v>4</v>
      </c>
      <c r="L1325" s="314"/>
      <c r="M1325" s="314"/>
      <c r="N1325" s="314"/>
      <c r="O1325" s="295"/>
      <c r="P1325" s="314"/>
      <c r="Q1325" s="328" t="str">
        <f>_xlfn.TEXTJOIN(" ",TRUE,Tabla135[[#This Row],[Actividad - Acción ¿Qué?
Inicia con verbo]],Tabla135[[#This Row],[Complemento
(Observaciones o desviaciones)]])</f>
        <v/>
      </c>
      <c r="R1325" s="295"/>
      <c r="S1325" s="327" t="str">
        <f>_xlfn.XLOOKUP(Tabla135[[#This Row],[Tipo de control]],Tabla7[Tipo de control],Tabla7[Peso],"",1)</f>
        <v/>
      </c>
      <c r="T1325" s="290" t="str">
        <f>_xlfn.XLOOKUP(Tabla135[[#This Row],[Tipo de control]],Tabla7[Tipo de control],Tabla7[Afectación matriz],"",1)</f>
        <v/>
      </c>
      <c r="U1325" s="295"/>
      <c r="V1325" s="327" t="str">
        <f>_xlfn.XLOOKUP(Tabla135[[#This Row],[Implementación]],Tabla11[Implementación],Tabla11[Peso],"",1)</f>
        <v/>
      </c>
      <c r="W1325" s="295"/>
      <c r="X1325" s="295"/>
      <c r="Y1325" s="295"/>
      <c r="Z1325" s="295"/>
      <c r="AA1325" s="310" t="str">
        <f>IFERROR(Tabla135[[#This Row],[Peso del control]]+Tabla135[[#This Row],[Peso de la implementación]],"")</f>
        <v/>
      </c>
      <c r="AB1325" s="310" t="str" cm="1">
        <f t="array" ref="AB1325">IFERROR(IF(Tabla135[[#This Row],[Registro diligenciado]]=TRUE,_xlfn.IFS(AND(Tabla135[[#This Row],[No. de Control]]=1,Tabla135[[#This Row],[Desplazamiento en la Matriz]]="Probabilidad"),D1325-(D1325*Tabla135[[#This Row],[Valor del control]]),AND(Tabla135[[#This Row],[No. de Control]]&gt;1,Tabla135[[#This Row],[Desplazamiento en la Matriz]]="Probabilidad"),AB1324-(AB1324*Tabla135[[#This Row],[Valor del control]]),AND(Tabla135[[#This Row],[No. de Control]]=1,Tabla135[[#This Row],[Desplazamiento en la Matriz]]="Impacto"),D1325,AND(Tabla135[[#This Row],[No. de Control]]&gt;1,Tabla135[[#This Row],[Desplazamiento en la Matriz]]="Impacto"),AB1324),""),"")</f>
        <v/>
      </c>
      <c r="AC1325" s="310" t="str" cm="1">
        <f t="array" ref="AC1325">IFERROR(IF(Tabla135[[#This Row],[Registro diligenciado]]=TRUE,_xlfn.IFS(AND(Tabla135[[#This Row],[No. de Control]]=1,Tabla135[[#This Row],[Desplazamiento en la Matriz]]="Impacto"),E1325-(E1325*Tabla135[[#This Row],[Valor del control]]),AND(Tabla135[[#This Row],[No. de Control]]&gt;1,Tabla135[[#This Row],[Desplazamiento en la Matriz]]="Impacto"),AC1324-(AC1324*Tabla135[[#This Row],[Valor del control]]),AND(Tabla135[[#This Row],[No. de Control]]=1,Tabla135[[#This Row],[Desplazamiento en la Matriz]]="Probabilidad"),E1325,AND(Tabla135[[#This Row],[No. de Control]]&gt;1,Tabla135[[#This Row],[Desplazamiento en la Matriz]]="Probabilidad"),AC1324),""),"")</f>
        <v/>
      </c>
      <c r="AD1325" s="310">
        <f>IFERROR(_xlfn.MINIFS(Tabla135[Probabilidad residual],Tabla135[Id Riesgo],Tabla135[[#This Row],[Id Riesgo]]),"")</f>
        <v>0</v>
      </c>
      <c r="AE1325" s="310">
        <f>IFERROR(_xlfn.MINIFS(Tabla135[Impacto residual],Tabla135[Id Riesgo],Tabla135[[#This Row],[Id Riesgo]]),"")</f>
        <v>0</v>
      </c>
      <c r="AF1325" s="310" t="str" cm="1">
        <f t="array" ref="AF132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25" s="310" t="str" cm="1">
        <f t="array" ref="AG132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2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25" s="213"/>
      <c r="AJ1325" s="727">
        <f>_xlfn.MINIFS(Tabla135[Probabilidad residual],Tabla135[Id Riesgo],Tabla135[[#This Row],[Id Riesgo]])</f>
        <v>0</v>
      </c>
      <c r="AK1325" s="727">
        <f>_xlfn.MINIFS(Tabla135[Impacto residual],Tabla135[Id Riesgo],Tabla135[[#This Row],[Id Riesgo]])</f>
        <v>0</v>
      </c>
      <c r="AL1325" s="727"/>
      <c r="AM1325" s="727"/>
      <c r="AN1325" s="213"/>
      <c r="AO1325" s="213"/>
      <c r="AP1325" s="213"/>
      <c r="AQ1325" s="213"/>
      <c r="AR1325" s="213"/>
      <c r="AS1325" s="213"/>
      <c r="AT1325" s="213"/>
      <c r="AU1325" s="213"/>
      <c r="AV1325" s="213"/>
      <c r="AW1325" s="213"/>
      <c r="AX1325" s="213"/>
      <c r="AY1325" s="213"/>
    </row>
    <row r="1326" spans="1:51" ht="14.6" x14ac:dyDescent="0.4">
      <c r="A1326" s="735" t="str">
        <f>Tabla135[[#This Row],[Id Riesgo]]</f>
        <v>RC132</v>
      </c>
      <c r="B1326" s="736" t="str">
        <f>Tabla135[[#This Row],[Riesgo]]</f>
        <v/>
      </c>
      <c r="C1326" s="742" t="b">
        <f>Tabla135[[#This Row],[Identificado en paso 1 y 2?]]</f>
        <v>0</v>
      </c>
      <c r="D1326" s="727" t="str">
        <f>_xlfn.XLOOKUP(Tabla135[[#This Row],[Id Riesgo]],Tabla13[Id Riesgo],Tabla13[Probabilidad],"",1)</f>
        <v/>
      </c>
      <c r="E1326" s="727" t="str">
        <f>IF(C1326=TRUE,_xlfn.XLOOKUP(Tabla135[[#This Row],[Id Riesgo]],Tabla13[Id Riesgo],Tabla13[Porcentaje Impacto],"",1),"")</f>
        <v/>
      </c>
      <c r="F1326" s="290" t="str">
        <f t="shared" si="131"/>
        <v>RC132</v>
      </c>
      <c r="G1326" s="415" t="b">
        <f>_xlfn.XLOOKUP(F1326,Tabla13[Id Riesgo],Tabla13[Registro diligenciado],FALSE,1)</f>
        <v>0</v>
      </c>
      <c r="H1326" s="290" t="str">
        <f>IF(G1326,_xlfn.XLOOKUP(F1326,Tabla6[Id Riesgo],Tabla6[DESCRIPCIÓN DEL RIESGO],FALSE,1),"")</f>
        <v/>
      </c>
      <c r="I1326" s="327" t="str">
        <f>_xlfn.XLOOKUP(Tabla135[[#This Row],[Id Riesgo]],Tabla13[Id Riesgo],Tabla13[Probabilidad])</f>
        <v/>
      </c>
      <c r="J1326" s="327" t="str">
        <f>_xlfn.XLOOKUP(Tabla135[[#This Row],[Id Riesgo]],Tabla13[Id Riesgo],Tabla13[Porcentaje Impacto],"",1)</f>
        <v/>
      </c>
      <c r="K1326" s="311">
        <v>5</v>
      </c>
      <c r="L1326" s="314"/>
      <c r="M1326" s="314"/>
      <c r="N1326" s="314"/>
      <c r="O1326" s="295"/>
      <c r="P1326" s="314"/>
      <c r="Q1326" s="328" t="str">
        <f>_xlfn.TEXTJOIN(" ",TRUE,Tabla135[[#This Row],[Actividad - Acción ¿Qué?
Inicia con verbo]],Tabla135[[#This Row],[Complemento
(Observaciones o desviaciones)]])</f>
        <v/>
      </c>
      <c r="R1326" s="295"/>
      <c r="S1326" s="327" t="str">
        <f>_xlfn.XLOOKUP(Tabla135[[#This Row],[Tipo de control]],Tabla7[Tipo de control],Tabla7[Peso],"",1)</f>
        <v/>
      </c>
      <c r="T1326" s="290" t="str">
        <f>_xlfn.XLOOKUP(Tabla135[[#This Row],[Tipo de control]],Tabla7[Tipo de control],Tabla7[Afectación matriz],"",1)</f>
        <v/>
      </c>
      <c r="U1326" s="295"/>
      <c r="V1326" s="327" t="str">
        <f>_xlfn.XLOOKUP(Tabla135[[#This Row],[Implementación]],Tabla11[Implementación],Tabla11[Peso],"",1)</f>
        <v/>
      </c>
      <c r="W1326" s="295"/>
      <c r="X1326" s="295"/>
      <c r="Y1326" s="295"/>
      <c r="Z1326" s="295"/>
      <c r="AA1326" s="310" t="str">
        <f>IFERROR(Tabla135[[#This Row],[Peso del control]]+Tabla135[[#This Row],[Peso de la implementación]],"")</f>
        <v/>
      </c>
      <c r="AB1326" s="310" t="str" cm="1">
        <f t="array" ref="AB1326">IFERROR(IF(Tabla135[[#This Row],[Registro diligenciado]]=TRUE,_xlfn.IFS(AND(Tabla135[[#This Row],[No. de Control]]=1,Tabla135[[#This Row],[Desplazamiento en la Matriz]]="Probabilidad"),D1326-(D1326*Tabla135[[#This Row],[Valor del control]]),AND(Tabla135[[#This Row],[No. de Control]]&gt;1,Tabla135[[#This Row],[Desplazamiento en la Matriz]]="Probabilidad"),AB1325-(AB1325*Tabla135[[#This Row],[Valor del control]]),AND(Tabla135[[#This Row],[No. de Control]]=1,Tabla135[[#This Row],[Desplazamiento en la Matriz]]="Impacto"),D1326,AND(Tabla135[[#This Row],[No. de Control]]&gt;1,Tabla135[[#This Row],[Desplazamiento en la Matriz]]="Impacto"),AB1325),""),"")</f>
        <v/>
      </c>
      <c r="AC1326" s="310" t="str" cm="1">
        <f t="array" ref="AC1326">IFERROR(IF(Tabla135[[#This Row],[Registro diligenciado]]=TRUE,_xlfn.IFS(AND(Tabla135[[#This Row],[No. de Control]]=1,Tabla135[[#This Row],[Desplazamiento en la Matriz]]="Impacto"),E1326-(E1326*Tabla135[[#This Row],[Valor del control]]),AND(Tabla135[[#This Row],[No. de Control]]&gt;1,Tabla135[[#This Row],[Desplazamiento en la Matriz]]="Impacto"),AC1325-(AC1325*Tabla135[[#This Row],[Valor del control]]),AND(Tabla135[[#This Row],[No. de Control]]=1,Tabla135[[#This Row],[Desplazamiento en la Matriz]]="Probabilidad"),E1326,AND(Tabla135[[#This Row],[No. de Control]]&gt;1,Tabla135[[#This Row],[Desplazamiento en la Matriz]]="Probabilidad"),AC1325),""),"")</f>
        <v/>
      </c>
      <c r="AD1326" s="310">
        <f>IFERROR(_xlfn.MINIFS(Tabla135[Probabilidad residual],Tabla135[Id Riesgo],Tabla135[[#This Row],[Id Riesgo]]),"")</f>
        <v>0</v>
      </c>
      <c r="AE1326" s="310">
        <f>IFERROR(_xlfn.MINIFS(Tabla135[Impacto residual],Tabla135[Id Riesgo],Tabla135[[#This Row],[Id Riesgo]]),"")</f>
        <v>0</v>
      </c>
      <c r="AF1326" s="310" t="str" cm="1">
        <f t="array" ref="AF132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26" s="310" t="str" cm="1">
        <f t="array" ref="AG132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2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26" s="213"/>
      <c r="AJ1326" s="727">
        <f>_xlfn.MINIFS(Tabla135[Probabilidad residual],Tabla135[Id Riesgo],Tabla135[[#This Row],[Id Riesgo]])</f>
        <v>0</v>
      </c>
      <c r="AK1326" s="727">
        <f>_xlfn.MINIFS(Tabla135[Impacto residual],Tabla135[Id Riesgo],Tabla135[[#This Row],[Id Riesgo]])</f>
        <v>0</v>
      </c>
      <c r="AL1326" s="727"/>
      <c r="AM1326" s="727"/>
      <c r="AN1326" s="213"/>
      <c r="AO1326" s="213"/>
      <c r="AP1326" s="213"/>
      <c r="AQ1326" s="213"/>
      <c r="AR1326" s="213"/>
      <c r="AS1326" s="213"/>
      <c r="AT1326" s="213"/>
      <c r="AU1326" s="213"/>
      <c r="AV1326" s="213"/>
      <c r="AW1326" s="213"/>
      <c r="AX1326" s="213"/>
      <c r="AY1326" s="213"/>
    </row>
    <row r="1327" spans="1:51" ht="14.6" x14ac:dyDescent="0.4">
      <c r="A1327" s="735" t="str">
        <f>Tabla135[[#This Row],[Id Riesgo]]</f>
        <v>RC132</v>
      </c>
      <c r="B1327" s="736" t="str">
        <f>Tabla135[[#This Row],[Riesgo]]</f>
        <v/>
      </c>
      <c r="C1327" s="742" t="b">
        <f>Tabla135[[#This Row],[Identificado en paso 1 y 2?]]</f>
        <v>0</v>
      </c>
      <c r="D1327" s="727" t="str">
        <f>_xlfn.XLOOKUP(Tabla135[[#This Row],[Id Riesgo]],Tabla13[Id Riesgo],Tabla13[Probabilidad],"",1)</f>
        <v/>
      </c>
      <c r="E1327" s="727" t="str">
        <f>IF(C1327=TRUE,_xlfn.XLOOKUP(Tabla135[[#This Row],[Id Riesgo]],Tabla13[Id Riesgo],Tabla13[Porcentaje Impacto],"",1),"")</f>
        <v/>
      </c>
      <c r="F1327" s="290" t="str">
        <f t="shared" si="131"/>
        <v>RC132</v>
      </c>
      <c r="G1327" s="415" t="b">
        <f>_xlfn.XLOOKUP(F1327,Tabla13[Id Riesgo],Tabla13[Registro diligenciado],FALSE,1)</f>
        <v>0</v>
      </c>
      <c r="H1327" s="290" t="str">
        <f>IF(G1327,_xlfn.XLOOKUP(F1327,Tabla6[Id Riesgo],Tabla6[DESCRIPCIÓN DEL RIESGO],FALSE,1),"")</f>
        <v/>
      </c>
      <c r="I1327" s="327" t="str">
        <f>_xlfn.XLOOKUP(Tabla135[[#This Row],[Id Riesgo]],Tabla13[Id Riesgo],Tabla13[Probabilidad])</f>
        <v/>
      </c>
      <c r="J1327" s="327" t="str">
        <f>_xlfn.XLOOKUP(Tabla135[[#This Row],[Id Riesgo]],Tabla13[Id Riesgo],Tabla13[Porcentaje Impacto],"",1)</f>
        <v/>
      </c>
      <c r="K1327" s="311">
        <v>6</v>
      </c>
      <c r="L1327" s="314"/>
      <c r="M1327" s="314"/>
      <c r="N1327" s="314"/>
      <c r="O1327" s="295"/>
      <c r="P1327" s="314"/>
      <c r="Q1327" s="328" t="str">
        <f>_xlfn.TEXTJOIN(" ",TRUE,Tabla135[[#This Row],[Actividad - Acción ¿Qué?
Inicia con verbo]],Tabla135[[#This Row],[Complemento
(Observaciones o desviaciones)]])</f>
        <v/>
      </c>
      <c r="R1327" s="295"/>
      <c r="S1327" s="327" t="str">
        <f>_xlfn.XLOOKUP(Tabla135[[#This Row],[Tipo de control]],Tabla7[Tipo de control],Tabla7[Peso],"",1)</f>
        <v/>
      </c>
      <c r="T1327" s="290" t="str">
        <f>_xlfn.XLOOKUP(Tabla135[[#This Row],[Tipo de control]],Tabla7[Tipo de control],Tabla7[Afectación matriz],"",1)</f>
        <v/>
      </c>
      <c r="U1327" s="295"/>
      <c r="V1327" s="327" t="str">
        <f>_xlfn.XLOOKUP(Tabla135[[#This Row],[Implementación]],Tabla11[Implementación],Tabla11[Peso],"",1)</f>
        <v/>
      </c>
      <c r="W1327" s="295"/>
      <c r="X1327" s="295"/>
      <c r="Y1327" s="295"/>
      <c r="Z1327" s="295"/>
      <c r="AA1327" s="310" t="str">
        <f>IFERROR(Tabla135[[#This Row],[Peso del control]]+Tabla135[[#This Row],[Peso de la implementación]],"")</f>
        <v/>
      </c>
      <c r="AB1327" s="310" t="str" cm="1">
        <f t="array" ref="AB1327">IFERROR(IF(Tabla135[[#This Row],[Registro diligenciado]]=TRUE,_xlfn.IFS(AND(Tabla135[[#This Row],[No. de Control]]=1,Tabla135[[#This Row],[Desplazamiento en la Matriz]]="Probabilidad"),D1327-(D1327*Tabla135[[#This Row],[Valor del control]]),AND(Tabla135[[#This Row],[No. de Control]]&gt;1,Tabla135[[#This Row],[Desplazamiento en la Matriz]]="Probabilidad"),AB1326-(AB1326*Tabla135[[#This Row],[Valor del control]]),AND(Tabla135[[#This Row],[No. de Control]]=1,Tabla135[[#This Row],[Desplazamiento en la Matriz]]="Impacto"),D1327,AND(Tabla135[[#This Row],[No. de Control]]&gt;1,Tabla135[[#This Row],[Desplazamiento en la Matriz]]="Impacto"),AB1326),""),"")</f>
        <v/>
      </c>
      <c r="AC1327" s="310" t="str" cm="1">
        <f t="array" ref="AC1327">IFERROR(IF(Tabla135[[#This Row],[Registro diligenciado]]=TRUE,_xlfn.IFS(AND(Tabla135[[#This Row],[No. de Control]]=1,Tabla135[[#This Row],[Desplazamiento en la Matriz]]="Impacto"),E1327-(E1327*Tabla135[[#This Row],[Valor del control]]),AND(Tabla135[[#This Row],[No. de Control]]&gt;1,Tabla135[[#This Row],[Desplazamiento en la Matriz]]="Impacto"),AC1326-(AC1326*Tabla135[[#This Row],[Valor del control]]),AND(Tabla135[[#This Row],[No. de Control]]=1,Tabla135[[#This Row],[Desplazamiento en la Matriz]]="Probabilidad"),E1327,AND(Tabla135[[#This Row],[No. de Control]]&gt;1,Tabla135[[#This Row],[Desplazamiento en la Matriz]]="Probabilidad"),AC1326),""),"")</f>
        <v/>
      </c>
      <c r="AD1327" s="310">
        <f>IFERROR(_xlfn.MINIFS(Tabla135[Probabilidad residual],Tabla135[Id Riesgo],Tabla135[[#This Row],[Id Riesgo]]),"")</f>
        <v>0</v>
      </c>
      <c r="AE1327" s="310">
        <f>IFERROR(_xlfn.MINIFS(Tabla135[Impacto residual],Tabla135[Id Riesgo],Tabla135[[#This Row],[Id Riesgo]]),"")</f>
        <v>0</v>
      </c>
      <c r="AF1327" s="310" t="str" cm="1">
        <f t="array" ref="AF132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27" s="310" t="str" cm="1">
        <f t="array" ref="AG132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2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27" s="213"/>
      <c r="AJ1327" s="727">
        <f>_xlfn.MINIFS(Tabla135[Probabilidad residual],Tabla135[Id Riesgo],Tabla135[[#This Row],[Id Riesgo]])</f>
        <v>0</v>
      </c>
      <c r="AK1327" s="727">
        <f>_xlfn.MINIFS(Tabla135[Impacto residual],Tabla135[Id Riesgo],Tabla135[[#This Row],[Id Riesgo]])</f>
        <v>0</v>
      </c>
      <c r="AL1327" s="727"/>
      <c r="AM1327" s="727"/>
      <c r="AN1327" s="213"/>
      <c r="AO1327" s="213"/>
      <c r="AP1327" s="213"/>
      <c r="AQ1327" s="213"/>
      <c r="AR1327" s="213"/>
      <c r="AS1327" s="213"/>
      <c r="AT1327" s="213"/>
      <c r="AU1327" s="213"/>
      <c r="AV1327" s="213"/>
      <c r="AW1327" s="213"/>
      <c r="AX1327" s="213"/>
      <c r="AY1327" s="213"/>
    </row>
    <row r="1328" spans="1:51" ht="14.6" x14ac:dyDescent="0.4">
      <c r="A1328" s="735" t="str">
        <f>Tabla135[[#This Row],[Id Riesgo]]</f>
        <v>RC132</v>
      </c>
      <c r="B1328" s="736" t="str">
        <f>Tabla135[[#This Row],[Riesgo]]</f>
        <v/>
      </c>
      <c r="C1328" s="742" t="b">
        <f>Tabla135[[#This Row],[Identificado en paso 1 y 2?]]</f>
        <v>0</v>
      </c>
      <c r="D1328" s="727" t="str">
        <f>_xlfn.XLOOKUP(Tabla135[[#This Row],[Id Riesgo]],Tabla13[Id Riesgo],Tabla13[Probabilidad],"",1)</f>
        <v/>
      </c>
      <c r="E1328" s="727" t="str">
        <f>IF(C1328=TRUE,_xlfn.XLOOKUP(Tabla135[[#This Row],[Id Riesgo]],Tabla13[Id Riesgo],Tabla13[Porcentaje Impacto],"",1),"")</f>
        <v/>
      </c>
      <c r="F1328" s="290" t="str">
        <f t="shared" si="131"/>
        <v>RC132</v>
      </c>
      <c r="G1328" s="415" t="b">
        <f>_xlfn.XLOOKUP(F1328,Tabla13[Id Riesgo],Tabla13[Registro diligenciado],FALSE,1)</f>
        <v>0</v>
      </c>
      <c r="H1328" s="290" t="str">
        <f>IF(G1328,_xlfn.XLOOKUP(F1328,Tabla6[Id Riesgo],Tabla6[DESCRIPCIÓN DEL RIESGO],FALSE,1),"")</f>
        <v/>
      </c>
      <c r="I1328" s="327" t="str">
        <f>_xlfn.XLOOKUP(Tabla135[[#This Row],[Id Riesgo]],Tabla13[Id Riesgo],Tabla13[Probabilidad])</f>
        <v/>
      </c>
      <c r="J1328" s="327" t="str">
        <f>_xlfn.XLOOKUP(Tabla135[[#This Row],[Id Riesgo]],Tabla13[Id Riesgo],Tabla13[Porcentaje Impacto],"",1)</f>
        <v/>
      </c>
      <c r="K1328" s="311">
        <v>7</v>
      </c>
      <c r="L1328" s="314"/>
      <c r="M1328" s="314"/>
      <c r="N1328" s="314"/>
      <c r="O1328" s="295"/>
      <c r="P1328" s="314"/>
      <c r="Q1328" s="328" t="str">
        <f>_xlfn.TEXTJOIN(" ",TRUE,Tabla135[[#This Row],[Actividad - Acción ¿Qué?
Inicia con verbo]],Tabla135[[#This Row],[Complemento
(Observaciones o desviaciones)]])</f>
        <v/>
      </c>
      <c r="R1328" s="295"/>
      <c r="S1328" s="327" t="str">
        <f>_xlfn.XLOOKUP(Tabla135[[#This Row],[Tipo de control]],Tabla7[Tipo de control],Tabla7[Peso],"",1)</f>
        <v/>
      </c>
      <c r="T1328" s="290" t="str">
        <f>_xlfn.XLOOKUP(Tabla135[[#This Row],[Tipo de control]],Tabla7[Tipo de control],Tabla7[Afectación matriz],"",1)</f>
        <v/>
      </c>
      <c r="U1328" s="295"/>
      <c r="V1328" s="327" t="str">
        <f>_xlfn.XLOOKUP(Tabla135[[#This Row],[Implementación]],Tabla11[Implementación],Tabla11[Peso],"",1)</f>
        <v/>
      </c>
      <c r="W1328" s="295"/>
      <c r="X1328" s="295"/>
      <c r="Y1328" s="295"/>
      <c r="Z1328" s="295"/>
      <c r="AA1328" s="310" t="str">
        <f>IFERROR(Tabla135[[#This Row],[Peso del control]]+Tabla135[[#This Row],[Peso de la implementación]],"")</f>
        <v/>
      </c>
      <c r="AB1328" s="310" t="str" cm="1">
        <f t="array" ref="AB1328">IFERROR(IF(Tabla135[[#This Row],[Registro diligenciado]]=TRUE,_xlfn.IFS(AND(Tabla135[[#This Row],[No. de Control]]=1,Tabla135[[#This Row],[Desplazamiento en la Matriz]]="Probabilidad"),D1328-(D1328*Tabla135[[#This Row],[Valor del control]]),AND(Tabla135[[#This Row],[No. de Control]]&gt;1,Tabla135[[#This Row],[Desplazamiento en la Matriz]]="Probabilidad"),AB1327-(AB1327*Tabla135[[#This Row],[Valor del control]]),AND(Tabla135[[#This Row],[No. de Control]]=1,Tabla135[[#This Row],[Desplazamiento en la Matriz]]="Impacto"),D1328,AND(Tabla135[[#This Row],[No. de Control]]&gt;1,Tabla135[[#This Row],[Desplazamiento en la Matriz]]="Impacto"),AB1327),""),"")</f>
        <v/>
      </c>
      <c r="AC1328" s="310" t="str" cm="1">
        <f t="array" ref="AC1328">IFERROR(IF(Tabla135[[#This Row],[Registro diligenciado]]=TRUE,_xlfn.IFS(AND(Tabla135[[#This Row],[No. de Control]]=1,Tabla135[[#This Row],[Desplazamiento en la Matriz]]="Impacto"),E1328-(E1328*Tabla135[[#This Row],[Valor del control]]),AND(Tabla135[[#This Row],[No. de Control]]&gt;1,Tabla135[[#This Row],[Desplazamiento en la Matriz]]="Impacto"),AC1327-(AC1327*Tabla135[[#This Row],[Valor del control]]),AND(Tabla135[[#This Row],[No. de Control]]=1,Tabla135[[#This Row],[Desplazamiento en la Matriz]]="Probabilidad"),E1328,AND(Tabla135[[#This Row],[No. de Control]]&gt;1,Tabla135[[#This Row],[Desplazamiento en la Matriz]]="Probabilidad"),AC1327),""),"")</f>
        <v/>
      </c>
      <c r="AD1328" s="310">
        <f>IFERROR(_xlfn.MINIFS(Tabla135[Probabilidad residual],Tabla135[Id Riesgo],Tabla135[[#This Row],[Id Riesgo]]),"")</f>
        <v>0</v>
      </c>
      <c r="AE1328" s="310">
        <f>IFERROR(_xlfn.MINIFS(Tabla135[Impacto residual],Tabla135[Id Riesgo],Tabla135[[#This Row],[Id Riesgo]]),"")</f>
        <v>0</v>
      </c>
      <c r="AF1328" s="310" t="str" cm="1">
        <f t="array" ref="AF132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28" s="310" t="str" cm="1">
        <f t="array" ref="AG132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2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28" s="213"/>
      <c r="AJ1328" s="727">
        <f>_xlfn.MINIFS(Tabla135[Probabilidad residual],Tabla135[Id Riesgo],Tabla135[[#This Row],[Id Riesgo]])</f>
        <v>0</v>
      </c>
      <c r="AK1328" s="727">
        <f>_xlfn.MINIFS(Tabla135[Impacto residual],Tabla135[Id Riesgo],Tabla135[[#This Row],[Id Riesgo]])</f>
        <v>0</v>
      </c>
      <c r="AL1328" s="727"/>
      <c r="AM1328" s="727"/>
      <c r="AN1328" s="213"/>
      <c r="AO1328" s="213"/>
      <c r="AP1328" s="213"/>
      <c r="AQ1328" s="213"/>
      <c r="AR1328" s="213"/>
      <c r="AS1328" s="213"/>
      <c r="AT1328" s="213"/>
      <c r="AU1328" s="213"/>
      <c r="AV1328" s="213"/>
      <c r="AW1328" s="213"/>
      <c r="AX1328" s="213"/>
      <c r="AY1328" s="213"/>
    </row>
    <row r="1329" spans="1:51" ht="14.6" x14ac:dyDescent="0.4">
      <c r="A1329" s="735" t="str">
        <f>Tabla135[[#This Row],[Id Riesgo]]</f>
        <v>RC132</v>
      </c>
      <c r="B1329" s="736" t="str">
        <f>Tabla135[[#This Row],[Riesgo]]</f>
        <v/>
      </c>
      <c r="C1329" s="742" t="b">
        <f>Tabla135[[#This Row],[Identificado en paso 1 y 2?]]</f>
        <v>0</v>
      </c>
      <c r="D1329" s="727" t="str">
        <f>_xlfn.XLOOKUP(Tabla135[[#This Row],[Id Riesgo]],Tabla13[Id Riesgo],Tabla13[Probabilidad],"",1)</f>
        <v/>
      </c>
      <c r="E1329" s="727" t="str">
        <f>IF(C1329=TRUE,_xlfn.XLOOKUP(Tabla135[[#This Row],[Id Riesgo]],Tabla13[Id Riesgo],Tabla13[Porcentaje Impacto],"",1),"")</f>
        <v/>
      </c>
      <c r="F1329" s="290" t="str">
        <f t="shared" si="131"/>
        <v>RC132</v>
      </c>
      <c r="G1329" s="415" t="b">
        <f>_xlfn.XLOOKUP(F1329,Tabla13[Id Riesgo],Tabla13[Registro diligenciado],FALSE,1)</f>
        <v>0</v>
      </c>
      <c r="H1329" s="290" t="str">
        <f>IF(G1329,_xlfn.XLOOKUP(F1329,Tabla6[Id Riesgo],Tabla6[DESCRIPCIÓN DEL RIESGO],FALSE,1),"")</f>
        <v/>
      </c>
      <c r="I1329" s="327" t="str">
        <f>_xlfn.XLOOKUP(Tabla135[[#This Row],[Id Riesgo]],Tabla13[Id Riesgo],Tabla13[Probabilidad])</f>
        <v/>
      </c>
      <c r="J1329" s="327" t="str">
        <f>_xlfn.XLOOKUP(Tabla135[[#This Row],[Id Riesgo]],Tabla13[Id Riesgo],Tabla13[Porcentaje Impacto],"",1)</f>
        <v/>
      </c>
      <c r="K1329" s="311">
        <v>8</v>
      </c>
      <c r="L1329" s="314"/>
      <c r="M1329" s="314"/>
      <c r="N1329" s="314"/>
      <c r="O1329" s="295"/>
      <c r="P1329" s="314"/>
      <c r="Q1329" s="328" t="str">
        <f>_xlfn.TEXTJOIN(" ",TRUE,Tabla135[[#This Row],[Actividad - Acción ¿Qué?
Inicia con verbo]],Tabla135[[#This Row],[Complemento
(Observaciones o desviaciones)]])</f>
        <v/>
      </c>
      <c r="R1329" s="295"/>
      <c r="S1329" s="327" t="str">
        <f>_xlfn.XLOOKUP(Tabla135[[#This Row],[Tipo de control]],Tabla7[Tipo de control],Tabla7[Peso],"",1)</f>
        <v/>
      </c>
      <c r="T1329" s="290" t="str">
        <f>_xlfn.XLOOKUP(Tabla135[[#This Row],[Tipo de control]],Tabla7[Tipo de control],Tabla7[Afectación matriz],"",1)</f>
        <v/>
      </c>
      <c r="U1329" s="295"/>
      <c r="V1329" s="327" t="str">
        <f>_xlfn.XLOOKUP(Tabla135[[#This Row],[Implementación]],Tabla11[Implementación],Tabla11[Peso],"",1)</f>
        <v/>
      </c>
      <c r="W1329" s="295"/>
      <c r="X1329" s="295"/>
      <c r="Y1329" s="295"/>
      <c r="Z1329" s="295"/>
      <c r="AA1329" s="310" t="str">
        <f>IFERROR(Tabla135[[#This Row],[Peso del control]]+Tabla135[[#This Row],[Peso de la implementación]],"")</f>
        <v/>
      </c>
      <c r="AB1329" s="310" t="str" cm="1">
        <f t="array" ref="AB1329">IFERROR(IF(Tabla135[[#This Row],[Registro diligenciado]]=TRUE,_xlfn.IFS(AND(Tabla135[[#This Row],[No. de Control]]=1,Tabla135[[#This Row],[Desplazamiento en la Matriz]]="Probabilidad"),D1329-(D1329*Tabla135[[#This Row],[Valor del control]]),AND(Tabla135[[#This Row],[No. de Control]]&gt;1,Tabla135[[#This Row],[Desplazamiento en la Matriz]]="Probabilidad"),AB1328-(AB1328*Tabla135[[#This Row],[Valor del control]]),AND(Tabla135[[#This Row],[No. de Control]]=1,Tabla135[[#This Row],[Desplazamiento en la Matriz]]="Impacto"),D1329,AND(Tabla135[[#This Row],[No. de Control]]&gt;1,Tabla135[[#This Row],[Desplazamiento en la Matriz]]="Impacto"),AB1328),""),"")</f>
        <v/>
      </c>
      <c r="AC1329" s="310" t="str" cm="1">
        <f t="array" ref="AC1329">IFERROR(IF(Tabla135[[#This Row],[Registro diligenciado]]=TRUE,_xlfn.IFS(AND(Tabla135[[#This Row],[No. de Control]]=1,Tabla135[[#This Row],[Desplazamiento en la Matriz]]="Impacto"),E1329-(E1329*Tabla135[[#This Row],[Valor del control]]),AND(Tabla135[[#This Row],[No. de Control]]&gt;1,Tabla135[[#This Row],[Desplazamiento en la Matriz]]="Impacto"),AC1328-(AC1328*Tabla135[[#This Row],[Valor del control]]),AND(Tabla135[[#This Row],[No. de Control]]=1,Tabla135[[#This Row],[Desplazamiento en la Matriz]]="Probabilidad"),E1329,AND(Tabla135[[#This Row],[No. de Control]]&gt;1,Tabla135[[#This Row],[Desplazamiento en la Matriz]]="Probabilidad"),AC1328),""),"")</f>
        <v/>
      </c>
      <c r="AD1329" s="310">
        <f>IFERROR(_xlfn.MINIFS(Tabla135[Probabilidad residual],Tabla135[Id Riesgo],Tabla135[[#This Row],[Id Riesgo]]),"")</f>
        <v>0</v>
      </c>
      <c r="AE1329" s="310">
        <f>IFERROR(_xlfn.MINIFS(Tabla135[Impacto residual],Tabla135[Id Riesgo],Tabla135[[#This Row],[Id Riesgo]]),"")</f>
        <v>0</v>
      </c>
      <c r="AF1329" s="310" t="str" cm="1">
        <f t="array" ref="AF132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29" s="310" t="str" cm="1">
        <f t="array" ref="AG132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2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29" s="213"/>
      <c r="AJ1329" s="727">
        <f>_xlfn.MINIFS(Tabla135[Probabilidad residual],Tabla135[Id Riesgo],Tabla135[[#This Row],[Id Riesgo]])</f>
        <v>0</v>
      </c>
      <c r="AK1329" s="727">
        <f>_xlfn.MINIFS(Tabla135[Impacto residual],Tabla135[Id Riesgo],Tabla135[[#This Row],[Id Riesgo]])</f>
        <v>0</v>
      </c>
      <c r="AL1329" s="727"/>
      <c r="AM1329" s="727"/>
      <c r="AN1329" s="213"/>
      <c r="AO1329" s="213"/>
      <c r="AP1329" s="213"/>
      <c r="AQ1329" s="213"/>
      <c r="AR1329" s="213"/>
      <c r="AS1329" s="213"/>
      <c r="AT1329" s="213"/>
      <c r="AU1329" s="213"/>
      <c r="AV1329" s="213"/>
      <c r="AW1329" s="213"/>
      <c r="AX1329" s="213"/>
      <c r="AY1329" s="213"/>
    </row>
    <row r="1330" spans="1:51" ht="14.6" x14ac:dyDescent="0.4">
      <c r="A1330" s="735" t="str">
        <f>Tabla135[[#This Row],[Id Riesgo]]</f>
        <v>RC132</v>
      </c>
      <c r="B1330" s="736" t="str">
        <f>Tabla135[[#This Row],[Riesgo]]</f>
        <v/>
      </c>
      <c r="C1330" s="742" t="b">
        <f>Tabla135[[#This Row],[Identificado en paso 1 y 2?]]</f>
        <v>0</v>
      </c>
      <c r="D1330" s="727" t="str">
        <f>_xlfn.XLOOKUP(Tabla135[[#This Row],[Id Riesgo]],Tabla13[Id Riesgo],Tabla13[Probabilidad],"",1)</f>
        <v/>
      </c>
      <c r="E1330" s="727" t="str">
        <f>IF(C1330=TRUE,_xlfn.XLOOKUP(Tabla135[[#This Row],[Id Riesgo]],Tabla13[Id Riesgo],Tabla13[Porcentaje Impacto],"",1),"")</f>
        <v/>
      </c>
      <c r="F1330" s="290" t="str">
        <f t="shared" si="131"/>
        <v>RC132</v>
      </c>
      <c r="G1330" s="415" t="b">
        <f>_xlfn.XLOOKUP(F1330,Tabla13[Id Riesgo],Tabla13[Registro diligenciado],FALSE,1)</f>
        <v>0</v>
      </c>
      <c r="H1330" s="290" t="str">
        <f>IF(G1330,_xlfn.XLOOKUP(F1330,Tabla6[Id Riesgo],Tabla6[DESCRIPCIÓN DEL RIESGO],FALSE,1),"")</f>
        <v/>
      </c>
      <c r="I1330" s="327" t="str">
        <f>_xlfn.XLOOKUP(Tabla135[[#This Row],[Id Riesgo]],Tabla13[Id Riesgo],Tabla13[Probabilidad])</f>
        <v/>
      </c>
      <c r="J1330" s="327" t="str">
        <f>_xlfn.XLOOKUP(Tabla135[[#This Row],[Id Riesgo]],Tabla13[Id Riesgo],Tabla13[Porcentaje Impacto],"",1)</f>
        <v/>
      </c>
      <c r="K1330" s="311">
        <v>9</v>
      </c>
      <c r="L1330" s="314"/>
      <c r="M1330" s="314"/>
      <c r="N1330" s="314"/>
      <c r="O1330" s="295"/>
      <c r="P1330" s="314"/>
      <c r="Q1330" s="328" t="str">
        <f>_xlfn.TEXTJOIN(" ",TRUE,Tabla135[[#This Row],[Actividad - Acción ¿Qué?
Inicia con verbo]],Tabla135[[#This Row],[Complemento
(Observaciones o desviaciones)]])</f>
        <v/>
      </c>
      <c r="R1330" s="295"/>
      <c r="S1330" s="327" t="str">
        <f>_xlfn.XLOOKUP(Tabla135[[#This Row],[Tipo de control]],Tabla7[Tipo de control],Tabla7[Peso],"",1)</f>
        <v/>
      </c>
      <c r="T1330" s="290" t="str">
        <f>_xlfn.XLOOKUP(Tabla135[[#This Row],[Tipo de control]],Tabla7[Tipo de control],Tabla7[Afectación matriz],"",1)</f>
        <v/>
      </c>
      <c r="U1330" s="295"/>
      <c r="V1330" s="327" t="str">
        <f>_xlfn.XLOOKUP(Tabla135[[#This Row],[Implementación]],Tabla11[Implementación],Tabla11[Peso],"",1)</f>
        <v/>
      </c>
      <c r="W1330" s="295"/>
      <c r="X1330" s="295"/>
      <c r="Y1330" s="295"/>
      <c r="Z1330" s="295"/>
      <c r="AA1330" s="310" t="str">
        <f>IFERROR(Tabla135[[#This Row],[Peso del control]]+Tabla135[[#This Row],[Peso de la implementación]],"")</f>
        <v/>
      </c>
      <c r="AB1330" s="310" t="str" cm="1">
        <f t="array" ref="AB1330">IFERROR(IF(Tabla135[[#This Row],[Registro diligenciado]]=TRUE,_xlfn.IFS(AND(Tabla135[[#This Row],[No. de Control]]=1,Tabla135[[#This Row],[Desplazamiento en la Matriz]]="Probabilidad"),D1330-(D1330*Tabla135[[#This Row],[Valor del control]]),AND(Tabla135[[#This Row],[No. de Control]]&gt;1,Tabla135[[#This Row],[Desplazamiento en la Matriz]]="Probabilidad"),AB1329-(AB1329*Tabla135[[#This Row],[Valor del control]]),AND(Tabla135[[#This Row],[No. de Control]]=1,Tabla135[[#This Row],[Desplazamiento en la Matriz]]="Impacto"),D1330,AND(Tabla135[[#This Row],[No. de Control]]&gt;1,Tabla135[[#This Row],[Desplazamiento en la Matriz]]="Impacto"),AB1329),""),"")</f>
        <v/>
      </c>
      <c r="AC1330" s="310" t="str" cm="1">
        <f t="array" ref="AC1330">IFERROR(IF(Tabla135[[#This Row],[Registro diligenciado]]=TRUE,_xlfn.IFS(AND(Tabla135[[#This Row],[No. de Control]]=1,Tabla135[[#This Row],[Desplazamiento en la Matriz]]="Impacto"),E1330-(E1330*Tabla135[[#This Row],[Valor del control]]),AND(Tabla135[[#This Row],[No. de Control]]&gt;1,Tabla135[[#This Row],[Desplazamiento en la Matriz]]="Impacto"),AC1329-(AC1329*Tabla135[[#This Row],[Valor del control]]),AND(Tabla135[[#This Row],[No. de Control]]=1,Tabla135[[#This Row],[Desplazamiento en la Matriz]]="Probabilidad"),E1330,AND(Tabla135[[#This Row],[No. de Control]]&gt;1,Tabla135[[#This Row],[Desplazamiento en la Matriz]]="Probabilidad"),AC1329),""),"")</f>
        <v/>
      </c>
      <c r="AD1330" s="310">
        <f>IFERROR(_xlfn.MINIFS(Tabla135[Probabilidad residual],Tabla135[Id Riesgo],Tabla135[[#This Row],[Id Riesgo]]),"")</f>
        <v>0</v>
      </c>
      <c r="AE1330" s="310">
        <f>IFERROR(_xlfn.MINIFS(Tabla135[Impacto residual],Tabla135[Id Riesgo],Tabla135[[#This Row],[Id Riesgo]]),"")</f>
        <v>0</v>
      </c>
      <c r="AF1330" s="310" t="str" cm="1">
        <f t="array" ref="AF133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30" s="310" t="str" cm="1">
        <f t="array" ref="AG133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3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30" s="213"/>
      <c r="AJ1330" s="727">
        <f>_xlfn.MINIFS(Tabla135[Probabilidad residual],Tabla135[Id Riesgo],Tabla135[[#This Row],[Id Riesgo]])</f>
        <v>0</v>
      </c>
      <c r="AK1330" s="727">
        <f>_xlfn.MINIFS(Tabla135[Impacto residual],Tabla135[Id Riesgo],Tabla135[[#This Row],[Id Riesgo]])</f>
        <v>0</v>
      </c>
      <c r="AL1330" s="727"/>
      <c r="AM1330" s="727"/>
      <c r="AN1330" s="213"/>
      <c r="AO1330" s="213"/>
      <c r="AP1330" s="213"/>
      <c r="AQ1330" s="213"/>
      <c r="AR1330" s="213"/>
      <c r="AS1330" s="213"/>
      <c r="AT1330" s="213"/>
      <c r="AU1330" s="213"/>
      <c r="AV1330" s="213"/>
      <c r="AW1330" s="213"/>
      <c r="AX1330" s="213"/>
      <c r="AY1330" s="213"/>
    </row>
    <row r="1331" spans="1:51" ht="14.6" x14ac:dyDescent="0.4">
      <c r="A1331" s="735" t="str">
        <f>Tabla135[[#This Row],[Id Riesgo]]</f>
        <v>RC132</v>
      </c>
      <c r="B1331" s="736" t="str">
        <f>Tabla135[[#This Row],[Riesgo]]</f>
        <v/>
      </c>
      <c r="C1331" s="742" t="b">
        <f>Tabla135[[#This Row],[Identificado en paso 1 y 2?]]</f>
        <v>0</v>
      </c>
      <c r="D1331" s="727" t="str">
        <f>_xlfn.XLOOKUP(Tabla135[[#This Row],[Id Riesgo]],Tabla13[Id Riesgo],Tabla13[Probabilidad],"",1)</f>
        <v/>
      </c>
      <c r="E1331" s="727" t="str">
        <f>IF(C1331=TRUE,_xlfn.XLOOKUP(Tabla135[[#This Row],[Id Riesgo]],Tabla13[Id Riesgo],Tabla13[Porcentaje Impacto],"",1),"")</f>
        <v/>
      </c>
      <c r="F1331" s="290" t="str">
        <f t="shared" si="131"/>
        <v>RC132</v>
      </c>
      <c r="G1331" s="415" t="b">
        <f>_xlfn.XLOOKUP(F1331,Tabla13[Id Riesgo],Tabla13[Registro diligenciado],FALSE,1)</f>
        <v>0</v>
      </c>
      <c r="H1331" s="290" t="str">
        <f>IF(G1331,_xlfn.XLOOKUP(F1331,Tabla6[Id Riesgo],Tabla6[DESCRIPCIÓN DEL RIESGO],FALSE,1),"")</f>
        <v/>
      </c>
      <c r="I1331" s="327" t="str">
        <f>_xlfn.XLOOKUP(Tabla135[[#This Row],[Id Riesgo]],Tabla13[Id Riesgo],Tabla13[Probabilidad])</f>
        <v/>
      </c>
      <c r="J1331" s="327" t="str">
        <f>_xlfn.XLOOKUP(Tabla135[[#This Row],[Id Riesgo]],Tabla13[Id Riesgo],Tabla13[Porcentaje Impacto],"",1)</f>
        <v/>
      </c>
      <c r="K1331" s="311">
        <v>10</v>
      </c>
      <c r="L1331" s="314"/>
      <c r="M1331" s="314"/>
      <c r="N1331" s="314"/>
      <c r="O1331" s="295"/>
      <c r="P1331" s="314"/>
      <c r="Q1331" s="328" t="str">
        <f>_xlfn.TEXTJOIN(" ",TRUE,Tabla135[[#This Row],[Actividad - Acción ¿Qué?
Inicia con verbo]],Tabla135[[#This Row],[Complemento
(Observaciones o desviaciones)]])</f>
        <v/>
      </c>
      <c r="R1331" s="295"/>
      <c r="S1331" s="327" t="str">
        <f>_xlfn.XLOOKUP(Tabla135[[#This Row],[Tipo de control]],Tabla7[Tipo de control],Tabla7[Peso],"",1)</f>
        <v/>
      </c>
      <c r="T1331" s="290" t="str">
        <f>_xlfn.XLOOKUP(Tabla135[[#This Row],[Tipo de control]],Tabla7[Tipo de control],Tabla7[Afectación matriz],"",1)</f>
        <v/>
      </c>
      <c r="U1331" s="295"/>
      <c r="V1331" s="327" t="str">
        <f>_xlfn.XLOOKUP(Tabla135[[#This Row],[Implementación]],Tabla11[Implementación],Tabla11[Peso],"",1)</f>
        <v/>
      </c>
      <c r="W1331" s="295"/>
      <c r="X1331" s="295"/>
      <c r="Y1331" s="295"/>
      <c r="Z1331" s="295"/>
      <c r="AA1331" s="310" t="str">
        <f>IFERROR(Tabla135[[#This Row],[Peso del control]]+Tabla135[[#This Row],[Peso de la implementación]],"")</f>
        <v/>
      </c>
      <c r="AB1331" s="310" t="str" cm="1">
        <f t="array" ref="AB1331">IFERROR(IF(Tabla135[[#This Row],[Registro diligenciado]]=TRUE,_xlfn.IFS(AND(Tabla135[[#This Row],[No. de Control]]=1,Tabla135[[#This Row],[Desplazamiento en la Matriz]]="Probabilidad"),D1331-(D1331*Tabla135[[#This Row],[Valor del control]]),AND(Tabla135[[#This Row],[No. de Control]]&gt;1,Tabla135[[#This Row],[Desplazamiento en la Matriz]]="Probabilidad"),AB1330-(AB1330*Tabla135[[#This Row],[Valor del control]]),AND(Tabla135[[#This Row],[No. de Control]]=1,Tabla135[[#This Row],[Desplazamiento en la Matriz]]="Impacto"),D1331,AND(Tabla135[[#This Row],[No. de Control]]&gt;1,Tabla135[[#This Row],[Desplazamiento en la Matriz]]="Impacto"),AB1330),""),"")</f>
        <v/>
      </c>
      <c r="AC1331" s="310" t="str" cm="1">
        <f t="array" ref="AC1331">IFERROR(IF(Tabla135[[#This Row],[Registro diligenciado]]=TRUE,_xlfn.IFS(AND(Tabla135[[#This Row],[No. de Control]]=1,Tabla135[[#This Row],[Desplazamiento en la Matriz]]="Impacto"),E1331-(E1331*Tabla135[[#This Row],[Valor del control]]),AND(Tabla135[[#This Row],[No. de Control]]&gt;1,Tabla135[[#This Row],[Desplazamiento en la Matriz]]="Impacto"),AC1330-(AC1330*Tabla135[[#This Row],[Valor del control]]),AND(Tabla135[[#This Row],[No. de Control]]=1,Tabla135[[#This Row],[Desplazamiento en la Matriz]]="Probabilidad"),E1331,AND(Tabla135[[#This Row],[No. de Control]]&gt;1,Tabla135[[#This Row],[Desplazamiento en la Matriz]]="Probabilidad"),AC1330),""),"")</f>
        <v/>
      </c>
      <c r="AD1331" s="310">
        <f>IFERROR(_xlfn.MINIFS(Tabla135[Probabilidad residual],Tabla135[Id Riesgo],Tabla135[[#This Row],[Id Riesgo]]),"")</f>
        <v>0</v>
      </c>
      <c r="AE1331" s="310">
        <f>IFERROR(_xlfn.MINIFS(Tabla135[Impacto residual],Tabla135[Id Riesgo],Tabla135[[#This Row],[Id Riesgo]]),"")</f>
        <v>0</v>
      </c>
      <c r="AF1331" s="310" t="str" cm="1">
        <f t="array" ref="AF133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31" s="310" t="str" cm="1">
        <f t="array" ref="AG133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3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31" s="213"/>
      <c r="AJ1331" s="727">
        <f>_xlfn.MINIFS(Tabla135[Probabilidad residual],Tabla135[Id Riesgo],Tabla135[[#This Row],[Id Riesgo]])</f>
        <v>0</v>
      </c>
      <c r="AK1331" s="727">
        <f>_xlfn.MINIFS(Tabla135[Impacto residual],Tabla135[Id Riesgo],Tabla135[[#This Row],[Id Riesgo]])</f>
        <v>0</v>
      </c>
      <c r="AL1331" s="727"/>
      <c r="AM1331" s="727"/>
      <c r="AN1331" s="213"/>
      <c r="AO1331" s="213"/>
      <c r="AP1331" s="213"/>
      <c r="AQ1331" s="213"/>
      <c r="AR1331" s="213"/>
      <c r="AS1331" s="213"/>
      <c r="AT1331" s="213"/>
      <c r="AU1331" s="213"/>
      <c r="AV1331" s="213"/>
      <c r="AW1331" s="213"/>
      <c r="AX1331" s="213"/>
      <c r="AY1331" s="213"/>
    </row>
    <row r="1332" spans="1:51" ht="14.6" x14ac:dyDescent="0.4">
      <c r="A1332" s="735" t="str">
        <f>Tabla135[[#This Row],[Id Riesgo]]</f>
        <v>RC133</v>
      </c>
      <c r="B1332" s="736" t="str">
        <f>Tabla135[[#This Row],[Riesgo]]</f>
        <v/>
      </c>
      <c r="C1332" s="742" t="b">
        <f>Tabla135[[#This Row],[Identificado en paso 1 y 2?]]</f>
        <v>0</v>
      </c>
      <c r="D1332" s="727" t="str">
        <f>_xlfn.XLOOKUP(Tabla135[[#This Row],[Id Riesgo]],Tabla13[Id Riesgo],Tabla13[Probabilidad],"",1)</f>
        <v/>
      </c>
      <c r="E1332" s="727" t="str">
        <f>IF(C1332=TRUE,_xlfn.XLOOKUP(Tabla135[[#This Row],[Id Riesgo]],Tabla13[Id Riesgo],Tabla13[Porcentaje Impacto],"",1),"")</f>
        <v/>
      </c>
      <c r="F1332" s="290" t="s">
        <v>264</v>
      </c>
      <c r="G1332" s="415" t="b">
        <f>_xlfn.XLOOKUP(F1332,Tabla13[Id Riesgo],Tabla13[Registro diligenciado],FALSE,1)</f>
        <v>0</v>
      </c>
      <c r="H1332" s="290" t="str">
        <f>IF(G1332,_xlfn.XLOOKUP(F1332,Tabla6[Id Riesgo],Tabla6[DESCRIPCIÓN DEL RIESGO],FALSE,1),"")</f>
        <v/>
      </c>
      <c r="I1332" s="327" t="str">
        <f>_xlfn.XLOOKUP(Tabla135[[#This Row],[Id Riesgo]],Tabla13[Id Riesgo],Tabla13[Probabilidad])</f>
        <v/>
      </c>
      <c r="J1332" s="327" t="str">
        <f>_xlfn.XLOOKUP(Tabla135[[#This Row],[Id Riesgo]],Tabla13[Id Riesgo],Tabla13[Porcentaje Impacto],"",1)</f>
        <v/>
      </c>
      <c r="K1332" s="311">
        <v>1</v>
      </c>
      <c r="L1332" s="314"/>
      <c r="M1332" s="314"/>
      <c r="N1332" s="314"/>
      <c r="O1332" s="295"/>
      <c r="P1332" s="314"/>
      <c r="Q1332" s="328" t="str">
        <f>_xlfn.TEXTJOIN(" ",TRUE,Tabla135[[#This Row],[Actividad - Acción ¿Qué?
Inicia con verbo]],Tabla135[[#This Row],[Complemento
(Observaciones o desviaciones)]])</f>
        <v/>
      </c>
      <c r="R1332" s="295"/>
      <c r="S1332" s="327" t="str">
        <f>_xlfn.XLOOKUP(Tabla135[[#This Row],[Tipo de control]],Tabla7[Tipo de control],Tabla7[Peso],"",1)</f>
        <v/>
      </c>
      <c r="T1332" s="290" t="str">
        <f>_xlfn.XLOOKUP(Tabla135[[#This Row],[Tipo de control]],Tabla7[Tipo de control],Tabla7[Afectación matriz],"",1)</f>
        <v/>
      </c>
      <c r="U1332" s="295"/>
      <c r="V1332" s="327" t="str">
        <f>_xlfn.XLOOKUP(Tabla135[[#This Row],[Implementación]],Tabla11[Implementación],Tabla11[Peso],"",1)</f>
        <v/>
      </c>
      <c r="W1332" s="295"/>
      <c r="X1332" s="295"/>
      <c r="Y1332" s="295"/>
      <c r="Z1332" s="295"/>
      <c r="AA1332" s="310" t="str">
        <f>IFERROR(Tabla135[[#This Row],[Peso del control]]+Tabla135[[#This Row],[Peso de la implementación]],"")</f>
        <v/>
      </c>
      <c r="AB1332" s="310" t="str" cm="1">
        <f t="array" ref="AB1332">IFERROR(IF(Tabla135[[#This Row],[Registro diligenciado]]=TRUE,_xlfn.IFS(AND(Tabla135[[#This Row],[No. de Control]]=1,Tabla135[[#This Row],[Desplazamiento en la Matriz]]="Probabilidad"),D1332-(D1332*Tabla135[[#This Row],[Valor del control]]),AND(Tabla135[[#This Row],[No. de Control]]&gt;1,Tabla135[[#This Row],[Desplazamiento en la Matriz]]="Probabilidad"),AB1331-(AB1331*Tabla135[[#This Row],[Valor del control]]),AND(Tabla135[[#This Row],[No. de Control]]=1,Tabla135[[#This Row],[Desplazamiento en la Matriz]]="Impacto"),D1332,AND(Tabla135[[#This Row],[No. de Control]]&gt;1,Tabla135[[#This Row],[Desplazamiento en la Matriz]]="Impacto"),AB1331),""),"")</f>
        <v/>
      </c>
      <c r="AC1332" s="310" t="str" cm="1">
        <f t="array" ref="AC1332">IFERROR(IF(Tabla135[[#This Row],[Registro diligenciado]]=TRUE,_xlfn.IFS(AND(Tabla135[[#This Row],[No. de Control]]=1,Tabla135[[#This Row],[Desplazamiento en la Matriz]]="Impacto"),E1332-(E1332*Tabla135[[#This Row],[Valor del control]]),AND(Tabla135[[#This Row],[No. de Control]]&gt;1,Tabla135[[#This Row],[Desplazamiento en la Matriz]]="Impacto"),AC1331-(AC1331*Tabla135[[#This Row],[Valor del control]]),AND(Tabla135[[#This Row],[No. de Control]]=1,Tabla135[[#This Row],[Desplazamiento en la Matriz]]="Probabilidad"),E1332,AND(Tabla135[[#This Row],[No. de Control]]&gt;1,Tabla135[[#This Row],[Desplazamiento en la Matriz]]="Probabilidad"),AC1331),""),"")</f>
        <v/>
      </c>
      <c r="AD1332" s="310">
        <f>IFERROR(_xlfn.MINIFS(Tabla135[Probabilidad residual],Tabla135[Id Riesgo],Tabla135[[#This Row],[Id Riesgo]]),"")</f>
        <v>0</v>
      </c>
      <c r="AE1332" s="310">
        <f>IFERROR(_xlfn.MINIFS(Tabla135[Impacto residual],Tabla135[Id Riesgo],Tabla135[[#This Row],[Id Riesgo]]),"")</f>
        <v>0</v>
      </c>
      <c r="AF1332" s="310" t="str" cm="1">
        <f t="array" ref="AF133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32" s="310" t="str" cm="1">
        <f t="array" ref="AG133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3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32" s="213"/>
      <c r="AJ1332" s="727">
        <f>_xlfn.MINIFS(Tabla135[Probabilidad residual],Tabla135[Id Riesgo],Tabla135[[#This Row],[Id Riesgo]])</f>
        <v>0</v>
      </c>
      <c r="AK1332" s="727">
        <f>_xlfn.MINIFS(Tabla135[Impacto residual],Tabla135[Id Riesgo],Tabla135[[#This Row],[Id Riesgo]])</f>
        <v>0</v>
      </c>
      <c r="AL1332" s="727" t="str" cm="1">
        <f t="array" ref="AL1332">IFERROR(_xlfn.IFS(AND(AJ1332&gt;=CONFIGURACIÓN!$BF$6,AJ1332&lt;=CONFIGURACIÓN!$BG$6),CONFIGURACIÓN!$BE$6,AND(AJ1332&gt;=CONFIGURACIÓN!$BF$7,AJ1332&lt;=CONFIGURACIÓN!$BG$7),CONFIGURACIÓN!$BE$7,AND(AJ1332&gt;=CONFIGURACIÓN!$BF$8,AJ1332&lt;=CONFIGURACIÓN!$BG$8),CONFIGURACIÓN!$BE$8,AND(AJ1332&gt;=CONFIGURACIÓN!$BF$9,AJ1332&lt;=CONFIGURACIÓN!$BG$9),CONFIGURACIÓN!$BE$9,AND(AJ1332&gt;=CONFIGURACIÓN!$BF$10,AJ1332&lt;=CONFIGURACIÓN!$BG$10),CONFIGURACIÓN!$BE$10),"")</f>
        <v/>
      </c>
      <c r="AM1332" s="727" t="str" cm="1">
        <f t="array" ref="AM1332">IFERROR(_xlfn.IFS(AND(AK1332&gt;=CONFIGURACIÓN!$BJ$6,AK1332&lt;=CONFIGURACIÓN!$BK$6),CONFIGURACIÓN!$BI$6,AND(AK1332&gt;=CONFIGURACIÓN!$BJ$7,AK1332&lt;=CONFIGURACIÓN!$BK$7),CONFIGURACIÓN!$BI$7,AND(AK1332&gt;=CONFIGURACIÓN!$BJ$8,AK1332&lt;=CONFIGURACIÓN!$BK$8),CONFIGURACIÓN!$BI$8,AND(AK1332&gt;=CONFIGURACIÓN!$BJ$9,AK1332&lt;=CONFIGURACIÓN!$BK$9),CONFIGURACIÓN!$BI$9,AND(AK1332&gt;=CONFIGURACIÓN!$BJ$10,AK1332&lt;=CONFIGURACIÓN!$BK$10),CONFIGURACIÓN!$BI$10),"")</f>
        <v/>
      </c>
      <c r="AN1332" s="213"/>
      <c r="AO1332" s="213"/>
      <c r="AP1332" s="213"/>
      <c r="AQ1332" s="213"/>
      <c r="AR1332" s="213"/>
      <c r="AS1332" s="213"/>
      <c r="AT1332" s="213"/>
      <c r="AU1332" s="213"/>
      <c r="AV1332" s="213"/>
      <c r="AW1332" s="213"/>
      <c r="AX1332" s="213"/>
      <c r="AY1332" s="213"/>
    </row>
    <row r="1333" spans="1:51" ht="14.6" x14ac:dyDescent="0.4">
      <c r="A1333" s="735" t="str">
        <f>Tabla135[[#This Row],[Id Riesgo]]</f>
        <v>RC133</v>
      </c>
      <c r="B1333" s="736" t="str">
        <f>Tabla135[[#This Row],[Riesgo]]</f>
        <v/>
      </c>
      <c r="C1333" s="742" t="b">
        <f>Tabla135[[#This Row],[Identificado en paso 1 y 2?]]</f>
        <v>0</v>
      </c>
      <c r="D1333" s="727" t="str">
        <f>_xlfn.XLOOKUP(Tabla135[[#This Row],[Id Riesgo]],Tabla13[Id Riesgo],Tabla13[Probabilidad],"",1)</f>
        <v/>
      </c>
      <c r="E1333" s="727" t="str">
        <f>IF(C1333=TRUE,_xlfn.XLOOKUP(Tabla135[[#This Row],[Id Riesgo]],Tabla13[Id Riesgo],Tabla13[Porcentaje Impacto],"",1),"")</f>
        <v/>
      </c>
      <c r="F1333" s="290" t="str">
        <f t="shared" ref="F1333:F1341" si="132">F1332</f>
        <v>RC133</v>
      </c>
      <c r="G1333" s="415" t="b">
        <f>_xlfn.XLOOKUP(F1333,Tabla13[Id Riesgo],Tabla13[Registro diligenciado],FALSE,1)</f>
        <v>0</v>
      </c>
      <c r="H1333" s="290" t="str">
        <f>IF(G1333,_xlfn.XLOOKUP(F1333,Tabla6[Id Riesgo],Tabla6[DESCRIPCIÓN DEL RIESGO],FALSE,1),"")</f>
        <v/>
      </c>
      <c r="I1333" s="327" t="str">
        <f>_xlfn.XLOOKUP(Tabla135[[#This Row],[Id Riesgo]],Tabla13[Id Riesgo],Tabla13[Probabilidad])</f>
        <v/>
      </c>
      <c r="J1333" s="327" t="str">
        <f>_xlfn.XLOOKUP(Tabla135[[#This Row],[Id Riesgo]],Tabla13[Id Riesgo],Tabla13[Porcentaje Impacto],"",1)</f>
        <v/>
      </c>
      <c r="K1333" s="311">
        <v>2</v>
      </c>
      <c r="L1333" s="314"/>
      <c r="M1333" s="314"/>
      <c r="N1333" s="314"/>
      <c r="O1333" s="295"/>
      <c r="P1333" s="314"/>
      <c r="Q1333" s="328" t="str">
        <f>_xlfn.TEXTJOIN(" ",TRUE,Tabla135[[#This Row],[Actividad - Acción ¿Qué?
Inicia con verbo]],Tabla135[[#This Row],[Complemento
(Observaciones o desviaciones)]])</f>
        <v/>
      </c>
      <c r="R1333" s="295"/>
      <c r="S1333" s="327" t="str">
        <f>_xlfn.XLOOKUP(Tabla135[[#This Row],[Tipo de control]],Tabla7[Tipo de control],Tabla7[Peso],"",1)</f>
        <v/>
      </c>
      <c r="T1333" s="290" t="str">
        <f>_xlfn.XLOOKUP(Tabla135[[#This Row],[Tipo de control]],Tabla7[Tipo de control],Tabla7[Afectación matriz],"",1)</f>
        <v/>
      </c>
      <c r="U1333" s="295"/>
      <c r="V1333" s="327" t="str">
        <f>_xlfn.XLOOKUP(Tabla135[[#This Row],[Implementación]],Tabla11[Implementación],Tabla11[Peso],"",1)</f>
        <v/>
      </c>
      <c r="W1333" s="295"/>
      <c r="X1333" s="295"/>
      <c r="Y1333" s="295"/>
      <c r="Z1333" s="295"/>
      <c r="AA1333" s="310" t="str">
        <f>IFERROR(Tabla135[[#This Row],[Peso del control]]+Tabla135[[#This Row],[Peso de la implementación]],"")</f>
        <v/>
      </c>
      <c r="AB1333" s="310" t="str" cm="1">
        <f t="array" ref="AB1333">IFERROR(IF(Tabla135[[#This Row],[Registro diligenciado]]=TRUE,_xlfn.IFS(AND(Tabla135[[#This Row],[No. de Control]]=1,Tabla135[[#This Row],[Desplazamiento en la Matriz]]="Probabilidad"),D1333-(D1333*Tabla135[[#This Row],[Valor del control]]),AND(Tabla135[[#This Row],[No. de Control]]&gt;1,Tabla135[[#This Row],[Desplazamiento en la Matriz]]="Probabilidad"),AB1332-(AB1332*Tabla135[[#This Row],[Valor del control]]),AND(Tabla135[[#This Row],[No. de Control]]=1,Tabla135[[#This Row],[Desplazamiento en la Matriz]]="Impacto"),D1333,AND(Tabla135[[#This Row],[No. de Control]]&gt;1,Tabla135[[#This Row],[Desplazamiento en la Matriz]]="Impacto"),AB1332),""),"")</f>
        <v/>
      </c>
      <c r="AC1333" s="310" t="str" cm="1">
        <f t="array" ref="AC1333">IFERROR(IF(Tabla135[[#This Row],[Registro diligenciado]]=TRUE,_xlfn.IFS(AND(Tabla135[[#This Row],[No. de Control]]=1,Tabla135[[#This Row],[Desplazamiento en la Matriz]]="Impacto"),E1333-(E1333*Tabla135[[#This Row],[Valor del control]]),AND(Tabla135[[#This Row],[No. de Control]]&gt;1,Tabla135[[#This Row],[Desplazamiento en la Matriz]]="Impacto"),AC1332-(AC1332*Tabla135[[#This Row],[Valor del control]]),AND(Tabla135[[#This Row],[No. de Control]]=1,Tabla135[[#This Row],[Desplazamiento en la Matriz]]="Probabilidad"),E1333,AND(Tabla135[[#This Row],[No. de Control]]&gt;1,Tabla135[[#This Row],[Desplazamiento en la Matriz]]="Probabilidad"),AC1332),""),"")</f>
        <v/>
      </c>
      <c r="AD1333" s="310">
        <f>IFERROR(_xlfn.MINIFS(Tabla135[Probabilidad residual],Tabla135[Id Riesgo],Tabla135[[#This Row],[Id Riesgo]]),"")</f>
        <v>0</v>
      </c>
      <c r="AE1333" s="310">
        <f>IFERROR(_xlfn.MINIFS(Tabla135[Impacto residual],Tabla135[Id Riesgo],Tabla135[[#This Row],[Id Riesgo]]),"")</f>
        <v>0</v>
      </c>
      <c r="AF1333" s="310" t="str" cm="1">
        <f t="array" ref="AF133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33" s="310" t="str" cm="1">
        <f t="array" ref="AG133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3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33" s="213"/>
      <c r="AJ1333" s="727">
        <f>_xlfn.MINIFS(Tabla135[Probabilidad residual],Tabla135[Id Riesgo],Tabla135[[#This Row],[Id Riesgo]])</f>
        <v>0</v>
      </c>
      <c r="AK1333" s="727">
        <f>_xlfn.MINIFS(Tabla135[Impacto residual],Tabla135[Id Riesgo],Tabla135[[#This Row],[Id Riesgo]])</f>
        <v>0</v>
      </c>
      <c r="AL1333" s="727"/>
      <c r="AM1333" s="727"/>
      <c r="AN1333" s="213"/>
      <c r="AO1333" s="213"/>
      <c r="AP1333" s="213"/>
      <c r="AQ1333" s="213"/>
      <c r="AR1333" s="213"/>
      <c r="AS1333" s="213"/>
      <c r="AT1333" s="213"/>
      <c r="AU1333" s="213"/>
      <c r="AV1333" s="213"/>
      <c r="AW1333" s="213"/>
      <c r="AX1333" s="213"/>
      <c r="AY1333" s="213"/>
    </row>
    <row r="1334" spans="1:51" ht="14.6" x14ac:dyDescent="0.4">
      <c r="A1334" s="735" t="str">
        <f>Tabla135[[#This Row],[Id Riesgo]]</f>
        <v>RC133</v>
      </c>
      <c r="B1334" s="736" t="str">
        <f>Tabla135[[#This Row],[Riesgo]]</f>
        <v/>
      </c>
      <c r="C1334" s="742" t="b">
        <f>Tabla135[[#This Row],[Identificado en paso 1 y 2?]]</f>
        <v>0</v>
      </c>
      <c r="D1334" s="727" t="str">
        <f>_xlfn.XLOOKUP(Tabla135[[#This Row],[Id Riesgo]],Tabla13[Id Riesgo],Tabla13[Probabilidad],"",1)</f>
        <v/>
      </c>
      <c r="E1334" s="727" t="str">
        <f>IF(C1334=TRUE,_xlfn.XLOOKUP(Tabla135[[#This Row],[Id Riesgo]],Tabla13[Id Riesgo],Tabla13[Porcentaje Impacto],"",1),"")</f>
        <v/>
      </c>
      <c r="F1334" s="290" t="str">
        <f t="shared" si="132"/>
        <v>RC133</v>
      </c>
      <c r="G1334" s="415" t="b">
        <f>_xlfn.XLOOKUP(F1334,Tabla13[Id Riesgo],Tabla13[Registro diligenciado],FALSE,1)</f>
        <v>0</v>
      </c>
      <c r="H1334" s="290" t="str">
        <f>IF(G1334,_xlfn.XLOOKUP(F1334,Tabla6[Id Riesgo],Tabla6[DESCRIPCIÓN DEL RIESGO],FALSE,1),"")</f>
        <v/>
      </c>
      <c r="I1334" s="327" t="str">
        <f>_xlfn.XLOOKUP(Tabla135[[#This Row],[Id Riesgo]],Tabla13[Id Riesgo],Tabla13[Probabilidad])</f>
        <v/>
      </c>
      <c r="J1334" s="327" t="str">
        <f>_xlfn.XLOOKUP(Tabla135[[#This Row],[Id Riesgo]],Tabla13[Id Riesgo],Tabla13[Porcentaje Impacto],"",1)</f>
        <v/>
      </c>
      <c r="K1334" s="311">
        <v>3</v>
      </c>
      <c r="L1334" s="314"/>
      <c r="M1334" s="314"/>
      <c r="N1334" s="314"/>
      <c r="O1334" s="295"/>
      <c r="P1334" s="314"/>
      <c r="Q1334" s="328" t="str">
        <f>_xlfn.TEXTJOIN(" ",TRUE,Tabla135[[#This Row],[Actividad - Acción ¿Qué?
Inicia con verbo]],Tabla135[[#This Row],[Complemento
(Observaciones o desviaciones)]])</f>
        <v/>
      </c>
      <c r="R1334" s="295"/>
      <c r="S1334" s="327" t="str">
        <f>_xlfn.XLOOKUP(Tabla135[[#This Row],[Tipo de control]],Tabla7[Tipo de control],Tabla7[Peso],"",1)</f>
        <v/>
      </c>
      <c r="T1334" s="290" t="str">
        <f>_xlfn.XLOOKUP(Tabla135[[#This Row],[Tipo de control]],Tabla7[Tipo de control],Tabla7[Afectación matriz],"",1)</f>
        <v/>
      </c>
      <c r="U1334" s="295"/>
      <c r="V1334" s="327" t="str">
        <f>_xlfn.XLOOKUP(Tabla135[[#This Row],[Implementación]],Tabla11[Implementación],Tabla11[Peso],"",1)</f>
        <v/>
      </c>
      <c r="W1334" s="295"/>
      <c r="X1334" s="295"/>
      <c r="Y1334" s="295"/>
      <c r="Z1334" s="295"/>
      <c r="AA1334" s="310" t="str">
        <f>IFERROR(Tabla135[[#This Row],[Peso del control]]+Tabla135[[#This Row],[Peso de la implementación]],"")</f>
        <v/>
      </c>
      <c r="AB1334" s="310" t="str" cm="1">
        <f t="array" ref="AB1334">IFERROR(IF(Tabla135[[#This Row],[Registro diligenciado]]=TRUE,_xlfn.IFS(AND(Tabla135[[#This Row],[No. de Control]]=1,Tabla135[[#This Row],[Desplazamiento en la Matriz]]="Probabilidad"),D1334-(D1334*Tabla135[[#This Row],[Valor del control]]),AND(Tabla135[[#This Row],[No. de Control]]&gt;1,Tabla135[[#This Row],[Desplazamiento en la Matriz]]="Probabilidad"),AB1333-(AB1333*Tabla135[[#This Row],[Valor del control]]),AND(Tabla135[[#This Row],[No. de Control]]=1,Tabla135[[#This Row],[Desplazamiento en la Matriz]]="Impacto"),D1334,AND(Tabla135[[#This Row],[No. de Control]]&gt;1,Tabla135[[#This Row],[Desplazamiento en la Matriz]]="Impacto"),AB1333),""),"")</f>
        <v/>
      </c>
      <c r="AC1334" s="310" t="str" cm="1">
        <f t="array" ref="AC1334">IFERROR(IF(Tabla135[[#This Row],[Registro diligenciado]]=TRUE,_xlfn.IFS(AND(Tabla135[[#This Row],[No. de Control]]=1,Tabla135[[#This Row],[Desplazamiento en la Matriz]]="Impacto"),E1334-(E1334*Tabla135[[#This Row],[Valor del control]]),AND(Tabla135[[#This Row],[No. de Control]]&gt;1,Tabla135[[#This Row],[Desplazamiento en la Matriz]]="Impacto"),AC1333-(AC1333*Tabla135[[#This Row],[Valor del control]]),AND(Tabla135[[#This Row],[No. de Control]]=1,Tabla135[[#This Row],[Desplazamiento en la Matriz]]="Probabilidad"),E1334,AND(Tabla135[[#This Row],[No. de Control]]&gt;1,Tabla135[[#This Row],[Desplazamiento en la Matriz]]="Probabilidad"),AC1333),""),"")</f>
        <v/>
      </c>
      <c r="AD1334" s="310">
        <f>IFERROR(_xlfn.MINIFS(Tabla135[Probabilidad residual],Tabla135[Id Riesgo],Tabla135[[#This Row],[Id Riesgo]]),"")</f>
        <v>0</v>
      </c>
      <c r="AE1334" s="310">
        <f>IFERROR(_xlfn.MINIFS(Tabla135[Impacto residual],Tabla135[Id Riesgo],Tabla135[[#This Row],[Id Riesgo]]),"")</f>
        <v>0</v>
      </c>
      <c r="AF1334" s="310" t="str" cm="1">
        <f t="array" ref="AF133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34" s="310" t="str" cm="1">
        <f t="array" ref="AG133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3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34" s="213"/>
      <c r="AJ1334" s="727">
        <f>_xlfn.MINIFS(Tabla135[Probabilidad residual],Tabla135[Id Riesgo],Tabla135[[#This Row],[Id Riesgo]])</f>
        <v>0</v>
      </c>
      <c r="AK1334" s="727">
        <f>_xlfn.MINIFS(Tabla135[Impacto residual],Tabla135[Id Riesgo],Tabla135[[#This Row],[Id Riesgo]])</f>
        <v>0</v>
      </c>
      <c r="AL1334" s="727"/>
      <c r="AM1334" s="727"/>
      <c r="AN1334" s="213"/>
      <c r="AO1334" s="213"/>
      <c r="AP1334" s="213"/>
      <c r="AQ1334" s="213"/>
      <c r="AR1334" s="213"/>
      <c r="AS1334" s="213"/>
      <c r="AT1334" s="213"/>
      <c r="AU1334" s="213"/>
      <c r="AV1334" s="213"/>
      <c r="AW1334" s="213"/>
      <c r="AX1334" s="213"/>
      <c r="AY1334" s="213"/>
    </row>
    <row r="1335" spans="1:51" ht="14.6" x14ac:dyDescent="0.4">
      <c r="A1335" s="735" t="str">
        <f>Tabla135[[#This Row],[Id Riesgo]]</f>
        <v>RC133</v>
      </c>
      <c r="B1335" s="736" t="str">
        <f>Tabla135[[#This Row],[Riesgo]]</f>
        <v/>
      </c>
      <c r="C1335" s="742" t="b">
        <f>Tabla135[[#This Row],[Identificado en paso 1 y 2?]]</f>
        <v>0</v>
      </c>
      <c r="D1335" s="727" t="str">
        <f>_xlfn.XLOOKUP(Tabla135[[#This Row],[Id Riesgo]],Tabla13[Id Riesgo],Tabla13[Probabilidad],"",1)</f>
        <v/>
      </c>
      <c r="E1335" s="727" t="str">
        <f>IF(C1335=TRUE,_xlfn.XLOOKUP(Tabla135[[#This Row],[Id Riesgo]],Tabla13[Id Riesgo],Tabla13[Porcentaje Impacto],"",1),"")</f>
        <v/>
      </c>
      <c r="F1335" s="290" t="str">
        <f t="shared" si="132"/>
        <v>RC133</v>
      </c>
      <c r="G1335" s="415" t="b">
        <f>_xlfn.XLOOKUP(F1335,Tabla13[Id Riesgo],Tabla13[Registro diligenciado],FALSE,1)</f>
        <v>0</v>
      </c>
      <c r="H1335" s="290" t="str">
        <f>IF(G1335,_xlfn.XLOOKUP(F1335,Tabla6[Id Riesgo],Tabla6[DESCRIPCIÓN DEL RIESGO],FALSE,1),"")</f>
        <v/>
      </c>
      <c r="I1335" s="327" t="str">
        <f>_xlfn.XLOOKUP(Tabla135[[#This Row],[Id Riesgo]],Tabla13[Id Riesgo],Tabla13[Probabilidad])</f>
        <v/>
      </c>
      <c r="J1335" s="327" t="str">
        <f>_xlfn.XLOOKUP(Tabla135[[#This Row],[Id Riesgo]],Tabla13[Id Riesgo],Tabla13[Porcentaje Impacto],"",1)</f>
        <v/>
      </c>
      <c r="K1335" s="311">
        <v>4</v>
      </c>
      <c r="L1335" s="314"/>
      <c r="M1335" s="314"/>
      <c r="N1335" s="314"/>
      <c r="O1335" s="295"/>
      <c r="P1335" s="314"/>
      <c r="Q1335" s="328" t="str">
        <f>_xlfn.TEXTJOIN(" ",TRUE,Tabla135[[#This Row],[Actividad - Acción ¿Qué?
Inicia con verbo]],Tabla135[[#This Row],[Complemento
(Observaciones o desviaciones)]])</f>
        <v/>
      </c>
      <c r="R1335" s="295"/>
      <c r="S1335" s="327" t="str">
        <f>_xlfn.XLOOKUP(Tabla135[[#This Row],[Tipo de control]],Tabla7[Tipo de control],Tabla7[Peso],"",1)</f>
        <v/>
      </c>
      <c r="T1335" s="290" t="str">
        <f>_xlfn.XLOOKUP(Tabla135[[#This Row],[Tipo de control]],Tabla7[Tipo de control],Tabla7[Afectación matriz],"",1)</f>
        <v/>
      </c>
      <c r="U1335" s="295"/>
      <c r="V1335" s="327" t="str">
        <f>_xlfn.XLOOKUP(Tabla135[[#This Row],[Implementación]],Tabla11[Implementación],Tabla11[Peso],"",1)</f>
        <v/>
      </c>
      <c r="W1335" s="295"/>
      <c r="X1335" s="295"/>
      <c r="Y1335" s="295"/>
      <c r="Z1335" s="295"/>
      <c r="AA1335" s="310" t="str">
        <f>IFERROR(Tabla135[[#This Row],[Peso del control]]+Tabla135[[#This Row],[Peso de la implementación]],"")</f>
        <v/>
      </c>
      <c r="AB1335" s="310" t="str" cm="1">
        <f t="array" ref="AB1335">IFERROR(IF(Tabla135[[#This Row],[Registro diligenciado]]=TRUE,_xlfn.IFS(AND(Tabla135[[#This Row],[No. de Control]]=1,Tabla135[[#This Row],[Desplazamiento en la Matriz]]="Probabilidad"),D1335-(D1335*Tabla135[[#This Row],[Valor del control]]),AND(Tabla135[[#This Row],[No. de Control]]&gt;1,Tabla135[[#This Row],[Desplazamiento en la Matriz]]="Probabilidad"),AB1334-(AB1334*Tabla135[[#This Row],[Valor del control]]),AND(Tabla135[[#This Row],[No. de Control]]=1,Tabla135[[#This Row],[Desplazamiento en la Matriz]]="Impacto"),D1335,AND(Tabla135[[#This Row],[No. de Control]]&gt;1,Tabla135[[#This Row],[Desplazamiento en la Matriz]]="Impacto"),AB1334),""),"")</f>
        <v/>
      </c>
      <c r="AC1335" s="310" t="str" cm="1">
        <f t="array" ref="AC1335">IFERROR(IF(Tabla135[[#This Row],[Registro diligenciado]]=TRUE,_xlfn.IFS(AND(Tabla135[[#This Row],[No. de Control]]=1,Tabla135[[#This Row],[Desplazamiento en la Matriz]]="Impacto"),E1335-(E1335*Tabla135[[#This Row],[Valor del control]]),AND(Tabla135[[#This Row],[No. de Control]]&gt;1,Tabla135[[#This Row],[Desplazamiento en la Matriz]]="Impacto"),AC1334-(AC1334*Tabla135[[#This Row],[Valor del control]]),AND(Tabla135[[#This Row],[No. de Control]]=1,Tabla135[[#This Row],[Desplazamiento en la Matriz]]="Probabilidad"),E1335,AND(Tabla135[[#This Row],[No. de Control]]&gt;1,Tabla135[[#This Row],[Desplazamiento en la Matriz]]="Probabilidad"),AC1334),""),"")</f>
        <v/>
      </c>
      <c r="AD1335" s="310">
        <f>IFERROR(_xlfn.MINIFS(Tabla135[Probabilidad residual],Tabla135[Id Riesgo],Tabla135[[#This Row],[Id Riesgo]]),"")</f>
        <v>0</v>
      </c>
      <c r="AE1335" s="310">
        <f>IFERROR(_xlfn.MINIFS(Tabla135[Impacto residual],Tabla135[Id Riesgo],Tabla135[[#This Row],[Id Riesgo]]),"")</f>
        <v>0</v>
      </c>
      <c r="AF1335" s="310" t="str" cm="1">
        <f t="array" ref="AF133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35" s="310" t="str" cm="1">
        <f t="array" ref="AG133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3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35" s="213"/>
      <c r="AJ1335" s="727">
        <f>_xlfn.MINIFS(Tabla135[Probabilidad residual],Tabla135[Id Riesgo],Tabla135[[#This Row],[Id Riesgo]])</f>
        <v>0</v>
      </c>
      <c r="AK1335" s="727">
        <f>_xlfn.MINIFS(Tabla135[Impacto residual],Tabla135[Id Riesgo],Tabla135[[#This Row],[Id Riesgo]])</f>
        <v>0</v>
      </c>
      <c r="AL1335" s="727"/>
      <c r="AM1335" s="727"/>
      <c r="AN1335" s="213"/>
      <c r="AO1335" s="213"/>
      <c r="AP1335" s="213"/>
      <c r="AQ1335" s="213"/>
      <c r="AR1335" s="213"/>
      <c r="AS1335" s="213"/>
      <c r="AT1335" s="213"/>
      <c r="AU1335" s="213"/>
      <c r="AV1335" s="213"/>
      <c r="AW1335" s="213"/>
      <c r="AX1335" s="213"/>
      <c r="AY1335" s="213"/>
    </row>
    <row r="1336" spans="1:51" ht="14.6" x14ac:dyDescent="0.4">
      <c r="A1336" s="735" t="str">
        <f>Tabla135[[#This Row],[Id Riesgo]]</f>
        <v>RC133</v>
      </c>
      <c r="B1336" s="736" t="str">
        <f>Tabla135[[#This Row],[Riesgo]]</f>
        <v/>
      </c>
      <c r="C1336" s="742" t="b">
        <f>Tabla135[[#This Row],[Identificado en paso 1 y 2?]]</f>
        <v>0</v>
      </c>
      <c r="D1336" s="727" t="str">
        <f>_xlfn.XLOOKUP(Tabla135[[#This Row],[Id Riesgo]],Tabla13[Id Riesgo],Tabla13[Probabilidad],"",1)</f>
        <v/>
      </c>
      <c r="E1336" s="727" t="str">
        <f>IF(C1336=TRUE,_xlfn.XLOOKUP(Tabla135[[#This Row],[Id Riesgo]],Tabla13[Id Riesgo],Tabla13[Porcentaje Impacto],"",1),"")</f>
        <v/>
      </c>
      <c r="F1336" s="290" t="str">
        <f t="shared" si="132"/>
        <v>RC133</v>
      </c>
      <c r="G1336" s="415" t="b">
        <f>_xlfn.XLOOKUP(F1336,Tabla13[Id Riesgo],Tabla13[Registro diligenciado],FALSE,1)</f>
        <v>0</v>
      </c>
      <c r="H1336" s="290" t="str">
        <f>IF(G1336,_xlfn.XLOOKUP(F1336,Tabla6[Id Riesgo],Tabla6[DESCRIPCIÓN DEL RIESGO],FALSE,1),"")</f>
        <v/>
      </c>
      <c r="I1336" s="327" t="str">
        <f>_xlfn.XLOOKUP(Tabla135[[#This Row],[Id Riesgo]],Tabla13[Id Riesgo],Tabla13[Probabilidad])</f>
        <v/>
      </c>
      <c r="J1336" s="327" t="str">
        <f>_xlfn.XLOOKUP(Tabla135[[#This Row],[Id Riesgo]],Tabla13[Id Riesgo],Tabla13[Porcentaje Impacto],"",1)</f>
        <v/>
      </c>
      <c r="K1336" s="311">
        <v>5</v>
      </c>
      <c r="L1336" s="314"/>
      <c r="M1336" s="314"/>
      <c r="N1336" s="314"/>
      <c r="O1336" s="295"/>
      <c r="P1336" s="314"/>
      <c r="Q1336" s="328" t="str">
        <f>_xlfn.TEXTJOIN(" ",TRUE,Tabla135[[#This Row],[Actividad - Acción ¿Qué?
Inicia con verbo]],Tabla135[[#This Row],[Complemento
(Observaciones o desviaciones)]])</f>
        <v/>
      </c>
      <c r="R1336" s="295"/>
      <c r="S1336" s="327" t="str">
        <f>_xlfn.XLOOKUP(Tabla135[[#This Row],[Tipo de control]],Tabla7[Tipo de control],Tabla7[Peso],"",1)</f>
        <v/>
      </c>
      <c r="T1336" s="290" t="str">
        <f>_xlfn.XLOOKUP(Tabla135[[#This Row],[Tipo de control]],Tabla7[Tipo de control],Tabla7[Afectación matriz],"",1)</f>
        <v/>
      </c>
      <c r="U1336" s="295"/>
      <c r="V1336" s="327" t="str">
        <f>_xlfn.XLOOKUP(Tabla135[[#This Row],[Implementación]],Tabla11[Implementación],Tabla11[Peso],"",1)</f>
        <v/>
      </c>
      <c r="W1336" s="295"/>
      <c r="X1336" s="295"/>
      <c r="Y1336" s="295"/>
      <c r="Z1336" s="295"/>
      <c r="AA1336" s="310" t="str">
        <f>IFERROR(Tabla135[[#This Row],[Peso del control]]+Tabla135[[#This Row],[Peso de la implementación]],"")</f>
        <v/>
      </c>
      <c r="AB1336" s="310" t="str" cm="1">
        <f t="array" ref="AB1336">IFERROR(IF(Tabla135[[#This Row],[Registro diligenciado]]=TRUE,_xlfn.IFS(AND(Tabla135[[#This Row],[No. de Control]]=1,Tabla135[[#This Row],[Desplazamiento en la Matriz]]="Probabilidad"),D1336-(D1336*Tabla135[[#This Row],[Valor del control]]),AND(Tabla135[[#This Row],[No. de Control]]&gt;1,Tabla135[[#This Row],[Desplazamiento en la Matriz]]="Probabilidad"),AB1335-(AB1335*Tabla135[[#This Row],[Valor del control]]),AND(Tabla135[[#This Row],[No. de Control]]=1,Tabla135[[#This Row],[Desplazamiento en la Matriz]]="Impacto"),D1336,AND(Tabla135[[#This Row],[No. de Control]]&gt;1,Tabla135[[#This Row],[Desplazamiento en la Matriz]]="Impacto"),AB1335),""),"")</f>
        <v/>
      </c>
      <c r="AC1336" s="310" t="str" cm="1">
        <f t="array" ref="AC1336">IFERROR(IF(Tabla135[[#This Row],[Registro diligenciado]]=TRUE,_xlfn.IFS(AND(Tabla135[[#This Row],[No. de Control]]=1,Tabla135[[#This Row],[Desplazamiento en la Matriz]]="Impacto"),E1336-(E1336*Tabla135[[#This Row],[Valor del control]]),AND(Tabla135[[#This Row],[No. de Control]]&gt;1,Tabla135[[#This Row],[Desplazamiento en la Matriz]]="Impacto"),AC1335-(AC1335*Tabla135[[#This Row],[Valor del control]]),AND(Tabla135[[#This Row],[No. de Control]]=1,Tabla135[[#This Row],[Desplazamiento en la Matriz]]="Probabilidad"),E1336,AND(Tabla135[[#This Row],[No. de Control]]&gt;1,Tabla135[[#This Row],[Desplazamiento en la Matriz]]="Probabilidad"),AC1335),""),"")</f>
        <v/>
      </c>
      <c r="AD1336" s="310">
        <f>IFERROR(_xlfn.MINIFS(Tabla135[Probabilidad residual],Tabla135[Id Riesgo],Tabla135[[#This Row],[Id Riesgo]]),"")</f>
        <v>0</v>
      </c>
      <c r="AE1336" s="310">
        <f>IFERROR(_xlfn.MINIFS(Tabla135[Impacto residual],Tabla135[Id Riesgo],Tabla135[[#This Row],[Id Riesgo]]),"")</f>
        <v>0</v>
      </c>
      <c r="AF1336" s="310" t="str" cm="1">
        <f t="array" ref="AF133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36" s="310" t="str" cm="1">
        <f t="array" ref="AG133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3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36" s="213"/>
      <c r="AJ1336" s="727">
        <f>_xlfn.MINIFS(Tabla135[Probabilidad residual],Tabla135[Id Riesgo],Tabla135[[#This Row],[Id Riesgo]])</f>
        <v>0</v>
      </c>
      <c r="AK1336" s="727">
        <f>_xlfn.MINIFS(Tabla135[Impacto residual],Tabla135[Id Riesgo],Tabla135[[#This Row],[Id Riesgo]])</f>
        <v>0</v>
      </c>
      <c r="AL1336" s="727"/>
      <c r="AM1336" s="727"/>
      <c r="AN1336" s="213"/>
      <c r="AO1336" s="213"/>
      <c r="AP1336" s="213"/>
      <c r="AQ1336" s="213"/>
      <c r="AR1336" s="213"/>
      <c r="AS1336" s="213"/>
      <c r="AT1336" s="213"/>
      <c r="AU1336" s="213"/>
      <c r="AV1336" s="213"/>
      <c r="AW1336" s="213"/>
      <c r="AX1336" s="213"/>
      <c r="AY1336" s="213"/>
    </row>
    <row r="1337" spans="1:51" ht="14.6" x14ac:dyDescent="0.4">
      <c r="A1337" s="735" t="str">
        <f>Tabla135[[#This Row],[Id Riesgo]]</f>
        <v>RC133</v>
      </c>
      <c r="B1337" s="736" t="str">
        <f>Tabla135[[#This Row],[Riesgo]]</f>
        <v/>
      </c>
      <c r="C1337" s="742" t="b">
        <f>Tabla135[[#This Row],[Identificado en paso 1 y 2?]]</f>
        <v>0</v>
      </c>
      <c r="D1337" s="727" t="str">
        <f>_xlfn.XLOOKUP(Tabla135[[#This Row],[Id Riesgo]],Tabla13[Id Riesgo],Tabla13[Probabilidad],"",1)</f>
        <v/>
      </c>
      <c r="E1337" s="727" t="str">
        <f>IF(C1337=TRUE,_xlfn.XLOOKUP(Tabla135[[#This Row],[Id Riesgo]],Tabla13[Id Riesgo],Tabla13[Porcentaje Impacto],"",1),"")</f>
        <v/>
      </c>
      <c r="F1337" s="290" t="str">
        <f t="shared" si="132"/>
        <v>RC133</v>
      </c>
      <c r="G1337" s="415" t="b">
        <f>_xlfn.XLOOKUP(F1337,Tabla13[Id Riesgo],Tabla13[Registro diligenciado],FALSE,1)</f>
        <v>0</v>
      </c>
      <c r="H1337" s="290" t="str">
        <f>IF(G1337,_xlfn.XLOOKUP(F1337,Tabla6[Id Riesgo],Tabla6[DESCRIPCIÓN DEL RIESGO],FALSE,1),"")</f>
        <v/>
      </c>
      <c r="I1337" s="327" t="str">
        <f>_xlfn.XLOOKUP(Tabla135[[#This Row],[Id Riesgo]],Tabla13[Id Riesgo],Tabla13[Probabilidad])</f>
        <v/>
      </c>
      <c r="J1337" s="327" t="str">
        <f>_xlfn.XLOOKUP(Tabla135[[#This Row],[Id Riesgo]],Tabla13[Id Riesgo],Tabla13[Porcentaje Impacto],"",1)</f>
        <v/>
      </c>
      <c r="K1337" s="311">
        <v>6</v>
      </c>
      <c r="L1337" s="314"/>
      <c r="M1337" s="314"/>
      <c r="N1337" s="314"/>
      <c r="O1337" s="295"/>
      <c r="P1337" s="314"/>
      <c r="Q1337" s="328" t="str">
        <f>_xlfn.TEXTJOIN(" ",TRUE,Tabla135[[#This Row],[Actividad - Acción ¿Qué?
Inicia con verbo]],Tabla135[[#This Row],[Complemento
(Observaciones o desviaciones)]])</f>
        <v/>
      </c>
      <c r="R1337" s="295"/>
      <c r="S1337" s="327" t="str">
        <f>_xlfn.XLOOKUP(Tabla135[[#This Row],[Tipo de control]],Tabla7[Tipo de control],Tabla7[Peso],"",1)</f>
        <v/>
      </c>
      <c r="T1337" s="290" t="str">
        <f>_xlfn.XLOOKUP(Tabla135[[#This Row],[Tipo de control]],Tabla7[Tipo de control],Tabla7[Afectación matriz],"",1)</f>
        <v/>
      </c>
      <c r="U1337" s="295"/>
      <c r="V1337" s="327" t="str">
        <f>_xlfn.XLOOKUP(Tabla135[[#This Row],[Implementación]],Tabla11[Implementación],Tabla11[Peso],"",1)</f>
        <v/>
      </c>
      <c r="W1337" s="295"/>
      <c r="X1337" s="295"/>
      <c r="Y1337" s="295"/>
      <c r="Z1337" s="295"/>
      <c r="AA1337" s="310" t="str">
        <f>IFERROR(Tabla135[[#This Row],[Peso del control]]+Tabla135[[#This Row],[Peso de la implementación]],"")</f>
        <v/>
      </c>
      <c r="AB1337" s="310" t="str" cm="1">
        <f t="array" ref="AB1337">IFERROR(IF(Tabla135[[#This Row],[Registro diligenciado]]=TRUE,_xlfn.IFS(AND(Tabla135[[#This Row],[No. de Control]]=1,Tabla135[[#This Row],[Desplazamiento en la Matriz]]="Probabilidad"),D1337-(D1337*Tabla135[[#This Row],[Valor del control]]),AND(Tabla135[[#This Row],[No. de Control]]&gt;1,Tabla135[[#This Row],[Desplazamiento en la Matriz]]="Probabilidad"),AB1336-(AB1336*Tabla135[[#This Row],[Valor del control]]),AND(Tabla135[[#This Row],[No. de Control]]=1,Tabla135[[#This Row],[Desplazamiento en la Matriz]]="Impacto"),D1337,AND(Tabla135[[#This Row],[No. de Control]]&gt;1,Tabla135[[#This Row],[Desplazamiento en la Matriz]]="Impacto"),AB1336),""),"")</f>
        <v/>
      </c>
      <c r="AC1337" s="310" t="str" cm="1">
        <f t="array" ref="AC1337">IFERROR(IF(Tabla135[[#This Row],[Registro diligenciado]]=TRUE,_xlfn.IFS(AND(Tabla135[[#This Row],[No. de Control]]=1,Tabla135[[#This Row],[Desplazamiento en la Matriz]]="Impacto"),E1337-(E1337*Tabla135[[#This Row],[Valor del control]]),AND(Tabla135[[#This Row],[No. de Control]]&gt;1,Tabla135[[#This Row],[Desplazamiento en la Matriz]]="Impacto"),AC1336-(AC1336*Tabla135[[#This Row],[Valor del control]]),AND(Tabla135[[#This Row],[No. de Control]]=1,Tabla135[[#This Row],[Desplazamiento en la Matriz]]="Probabilidad"),E1337,AND(Tabla135[[#This Row],[No. de Control]]&gt;1,Tabla135[[#This Row],[Desplazamiento en la Matriz]]="Probabilidad"),AC1336),""),"")</f>
        <v/>
      </c>
      <c r="AD1337" s="310">
        <f>IFERROR(_xlfn.MINIFS(Tabla135[Probabilidad residual],Tabla135[Id Riesgo],Tabla135[[#This Row],[Id Riesgo]]),"")</f>
        <v>0</v>
      </c>
      <c r="AE1337" s="310">
        <f>IFERROR(_xlfn.MINIFS(Tabla135[Impacto residual],Tabla135[Id Riesgo],Tabla135[[#This Row],[Id Riesgo]]),"")</f>
        <v>0</v>
      </c>
      <c r="AF1337" s="310" t="str" cm="1">
        <f t="array" ref="AF133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37" s="310" t="str" cm="1">
        <f t="array" ref="AG133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3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37" s="213"/>
      <c r="AJ1337" s="727">
        <f>_xlfn.MINIFS(Tabla135[Probabilidad residual],Tabla135[Id Riesgo],Tabla135[[#This Row],[Id Riesgo]])</f>
        <v>0</v>
      </c>
      <c r="AK1337" s="727">
        <f>_xlfn.MINIFS(Tabla135[Impacto residual],Tabla135[Id Riesgo],Tabla135[[#This Row],[Id Riesgo]])</f>
        <v>0</v>
      </c>
      <c r="AL1337" s="727"/>
      <c r="AM1337" s="727"/>
      <c r="AN1337" s="213"/>
      <c r="AO1337" s="213"/>
      <c r="AP1337" s="213"/>
      <c r="AQ1337" s="213"/>
      <c r="AR1337" s="213"/>
      <c r="AS1337" s="213"/>
      <c r="AT1337" s="213"/>
      <c r="AU1337" s="213"/>
      <c r="AV1337" s="213"/>
      <c r="AW1337" s="213"/>
      <c r="AX1337" s="213"/>
      <c r="AY1337" s="213"/>
    </row>
    <row r="1338" spans="1:51" ht="14.6" x14ac:dyDescent="0.4">
      <c r="A1338" s="735" t="str">
        <f>Tabla135[[#This Row],[Id Riesgo]]</f>
        <v>RC133</v>
      </c>
      <c r="B1338" s="736" t="str">
        <f>Tabla135[[#This Row],[Riesgo]]</f>
        <v/>
      </c>
      <c r="C1338" s="742" t="b">
        <f>Tabla135[[#This Row],[Identificado en paso 1 y 2?]]</f>
        <v>0</v>
      </c>
      <c r="D1338" s="727" t="str">
        <f>_xlfn.XLOOKUP(Tabla135[[#This Row],[Id Riesgo]],Tabla13[Id Riesgo],Tabla13[Probabilidad],"",1)</f>
        <v/>
      </c>
      <c r="E1338" s="727" t="str">
        <f>IF(C1338=TRUE,_xlfn.XLOOKUP(Tabla135[[#This Row],[Id Riesgo]],Tabla13[Id Riesgo],Tabla13[Porcentaje Impacto],"",1),"")</f>
        <v/>
      </c>
      <c r="F1338" s="290" t="str">
        <f t="shared" si="132"/>
        <v>RC133</v>
      </c>
      <c r="G1338" s="415" t="b">
        <f>_xlfn.XLOOKUP(F1338,Tabla13[Id Riesgo],Tabla13[Registro diligenciado],FALSE,1)</f>
        <v>0</v>
      </c>
      <c r="H1338" s="290" t="str">
        <f>IF(G1338,_xlfn.XLOOKUP(F1338,Tabla6[Id Riesgo],Tabla6[DESCRIPCIÓN DEL RIESGO],FALSE,1),"")</f>
        <v/>
      </c>
      <c r="I1338" s="327" t="str">
        <f>_xlfn.XLOOKUP(Tabla135[[#This Row],[Id Riesgo]],Tabla13[Id Riesgo],Tabla13[Probabilidad])</f>
        <v/>
      </c>
      <c r="J1338" s="327" t="str">
        <f>_xlfn.XLOOKUP(Tabla135[[#This Row],[Id Riesgo]],Tabla13[Id Riesgo],Tabla13[Porcentaje Impacto],"",1)</f>
        <v/>
      </c>
      <c r="K1338" s="311">
        <v>7</v>
      </c>
      <c r="L1338" s="314"/>
      <c r="M1338" s="314"/>
      <c r="N1338" s="314"/>
      <c r="O1338" s="295"/>
      <c r="P1338" s="314"/>
      <c r="Q1338" s="328" t="str">
        <f>_xlfn.TEXTJOIN(" ",TRUE,Tabla135[[#This Row],[Actividad - Acción ¿Qué?
Inicia con verbo]],Tabla135[[#This Row],[Complemento
(Observaciones o desviaciones)]])</f>
        <v/>
      </c>
      <c r="R1338" s="295"/>
      <c r="S1338" s="327" t="str">
        <f>_xlfn.XLOOKUP(Tabla135[[#This Row],[Tipo de control]],Tabla7[Tipo de control],Tabla7[Peso],"",1)</f>
        <v/>
      </c>
      <c r="T1338" s="290" t="str">
        <f>_xlfn.XLOOKUP(Tabla135[[#This Row],[Tipo de control]],Tabla7[Tipo de control],Tabla7[Afectación matriz],"",1)</f>
        <v/>
      </c>
      <c r="U1338" s="295"/>
      <c r="V1338" s="327" t="str">
        <f>_xlfn.XLOOKUP(Tabla135[[#This Row],[Implementación]],Tabla11[Implementación],Tabla11[Peso],"",1)</f>
        <v/>
      </c>
      <c r="W1338" s="295"/>
      <c r="X1338" s="295"/>
      <c r="Y1338" s="295"/>
      <c r="Z1338" s="295"/>
      <c r="AA1338" s="310" t="str">
        <f>IFERROR(Tabla135[[#This Row],[Peso del control]]+Tabla135[[#This Row],[Peso de la implementación]],"")</f>
        <v/>
      </c>
      <c r="AB1338" s="310" t="str" cm="1">
        <f t="array" ref="AB1338">IFERROR(IF(Tabla135[[#This Row],[Registro diligenciado]]=TRUE,_xlfn.IFS(AND(Tabla135[[#This Row],[No. de Control]]=1,Tabla135[[#This Row],[Desplazamiento en la Matriz]]="Probabilidad"),D1338-(D1338*Tabla135[[#This Row],[Valor del control]]),AND(Tabla135[[#This Row],[No. de Control]]&gt;1,Tabla135[[#This Row],[Desplazamiento en la Matriz]]="Probabilidad"),AB1337-(AB1337*Tabla135[[#This Row],[Valor del control]]),AND(Tabla135[[#This Row],[No. de Control]]=1,Tabla135[[#This Row],[Desplazamiento en la Matriz]]="Impacto"),D1338,AND(Tabla135[[#This Row],[No. de Control]]&gt;1,Tabla135[[#This Row],[Desplazamiento en la Matriz]]="Impacto"),AB1337),""),"")</f>
        <v/>
      </c>
      <c r="AC1338" s="310" t="str" cm="1">
        <f t="array" ref="AC1338">IFERROR(IF(Tabla135[[#This Row],[Registro diligenciado]]=TRUE,_xlfn.IFS(AND(Tabla135[[#This Row],[No. de Control]]=1,Tabla135[[#This Row],[Desplazamiento en la Matriz]]="Impacto"),E1338-(E1338*Tabla135[[#This Row],[Valor del control]]),AND(Tabla135[[#This Row],[No. de Control]]&gt;1,Tabla135[[#This Row],[Desplazamiento en la Matriz]]="Impacto"),AC1337-(AC1337*Tabla135[[#This Row],[Valor del control]]),AND(Tabla135[[#This Row],[No. de Control]]=1,Tabla135[[#This Row],[Desplazamiento en la Matriz]]="Probabilidad"),E1338,AND(Tabla135[[#This Row],[No. de Control]]&gt;1,Tabla135[[#This Row],[Desplazamiento en la Matriz]]="Probabilidad"),AC1337),""),"")</f>
        <v/>
      </c>
      <c r="AD1338" s="310">
        <f>IFERROR(_xlfn.MINIFS(Tabla135[Probabilidad residual],Tabla135[Id Riesgo],Tabla135[[#This Row],[Id Riesgo]]),"")</f>
        <v>0</v>
      </c>
      <c r="AE1338" s="310">
        <f>IFERROR(_xlfn.MINIFS(Tabla135[Impacto residual],Tabla135[Id Riesgo],Tabla135[[#This Row],[Id Riesgo]]),"")</f>
        <v>0</v>
      </c>
      <c r="AF1338" s="310" t="str" cm="1">
        <f t="array" ref="AF133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38" s="310" t="str" cm="1">
        <f t="array" ref="AG133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3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38" s="213"/>
      <c r="AJ1338" s="727">
        <f>_xlfn.MINIFS(Tabla135[Probabilidad residual],Tabla135[Id Riesgo],Tabla135[[#This Row],[Id Riesgo]])</f>
        <v>0</v>
      </c>
      <c r="AK1338" s="727">
        <f>_xlfn.MINIFS(Tabla135[Impacto residual],Tabla135[Id Riesgo],Tabla135[[#This Row],[Id Riesgo]])</f>
        <v>0</v>
      </c>
      <c r="AL1338" s="727"/>
      <c r="AM1338" s="727"/>
      <c r="AN1338" s="213"/>
      <c r="AO1338" s="213"/>
      <c r="AP1338" s="213"/>
      <c r="AQ1338" s="213"/>
      <c r="AR1338" s="213"/>
      <c r="AS1338" s="213"/>
      <c r="AT1338" s="213"/>
      <c r="AU1338" s="213"/>
      <c r="AV1338" s="213"/>
      <c r="AW1338" s="213"/>
      <c r="AX1338" s="213"/>
      <c r="AY1338" s="213"/>
    </row>
    <row r="1339" spans="1:51" ht="14.6" x14ac:dyDescent="0.4">
      <c r="A1339" s="735" t="str">
        <f>Tabla135[[#This Row],[Id Riesgo]]</f>
        <v>RC133</v>
      </c>
      <c r="B1339" s="736" t="str">
        <f>Tabla135[[#This Row],[Riesgo]]</f>
        <v/>
      </c>
      <c r="C1339" s="742" t="b">
        <f>Tabla135[[#This Row],[Identificado en paso 1 y 2?]]</f>
        <v>0</v>
      </c>
      <c r="D1339" s="727" t="str">
        <f>_xlfn.XLOOKUP(Tabla135[[#This Row],[Id Riesgo]],Tabla13[Id Riesgo],Tabla13[Probabilidad],"",1)</f>
        <v/>
      </c>
      <c r="E1339" s="727" t="str">
        <f>IF(C1339=TRUE,_xlfn.XLOOKUP(Tabla135[[#This Row],[Id Riesgo]],Tabla13[Id Riesgo],Tabla13[Porcentaje Impacto],"",1),"")</f>
        <v/>
      </c>
      <c r="F1339" s="290" t="str">
        <f t="shared" si="132"/>
        <v>RC133</v>
      </c>
      <c r="G1339" s="415" t="b">
        <f>_xlfn.XLOOKUP(F1339,Tabla13[Id Riesgo],Tabla13[Registro diligenciado],FALSE,1)</f>
        <v>0</v>
      </c>
      <c r="H1339" s="290" t="str">
        <f>IF(G1339,_xlfn.XLOOKUP(F1339,Tabla6[Id Riesgo],Tabla6[DESCRIPCIÓN DEL RIESGO],FALSE,1),"")</f>
        <v/>
      </c>
      <c r="I1339" s="327" t="str">
        <f>_xlfn.XLOOKUP(Tabla135[[#This Row],[Id Riesgo]],Tabla13[Id Riesgo],Tabla13[Probabilidad])</f>
        <v/>
      </c>
      <c r="J1339" s="327" t="str">
        <f>_xlfn.XLOOKUP(Tabla135[[#This Row],[Id Riesgo]],Tabla13[Id Riesgo],Tabla13[Porcentaje Impacto],"",1)</f>
        <v/>
      </c>
      <c r="K1339" s="311">
        <v>8</v>
      </c>
      <c r="L1339" s="314"/>
      <c r="M1339" s="314"/>
      <c r="N1339" s="314"/>
      <c r="O1339" s="295"/>
      <c r="P1339" s="314"/>
      <c r="Q1339" s="328" t="str">
        <f>_xlfn.TEXTJOIN(" ",TRUE,Tabla135[[#This Row],[Actividad - Acción ¿Qué?
Inicia con verbo]],Tabla135[[#This Row],[Complemento
(Observaciones o desviaciones)]])</f>
        <v/>
      </c>
      <c r="R1339" s="295"/>
      <c r="S1339" s="327" t="str">
        <f>_xlfn.XLOOKUP(Tabla135[[#This Row],[Tipo de control]],Tabla7[Tipo de control],Tabla7[Peso],"",1)</f>
        <v/>
      </c>
      <c r="T1339" s="290" t="str">
        <f>_xlfn.XLOOKUP(Tabla135[[#This Row],[Tipo de control]],Tabla7[Tipo de control],Tabla7[Afectación matriz],"",1)</f>
        <v/>
      </c>
      <c r="U1339" s="295"/>
      <c r="V1339" s="327" t="str">
        <f>_xlfn.XLOOKUP(Tabla135[[#This Row],[Implementación]],Tabla11[Implementación],Tabla11[Peso],"",1)</f>
        <v/>
      </c>
      <c r="W1339" s="295"/>
      <c r="X1339" s="295"/>
      <c r="Y1339" s="295"/>
      <c r="Z1339" s="295"/>
      <c r="AA1339" s="310" t="str">
        <f>IFERROR(Tabla135[[#This Row],[Peso del control]]+Tabla135[[#This Row],[Peso de la implementación]],"")</f>
        <v/>
      </c>
      <c r="AB1339" s="310" t="str" cm="1">
        <f t="array" ref="AB1339">IFERROR(IF(Tabla135[[#This Row],[Registro diligenciado]]=TRUE,_xlfn.IFS(AND(Tabla135[[#This Row],[No. de Control]]=1,Tabla135[[#This Row],[Desplazamiento en la Matriz]]="Probabilidad"),D1339-(D1339*Tabla135[[#This Row],[Valor del control]]),AND(Tabla135[[#This Row],[No. de Control]]&gt;1,Tabla135[[#This Row],[Desplazamiento en la Matriz]]="Probabilidad"),AB1338-(AB1338*Tabla135[[#This Row],[Valor del control]]),AND(Tabla135[[#This Row],[No. de Control]]=1,Tabla135[[#This Row],[Desplazamiento en la Matriz]]="Impacto"),D1339,AND(Tabla135[[#This Row],[No. de Control]]&gt;1,Tabla135[[#This Row],[Desplazamiento en la Matriz]]="Impacto"),AB1338),""),"")</f>
        <v/>
      </c>
      <c r="AC1339" s="310" t="str" cm="1">
        <f t="array" ref="AC1339">IFERROR(IF(Tabla135[[#This Row],[Registro diligenciado]]=TRUE,_xlfn.IFS(AND(Tabla135[[#This Row],[No. de Control]]=1,Tabla135[[#This Row],[Desplazamiento en la Matriz]]="Impacto"),E1339-(E1339*Tabla135[[#This Row],[Valor del control]]),AND(Tabla135[[#This Row],[No. de Control]]&gt;1,Tabla135[[#This Row],[Desplazamiento en la Matriz]]="Impacto"),AC1338-(AC1338*Tabla135[[#This Row],[Valor del control]]),AND(Tabla135[[#This Row],[No. de Control]]=1,Tabla135[[#This Row],[Desplazamiento en la Matriz]]="Probabilidad"),E1339,AND(Tabla135[[#This Row],[No. de Control]]&gt;1,Tabla135[[#This Row],[Desplazamiento en la Matriz]]="Probabilidad"),AC1338),""),"")</f>
        <v/>
      </c>
      <c r="AD1339" s="310">
        <f>IFERROR(_xlfn.MINIFS(Tabla135[Probabilidad residual],Tabla135[Id Riesgo],Tabla135[[#This Row],[Id Riesgo]]),"")</f>
        <v>0</v>
      </c>
      <c r="AE1339" s="310">
        <f>IFERROR(_xlfn.MINIFS(Tabla135[Impacto residual],Tabla135[Id Riesgo],Tabla135[[#This Row],[Id Riesgo]]),"")</f>
        <v>0</v>
      </c>
      <c r="AF1339" s="310" t="str" cm="1">
        <f t="array" ref="AF133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39" s="310" t="str" cm="1">
        <f t="array" ref="AG133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3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39" s="213"/>
      <c r="AJ1339" s="727">
        <f>_xlfn.MINIFS(Tabla135[Probabilidad residual],Tabla135[Id Riesgo],Tabla135[[#This Row],[Id Riesgo]])</f>
        <v>0</v>
      </c>
      <c r="AK1339" s="727">
        <f>_xlfn.MINIFS(Tabla135[Impacto residual],Tabla135[Id Riesgo],Tabla135[[#This Row],[Id Riesgo]])</f>
        <v>0</v>
      </c>
      <c r="AL1339" s="727"/>
      <c r="AM1339" s="727"/>
      <c r="AN1339" s="213"/>
      <c r="AO1339" s="213"/>
      <c r="AP1339" s="213"/>
      <c r="AQ1339" s="213"/>
      <c r="AR1339" s="213"/>
      <c r="AS1339" s="213"/>
      <c r="AT1339" s="213"/>
      <c r="AU1339" s="213"/>
      <c r="AV1339" s="213"/>
      <c r="AW1339" s="213"/>
      <c r="AX1339" s="213"/>
      <c r="AY1339" s="213"/>
    </row>
    <row r="1340" spans="1:51" ht="14.6" x14ac:dyDescent="0.4">
      <c r="A1340" s="735" t="str">
        <f>Tabla135[[#This Row],[Id Riesgo]]</f>
        <v>RC133</v>
      </c>
      <c r="B1340" s="736" t="str">
        <f>Tabla135[[#This Row],[Riesgo]]</f>
        <v/>
      </c>
      <c r="C1340" s="742" t="b">
        <f>Tabla135[[#This Row],[Identificado en paso 1 y 2?]]</f>
        <v>0</v>
      </c>
      <c r="D1340" s="727" t="str">
        <f>_xlfn.XLOOKUP(Tabla135[[#This Row],[Id Riesgo]],Tabla13[Id Riesgo],Tabla13[Probabilidad],"",1)</f>
        <v/>
      </c>
      <c r="E1340" s="727" t="str">
        <f>IF(C1340=TRUE,_xlfn.XLOOKUP(Tabla135[[#This Row],[Id Riesgo]],Tabla13[Id Riesgo],Tabla13[Porcentaje Impacto],"",1),"")</f>
        <v/>
      </c>
      <c r="F1340" s="290" t="str">
        <f t="shared" si="132"/>
        <v>RC133</v>
      </c>
      <c r="G1340" s="415" t="b">
        <f>_xlfn.XLOOKUP(F1340,Tabla13[Id Riesgo],Tabla13[Registro diligenciado],FALSE,1)</f>
        <v>0</v>
      </c>
      <c r="H1340" s="290" t="str">
        <f>IF(G1340,_xlfn.XLOOKUP(F1340,Tabla6[Id Riesgo],Tabla6[DESCRIPCIÓN DEL RIESGO],FALSE,1),"")</f>
        <v/>
      </c>
      <c r="I1340" s="327" t="str">
        <f>_xlfn.XLOOKUP(Tabla135[[#This Row],[Id Riesgo]],Tabla13[Id Riesgo],Tabla13[Probabilidad])</f>
        <v/>
      </c>
      <c r="J1340" s="327" t="str">
        <f>_xlfn.XLOOKUP(Tabla135[[#This Row],[Id Riesgo]],Tabla13[Id Riesgo],Tabla13[Porcentaje Impacto],"",1)</f>
        <v/>
      </c>
      <c r="K1340" s="311">
        <v>9</v>
      </c>
      <c r="L1340" s="314"/>
      <c r="M1340" s="314"/>
      <c r="N1340" s="314"/>
      <c r="O1340" s="295"/>
      <c r="P1340" s="314"/>
      <c r="Q1340" s="328" t="str">
        <f>_xlfn.TEXTJOIN(" ",TRUE,Tabla135[[#This Row],[Actividad - Acción ¿Qué?
Inicia con verbo]],Tabla135[[#This Row],[Complemento
(Observaciones o desviaciones)]])</f>
        <v/>
      </c>
      <c r="R1340" s="295"/>
      <c r="S1340" s="327" t="str">
        <f>_xlfn.XLOOKUP(Tabla135[[#This Row],[Tipo de control]],Tabla7[Tipo de control],Tabla7[Peso],"",1)</f>
        <v/>
      </c>
      <c r="T1340" s="290" t="str">
        <f>_xlfn.XLOOKUP(Tabla135[[#This Row],[Tipo de control]],Tabla7[Tipo de control],Tabla7[Afectación matriz],"",1)</f>
        <v/>
      </c>
      <c r="U1340" s="295"/>
      <c r="V1340" s="327" t="str">
        <f>_xlfn.XLOOKUP(Tabla135[[#This Row],[Implementación]],Tabla11[Implementación],Tabla11[Peso],"",1)</f>
        <v/>
      </c>
      <c r="W1340" s="295"/>
      <c r="X1340" s="295"/>
      <c r="Y1340" s="295"/>
      <c r="Z1340" s="295"/>
      <c r="AA1340" s="310" t="str">
        <f>IFERROR(Tabla135[[#This Row],[Peso del control]]+Tabla135[[#This Row],[Peso de la implementación]],"")</f>
        <v/>
      </c>
      <c r="AB1340" s="310" t="str" cm="1">
        <f t="array" ref="AB1340">IFERROR(IF(Tabla135[[#This Row],[Registro diligenciado]]=TRUE,_xlfn.IFS(AND(Tabla135[[#This Row],[No. de Control]]=1,Tabla135[[#This Row],[Desplazamiento en la Matriz]]="Probabilidad"),D1340-(D1340*Tabla135[[#This Row],[Valor del control]]),AND(Tabla135[[#This Row],[No. de Control]]&gt;1,Tabla135[[#This Row],[Desplazamiento en la Matriz]]="Probabilidad"),AB1339-(AB1339*Tabla135[[#This Row],[Valor del control]]),AND(Tabla135[[#This Row],[No. de Control]]=1,Tabla135[[#This Row],[Desplazamiento en la Matriz]]="Impacto"),D1340,AND(Tabla135[[#This Row],[No. de Control]]&gt;1,Tabla135[[#This Row],[Desplazamiento en la Matriz]]="Impacto"),AB1339),""),"")</f>
        <v/>
      </c>
      <c r="AC1340" s="310" t="str" cm="1">
        <f t="array" ref="AC1340">IFERROR(IF(Tabla135[[#This Row],[Registro diligenciado]]=TRUE,_xlfn.IFS(AND(Tabla135[[#This Row],[No. de Control]]=1,Tabla135[[#This Row],[Desplazamiento en la Matriz]]="Impacto"),E1340-(E1340*Tabla135[[#This Row],[Valor del control]]),AND(Tabla135[[#This Row],[No. de Control]]&gt;1,Tabla135[[#This Row],[Desplazamiento en la Matriz]]="Impacto"),AC1339-(AC1339*Tabla135[[#This Row],[Valor del control]]),AND(Tabla135[[#This Row],[No. de Control]]=1,Tabla135[[#This Row],[Desplazamiento en la Matriz]]="Probabilidad"),E1340,AND(Tabla135[[#This Row],[No. de Control]]&gt;1,Tabla135[[#This Row],[Desplazamiento en la Matriz]]="Probabilidad"),AC1339),""),"")</f>
        <v/>
      </c>
      <c r="AD1340" s="310">
        <f>IFERROR(_xlfn.MINIFS(Tabla135[Probabilidad residual],Tabla135[Id Riesgo],Tabla135[[#This Row],[Id Riesgo]]),"")</f>
        <v>0</v>
      </c>
      <c r="AE1340" s="310">
        <f>IFERROR(_xlfn.MINIFS(Tabla135[Impacto residual],Tabla135[Id Riesgo],Tabla135[[#This Row],[Id Riesgo]]),"")</f>
        <v>0</v>
      </c>
      <c r="AF1340" s="310" t="str" cm="1">
        <f t="array" ref="AF134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40" s="310" t="str" cm="1">
        <f t="array" ref="AG134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4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40" s="213"/>
      <c r="AJ1340" s="727">
        <f>_xlfn.MINIFS(Tabla135[Probabilidad residual],Tabla135[Id Riesgo],Tabla135[[#This Row],[Id Riesgo]])</f>
        <v>0</v>
      </c>
      <c r="AK1340" s="727">
        <f>_xlfn.MINIFS(Tabla135[Impacto residual],Tabla135[Id Riesgo],Tabla135[[#This Row],[Id Riesgo]])</f>
        <v>0</v>
      </c>
      <c r="AL1340" s="727"/>
      <c r="AM1340" s="727"/>
      <c r="AN1340" s="213"/>
      <c r="AO1340" s="213"/>
      <c r="AP1340" s="213"/>
      <c r="AQ1340" s="213"/>
      <c r="AR1340" s="213"/>
      <c r="AS1340" s="213"/>
      <c r="AT1340" s="213"/>
      <c r="AU1340" s="213"/>
      <c r="AV1340" s="213"/>
      <c r="AW1340" s="213"/>
      <c r="AX1340" s="213"/>
      <c r="AY1340" s="213"/>
    </row>
    <row r="1341" spans="1:51" ht="14.6" x14ac:dyDescent="0.4">
      <c r="A1341" s="735" t="str">
        <f>Tabla135[[#This Row],[Id Riesgo]]</f>
        <v>RC133</v>
      </c>
      <c r="B1341" s="736" t="str">
        <f>Tabla135[[#This Row],[Riesgo]]</f>
        <v/>
      </c>
      <c r="C1341" s="742" t="b">
        <f>Tabla135[[#This Row],[Identificado en paso 1 y 2?]]</f>
        <v>0</v>
      </c>
      <c r="D1341" s="727" t="str">
        <f>_xlfn.XLOOKUP(Tabla135[[#This Row],[Id Riesgo]],Tabla13[Id Riesgo],Tabla13[Probabilidad],"",1)</f>
        <v/>
      </c>
      <c r="E1341" s="727" t="str">
        <f>IF(C1341=TRUE,_xlfn.XLOOKUP(Tabla135[[#This Row],[Id Riesgo]],Tabla13[Id Riesgo],Tabla13[Porcentaje Impacto],"",1),"")</f>
        <v/>
      </c>
      <c r="F1341" s="290" t="str">
        <f t="shared" si="132"/>
        <v>RC133</v>
      </c>
      <c r="G1341" s="415" t="b">
        <f>_xlfn.XLOOKUP(F1341,Tabla13[Id Riesgo],Tabla13[Registro diligenciado],FALSE,1)</f>
        <v>0</v>
      </c>
      <c r="H1341" s="290" t="str">
        <f>IF(G1341,_xlfn.XLOOKUP(F1341,Tabla6[Id Riesgo],Tabla6[DESCRIPCIÓN DEL RIESGO],FALSE,1),"")</f>
        <v/>
      </c>
      <c r="I1341" s="327" t="str">
        <f>_xlfn.XLOOKUP(Tabla135[[#This Row],[Id Riesgo]],Tabla13[Id Riesgo],Tabla13[Probabilidad])</f>
        <v/>
      </c>
      <c r="J1341" s="327" t="str">
        <f>_xlfn.XLOOKUP(Tabla135[[#This Row],[Id Riesgo]],Tabla13[Id Riesgo],Tabla13[Porcentaje Impacto],"",1)</f>
        <v/>
      </c>
      <c r="K1341" s="311">
        <v>10</v>
      </c>
      <c r="L1341" s="314"/>
      <c r="M1341" s="314"/>
      <c r="N1341" s="314"/>
      <c r="O1341" s="295"/>
      <c r="P1341" s="314"/>
      <c r="Q1341" s="328" t="str">
        <f>_xlfn.TEXTJOIN(" ",TRUE,Tabla135[[#This Row],[Actividad - Acción ¿Qué?
Inicia con verbo]],Tabla135[[#This Row],[Complemento
(Observaciones o desviaciones)]])</f>
        <v/>
      </c>
      <c r="R1341" s="295"/>
      <c r="S1341" s="327" t="str">
        <f>_xlfn.XLOOKUP(Tabla135[[#This Row],[Tipo de control]],Tabla7[Tipo de control],Tabla7[Peso],"",1)</f>
        <v/>
      </c>
      <c r="T1341" s="290" t="str">
        <f>_xlfn.XLOOKUP(Tabla135[[#This Row],[Tipo de control]],Tabla7[Tipo de control],Tabla7[Afectación matriz],"",1)</f>
        <v/>
      </c>
      <c r="U1341" s="295"/>
      <c r="V1341" s="327" t="str">
        <f>_xlfn.XLOOKUP(Tabla135[[#This Row],[Implementación]],Tabla11[Implementación],Tabla11[Peso],"",1)</f>
        <v/>
      </c>
      <c r="W1341" s="295"/>
      <c r="X1341" s="295"/>
      <c r="Y1341" s="295"/>
      <c r="Z1341" s="295"/>
      <c r="AA1341" s="310" t="str">
        <f>IFERROR(Tabla135[[#This Row],[Peso del control]]+Tabla135[[#This Row],[Peso de la implementación]],"")</f>
        <v/>
      </c>
      <c r="AB1341" s="310" t="str" cm="1">
        <f t="array" ref="AB1341">IFERROR(IF(Tabla135[[#This Row],[Registro diligenciado]]=TRUE,_xlfn.IFS(AND(Tabla135[[#This Row],[No. de Control]]=1,Tabla135[[#This Row],[Desplazamiento en la Matriz]]="Probabilidad"),D1341-(D1341*Tabla135[[#This Row],[Valor del control]]),AND(Tabla135[[#This Row],[No. de Control]]&gt;1,Tabla135[[#This Row],[Desplazamiento en la Matriz]]="Probabilidad"),AB1340-(AB1340*Tabla135[[#This Row],[Valor del control]]),AND(Tabla135[[#This Row],[No. de Control]]=1,Tabla135[[#This Row],[Desplazamiento en la Matriz]]="Impacto"),D1341,AND(Tabla135[[#This Row],[No. de Control]]&gt;1,Tabla135[[#This Row],[Desplazamiento en la Matriz]]="Impacto"),AB1340),""),"")</f>
        <v/>
      </c>
      <c r="AC1341" s="310" t="str" cm="1">
        <f t="array" ref="AC1341">IFERROR(IF(Tabla135[[#This Row],[Registro diligenciado]]=TRUE,_xlfn.IFS(AND(Tabla135[[#This Row],[No. de Control]]=1,Tabla135[[#This Row],[Desplazamiento en la Matriz]]="Impacto"),E1341-(E1341*Tabla135[[#This Row],[Valor del control]]),AND(Tabla135[[#This Row],[No. de Control]]&gt;1,Tabla135[[#This Row],[Desplazamiento en la Matriz]]="Impacto"),AC1340-(AC1340*Tabla135[[#This Row],[Valor del control]]),AND(Tabla135[[#This Row],[No. de Control]]=1,Tabla135[[#This Row],[Desplazamiento en la Matriz]]="Probabilidad"),E1341,AND(Tabla135[[#This Row],[No. de Control]]&gt;1,Tabla135[[#This Row],[Desplazamiento en la Matriz]]="Probabilidad"),AC1340),""),"")</f>
        <v/>
      </c>
      <c r="AD1341" s="310">
        <f>IFERROR(_xlfn.MINIFS(Tabla135[Probabilidad residual],Tabla135[Id Riesgo],Tabla135[[#This Row],[Id Riesgo]]),"")</f>
        <v>0</v>
      </c>
      <c r="AE1341" s="310">
        <f>IFERROR(_xlfn.MINIFS(Tabla135[Impacto residual],Tabla135[Id Riesgo],Tabla135[[#This Row],[Id Riesgo]]),"")</f>
        <v>0</v>
      </c>
      <c r="AF1341" s="310" t="str" cm="1">
        <f t="array" ref="AF134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41" s="310" t="str" cm="1">
        <f t="array" ref="AG134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4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41" s="213"/>
      <c r="AJ1341" s="727">
        <f>_xlfn.MINIFS(Tabla135[Probabilidad residual],Tabla135[Id Riesgo],Tabla135[[#This Row],[Id Riesgo]])</f>
        <v>0</v>
      </c>
      <c r="AK1341" s="727">
        <f>_xlfn.MINIFS(Tabla135[Impacto residual],Tabla135[Id Riesgo],Tabla135[[#This Row],[Id Riesgo]])</f>
        <v>0</v>
      </c>
      <c r="AL1341" s="727"/>
      <c r="AM1341" s="727"/>
      <c r="AN1341" s="213"/>
      <c r="AO1341" s="213"/>
      <c r="AP1341" s="213"/>
      <c r="AQ1341" s="213"/>
      <c r="AR1341" s="213"/>
      <c r="AS1341" s="213"/>
      <c r="AT1341" s="213"/>
      <c r="AU1341" s="213"/>
      <c r="AV1341" s="213"/>
      <c r="AW1341" s="213"/>
      <c r="AX1341" s="213"/>
      <c r="AY1341" s="213"/>
    </row>
    <row r="1342" spans="1:51" ht="14.6" x14ac:dyDescent="0.4">
      <c r="A1342" s="735" t="str">
        <f>Tabla135[[#This Row],[Id Riesgo]]</f>
        <v>RC134</v>
      </c>
      <c r="B1342" s="736" t="str">
        <f>Tabla135[[#This Row],[Riesgo]]</f>
        <v/>
      </c>
      <c r="C1342" s="742" t="b">
        <f>Tabla135[[#This Row],[Identificado en paso 1 y 2?]]</f>
        <v>0</v>
      </c>
      <c r="D1342" s="727" t="str">
        <f>_xlfn.XLOOKUP(Tabla135[[#This Row],[Id Riesgo]],Tabla13[Id Riesgo],Tabla13[Probabilidad],"",1)</f>
        <v/>
      </c>
      <c r="E1342" s="727" t="str">
        <f>IF(C1342=TRUE,_xlfn.XLOOKUP(Tabla135[[#This Row],[Id Riesgo]],Tabla13[Id Riesgo],Tabla13[Porcentaje Impacto],"",1),"")</f>
        <v/>
      </c>
      <c r="F1342" s="290" t="s">
        <v>265</v>
      </c>
      <c r="G1342" s="415" t="b">
        <f>_xlfn.XLOOKUP(F1342,Tabla13[Id Riesgo],Tabla13[Registro diligenciado],FALSE,1)</f>
        <v>0</v>
      </c>
      <c r="H1342" s="290" t="str">
        <f>IF(G1342,_xlfn.XLOOKUP(F1342,Tabla6[Id Riesgo],Tabla6[DESCRIPCIÓN DEL RIESGO],FALSE,1),"")</f>
        <v/>
      </c>
      <c r="I1342" s="327" t="str">
        <f>_xlfn.XLOOKUP(Tabla135[[#This Row],[Id Riesgo]],Tabla13[Id Riesgo],Tabla13[Probabilidad])</f>
        <v/>
      </c>
      <c r="J1342" s="327" t="str">
        <f>_xlfn.XLOOKUP(Tabla135[[#This Row],[Id Riesgo]],Tabla13[Id Riesgo],Tabla13[Porcentaje Impacto],"",1)</f>
        <v/>
      </c>
      <c r="K1342" s="311">
        <v>1</v>
      </c>
      <c r="L1342" s="314"/>
      <c r="M1342" s="314"/>
      <c r="N1342" s="314"/>
      <c r="O1342" s="295"/>
      <c r="P1342" s="314"/>
      <c r="Q1342" s="328" t="str">
        <f>_xlfn.TEXTJOIN(" ",TRUE,Tabla135[[#This Row],[Actividad - Acción ¿Qué?
Inicia con verbo]],Tabla135[[#This Row],[Complemento
(Observaciones o desviaciones)]])</f>
        <v/>
      </c>
      <c r="R1342" s="295"/>
      <c r="S1342" s="327" t="str">
        <f>_xlfn.XLOOKUP(Tabla135[[#This Row],[Tipo de control]],Tabla7[Tipo de control],Tabla7[Peso],"",1)</f>
        <v/>
      </c>
      <c r="T1342" s="290" t="str">
        <f>_xlfn.XLOOKUP(Tabla135[[#This Row],[Tipo de control]],Tabla7[Tipo de control],Tabla7[Afectación matriz],"",1)</f>
        <v/>
      </c>
      <c r="U1342" s="295"/>
      <c r="V1342" s="327" t="str">
        <f>_xlfn.XLOOKUP(Tabla135[[#This Row],[Implementación]],Tabla11[Implementación],Tabla11[Peso],"",1)</f>
        <v/>
      </c>
      <c r="W1342" s="295"/>
      <c r="X1342" s="295"/>
      <c r="Y1342" s="295"/>
      <c r="Z1342" s="295"/>
      <c r="AA1342" s="310" t="str">
        <f>IFERROR(Tabla135[[#This Row],[Peso del control]]+Tabla135[[#This Row],[Peso de la implementación]],"")</f>
        <v/>
      </c>
      <c r="AB1342" s="310" t="str" cm="1">
        <f t="array" ref="AB1342">IFERROR(IF(Tabla135[[#This Row],[Registro diligenciado]]=TRUE,_xlfn.IFS(AND(Tabla135[[#This Row],[No. de Control]]=1,Tabla135[[#This Row],[Desplazamiento en la Matriz]]="Probabilidad"),D1342-(D1342*Tabla135[[#This Row],[Valor del control]]),AND(Tabla135[[#This Row],[No. de Control]]&gt;1,Tabla135[[#This Row],[Desplazamiento en la Matriz]]="Probabilidad"),AB1341-(AB1341*Tabla135[[#This Row],[Valor del control]]),AND(Tabla135[[#This Row],[No. de Control]]=1,Tabla135[[#This Row],[Desplazamiento en la Matriz]]="Impacto"),D1342,AND(Tabla135[[#This Row],[No. de Control]]&gt;1,Tabla135[[#This Row],[Desplazamiento en la Matriz]]="Impacto"),AB1341),""),"")</f>
        <v/>
      </c>
      <c r="AC1342" s="310" t="str" cm="1">
        <f t="array" ref="AC1342">IFERROR(IF(Tabla135[[#This Row],[Registro diligenciado]]=TRUE,_xlfn.IFS(AND(Tabla135[[#This Row],[No. de Control]]=1,Tabla135[[#This Row],[Desplazamiento en la Matriz]]="Impacto"),E1342-(E1342*Tabla135[[#This Row],[Valor del control]]),AND(Tabla135[[#This Row],[No. de Control]]&gt;1,Tabla135[[#This Row],[Desplazamiento en la Matriz]]="Impacto"),AC1341-(AC1341*Tabla135[[#This Row],[Valor del control]]),AND(Tabla135[[#This Row],[No. de Control]]=1,Tabla135[[#This Row],[Desplazamiento en la Matriz]]="Probabilidad"),E1342,AND(Tabla135[[#This Row],[No. de Control]]&gt;1,Tabla135[[#This Row],[Desplazamiento en la Matriz]]="Probabilidad"),AC1341),""),"")</f>
        <v/>
      </c>
      <c r="AD1342" s="310">
        <f>IFERROR(_xlfn.MINIFS(Tabla135[Probabilidad residual],Tabla135[Id Riesgo],Tabla135[[#This Row],[Id Riesgo]]),"")</f>
        <v>0</v>
      </c>
      <c r="AE1342" s="310">
        <f>IFERROR(_xlfn.MINIFS(Tabla135[Impacto residual],Tabla135[Id Riesgo],Tabla135[[#This Row],[Id Riesgo]]),"")</f>
        <v>0</v>
      </c>
      <c r="AF1342" s="310" t="str" cm="1">
        <f t="array" ref="AF134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42" s="310" t="str" cm="1">
        <f t="array" ref="AG134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4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42" s="213"/>
      <c r="AJ1342" s="727">
        <f>_xlfn.MINIFS(Tabla135[Probabilidad residual],Tabla135[Id Riesgo],Tabla135[[#This Row],[Id Riesgo]])</f>
        <v>0</v>
      </c>
      <c r="AK1342" s="727">
        <f>_xlfn.MINIFS(Tabla135[Impacto residual],Tabla135[Id Riesgo],Tabla135[[#This Row],[Id Riesgo]])</f>
        <v>0</v>
      </c>
      <c r="AL1342" s="727" t="str" cm="1">
        <f t="array" ref="AL1342">IFERROR(_xlfn.IFS(AND(AJ1342&gt;=CONFIGURACIÓN!$BF$6,AJ1342&lt;=CONFIGURACIÓN!$BG$6),CONFIGURACIÓN!$BE$6,AND(AJ1342&gt;=CONFIGURACIÓN!$BF$7,AJ1342&lt;=CONFIGURACIÓN!$BG$7),CONFIGURACIÓN!$BE$7,AND(AJ1342&gt;=CONFIGURACIÓN!$BF$8,AJ1342&lt;=CONFIGURACIÓN!$BG$8),CONFIGURACIÓN!$BE$8,AND(AJ1342&gt;=CONFIGURACIÓN!$BF$9,AJ1342&lt;=CONFIGURACIÓN!$BG$9),CONFIGURACIÓN!$BE$9,AND(AJ1342&gt;=CONFIGURACIÓN!$BF$10,AJ1342&lt;=CONFIGURACIÓN!$BG$10),CONFIGURACIÓN!$BE$10),"")</f>
        <v/>
      </c>
      <c r="AM1342" s="727" t="str" cm="1">
        <f t="array" ref="AM1342">IFERROR(_xlfn.IFS(AND(AK1342&gt;=CONFIGURACIÓN!$BJ$6,AK1342&lt;=CONFIGURACIÓN!$BK$6),CONFIGURACIÓN!$BI$6,AND(AK1342&gt;=CONFIGURACIÓN!$BJ$7,AK1342&lt;=CONFIGURACIÓN!$BK$7),CONFIGURACIÓN!$BI$7,AND(AK1342&gt;=CONFIGURACIÓN!$BJ$8,AK1342&lt;=CONFIGURACIÓN!$BK$8),CONFIGURACIÓN!$BI$8,AND(AK1342&gt;=CONFIGURACIÓN!$BJ$9,AK1342&lt;=CONFIGURACIÓN!$BK$9),CONFIGURACIÓN!$BI$9,AND(AK1342&gt;=CONFIGURACIÓN!$BJ$10,AK1342&lt;=CONFIGURACIÓN!$BK$10),CONFIGURACIÓN!$BI$10),"")</f>
        <v/>
      </c>
      <c r="AN1342" s="213"/>
      <c r="AO1342" s="213"/>
      <c r="AP1342" s="213"/>
      <c r="AQ1342" s="213"/>
      <c r="AR1342" s="213"/>
      <c r="AS1342" s="213"/>
      <c r="AT1342" s="213"/>
      <c r="AU1342" s="213"/>
      <c r="AV1342" s="213"/>
      <c r="AW1342" s="213"/>
      <c r="AX1342" s="213"/>
      <c r="AY1342" s="213"/>
    </row>
    <row r="1343" spans="1:51" ht="14.6" x14ac:dyDescent="0.4">
      <c r="A1343" s="735" t="str">
        <f>Tabla135[[#This Row],[Id Riesgo]]</f>
        <v>RC134</v>
      </c>
      <c r="B1343" s="736" t="str">
        <f>Tabla135[[#This Row],[Riesgo]]</f>
        <v/>
      </c>
      <c r="C1343" s="742" t="b">
        <f>Tabla135[[#This Row],[Identificado en paso 1 y 2?]]</f>
        <v>0</v>
      </c>
      <c r="D1343" s="727" t="str">
        <f>_xlfn.XLOOKUP(Tabla135[[#This Row],[Id Riesgo]],Tabla13[Id Riesgo],Tabla13[Probabilidad],"",1)</f>
        <v/>
      </c>
      <c r="E1343" s="727" t="str">
        <f>IF(C1343=TRUE,_xlfn.XLOOKUP(Tabla135[[#This Row],[Id Riesgo]],Tabla13[Id Riesgo],Tabla13[Porcentaje Impacto],"",1),"")</f>
        <v/>
      </c>
      <c r="F1343" s="290" t="str">
        <f t="shared" ref="F1343:F1351" si="133">F1342</f>
        <v>RC134</v>
      </c>
      <c r="G1343" s="415" t="b">
        <f>_xlfn.XLOOKUP(F1343,Tabla13[Id Riesgo],Tabla13[Registro diligenciado],FALSE,1)</f>
        <v>0</v>
      </c>
      <c r="H1343" s="290" t="str">
        <f>IF(G1343,_xlfn.XLOOKUP(F1343,Tabla6[Id Riesgo],Tabla6[DESCRIPCIÓN DEL RIESGO],FALSE,1),"")</f>
        <v/>
      </c>
      <c r="I1343" s="327" t="str">
        <f>_xlfn.XLOOKUP(Tabla135[[#This Row],[Id Riesgo]],Tabla13[Id Riesgo],Tabla13[Probabilidad])</f>
        <v/>
      </c>
      <c r="J1343" s="327" t="str">
        <f>_xlfn.XLOOKUP(Tabla135[[#This Row],[Id Riesgo]],Tabla13[Id Riesgo],Tabla13[Porcentaje Impacto],"",1)</f>
        <v/>
      </c>
      <c r="K1343" s="311">
        <v>2</v>
      </c>
      <c r="L1343" s="314"/>
      <c r="M1343" s="314"/>
      <c r="N1343" s="314"/>
      <c r="O1343" s="295"/>
      <c r="P1343" s="314"/>
      <c r="Q1343" s="328" t="str">
        <f>_xlfn.TEXTJOIN(" ",TRUE,Tabla135[[#This Row],[Actividad - Acción ¿Qué?
Inicia con verbo]],Tabla135[[#This Row],[Complemento
(Observaciones o desviaciones)]])</f>
        <v/>
      </c>
      <c r="R1343" s="295"/>
      <c r="S1343" s="327" t="str">
        <f>_xlfn.XLOOKUP(Tabla135[[#This Row],[Tipo de control]],Tabla7[Tipo de control],Tabla7[Peso],"",1)</f>
        <v/>
      </c>
      <c r="T1343" s="290" t="str">
        <f>_xlfn.XLOOKUP(Tabla135[[#This Row],[Tipo de control]],Tabla7[Tipo de control],Tabla7[Afectación matriz],"",1)</f>
        <v/>
      </c>
      <c r="U1343" s="295"/>
      <c r="V1343" s="327" t="str">
        <f>_xlfn.XLOOKUP(Tabla135[[#This Row],[Implementación]],Tabla11[Implementación],Tabla11[Peso],"",1)</f>
        <v/>
      </c>
      <c r="W1343" s="295"/>
      <c r="X1343" s="295"/>
      <c r="Y1343" s="295"/>
      <c r="Z1343" s="295"/>
      <c r="AA1343" s="310" t="str">
        <f>IFERROR(Tabla135[[#This Row],[Peso del control]]+Tabla135[[#This Row],[Peso de la implementación]],"")</f>
        <v/>
      </c>
      <c r="AB1343" s="310" t="str" cm="1">
        <f t="array" ref="AB1343">IFERROR(IF(Tabla135[[#This Row],[Registro diligenciado]]=TRUE,_xlfn.IFS(AND(Tabla135[[#This Row],[No. de Control]]=1,Tabla135[[#This Row],[Desplazamiento en la Matriz]]="Probabilidad"),D1343-(D1343*Tabla135[[#This Row],[Valor del control]]),AND(Tabla135[[#This Row],[No. de Control]]&gt;1,Tabla135[[#This Row],[Desplazamiento en la Matriz]]="Probabilidad"),AB1342-(AB1342*Tabla135[[#This Row],[Valor del control]]),AND(Tabla135[[#This Row],[No. de Control]]=1,Tabla135[[#This Row],[Desplazamiento en la Matriz]]="Impacto"),D1343,AND(Tabla135[[#This Row],[No. de Control]]&gt;1,Tabla135[[#This Row],[Desplazamiento en la Matriz]]="Impacto"),AB1342),""),"")</f>
        <v/>
      </c>
      <c r="AC1343" s="310" t="str" cm="1">
        <f t="array" ref="AC1343">IFERROR(IF(Tabla135[[#This Row],[Registro diligenciado]]=TRUE,_xlfn.IFS(AND(Tabla135[[#This Row],[No. de Control]]=1,Tabla135[[#This Row],[Desplazamiento en la Matriz]]="Impacto"),E1343-(E1343*Tabla135[[#This Row],[Valor del control]]),AND(Tabla135[[#This Row],[No. de Control]]&gt;1,Tabla135[[#This Row],[Desplazamiento en la Matriz]]="Impacto"),AC1342-(AC1342*Tabla135[[#This Row],[Valor del control]]),AND(Tabla135[[#This Row],[No. de Control]]=1,Tabla135[[#This Row],[Desplazamiento en la Matriz]]="Probabilidad"),E1343,AND(Tabla135[[#This Row],[No. de Control]]&gt;1,Tabla135[[#This Row],[Desplazamiento en la Matriz]]="Probabilidad"),AC1342),""),"")</f>
        <v/>
      </c>
      <c r="AD1343" s="310">
        <f>IFERROR(_xlfn.MINIFS(Tabla135[Probabilidad residual],Tabla135[Id Riesgo],Tabla135[[#This Row],[Id Riesgo]]),"")</f>
        <v>0</v>
      </c>
      <c r="AE1343" s="310">
        <f>IFERROR(_xlfn.MINIFS(Tabla135[Impacto residual],Tabla135[Id Riesgo],Tabla135[[#This Row],[Id Riesgo]]),"")</f>
        <v>0</v>
      </c>
      <c r="AF1343" s="310" t="str" cm="1">
        <f t="array" ref="AF134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43" s="310" t="str" cm="1">
        <f t="array" ref="AG134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4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43" s="213"/>
      <c r="AJ1343" s="727">
        <f>_xlfn.MINIFS(Tabla135[Probabilidad residual],Tabla135[Id Riesgo],Tabla135[[#This Row],[Id Riesgo]])</f>
        <v>0</v>
      </c>
      <c r="AK1343" s="727">
        <f>_xlfn.MINIFS(Tabla135[Impacto residual],Tabla135[Id Riesgo],Tabla135[[#This Row],[Id Riesgo]])</f>
        <v>0</v>
      </c>
      <c r="AL1343" s="727"/>
      <c r="AM1343" s="727"/>
      <c r="AN1343" s="213"/>
      <c r="AO1343" s="213"/>
      <c r="AP1343" s="213"/>
      <c r="AQ1343" s="213"/>
      <c r="AR1343" s="213"/>
      <c r="AS1343" s="213"/>
      <c r="AT1343" s="213"/>
      <c r="AU1343" s="213"/>
      <c r="AV1343" s="213"/>
      <c r="AW1343" s="213"/>
      <c r="AX1343" s="213"/>
      <c r="AY1343" s="213"/>
    </row>
    <row r="1344" spans="1:51" ht="14.6" x14ac:dyDescent="0.4">
      <c r="A1344" s="735" t="str">
        <f>Tabla135[[#This Row],[Id Riesgo]]</f>
        <v>RC134</v>
      </c>
      <c r="B1344" s="736" t="str">
        <f>Tabla135[[#This Row],[Riesgo]]</f>
        <v/>
      </c>
      <c r="C1344" s="742" t="b">
        <f>Tabla135[[#This Row],[Identificado en paso 1 y 2?]]</f>
        <v>0</v>
      </c>
      <c r="D1344" s="727" t="str">
        <f>_xlfn.XLOOKUP(Tabla135[[#This Row],[Id Riesgo]],Tabla13[Id Riesgo],Tabla13[Probabilidad],"",1)</f>
        <v/>
      </c>
      <c r="E1344" s="727" t="str">
        <f>IF(C1344=TRUE,_xlfn.XLOOKUP(Tabla135[[#This Row],[Id Riesgo]],Tabla13[Id Riesgo],Tabla13[Porcentaje Impacto],"",1),"")</f>
        <v/>
      </c>
      <c r="F1344" s="290" t="str">
        <f t="shared" si="133"/>
        <v>RC134</v>
      </c>
      <c r="G1344" s="415" t="b">
        <f>_xlfn.XLOOKUP(F1344,Tabla13[Id Riesgo],Tabla13[Registro diligenciado],FALSE,1)</f>
        <v>0</v>
      </c>
      <c r="H1344" s="290" t="str">
        <f>IF(G1344,_xlfn.XLOOKUP(F1344,Tabla6[Id Riesgo],Tabla6[DESCRIPCIÓN DEL RIESGO],FALSE,1),"")</f>
        <v/>
      </c>
      <c r="I1344" s="327" t="str">
        <f>_xlfn.XLOOKUP(Tabla135[[#This Row],[Id Riesgo]],Tabla13[Id Riesgo],Tabla13[Probabilidad])</f>
        <v/>
      </c>
      <c r="J1344" s="327" t="str">
        <f>_xlfn.XLOOKUP(Tabla135[[#This Row],[Id Riesgo]],Tabla13[Id Riesgo],Tabla13[Porcentaje Impacto],"",1)</f>
        <v/>
      </c>
      <c r="K1344" s="311">
        <v>3</v>
      </c>
      <c r="L1344" s="314"/>
      <c r="M1344" s="314"/>
      <c r="N1344" s="314"/>
      <c r="O1344" s="295"/>
      <c r="P1344" s="314"/>
      <c r="Q1344" s="328" t="str">
        <f>_xlfn.TEXTJOIN(" ",TRUE,Tabla135[[#This Row],[Actividad - Acción ¿Qué?
Inicia con verbo]],Tabla135[[#This Row],[Complemento
(Observaciones o desviaciones)]])</f>
        <v/>
      </c>
      <c r="R1344" s="295"/>
      <c r="S1344" s="327" t="str">
        <f>_xlfn.XLOOKUP(Tabla135[[#This Row],[Tipo de control]],Tabla7[Tipo de control],Tabla7[Peso],"",1)</f>
        <v/>
      </c>
      <c r="T1344" s="290" t="str">
        <f>_xlfn.XLOOKUP(Tabla135[[#This Row],[Tipo de control]],Tabla7[Tipo de control],Tabla7[Afectación matriz],"",1)</f>
        <v/>
      </c>
      <c r="U1344" s="295"/>
      <c r="V1344" s="327" t="str">
        <f>_xlfn.XLOOKUP(Tabla135[[#This Row],[Implementación]],Tabla11[Implementación],Tabla11[Peso],"",1)</f>
        <v/>
      </c>
      <c r="W1344" s="295"/>
      <c r="X1344" s="295"/>
      <c r="Y1344" s="295"/>
      <c r="Z1344" s="295"/>
      <c r="AA1344" s="310" t="str">
        <f>IFERROR(Tabla135[[#This Row],[Peso del control]]+Tabla135[[#This Row],[Peso de la implementación]],"")</f>
        <v/>
      </c>
      <c r="AB1344" s="310" t="str" cm="1">
        <f t="array" ref="AB1344">IFERROR(IF(Tabla135[[#This Row],[Registro diligenciado]]=TRUE,_xlfn.IFS(AND(Tabla135[[#This Row],[No. de Control]]=1,Tabla135[[#This Row],[Desplazamiento en la Matriz]]="Probabilidad"),D1344-(D1344*Tabla135[[#This Row],[Valor del control]]),AND(Tabla135[[#This Row],[No. de Control]]&gt;1,Tabla135[[#This Row],[Desplazamiento en la Matriz]]="Probabilidad"),AB1343-(AB1343*Tabla135[[#This Row],[Valor del control]]),AND(Tabla135[[#This Row],[No. de Control]]=1,Tabla135[[#This Row],[Desplazamiento en la Matriz]]="Impacto"),D1344,AND(Tabla135[[#This Row],[No. de Control]]&gt;1,Tabla135[[#This Row],[Desplazamiento en la Matriz]]="Impacto"),AB1343),""),"")</f>
        <v/>
      </c>
      <c r="AC1344" s="310" t="str" cm="1">
        <f t="array" ref="AC1344">IFERROR(IF(Tabla135[[#This Row],[Registro diligenciado]]=TRUE,_xlfn.IFS(AND(Tabla135[[#This Row],[No. de Control]]=1,Tabla135[[#This Row],[Desplazamiento en la Matriz]]="Impacto"),E1344-(E1344*Tabla135[[#This Row],[Valor del control]]),AND(Tabla135[[#This Row],[No. de Control]]&gt;1,Tabla135[[#This Row],[Desplazamiento en la Matriz]]="Impacto"),AC1343-(AC1343*Tabla135[[#This Row],[Valor del control]]),AND(Tabla135[[#This Row],[No. de Control]]=1,Tabla135[[#This Row],[Desplazamiento en la Matriz]]="Probabilidad"),E1344,AND(Tabla135[[#This Row],[No. de Control]]&gt;1,Tabla135[[#This Row],[Desplazamiento en la Matriz]]="Probabilidad"),AC1343),""),"")</f>
        <v/>
      </c>
      <c r="AD1344" s="310">
        <f>IFERROR(_xlfn.MINIFS(Tabla135[Probabilidad residual],Tabla135[Id Riesgo],Tabla135[[#This Row],[Id Riesgo]]),"")</f>
        <v>0</v>
      </c>
      <c r="AE1344" s="310">
        <f>IFERROR(_xlfn.MINIFS(Tabla135[Impacto residual],Tabla135[Id Riesgo],Tabla135[[#This Row],[Id Riesgo]]),"")</f>
        <v>0</v>
      </c>
      <c r="AF1344" s="310" t="str" cm="1">
        <f t="array" ref="AF134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44" s="310" t="str" cm="1">
        <f t="array" ref="AG134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4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44" s="213"/>
      <c r="AJ1344" s="727">
        <f>_xlfn.MINIFS(Tabla135[Probabilidad residual],Tabla135[Id Riesgo],Tabla135[[#This Row],[Id Riesgo]])</f>
        <v>0</v>
      </c>
      <c r="AK1344" s="727">
        <f>_xlfn.MINIFS(Tabla135[Impacto residual],Tabla135[Id Riesgo],Tabla135[[#This Row],[Id Riesgo]])</f>
        <v>0</v>
      </c>
      <c r="AL1344" s="727"/>
      <c r="AM1344" s="727"/>
      <c r="AN1344" s="213"/>
      <c r="AO1344" s="213"/>
      <c r="AP1344" s="213"/>
      <c r="AQ1344" s="213"/>
      <c r="AR1344" s="213"/>
      <c r="AS1344" s="213"/>
      <c r="AT1344" s="213"/>
      <c r="AU1344" s="213"/>
      <c r="AV1344" s="213"/>
      <c r="AW1344" s="213"/>
      <c r="AX1344" s="213"/>
      <c r="AY1344" s="213"/>
    </row>
    <row r="1345" spans="1:51" ht="14.6" x14ac:dyDescent="0.4">
      <c r="A1345" s="735" t="str">
        <f>Tabla135[[#This Row],[Id Riesgo]]</f>
        <v>RC134</v>
      </c>
      <c r="B1345" s="736" t="str">
        <f>Tabla135[[#This Row],[Riesgo]]</f>
        <v/>
      </c>
      <c r="C1345" s="742" t="b">
        <f>Tabla135[[#This Row],[Identificado en paso 1 y 2?]]</f>
        <v>0</v>
      </c>
      <c r="D1345" s="727" t="str">
        <f>_xlfn.XLOOKUP(Tabla135[[#This Row],[Id Riesgo]],Tabla13[Id Riesgo],Tabla13[Probabilidad],"",1)</f>
        <v/>
      </c>
      <c r="E1345" s="727" t="str">
        <f>IF(C1345=TRUE,_xlfn.XLOOKUP(Tabla135[[#This Row],[Id Riesgo]],Tabla13[Id Riesgo],Tabla13[Porcentaje Impacto],"",1),"")</f>
        <v/>
      </c>
      <c r="F1345" s="290" t="str">
        <f t="shared" si="133"/>
        <v>RC134</v>
      </c>
      <c r="G1345" s="415" t="b">
        <f>_xlfn.XLOOKUP(F1345,Tabla13[Id Riesgo],Tabla13[Registro diligenciado],FALSE,1)</f>
        <v>0</v>
      </c>
      <c r="H1345" s="290" t="str">
        <f>IF(G1345,_xlfn.XLOOKUP(F1345,Tabla6[Id Riesgo],Tabla6[DESCRIPCIÓN DEL RIESGO],FALSE,1),"")</f>
        <v/>
      </c>
      <c r="I1345" s="327" t="str">
        <f>_xlfn.XLOOKUP(Tabla135[[#This Row],[Id Riesgo]],Tabla13[Id Riesgo],Tabla13[Probabilidad])</f>
        <v/>
      </c>
      <c r="J1345" s="327" t="str">
        <f>_xlfn.XLOOKUP(Tabla135[[#This Row],[Id Riesgo]],Tabla13[Id Riesgo],Tabla13[Porcentaje Impacto],"",1)</f>
        <v/>
      </c>
      <c r="K1345" s="311">
        <v>4</v>
      </c>
      <c r="L1345" s="314"/>
      <c r="M1345" s="314"/>
      <c r="N1345" s="314"/>
      <c r="O1345" s="295"/>
      <c r="P1345" s="314"/>
      <c r="Q1345" s="328" t="str">
        <f>_xlfn.TEXTJOIN(" ",TRUE,Tabla135[[#This Row],[Actividad - Acción ¿Qué?
Inicia con verbo]],Tabla135[[#This Row],[Complemento
(Observaciones o desviaciones)]])</f>
        <v/>
      </c>
      <c r="R1345" s="295"/>
      <c r="S1345" s="327" t="str">
        <f>_xlfn.XLOOKUP(Tabla135[[#This Row],[Tipo de control]],Tabla7[Tipo de control],Tabla7[Peso],"",1)</f>
        <v/>
      </c>
      <c r="T1345" s="290" t="str">
        <f>_xlfn.XLOOKUP(Tabla135[[#This Row],[Tipo de control]],Tabla7[Tipo de control],Tabla7[Afectación matriz],"",1)</f>
        <v/>
      </c>
      <c r="U1345" s="295"/>
      <c r="V1345" s="327" t="str">
        <f>_xlfn.XLOOKUP(Tabla135[[#This Row],[Implementación]],Tabla11[Implementación],Tabla11[Peso],"",1)</f>
        <v/>
      </c>
      <c r="W1345" s="295"/>
      <c r="X1345" s="295"/>
      <c r="Y1345" s="295"/>
      <c r="Z1345" s="295"/>
      <c r="AA1345" s="310" t="str">
        <f>IFERROR(Tabla135[[#This Row],[Peso del control]]+Tabla135[[#This Row],[Peso de la implementación]],"")</f>
        <v/>
      </c>
      <c r="AB1345" s="310" t="str" cm="1">
        <f t="array" ref="AB1345">IFERROR(IF(Tabla135[[#This Row],[Registro diligenciado]]=TRUE,_xlfn.IFS(AND(Tabla135[[#This Row],[No. de Control]]=1,Tabla135[[#This Row],[Desplazamiento en la Matriz]]="Probabilidad"),D1345-(D1345*Tabla135[[#This Row],[Valor del control]]),AND(Tabla135[[#This Row],[No. de Control]]&gt;1,Tabla135[[#This Row],[Desplazamiento en la Matriz]]="Probabilidad"),AB1344-(AB1344*Tabla135[[#This Row],[Valor del control]]),AND(Tabla135[[#This Row],[No. de Control]]=1,Tabla135[[#This Row],[Desplazamiento en la Matriz]]="Impacto"),D1345,AND(Tabla135[[#This Row],[No. de Control]]&gt;1,Tabla135[[#This Row],[Desplazamiento en la Matriz]]="Impacto"),AB1344),""),"")</f>
        <v/>
      </c>
      <c r="AC1345" s="310" t="str" cm="1">
        <f t="array" ref="AC1345">IFERROR(IF(Tabla135[[#This Row],[Registro diligenciado]]=TRUE,_xlfn.IFS(AND(Tabla135[[#This Row],[No. de Control]]=1,Tabla135[[#This Row],[Desplazamiento en la Matriz]]="Impacto"),E1345-(E1345*Tabla135[[#This Row],[Valor del control]]),AND(Tabla135[[#This Row],[No. de Control]]&gt;1,Tabla135[[#This Row],[Desplazamiento en la Matriz]]="Impacto"),AC1344-(AC1344*Tabla135[[#This Row],[Valor del control]]),AND(Tabla135[[#This Row],[No. de Control]]=1,Tabla135[[#This Row],[Desplazamiento en la Matriz]]="Probabilidad"),E1345,AND(Tabla135[[#This Row],[No. de Control]]&gt;1,Tabla135[[#This Row],[Desplazamiento en la Matriz]]="Probabilidad"),AC1344),""),"")</f>
        <v/>
      </c>
      <c r="AD1345" s="310">
        <f>IFERROR(_xlfn.MINIFS(Tabla135[Probabilidad residual],Tabla135[Id Riesgo],Tabla135[[#This Row],[Id Riesgo]]),"")</f>
        <v>0</v>
      </c>
      <c r="AE1345" s="310">
        <f>IFERROR(_xlfn.MINIFS(Tabla135[Impacto residual],Tabla135[Id Riesgo],Tabla135[[#This Row],[Id Riesgo]]),"")</f>
        <v>0</v>
      </c>
      <c r="AF1345" s="310" t="str" cm="1">
        <f t="array" ref="AF134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45" s="310" t="str" cm="1">
        <f t="array" ref="AG134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4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45" s="213"/>
      <c r="AJ1345" s="727">
        <f>_xlfn.MINIFS(Tabla135[Probabilidad residual],Tabla135[Id Riesgo],Tabla135[[#This Row],[Id Riesgo]])</f>
        <v>0</v>
      </c>
      <c r="AK1345" s="727">
        <f>_xlfn.MINIFS(Tabla135[Impacto residual],Tabla135[Id Riesgo],Tabla135[[#This Row],[Id Riesgo]])</f>
        <v>0</v>
      </c>
      <c r="AL1345" s="727"/>
      <c r="AM1345" s="727"/>
      <c r="AN1345" s="213"/>
      <c r="AO1345" s="213"/>
      <c r="AP1345" s="213"/>
      <c r="AQ1345" s="213"/>
      <c r="AR1345" s="213"/>
      <c r="AS1345" s="213"/>
      <c r="AT1345" s="213"/>
      <c r="AU1345" s="213"/>
      <c r="AV1345" s="213"/>
      <c r="AW1345" s="213"/>
      <c r="AX1345" s="213"/>
      <c r="AY1345" s="213"/>
    </row>
    <row r="1346" spans="1:51" ht="14.6" x14ac:dyDescent="0.4">
      <c r="A1346" s="735" t="str">
        <f>Tabla135[[#This Row],[Id Riesgo]]</f>
        <v>RC134</v>
      </c>
      <c r="B1346" s="736" t="str">
        <f>Tabla135[[#This Row],[Riesgo]]</f>
        <v/>
      </c>
      <c r="C1346" s="742" t="b">
        <f>Tabla135[[#This Row],[Identificado en paso 1 y 2?]]</f>
        <v>0</v>
      </c>
      <c r="D1346" s="727" t="str">
        <f>_xlfn.XLOOKUP(Tabla135[[#This Row],[Id Riesgo]],Tabla13[Id Riesgo],Tabla13[Probabilidad],"",1)</f>
        <v/>
      </c>
      <c r="E1346" s="727" t="str">
        <f>IF(C1346=TRUE,_xlfn.XLOOKUP(Tabla135[[#This Row],[Id Riesgo]],Tabla13[Id Riesgo],Tabla13[Porcentaje Impacto],"",1),"")</f>
        <v/>
      </c>
      <c r="F1346" s="290" t="str">
        <f t="shared" si="133"/>
        <v>RC134</v>
      </c>
      <c r="G1346" s="415" t="b">
        <f>_xlfn.XLOOKUP(F1346,Tabla13[Id Riesgo],Tabla13[Registro diligenciado],FALSE,1)</f>
        <v>0</v>
      </c>
      <c r="H1346" s="290" t="str">
        <f>IF(G1346,_xlfn.XLOOKUP(F1346,Tabla6[Id Riesgo],Tabla6[DESCRIPCIÓN DEL RIESGO],FALSE,1),"")</f>
        <v/>
      </c>
      <c r="I1346" s="327" t="str">
        <f>_xlfn.XLOOKUP(Tabla135[[#This Row],[Id Riesgo]],Tabla13[Id Riesgo],Tabla13[Probabilidad])</f>
        <v/>
      </c>
      <c r="J1346" s="327" t="str">
        <f>_xlfn.XLOOKUP(Tabla135[[#This Row],[Id Riesgo]],Tabla13[Id Riesgo],Tabla13[Porcentaje Impacto],"",1)</f>
        <v/>
      </c>
      <c r="K1346" s="311">
        <v>5</v>
      </c>
      <c r="L1346" s="314"/>
      <c r="M1346" s="314"/>
      <c r="N1346" s="314"/>
      <c r="O1346" s="295"/>
      <c r="P1346" s="314"/>
      <c r="Q1346" s="328" t="str">
        <f>_xlfn.TEXTJOIN(" ",TRUE,Tabla135[[#This Row],[Actividad - Acción ¿Qué?
Inicia con verbo]],Tabla135[[#This Row],[Complemento
(Observaciones o desviaciones)]])</f>
        <v/>
      </c>
      <c r="R1346" s="295"/>
      <c r="S1346" s="327" t="str">
        <f>_xlfn.XLOOKUP(Tabla135[[#This Row],[Tipo de control]],Tabla7[Tipo de control],Tabla7[Peso],"",1)</f>
        <v/>
      </c>
      <c r="T1346" s="290" t="str">
        <f>_xlfn.XLOOKUP(Tabla135[[#This Row],[Tipo de control]],Tabla7[Tipo de control],Tabla7[Afectación matriz],"",1)</f>
        <v/>
      </c>
      <c r="U1346" s="295"/>
      <c r="V1346" s="327" t="str">
        <f>_xlfn.XLOOKUP(Tabla135[[#This Row],[Implementación]],Tabla11[Implementación],Tabla11[Peso],"",1)</f>
        <v/>
      </c>
      <c r="W1346" s="295"/>
      <c r="X1346" s="295"/>
      <c r="Y1346" s="295"/>
      <c r="Z1346" s="295"/>
      <c r="AA1346" s="310" t="str">
        <f>IFERROR(Tabla135[[#This Row],[Peso del control]]+Tabla135[[#This Row],[Peso de la implementación]],"")</f>
        <v/>
      </c>
      <c r="AB1346" s="310" t="str" cm="1">
        <f t="array" ref="AB1346">IFERROR(IF(Tabla135[[#This Row],[Registro diligenciado]]=TRUE,_xlfn.IFS(AND(Tabla135[[#This Row],[No. de Control]]=1,Tabla135[[#This Row],[Desplazamiento en la Matriz]]="Probabilidad"),D1346-(D1346*Tabla135[[#This Row],[Valor del control]]),AND(Tabla135[[#This Row],[No. de Control]]&gt;1,Tabla135[[#This Row],[Desplazamiento en la Matriz]]="Probabilidad"),AB1345-(AB1345*Tabla135[[#This Row],[Valor del control]]),AND(Tabla135[[#This Row],[No. de Control]]=1,Tabla135[[#This Row],[Desplazamiento en la Matriz]]="Impacto"),D1346,AND(Tabla135[[#This Row],[No. de Control]]&gt;1,Tabla135[[#This Row],[Desplazamiento en la Matriz]]="Impacto"),AB1345),""),"")</f>
        <v/>
      </c>
      <c r="AC1346" s="310" t="str" cm="1">
        <f t="array" ref="AC1346">IFERROR(IF(Tabla135[[#This Row],[Registro diligenciado]]=TRUE,_xlfn.IFS(AND(Tabla135[[#This Row],[No. de Control]]=1,Tabla135[[#This Row],[Desplazamiento en la Matriz]]="Impacto"),E1346-(E1346*Tabla135[[#This Row],[Valor del control]]),AND(Tabla135[[#This Row],[No. de Control]]&gt;1,Tabla135[[#This Row],[Desplazamiento en la Matriz]]="Impacto"),AC1345-(AC1345*Tabla135[[#This Row],[Valor del control]]),AND(Tabla135[[#This Row],[No. de Control]]=1,Tabla135[[#This Row],[Desplazamiento en la Matriz]]="Probabilidad"),E1346,AND(Tabla135[[#This Row],[No. de Control]]&gt;1,Tabla135[[#This Row],[Desplazamiento en la Matriz]]="Probabilidad"),AC1345),""),"")</f>
        <v/>
      </c>
      <c r="AD1346" s="310">
        <f>IFERROR(_xlfn.MINIFS(Tabla135[Probabilidad residual],Tabla135[Id Riesgo],Tabla135[[#This Row],[Id Riesgo]]),"")</f>
        <v>0</v>
      </c>
      <c r="AE1346" s="310">
        <f>IFERROR(_xlfn.MINIFS(Tabla135[Impacto residual],Tabla135[Id Riesgo],Tabla135[[#This Row],[Id Riesgo]]),"")</f>
        <v>0</v>
      </c>
      <c r="AF1346" s="310" t="str" cm="1">
        <f t="array" ref="AF134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46" s="310" t="str" cm="1">
        <f t="array" ref="AG134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4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46" s="213"/>
      <c r="AJ1346" s="727">
        <f>_xlfn.MINIFS(Tabla135[Probabilidad residual],Tabla135[Id Riesgo],Tabla135[[#This Row],[Id Riesgo]])</f>
        <v>0</v>
      </c>
      <c r="AK1346" s="727">
        <f>_xlfn.MINIFS(Tabla135[Impacto residual],Tabla135[Id Riesgo],Tabla135[[#This Row],[Id Riesgo]])</f>
        <v>0</v>
      </c>
      <c r="AL1346" s="727"/>
      <c r="AM1346" s="727"/>
      <c r="AN1346" s="213"/>
      <c r="AO1346" s="213"/>
      <c r="AP1346" s="213"/>
      <c r="AQ1346" s="213"/>
      <c r="AR1346" s="213"/>
      <c r="AS1346" s="213"/>
      <c r="AT1346" s="213"/>
      <c r="AU1346" s="213"/>
      <c r="AV1346" s="213"/>
      <c r="AW1346" s="213"/>
      <c r="AX1346" s="213"/>
      <c r="AY1346" s="213"/>
    </row>
    <row r="1347" spans="1:51" ht="14.6" x14ac:dyDescent="0.4">
      <c r="A1347" s="735" t="str">
        <f>Tabla135[[#This Row],[Id Riesgo]]</f>
        <v>RC134</v>
      </c>
      <c r="B1347" s="736" t="str">
        <f>Tabla135[[#This Row],[Riesgo]]</f>
        <v/>
      </c>
      <c r="C1347" s="742" t="b">
        <f>Tabla135[[#This Row],[Identificado en paso 1 y 2?]]</f>
        <v>0</v>
      </c>
      <c r="D1347" s="727" t="str">
        <f>_xlfn.XLOOKUP(Tabla135[[#This Row],[Id Riesgo]],Tabla13[Id Riesgo],Tabla13[Probabilidad],"",1)</f>
        <v/>
      </c>
      <c r="E1347" s="727" t="str">
        <f>IF(C1347=TRUE,_xlfn.XLOOKUP(Tabla135[[#This Row],[Id Riesgo]],Tabla13[Id Riesgo],Tabla13[Porcentaje Impacto],"",1),"")</f>
        <v/>
      </c>
      <c r="F1347" s="290" t="str">
        <f t="shared" si="133"/>
        <v>RC134</v>
      </c>
      <c r="G1347" s="415" t="b">
        <f>_xlfn.XLOOKUP(F1347,Tabla13[Id Riesgo],Tabla13[Registro diligenciado],FALSE,1)</f>
        <v>0</v>
      </c>
      <c r="H1347" s="290" t="str">
        <f>IF(G1347,_xlfn.XLOOKUP(F1347,Tabla6[Id Riesgo],Tabla6[DESCRIPCIÓN DEL RIESGO],FALSE,1),"")</f>
        <v/>
      </c>
      <c r="I1347" s="327" t="str">
        <f>_xlfn.XLOOKUP(Tabla135[[#This Row],[Id Riesgo]],Tabla13[Id Riesgo],Tabla13[Probabilidad])</f>
        <v/>
      </c>
      <c r="J1347" s="327" t="str">
        <f>_xlfn.XLOOKUP(Tabla135[[#This Row],[Id Riesgo]],Tabla13[Id Riesgo],Tabla13[Porcentaje Impacto],"",1)</f>
        <v/>
      </c>
      <c r="K1347" s="311">
        <v>6</v>
      </c>
      <c r="L1347" s="314"/>
      <c r="M1347" s="314"/>
      <c r="N1347" s="314"/>
      <c r="O1347" s="295"/>
      <c r="P1347" s="314"/>
      <c r="Q1347" s="328" t="str">
        <f>_xlfn.TEXTJOIN(" ",TRUE,Tabla135[[#This Row],[Actividad - Acción ¿Qué?
Inicia con verbo]],Tabla135[[#This Row],[Complemento
(Observaciones o desviaciones)]])</f>
        <v/>
      </c>
      <c r="R1347" s="295"/>
      <c r="S1347" s="327" t="str">
        <f>_xlfn.XLOOKUP(Tabla135[[#This Row],[Tipo de control]],Tabla7[Tipo de control],Tabla7[Peso],"",1)</f>
        <v/>
      </c>
      <c r="T1347" s="290" t="str">
        <f>_xlfn.XLOOKUP(Tabla135[[#This Row],[Tipo de control]],Tabla7[Tipo de control],Tabla7[Afectación matriz],"",1)</f>
        <v/>
      </c>
      <c r="U1347" s="295"/>
      <c r="V1347" s="327" t="str">
        <f>_xlfn.XLOOKUP(Tabla135[[#This Row],[Implementación]],Tabla11[Implementación],Tabla11[Peso],"",1)</f>
        <v/>
      </c>
      <c r="W1347" s="295"/>
      <c r="X1347" s="295"/>
      <c r="Y1347" s="295"/>
      <c r="Z1347" s="295"/>
      <c r="AA1347" s="310" t="str">
        <f>IFERROR(Tabla135[[#This Row],[Peso del control]]+Tabla135[[#This Row],[Peso de la implementación]],"")</f>
        <v/>
      </c>
      <c r="AB1347" s="310" t="str" cm="1">
        <f t="array" ref="AB1347">IFERROR(IF(Tabla135[[#This Row],[Registro diligenciado]]=TRUE,_xlfn.IFS(AND(Tabla135[[#This Row],[No. de Control]]=1,Tabla135[[#This Row],[Desplazamiento en la Matriz]]="Probabilidad"),D1347-(D1347*Tabla135[[#This Row],[Valor del control]]),AND(Tabla135[[#This Row],[No. de Control]]&gt;1,Tabla135[[#This Row],[Desplazamiento en la Matriz]]="Probabilidad"),AB1346-(AB1346*Tabla135[[#This Row],[Valor del control]]),AND(Tabla135[[#This Row],[No. de Control]]=1,Tabla135[[#This Row],[Desplazamiento en la Matriz]]="Impacto"),D1347,AND(Tabla135[[#This Row],[No. de Control]]&gt;1,Tabla135[[#This Row],[Desplazamiento en la Matriz]]="Impacto"),AB1346),""),"")</f>
        <v/>
      </c>
      <c r="AC1347" s="310" t="str" cm="1">
        <f t="array" ref="AC1347">IFERROR(IF(Tabla135[[#This Row],[Registro diligenciado]]=TRUE,_xlfn.IFS(AND(Tabla135[[#This Row],[No. de Control]]=1,Tabla135[[#This Row],[Desplazamiento en la Matriz]]="Impacto"),E1347-(E1347*Tabla135[[#This Row],[Valor del control]]),AND(Tabla135[[#This Row],[No. de Control]]&gt;1,Tabla135[[#This Row],[Desplazamiento en la Matriz]]="Impacto"),AC1346-(AC1346*Tabla135[[#This Row],[Valor del control]]),AND(Tabla135[[#This Row],[No. de Control]]=1,Tabla135[[#This Row],[Desplazamiento en la Matriz]]="Probabilidad"),E1347,AND(Tabla135[[#This Row],[No. de Control]]&gt;1,Tabla135[[#This Row],[Desplazamiento en la Matriz]]="Probabilidad"),AC1346),""),"")</f>
        <v/>
      </c>
      <c r="AD1347" s="310">
        <f>IFERROR(_xlfn.MINIFS(Tabla135[Probabilidad residual],Tabla135[Id Riesgo],Tabla135[[#This Row],[Id Riesgo]]),"")</f>
        <v>0</v>
      </c>
      <c r="AE1347" s="310">
        <f>IFERROR(_xlfn.MINIFS(Tabla135[Impacto residual],Tabla135[Id Riesgo],Tabla135[[#This Row],[Id Riesgo]]),"")</f>
        <v>0</v>
      </c>
      <c r="AF1347" s="310" t="str" cm="1">
        <f t="array" ref="AF134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47" s="310" t="str" cm="1">
        <f t="array" ref="AG134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4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47" s="213"/>
      <c r="AJ1347" s="727">
        <f>_xlfn.MINIFS(Tabla135[Probabilidad residual],Tabla135[Id Riesgo],Tabla135[[#This Row],[Id Riesgo]])</f>
        <v>0</v>
      </c>
      <c r="AK1347" s="727">
        <f>_xlfn.MINIFS(Tabla135[Impacto residual],Tabla135[Id Riesgo],Tabla135[[#This Row],[Id Riesgo]])</f>
        <v>0</v>
      </c>
      <c r="AL1347" s="727"/>
      <c r="AM1347" s="727"/>
      <c r="AN1347" s="213"/>
      <c r="AO1347" s="213"/>
      <c r="AP1347" s="213"/>
      <c r="AQ1347" s="213"/>
      <c r="AR1347" s="213"/>
      <c r="AS1347" s="213"/>
      <c r="AT1347" s="213"/>
      <c r="AU1347" s="213"/>
      <c r="AV1347" s="213"/>
      <c r="AW1347" s="213"/>
      <c r="AX1347" s="213"/>
      <c r="AY1347" s="213"/>
    </row>
    <row r="1348" spans="1:51" ht="14.6" x14ac:dyDescent="0.4">
      <c r="A1348" s="735" t="str">
        <f>Tabla135[[#This Row],[Id Riesgo]]</f>
        <v>RC134</v>
      </c>
      <c r="B1348" s="736" t="str">
        <f>Tabla135[[#This Row],[Riesgo]]</f>
        <v/>
      </c>
      <c r="C1348" s="742" t="b">
        <f>Tabla135[[#This Row],[Identificado en paso 1 y 2?]]</f>
        <v>0</v>
      </c>
      <c r="D1348" s="727" t="str">
        <f>_xlfn.XLOOKUP(Tabla135[[#This Row],[Id Riesgo]],Tabla13[Id Riesgo],Tabla13[Probabilidad],"",1)</f>
        <v/>
      </c>
      <c r="E1348" s="727" t="str">
        <f>IF(C1348=TRUE,_xlfn.XLOOKUP(Tabla135[[#This Row],[Id Riesgo]],Tabla13[Id Riesgo],Tabla13[Porcentaje Impacto],"",1),"")</f>
        <v/>
      </c>
      <c r="F1348" s="290" t="str">
        <f t="shared" si="133"/>
        <v>RC134</v>
      </c>
      <c r="G1348" s="415" t="b">
        <f>_xlfn.XLOOKUP(F1348,Tabla13[Id Riesgo],Tabla13[Registro diligenciado],FALSE,1)</f>
        <v>0</v>
      </c>
      <c r="H1348" s="290" t="str">
        <f>IF(G1348,_xlfn.XLOOKUP(F1348,Tabla6[Id Riesgo],Tabla6[DESCRIPCIÓN DEL RIESGO],FALSE,1),"")</f>
        <v/>
      </c>
      <c r="I1348" s="327" t="str">
        <f>_xlfn.XLOOKUP(Tabla135[[#This Row],[Id Riesgo]],Tabla13[Id Riesgo],Tabla13[Probabilidad])</f>
        <v/>
      </c>
      <c r="J1348" s="327" t="str">
        <f>_xlfn.XLOOKUP(Tabla135[[#This Row],[Id Riesgo]],Tabla13[Id Riesgo],Tabla13[Porcentaje Impacto],"",1)</f>
        <v/>
      </c>
      <c r="K1348" s="311">
        <v>7</v>
      </c>
      <c r="L1348" s="314"/>
      <c r="M1348" s="314"/>
      <c r="N1348" s="314"/>
      <c r="O1348" s="295"/>
      <c r="P1348" s="314"/>
      <c r="Q1348" s="328" t="str">
        <f>_xlfn.TEXTJOIN(" ",TRUE,Tabla135[[#This Row],[Actividad - Acción ¿Qué?
Inicia con verbo]],Tabla135[[#This Row],[Complemento
(Observaciones o desviaciones)]])</f>
        <v/>
      </c>
      <c r="R1348" s="295"/>
      <c r="S1348" s="327" t="str">
        <f>_xlfn.XLOOKUP(Tabla135[[#This Row],[Tipo de control]],Tabla7[Tipo de control],Tabla7[Peso],"",1)</f>
        <v/>
      </c>
      <c r="T1348" s="290" t="str">
        <f>_xlfn.XLOOKUP(Tabla135[[#This Row],[Tipo de control]],Tabla7[Tipo de control],Tabla7[Afectación matriz],"",1)</f>
        <v/>
      </c>
      <c r="U1348" s="295"/>
      <c r="V1348" s="327" t="str">
        <f>_xlfn.XLOOKUP(Tabla135[[#This Row],[Implementación]],Tabla11[Implementación],Tabla11[Peso],"",1)</f>
        <v/>
      </c>
      <c r="W1348" s="295"/>
      <c r="X1348" s="295"/>
      <c r="Y1348" s="295"/>
      <c r="Z1348" s="295"/>
      <c r="AA1348" s="310" t="str">
        <f>IFERROR(Tabla135[[#This Row],[Peso del control]]+Tabla135[[#This Row],[Peso de la implementación]],"")</f>
        <v/>
      </c>
      <c r="AB1348" s="310" t="str" cm="1">
        <f t="array" ref="AB1348">IFERROR(IF(Tabla135[[#This Row],[Registro diligenciado]]=TRUE,_xlfn.IFS(AND(Tabla135[[#This Row],[No. de Control]]=1,Tabla135[[#This Row],[Desplazamiento en la Matriz]]="Probabilidad"),D1348-(D1348*Tabla135[[#This Row],[Valor del control]]),AND(Tabla135[[#This Row],[No. de Control]]&gt;1,Tabla135[[#This Row],[Desplazamiento en la Matriz]]="Probabilidad"),AB1347-(AB1347*Tabla135[[#This Row],[Valor del control]]),AND(Tabla135[[#This Row],[No. de Control]]=1,Tabla135[[#This Row],[Desplazamiento en la Matriz]]="Impacto"),D1348,AND(Tabla135[[#This Row],[No. de Control]]&gt;1,Tabla135[[#This Row],[Desplazamiento en la Matriz]]="Impacto"),AB1347),""),"")</f>
        <v/>
      </c>
      <c r="AC1348" s="310" t="str" cm="1">
        <f t="array" ref="AC1348">IFERROR(IF(Tabla135[[#This Row],[Registro diligenciado]]=TRUE,_xlfn.IFS(AND(Tabla135[[#This Row],[No. de Control]]=1,Tabla135[[#This Row],[Desplazamiento en la Matriz]]="Impacto"),E1348-(E1348*Tabla135[[#This Row],[Valor del control]]),AND(Tabla135[[#This Row],[No. de Control]]&gt;1,Tabla135[[#This Row],[Desplazamiento en la Matriz]]="Impacto"),AC1347-(AC1347*Tabla135[[#This Row],[Valor del control]]),AND(Tabla135[[#This Row],[No. de Control]]=1,Tabla135[[#This Row],[Desplazamiento en la Matriz]]="Probabilidad"),E1348,AND(Tabla135[[#This Row],[No. de Control]]&gt;1,Tabla135[[#This Row],[Desplazamiento en la Matriz]]="Probabilidad"),AC1347),""),"")</f>
        <v/>
      </c>
      <c r="AD1348" s="310">
        <f>IFERROR(_xlfn.MINIFS(Tabla135[Probabilidad residual],Tabla135[Id Riesgo],Tabla135[[#This Row],[Id Riesgo]]),"")</f>
        <v>0</v>
      </c>
      <c r="AE1348" s="310">
        <f>IFERROR(_xlfn.MINIFS(Tabla135[Impacto residual],Tabla135[Id Riesgo],Tabla135[[#This Row],[Id Riesgo]]),"")</f>
        <v>0</v>
      </c>
      <c r="AF1348" s="310" t="str" cm="1">
        <f t="array" ref="AF134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48" s="310" t="str" cm="1">
        <f t="array" ref="AG134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4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48" s="213"/>
      <c r="AJ1348" s="727">
        <f>_xlfn.MINIFS(Tabla135[Probabilidad residual],Tabla135[Id Riesgo],Tabla135[[#This Row],[Id Riesgo]])</f>
        <v>0</v>
      </c>
      <c r="AK1348" s="727">
        <f>_xlfn.MINIFS(Tabla135[Impacto residual],Tabla135[Id Riesgo],Tabla135[[#This Row],[Id Riesgo]])</f>
        <v>0</v>
      </c>
      <c r="AL1348" s="727"/>
      <c r="AM1348" s="727"/>
      <c r="AN1348" s="213"/>
      <c r="AO1348" s="213"/>
      <c r="AP1348" s="213"/>
      <c r="AQ1348" s="213"/>
      <c r="AR1348" s="213"/>
      <c r="AS1348" s="213"/>
      <c r="AT1348" s="213"/>
      <c r="AU1348" s="213"/>
      <c r="AV1348" s="213"/>
      <c r="AW1348" s="213"/>
      <c r="AX1348" s="213"/>
      <c r="AY1348" s="213"/>
    </row>
    <row r="1349" spans="1:51" ht="14.6" x14ac:dyDescent="0.4">
      <c r="A1349" s="735" t="str">
        <f>Tabla135[[#This Row],[Id Riesgo]]</f>
        <v>RC134</v>
      </c>
      <c r="B1349" s="736" t="str">
        <f>Tabla135[[#This Row],[Riesgo]]</f>
        <v/>
      </c>
      <c r="C1349" s="742" t="b">
        <f>Tabla135[[#This Row],[Identificado en paso 1 y 2?]]</f>
        <v>0</v>
      </c>
      <c r="D1349" s="727" t="str">
        <f>_xlfn.XLOOKUP(Tabla135[[#This Row],[Id Riesgo]],Tabla13[Id Riesgo],Tabla13[Probabilidad],"",1)</f>
        <v/>
      </c>
      <c r="E1349" s="727" t="str">
        <f>IF(C1349=TRUE,_xlfn.XLOOKUP(Tabla135[[#This Row],[Id Riesgo]],Tabla13[Id Riesgo],Tabla13[Porcentaje Impacto],"",1),"")</f>
        <v/>
      </c>
      <c r="F1349" s="290" t="str">
        <f t="shared" si="133"/>
        <v>RC134</v>
      </c>
      <c r="G1349" s="415" t="b">
        <f>_xlfn.XLOOKUP(F1349,Tabla13[Id Riesgo],Tabla13[Registro diligenciado],FALSE,1)</f>
        <v>0</v>
      </c>
      <c r="H1349" s="290" t="str">
        <f>IF(G1349,_xlfn.XLOOKUP(F1349,Tabla6[Id Riesgo],Tabla6[DESCRIPCIÓN DEL RIESGO],FALSE,1),"")</f>
        <v/>
      </c>
      <c r="I1349" s="327" t="str">
        <f>_xlfn.XLOOKUP(Tabla135[[#This Row],[Id Riesgo]],Tabla13[Id Riesgo],Tabla13[Probabilidad])</f>
        <v/>
      </c>
      <c r="J1349" s="327" t="str">
        <f>_xlfn.XLOOKUP(Tabla135[[#This Row],[Id Riesgo]],Tabla13[Id Riesgo],Tabla13[Porcentaje Impacto],"",1)</f>
        <v/>
      </c>
      <c r="K1349" s="311">
        <v>8</v>
      </c>
      <c r="L1349" s="314"/>
      <c r="M1349" s="314"/>
      <c r="N1349" s="314"/>
      <c r="O1349" s="295"/>
      <c r="P1349" s="314"/>
      <c r="Q1349" s="328" t="str">
        <f>_xlfn.TEXTJOIN(" ",TRUE,Tabla135[[#This Row],[Actividad - Acción ¿Qué?
Inicia con verbo]],Tabla135[[#This Row],[Complemento
(Observaciones o desviaciones)]])</f>
        <v/>
      </c>
      <c r="R1349" s="295"/>
      <c r="S1349" s="327" t="str">
        <f>_xlfn.XLOOKUP(Tabla135[[#This Row],[Tipo de control]],Tabla7[Tipo de control],Tabla7[Peso],"",1)</f>
        <v/>
      </c>
      <c r="T1349" s="290" t="str">
        <f>_xlfn.XLOOKUP(Tabla135[[#This Row],[Tipo de control]],Tabla7[Tipo de control],Tabla7[Afectación matriz],"",1)</f>
        <v/>
      </c>
      <c r="U1349" s="295"/>
      <c r="V1349" s="327" t="str">
        <f>_xlfn.XLOOKUP(Tabla135[[#This Row],[Implementación]],Tabla11[Implementación],Tabla11[Peso],"",1)</f>
        <v/>
      </c>
      <c r="W1349" s="295"/>
      <c r="X1349" s="295"/>
      <c r="Y1349" s="295"/>
      <c r="Z1349" s="295"/>
      <c r="AA1349" s="310" t="str">
        <f>IFERROR(Tabla135[[#This Row],[Peso del control]]+Tabla135[[#This Row],[Peso de la implementación]],"")</f>
        <v/>
      </c>
      <c r="AB1349" s="310" t="str" cm="1">
        <f t="array" ref="AB1349">IFERROR(IF(Tabla135[[#This Row],[Registro diligenciado]]=TRUE,_xlfn.IFS(AND(Tabla135[[#This Row],[No. de Control]]=1,Tabla135[[#This Row],[Desplazamiento en la Matriz]]="Probabilidad"),D1349-(D1349*Tabla135[[#This Row],[Valor del control]]),AND(Tabla135[[#This Row],[No. de Control]]&gt;1,Tabla135[[#This Row],[Desplazamiento en la Matriz]]="Probabilidad"),AB1348-(AB1348*Tabla135[[#This Row],[Valor del control]]),AND(Tabla135[[#This Row],[No. de Control]]=1,Tabla135[[#This Row],[Desplazamiento en la Matriz]]="Impacto"),D1349,AND(Tabla135[[#This Row],[No. de Control]]&gt;1,Tabla135[[#This Row],[Desplazamiento en la Matriz]]="Impacto"),AB1348),""),"")</f>
        <v/>
      </c>
      <c r="AC1349" s="310" t="str" cm="1">
        <f t="array" ref="AC1349">IFERROR(IF(Tabla135[[#This Row],[Registro diligenciado]]=TRUE,_xlfn.IFS(AND(Tabla135[[#This Row],[No. de Control]]=1,Tabla135[[#This Row],[Desplazamiento en la Matriz]]="Impacto"),E1349-(E1349*Tabla135[[#This Row],[Valor del control]]),AND(Tabla135[[#This Row],[No. de Control]]&gt;1,Tabla135[[#This Row],[Desplazamiento en la Matriz]]="Impacto"),AC1348-(AC1348*Tabla135[[#This Row],[Valor del control]]),AND(Tabla135[[#This Row],[No. de Control]]=1,Tabla135[[#This Row],[Desplazamiento en la Matriz]]="Probabilidad"),E1349,AND(Tabla135[[#This Row],[No. de Control]]&gt;1,Tabla135[[#This Row],[Desplazamiento en la Matriz]]="Probabilidad"),AC1348),""),"")</f>
        <v/>
      </c>
      <c r="AD1349" s="310">
        <f>IFERROR(_xlfn.MINIFS(Tabla135[Probabilidad residual],Tabla135[Id Riesgo],Tabla135[[#This Row],[Id Riesgo]]),"")</f>
        <v>0</v>
      </c>
      <c r="AE1349" s="310">
        <f>IFERROR(_xlfn.MINIFS(Tabla135[Impacto residual],Tabla135[Id Riesgo],Tabla135[[#This Row],[Id Riesgo]]),"")</f>
        <v>0</v>
      </c>
      <c r="AF1349" s="310" t="str" cm="1">
        <f t="array" ref="AF134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49" s="310" t="str" cm="1">
        <f t="array" ref="AG134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4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49" s="213"/>
      <c r="AJ1349" s="727">
        <f>_xlfn.MINIFS(Tabla135[Probabilidad residual],Tabla135[Id Riesgo],Tabla135[[#This Row],[Id Riesgo]])</f>
        <v>0</v>
      </c>
      <c r="AK1349" s="727">
        <f>_xlfn.MINIFS(Tabla135[Impacto residual],Tabla135[Id Riesgo],Tabla135[[#This Row],[Id Riesgo]])</f>
        <v>0</v>
      </c>
      <c r="AL1349" s="727"/>
      <c r="AM1349" s="727"/>
      <c r="AN1349" s="213"/>
      <c r="AO1349" s="213"/>
      <c r="AP1349" s="213"/>
      <c r="AQ1349" s="213"/>
      <c r="AR1349" s="213"/>
      <c r="AS1349" s="213"/>
      <c r="AT1349" s="213"/>
      <c r="AU1349" s="213"/>
      <c r="AV1349" s="213"/>
      <c r="AW1349" s="213"/>
      <c r="AX1349" s="213"/>
      <c r="AY1349" s="213"/>
    </row>
    <row r="1350" spans="1:51" ht="14.6" x14ac:dyDescent="0.4">
      <c r="A1350" s="735" t="str">
        <f>Tabla135[[#This Row],[Id Riesgo]]</f>
        <v>RC134</v>
      </c>
      <c r="B1350" s="736" t="str">
        <f>Tabla135[[#This Row],[Riesgo]]</f>
        <v/>
      </c>
      <c r="C1350" s="742" t="b">
        <f>Tabla135[[#This Row],[Identificado en paso 1 y 2?]]</f>
        <v>0</v>
      </c>
      <c r="D1350" s="727" t="str">
        <f>_xlfn.XLOOKUP(Tabla135[[#This Row],[Id Riesgo]],Tabla13[Id Riesgo],Tabla13[Probabilidad],"",1)</f>
        <v/>
      </c>
      <c r="E1350" s="727" t="str">
        <f>IF(C1350=TRUE,_xlfn.XLOOKUP(Tabla135[[#This Row],[Id Riesgo]],Tabla13[Id Riesgo],Tabla13[Porcentaje Impacto],"",1),"")</f>
        <v/>
      </c>
      <c r="F1350" s="290" t="str">
        <f t="shared" si="133"/>
        <v>RC134</v>
      </c>
      <c r="G1350" s="415" t="b">
        <f>_xlfn.XLOOKUP(F1350,Tabla13[Id Riesgo],Tabla13[Registro diligenciado],FALSE,1)</f>
        <v>0</v>
      </c>
      <c r="H1350" s="290" t="str">
        <f>IF(G1350,_xlfn.XLOOKUP(F1350,Tabla6[Id Riesgo],Tabla6[DESCRIPCIÓN DEL RIESGO],FALSE,1),"")</f>
        <v/>
      </c>
      <c r="I1350" s="327" t="str">
        <f>_xlfn.XLOOKUP(Tabla135[[#This Row],[Id Riesgo]],Tabla13[Id Riesgo],Tabla13[Probabilidad])</f>
        <v/>
      </c>
      <c r="J1350" s="327" t="str">
        <f>_xlfn.XLOOKUP(Tabla135[[#This Row],[Id Riesgo]],Tabla13[Id Riesgo],Tabla13[Porcentaje Impacto],"",1)</f>
        <v/>
      </c>
      <c r="K1350" s="311">
        <v>9</v>
      </c>
      <c r="L1350" s="314"/>
      <c r="M1350" s="314"/>
      <c r="N1350" s="314"/>
      <c r="O1350" s="295"/>
      <c r="P1350" s="314"/>
      <c r="Q1350" s="328" t="str">
        <f>_xlfn.TEXTJOIN(" ",TRUE,Tabla135[[#This Row],[Actividad - Acción ¿Qué?
Inicia con verbo]],Tabla135[[#This Row],[Complemento
(Observaciones o desviaciones)]])</f>
        <v/>
      </c>
      <c r="R1350" s="295"/>
      <c r="S1350" s="327" t="str">
        <f>_xlfn.XLOOKUP(Tabla135[[#This Row],[Tipo de control]],Tabla7[Tipo de control],Tabla7[Peso],"",1)</f>
        <v/>
      </c>
      <c r="T1350" s="290" t="str">
        <f>_xlfn.XLOOKUP(Tabla135[[#This Row],[Tipo de control]],Tabla7[Tipo de control],Tabla7[Afectación matriz],"",1)</f>
        <v/>
      </c>
      <c r="U1350" s="295"/>
      <c r="V1350" s="327" t="str">
        <f>_xlfn.XLOOKUP(Tabla135[[#This Row],[Implementación]],Tabla11[Implementación],Tabla11[Peso],"",1)</f>
        <v/>
      </c>
      <c r="W1350" s="295"/>
      <c r="X1350" s="295"/>
      <c r="Y1350" s="295"/>
      <c r="Z1350" s="295"/>
      <c r="AA1350" s="310" t="str">
        <f>IFERROR(Tabla135[[#This Row],[Peso del control]]+Tabla135[[#This Row],[Peso de la implementación]],"")</f>
        <v/>
      </c>
      <c r="AB1350" s="310" t="str" cm="1">
        <f t="array" ref="AB1350">IFERROR(IF(Tabla135[[#This Row],[Registro diligenciado]]=TRUE,_xlfn.IFS(AND(Tabla135[[#This Row],[No. de Control]]=1,Tabla135[[#This Row],[Desplazamiento en la Matriz]]="Probabilidad"),D1350-(D1350*Tabla135[[#This Row],[Valor del control]]),AND(Tabla135[[#This Row],[No. de Control]]&gt;1,Tabla135[[#This Row],[Desplazamiento en la Matriz]]="Probabilidad"),AB1349-(AB1349*Tabla135[[#This Row],[Valor del control]]),AND(Tabla135[[#This Row],[No. de Control]]=1,Tabla135[[#This Row],[Desplazamiento en la Matriz]]="Impacto"),D1350,AND(Tabla135[[#This Row],[No. de Control]]&gt;1,Tabla135[[#This Row],[Desplazamiento en la Matriz]]="Impacto"),AB1349),""),"")</f>
        <v/>
      </c>
      <c r="AC1350" s="310" t="str" cm="1">
        <f t="array" ref="AC1350">IFERROR(IF(Tabla135[[#This Row],[Registro diligenciado]]=TRUE,_xlfn.IFS(AND(Tabla135[[#This Row],[No. de Control]]=1,Tabla135[[#This Row],[Desplazamiento en la Matriz]]="Impacto"),E1350-(E1350*Tabla135[[#This Row],[Valor del control]]),AND(Tabla135[[#This Row],[No. de Control]]&gt;1,Tabla135[[#This Row],[Desplazamiento en la Matriz]]="Impacto"),AC1349-(AC1349*Tabla135[[#This Row],[Valor del control]]),AND(Tabla135[[#This Row],[No. de Control]]=1,Tabla135[[#This Row],[Desplazamiento en la Matriz]]="Probabilidad"),E1350,AND(Tabla135[[#This Row],[No. de Control]]&gt;1,Tabla135[[#This Row],[Desplazamiento en la Matriz]]="Probabilidad"),AC1349),""),"")</f>
        <v/>
      </c>
      <c r="AD1350" s="310">
        <f>IFERROR(_xlfn.MINIFS(Tabla135[Probabilidad residual],Tabla135[Id Riesgo],Tabla135[[#This Row],[Id Riesgo]]),"")</f>
        <v>0</v>
      </c>
      <c r="AE1350" s="310">
        <f>IFERROR(_xlfn.MINIFS(Tabla135[Impacto residual],Tabla135[Id Riesgo],Tabla135[[#This Row],[Id Riesgo]]),"")</f>
        <v>0</v>
      </c>
      <c r="AF1350" s="310" t="str" cm="1">
        <f t="array" ref="AF135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50" s="310" t="str" cm="1">
        <f t="array" ref="AG135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5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50" s="213"/>
      <c r="AJ1350" s="727">
        <f>_xlfn.MINIFS(Tabla135[Probabilidad residual],Tabla135[Id Riesgo],Tabla135[[#This Row],[Id Riesgo]])</f>
        <v>0</v>
      </c>
      <c r="AK1350" s="727">
        <f>_xlfn.MINIFS(Tabla135[Impacto residual],Tabla135[Id Riesgo],Tabla135[[#This Row],[Id Riesgo]])</f>
        <v>0</v>
      </c>
      <c r="AL1350" s="727"/>
      <c r="AM1350" s="727"/>
      <c r="AN1350" s="213"/>
      <c r="AO1350" s="213"/>
      <c r="AP1350" s="213"/>
      <c r="AQ1350" s="213"/>
      <c r="AR1350" s="213"/>
      <c r="AS1350" s="213"/>
      <c r="AT1350" s="213"/>
      <c r="AU1350" s="213"/>
      <c r="AV1350" s="213"/>
      <c r="AW1350" s="213"/>
      <c r="AX1350" s="213"/>
      <c r="AY1350" s="213"/>
    </row>
    <row r="1351" spans="1:51" ht="14.6" x14ac:dyDescent="0.4">
      <c r="A1351" s="735" t="str">
        <f>Tabla135[[#This Row],[Id Riesgo]]</f>
        <v>RC134</v>
      </c>
      <c r="B1351" s="736" t="str">
        <f>Tabla135[[#This Row],[Riesgo]]</f>
        <v/>
      </c>
      <c r="C1351" s="742" t="b">
        <f>Tabla135[[#This Row],[Identificado en paso 1 y 2?]]</f>
        <v>0</v>
      </c>
      <c r="D1351" s="727" t="str">
        <f>_xlfn.XLOOKUP(Tabla135[[#This Row],[Id Riesgo]],Tabla13[Id Riesgo],Tabla13[Probabilidad],"",1)</f>
        <v/>
      </c>
      <c r="E1351" s="727" t="str">
        <f>IF(C1351=TRUE,_xlfn.XLOOKUP(Tabla135[[#This Row],[Id Riesgo]],Tabla13[Id Riesgo],Tabla13[Porcentaje Impacto],"",1),"")</f>
        <v/>
      </c>
      <c r="F1351" s="290" t="str">
        <f t="shared" si="133"/>
        <v>RC134</v>
      </c>
      <c r="G1351" s="415" t="b">
        <f>_xlfn.XLOOKUP(F1351,Tabla13[Id Riesgo],Tabla13[Registro diligenciado],FALSE,1)</f>
        <v>0</v>
      </c>
      <c r="H1351" s="290" t="str">
        <f>IF(G1351,_xlfn.XLOOKUP(F1351,Tabla6[Id Riesgo],Tabla6[DESCRIPCIÓN DEL RIESGO],FALSE,1),"")</f>
        <v/>
      </c>
      <c r="I1351" s="327" t="str">
        <f>_xlfn.XLOOKUP(Tabla135[[#This Row],[Id Riesgo]],Tabla13[Id Riesgo],Tabla13[Probabilidad])</f>
        <v/>
      </c>
      <c r="J1351" s="327" t="str">
        <f>_xlfn.XLOOKUP(Tabla135[[#This Row],[Id Riesgo]],Tabla13[Id Riesgo],Tabla13[Porcentaje Impacto],"",1)</f>
        <v/>
      </c>
      <c r="K1351" s="311">
        <v>10</v>
      </c>
      <c r="L1351" s="314"/>
      <c r="M1351" s="314"/>
      <c r="N1351" s="314"/>
      <c r="O1351" s="295"/>
      <c r="P1351" s="314"/>
      <c r="Q1351" s="328" t="str">
        <f>_xlfn.TEXTJOIN(" ",TRUE,Tabla135[[#This Row],[Actividad - Acción ¿Qué?
Inicia con verbo]],Tabla135[[#This Row],[Complemento
(Observaciones o desviaciones)]])</f>
        <v/>
      </c>
      <c r="R1351" s="295"/>
      <c r="S1351" s="327" t="str">
        <f>_xlfn.XLOOKUP(Tabla135[[#This Row],[Tipo de control]],Tabla7[Tipo de control],Tabla7[Peso],"",1)</f>
        <v/>
      </c>
      <c r="T1351" s="290" t="str">
        <f>_xlfn.XLOOKUP(Tabla135[[#This Row],[Tipo de control]],Tabla7[Tipo de control],Tabla7[Afectación matriz],"",1)</f>
        <v/>
      </c>
      <c r="U1351" s="295"/>
      <c r="V1351" s="327" t="str">
        <f>_xlfn.XLOOKUP(Tabla135[[#This Row],[Implementación]],Tabla11[Implementación],Tabla11[Peso],"",1)</f>
        <v/>
      </c>
      <c r="W1351" s="295"/>
      <c r="X1351" s="295"/>
      <c r="Y1351" s="295"/>
      <c r="Z1351" s="295"/>
      <c r="AA1351" s="310" t="str">
        <f>IFERROR(Tabla135[[#This Row],[Peso del control]]+Tabla135[[#This Row],[Peso de la implementación]],"")</f>
        <v/>
      </c>
      <c r="AB1351" s="310" t="str" cm="1">
        <f t="array" ref="AB1351">IFERROR(IF(Tabla135[[#This Row],[Registro diligenciado]]=TRUE,_xlfn.IFS(AND(Tabla135[[#This Row],[No. de Control]]=1,Tabla135[[#This Row],[Desplazamiento en la Matriz]]="Probabilidad"),D1351-(D1351*Tabla135[[#This Row],[Valor del control]]),AND(Tabla135[[#This Row],[No. de Control]]&gt;1,Tabla135[[#This Row],[Desplazamiento en la Matriz]]="Probabilidad"),AB1350-(AB1350*Tabla135[[#This Row],[Valor del control]]),AND(Tabla135[[#This Row],[No. de Control]]=1,Tabla135[[#This Row],[Desplazamiento en la Matriz]]="Impacto"),D1351,AND(Tabla135[[#This Row],[No. de Control]]&gt;1,Tabla135[[#This Row],[Desplazamiento en la Matriz]]="Impacto"),AB1350),""),"")</f>
        <v/>
      </c>
      <c r="AC1351" s="310" t="str" cm="1">
        <f t="array" ref="AC1351">IFERROR(IF(Tabla135[[#This Row],[Registro diligenciado]]=TRUE,_xlfn.IFS(AND(Tabla135[[#This Row],[No. de Control]]=1,Tabla135[[#This Row],[Desplazamiento en la Matriz]]="Impacto"),E1351-(E1351*Tabla135[[#This Row],[Valor del control]]),AND(Tabla135[[#This Row],[No. de Control]]&gt;1,Tabla135[[#This Row],[Desplazamiento en la Matriz]]="Impacto"),AC1350-(AC1350*Tabla135[[#This Row],[Valor del control]]),AND(Tabla135[[#This Row],[No. de Control]]=1,Tabla135[[#This Row],[Desplazamiento en la Matriz]]="Probabilidad"),E1351,AND(Tabla135[[#This Row],[No. de Control]]&gt;1,Tabla135[[#This Row],[Desplazamiento en la Matriz]]="Probabilidad"),AC1350),""),"")</f>
        <v/>
      </c>
      <c r="AD1351" s="310">
        <f>IFERROR(_xlfn.MINIFS(Tabla135[Probabilidad residual],Tabla135[Id Riesgo],Tabla135[[#This Row],[Id Riesgo]]),"")</f>
        <v>0</v>
      </c>
      <c r="AE1351" s="310">
        <f>IFERROR(_xlfn.MINIFS(Tabla135[Impacto residual],Tabla135[Id Riesgo],Tabla135[[#This Row],[Id Riesgo]]),"")</f>
        <v>0</v>
      </c>
      <c r="AF1351" s="310" t="str" cm="1">
        <f t="array" ref="AF135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51" s="310" t="str" cm="1">
        <f t="array" ref="AG135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5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51" s="213"/>
      <c r="AJ1351" s="727">
        <f>_xlfn.MINIFS(Tabla135[Probabilidad residual],Tabla135[Id Riesgo],Tabla135[[#This Row],[Id Riesgo]])</f>
        <v>0</v>
      </c>
      <c r="AK1351" s="727">
        <f>_xlfn.MINIFS(Tabla135[Impacto residual],Tabla135[Id Riesgo],Tabla135[[#This Row],[Id Riesgo]])</f>
        <v>0</v>
      </c>
      <c r="AL1351" s="727"/>
      <c r="AM1351" s="727"/>
      <c r="AN1351" s="213"/>
      <c r="AO1351" s="213"/>
      <c r="AP1351" s="213"/>
      <c r="AQ1351" s="213"/>
      <c r="AR1351" s="213"/>
      <c r="AS1351" s="213"/>
      <c r="AT1351" s="213"/>
      <c r="AU1351" s="213"/>
      <c r="AV1351" s="213"/>
      <c r="AW1351" s="213"/>
      <c r="AX1351" s="213"/>
      <c r="AY1351" s="213"/>
    </row>
    <row r="1352" spans="1:51" ht="14.6" x14ac:dyDescent="0.4">
      <c r="A1352" s="735" t="str">
        <f>Tabla135[[#This Row],[Id Riesgo]]</f>
        <v>RC135</v>
      </c>
      <c r="B1352" s="736" t="str">
        <f>Tabla135[[#This Row],[Riesgo]]</f>
        <v/>
      </c>
      <c r="C1352" s="742" t="b">
        <f>Tabla135[[#This Row],[Identificado en paso 1 y 2?]]</f>
        <v>0</v>
      </c>
      <c r="D1352" s="727" t="str">
        <f>_xlfn.XLOOKUP(Tabla135[[#This Row],[Id Riesgo]],Tabla13[Id Riesgo],Tabla13[Probabilidad],"",1)</f>
        <v/>
      </c>
      <c r="E1352" s="727" t="str">
        <f>IF(C1352=TRUE,_xlfn.XLOOKUP(Tabla135[[#This Row],[Id Riesgo]],Tabla13[Id Riesgo],Tabla13[Porcentaje Impacto],"",1),"")</f>
        <v/>
      </c>
      <c r="F1352" s="290" t="s">
        <v>266</v>
      </c>
      <c r="G1352" s="415" t="b">
        <f>_xlfn.XLOOKUP(F1352,Tabla13[Id Riesgo],Tabla13[Registro diligenciado],FALSE,1)</f>
        <v>0</v>
      </c>
      <c r="H1352" s="290" t="str">
        <f>IF(G1352,_xlfn.XLOOKUP(F1352,Tabla6[Id Riesgo],Tabla6[DESCRIPCIÓN DEL RIESGO],FALSE,1),"")</f>
        <v/>
      </c>
      <c r="I1352" s="327" t="str">
        <f>_xlfn.XLOOKUP(Tabla135[[#This Row],[Id Riesgo]],Tabla13[Id Riesgo],Tabla13[Probabilidad])</f>
        <v/>
      </c>
      <c r="J1352" s="327" t="str">
        <f>_xlfn.XLOOKUP(Tabla135[[#This Row],[Id Riesgo]],Tabla13[Id Riesgo],Tabla13[Porcentaje Impacto],"",1)</f>
        <v/>
      </c>
      <c r="K1352" s="311">
        <v>1</v>
      </c>
      <c r="L1352" s="314"/>
      <c r="M1352" s="314"/>
      <c r="N1352" s="314"/>
      <c r="O1352" s="295"/>
      <c r="P1352" s="314"/>
      <c r="Q1352" s="328" t="str">
        <f>_xlfn.TEXTJOIN(" ",TRUE,Tabla135[[#This Row],[Actividad - Acción ¿Qué?
Inicia con verbo]],Tabla135[[#This Row],[Complemento
(Observaciones o desviaciones)]])</f>
        <v/>
      </c>
      <c r="R1352" s="295"/>
      <c r="S1352" s="327" t="str">
        <f>_xlfn.XLOOKUP(Tabla135[[#This Row],[Tipo de control]],Tabla7[Tipo de control],Tabla7[Peso],"",1)</f>
        <v/>
      </c>
      <c r="T1352" s="290" t="str">
        <f>_xlfn.XLOOKUP(Tabla135[[#This Row],[Tipo de control]],Tabla7[Tipo de control],Tabla7[Afectación matriz],"",1)</f>
        <v/>
      </c>
      <c r="U1352" s="295"/>
      <c r="V1352" s="327" t="str">
        <f>_xlfn.XLOOKUP(Tabla135[[#This Row],[Implementación]],Tabla11[Implementación],Tabla11[Peso],"",1)</f>
        <v/>
      </c>
      <c r="W1352" s="295"/>
      <c r="X1352" s="295"/>
      <c r="Y1352" s="295"/>
      <c r="Z1352" s="295"/>
      <c r="AA1352" s="310" t="str">
        <f>IFERROR(Tabla135[[#This Row],[Peso del control]]+Tabla135[[#This Row],[Peso de la implementación]],"")</f>
        <v/>
      </c>
      <c r="AB1352" s="310" t="str" cm="1">
        <f t="array" ref="AB1352">IFERROR(IF(Tabla135[[#This Row],[Registro diligenciado]]=TRUE,_xlfn.IFS(AND(Tabla135[[#This Row],[No. de Control]]=1,Tabla135[[#This Row],[Desplazamiento en la Matriz]]="Probabilidad"),D1352-(D1352*Tabla135[[#This Row],[Valor del control]]),AND(Tabla135[[#This Row],[No. de Control]]&gt;1,Tabla135[[#This Row],[Desplazamiento en la Matriz]]="Probabilidad"),AB1351-(AB1351*Tabla135[[#This Row],[Valor del control]]),AND(Tabla135[[#This Row],[No. de Control]]=1,Tabla135[[#This Row],[Desplazamiento en la Matriz]]="Impacto"),D1352,AND(Tabla135[[#This Row],[No. de Control]]&gt;1,Tabla135[[#This Row],[Desplazamiento en la Matriz]]="Impacto"),AB1351),""),"")</f>
        <v/>
      </c>
      <c r="AC1352" s="310" t="str" cm="1">
        <f t="array" ref="AC1352">IFERROR(IF(Tabla135[[#This Row],[Registro diligenciado]]=TRUE,_xlfn.IFS(AND(Tabla135[[#This Row],[No. de Control]]=1,Tabla135[[#This Row],[Desplazamiento en la Matriz]]="Impacto"),E1352-(E1352*Tabla135[[#This Row],[Valor del control]]),AND(Tabla135[[#This Row],[No. de Control]]&gt;1,Tabla135[[#This Row],[Desplazamiento en la Matriz]]="Impacto"),AC1351-(AC1351*Tabla135[[#This Row],[Valor del control]]),AND(Tabla135[[#This Row],[No. de Control]]=1,Tabla135[[#This Row],[Desplazamiento en la Matriz]]="Probabilidad"),E1352,AND(Tabla135[[#This Row],[No. de Control]]&gt;1,Tabla135[[#This Row],[Desplazamiento en la Matriz]]="Probabilidad"),AC1351),""),"")</f>
        <v/>
      </c>
      <c r="AD1352" s="310">
        <f>IFERROR(_xlfn.MINIFS(Tabla135[Probabilidad residual],Tabla135[Id Riesgo],Tabla135[[#This Row],[Id Riesgo]]),"")</f>
        <v>0</v>
      </c>
      <c r="AE1352" s="310">
        <f>IFERROR(_xlfn.MINIFS(Tabla135[Impacto residual],Tabla135[Id Riesgo],Tabla135[[#This Row],[Id Riesgo]]),"")</f>
        <v>0</v>
      </c>
      <c r="AF1352" s="310" t="str" cm="1">
        <f t="array" ref="AF135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52" s="310" t="str" cm="1">
        <f t="array" ref="AG135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5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52" s="213"/>
      <c r="AJ1352" s="727">
        <f>_xlfn.MINIFS(Tabla135[Probabilidad residual],Tabla135[Id Riesgo],Tabla135[[#This Row],[Id Riesgo]])</f>
        <v>0</v>
      </c>
      <c r="AK1352" s="727">
        <f>_xlfn.MINIFS(Tabla135[Impacto residual],Tabla135[Id Riesgo],Tabla135[[#This Row],[Id Riesgo]])</f>
        <v>0</v>
      </c>
      <c r="AL1352" s="727" t="str" cm="1">
        <f t="array" ref="AL1352">IFERROR(_xlfn.IFS(AND(AJ1352&gt;=CONFIGURACIÓN!$BF$6,AJ1352&lt;=CONFIGURACIÓN!$BG$6),CONFIGURACIÓN!$BE$6,AND(AJ1352&gt;=CONFIGURACIÓN!$BF$7,AJ1352&lt;=CONFIGURACIÓN!$BG$7),CONFIGURACIÓN!$BE$7,AND(AJ1352&gt;=CONFIGURACIÓN!$BF$8,AJ1352&lt;=CONFIGURACIÓN!$BG$8),CONFIGURACIÓN!$BE$8,AND(AJ1352&gt;=CONFIGURACIÓN!$BF$9,AJ1352&lt;=CONFIGURACIÓN!$BG$9),CONFIGURACIÓN!$BE$9,AND(AJ1352&gt;=CONFIGURACIÓN!$BF$10,AJ1352&lt;=CONFIGURACIÓN!$BG$10),CONFIGURACIÓN!$BE$10),"")</f>
        <v/>
      </c>
      <c r="AM1352" s="727" t="str" cm="1">
        <f t="array" ref="AM1352">IFERROR(_xlfn.IFS(AND(AK1352&gt;=CONFIGURACIÓN!$BJ$6,AK1352&lt;=CONFIGURACIÓN!$BK$6),CONFIGURACIÓN!$BI$6,AND(AK1352&gt;=CONFIGURACIÓN!$BJ$7,AK1352&lt;=CONFIGURACIÓN!$BK$7),CONFIGURACIÓN!$BI$7,AND(AK1352&gt;=CONFIGURACIÓN!$BJ$8,AK1352&lt;=CONFIGURACIÓN!$BK$8),CONFIGURACIÓN!$BI$8,AND(AK1352&gt;=CONFIGURACIÓN!$BJ$9,AK1352&lt;=CONFIGURACIÓN!$BK$9),CONFIGURACIÓN!$BI$9,AND(AK1352&gt;=CONFIGURACIÓN!$BJ$10,AK1352&lt;=CONFIGURACIÓN!$BK$10),CONFIGURACIÓN!$BI$10),"")</f>
        <v/>
      </c>
      <c r="AN1352" s="213"/>
      <c r="AO1352" s="213"/>
      <c r="AP1352" s="213"/>
      <c r="AQ1352" s="213"/>
      <c r="AR1352" s="213"/>
      <c r="AS1352" s="213"/>
      <c r="AT1352" s="213"/>
      <c r="AU1352" s="213"/>
      <c r="AV1352" s="213"/>
      <c r="AW1352" s="213"/>
      <c r="AX1352" s="213"/>
      <c r="AY1352" s="213"/>
    </row>
    <row r="1353" spans="1:51" ht="14.6" x14ac:dyDescent="0.4">
      <c r="A1353" s="735" t="str">
        <f>Tabla135[[#This Row],[Id Riesgo]]</f>
        <v>RC135</v>
      </c>
      <c r="B1353" s="736" t="str">
        <f>Tabla135[[#This Row],[Riesgo]]</f>
        <v/>
      </c>
      <c r="C1353" s="742" t="b">
        <f>Tabla135[[#This Row],[Identificado en paso 1 y 2?]]</f>
        <v>0</v>
      </c>
      <c r="D1353" s="727" t="str">
        <f>_xlfn.XLOOKUP(Tabla135[[#This Row],[Id Riesgo]],Tabla13[Id Riesgo],Tabla13[Probabilidad],"",1)</f>
        <v/>
      </c>
      <c r="E1353" s="727" t="str">
        <f>IF(C1353=TRUE,_xlfn.XLOOKUP(Tabla135[[#This Row],[Id Riesgo]],Tabla13[Id Riesgo],Tabla13[Porcentaje Impacto],"",1),"")</f>
        <v/>
      </c>
      <c r="F1353" s="290" t="str">
        <f t="shared" ref="F1353:F1361" si="134">F1352</f>
        <v>RC135</v>
      </c>
      <c r="G1353" s="415" t="b">
        <f>_xlfn.XLOOKUP(F1353,Tabla13[Id Riesgo],Tabla13[Registro diligenciado],FALSE,1)</f>
        <v>0</v>
      </c>
      <c r="H1353" s="290" t="str">
        <f>IF(G1353,_xlfn.XLOOKUP(F1353,Tabla6[Id Riesgo],Tabla6[DESCRIPCIÓN DEL RIESGO],FALSE,1),"")</f>
        <v/>
      </c>
      <c r="I1353" s="327" t="str">
        <f>_xlfn.XLOOKUP(Tabla135[[#This Row],[Id Riesgo]],Tabla13[Id Riesgo],Tabla13[Probabilidad])</f>
        <v/>
      </c>
      <c r="J1353" s="327" t="str">
        <f>_xlfn.XLOOKUP(Tabla135[[#This Row],[Id Riesgo]],Tabla13[Id Riesgo],Tabla13[Porcentaje Impacto],"",1)</f>
        <v/>
      </c>
      <c r="K1353" s="311">
        <v>2</v>
      </c>
      <c r="L1353" s="314"/>
      <c r="M1353" s="314"/>
      <c r="N1353" s="314"/>
      <c r="O1353" s="295"/>
      <c r="P1353" s="314"/>
      <c r="Q1353" s="328" t="str">
        <f>_xlfn.TEXTJOIN(" ",TRUE,Tabla135[[#This Row],[Actividad - Acción ¿Qué?
Inicia con verbo]],Tabla135[[#This Row],[Complemento
(Observaciones o desviaciones)]])</f>
        <v/>
      </c>
      <c r="R1353" s="295"/>
      <c r="S1353" s="327" t="str">
        <f>_xlfn.XLOOKUP(Tabla135[[#This Row],[Tipo de control]],Tabla7[Tipo de control],Tabla7[Peso],"",1)</f>
        <v/>
      </c>
      <c r="T1353" s="290" t="str">
        <f>_xlfn.XLOOKUP(Tabla135[[#This Row],[Tipo de control]],Tabla7[Tipo de control],Tabla7[Afectación matriz],"",1)</f>
        <v/>
      </c>
      <c r="U1353" s="295"/>
      <c r="V1353" s="327" t="str">
        <f>_xlfn.XLOOKUP(Tabla135[[#This Row],[Implementación]],Tabla11[Implementación],Tabla11[Peso],"",1)</f>
        <v/>
      </c>
      <c r="W1353" s="295"/>
      <c r="X1353" s="295"/>
      <c r="Y1353" s="295"/>
      <c r="Z1353" s="295"/>
      <c r="AA1353" s="310" t="str">
        <f>IFERROR(Tabla135[[#This Row],[Peso del control]]+Tabla135[[#This Row],[Peso de la implementación]],"")</f>
        <v/>
      </c>
      <c r="AB1353" s="310" t="str" cm="1">
        <f t="array" ref="AB1353">IFERROR(IF(Tabla135[[#This Row],[Registro diligenciado]]=TRUE,_xlfn.IFS(AND(Tabla135[[#This Row],[No. de Control]]=1,Tabla135[[#This Row],[Desplazamiento en la Matriz]]="Probabilidad"),D1353-(D1353*Tabla135[[#This Row],[Valor del control]]),AND(Tabla135[[#This Row],[No. de Control]]&gt;1,Tabla135[[#This Row],[Desplazamiento en la Matriz]]="Probabilidad"),AB1352-(AB1352*Tabla135[[#This Row],[Valor del control]]),AND(Tabla135[[#This Row],[No. de Control]]=1,Tabla135[[#This Row],[Desplazamiento en la Matriz]]="Impacto"),D1353,AND(Tabla135[[#This Row],[No. de Control]]&gt;1,Tabla135[[#This Row],[Desplazamiento en la Matriz]]="Impacto"),AB1352),""),"")</f>
        <v/>
      </c>
      <c r="AC1353" s="310" t="str" cm="1">
        <f t="array" ref="AC1353">IFERROR(IF(Tabla135[[#This Row],[Registro diligenciado]]=TRUE,_xlfn.IFS(AND(Tabla135[[#This Row],[No. de Control]]=1,Tabla135[[#This Row],[Desplazamiento en la Matriz]]="Impacto"),E1353-(E1353*Tabla135[[#This Row],[Valor del control]]),AND(Tabla135[[#This Row],[No. de Control]]&gt;1,Tabla135[[#This Row],[Desplazamiento en la Matriz]]="Impacto"),AC1352-(AC1352*Tabla135[[#This Row],[Valor del control]]),AND(Tabla135[[#This Row],[No. de Control]]=1,Tabla135[[#This Row],[Desplazamiento en la Matriz]]="Probabilidad"),E1353,AND(Tabla135[[#This Row],[No. de Control]]&gt;1,Tabla135[[#This Row],[Desplazamiento en la Matriz]]="Probabilidad"),AC1352),""),"")</f>
        <v/>
      </c>
      <c r="AD1353" s="310">
        <f>IFERROR(_xlfn.MINIFS(Tabla135[Probabilidad residual],Tabla135[Id Riesgo],Tabla135[[#This Row],[Id Riesgo]]),"")</f>
        <v>0</v>
      </c>
      <c r="AE1353" s="310">
        <f>IFERROR(_xlfn.MINIFS(Tabla135[Impacto residual],Tabla135[Id Riesgo],Tabla135[[#This Row],[Id Riesgo]]),"")</f>
        <v>0</v>
      </c>
      <c r="AF1353" s="310" t="str" cm="1">
        <f t="array" ref="AF135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53" s="310" t="str" cm="1">
        <f t="array" ref="AG135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5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53" s="213"/>
      <c r="AJ1353" s="727">
        <f>_xlfn.MINIFS(Tabla135[Probabilidad residual],Tabla135[Id Riesgo],Tabla135[[#This Row],[Id Riesgo]])</f>
        <v>0</v>
      </c>
      <c r="AK1353" s="727">
        <f>_xlfn.MINIFS(Tabla135[Impacto residual],Tabla135[Id Riesgo],Tabla135[[#This Row],[Id Riesgo]])</f>
        <v>0</v>
      </c>
      <c r="AL1353" s="727"/>
      <c r="AM1353" s="727"/>
      <c r="AN1353" s="213"/>
      <c r="AO1353" s="213"/>
      <c r="AP1353" s="213"/>
      <c r="AQ1353" s="213"/>
      <c r="AR1353" s="213"/>
      <c r="AS1353" s="213"/>
      <c r="AT1353" s="213"/>
      <c r="AU1353" s="213"/>
      <c r="AV1353" s="213"/>
      <c r="AW1353" s="213"/>
      <c r="AX1353" s="213"/>
      <c r="AY1353" s="213"/>
    </row>
    <row r="1354" spans="1:51" ht="14.6" x14ac:dyDescent="0.4">
      <c r="A1354" s="735" t="str">
        <f>Tabla135[[#This Row],[Id Riesgo]]</f>
        <v>RC135</v>
      </c>
      <c r="B1354" s="736" t="str">
        <f>Tabla135[[#This Row],[Riesgo]]</f>
        <v/>
      </c>
      <c r="C1354" s="742" t="b">
        <f>Tabla135[[#This Row],[Identificado en paso 1 y 2?]]</f>
        <v>0</v>
      </c>
      <c r="D1354" s="727" t="str">
        <f>_xlfn.XLOOKUP(Tabla135[[#This Row],[Id Riesgo]],Tabla13[Id Riesgo],Tabla13[Probabilidad],"",1)</f>
        <v/>
      </c>
      <c r="E1354" s="727" t="str">
        <f>IF(C1354=TRUE,_xlfn.XLOOKUP(Tabla135[[#This Row],[Id Riesgo]],Tabla13[Id Riesgo],Tabla13[Porcentaje Impacto],"",1),"")</f>
        <v/>
      </c>
      <c r="F1354" s="290" t="str">
        <f t="shared" si="134"/>
        <v>RC135</v>
      </c>
      <c r="G1354" s="415" t="b">
        <f>_xlfn.XLOOKUP(F1354,Tabla13[Id Riesgo],Tabla13[Registro diligenciado],FALSE,1)</f>
        <v>0</v>
      </c>
      <c r="H1354" s="290" t="str">
        <f>IF(G1354,_xlfn.XLOOKUP(F1354,Tabla6[Id Riesgo],Tabla6[DESCRIPCIÓN DEL RIESGO],FALSE,1),"")</f>
        <v/>
      </c>
      <c r="I1354" s="327" t="str">
        <f>_xlfn.XLOOKUP(Tabla135[[#This Row],[Id Riesgo]],Tabla13[Id Riesgo],Tabla13[Probabilidad])</f>
        <v/>
      </c>
      <c r="J1354" s="327" t="str">
        <f>_xlfn.XLOOKUP(Tabla135[[#This Row],[Id Riesgo]],Tabla13[Id Riesgo],Tabla13[Porcentaje Impacto],"",1)</f>
        <v/>
      </c>
      <c r="K1354" s="311">
        <v>3</v>
      </c>
      <c r="L1354" s="314"/>
      <c r="M1354" s="314"/>
      <c r="N1354" s="314"/>
      <c r="O1354" s="295"/>
      <c r="P1354" s="314"/>
      <c r="Q1354" s="328" t="str">
        <f>_xlfn.TEXTJOIN(" ",TRUE,Tabla135[[#This Row],[Actividad - Acción ¿Qué?
Inicia con verbo]],Tabla135[[#This Row],[Complemento
(Observaciones o desviaciones)]])</f>
        <v/>
      </c>
      <c r="R1354" s="295"/>
      <c r="S1354" s="327" t="str">
        <f>_xlfn.XLOOKUP(Tabla135[[#This Row],[Tipo de control]],Tabla7[Tipo de control],Tabla7[Peso],"",1)</f>
        <v/>
      </c>
      <c r="T1354" s="290" t="str">
        <f>_xlfn.XLOOKUP(Tabla135[[#This Row],[Tipo de control]],Tabla7[Tipo de control],Tabla7[Afectación matriz],"",1)</f>
        <v/>
      </c>
      <c r="U1354" s="295"/>
      <c r="V1354" s="327" t="str">
        <f>_xlfn.XLOOKUP(Tabla135[[#This Row],[Implementación]],Tabla11[Implementación],Tabla11[Peso],"",1)</f>
        <v/>
      </c>
      <c r="W1354" s="295"/>
      <c r="X1354" s="295"/>
      <c r="Y1354" s="295"/>
      <c r="Z1354" s="295"/>
      <c r="AA1354" s="310" t="str">
        <f>IFERROR(Tabla135[[#This Row],[Peso del control]]+Tabla135[[#This Row],[Peso de la implementación]],"")</f>
        <v/>
      </c>
      <c r="AB1354" s="310" t="str" cm="1">
        <f t="array" ref="AB1354">IFERROR(IF(Tabla135[[#This Row],[Registro diligenciado]]=TRUE,_xlfn.IFS(AND(Tabla135[[#This Row],[No. de Control]]=1,Tabla135[[#This Row],[Desplazamiento en la Matriz]]="Probabilidad"),D1354-(D1354*Tabla135[[#This Row],[Valor del control]]),AND(Tabla135[[#This Row],[No. de Control]]&gt;1,Tabla135[[#This Row],[Desplazamiento en la Matriz]]="Probabilidad"),AB1353-(AB1353*Tabla135[[#This Row],[Valor del control]]),AND(Tabla135[[#This Row],[No. de Control]]=1,Tabla135[[#This Row],[Desplazamiento en la Matriz]]="Impacto"),D1354,AND(Tabla135[[#This Row],[No. de Control]]&gt;1,Tabla135[[#This Row],[Desplazamiento en la Matriz]]="Impacto"),AB1353),""),"")</f>
        <v/>
      </c>
      <c r="AC1354" s="310" t="str" cm="1">
        <f t="array" ref="AC1354">IFERROR(IF(Tabla135[[#This Row],[Registro diligenciado]]=TRUE,_xlfn.IFS(AND(Tabla135[[#This Row],[No. de Control]]=1,Tabla135[[#This Row],[Desplazamiento en la Matriz]]="Impacto"),E1354-(E1354*Tabla135[[#This Row],[Valor del control]]),AND(Tabla135[[#This Row],[No. de Control]]&gt;1,Tabla135[[#This Row],[Desplazamiento en la Matriz]]="Impacto"),AC1353-(AC1353*Tabla135[[#This Row],[Valor del control]]),AND(Tabla135[[#This Row],[No. de Control]]=1,Tabla135[[#This Row],[Desplazamiento en la Matriz]]="Probabilidad"),E1354,AND(Tabla135[[#This Row],[No. de Control]]&gt;1,Tabla135[[#This Row],[Desplazamiento en la Matriz]]="Probabilidad"),AC1353),""),"")</f>
        <v/>
      </c>
      <c r="AD1354" s="310">
        <f>IFERROR(_xlfn.MINIFS(Tabla135[Probabilidad residual],Tabla135[Id Riesgo],Tabla135[[#This Row],[Id Riesgo]]),"")</f>
        <v>0</v>
      </c>
      <c r="AE1354" s="310">
        <f>IFERROR(_xlfn.MINIFS(Tabla135[Impacto residual],Tabla135[Id Riesgo],Tabla135[[#This Row],[Id Riesgo]]),"")</f>
        <v>0</v>
      </c>
      <c r="AF1354" s="310" t="str" cm="1">
        <f t="array" ref="AF135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54" s="310" t="str" cm="1">
        <f t="array" ref="AG135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5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54" s="213"/>
      <c r="AJ1354" s="727">
        <f>_xlfn.MINIFS(Tabla135[Probabilidad residual],Tabla135[Id Riesgo],Tabla135[[#This Row],[Id Riesgo]])</f>
        <v>0</v>
      </c>
      <c r="AK1354" s="727">
        <f>_xlfn.MINIFS(Tabla135[Impacto residual],Tabla135[Id Riesgo],Tabla135[[#This Row],[Id Riesgo]])</f>
        <v>0</v>
      </c>
      <c r="AL1354" s="727"/>
      <c r="AM1354" s="727"/>
      <c r="AN1354" s="213"/>
      <c r="AO1354" s="213"/>
      <c r="AP1354" s="213"/>
      <c r="AQ1354" s="213"/>
      <c r="AR1354" s="213"/>
      <c r="AS1354" s="213"/>
      <c r="AT1354" s="213"/>
      <c r="AU1354" s="213"/>
      <c r="AV1354" s="213"/>
      <c r="AW1354" s="213"/>
      <c r="AX1354" s="213"/>
      <c r="AY1354" s="213"/>
    </row>
    <row r="1355" spans="1:51" ht="14.6" x14ac:dyDescent="0.4">
      <c r="A1355" s="735" t="str">
        <f>Tabla135[[#This Row],[Id Riesgo]]</f>
        <v>RC135</v>
      </c>
      <c r="B1355" s="736" t="str">
        <f>Tabla135[[#This Row],[Riesgo]]</f>
        <v/>
      </c>
      <c r="C1355" s="742" t="b">
        <f>Tabla135[[#This Row],[Identificado en paso 1 y 2?]]</f>
        <v>0</v>
      </c>
      <c r="D1355" s="727" t="str">
        <f>_xlfn.XLOOKUP(Tabla135[[#This Row],[Id Riesgo]],Tabla13[Id Riesgo],Tabla13[Probabilidad],"",1)</f>
        <v/>
      </c>
      <c r="E1355" s="727" t="str">
        <f>IF(C1355=TRUE,_xlfn.XLOOKUP(Tabla135[[#This Row],[Id Riesgo]],Tabla13[Id Riesgo],Tabla13[Porcentaje Impacto],"",1),"")</f>
        <v/>
      </c>
      <c r="F1355" s="290" t="str">
        <f t="shared" si="134"/>
        <v>RC135</v>
      </c>
      <c r="G1355" s="415" t="b">
        <f>_xlfn.XLOOKUP(F1355,Tabla13[Id Riesgo],Tabla13[Registro diligenciado],FALSE,1)</f>
        <v>0</v>
      </c>
      <c r="H1355" s="290" t="str">
        <f>IF(G1355,_xlfn.XLOOKUP(F1355,Tabla6[Id Riesgo],Tabla6[DESCRIPCIÓN DEL RIESGO],FALSE,1),"")</f>
        <v/>
      </c>
      <c r="I1355" s="327" t="str">
        <f>_xlfn.XLOOKUP(Tabla135[[#This Row],[Id Riesgo]],Tabla13[Id Riesgo],Tabla13[Probabilidad])</f>
        <v/>
      </c>
      <c r="J1355" s="327" t="str">
        <f>_xlfn.XLOOKUP(Tabla135[[#This Row],[Id Riesgo]],Tabla13[Id Riesgo],Tabla13[Porcentaje Impacto],"",1)</f>
        <v/>
      </c>
      <c r="K1355" s="311">
        <v>4</v>
      </c>
      <c r="L1355" s="314"/>
      <c r="M1355" s="314"/>
      <c r="N1355" s="314"/>
      <c r="O1355" s="295"/>
      <c r="P1355" s="314"/>
      <c r="Q1355" s="328" t="str">
        <f>_xlfn.TEXTJOIN(" ",TRUE,Tabla135[[#This Row],[Actividad - Acción ¿Qué?
Inicia con verbo]],Tabla135[[#This Row],[Complemento
(Observaciones o desviaciones)]])</f>
        <v/>
      </c>
      <c r="R1355" s="295"/>
      <c r="S1355" s="327" t="str">
        <f>_xlfn.XLOOKUP(Tabla135[[#This Row],[Tipo de control]],Tabla7[Tipo de control],Tabla7[Peso],"",1)</f>
        <v/>
      </c>
      <c r="T1355" s="290" t="str">
        <f>_xlfn.XLOOKUP(Tabla135[[#This Row],[Tipo de control]],Tabla7[Tipo de control],Tabla7[Afectación matriz],"",1)</f>
        <v/>
      </c>
      <c r="U1355" s="295"/>
      <c r="V1355" s="327" t="str">
        <f>_xlfn.XLOOKUP(Tabla135[[#This Row],[Implementación]],Tabla11[Implementación],Tabla11[Peso],"",1)</f>
        <v/>
      </c>
      <c r="W1355" s="295"/>
      <c r="X1355" s="295"/>
      <c r="Y1355" s="295"/>
      <c r="Z1355" s="295"/>
      <c r="AA1355" s="310" t="str">
        <f>IFERROR(Tabla135[[#This Row],[Peso del control]]+Tabla135[[#This Row],[Peso de la implementación]],"")</f>
        <v/>
      </c>
      <c r="AB1355" s="310" t="str" cm="1">
        <f t="array" ref="AB1355">IFERROR(IF(Tabla135[[#This Row],[Registro diligenciado]]=TRUE,_xlfn.IFS(AND(Tabla135[[#This Row],[No. de Control]]=1,Tabla135[[#This Row],[Desplazamiento en la Matriz]]="Probabilidad"),D1355-(D1355*Tabla135[[#This Row],[Valor del control]]),AND(Tabla135[[#This Row],[No. de Control]]&gt;1,Tabla135[[#This Row],[Desplazamiento en la Matriz]]="Probabilidad"),AB1354-(AB1354*Tabla135[[#This Row],[Valor del control]]),AND(Tabla135[[#This Row],[No. de Control]]=1,Tabla135[[#This Row],[Desplazamiento en la Matriz]]="Impacto"),D1355,AND(Tabla135[[#This Row],[No. de Control]]&gt;1,Tabla135[[#This Row],[Desplazamiento en la Matriz]]="Impacto"),AB1354),""),"")</f>
        <v/>
      </c>
      <c r="AC1355" s="310" t="str" cm="1">
        <f t="array" ref="AC1355">IFERROR(IF(Tabla135[[#This Row],[Registro diligenciado]]=TRUE,_xlfn.IFS(AND(Tabla135[[#This Row],[No. de Control]]=1,Tabla135[[#This Row],[Desplazamiento en la Matriz]]="Impacto"),E1355-(E1355*Tabla135[[#This Row],[Valor del control]]),AND(Tabla135[[#This Row],[No. de Control]]&gt;1,Tabla135[[#This Row],[Desplazamiento en la Matriz]]="Impacto"),AC1354-(AC1354*Tabla135[[#This Row],[Valor del control]]),AND(Tabla135[[#This Row],[No. de Control]]=1,Tabla135[[#This Row],[Desplazamiento en la Matriz]]="Probabilidad"),E1355,AND(Tabla135[[#This Row],[No. de Control]]&gt;1,Tabla135[[#This Row],[Desplazamiento en la Matriz]]="Probabilidad"),AC1354),""),"")</f>
        <v/>
      </c>
      <c r="AD1355" s="310">
        <f>IFERROR(_xlfn.MINIFS(Tabla135[Probabilidad residual],Tabla135[Id Riesgo],Tabla135[[#This Row],[Id Riesgo]]),"")</f>
        <v>0</v>
      </c>
      <c r="AE1355" s="310">
        <f>IFERROR(_xlfn.MINIFS(Tabla135[Impacto residual],Tabla135[Id Riesgo],Tabla135[[#This Row],[Id Riesgo]]),"")</f>
        <v>0</v>
      </c>
      <c r="AF1355" s="310" t="str" cm="1">
        <f t="array" ref="AF135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55" s="310" t="str" cm="1">
        <f t="array" ref="AG135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5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55" s="213"/>
      <c r="AJ1355" s="727">
        <f>_xlfn.MINIFS(Tabla135[Probabilidad residual],Tabla135[Id Riesgo],Tabla135[[#This Row],[Id Riesgo]])</f>
        <v>0</v>
      </c>
      <c r="AK1355" s="727">
        <f>_xlfn.MINIFS(Tabla135[Impacto residual],Tabla135[Id Riesgo],Tabla135[[#This Row],[Id Riesgo]])</f>
        <v>0</v>
      </c>
      <c r="AL1355" s="727"/>
      <c r="AM1355" s="727"/>
      <c r="AN1355" s="213"/>
      <c r="AO1355" s="213"/>
      <c r="AP1355" s="213"/>
      <c r="AQ1355" s="213"/>
      <c r="AR1355" s="213"/>
      <c r="AS1355" s="213"/>
      <c r="AT1355" s="213"/>
      <c r="AU1355" s="213"/>
      <c r="AV1355" s="213"/>
      <c r="AW1355" s="213"/>
      <c r="AX1355" s="213"/>
      <c r="AY1355" s="213"/>
    </row>
    <row r="1356" spans="1:51" ht="14.6" x14ac:dyDescent="0.4">
      <c r="A1356" s="735" t="str">
        <f>Tabla135[[#This Row],[Id Riesgo]]</f>
        <v>RC135</v>
      </c>
      <c r="B1356" s="736" t="str">
        <f>Tabla135[[#This Row],[Riesgo]]</f>
        <v/>
      </c>
      <c r="C1356" s="742" t="b">
        <f>Tabla135[[#This Row],[Identificado en paso 1 y 2?]]</f>
        <v>0</v>
      </c>
      <c r="D1356" s="727" t="str">
        <f>_xlfn.XLOOKUP(Tabla135[[#This Row],[Id Riesgo]],Tabla13[Id Riesgo],Tabla13[Probabilidad],"",1)</f>
        <v/>
      </c>
      <c r="E1356" s="727" t="str">
        <f>IF(C1356=TRUE,_xlfn.XLOOKUP(Tabla135[[#This Row],[Id Riesgo]],Tabla13[Id Riesgo],Tabla13[Porcentaje Impacto],"",1),"")</f>
        <v/>
      </c>
      <c r="F1356" s="290" t="str">
        <f t="shared" si="134"/>
        <v>RC135</v>
      </c>
      <c r="G1356" s="415" t="b">
        <f>_xlfn.XLOOKUP(F1356,Tabla13[Id Riesgo],Tabla13[Registro diligenciado],FALSE,1)</f>
        <v>0</v>
      </c>
      <c r="H1356" s="290" t="str">
        <f>IF(G1356,_xlfn.XLOOKUP(F1356,Tabla6[Id Riesgo],Tabla6[DESCRIPCIÓN DEL RIESGO],FALSE,1),"")</f>
        <v/>
      </c>
      <c r="I1356" s="327" t="str">
        <f>_xlfn.XLOOKUP(Tabla135[[#This Row],[Id Riesgo]],Tabla13[Id Riesgo],Tabla13[Probabilidad])</f>
        <v/>
      </c>
      <c r="J1356" s="327" t="str">
        <f>_xlfn.XLOOKUP(Tabla135[[#This Row],[Id Riesgo]],Tabla13[Id Riesgo],Tabla13[Porcentaje Impacto],"",1)</f>
        <v/>
      </c>
      <c r="K1356" s="311">
        <v>5</v>
      </c>
      <c r="L1356" s="314"/>
      <c r="M1356" s="314"/>
      <c r="N1356" s="314"/>
      <c r="O1356" s="295"/>
      <c r="P1356" s="314"/>
      <c r="Q1356" s="328" t="str">
        <f>_xlfn.TEXTJOIN(" ",TRUE,Tabla135[[#This Row],[Actividad - Acción ¿Qué?
Inicia con verbo]],Tabla135[[#This Row],[Complemento
(Observaciones o desviaciones)]])</f>
        <v/>
      </c>
      <c r="R1356" s="295"/>
      <c r="S1356" s="327" t="str">
        <f>_xlfn.XLOOKUP(Tabla135[[#This Row],[Tipo de control]],Tabla7[Tipo de control],Tabla7[Peso],"",1)</f>
        <v/>
      </c>
      <c r="T1356" s="290" t="str">
        <f>_xlfn.XLOOKUP(Tabla135[[#This Row],[Tipo de control]],Tabla7[Tipo de control],Tabla7[Afectación matriz],"",1)</f>
        <v/>
      </c>
      <c r="U1356" s="295"/>
      <c r="V1356" s="327" t="str">
        <f>_xlfn.XLOOKUP(Tabla135[[#This Row],[Implementación]],Tabla11[Implementación],Tabla11[Peso],"",1)</f>
        <v/>
      </c>
      <c r="W1356" s="295"/>
      <c r="X1356" s="295"/>
      <c r="Y1356" s="295"/>
      <c r="Z1356" s="295"/>
      <c r="AA1356" s="310" t="str">
        <f>IFERROR(Tabla135[[#This Row],[Peso del control]]+Tabla135[[#This Row],[Peso de la implementación]],"")</f>
        <v/>
      </c>
      <c r="AB1356" s="310" t="str" cm="1">
        <f t="array" ref="AB1356">IFERROR(IF(Tabla135[[#This Row],[Registro diligenciado]]=TRUE,_xlfn.IFS(AND(Tabla135[[#This Row],[No. de Control]]=1,Tabla135[[#This Row],[Desplazamiento en la Matriz]]="Probabilidad"),D1356-(D1356*Tabla135[[#This Row],[Valor del control]]),AND(Tabla135[[#This Row],[No. de Control]]&gt;1,Tabla135[[#This Row],[Desplazamiento en la Matriz]]="Probabilidad"),AB1355-(AB1355*Tabla135[[#This Row],[Valor del control]]),AND(Tabla135[[#This Row],[No. de Control]]=1,Tabla135[[#This Row],[Desplazamiento en la Matriz]]="Impacto"),D1356,AND(Tabla135[[#This Row],[No. de Control]]&gt;1,Tabla135[[#This Row],[Desplazamiento en la Matriz]]="Impacto"),AB1355),""),"")</f>
        <v/>
      </c>
      <c r="AC1356" s="310" t="str" cm="1">
        <f t="array" ref="AC1356">IFERROR(IF(Tabla135[[#This Row],[Registro diligenciado]]=TRUE,_xlfn.IFS(AND(Tabla135[[#This Row],[No. de Control]]=1,Tabla135[[#This Row],[Desplazamiento en la Matriz]]="Impacto"),E1356-(E1356*Tabla135[[#This Row],[Valor del control]]),AND(Tabla135[[#This Row],[No. de Control]]&gt;1,Tabla135[[#This Row],[Desplazamiento en la Matriz]]="Impacto"),AC1355-(AC1355*Tabla135[[#This Row],[Valor del control]]),AND(Tabla135[[#This Row],[No. de Control]]=1,Tabla135[[#This Row],[Desplazamiento en la Matriz]]="Probabilidad"),E1356,AND(Tabla135[[#This Row],[No. de Control]]&gt;1,Tabla135[[#This Row],[Desplazamiento en la Matriz]]="Probabilidad"),AC1355),""),"")</f>
        <v/>
      </c>
      <c r="AD1356" s="310">
        <f>IFERROR(_xlfn.MINIFS(Tabla135[Probabilidad residual],Tabla135[Id Riesgo],Tabla135[[#This Row],[Id Riesgo]]),"")</f>
        <v>0</v>
      </c>
      <c r="AE1356" s="310">
        <f>IFERROR(_xlfn.MINIFS(Tabla135[Impacto residual],Tabla135[Id Riesgo],Tabla135[[#This Row],[Id Riesgo]]),"")</f>
        <v>0</v>
      </c>
      <c r="AF1356" s="310" t="str" cm="1">
        <f t="array" ref="AF135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56" s="310" t="str" cm="1">
        <f t="array" ref="AG135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5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56" s="213"/>
      <c r="AJ1356" s="727">
        <f>_xlfn.MINIFS(Tabla135[Probabilidad residual],Tabla135[Id Riesgo],Tabla135[[#This Row],[Id Riesgo]])</f>
        <v>0</v>
      </c>
      <c r="AK1356" s="727">
        <f>_xlfn.MINIFS(Tabla135[Impacto residual],Tabla135[Id Riesgo],Tabla135[[#This Row],[Id Riesgo]])</f>
        <v>0</v>
      </c>
      <c r="AL1356" s="727"/>
      <c r="AM1356" s="727"/>
      <c r="AN1356" s="213"/>
      <c r="AO1356" s="213"/>
      <c r="AP1356" s="213"/>
      <c r="AQ1356" s="213"/>
      <c r="AR1356" s="213"/>
      <c r="AS1356" s="213"/>
      <c r="AT1356" s="213"/>
      <c r="AU1356" s="213"/>
      <c r="AV1356" s="213"/>
      <c r="AW1356" s="213"/>
      <c r="AX1356" s="213"/>
      <c r="AY1356" s="213"/>
    </row>
    <row r="1357" spans="1:51" ht="14.6" x14ac:dyDescent="0.4">
      <c r="A1357" s="735" t="str">
        <f>Tabla135[[#This Row],[Id Riesgo]]</f>
        <v>RC135</v>
      </c>
      <c r="B1357" s="736" t="str">
        <f>Tabla135[[#This Row],[Riesgo]]</f>
        <v/>
      </c>
      <c r="C1357" s="742" t="b">
        <f>Tabla135[[#This Row],[Identificado en paso 1 y 2?]]</f>
        <v>0</v>
      </c>
      <c r="D1357" s="727" t="str">
        <f>_xlfn.XLOOKUP(Tabla135[[#This Row],[Id Riesgo]],Tabla13[Id Riesgo],Tabla13[Probabilidad],"",1)</f>
        <v/>
      </c>
      <c r="E1357" s="727" t="str">
        <f>IF(C1357=TRUE,_xlfn.XLOOKUP(Tabla135[[#This Row],[Id Riesgo]],Tabla13[Id Riesgo],Tabla13[Porcentaje Impacto],"",1),"")</f>
        <v/>
      </c>
      <c r="F1357" s="290" t="str">
        <f t="shared" si="134"/>
        <v>RC135</v>
      </c>
      <c r="G1357" s="415" t="b">
        <f>_xlfn.XLOOKUP(F1357,Tabla13[Id Riesgo],Tabla13[Registro diligenciado],FALSE,1)</f>
        <v>0</v>
      </c>
      <c r="H1357" s="290" t="str">
        <f>IF(G1357,_xlfn.XLOOKUP(F1357,Tabla6[Id Riesgo],Tabla6[DESCRIPCIÓN DEL RIESGO],FALSE,1),"")</f>
        <v/>
      </c>
      <c r="I1357" s="327" t="str">
        <f>_xlfn.XLOOKUP(Tabla135[[#This Row],[Id Riesgo]],Tabla13[Id Riesgo],Tabla13[Probabilidad])</f>
        <v/>
      </c>
      <c r="J1357" s="327" t="str">
        <f>_xlfn.XLOOKUP(Tabla135[[#This Row],[Id Riesgo]],Tabla13[Id Riesgo],Tabla13[Porcentaje Impacto],"",1)</f>
        <v/>
      </c>
      <c r="K1357" s="311">
        <v>6</v>
      </c>
      <c r="L1357" s="314"/>
      <c r="M1357" s="314"/>
      <c r="N1357" s="314"/>
      <c r="O1357" s="295"/>
      <c r="P1357" s="314"/>
      <c r="Q1357" s="328" t="str">
        <f>_xlfn.TEXTJOIN(" ",TRUE,Tabla135[[#This Row],[Actividad - Acción ¿Qué?
Inicia con verbo]],Tabla135[[#This Row],[Complemento
(Observaciones o desviaciones)]])</f>
        <v/>
      </c>
      <c r="R1357" s="295"/>
      <c r="S1357" s="327" t="str">
        <f>_xlfn.XLOOKUP(Tabla135[[#This Row],[Tipo de control]],Tabla7[Tipo de control],Tabla7[Peso],"",1)</f>
        <v/>
      </c>
      <c r="T1357" s="290" t="str">
        <f>_xlfn.XLOOKUP(Tabla135[[#This Row],[Tipo de control]],Tabla7[Tipo de control],Tabla7[Afectación matriz],"",1)</f>
        <v/>
      </c>
      <c r="U1357" s="295"/>
      <c r="V1357" s="327" t="str">
        <f>_xlfn.XLOOKUP(Tabla135[[#This Row],[Implementación]],Tabla11[Implementación],Tabla11[Peso],"",1)</f>
        <v/>
      </c>
      <c r="W1357" s="295"/>
      <c r="X1357" s="295"/>
      <c r="Y1357" s="295"/>
      <c r="Z1357" s="295"/>
      <c r="AA1357" s="310" t="str">
        <f>IFERROR(Tabla135[[#This Row],[Peso del control]]+Tabla135[[#This Row],[Peso de la implementación]],"")</f>
        <v/>
      </c>
      <c r="AB1357" s="310" t="str" cm="1">
        <f t="array" ref="AB1357">IFERROR(IF(Tabla135[[#This Row],[Registro diligenciado]]=TRUE,_xlfn.IFS(AND(Tabla135[[#This Row],[No. de Control]]=1,Tabla135[[#This Row],[Desplazamiento en la Matriz]]="Probabilidad"),D1357-(D1357*Tabla135[[#This Row],[Valor del control]]),AND(Tabla135[[#This Row],[No. de Control]]&gt;1,Tabla135[[#This Row],[Desplazamiento en la Matriz]]="Probabilidad"),AB1356-(AB1356*Tabla135[[#This Row],[Valor del control]]),AND(Tabla135[[#This Row],[No. de Control]]=1,Tabla135[[#This Row],[Desplazamiento en la Matriz]]="Impacto"),D1357,AND(Tabla135[[#This Row],[No. de Control]]&gt;1,Tabla135[[#This Row],[Desplazamiento en la Matriz]]="Impacto"),AB1356),""),"")</f>
        <v/>
      </c>
      <c r="AC1357" s="310" t="str" cm="1">
        <f t="array" ref="AC1357">IFERROR(IF(Tabla135[[#This Row],[Registro diligenciado]]=TRUE,_xlfn.IFS(AND(Tabla135[[#This Row],[No. de Control]]=1,Tabla135[[#This Row],[Desplazamiento en la Matriz]]="Impacto"),E1357-(E1357*Tabla135[[#This Row],[Valor del control]]),AND(Tabla135[[#This Row],[No. de Control]]&gt;1,Tabla135[[#This Row],[Desplazamiento en la Matriz]]="Impacto"),AC1356-(AC1356*Tabla135[[#This Row],[Valor del control]]),AND(Tabla135[[#This Row],[No. de Control]]=1,Tabla135[[#This Row],[Desplazamiento en la Matriz]]="Probabilidad"),E1357,AND(Tabla135[[#This Row],[No. de Control]]&gt;1,Tabla135[[#This Row],[Desplazamiento en la Matriz]]="Probabilidad"),AC1356),""),"")</f>
        <v/>
      </c>
      <c r="AD1357" s="310">
        <f>IFERROR(_xlfn.MINIFS(Tabla135[Probabilidad residual],Tabla135[Id Riesgo],Tabla135[[#This Row],[Id Riesgo]]),"")</f>
        <v>0</v>
      </c>
      <c r="AE1357" s="310">
        <f>IFERROR(_xlfn.MINIFS(Tabla135[Impacto residual],Tabla135[Id Riesgo],Tabla135[[#This Row],[Id Riesgo]]),"")</f>
        <v>0</v>
      </c>
      <c r="AF1357" s="310" t="str" cm="1">
        <f t="array" ref="AF135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57" s="310" t="str" cm="1">
        <f t="array" ref="AG135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5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57" s="213"/>
      <c r="AJ1357" s="727">
        <f>_xlfn.MINIFS(Tabla135[Probabilidad residual],Tabla135[Id Riesgo],Tabla135[[#This Row],[Id Riesgo]])</f>
        <v>0</v>
      </c>
      <c r="AK1357" s="727">
        <f>_xlfn.MINIFS(Tabla135[Impacto residual],Tabla135[Id Riesgo],Tabla135[[#This Row],[Id Riesgo]])</f>
        <v>0</v>
      </c>
      <c r="AL1357" s="727"/>
      <c r="AM1357" s="727"/>
      <c r="AN1357" s="213"/>
      <c r="AO1357" s="213"/>
      <c r="AP1357" s="213"/>
      <c r="AQ1357" s="213"/>
      <c r="AR1357" s="213"/>
      <c r="AS1357" s="213"/>
      <c r="AT1357" s="213"/>
      <c r="AU1357" s="213"/>
      <c r="AV1357" s="213"/>
      <c r="AW1357" s="213"/>
      <c r="AX1357" s="213"/>
      <c r="AY1357" s="213"/>
    </row>
    <row r="1358" spans="1:51" ht="14.6" x14ac:dyDescent="0.4">
      <c r="A1358" s="735" t="str">
        <f>Tabla135[[#This Row],[Id Riesgo]]</f>
        <v>RC135</v>
      </c>
      <c r="B1358" s="736" t="str">
        <f>Tabla135[[#This Row],[Riesgo]]</f>
        <v/>
      </c>
      <c r="C1358" s="742" t="b">
        <f>Tabla135[[#This Row],[Identificado en paso 1 y 2?]]</f>
        <v>0</v>
      </c>
      <c r="D1358" s="727" t="str">
        <f>_xlfn.XLOOKUP(Tabla135[[#This Row],[Id Riesgo]],Tabla13[Id Riesgo],Tabla13[Probabilidad],"",1)</f>
        <v/>
      </c>
      <c r="E1358" s="727" t="str">
        <f>IF(C1358=TRUE,_xlfn.XLOOKUP(Tabla135[[#This Row],[Id Riesgo]],Tabla13[Id Riesgo],Tabla13[Porcentaje Impacto],"",1),"")</f>
        <v/>
      </c>
      <c r="F1358" s="290" t="str">
        <f t="shared" si="134"/>
        <v>RC135</v>
      </c>
      <c r="G1358" s="415" t="b">
        <f>_xlfn.XLOOKUP(F1358,Tabla13[Id Riesgo],Tabla13[Registro diligenciado],FALSE,1)</f>
        <v>0</v>
      </c>
      <c r="H1358" s="290" t="str">
        <f>IF(G1358,_xlfn.XLOOKUP(F1358,Tabla6[Id Riesgo],Tabla6[DESCRIPCIÓN DEL RIESGO],FALSE,1),"")</f>
        <v/>
      </c>
      <c r="I1358" s="327" t="str">
        <f>_xlfn.XLOOKUP(Tabla135[[#This Row],[Id Riesgo]],Tabla13[Id Riesgo],Tabla13[Probabilidad])</f>
        <v/>
      </c>
      <c r="J1358" s="327" t="str">
        <f>_xlfn.XLOOKUP(Tabla135[[#This Row],[Id Riesgo]],Tabla13[Id Riesgo],Tabla13[Porcentaje Impacto],"",1)</f>
        <v/>
      </c>
      <c r="K1358" s="311">
        <v>7</v>
      </c>
      <c r="L1358" s="314"/>
      <c r="M1358" s="314"/>
      <c r="N1358" s="314"/>
      <c r="O1358" s="295"/>
      <c r="P1358" s="314"/>
      <c r="Q1358" s="328" t="str">
        <f>_xlfn.TEXTJOIN(" ",TRUE,Tabla135[[#This Row],[Actividad - Acción ¿Qué?
Inicia con verbo]],Tabla135[[#This Row],[Complemento
(Observaciones o desviaciones)]])</f>
        <v/>
      </c>
      <c r="R1358" s="295"/>
      <c r="S1358" s="327" t="str">
        <f>_xlfn.XLOOKUP(Tabla135[[#This Row],[Tipo de control]],Tabla7[Tipo de control],Tabla7[Peso],"",1)</f>
        <v/>
      </c>
      <c r="T1358" s="290" t="str">
        <f>_xlfn.XLOOKUP(Tabla135[[#This Row],[Tipo de control]],Tabla7[Tipo de control],Tabla7[Afectación matriz],"",1)</f>
        <v/>
      </c>
      <c r="U1358" s="295"/>
      <c r="V1358" s="327" t="str">
        <f>_xlfn.XLOOKUP(Tabla135[[#This Row],[Implementación]],Tabla11[Implementación],Tabla11[Peso],"",1)</f>
        <v/>
      </c>
      <c r="W1358" s="295"/>
      <c r="X1358" s="295"/>
      <c r="Y1358" s="295"/>
      <c r="Z1358" s="295"/>
      <c r="AA1358" s="310" t="str">
        <f>IFERROR(Tabla135[[#This Row],[Peso del control]]+Tabla135[[#This Row],[Peso de la implementación]],"")</f>
        <v/>
      </c>
      <c r="AB1358" s="310" t="str" cm="1">
        <f t="array" ref="AB1358">IFERROR(IF(Tabla135[[#This Row],[Registro diligenciado]]=TRUE,_xlfn.IFS(AND(Tabla135[[#This Row],[No. de Control]]=1,Tabla135[[#This Row],[Desplazamiento en la Matriz]]="Probabilidad"),D1358-(D1358*Tabla135[[#This Row],[Valor del control]]),AND(Tabla135[[#This Row],[No. de Control]]&gt;1,Tabla135[[#This Row],[Desplazamiento en la Matriz]]="Probabilidad"),AB1357-(AB1357*Tabla135[[#This Row],[Valor del control]]),AND(Tabla135[[#This Row],[No. de Control]]=1,Tabla135[[#This Row],[Desplazamiento en la Matriz]]="Impacto"),D1358,AND(Tabla135[[#This Row],[No. de Control]]&gt;1,Tabla135[[#This Row],[Desplazamiento en la Matriz]]="Impacto"),AB1357),""),"")</f>
        <v/>
      </c>
      <c r="AC1358" s="310" t="str" cm="1">
        <f t="array" ref="AC1358">IFERROR(IF(Tabla135[[#This Row],[Registro diligenciado]]=TRUE,_xlfn.IFS(AND(Tabla135[[#This Row],[No. de Control]]=1,Tabla135[[#This Row],[Desplazamiento en la Matriz]]="Impacto"),E1358-(E1358*Tabla135[[#This Row],[Valor del control]]),AND(Tabla135[[#This Row],[No. de Control]]&gt;1,Tabla135[[#This Row],[Desplazamiento en la Matriz]]="Impacto"),AC1357-(AC1357*Tabla135[[#This Row],[Valor del control]]),AND(Tabla135[[#This Row],[No. de Control]]=1,Tabla135[[#This Row],[Desplazamiento en la Matriz]]="Probabilidad"),E1358,AND(Tabla135[[#This Row],[No. de Control]]&gt;1,Tabla135[[#This Row],[Desplazamiento en la Matriz]]="Probabilidad"),AC1357),""),"")</f>
        <v/>
      </c>
      <c r="AD1358" s="310">
        <f>IFERROR(_xlfn.MINIFS(Tabla135[Probabilidad residual],Tabla135[Id Riesgo],Tabla135[[#This Row],[Id Riesgo]]),"")</f>
        <v>0</v>
      </c>
      <c r="AE1358" s="310">
        <f>IFERROR(_xlfn.MINIFS(Tabla135[Impacto residual],Tabla135[Id Riesgo],Tabla135[[#This Row],[Id Riesgo]]),"")</f>
        <v>0</v>
      </c>
      <c r="AF1358" s="310" t="str" cm="1">
        <f t="array" ref="AF135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58" s="310" t="str" cm="1">
        <f t="array" ref="AG135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5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58" s="213"/>
      <c r="AJ1358" s="727">
        <f>_xlfn.MINIFS(Tabla135[Probabilidad residual],Tabla135[Id Riesgo],Tabla135[[#This Row],[Id Riesgo]])</f>
        <v>0</v>
      </c>
      <c r="AK1358" s="727">
        <f>_xlfn.MINIFS(Tabla135[Impacto residual],Tabla135[Id Riesgo],Tabla135[[#This Row],[Id Riesgo]])</f>
        <v>0</v>
      </c>
      <c r="AL1358" s="727"/>
      <c r="AM1358" s="727"/>
      <c r="AN1358" s="213"/>
      <c r="AO1358" s="213"/>
      <c r="AP1358" s="213"/>
      <c r="AQ1358" s="213"/>
      <c r="AR1358" s="213"/>
      <c r="AS1358" s="213"/>
      <c r="AT1358" s="213"/>
      <c r="AU1358" s="213"/>
      <c r="AV1358" s="213"/>
      <c r="AW1358" s="213"/>
      <c r="AX1358" s="213"/>
      <c r="AY1358" s="213"/>
    </row>
    <row r="1359" spans="1:51" ht="14.6" x14ac:dyDescent="0.4">
      <c r="A1359" s="735" t="str">
        <f>Tabla135[[#This Row],[Id Riesgo]]</f>
        <v>RC135</v>
      </c>
      <c r="B1359" s="736" t="str">
        <f>Tabla135[[#This Row],[Riesgo]]</f>
        <v/>
      </c>
      <c r="C1359" s="742" t="b">
        <f>Tabla135[[#This Row],[Identificado en paso 1 y 2?]]</f>
        <v>0</v>
      </c>
      <c r="D1359" s="727" t="str">
        <f>_xlfn.XLOOKUP(Tabla135[[#This Row],[Id Riesgo]],Tabla13[Id Riesgo],Tabla13[Probabilidad],"",1)</f>
        <v/>
      </c>
      <c r="E1359" s="727" t="str">
        <f>IF(C1359=TRUE,_xlfn.XLOOKUP(Tabla135[[#This Row],[Id Riesgo]],Tabla13[Id Riesgo],Tabla13[Porcentaje Impacto],"",1),"")</f>
        <v/>
      </c>
      <c r="F1359" s="290" t="str">
        <f t="shared" si="134"/>
        <v>RC135</v>
      </c>
      <c r="G1359" s="415" t="b">
        <f>_xlfn.XLOOKUP(F1359,Tabla13[Id Riesgo],Tabla13[Registro diligenciado],FALSE,1)</f>
        <v>0</v>
      </c>
      <c r="H1359" s="290" t="str">
        <f>IF(G1359,_xlfn.XLOOKUP(F1359,Tabla6[Id Riesgo],Tabla6[DESCRIPCIÓN DEL RIESGO],FALSE,1),"")</f>
        <v/>
      </c>
      <c r="I1359" s="327" t="str">
        <f>_xlfn.XLOOKUP(Tabla135[[#This Row],[Id Riesgo]],Tabla13[Id Riesgo],Tabla13[Probabilidad])</f>
        <v/>
      </c>
      <c r="J1359" s="327" t="str">
        <f>_xlfn.XLOOKUP(Tabla135[[#This Row],[Id Riesgo]],Tabla13[Id Riesgo],Tabla13[Porcentaje Impacto],"",1)</f>
        <v/>
      </c>
      <c r="K1359" s="311">
        <v>8</v>
      </c>
      <c r="L1359" s="314"/>
      <c r="M1359" s="314"/>
      <c r="N1359" s="314"/>
      <c r="O1359" s="295"/>
      <c r="P1359" s="314"/>
      <c r="Q1359" s="328" t="str">
        <f>_xlfn.TEXTJOIN(" ",TRUE,Tabla135[[#This Row],[Actividad - Acción ¿Qué?
Inicia con verbo]],Tabla135[[#This Row],[Complemento
(Observaciones o desviaciones)]])</f>
        <v/>
      </c>
      <c r="R1359" s="295"/>
      <c r="S1359" s="327" t="str">
        <f>_xlfn.XLOOKUP(Tabla135[[#This Row],[Tipo de control]],Tabla7[Tipo de control],Tabla7[Peso],"",1)</f>
        <v/>
      </c>
      <c r="T1359" s="290" t="str">
        <f>_xlfn.XLOOKUP(Tabla135[[#This Row],[Tipo de control]],Tabla7[Tipo de control],Tabla7[Afectación matriz],"",1)</f>
        <v/>
      </c>
      <c r="U1359" s="295"/>
      <c r="V1359" s="327" t="str">
        <f>_xlfn.XLOOKUP(Tabla135[[#This Row],[Implementación]],Tabla11[Implementación],Tabla11[Peso],"",1)</f>
        <v/>
      </c>
      <c r="W1359" s="295"/>
      <c r="X1359" s="295"/>
      <c r="Y1359" s="295"/>
      <c r="Z1359" s="295"/>
      <c r="AA1359" s="310" t="str">
        <f>IFERROR(Tabla135[[#This Row],[Peso del control]]+Tabla135[[#This Row],[Peso de la implementación]],"")</f>
        <v/>
      </c>
      <c r="AB1359" s="310" t="str" cm="1">
        <f t="array" ref="AB1359">IFERROR(IF(Tabla135[[#This Row],[Registro diligenciado]]=TRUE,_xlfn.IFS(AND(Tabla135[[#This Row],[No. de Control]]=1,Tabla135[[#This Row],[Desplazamiento en la Matriz]]="Probabilidad"),D1359-(D1359*Tabla135[[#This Row],[Valor del control]]),AND(Tabla135[[#This Row],[No. de Control]]&gt;1,Tabla135[[#This Row],[Desplazamiento en la Matriz]]="Probabilidad"),AB1358-(AB1358*Tabla135[[#This Row],[Valor del control]]),AND(Tabla135[[#This Row],[No. de Control]]=1,Tabla135[[#This Row],[Desplazamiento en la Matriz]]="Impacto"),D1359,AND(Tabla135[[#This Row],[No. de Control]]&gt;1,Tabla135[[#This Row],[Desplazamiento en la Matriz]]="Impacto"),AB1358),""),"")</f>
        <v/>
      </c>
      <c r="AC1359" s="310" t="str" cm="1">
        <f t="array" ref="AC1359">IFERROR(IF(Tabla135[[#This Row],[Registro diligenciado]]=TRUE,_xlfn.IFS(AND(Tabla135[[#This Row],[No. de Control]]=1,Tabla135[[#This Row],[Desplazamiento en la Matriz]]="Impacto"),E1359-(E1359*Tabla135[[#This Row],[Valor del control]]),AND(Tabla135[[#This Row],[No. de Control]]&gt;1,Tabla135[[#This Row],[Desplazamiento en la Matriz]]="Impacto"),AC1358-(AC1358*Tabla135[[#This Row],[Valor del control]]),AND(Tabla135[[#This Row],[No. de Control]]=1,Tabla135[[#This Row],[Desplazamiento en la Matriz]]="Probabilidad"),E1359,AND(Tabla135[[#This Row],[No. de Control]]&gt;1,Tabla135[[#This Row],[Desplazamiento en la Matriz]]="Probabilidad"),AC1358),""),"")</f>
        <v/>
      </c>
      <c r="AD1359" s="310">
        <f>IFERROR(_xlfn.MINIFS(Tabla135[Probabilidad residual],Tabla135[Id Riesgo],Tabla135[[#This Row],[Id Riesgo]]),"")</f>
        <v>0</v>
      </c>
      <c r="AE1359" s="310">
        <f>IFERROR(_xlfn.MINIFS(Tabla135[Impacto residual],Tabla135[Id Riesgo],Tabla135[[#This Row],[Id Riesgo]]),"")</f>
        <v>0</v>
      </c>
      <c r="AF1359" s="310" t="str" cm="1">
        <f t="array" ref="AF135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59" s="310" t="str" cm="1">
        <f t="array" ref="AG135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5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59" s="213"/>
      <c r="AJ1359" s="727">
        <f>_xlfn.MINIFS(Tabla135[Probabilidad residual],Tabla135[Id Riesgo],Tabla135[[#This Row],[Id Riesgo]])</f>
        <v>0</v>
      </c>
      <c r="AK1359" s="727">
        <f>_xlfn.MINIFS(Tabla135[Impacto residual],Tabla135[Id Riesgo],Tabla135[[#This Row],[Id Riesgo]])</f>
        <v>0</v>
      </c>
      <c r="AL1359" s="727"/>
      <c r="AM1359" s="727"/>
      <c r="AN1359" s="213"/>
      <c r="AO1359" s="213"/>
      <c r="AP1359" s="213"/>
      <c r="AQ1359" s="213"/>
      <c r="AR1359" s="213"/>
      <c r="AS1359" s="213"/>
      <c r="AT1359" s="213"/>
      <c r="AU1359" s="213"/>
      <c r="AV1359" s="213"/>
      <c r="AW1359" s="213"/>
      <c r="AX1359" s="213"/>
      <c r="AY1359" s="213"/>
    </row>
    <row r="1360" spans="1:51" ht="14.6" x14ac:dyDescent="0.4">
      <c r="A1360" s="735" t="str">
        <f>Tabla135[[#This Row],[Id Riesgo]]</f>
        <v>RC135</v>
      </c>
      <c r="B1360" s="736" t="str">
        <f>Tabla135[[#This Row],[Riesgo]]</f>
        <v/>
      </c>
      <c r="C1360" s="742" t="b">
        <f>Tabla135[[#This Row],[Identificado en paso 1 y 2?]]</f>
        <v>0</v>
      </c>
      <c r="D1360" s="727" t="str">
        <f>_xlfn.XLOOKUP(Tabla135[[#This Row],[Id Riesgo]],Tabla13[Id Riesgo],Tabla13[Probabilidad],"",1)</f>
        <v/>
      </c>
      <c r="E1360" s="727" t="str">
        <f>IF(C1360=TRUE,_xlfn.XLOOKUP(Tabla135[[#This Row],[Id Riesgo]],Tabla13[Id Riesgo],Tabla13[Porcentaje Impacto],"",1),"")</f>
        <v/>
      </c>
      <c r="F1360" s="290" t="str">
        <f t="shared" si="134"/>
        <v>RC135</v>
      </c>
      <c r="G1360" s="415" t="b">
        <f>_xlfn.XLOOKUP(F1360,Tabla13[Id Riesgo],Tabla13[Registro diligenciado],FALSE,1)</f>
        <v>0</v>
      </c>
      <c r="H1360" s="290" t="str">
        <f>IF(G1360,_xlfn.XLOOKUP(F1360,Tabla6[Id Riesgo],Tabla6[DESCRIPCIÓN DEL RIESGO],FALSE,1),"")</f>
        <v/>
      </c>
      <c r="I1360" s="327" t="str">
        <f>_xlfn.XLOOKUP(Tabla135[[#This Row],[Id Riesgo]],Tabla13[Id Riesgo],Tabla13[Probabilidad])</f>
        <v/>
      </c>
      <c r="J1360" s="327" t="str">
        <f>_xlfn.XLOOKUP(Tabla135[[#This Row],[Id Riesgo]],Tabla13[Id Riesgo],Tabla13[Porcentaje Impacto],"",1)</f>
        <v/>
      </c>
      <c r="K1360" s="311">
        <v>9</v>
      </c>
      <c r="L1360" s="314"/>
      <c r="M1360" s="314"/>
      <c r="N1360" s="314"/>
      <c r="O1360" s="295"/>
      <c r="P1360" s="314"/>
      <c r="Q1360" s="328" t="str">
        <f>_xlfn.TEXTJOIN(" ",TRUE,Tabla135[[#This Row],[Actividad - Acción ¿Qué?
Inicia con verbo]],Tabla135[[#This Row],[Complemento
(Observaciones o desviaciones)]])</f>
        <v/>
      </c>
      <c r="R1360" s="295"/>
      <c r="S1360" s="327" t="str">
        <f>_xlfn.XLOOKUP(Tabla135[[#This Row],[Tipo de control]],Tabla7[Tipo de control],Tabla7[Peso],"",1)</f>
        <v/>
      </c>
      <c r="T1360" s="290" t="str">
        <f>_xlfn.XLOOKUP(Tabla135[[#This Row],[Tipo de control]],Tabla7[Tipo de control],Tabla7[Afectación matriz],"",1)</f>
        <v/>
      </c>
      <c r="U1360" s="295"/>
      <c r="V1360" s="327" t="str">
        <f>_xlfn.XLOOKUP(Tabla135[[#This Row],[Implementación]],Tabla11[Implementación],Tabla11[Peso],"",1)</f>
        <v/>
      </c>
      <c r="W1360" s="295"/>
      <c r="X1360" s="295"/>
      <c r="Y1360" s="295"/>
      <c r="Z1360" s="295"/>
      <c r="AA1360" s="310" t="str">
        <f>IFERROR(Tabla135[[#This Row],[Peso del control]]+Tabla135[[#This Row],[Peso de la implementación]],"")</f>
        <v/>
      </c>
      <c r="AB1360" s="310" t="str" cm="1">
        <f t="array" ref="AB1360">IFERROR(IF(Tabla135[[#This Row],[Registro diligenciado]]=TRUE,_xlfn.IFS(AND(Tabla135[[#This Row],[No. de Control]]=1,Tabla135[[#This Row],[Desplazamiento en la Matriz]]="Probabilidad"),D1360-(D1360*Tabla135[[#This Row],[Valor del control]]),AND(Tabla135[[#This Row],[No. de Control]]&gt;1,Tabla135[[#This Row],[Desplazamiento en la Matriz]]="Probabilidad"),AB1359-(AB1359*Tabla135[[#This Row],[Valor del control]]),AND(Tabla135[[#This Row],[No. de Control]]=1,Tabla135[[#This Row],[Desplazamiento en la Matriz]]="Impacto"),D1360,AND(Tabla135[[#This Row],[No. de Control]]&gt;1,Tabla135[[#This Row],[Desplazamiento en la Matriz]]="Impacto"),AB1359),""),"")</f>
        <v/>
      </c>
      <c r="AC1360" s="310" t="str" cm="1">
        <f t="array" ref="AC1360">IFERROR(IF(Tabla135[[#This Row],[Registro diligenciado]]=TRUE,_xlfn.IFS(AND(Tabla135[[#This Row],[No. de Control]]=1,Tabla135[[#This Row],[Desplazamiento en la Matriz]]="Impacto"),E1360-(E1360*Tabla135[[#This Row],[Valor del control]]),AND(Tabla135[[#This Row],[No. de Control]]&gt;1,Tabla135[[#This Row],[Desplazamiento en la Matriz]]="Impacto"),AC1359-(AC1359*Tabla135[[#This Row],[Valor del control]]),AND(Tabla135[[#This Row],[No. de Control]]=1,Tabla135[[#This Row],[Desplazamiento en la Matriz]]="Probabilidad"),E1360,AND(Tabla135[[#This Row],[No. de Control]]&gt;1,Tabla135[[#This Row],[Desplazamiento en la Matriz]]="Probabilidad"),AC1359),""),"")</f>
        <v/>
      </c>
      <c r="AD1360" s="310">
        <f>IFERROR(_xlfn.MINIFS(Tabla135[Probabilidad residual],Tabla135[Id Riesgo],Tabla135[[#This Row],[Id Riesgo]]),"")</f>
        <v>0</v>
      </c>
      <c r="AE1360" s="310">
        <f>IFERROR(_xlfn.MINIFS(Tabla135[Impacto residual],Tabla135[Id Riesgo],Tabla135[[#This Row],[Id Riesgo]]),"")</f>
        <v>0</v>
      </c>
      <c r="AF1360" s="310" t="str" cm="1">
        <f t="array" ref="AF136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60" s="310" t="str" cm="1">
        <f t="array" ref="AG136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6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60" s="213"/>
      <c r="AJ1360" s="727">
        <f>_xlfn.MINIFS(Tabla135[Probabilidad residual],Tabla135[Id Riesgo],Tabla135[[#This Row],[Id Riesgo]])</f>
        <v>0</v>
      </c>
      <c r="AK1360" s="727">
        <f>_xlfn.MINIFS(Tabla135[Impacto residual],Tabla135[Id Riesgo],Tabla135[[#This Row],[Id Riesgo]])</f>
        <v>0</v>
      </c>
      <c r="AL1360" s="727"/>
      <c r="AM1360" s="727"/>
      <c r="AN1360" s="213"/>
      <c r="AO1360" s="213"/>
      <c r="AP1360" s="213"/>
      <c r="AQ1360" s="213"/>
      <c r="AR1360" s="213"/>
      <c r="AS1360" s="213"/>
      <c r="AT1360" s="213"/>
      <c r="AU1360" s="213"/>
      <c r="AV1360" s="213"/>
      <c r="AW1360" s="213"/>
      <c r="AX1360" s="213"/>
      <c r="AY1360" s="213"/>
    </row>
    <row r="1361" spans="1:51" ht="14.6" x14ac:dyDescent="0.4">
      <c r="A1361" s="735" t="str">
        <f>Tabla135[[#This Row],[Id Riesgo]]</f>
        <v>RC135</v>
      </c>
      <c r="B1361" s="736" t="str">
        <f>Tabla135[[#This Row],[Riesgo]]</f>
        <v/>
      </c>
      <c r="C1361" s="742" t="b">
        <f>Tabla135[[#This Row],[Identificado en paso 1 y 2?]]</f>
        <v>0</v>
      </c>
      <c r="D1361" s="727" t="str">
        <f>_xlfn.XLOOKUP(Tabla135[[#This Row],[Id Riesgo]],Tabla13[Id Riesgo],Tabla13[Probabilidad],"",1)</f>
        <v/>
      </c>
      <c r="E1361" s="727" t="str">
        <f>IF(C1361=TRUE,_xlfn.XLOOKUP(Tabla135[[#This Row],[Id Riesgo]],Tabla13[Id Riesgo],Tabla13[Porcentaje Impacto],"",1),"")</f>
        <v/>
      </c>
      <c r="F1361" s="290" t="str">
        <f t="shared" si="134"/>
        <v>RC135</v>
      </c>
      <c r="G1361" s="415" t="b">
        <f>_xlfn.XLOOKUP(F1361,Tabla13[Id Riesgo],Tabla13[Registro diligenciado],FALSE,1)</f>
        <v>0</v>
      </c>
      <c r="H1361" s="290" t="str">
        <f>IF(G1361,_xlfn.XLOOKUP(F1361,Tabla6[Id Riesgo],Tabla6[DESCRIPCIÓN DEL RIESGO],FALSE,1),"")</f>
        <v/>
      </c>
      <c r="I1361" s="327" t="str">
        <f>_xlfn.XLOOKUP(Tabla135[[#This Row],[Id Riesgo]],Tabla13[Id Riesgo],Tabla13[Probabilidad])</f>
        <v/>
      </c>
      <c r="J1361" s="327" t="str">
        <f>_xlfn.XLOOKUP(Tabla135[[#This Row],[Id Riesgo]],Tabla13[Id Riesgo],Tabla13[Porcentaje Impacto],"",1)</f>
        <v/>
      </c>
      <c r="K1361" s="311">
        <v>10</v>
      </c>
      <c r="L1361" s="314"/>
      <c r="M1361" s="314"/>
      <c r="N1361" s="314"/>
      <c r="O1361" s="295"/>
      <c r="P1361" s="314"/>
      <c r="Q1361" s="328" t="str">
        <f>_xlfn.TEXTJOIN(" ",TRUE,Tabla135[[#This Row],[Actividad - Acción ¿Qué?
Inicia con verbo]],Tabla135[[#This Row],[Complemento
(Observaciones o desviaciones)]])</f>
        <v/>
      </c>
      <c r="R1361" s="295"/>
      <c r="S1361" s="327" t="str">
        <f>_xlfn.XLOOKUP(Tabla135[[#This Row],[Tipo de control]],Tabla7[Tipo de control],Tabla7[Peso],"",1)</f>
        <v/>
      </c>
      <c r="T1361" s="290" t="str">
        <f>_xlfn.XLOOKUP(Tabla135[[#This Row],[Tipo de control]],Tabla7[Tipo de control],Tabla7[Afectación matriz],"",1)</f>
        <v/>
      </c>
      <c r="U1361" s="295"/>
      <c r="V1361" s="327" t="str">
        <f>_xlfn.XLOOKUP(Tabla135[[#This Row],[Implementación]],Tabla11[Implementación],Tabla11[Peso],"",1)</f>
        <v/>
      </c>
      <c r="W1361" s="295"/>
      <c r="X1361" s="295"/>
      <c r="Y1361" s="295"/>
      <c r="Z1361" s="295"/>
      <c r="AA1361" s="310" t="str">
        <f>IFERROR(Tabla135[[#This Row],[Peso del control]]+Tabla135[[#This Row],[Peso de la implementación]],"")</f>
        <v/>
      </c>
      <c r="AB1361" s="310" t="str" cm="1">
        <f t="array" ref="AB1361">IFERROR(IF(Tabla135[[#This Row],[Registro diligenciado]]=TRUE,_xlfn.IFS(AND(Tabla135[[#This Row],[No. de Control]]=1,Tabla135[[#This Row],[Desplazamiento en la Matriz]]="Probabilidad"),D1361-(D1361*Tabla135[[#This Row],[Valor del control]]),AND(Tabla135[[#This Row],[No. de Control]]&gt;1,Tabla135[[#This Row],[Desplazamiento en la Matriz]]="Probabilidad"),AB1360-(AB1360*Tabla135[[#This Row],[Valor del control]]),AND(Tabla135[[#This Row],[No. de Control]]=1,Tabla135[[#This Row],[Desplazamiento en la Matriz]]="Impacto"),D1361,AND(Tabla135[[#This Row],[No. de Control]]&gt;1,Tabla135[[#This Row],[Desplazamiento en la Matriz]]="Impacto"),AB1360),""),"")</f>
        <v/>
      </c>
      <c r="AC1361" s="310" t="str" cm="1">
        <f t="array" ref="AC1361">IFERROR(IF(Tabla135[[#This Row],[Registro diligenciado]]=TRUE,_xlfn.IFS(AND(Tabla135[[#This Row],[No. de Control]]=1,Tabla135[[#This Row],[Desplazamiento en la Matriz]]="Impacto"),E1361-(E1361*Tabla135[[#This Row],[Valor del control]]),AND(Tabla135[[#This Row],[No. de Control]]&gt;1,Tabla135[[#This Row],[Desplazamiento en la Matriz]]="Impacto"),AC1360-(AC1360*Tabla135[[#This Row],[Valor del control]]),AND(Tabla135[[#This Row],[No. de Control]]=1,Tabla135[[#This Row],[Desplazamiento en la Matriz]]="Probabilidad"),E1361,AND(Tabla135[[#This Row],[No. de Control]]&gt;1,Tabla135[[#This Row],[Desplazamiento en la Matriz]]="Probabilidad"),AC1360),""),"")</f>
        <v/>
      </c>
      <c r="AD1361" s="310">
        <f>IFERROR(_xlfn.MINIFS(Tabla135[Probabilidad residual],Tabla135[Id Riesgo],Tabla135[[#This Row],[Id Riesgo]]),"")</f>
        <v>0</v>
      </c>
      <c r="AE1361" s="310">
        <f>IFERROR(_xlfn.MINIFS(Tabla135[Impacto residual],Tabla135[Id Riesgo],Tabla135[[#This Row],[Id Riesgo]]),"")</f>
        <v>0</v>
      </c>
      <c r="AF1361" s="310" t="str" cm="1">
        <f t="array" ref="AF136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61" s="310" t="str" cm="1">
        <f t="array" ref="AG136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6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61" s="213"/>
      <c r="AJ1361" s="727">
        <f>_xlfn.MINIFS(Tabla135[Probabilidad residual],Tabla135[Id Riesgo],Tabla135[[#This Row],[Id Riesgo]])</f>
        <v>0</v>
      </c>
      <c r="AK1361" s="727">
        <f>_xlfn.MINIFS(Tabla135[Impacto residual],Tabla135[Id Riesgo],Tabla135[[#This Row],[Id Riesgo]])</f>
        <v>0</v>
      </c>
      <c r="AL1361" s="727"/>
      <c r="AM1361" s="727"/>
      <c r="AN1361" s="213"/>
      <c r="AO1361" s="213"/>
      <c r="AP1361" s="213"/>
      <c r="AQ1361" s="213"/>
      <c r="AR1361" s="213"/>
      <c r="AS1361" s="213"/>
      <c r="AT1361" s="213"/>
      <c r="AU1361" s="213"/>
      <c r="AV1361" s="213"/>
      <c r="AW1361" s="213"/>
      <c r="AX1361" s="213"/>
      <c r="AY1361" s="213"/>
    </row>
    <row r="1362" spans="1:51" ht="14.6" x14ac:dyDescent="0.4">
      <c r="A1362" s="735" t="str">
        <f>Tabla135[[#This Row],[Id Riesgo]]</f>
        <v>RC136</v>
      </c>
      <c r="B1362" s="736" t="str">
        <f>Tabla135[[#This Row],[Riesgo]]</f>
        <v/>
      </c>
      <c r="C1362" s="742" t="b">
        <f>Tabla135[[#This Row],[Identificado en paso 1 y 2?]]</f>
        <v>0</v>
      </c>
      <c r="D1362" s="727" t="str">
        <f>_xlfn.XLOOKUP(Tabla135[[#This Row],[Id Riesgo]],Tabla13[Id Riesgo],Tabla13[Probabilidad],"",1)</f>
        <v/>
      </c>
      <c r="E1362" s="727" t="str">
        <f>IF(C1362=TRUE,_xlfn.XLOOKUP(Tabla135[[#This Row],[Id Riesgo]],Tabla13[Id Riesgo],Tabla13[Porcentaje Impacto],"",1),"")</f>
        <v/>
      </c>
      <c r="F1362" s="290" t="s">
        <v>267</v>
      </c>
      <c r="G1362" s="415" t="b">
        <f>_xlfn.XLOOKUP(F1362,Tabla13[Id Riesgo],Tabla13[Registro diligenciado],FALSE,1)</f>
        <v>0</v>
      </c>
      <c r="H1362" s="290" t="str">
        <f>IF(G1362,_xlfn.XLOOKUP(F1362,Tabla6[Id Riesgo],Tabla6[DESCRIPCIÓN DEL RIESGO],FALSE,1),"")</f>
        <v/>
      </c>
      <c r="I1362" s="327" t="str">
        <f>_xlfn.XLOOKUP(Tabla135[[#This Row],[Id Riesgo]],Tabla13[Id Riesgo],Tabla13[Probabilidad])</f>
        <v/>
      </c>
      <c r="J1362" s="327" t="str">
        <f>_xlfn.XLOOKUP(Tabla135[[#This Row],[Id Riesgo]],Tabla13[Id Riesgo],Tabla13[Porcentaje Impacto],"",1)</f>
        <v/>
      </c>
      <c r="K1362" s="311">
        <v>1</v>
      </c>
      <c r="L1362" s="314"/>
      <c r="M1362" s="314"/>
      <c r="N1362" s="314"/>
      <c r="O1362" s="295"/>
      <c r="P1362" s="314"/>
      <c r="Q1362" s="328" t="str">
        <f>_xlfn.TEXTJOIN(" ",TRUE,Tabla135[[#This Row],[Actividad - Acción ¿Qué?
Inicia con verbo]],Tabla135[[#This Row],[Complemento
(Observaciones o desviaciones)]])</f>
        <v/>
      </c>
      <c r="R1362" s="295"/>
      <c r="S1362" s="327" t="str">
        <f>_xlfn.XLOOKUP(Tabla135[[#This Row],[Tipo de control]],Tabla7[Tipo de control],Tabla7[Peso],"",1)</f>
        <v/>
      </c>
      <c r="T1362" s="290" t="str">
        <f>_xlfn.XLOOKUP(Tabla135[[#This Row],[Tipo de control]],Tabla7[Tipo de control],Tabla7[Afectación matriz],"",1)</f>
        <v/>
      </c>
      <c r="U1362" s="295"/>
      <c r="V1362" s="327" t="str">
        <f>_xlfn.XLOOKUP(Tabla135[[#This Row],[Implementación]],Tabla11[Implementación],Tabla11[Peso],"",1)</f>
        <v/>
      </c>
      <c r="W1362" s="295"/>
      <c r="X1362" s="295"/>
      <c r="Y1362" s="295"/>
      <c r="Z1362" s="295"/>
      <c r="AA1362" s="310" t="str">
        <f>IFERROR(Tabla135[[#This Row],[Peso del control]]+Tabla135[[#This Row],[Peso de la implementación]],"")</f>
        <v/>
      </c>
      <c r="AB1362" s="310" t="str" cm="1">
        <f t="array" ref="AB1362">IFERROR(IF(Tabla135[[#This Row],[Registro diligenciado]]=TRUE,_xlfn.IFS(AND(Tabla135[[#This Row],[No. de Control]]=1,Tabla135[[#This Row],[Desplazamiento en la Matriz]]="Probabilidad"),D1362-(D1362*Tabla135[[#This Row],[Valor del control]]),AND(Tabla135[[#This Row],[No. de Control]]&gt;1,Tabla135[[#This Row],[Desplazamiento en la Matriz]]="Probabilidad"),AB1361-(AB1361*Tabla135[[#This Row],[Valor del control]]),AND(Tabla135[[#This Row],[No. de Control]]=1,Tabla135[[#This Row],[Desplazamiento en la Matriz]]="Impacto"),D1362,AND(Tabla135[[#This Row],[No. de Control]]&gt;1,Tabla135[[#This Row],[Desplazamiento en la Matriz]]="Impacto"),AB1361),""),"")</f>
        <v/>
      </c>
      <c r="AC1362" s="310" t="str" cm="1">
        <f t="array" ref="AC1362">IFERROR(IF(Tabla135[[#This Row],[Registro diligenciado]]=TRUE,_xlfn.IFS(AND(Tabla135[[#This Row],[No. de Control]]=1,Tabla135[[#This Row],[Desplazamiento en la Matriz]]="Impacto"),E1362-(E1362*Tabla135[[#This Row],[Valor del control]]),AND(Tabla135[[#This Row],[No. de Control]]&gt;1,Tabla135[[#This Row],[Desplazamiento en la Matriz]]="Impacto"),AC1361-(AC1361*Tabla135[[#This Row],[Valor del control]]),AND(Tabla135[[#This Row],[No. de Control]]=1,Tabla135[[#This Row],[Desplazamiento en la Matriz]]="Probabilidad"),E1362,AND(Tabla135[[#This Row],[No. de Control]]&gt;1,Tabla135[[#This Row],[Desplazamiento en la Matriz]]="Probabilidad"),AC1361),""),"")</f>
        <v/>
      </c>
      <c r="AD1362" s="310">
        <f>IFERROR(_xlfn.MINIFS(Tabla135[Probabilidad residual],Tabla135[Id Riesgo],Tabla135[[#This Row],[Id Riesgo]]),"")</f>
        <v>0</v>
      </c>
      <c r="AE1362" s="310">
        <f>IFERROR(_xlfn.MINIFS(Tabla135[Impacto residual],Tabla135[Id Riesgo],Tabla135[[#This Row],[Id Riesgo]]),"")</f>
        <v>0</v>
      </c>
      <c r="AF1362" s="310" t="str" cm="1">
        <f t="array" ref="AF136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62" s="310" t="str" cm="1">
        <f t="array" ref="AG136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6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62" s="213"/>
      <c r="AJ1362" s="727">
        <f>_xlfn.MINIFS(Tabla135[Probabilidad residual],Tabla135[Id Riesgo],Tabla135[[#This Row],[Id Riesgo]])</f>
        <v>0</v>
      </c>
      <c r="AK1362" s="727">
        <f>_xlfn.MINIFS(Tabla135[Impacto residual],Tabla135[Id Riesgo],Tabla135[[#This Row],[Id Riesgo]])</f>
        <v>0</v>
      </c>
      <c r="AL1362" s="727" t="str" cm="1">
        <f t="array" ref="AL1362">IFERROR(_xlfn.IFS(AND(AJ1362&gt;=CONFIGURACIÓN!$BF$6,AJ1362&lt;=CONFIGURACIÓN!$BG$6),CONFIGURACIÓN!$BE$6,AND(AJ1362&gt;=CONFIGURACIÓN!$BF$7,AJ1362&lt;=CONFIGURACIÓN!$BG$7),CONFIGURACIÓN!$BE$7,AND(AJ1362&gt;=CONFIGURACIÓN!$BF$8,AJ1362&lt;=CONFIGURACIÓN!$BG$8),CONFIGURACIÓN!$BE$8,AND(AJ1362&gt;=CONFIGURACIÓN!$BF$9,AJ1362&lt;=CONFIGURACIÓN!$BG$9),CONFIGURACIÓN!$BE$9,AND(AJ1362&gt;=CONFIGURACIÓN!$BF$10,AJ1362&lt;=CONFIGURACIÓN!$BG$10),CONFIGURACIÓN!$BE$10),"")</f>
        <v/>
      </c>
      <c r="AM1362" s="727" t="str" cm="1">
        <f t="array" ref="AM1362">IFERROR(_xlfn.IFS(AND(AK1362&gt;=CONFIGURACIÓN!$BJ$6,AK1362&lt;=CONFIGURACIÓN!$BK$6),CONFIGURACIÓN!$BI$6,AND(AK1362&gt;=CONFIGURACIÓN!$BJ$7,AK1362&lt;=CONFIGURACIÓN!$BK$7),CONFIGURACIÓN!$BI$7,AND(AK1362&gt;=CONFIGURACIÓN!$BJ$8,AK1362&lt;=CONFIGURACIÓN!$BK$8),CONFIGURACIÓN!$BI$8,AND(AK1362&gt;=CONFIGURACIÓN!$BJ$9,AK1362&lt;=CONFIGURACIÓN!$BK$9),CONFIGURACIÓN!$BI$9,AND(AK1362&gt;=CONFIGURACIÓN!$BJ$10,AK1362&lt;=CONFIGURACIÓN!$BK$10),CONFIGURACIÓN!$BI$10),"")</f>
        <v/>
      </c>
      <c r="AN1362" s="213"/>
      <c r="AO1362" s="213"/>
      <c r="AP1362" s="213"/>
      <c r="AQ1362" s="213"/>
      <c r="AR1362" s="213"/>
      <c r="AS1362" s="213"/>
      <c r="AT1362" s="213"/>
      <c r="AU1362" s="213"/>
      <c r="AV1362" s="213"/>
      <c r="AW1362" s="213"/>
      <c r="AX1362" s="213"/>
      <c r="AY1362" s="213"/>
    </row>
    <row r="1363" spans="1:51" ht="14.6" x14ac:dyDescent="0.4">
      <c r="A1363" s="735" t="str">
        <f>Tabla135[[#This Row],[Id Riesgo]]</f>
        <v>RC136</v>
      </c>
      <c r="B1363" s="736" t="str">
        <f>Tabla135[[#This Row],[Riesgo]]</f>
        <v/>
      </c>
      <c r="C1363" s="742" t="b">
        <f>Tabla135[[#This Row],[Identificado en paso 1 y 2?]]</f>
        <v>0</v>
      </c>
      <c r="D1363" s="727" t="str">
        <f>_xlfn.XLOOKUP(Tabla135[[#This Row],[Id Riesgo]],Tabla13[Id Riesgo],Tabla13[Probabilidad],"",1)</f>
        <v/>
      </c>
      <c r="E1363" s="727" t="str">
        <f>IF(C1363=TRUE,_xlfn.XLOOKUP(Tabla135[[#This Row],[Id Riesgo]],Tabla13[Id Riesgo],Tabla13[Porcentaje Impacto],"",1),"")</f>
        <v/>
      </c>
      <c r="F1363" s="290" t="str">
        <f t="shared" ref="F1363:F1371" si="135">F1362</f>
        <v>RC136</v>
      </c>
      <c r="G1363" s="415" t="b">
        <f>_xlfn.XLOOKUP(F1363,Tabla13[Id Riesgo],Tabla13[Registro diligenciado],FALSE,1)</f>
        <v>0</v>
      </c>
      <c r="H1363" s="290" t="str">
        <f>IF(G1363,_xlfn.XLOOKUP(F1363,Tabla6[Id Riesgo],Tabla6[DESCRIPCIÓN DEL RIESGO],FALSE,1),"")</f>
        <v/>
      </c>
      <c r="I1363" s="327" t="str">
        <f>_xlfn.XLOOKUP(Tabla135[[#This Row],[Id Riesgo]],Tabla13[Id Riesgo],Tabla13[Probabilidad])</f>
        <v/>
      </c>
      <c r="J1363" s="327" t="str">
        <f>_xlfn.XLOOKUP(Tabla135[[#This Row],[Id Riesgo]],Tabla13[Id Riesgo],Tabla13[Porcentaje Impacto],"",1)</f>
        <v/>
      </c>
      <c r="K1363" s="311">
        <v>2</v>
      </c>
      <c r="L1363" s="314"/>
      <c r="M1363" s="314"/>
      <c r="N1363" s="314"/>
      <c r="O1363" s="295"/>
      <c r="P1363" s="314"/>
      <c r="Q1363" s="328" t="str">
        <f>_xlfn.TEXTJOIN(" ",TRUE,Tabla135[[#This Row],[Actividad - Acción ¿Qué?
Inicia con verbo]],Tabla135[[#This Row],[Complemento
(Observaciones o desviaciones)]])</f>
        <v/>
      </c>
      <c r="R1363" s="295"/>
      <c r="S1363" s="327" t="str">
        <f>_xlfn.XLOOKUP(Tabla135[[#This Row],[Tipo de control]],Tabla7[Tipo de control],Tabla7[Peso],"",1)</f>
        <v/>
      </c>
      <c r="T1363" s="290" t="str">
        <f>_xlfn.XLOOKUP(Tabla135[[#This Row],[Tipo de control]],Tabla7[Tipo de control],Tabla7[Afectación matriz],"",1)</f>
        <v/>
      </c>
      <c r="U1363" s="295"/>
      <c r="V1363" s="327" t="str">
        <f>_xlfn.XLOOKUP(Tabla135[[#This Row],[Implementación]],Tabla11[Implementación],Tabla11[Peso],"",1)</f>
        <v/>
      </c>
      <c r="W1363" s="295"/>
      <c r="X1363" s="295"/>
      <c r="Y1363" s="295"/>
      <c r="Z1363" s="295"/>
      <c r="AA1363" s="310" t="str">
        <f>IFERROR(Tabla135[[#This Row],[Peso del control]]+Tabla135[[#This Row],[Peso de la implementación]],"")</f>
        <v/>
      </c>
      <c r="AB1363" s="310" t="str" cm="1">
        <f t="array" ref="AB1363">IFERROR(IF(Tabla135[[#This Row],[Registro diligenciado]]=TRUE,_xlfn.IFS(AND(Tabla135[[#This Row],[No. de Control]]=1,Tabla135[[#This Row],[Desplazamiento en la Matriz]]="Probabilidad"),D1363-(D1363*Tabla135[[#This Row],[Valor del control]]),AND(Tabla135[[#This Row],[No. de Control]]&gt;1,Tabla135[[#This Row],[Desplazamiento en la Matriz]]="Probabilidad"),AB1362-(AB1362*Tabla135[[#This Row],[Valor del control]]),AND(Tabla135[[#This Row],[No. de Control]]=1,Tabla135[[#This Row],[Desplazamiento en la Matriz]]="Impacto"),D1363,AND(Tabla135[[#This Row],[No. de Control]]&gt;1,Tabla135[[#This Row],[Desplazamiento en la Matriz]]="Impacto"),AB1362),""),"")</f>
        <v/>
      </c>
      <c r="AC1363" s="310" t="str" cm="1">
        <f t="array" ref="AC1363">IFERROR(IF(Tabla135[[#This Row],[Registro diligenciado]]=TRUE,_xlfn.IFS(AND(Tabla135[[#This Row],[No. de Control]]=1,Tabla135[[#This Row],[Desplazamiento en la Matriz]]="Impacto"),E1363-(E1363*Tabla135[[#This Row],[Valor del control]]),AND(Tabla135[[#This Row],[No. de Control]]&gt;1,Tabla135[[#This Row],[Desplazamiento en la Matriz]]="Impacto"),AC1362-(AC1362*Tabla135[[#This Row],[Valor del control]]),AND(Tabla135[[#This Row],[No. de Control]]=1,Tabla135[[#This Row],[Desplazamiento en la Matriz]]="Probabilidad"),E1363,AND(Tabla135[[#This Row],[No. de Control]]&gt;1,Tabla135[[#This Row],[Desplazamiento en la Matriz]]="Probabilidad"),AC1362),""),"")</f>
        <v/>
      </c>
      <c r="AD1363" s="310">
        <f>IFERROR(_xlfn.MINIFS(Tabla135[Probabilidad residual],Tabla135[Id Riesgo],Tabla135[[#This Row],[Id Riesgo]]),"")</f>
        <v>0</v>
      </c>
      <c r="AE1363" s="310">
        <f>IFERROR(_xlfn.MINIFS(Tabla135[Impacto residual],Tabla135[Id Riesgo],Tabla135[[#This Row],[Id Riesgo]]),"")</f>
        <v>0</v>
      </c>
      <c r="AF1363" s="310" t="str" cm="1">
        <f t="array" ref="AF136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63" s="310" t="str" cm="1">
        <f t="array" ref="AG136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6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63" s="213"/>
      <c r="AJ1363" s="727">
        <f>_xlfn.MINIFS(Tabla135[Probabilidad residual],Tabla135[Id Riesgo],Tabla135[[#This Row],[Id Riesgo]])</f>
        <v>0</v>
      </c>
      <c r="AK1363" s="727">
        <f>_xlfn.MINIFS(Tabla135[Impacto residual],Tabla135[Id Riesgo],Tabla135[[#This Row],[Id Riesgo]])</f>
        <v>0</v>
      </c>
      <c r="AL1363" s="727"/>
      <c r="AM1363" s="727"/>
      <c r="AN1363" s="213"/>
      <c r="AO1363" s="213"/>
      <c r="AP1363" s="213"/>
      <c r="AQ1363" s="213"/>
      <c r="AR1363" s="213"/>
      <c r="AS1363" s="213"/>
      <c r="AT1363" s="213"/>
      <c r="AU1363" s="213"/>
      <c r="AV1363" s="213"/>
      <c r="AW1363" s="213"/>
      <c r="AX1363" s="213"/>
      <c r="AY1363" s="213"/>
    </row>
    <row r="1364" spans="1:51" ht="14.6" x14ac:dyDescent="0.4">
      <c r="A1364" s="735" t="str">
        <f>Tabla135[[#This Row],[Id Riesgo]]</f>
        <v>RC136</v>
      </c>
      <c r="B1364" s="736" t="str">
        <f>Tabla135[[#This Row],[Riesgo]]</f>
        <v/>
      </c>
      <c r="C1364" s="742" t="b">
        <f>Tabla135[[#This Row],[Identificado en paso 1 y 2?]]</f>
        <v>0</v>
      </c>
      <c r="D1364" s="727" t="str">
        <f>_xlfn.XLOOKUP(Tabla135[[#This Row],[Id Riesgo]],Tabla13[Id Riesgo],Tabla13[Probabilidad],"",1)</f>
        <v/>
      </c>
      <c r="E1364" s="727" t="str">
        <f>IF(C1364=TRUE,_xlfn.XLOOKUP(Tabla135[[#This Row],[Id Riesgo]],Tabla13[Id Riesgo],Tabla13[Porcentaje Impacto],"",1),"")</f>
        <v/>
      </c>
      <c r="F1364" s="290" t="str">
        <f t="shared" si="135"/>
        <v>RC136</v>
      </c>
      <c r="G1364" s="415" t="b">
        <f>_xlfn.XLOOKUP(F1364,Tabla13[Id Riesgo],Tabla13[Registro diligenciado],FALSE,1)</f>
        <v>0</v>
      </c>
      <c r="H1364" s="290" t="str">
        <f>IF(G1364,_xlfn.XLOOKUP(F1364,Tabla6[Id Riesgo],Tabla6[DESCRIPCIÓN DEL RIESGO],FALSE,1),"")</f>
        <v/>
      </c>
      <c r="I1364" s="327" t="str">
        <f>_xlfn.XLOOKUP(Tabla135[[#This Row],[Id Riesgo]],Tabla13[Id Riesgo],Tabla13[Probabilidad])</f>
        <v/>
      </c>
      <c r="J1364" s="327" t="str">
        <f>_xlfn.XLOOKUP(Tabla135[[#This Row],[Id Riesgo]],Tabla13[Id Riesgo],Tabla13[Porcentaje Impacto],"",1)</f>
        <v/>
      </c>
      <c r="K1364" s="311">
        <v>3</v>
      </c>
      <c r="L1364" s="314"/>
      <c r="M1364" s="314"/>
      <c r="N1364" s="314"/>
      <c r="O1364" s="295"/>
      <c r="P1364" s="314"/>
      <c r="Q1364" s="328" t="str">
        <f>_xlfn.TEXTJOIN(" ",TRUE,Tabla135[[#This Row],[Actividad - Acción ¿Qué?
Inicia con verbo]],Tabla135[[#This Row],[Complemento
(Observaciones o desviaciones)]])</f>
        <v/>
      </c>
      <c r="R1364" s="295"/>
      <c r="S1364" s="327" t="str">
        <f>_xlfn.XLOOKUP(Tabla135[[#This Row],[Tipo de control]],Tabla7[Tipo de control],Tabla7[Peso],"",1)</f>
        <v/>
      </c>
      <c r="T1364" s="290" t="str">
        <f>_xlfn.XLOOKUP(Tabla135[[#This Row],[Tipo de control]],Tabla7[Tipo de control],Tabla7[Afectación matriz],"",1)</f>
        <v/>
      </c>
      <c r="U1364" s="295"/>
      <c r="V1364" s="327" t="str">
        <f>_xlfn.XLOOKUP(Tabla135[[#This Row],[Implementación]],Tabla11[Implementación],Tabla11[Peso],"",1)</f>
        <v/>
      </c>
      <c r="W1364" s="295"/>
      <c r="X1364" s="295"/>
      <c r="Y1364" s="295"/>
      <c r="Z1364" s="295"/>
      <c r="AA1364" s="310" t="str">
        <f>IFERROR(Tabla135[[#This Row],[Peso del control]]+Tabla135[[#This Row],[Peso de la implementación]],"")</f>
        <v/>
      </c>
      <c r="AB1364" s="310" t="str" cm="1">
        <f t="array" ref="AB1364">IFERROR(IF(Tabla135[[#This Row],[Registro diligenciado]]=TRUE,_xlfn.IFS(AND(Tabla135[[#This Row],[No. de Control]]=1,Tabla135[[#This Row],[Desplazamiento en la Matriz]]="Probabilidad"),D1364-(D1364*Tabla135[[#This Row],[Valor del control]]),AND(Tabla135[[#This Row],[No. de Control]]&gt;1,Tabla135[[#This Row],[Desplazamiento en la Matriz]]="Probabilidad"),AB1363-(AB1363*Tabla135[[#This Row],[Valor del control]]),AND(Tabla135[[#This Row],[No. de Control]]=1,Tabla135[[#This Row],[Desplazamiento en la Matriz]]="Impacto"),D1364,AND(Tabla135[[#This Row],[No. de Control]]&gt;1,Tabla135[[#This Row],[Desplazamiento en la Matriz]]="Impacto"),AB1363),""),"")</f>
        <v/>
      </c>
      <c r="AC1364" s="310" t="str" cm="1">
        <f t="array" ref="AC1364">IFERROR(IF(Tabla135[[#This Row],[Registro diligenciado]]=TRUE,_xlfn.IFS(AND(Tabla135[[#This Row],[No. de Control]]=1,Tabla135[[#This Row],[Desplazamiento en la Matriz]]="Impacto"),E1364-(E1364*Tabla135[[#This Row],[Valor del control]]),AND(Tabla135[[#This Row],[No. de Control]]&gt;1,Tabla135[[#This Row],[Desplazamiento en la Matriz]]="Impacto"),AC1363-(AC1363*Tabla135[[#This Row],[Valor del control]]),AND(Tabla135[[#This Row],[No. de Control]]=1,Tabla135[[#This Row],[Desplazamiento en la Matriz]]="Probabilidad"),E1364,AND(Tabla135[[#This Row],[No. de Control]]&gt;1,Tabla135[[#This Row],[Desplazamiento en la Matriz]]="Probabilidad"),AC1363),""),"")</f>
        <v/>
      </c>
      <c r="AD1364" s="310">
        <f>IFERROR(_xlfn.MINIFS(Tabla135[Probabilidad residual],Tabla135[Id Riesgo],Tabla135[[#This Row],[Id Riesgo]]),"")</f>
        <v>0</v>
      </c>
      <c r="AE1364" s="310">
        <f>IFERROR(_xlfn.MINIFS(Tabla135[Impacto residual],Tabla135[Id Riesgo],Tabla135[[#This Row],[Id Riesgo]]),"")</f>
        <v>0</v>
      </c>
      <c r="AF1364" s="310" t="str" cm="1">
        <f t="array" ref="AF136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64" s="310" t="str" cm="1">
        <f t="array" ref="AG136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6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64" s="213"/>
      <c r="AJ1364" s="727">
        <f>_xlfn.MINIFS(Tabla135[Probabilidad residual],Tabla135[Id Riesgo],Tabla135[[#This Row],[Id Riesgo]])</f>
        <v>0</v>
      </c>
      <c r="AK1364" s="727">
        <f>_xlfn.MINIFS(Tabla135[Impacto residual],Tabla135[Id Riesgo],Tabla135[[#This Row],[Id Riesgo]])</f>
        <v>0</v>
      </c>
      <c r="AL1364" s="727"/>
      <c r="AM1364" s="727"/>
      <c r="AN1364" s="213"/>
      <c r="AO1364" s="213"/>
      <c r="AP1364" s="213"/>
      <c r="AQ1364" s="213"/>
      <c r="AR1364" s="213"/>
      <c r="AS1364" s="213"/>
      <c r="AT1364" s="213"/>
      <c r="AU1364" s="213"/>
      <c r="AV1364" s="213"/>
      <c r="AW1364" s="213"/>
      <c r="AX1364" s="213"/>
      <c r="AY1364" s="213"/>
    </row>
    <row r="1365" spans="1:51" ht="14.6" x14ac:dyDescent="0.4">
      <c r="A1365" s="735" t="str">
        <f>Tabla135[[#This Row],[Id Riesgo]]</f>
        <v>RC136</v>
      </c>
      <c r="B1365" s="736" t="str">
        <f>Tabla135[[#This Row],[Riesgo]]</f>
        <v/>
      </c>
      <c r="C1365" s="742" t="b">
        <f>Tabla135[[#This Row],[Identificado en paso 1 y 2?]]</f>
        <v>0</v>
      </c>
      <c r="D1365" s="727" t="str">
        <f>_xlfn.XLOOKUP(Tabla135[[#This Row],[Id Riesgo]],Tabla13[Id Riesgo],Tabla13[Probabilidad],"",1)</f>
        <v/>
      </c>
      <c r="E1365" s="727" t="str">
        <f>IF(C1365=TRUE,_xlfn.XLOOKUP(Tabla135[[#This Row],[Id Riesgo]],Tabla13[Id Riesgo],Tabla13[Porcentaje Impacto],"",1),"")</f>
        <v/>
      </c>
      <c r="F1365" s="290" t="str">
        <f t="shared" si="135"/>
        <v>RC136</v>
      </c>
      <c r="G1365" s="415" t="b">
        <f>_xlfn.XLOOKUP(F1365,Tabla13[Id Riesgo],Tabla13[Registro diligenciado],FALSE,1)</f>
        <v>0</v>
      </c>
      <c r="H1365" s="290" t="str">
        <f>IF(G1365,_xlfn.XLOOKUP(F1365,Tabla6[Id Riesgo],Tabla6[DESCRIPCIÓN DEL RIESGO],FALSE,1),"")</f>
        <v/>
      </c>
      <c r="I1365" s="327" t="str">
        <f>_xlfn.XLOOKUP(Tabla135[[#This Row],[Id Riesgo]],Tabla13[Id Riesgo],Tabla13[Probabilidad])</f>
        <v/>
      </c>
      <c r="J1365" s="327" t="str">
        <f>_xlfn.XLOOKUP(Tabla135[[#This Row],[Id Riesgo]],Tabla13[Id Riesgo],Tabla13[Porcentaje Impacto],"",1)</f>
        <v/>
      </c>
      <c r="K1365" s="311">
        <v>4</v>
      </c>
      <c r="L1365" s="314"/>
      <c r="M1365" s="314"/>
      <c r="N1365" s="314"/>
      <c r="O1365" s="295"/>
      <c r="P1365" s="314"/>
      <c r="Q1365" s="328" t="str">
        <f>_xlfn.TEXTJOIN(" ",TRUE,Tabla135[[#This Row],[Actividad - Acción ¿Qué?
Inicia con verbo]],Tabla135[[#This Row],[Complemento
(Observaciones o desviaciones)]])</f>
        <v/>
      </c>
      <c r="R1365" s="295"/>
      <c r="S1365" s="327" t="str">
        <f>_xlfn.XLOOKUP(Tabla135[[#This Row],[Tipo de control]],Tabla7[Tipo de control],Tabla7[Peso],"",1)</f>
        <v/>
      </c>
      <c r="T1365" s="290" t="str">
        <f>_xlfn.XLOOKUP(Tabla135[[#This Row],[Tipo de control]],Tabla7[Tipo de control],Tabla7[Afectación matriz],"",1)</f>
        <v/>
      </c>
      <c r="U1365" s="295"/>
      <c r="V1365" s="327" t="str">
        <f>_xlfn.XLOOKUP(Tabla135[[#This Row],[Implementación]],Tabla11[Implementación],Tabla11[Peso],"",1)</f>
        <v/>
      </c>
      <c r="W1365" s="295"/>
      <c r="X1365" s="295"/>
      <c r="Y1365" s="295"/>
      <c r="Z1365" s="295"/>
      <c r="AA1365" s="310" t="str">
        <f>IFERROR(Tabla135[[#This Row],[Peso del control]]+Tabla135[[#This Row],[Peso de la implementación]],"")</f>
        <v/>
      </c>
      <c r="AB1365" s="310" t="str" cm="1">
        <f t="array" ref="AB1365">IFERROR(IF(Tabla135[[#This Row],[Registro diligenciado]]=TRUE,_xlfn.IFS(AND(Tabla135[[#This Row],[No. de Control]]=1,Tabla135[[#This Row],[Desplazamiento en la Matriz]]="Probabilidad"),D1365-(D1365*Tabla135[[#This Row],[Valor del control]]),AND(Tabla135[[#This Row],[No. de Control]]&gt;1,Tabla135[[#This Row],[Desplazamiento en la Matriz]]="Probabilidad"),AB1364-(AB1364*Tabla135[[#This Row],[Valor del control]]),AND(Tabla135[[#This Row],[No. de Control]]=1,Tabla135[[#This Row],[Desplazamiento en la Matriz]]="Impacto"),D1365,AND(Tabla135[[#This Row],[No. de Control]]&gt;1,Tabla135[[#This Row],[Desplazamiento en la Matriz]]="Impacto"),AB1364),""),"")</f>
        <v/>
      </c>
      <c r="AC1365" s="310" t="str" cm="1">
        <f t="array" ref="AC1365">IFERROR(IF(Tabla135[[#This Row],[Registro diligenciado]]=TRUE,_xlfn.IFS(AND(Tabla135[[#This Row],[No. de Control]]=1,Tabla135[[#This Row],[Desplazamiento en la Matriz]]="Impacto"),E1365-(E1365*Tabla135[[#This Row],[Valor del control]]),AND(Tabla135[[#This Row],[No. de Control]]&gt;1,Tabla135[[#This Row],[Desplazamiento en la Matriz]]="Impacto"),AC1364-(AC1364*Tabla135[[#This Row],[Valor del control]]),AND(Tabla135[[#This Row],[No. de Control]]=1,Tabla135[[#This Row],[Desplazamiento en la Matriz]]="Probabilidad"),E1365,AND(Tabla135[[#This Row],[No. de Control]]&gt;1,Tabla135[[#This Row],[Desplazamiento en la Matriz]]="Probabilidad"),AC1364),""),"")</f>
        <v/>
      </c>
      <c r="AD1365" s="310">
        <f>IFERROR(_xlfn.MINIFS(Tabla135[Probabilidad residual],Tabla135[Id Riesgo],Tabla135[[#This Row],[Id Riesgo]]),"")</f>
        <v>0</v>
      </c>
      <c r="AE1365" s="310">
        <f>IFERROR(_xlfn.MINIFS(Tabla135[Impacto residual],Tabla135[Id Riesgo],Tabla135[[#This Row],[Id Riesgo]]),"")</f>
        <v>0</v>
      </c>
      <c r="AF1365" s="310" t="str" cm="1">
        <f t="array" ref="AF136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65" s="310" t="str" cm="1">
        <f t="array" ref="AG136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6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65" s="213"/>
      <c r="AJ1365" s="727">
        <f>_xlfn.MINIFS(Tabla135[Probabilidad residual],Tabla135[Id Riesgo],Tabla135[[#This Row],[Id Riesgo]])</f>
        <v>0</v>
      </c>
      <c r="AK1365" s="727">
        <f>_xlfn.MINIFS(Tabla135[Impacto residual],Tabla135[Id Riesgo],Tabla135[[#This Row],[Id Riesgo]])</f>
        <v>0</v>
      </c>
      <c r="AL1365" s="727"/>
      <c r="AM1365" s="727"/>
      <c r="AN1365" s="213"/>
      <c r="AO1365" s="213"/>
      <c r="AP1365" s="213"/>
      <c r="AQ1365" s="213"/>
      <c r="AR1365" s="213"/>
      <c r="AS1365" s="213"/>
      <c r="AT1365" s="213"/>
      <c r="AU1365" s="213"/>
      <c r="AV1365" s="213"/>
      <c r="AW1365" s="213"/>
      <c r="AX1365" s="213"/>
      <c r="AY1365" s="213"/>
    </row>
    <row r="1366" spans="1:51" ht="14.6" x14ac:dyDescent="0.4">
      <c r="A1366" s="735" t="str">
        <f>Tabla135[[#This Row],[Id Riesgo]]</f>
        <v>RC136</v>
      </c>
      <c r="B1366" s="736" t="str">
        <f>Tabla135[[#This Row],[Riesgo]]</f>
        <v/>
      </c>
      <c r="C1366" s="742" t="b">
        <f>Tabla135[[#This Row],[Identificado en paso 1 y 2?]]</f>
        <v>0</v>
      </c>
      <c r="D1366" s="727" t="str">
        <f>_xlfn.XLOOKUP(Tabla135[[#This Row],[Id Riesgo]],Tabla13[Id Riesgo],Tabla13[Probabilidad],"",1)</f>
        <v/>
      </c>
      <c r="E1366" s="727" t="str">
        <f>IF(C1366=TRUE,_xlfn.XLOOKUP(Tabla135[[#This Row],[Id Riesgo]],Tabla13[Id Riesgo],Tabla13[Porcentaje Impacto],"",1),"")</f>
        <v/>
      </c>
      <c r="F1366" s="290" t="str">
        <f t="shared" si="135"/>
        <v>RC136</v>
      </c>
      <c r="G1366" s="415" t="b">
        <f>_xlfn.XLOOKUP(F1366,Tabla13[Id Riesgo],Tabla13[Registro diligenciado],FALSE,1)</f>
        <v>0</v>
      </c>
      <c r="H1366" s="290" t="str">
        <f>IF(G1366,_xlfn.XLOOKUP(F1366,Tabla6[Id Riesgo],Tabla6[DESCRIPCIÓN DEL RIESGO],FALSE,1),"")</f>
        <v/>
      </c>
      <c r="I1366" s="327" t="str">
        <f>_xlfn.XLOOKUP(Tabla135[[#This Row],[Id Riesgo]],Tabla13[Id Riesgo],Tabla13[Probabilidad])</f>
        <v/>
      </c>
      <c r="J1366" s="327" t="str">
        <f>_xlfn.XLOOKUP(Tabla135[[#This Row],[Id Riesgo]],Tabla13[Id Riesgo],Tabla13[Porcentaje Impacto],"",1)</f>
        <v/>
      </c>
      <c r="K1366" s="311">
        <v>5</v>
      </c>
      <c r="L1366" s="314"/>
      <c r="M1366" s="314"/>
      <c r="N1366" s="314"/>
      <c r="O1366" s="295"/>
      <c r="P1366" s="314"/>
      <c r="Q1366" s="328" t="str">
        <f>_xlfn.TEXTJOIN(" ",TRUE,Tabla135[[#This Row],[Actividad - Acción ¿Qué?
Inicia con verbo]],Tabla135[[#This Row],[Complemento
(Observaciones o desviaciones)]])</f>
        <v/>
      </c>
      <c r="R1366" s="295"/>
      <c r="S1366" s="327" t="str">
        <f>_xlfn.XLOOKUP(Tabla135[[#This Row],[Tipo de control]],Tabla7[Tipo de control],Tabla7[Peso],"",1)</f>
        <v/>
      </c>
      <c r="T1366" s="290" t="str">
        <f>_xlfn.XLOOKUP(Tabla135[[#This Row],[Tipo de control]],Tabla7[Tipo de control],Tabla7[Afectación matriz],"",1)</f>
        <v/>
      </c>
      <c r="U1366" s="295"/>
      <c r="V1366" s="327" t="str">
        <f>_xlfn.XLOOKUP(Tabla135[[#This Row],[Implementación]],Tabla11[Implementación],Tabla11[Peso],"",1)</f>
        <v/>
      </c>
      <c r="W1366" s="295"/>
      <c r="X1366" s="295"/>
      <c r="Y1366" s="295"/>
      <c r="Z1366" s="295"/>
      <c r="AA1366" s="310" t="str">
        <f>IFERROR(Tabla135[[#This Row],[Peso del control]]+Tabla135[[#This Row],[Peso de la implementación]],"")</f>
        <v/>
      </c>
      <c r="AB1366" s="310" t="str" cm="1">
        <f t="array" ref="AB1366">IFERROR(IF(Tabla135[[#This Row],[Registro diligenciado]]=TRUE,_xlfn.IFS(AND(Tabla135[[#This Row],[No. de Control]]=1,Tabla135[[#This Row],[Desplazamiento en la Matriz]]="Probabilidad"),D1366-(D1366*Tabla135[[#This Row],[Valor del control]]),AND(Tabla135[[#This Row],[No. de Control]]&gt;1,Tabla135[[#This Row],[Desplazamiento en la Matriz]]="Probabilidad"),AB1365-(AB1365*Tabla135[[#This Row],[Valor del control]]),AND(Tabla135[[#This Row],[No. de Control]]=1,Tabla135[[#This Row],[Desplazamiento en la Matriz]]="Impacto"),D1366,AND(Tabla135[[#This Row],[No. de Control]]&gt;1,Tabla135[[#This Row],[Desplazamiento en la Matriz]]="Impacto"),AB1365),""),"")</f>
        <v/>
      </c>
      <c r="AC1366" s="310" t="str" cm="1">
        <f t="array" ref="AC1366">IFERROR(IF(Tabla135[[#This Row],[Registro diligenciado]]=TRUE,_xlfn.IFS(AND(Tabla135[[#This Row],[No. de Control]]=1,Tabla135[[#This Row],[Desplazamiento en la Matriz]]="Impacto"),E1366-(E1366*Tabla135[[#This Row],[Valor del control]]),AND(Tabla135[[#This Row],[No. de Control]]&gt;1,Tabla135[[#This Row],[Desplazamiento en la Matriz]]="Impacto"),AC1365-(AC1365*Tabla135[[#This Row],[Valor del control]]),AND(Tabla135[[#This Row],[No. de Control]]=1,Tabla135[[#This Row],[Desplazamiento en la Matriz]]="Probabilidad"),E1366,AND(Tabla135[[#This Row],[No. de Control]]&gt;1,Tabla135[[#This Row],[Desplazamiento en la Matriz]]="Probabilidad"),AC1365),""),"")</f>
        <v/>
      </c>
      <c r="AD1366" s="310">
        <f>IFERROR(_xlfn.MINIFS(Tabla135[Probabilidad residual],Tabla135[Id Riesgo],Tabla135[[#This Row],[Id Riesgo]]),"")</f>
        <v>0</v>
      </c>
      <c r="AE1366" s="310">
        <f>IFERROR(_xlfn.MINIFS(Tabla135[Impacto residual],Tabla135[Id Riesgo],Tabla135[[#This Row],[Id Riesgo]]),"")</f>
        <v>0</v>
      </c>
      <c r="AF1366" s="310" t="str" cm="1">
        <f t="array" ref="AF136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66" s="310" t="str" cm="1">
        <f t="array" ref="AG136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6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66" s="213"/>
      <c r="AJ1366" s="727">
        <f>_xlfn.MINIFS(Tabla135[Probabilidad residual],Tabla135[Id Riesgo],Tabla135[[#This Row],[Id Riesgo]])</f>
        <v>0</v>
      </c>
      <c r="AK1366" s="727">
        <f>_xlfn.MINIFS(Tabla135[Impacto residual],Tabla135[Id Riesgo],Tabla135[[#This Row],[Id Riesgo]])</f>
        <v>0</v>
      </c>
      <c r="AL1366" s="727"/>
      <c r="AM1366" s="727"/>
      <c r="AN1366" s="213"/>
      <c r="AO1366" s="213"/>
      <c r="AP1366" s="213"/>
      <c r="AQ1366" s="213"/>
      <c r="AR1366" s="213"/>
      <c r="AS1366" s="213"/>
      <c r="AT1366" s="213"/>
      <c r="AU1366" s="213"/>
      <c r="AV1366" s="213"/>
      <c r="AW1366" s="213"/>
      <c r="AX1366" s="213"/>
      <c r="AY1366" s="213"/>
    </row>
    <row r="1367" spans="1:51" ht="14.6" x14ac:dyDescent="0.4">
      <c r="A1367" s="735" t="str">
        <f>Tabla135[[#This Row],[Id Riesgo]]</f>
        <v>RC136</v>
      </c>
      <c r="B1367" s="736" t="str">
        <f>Tabla135[[#This Row],[Riesgo]]</f>
        <v/>
      </c>
      <c r="C1367" s="742" t="b">
        <f>Tabla135[[#This Row],[Identificado en paso 1 y 2?]]</f>
        <v>0</v>
      </c>
      <c r="D1367" s="727" t="str">
        <f>_xlfn.XLOOKUP(Tabla135[[#This Row],[Id Riesgo]],Tabla13[Id Riesgo],Tabla13[Probabilidad],"",1)</f>
        <v/>
      </c>
      <c r="E1367" s="727" t="str">
        <f>IF(C1367=TRUE,_xlfn.XLOOKUP(Tabla135[[#This Row],[Id Riesgo]],Tabla13[Id Riesgo],Tabla13[Porcentaje Impacto],"",1),"")</f>
        <v/>
      </c>
      <c r="F1367" s="290" t="str">
        <f t="shared" si="135"/>
        <v>RC136</v>
      </c>
      <c r="G1367" s="415" t="b">
        <f>_xlfn.XLOOKUP(F1367,Tabla13[Id Riesgo],Tabla13[Registro diligenciado],FALSE,1)</f>
        <v>0</v>
      </c>
      <c r="H1367" s="290" t="str">
        <f>IF(G1367,_xlfn.XLOOKUP(F1367,Tabla6[Id Riesgo],Tabla6[DESCRIPCIÓN DEL RIESGO],FALSE,1),"")</f>
        <v/>
      </c>
      <c r="I1367" s="327" t="str">
        <f>_xlfn.XLOOKUP(Tabla135[[#This Row],[Id Riesgo]],Tabla13[Id Riesgo],Tabla13[Probabilidad])</f>
        <v/>
      </c>
      <c r="J1367" s="327" t="str">
        <f>_xlfn.XLOOKUP(Tabla135[[#This Row],[Id Riesgo]],Tabla13[Id Riesgo],Tabla13[Porcentaje Impacto],"",1)</f>
        <v/>
      </c>
      <c r="K1367" s="311">
        <v>6</v>
      </c>
      <c r="L1367" s="314"/>
      <c r="M1367" s="314"/>
      <c r="N1367" s="314"/>
      <c r="O1367" s="295"/>
      <c r="P1367" s="314"/>
      <c r="Q1367" s="328" t="str">
        <f>_xlfn.TEXTJOIN(" ",TRUE,Tabla135[[#This Row],[Actividad - Acción ¿Qué?
Inicia con verbo]],Tabla135[[#This Row],[Complemento
(Observaciones o desviaciones)]])</f>
        <v/>
      </c>
      <c r="R1367" s="295"/>
      <c r="S1367" s="327" t="str">
        <f>_xlfn.XLOOKUP(Tabla135[[#This Row],[Tipo de control]],Tabla7[Tipo de control],Tabla7[Peso],"",1)</f>
        <v/>
      </c>
      <c r="T1367" s="290" t="str">
        <f>_xlfn.XLOOKUP(Tabla135[[#This Row],[Tipo de control]],Tabla7[Tipo de control],Tabla7[Afectación matriz],"",1)</f>
        <v/>
      </c>
      <c r="U1367" s="295"/>
      <c r="V1367" s="327" t="str">
        <f>_xlfn.XLOOKUP(Tabla135[[#This Row],[Implementación]],Tabla11[Implementación],Tabla11[Peso],"",1)</f>
        <v/>
      </c>
      <c r="W1367" s="295"/>
      <c r="X1367" s="295"/>
      <c r="Y1367" s="295"/>
      <c r="Z1367" s="295"/>
      <c r="AA1367" s="310" t="str">
        <f>IFERROR(Tabla135[[#This Row],[Peso del control]]+Tabla135[[#This Row],[Peso de la implementación]],"")</f>
        <v/>
      </c>
      <c r="AB1367" s="310" t="str" cm="1">
        <f t="array" ref="AB1367">IFERROR(IF(Tabla135[[#This Row],[Registro diligenciado]]=TRUE,_xlfn.IFS(AND(Tabla135[[#This Row],[No. de Control]]=1,Tabla135[[#This Row],[Desplazamiento en la Matriz]]="Probabilidad"),D1367-(D1367*Tabla135[[#This Row],[Valor del control]]),AND(Tabla135[[#This Row],[No. de Control]]&gt;1,Tabla135[[#This Row],[Desplazamiento en la Matriz]]="Probabilidad"),AB1366-(AB1366*Tabla135[[#This Row],[Valor del control]]),AND(Tabla135[[#This Row],[No. de Control]]=1,Tabla135[[#This Row],[Desplazamiento en la Matriz]]="Impacto"),D1367,AND(Tabla135[[#This Row],[No. de Control]]&gt;1,Tabla135[[#This Row],[Desplazamiento en la Matriz]]="Impacto"),AB1366),""),"")</f>
        <v/>
      </c>
      <c r="AC1367" s="310" t="str" cm="1">
        <f t="array" ref="AC1367">IFERROR(IF(Tabla135[[#This Row],[Registro diligenciado]]=TRUE,_xlfn.IFS(AND(Tabla135[[#This Row],[No. de Control]]=1,Tabla135[[#This Row],[Desplazamiento en la Matriz]]="Impacto"),E1367-(E1367*Tabla135[[#This Row],[Valor del control]]),AND(Tabla135[[#This Row],[No. de Control]]&gt;1,Tabla135[[#This Row],[Desplazamiento en la Matriz]]="Impacto"),AC1366-(AC1366*Tabla135[[#This Row],[Valor del control]]),AND(Tabla135[[#This Row],[No. de Control]]=1,Tabla135[[#This Row],[Desplazamiento en la Matriz]]="Probabilidad"),E1367,AND(Tabla135[[#This Row],[No. de Control]]&gt;1,Tabla135[[#This Row],[Desplazamiento en la Matriz]]="Probabilidad"),AC1366),""),"")</f>
        <v/>
      </c>
      <c r="AD1367" s="310">
        <f>IFERROR(_xlfn.MINIFS(Tabla135[Probabilidad residual],Tabla135[Id Riesgo],Tabla135[[#This Row],[Id Riesgo]]),"")</f>
        <v>0</v>
      </c>
      <c r="AE1367" s="310">
        <f>IFERROR(_xlfn.MINIFS(Tabla135[Impacto residual],Tabla135[Id Riesgo],Tabla135[[#This Row],[Id Riesgo]]),"")</f>
        <v>0</v>
      </c>
      <c r="AF1367" s="310" t="str" cm="1">
        <f t="array" ref="AF136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67" s="310" t="str" cm="1">
        <f t="array" ref="AG136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6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67" s="213"/>
      <c r="AJ1367" s="727">
        <f>_xlfn.MINIFS(Tabla135[Probabilidad residual],Tabla135[Id Riesgo],Tabla135[[#This Row],[Id Riesgo]])</f>
        <v>0</v>
      </c>
      <c r="AK1367" s="727">
        <f>_xlfn.MINIFS(Tabla135[Impacto residual],Tabla135[Id Riesgo],Tabla135[[#This Row],[Id Riesgo]])</f>
        <v>0</v>
      </c>
      <c r="AL1367" s="727"/>
      <c r="AM1367" s="727"/>
      <c r="AN1367" s="213"/>
      <c r="AO1367" s="213"/>
      <c r="AP1367" s="213"/>
      <c r="AQ1367" s="213"/>
      <c r="AR1367" s="213"/>
      <c r="AS1367" s="213"/>
      <c r="AT1367" s="213"/>
      <c r="AU1367" s="213"/>
      <c r="AV1367" s="213"/>
      <c r="AW1367" s="213"/>
      <c r="AX1367" s="213"/>
      <c r="AY1367" s="213"/>
    </row>
    <row r="1368" spans="1:51" ht="14.6" x14ac:dyDescent="0.4">
      <c r="A1368" s="735" t="str">
        <f>Tabla135[[#This Row],[Id Riesgo]]</f>
        <v>RC136</v>
      </c>
      <c r="B1368" s="736" t="str">
        <f>Tabla135[[#This Row],[Riesgo]]</f>
        <v/>
      </c>
      <c r="C1368" s="742" t="b">
        <f>Tabla135[[#This Row],[Identificado en paso 1 y 2?]]</f>
        <v>0</v>
      </c>
      <c r="D1368" s="727" t="str">
        <f>_xlfn.XLOOKUP(Tabla135[[#This Row],[Id Riesgo]],Tabla13[Id Riesgo],Tabla13[Probabilidad],"",1)</f>
        <v/>
      </c>
      <c r="E1368" s="727" t="str">
        <f>IF(C1368=TRUE,_xlfn.XLOOKUP(Tabla135[[#This Row],[Id Riesgo]],Tabla13[Id Riesgo],Tabla13[Porcentaje Impacto],"",1),"")</f>
        <v/>
      </c>
      <c r="F1368" s="290" t="str">
        <f t="shared" si="135"/>
        <v>RC136</v>
      </c>
      <c r="G1368" s="415" t="b">
        <f>_xlfn.XLOOKUP(F1368,Tabla13[Id Riesgo],Tabla13[Registro diligenciado],FALSE,1)</f>
        <v>0</v>
      </c>
      <c r="H1368" s="290" t="str">
        <f>IF(G1368,_xlfn.XLOOKUP(F1368,Tabla6[Id Riesgo],Tabla6[DESCRIPCIÓN DEL RIESGO],FALSE,1),"")</f>
        <v/>
      </c>
      <c r="I1368" s="327" t="str">
        <f>_xlfn.XLOOKUP(Tabla135[[#This Row],[Id Riesgo]],Tabla13[Id Riesgo],Tabla13[Probabilidad])</f>
        <v/>
      </c>
      <c r="J1368" s="327" t="str">
        <f>_xlfn.XLOOKUP(Tabla135[[#This Row],[Id Riesgo]],Tabla13[Id Riesgo],Tabla13[Porcentaje Impacto],"",1)</f>
        <v/>
      </c>
      <c r="K1368" s="311">
        <v>7</v>
      </c>
      <c r="L1368" s="314"/>
      <c r="M1368" s="314"/>
      <c r="N1368" s="314"/>
      <c r="O1368" s="295"/>
      <c r="P1368" s="314"/>
      <c r="Q1368" s="328" t="str">
        <f>_xlfn.TEXTJOIN(" ",TRUE,Tabla135[[#This Row],[Actividad - Acción ¿Qué?
Inicia con verbo]],Tabla135[[#This Row],[Complemento
(Observaciones o desviaciones)]])</f>
        <v/>
      </c>
      <c r="R1368" s="295"/>
      <c r="S1368" s="327" t="str">
        <f>_xlfn.XLOOKUP(Tabla135[[#This Row],[Tipo de control]],Tabla7[Tipo de control],Tabla7[Peso],"",1)</f>
        <v/>
      </c>
      <c r="T1368" s="290" t="str">
        <f>_xlfn.XLOOKUP(Tabla135[[#This Row],[Tipo de control]],Tabla7[Tipo de control],Tabla7[Afectación matriz],"",1)</f>
        <v/>
      </c>
      <c r="U1368" s="295"/>
      <c r="V1368" s="327" t="str">
        <f>_xlfn.XLOOKUP(Tabla135[[#This Row],[Implementación]],Tabla11[Implementación],Tabla11[Peso],"",1)</f>
        <v/>
      </c>
      <c r="W1368" s="295"/>
      <c r="X1368" s="295"/>
      <c r="Y1368" s="295"/>
      <c r="Z1368" s="295"/>
      <c r="AA1368" s="310" t="str">
        <f>IFERROR(Tabla135[[#This Row],[Peso del control]]+Tabla135[[#This Row],[Peso de la implementación]],"")</f>
        <v/>
      </c>
      <c r="AB1368" s="310" t="str" cm="1">
        <f t="array" ref="AB1368">IFERROR(IF(Tabla135[[#This Row],[Registro diligenciado]]=TRUE,_xlfn.IFS(AND(Tabla135[[#This Row],[No. de Control]]=1,Tabla135[[#This Row],[Desplazamiento en la Matriz]]="Probabilidad"),D1368-(D1368*Tabla135[[#This Row],[Valor del control]]),AND(Tabla135[[#This Row],[No. de Control]]&gt;1,Tabla135[[#This Row],[Desplazamiento en la Matriz]]="Probabilidad"),AB1367-(AB1367*Tabla135[[#This Row],[Valor del control]]),AND(Tabla135[[#This Row],[No. de Control]]=1,Tabla135[[#This Row],[Desplazamiento en la Matriz]]="Impacto"),D1368,AND(Tabla135[[#This Row],[No. de Control]]&gt;1,Tabla135[[#This Row],[Desplazamiento en la Matriz]]="Impacto"),AB1367),""),"")</f>
        <v/>
      </c>
      <c r="AC1368" s="310" t="str" cm="1">
        <f t="array" ref="AC1368">IFERROR(IF(Tabla135[[#This Row],[Registro diligenciado]]=TRUE,_xlfn.IFS(AND(Tabla135[[#This Row],[No. de Control]]=1,Tabla135[[#This Row],[Desplazamiento en la Matriz]]="Impacto"),E1368-(E1368*Tabla135[[#This Row],[Valor del control]]),AND(Tabla135[[#This Row],[No. de Control]]&gt;1,Tabla135[[#This Row],[Desplazamiento en la Matriz]]="Impacto"),AC1367-(AC1367*Tabla135[[#This Row],[Valor del control]]),AND(Tabla135[[#This Row],[No. de Control]]=1,Tabla135[[#This Row],[Desplazamiento en la Matriz]]="Probabilidad"),E1368,AND(Tabla135[[#This Row],[No. de Control]]&gt;1,Tabla135[[#This Row],[Desplazamiento en la Matriz]]="Probabilidad"),AC1367),""),"")</f>
        <v/>
      </c>
      <c r="AD1368" s="310">
        <f>IFERROR(_xlfn.MINIFS(Tabla135[Probabilidad residual],Tabla135[Id Riesgo],Tabla135[[#This Row],[Id Riesgo]]),"")</f>
        <v>0</v>
      </c>
      <c r="AE1368" s="310">
        <f>IFERROR(_xlfn.MINIFS(Tabla135[Impacto residual],Tabla135[Id Riesgo],Tabla135[[#This Row],[Id Riesgo]]),"")</f>
        <v>0</v>
      </c>
      <c r="AF1368" s="310" t="str" cm="1">
        <f t="array" ref="AF136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68" s="310" t="str" cm="1">
        <f t="array" ref="AG136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6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68" s="213"/>
      <c r="AJ1368" s="727">
        <f>_xlfn.MINIFS(Tabla135[Probabilidad residual],Tabla135[Id Riesgo],Tabla135[[#This Row],[Id Riesgo]])</f>
        <v>0</v>
      </c>
      <c r="AK1368" s="727">
        <f>_xlfn.MINIFS(Tabla135[Impacto residual],Tabla135[Id Riesgo],Tabla135[[#This Row],[Id Riesgo]])</f>
        <v>0</v>
      </c>
      <c r="AL1368" s="727"/>
      <c r="AM1368" s="727"/>
      <c r="AN1368" s="213"/>
      <c r="AO1368" s="213"/>
      <c r="AP1368" s="213"/>
      <c r="AQ1368" s="213"/>
      <c r="AR1368" s="213"/>
      <c r="AS1368" s="213"/>
      <c r="AT1368" s="213"/>
      <c r="AU1368" s="213"/>
      <c r="AV1368" s="213"/>
      <c r="AW1368" s="213"/>
      <c r="AX1368" s="213"/>
      <c r="AY1368" s="213"/>
    </row>
    <row r="1369" spans="1:51" ht="14.6" x14ac:dyDescent="0.4">
      <c r="A1369" s="735" t="str">
        <f>Tabla135[[#This Row],[Id Riesgo]]</f>
        <v>RC136</v>
      </c>
      <c r="B1369" s="736" t="str">
        <f>Tabla135[[#This Row],[Riesgo]]</f>
        <v/>
      </c>
      <c r="C1369" s="742" t="b">
        <f>Tabla135[[#This Row],[Identificado en paso 1 y 2?]]</f>
        <v>0</v>
      </c>
      <c r="D1369" s="727" t="str">
        <f>_xlfn.XLOOKUP(Tabla135[[#This Row],[Id Riesgo]],Tabla13[Id Riesgo],Tabla13[Probabilidad],"",1)</f>
        <v/>
      </c>
      <c r="E1369" s="727" t="str">
        <f>IF(C1369=TRUE,_xlfn.XLOOKUP(Tabla135[[#This Row],[Id Riesgo]],Tabla13[Id Riesgo],Tabla13[Porcentaje Impacto],"",1),"")</f>
        <v/>
      </c>
      <c r="F1369" s="290" t="str">
        <f t="shared" si="135"/>
        <v>RC136</v>
      </c>
      <c r="G1369" s="415" t="b">
        <f>_xlfn.XLOOKUP(F1369,Tabla13[Id Riesgo],Tabla13[Registro diligenciado],FALSE,1)</f>
        <v>0</v>
      </c>
      <c r="H1369" s="290" t="str">
        <f>IF(G1369,_xlfn.XLOOKUP(F1369,Tabla6[Id Riesgo],Tabla6[DESCRIPCIÓN DEL RIESGO],FALSE,1),"")</f>
        <v/>
      </c>
      <c r="I1369" s="327" t="str">
        <f>_xlfn.XLOOKUP(Tabla135[[#This Row],[Id Riesgo]],Tabla13[Id Riesgo],Tabla13[Probabilidad])</f>
        <v/>
      </c>
      <c r="J1369" s="327" t="str">
        <f>_xlfn.XLOOKUP(Tabla135[[#This Row],[Id Riesgo]],Tabla13[Id Riesgo],Tabla13[Porcentaje Impacto],"",1)</f>
        <v/>
      </c>
      <c r="K1369" s="311">
        <v>8</v>
      </c>
      <c r="L1369" s="314"/>
      <c r="M1369" s="314"/>
      <c r="N1369" s="314"/>
      <c r="O1369" s="295"/>
      <c r="P1369" s="314"/>
      <c r="Q1369" s="328" t="str">
        <f>_xlfn.TEXTJOIN(" ",TRUE,Tabla135[[#This Row],[Actividad - Acción ¿Qué?
Inicia con verbo]],Tabla135[[#This Row],[Complemento
(Observaciones o desviaciones)]])</f>
        <v/>
      </c>
      <c r="R1369" s="295"/>
      <c r="S1369" s="327" t="str">
        <f>_xlfn.XLOOKUP(Tabla135[[#This Row],[Tipo de control]],Tabla7[Tipo de control],Tabla7[Peso],"",1)</f>
        <v/>
      </c>
      <c r="T1369" s="290" t="str">
        <f>_xlfn.XLOOKUP(Tabla135[[#This Row],[Tipo de control]],Tabla7[Tipo de control],Tabla7[Afectación matriz],"",1)</f>
        <v/>
      </c>
      <c r="U1369" s="295"/>
      <c r="V1369" s="327" t="str">
        <f>_xlfn.XLOOKUP(Tabla135[[#This Row],[Implementación]],Tabla11[Implementación],Tabla11[Peso],"",1)</f>
        <v/>
      </c>
      <c r="W1369" s="295"/>
      <c r="X1369" s="295"/>
      <c r="Y1369" s="295"/>
      <c r="Z1369" s="295"/>
      <c r="AA1369" s="310" t="str">
        <f>IFERROR(Tabla135[[#This Row],[Peso del control]]+Tabla135[[#This Row],[Peso de la implementación]],"")</f>
        <v/>
      </c>
      <c r="AB1369" s="310" t="str" cm="1">
        <f t="array" ref="AB1369">IFERROR(IF(Tabla135[[#This Row],[Registro diligenciado]]=TRUE,_xlfn.IFS(AND(Tabla135[[#This Row],[No. de Control]]=1,Tabla135[[#This Row],[Desplazamiento en la Matriz]]="Probabilidad"),D1369-(D1369*Tabla135[[#This Row],[Valor del control]]),AND(Tabla135[[#This Row],[No. de Control]]&gt;1,Tabla135[[#This Row],[Desplazamiento en la Matriz]]="Probabilidad"),AB1368-(AB1368*Tabla135[[#This Row],[Valor del control]]),AND(Tabla135[[#This Row],[No. de Control]]=1,Tabla135[[#This Row],[Desplazamiento en la Matriz]]="Impacto"),D1369,AND(Tabla135[[#This Row],[No. de Control]]&gt;1,Tabla135[[#This Row],[Desplazamiento en la Matriz]]="Impacto"),AB1368),""),"")</f>
        <v/>
      </c>
      <c r="AC1369" s="310" t="str" cm="1">
        <f t="array" ref="AC1369">IFERROR(IF(Tabla135[[#This Row],[Registro diligenciado]]=TRUE,_xlfn.IFS(AND(Tabla135[[#This Row],[No. de Control]]=1,Tabla135[[#This Row],[Desplazamiento en la Matriz]]="Impacto"),E1369-(E1369*Tabla135[[#This Row],[Valor del control]]),AND(Tabla135[[#This Row],[No. de Control]]&gt;1,Tabla135[[#This Row],[Desplazamiento en la Matriz]]="Impacto"),AC1368-(AC1368*Tabla135[[#This Row],[Valor del control]]),AND(Tabla135[[#This Row],[No. de Control]]=1,Tabla135[[#This Row],[Desplazamiento en la Matriz]]="Probabilidad"),E1369,AND(Tabla135[[#This Row],[No. de Control]]&gt;1,Tabla135[[#This Row],[Desplazamiento en la Matriz]]="Probabilidad"),AC1368),""),"")</f>
        <v/>
      </c>
      <c r="AD1369" s="310">
        <f>IFERROR(_xlfn.MINIFS(Tabla135[Probabilidad residual],Tabla135[Id Riesgo],Tabla135[[#This Row],[Id Riesgo]]),"")</f>
        <v>0</v>
      </c>
      <c r="AE1369" s="310">
        <f>IFERROR(_xlfn.MINIFS(Tabla135[Impacto residual],Tabla135[Id Riesgo],Tabla135[[#This Row],[Id Riesgo]]),"")</f>
        <v>0</v>
      </c>
      <c r="AF1369" s="310" t="str" cm="1">
        <f t="array" ref="AF136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69" s="310" t="str" cm="1">
        <f t="array" ref="AG136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6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69" s="213"/>
      <c r="AJ1369" s="727">
        <f>_xlfn.MINIFS(Tabla135[Probabilidad residual],Tabla135[Id Riesgo],Tabla135[[#This Row],[Id Riesgo]])</f>
        <v>0</v>
      </c>
      <c r="AK1369" s="727">
        <f>_xlfn.MINIFS(Tabla135[Impacto residual],Tabla135[Id Riesgo],Tabla135[[#This Row],[Id Riesgo]])</f>
        <v>0</v>
      </c>
      <c r="AL1369" s="727"/>
      <c r="AM1369" s="727"/>
      <c r="AN1369" s="213"/>
      <c r="AO1369" s="213"/>
      <c r="AP1369" s="213"/>
      <c r="AQ1369" s="213"/>
      <c r="AR1369" s="213"/>
      <c r="AS1369" s="213"/>
      <c r="AT1369" s="213"/>
      <c r="AU1369" s="213"/>
      <c r="AV1369" s="213"/>
      <c r="AW1369" s="213"/>
      <c r="AX1369" s="213"/>
      <c r="AY1369" s="213"/>
    </row>
    <row r="1370" spans="1:51" ht="14.6" x14ac:dyDescent="0.4">
      <c r="A1370" s="735" t="str">
        <f>Tabla135[[#This Row],[Id Riesgo]]</f>
        <v>RC136</v>
      </c>
      <c r="B1370" s="736" t="str">
        <f>Tabla135[[#This Row],[Riesgo]]</f>
        <v/>
      </c>
      <c r="C1370" s="742" t="b">
        <f>Tabla135[[#This Row],[Identificado en paso 1 y 2?]]</f>
        <v>0</v>
      </c>
      <c r="D1370" s="727" t="str">
        <f>_xlfn.XLOOKUP(Tabla135[[#This Row],[Id Riesgo]],Tabla13[Id Riesgo],Tabla13[Probabilidad],"",1)</f>
        <v/>
      </c>
      <c r="E1370" s="727" t="str">
        <f>IF(C1370=TRUE,_xlfn.XLOOKUP(Tabla135[[#This Row],[Id Riesgo]],Tabla13[Id Riesgo],Tabla13[Porcentaje Impacto],"",1),"")</f>
        <v/>
      </c>
      <c r="F1370" s="290" t="str">
        <f t="shared" si="135"/>
        <v>RC136</v>
      </c>
      <c r="G1370" s="415" t="b">
        <f>_xlfn.XLOOKUP(F1370,Tabla13[Id Riesgo],Tabla13[Registro diligenciado],FALSE,1)</f>
        <v>0</v>
      </c>
      <c r="H1370" s="290" t="str">
        <f>IF(G1370,_xlfn.XLOOKUP(F1370,Tabla6[Id Riesgo],Tabla6[DESCRIPCIÓN DEL RIESGO],FALSE,1),"")</f>
        <v/>
      </c>
      <c r="I1370" s="327" t="str">
        <f>_xlfn.XLOOKUP(Tabla135[[#This Row],[Id Riesgo]],Tabla13[Id Riesgo],Tabla13[Probabilidad])</f>
        <v/>
      </c>
      <c r="J1370" s="327" t="str">
        <f>_xlfn.XLOOKUP(Tabla135[[#This Row],[Id Riesgo]],Tabla13[Id Riesgo],Tabla13[Porcentaje Impacto],"",1)</f>
        <v/>
      </c>
      <c r="K1370" s="311">
        <v>9</v>
      </c>
      <c r="L1370" s="314"/>
      <c r="M1370" s="314"/>
      <c r="N1370" s="314"/>
      <c r="O1370" s="295"/>
      <c r="P1370" s="314"/>
      <c r="Q1370" s="328" t="str">
        <f>_xlfn.TEXTJOIN(" ",TRUE,Tabla135[[#This Row],[Actividad - Acción ¿Qué?
Inicia con verbo]],Tabla135[[#This Row],[Complemento
(Observaciones o desviaciones)]])</f>
        <v/>
      </c>
      <c r="R1370" s="295"/>
      <c r="S1370" s="327" t="str">
        <f>_xlfn.XLOOKUP(Tabla135[[#This Row],[Tipo de control]],Tabla7[Tipo de control],Tabla7[Peso],"",1)</f>
        <v/>
      </c>
      <c r="T1370" s="290" t="str">
        <f>_xlfn.XLOOKUP(Tabla135[[#This Row],[Tipo de control]],Tabla7[Tipo de control],Tabla7[Afectación matriz],"",1)</f>
        <v/>
      </c>
      <c r="U1370" s="295"/>
      <c r="V1370" s="327" t="str">
        <f>_xlfn.XLOOKUP(Tabla135[[#This Row],[Implementación]],Tabla11[Implementación],Tabla11[Peso],"",1)</f>
        <v/>
      </c>
      <c r="W1370" s="295"/>
      <c r="X1370" s="295"/>
      <c r="Y1370" s="295"/>
      <c r="Z1370" s="295"/>
      <c r="AA1370" s="310" t="str">
        <f>IFERROR(Tabla135[[#This Row],[Peso del control]]+Tabla135[[#This Row],[Peso de la implementación]],"")</f>
        <v/>
      </c>
      <c r="AB1370" s="310" t="str" cm="1">
        <f t="array" ref="AB1370">IFERROR(IF(Tabla135[[#This Row],[Registro diligenciado]]=TRUE,_xlfn.IFS(AND(Tabla135[[#This Row],[No. de Control]]=1,Tabla135[[#This Row],[Desplazamiento en la Matriz]]="Probabilidad"),D1370-(D1370*Tabla135[[#This Row],[Valor del control]]),AND(Tabla135[[#This Row],[No. de Control]]&gt;1,Tabla135[[#This Row],[Desplazamiento en la Matriz]]="Probabilidad"),AB1369-(AB1369*Tabla135[[#This Row],[Valor del control]]),AND(Tabla135[[#This Row],[No. de Control]]=1,Tabla135[[#This Row],[Desplazamiento en la Matriz]]="Impacto"),D1370,AND(Tabla135[[#This Row],[No. de Control]]&gt;1,Tabla135[[#This Row],[Desplazamiento en la Matriz]]="Impacto"),AB1369),""),"")</f>
        <v/>
      </c>
      <c r="AC1370" s="310" t="str" cm="1">
        <f t="array" ref="AC1370">IFERROR(IF(Tabla135[[#This Row],[Registro diligenciado]]=TRUE,_xlfn.IFS(AND(Tabla135[[#This Row],[No. de Control]]=1,Tabla135[[#This Row],[Desplazamiento en la Matriz]]="Impacto"),E1370-(E1370*Tabla135[[#This Row],[Valor del control]]),AND(Tabla135[[#This Row],[No. de Control]]&gt;1,Tabla135[[#This Row],[Desplazamiento en la Matriz]]="Impacto"),AC1369-(AC1369*Tabla135[[#This Row],[Valor del control]]),AND(Tabla135[[#This Row],[No. de Control]]=1,Tabla135[[#This Row],[Desplazamiento en la Matriz]]="Probabilidad"),E1370,AND(Tabla135[[#This Row],[No. de Control]]&gt;1,Tabla135[[#This Row],[Desplazamiento en la Matriz]]="Probabilidad"),AC1369),""),"")</f>
        <v/>
      </c>
      <c r="AD1370" s="310">
        <f>IFERROR(_xlfn.MINIFS(Tabla135[Probabilidad residual],Tabla135[Id Riesgo],Tabla135[[#This Row],[Id Riesgo]]),"")</f>
        <v>0</v>
      </c>
      <c r="AE1370" s="310">
        <f>IFERROR(_xlfn.MINIFS(Tabla135[Impacto residual],Tabla135[Id Riesgo],Tabla135[[#This Row],[Id Riesgo]]),"")</f>
        <v>0</v>
      </c>
      <c r="AF1370" s="310" t="str" cm="1">
        <f t="array" ref="AF137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70" s="310" t="str" cm="1">
        <f t="array" ref="AG137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7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70" s="213"/>
      <c r="AJ1370" s="727">
        <f>_xlfn.MINIFS(Tabla135[Probabilidad residual],Tabla135[Id Riesgo],Tabla135[[#This Row],[Id Riesgo]])</f>
        <v>0</v>
      </c>
      <c r="AK1370" s="727">
        <f>_xlfn.MINIFS(Tabla135[Impacto residual],Tabla135[Id Riesgo],Tabla135[[#This Row],[Id Riesgo]])</f>
        <v>0</v>
      </c>
      <c r="AL1370" s="727"/>
      <c r="AM1370" s="727"/>
      <c r="AN1370" s="213"/>
      <c r="AO1370" s="213"/>
      <c r="AP1370" s="213"/>
      <c r="AQ1370" s="213"/>
      <c r="AR1370" s="213"/>
      <c r="AS1370" s="213"/>
      <c r="AT1370" s="213"/>
      <c r="AU1370" s="213"/>
      <c r="AV1370" s="213"/>
      <c r="AW1370" s="213"/>
      <c r="AX1370" s="213"/>
      <c r="AY1370" s="213"/>
    </row>
    <row r="1371" spans="1:51" ht="14.6" x14ac:dyDescent="0.4">
      <c r="A1371" s="735" t="str">
        <f>Tabla135[[#This Row],[Id Riesgo]]</f>
        <v>RC136</v>
      </c>
      <c r="B1371" s="736" t="str">
        <f>Tabla135[[#This Row],[Riesgo]]</f>
        <v/>
      </c>
      <c r="C1371" s="742" t="b">
        <f>Tabla135[[#This Row],[Identificado en paso 1 y 2?]]</f>
        <v>0</v>
      </c>
      <c r="D1371" s="727" t="str">
        <f>_xlfn.XLOOKUP(Tabla135[[#This Row],[Id Riesgo]],Tabla13[Id Riesgo],Tabla13[Probabilidad],"",1)</f>
        <v/>
      </c>
      <c r="E1371" s="727" t="str">
        <f>IF(C1371=TRUE,_xlfn.XLOOKUP(Tabla135[[#This Row],[Id Riesgo]],Tabla13[Id Riesgo],Tabla13[Porcentaje Impacto],"",1),"")</f>
        <v/>
      </c>
      <c r="F1371" s="290" t="str">
        <f t="shared" si="135"/>
        <v>RC136</v>
      </c>
      <c r="G1371" s="415" t="b">
        <f>_xlfn.XLOOKUP(F1371,Tabla13[Id Riesgo],Tabla13[Registro diligenciado],FALSE,1)</f>
        <v>0</v>
      </c>
      <c r="H1371" s="290" t="str">
        <f>IF(G1371,_xlfn.XLOOKUP(F1371,Tabla6[Id Riesgo],Tabla6[DESCRIPCIÓN DEL RIESGO],FALSE,1),"")</f>
        <v/>
      </c>
      <c r="I1371" s="327" t="str">
        <f>_xlfn.XLOOKUP(Tabla135[[#This Row],[Id Riesgo]],Tabla13[Id Riesgo],Tabla13[Probabilidad])</f>
        <v/>
      </c>
      <c r="J1371" s="327" t="str">
        <f>_xlfn.XLOOKUP(Tabla135[[#This Row],[Id Riesgo]],Tabla13[Id Riesgo],Tabla13[Porcentaje Impacto],"",1)</f>
        <v/>
      </c>
      <c r="K1371" s="311">
        <v>10</v>
      </c>
      <c r="L1371" s="314"/>
      <c r="M1371" s="314"/>
      <c r="N1371" s="314"/>
      <c r="O1371" s="295"/>
      <c r="P1371" s="314"/>
      <c r="Q1371" s="328" t="str">
        <f>_xlfn.TEXTJOIN(" ",TRUE,Tabla135[[#This Row],[Actividad - Acción ¿Qué?
Inicia con verbo]],Tabla135[[#This Row],[Complemento
(Observaciones o desviaciones)]])</f>
        <v/>
      </c>
      <c r="R1371" s="295"/>
      <c r="S1371" s="327" t="str">
        <f>_xlfn.XLOOKUP(Tabla135[[#This Row],[Tipo de control]],Tabla7[Tipo de control],Tabla7[Peso],"",1)</f>
        <v/>
      </c>
      <c r="T1371" s="290" t="str">
        <f>_xlfn.XLOOKUP(Tabla135[[#This Row],[Tipo de control]],Tabla7[Tipo de control],Tabla7[Afectación matriz],"",1)</f>
        <v/>
      </c>
      <c r="U1371" s="295"/>
      <c r="V1371" s="327" t="str">
        <f>_xlfn.XLOOKUP(Tabla135[[#This Row],[Implementación]],Tabla11[Implementación],Tabla11[Peso],"",1)</f>
        <v/>
      </c>
      <c r="W1371" s="295"/>
      <c r="X1371" s="295"/>
      <c r="Y1371" s="295"/>
      <c r="Z1371" s="295"/>
      <c r="AA1371" s="310" t="str">
        <f>IFERROR(Tabla135[[#This Row],[Peso del control]]+Tabla135[[#This Row],[Peso de la implementación]],"")</f>
        <v/>
      </c>
      <c r="AB1371" s="310" t="str" cm="1">
        <f t="array" ref="AB1371">IFERROR(IF(Tabla135[[#This Row],[Registro diligenciado]]=TRUE,_xlfn.IFS(AND(Tabla135[[#This Row],[No. de Control]]=1,Tabla135[[#This Row],[Desplazamiento en la Matriz]]="Probabilidad"),D1371-(D1371*Tabla135[[#This Row],[Valor del control]]),AND(Tabla135[[#This Row],[No. de Control]]&gt;1,Tabla135[[#This Row],[Desplazamiento en la Matriz]]="Probabilidad"),AB1370-(AB1370*Tabla135[[#This Row],[Valor del control]]),AND(Tabla135[[#This Row],[No. de Control]]=1,Tabla135[[#This Row],[Desplazamiento en la Matriz]]="Impacto"),D1371,AND(Tabla135[[#This Row],[No. de Control]]&gt;1,Tabla135[[#This Row],[Desplazamiento en la Matriz]]="Impacto"),AB1370),""),"")</f>
        <v/>
      </c>
      <c r="AC1371" s="310" t="str" cm="1">
        <f t="array" ref="AC1371">IFERROR(IF(Tabla135[[#This Row],[Registro diligenciado]]=TRUE,_xlfn.IFS(AND(Tabla135[[#This Row],[No. de Control]]=1,Tabla135[[#This Row],[Desplazamiento en la Matriz]]="Impacto"),E1371-(E1371*Tabla135[[#This Row],[Valor del control]]),AND(Tabla135[[#This Row],[No. de Control]]&gt;1,Tabla135[[#This Row],[Desplazamiento en la Matriz]]="Impacto"),AC1370-(AC1370*Tabla135[[#This Row],[Valor del control]]),AND(Tabla135[[#This Row],[No. de Control]]=1,Tabla135[[#This Row],[Desplazamiento en la Matriz]]="Probabilidad"),E1371,AND(Tabla135[[#This Row],[No. de Control]]&gt;1,Tabla135[[#This Row],[Desplazamiento en la Matriz]]="Probabilidad"),AC1370),""),"")</f>
        <v/>
      </c>
      <c r="AD1371" s="310">
        <f>IFERROR(_xlfn.MINIFS(Tabla135[Probabilidad residual],Tabla135[Id Riesgo],Tabla135[[#This Row],[Id Riesgo]]),"")</f>
        <v>0</v>
      </c>
      <c r="AE1371" s="310">
        <f>IFERROR(_xlfn.MINIFS(Tabla135[Impacto residual],Tabla135[Id Riesgo],Tabla135[[#This Row],[Id Riesgo]]),"")</f>
        <v>0</v>
      </c>
      <c r="AF1371" s="310" t="str" cm="1">
        <f t="array" ref="AF137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71" s="310" t="str" cm="1">
        <f t="array" ref="AG137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7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71" s="213"/>
      <c r="AJ1371" s="727">
        <f>_xlfn.MINIFS(Tabla135[Probabilidad residual],Tabla135[Id Riesgo],Tabla135[[#This Row],[Id Riesgo]])</f>
        <v>0</v>
      </c>
      <c r="AK1371" s="727">
        <f>_xlfn.MINIFS(Tabla135[Impacto residual],Tabla135[Id Riesgo],Tabla135[[#This Row],[Id Riesgo]])</f>
        <v>0</v>
      </c>
      <c r="AL1371" s="727"/>
      <c r="AM1371" s="727"/>
      <c r="AN1371" s="213"/>
      <c r="AO1371" s="213"/>
      <c r="AP1371" s="213"/>
      <c r="AQ1371" s="213"/>
      <c r="AR1371" s="213"/>
      <c r="AS1371" s="213"/>
      <c r="AT1371" s="213"/>
      <c r="AU1371" s="213"/>
      <c r="AV1371" s="213"/>
      <c r="AW1371" s="213"/>
      <c r="AX1371" s="213"/>
      <c r="AY1371" s="213"/>
    </row>
    <row r="1372" spans="1:51" ht="14.6" x14ac:dyDescent="0.4">
      <c r="A1372" s="735" t="str">
        <f>Tabla135[[#This Row],[Id Riesgo]]</f>
        <v>RC137</v>
      </c>
      <c r="B1372" s="736" t="str">
        <f>Tabla135[[#This Row],[Riesgo]]</f>
        <v/>
      </c>
      <c r="C1372" s="742" t="b">
        <f>Tabla135[[#This Row],[Identificado en paso 1 y 2?]]</f>
        <v>0</v>
      </c>
      <c r="D1372" s="727" t="str">
        <f>_xlfn.XLOOKUP(Tabla135[[#This Row],[Id Riesgo]],Tabla13[Id Riesgo],Tabla13[Probabilidad],"",1)</f>
        <v/>
      </c>
      <c r="E1372" s="727" t="str">
        <f>IF(C1372=TRUE,_xlfn.XLOOKUP(Tabla135[[#This Row],[Id Riesgo]],Tabla13[Id Riesgo],Tabla13[Porcentaje Impacto],"",1),"")</f>
        <v/>
      </c>
      <c r="F1372" s="290" t="s">
        <v>268</v>
      </c>
      <c r="G1372" s="415" t="b">
        <f>_xlfn.XLOOKUP(F1372,Tabla13[Id Riesgo],Tabla13[Registro diligenciado],FALSE,1)</f>
        <v>0</v>
      </c>
      <c r="H1372" s="290" t="str">
        <f>IF(G1372,_xlfn.XLOOKUP(F1372,Tabla6[Id Riesgo],Tabla6[DESCRIPCIÓN DEL RIESGO],FALSE,1),"")</f>
        <v/>
      </c>
      <c r="I1372" s="327" t="str">
        <f>_xlfn.XLOOKUP(Tabla135[[#This Row],[Id Riesgo]],Tabla13[Id Riesgo],Tabla13[Probabilidad])</f>
        <v/>
      </c>
      <c r="J1372" s="327" t="str">
        <f>_xlfn.XLOOKUP(Tabla135[[#This Row],[Id Riesgo]],Tabla13[Id Riesgo],Tabla13[Porcentaje Impacto],"",1)</f>
        <v/>
      </c>
      <c r="K1372" s="311">
        <v>1</v>
      </c>
      <c r="L1372" s="314"/>
      <c r="M1372" s="314"/>
      <c r="N1372" s="314"/>
      <c r="O1372" s="295"/>
      <c r="P1372" s="314"/>
      <c r="Q1372" s="328" t="str">
        <f>_xlfn.TEXTJOIN(" ",TRUE,Tabla135[[#This Row],[Actividad - Acción ¿Qué?
Inicia con verbo]],Tabla135[[#This Row],[Complemento
(Observaciones o desviaciones)]])</f>
        <v/>
      </c>
      <c r="R1372" s="295"/>
      <c r="S1372" s="327" t="str">
        <f>_xlfn.XLOOKUP(Tabla135[[#This Row],[Tipo de control]],Tabla7[Tipo de control],Tabla7[Peso],"",1)</f>
        <v/>
      </c>
      <c r="T1372" s="290" t="str">
        <f>_xlfn.XLOOKUP(Tabla135[[#This Row],[Tipo de control]],Tabla7[Tipo de control],Tabla7[Afectación matriz],"",1)</f>
        <v/>
      </c>
      <c r="U1372" s="295"/>
      <c r="V1372" s="327" t="str">
        <f>_xlfn.XLOOKUP(Tabla135[[#This Row],[Implementación]],Tabla11[Implementación],Tabla11[Peso],"",1)</f>
        <v/>
      </c>
      <c r="W1372" s="295"/>
      <c r="X1372" s="295"/>
      <c r="Y1372" s="295"/>
      <c r="Z1372" s="295"/>
      <c r="AA1372" s="310" t="str">
        <f>IFERROR(Tabla135[[#This Row],[Peso del control]]+Tabla135[[#This Row],[Peso de la implementación]],"")</f>
        <v/>
      </c>
      <c r="AB1372" s="310" t="str" cm="1">
        <f t="array" ref="AB1372">IFERROR(IF(Tabla135[[#This Row],[Registro diligenciado]]=TRUE,_xlfn.IFS(AND(Tabla135[[#This Row],[No. de Control]]=1,Tabla135[[#This Row],[Desplazamiento en la Matriz]]="Probabilidad"),D1372-(D1372*Tabla135[[#This Row],[Valor del control]]),AND(Tabla135[[#This Row],[No. de Control]]&gt;1,Tabla135[[#This Row],[Desplazamiento en la Matriz]]="Probabilidad"),AB1371-(AB1371*Tabla135[[#This Row],[Valor del control]]),AND(Tabla135[[#This Row],[No. de Control]]=1,Tabla135[[#This Row],[Desplazamiento en la Matriz]]="Impacto"),D1372,AND(Tabla135[[#This Row],[No. de Control]]&gt;1,Tabla135[[#This Row],[Desplazamiento en la Matriz]]="Impacto"),AB1371),""),"")</f>
        <v/>
      </c>
      <c r="AC1372" s="310" t="str" cm="1">
        <f t="array" ref="AC1372">IFERROR(IF(Tabla135[[#This Row],[Registro diligenciado]]=TRUE,_xlfn.IFS(AND(Tabla135[[#This Row],[No. de Control]]=1,Tabla135[[#This Row],[Desplazamiento en la Matriz]]="Impacto"),E1372-(E1372*Tabla135[[#This Row],[Valor del control]]),AND(Tabla135[[#This Row],[No. de Control]]&gt;1,Tabla135[[#This Row],[Desplazamiento en la Matriz]]="Impacto"),AC1371-(AC1371*Tabla135[[#This Row],[Valor del control]]),AND(Tabla135[[#This Row],[No. de Control]]=1,Tabla135[[#This Row],[Desplazamiento en la Matriz]]="Probabilidad"),E1372,AND(Tabla135[[#This Row],[No. de Control]]&gt;1,Tabla135[[#This Row],[Desplazamiento en la Matriz]]="Probabilidad"),AC1371),""),"")</f>
        <v/>
      </c>
      <c r="AD1372" s="310">
        <f>IFERROR(_xlfn.MINIFS(Tabla135[Probabilidad residual],Tabla135[Id Riesgo],Tabla135[[#This Row],[Id Riesgo]]),"")</f>
        <v>0</v>
      </c>
      <c r="AE1372" s="310">
        <f>IFERROR(_xlfn.MINIFS(Tabla135[Impacto residual],Tabla135[Id Riesgo],Tabla135[[#This Row],[Id Riesgo]]),"")</f>
        <v>0</v>
      </c>
      <c r="AF1372" s="310" t="str" cm="1">
        <f t="array" ref="AF137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72" s="310" t="str" cm="1">
        <f t="array" ref="AG137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7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72" s="213"/>
      <c r="AJ1372" s="727">
        <f>_xlfn.MINIFS(Tabla135[Probabilidad residual],Tabla135[Id Riesgo],Tabla135[[#This Row],[Id Riesgo]])</f>
        <v>0</v>
      </c>
      <c r="AK1372" s="727">
        <f>_xlfn.MINIFS(Tabla135[Impacto residual],Tabla135[Id Riesgo],Tabla135[[#This Row],[Id Riesgo]])</f>
        <v>0</v>
      </c>
      <c r="AL1372" s="727" t="str" cm="1">
        <f t="array" ref="AL1372">IFERROR(_xlfn.IFS(AND(AJ1372&gt;=CONFIGURACIÓN!$BF$6,AJ1372&lt;=CONFIGURACIÓN!$BG$6),CONFIGURACIÓN!$BE$6,AND(AJ1372&gt;=CONFIGURACIÓN!$BF$7,AJ1372&lt;=CONFIGURACIÓN!$BG$7),CONFIGURACIÓN!$BE$7,AND(AJ1372&gt;=CONFIGURACIÓN!$BF$8,AJ1372&lt;=CONFIGURACIÓN!$BG$8),CONFIGURACIÓN!$BE$8,AND(AJ1372&gt;=CONFIGURACIÓN!$BF$9,AJ1372&lt;=CONFIGURACIÓN!$BG$9),CONFIGURACIÓN!$BE$9,AND(AJ1372&gt;=CONFIGURACIÓN!$BF$10,AJ1372&lt;=CONFIGURACIÓN!$BG$10),CONFIGURACIÓN!$BE$10),"")</f>
        <v/>
      </c>
      <c r="AM1372" s="727" t="str" cm="1">
        <f t="array" ref="AM1372">IFERROR(_xlfn.IFS(AND(AK1372&gt;=CONFIGURACIÓN!$BJ$6,AK1372&lt;=CONFIGURACIÓN!$BK$6),CONFIGURACIÓN!$BI$6,AND(AK1372&gt;=CONFIGURACIÓN!$BJ$7,AK1372&lt;=CONFIGURACIÓN!$BK$7),CONFIGURACIÓN!$BI$7,AND(AK1372&gt;=CONFIGURACIÓN!$BJ$8,AK1372&lt;=CONFIGURACIÓN!$BK$8),CONFIGURACIÓN!$BI$8,AND(AK1372&gt;=CONFIGURACIÓN!$BJ$9,AK1372&lt;=CONFIGURACIÓN!$BK$9),CONFIGURACIÓN!$BI$9,AND(AK1372&gt;=CONFIGURACIÓN!$BJ$10,AK1372&lt;=CONFIGURACIÓN!$BK$10),CONFIGURACIÓN!$BI$10),"")</f>
        <v/>
      </c>
      <c r="AN1372" s="213"/>
      <c r="AO1372" s="213"/>
      <c r="AP1372" s="213"/>
      <c r="AQ1372" s="213"/>
      <c r="AR1372" s="213"/>
      <c r="AS1372" s="213"/>
      <c r="AT1372" s="213"/>
      <c r="AU1372" s="213"/>
      <c r="AV1372" s="213"/>
      <c r="AW1372" s="213"/>
      <c r="AX1372" s="213"/>
      <c r="AY1372" s="213"/>
    </row>
    <row r="1373" spans="1:51" ht="14.6" x14ac:dyDescent="0.4">
      <c r="A1373" s="735" t="str">
        <f>Tabla135[[#This Row],[Id Riesgo]]</f>
        <v>RC137</v>
      </c>
      <c r="B1373" s="736" t="str">
        <f>Tabla135[[#This Row],[Riesgo]]</f>
        <v/>
      </c>
      <c r="C1373" s="742" t="b">
        <f>Tabla135[[#This Row],[Identificado en paso 1 y 2?]]</f>
        <v>0</v>
      </c>
      <c r="D1373" s="727" t="str">
        <f>_xlfn.XLOOKUP(Tabla135[[#This Row],[Id Riesgo]],Tabla13[Id Riesgo],Tabla13[Probabilidad],"",1)</f>
        <v/>
      </c>
      <c r="E1373" s="727" t="str">
        <f>IF(C1373=TRUE,_xlfn.XLOOKUP(Tabla135[[#This Row],[Id Riesgo]],Tabla13[Id Riesgo],Tabla13[Porcentaje Impacto],"",1),"")</f>
        <v/>
      </c>
      <c r="F1373" s="290" t="str">
        <f t="shared" ref="F1373:F1381" si="136">F1372</f>
        <v>RC137</v>
      </c>
      <c r="G1373" s="415" t="b">
        <f>_xlfn.XLOOKUP(F1373,Tabla13[Id Riesgo],Tabla13[Registro diligenciado],FALSE,1)</f>
        <v>0</v>
      </c>
      <c r="H1373" s="290" t="str">
        <f>IF(G1373,_xlfn.XLOOKUP(F1373,Tabla6[Id Riesgo],Tabla6[DESCRIPCIÓN DEL RIESGO],FALSE,1),"")</f>
        <v/>
      </c>
      <c r="I1373" s="327" t="str">
        <f>_xlfn.XLOOKUP(Tabla135[[#This Row],[Id Riesgo]],Tabla13[Id Riesgo],Tabla13[Probabilidad])</f>
        <v/>
      </c>
      <c r="J1373" s="327" t="str">
        <f>_xlfn.XLOOKUP(Tabla135[[#This Row],[Id Riesgo]],Tabla13[Id Riesgo],Tabla13[Porcentaje Impacto],"",1)</f>
        <v/>
      </c>
      <c r="K1373" s="311">
        <v>2</v>
      </c>
      <c r="L1373" s="314"/>
      <c r="M1373" s="314"/>
      <c r="N1373" s="314"/>
      <c r="O1373" s="295"/>
      <c r="P1373" s="314"/>
      <c r="Q1373" s="328" t="str">
        <f>_xlfn.TEXTJOIN(" ",TRUE,Tabla135[[#This Row],[Actividad - Acción ¿Qué?
Inicia con verbo]],Tabla135[[#This Row],[Complemento
(Observaciones o desviaciones)]])</f>
        <v/>
      </c>
      <c r="R1373" s="295"/>
      <c r="S1373" s="327" t="str">
        <f>_xlfn.XLOOKUP(Tabla135[[#This Row],[Tipo de control]],Tabla7[Tipo de control],Tabla7[Peso],"",1)</f>
        <v/>
      </c>
      <c r="T1373" s="290" t="str">
        <f>_xlfn.XLOOKUP(Tabla135[[#This Row],[Tipo de control]],Tabla7[Tipo de control],Tabla7[Afectación matriz],"",1)</f>
        <v/>
      </c>
      <c r="U1373" s="295"/>
      <c r="V1373" s="327" t="str">
        <f>_xlfn.XLOOKUP(Tabla135[[#This Row],[Implementación]],Tabla11[Implementación],Tabla11[Peso],"",1)</f>
        <v/>
      </c>
      <c r="W1373" s="295"/>
      <c r="X1373" s="295"/>
      <c r="Y1373" s="295"/>
      <c r="Z1373" s="295"/>
      <c r="AA1373" s="310" t="str">
        <f>IFERROR(Tabla135[[#This Row],[Peso del control]]+Tabla135[[#This Row],[Peso de la implementación]],"")</f>
        <v/>
      </c>
      <c r="AB1373" s="310" t="str" cm="1">
        <f t="array" ref="AB1373">IFERROR(IF(Tabla135[[#This Row],[Registro diligenciado]]=TRUE,_xlfn.IFS(AND(Tabla135[[#This Row],[No. de Control]]=1,Tabla135[[#This Row],[Desplazamiento en la Matriz]]="Probabilidad"),D1373-(D1373*Tabla135[[#This Row],[Valor del control]]),AND(Tabla135[[#This Row],[No. de Control]]&gt;1,Tabla135[[#This Row],[Desplazamiento en la Matriz]]="Probabilidad"),AB1372-(AB1372*Tabla135[[#This Row],[Valor del control]]),AND(Tabla135[[#This Row],[No. de Control]]=1,Tabla135[[#This Row],[Desplazamiento en la Matriz]]="Impacto"),D1373,AND(Tabla135[[#This Row],[No. de Control]]&gt;1,Tabla135[[#This Row],[Desplazamiento en la Matriz]]="Impacto"),AB1372),""),"")</f>
        <v/>
      </c>
      <c r="AC1373" s="310" t="str" cm="1">
        <f t="array" ref="AC1373">IFERROR(IF(Tabla135[[#This Row],[Registro diligenciado]]=TRUE,_xlfn.IFS(AND(Tabla135[[#This Row],[No. de Control]]=1,Tabla135[[#This Row],[Desplazamiento en la Matriz]]="Impacto"),E1373-(E1373*Tabla135[[#This Row],[Valor del control]]),AND(Tabla135[[#This Row],[No. de Control]]&gt;1,Tabla135[[#This Row],[Desplazamiento en la Matriz]]="Impacto"),AC1372-(AC1372*Tabla135[[#This Row],[Valor del control]]),AND(Tabla135[[#This Row],[No. de Control]]=1,Tabla135[[#This Row],[Desplazamiento en la Matriz]]="Probabilidad"),E1373,AND(Tabla135[[#This Row],[No. de Control]]&gt;1,Tabla135[[#This Row],[Desplazamiento en la Matriz]]="Probabilidad"),AC1372),""),"")</f>
        <v/>
      </c>
      <c r="AD1373" s="310">
        <f>IFERROR(_xlfn.MINIFS(Tabla135[Probabilidad residual],Tabla135[Id Riesgo],Tabla135[[#This Row],[Id Riesgo]]),"")</f>
        <v>0</v>
      </c>
      <c r="AE1373" s="310">
        <f>IFERROR(_xlfn.MINIFS(Tabla135[Impacto residual],Tabla135[Id Riesgo],Tabla135[[#This Row],[Id Riesgo]]),"")</f>
        <v>0</v>
      </c>
      <c r="AF1373" s="310" t="str" cm="1">
        <f t="array" ref="AF137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73" s="310" t="str" cm="1">
        <f t="array" ref="AG137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7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73" s="213"/>
      <c r="AJ1373" s="727">
        <f>_xlfn.MINIFS(Tabla135[Probabilidad residual],Tabla135[Id Riesgo],Tabla135[[#This Row],[Id Riesgo]])</f>
        <v>0</v>
      </c>
      <c r="AK1373" s="727">
        <f>_xlfn.MINIFS(Tabla135[Impacto residual],Tabla135[Id Riesgo],Tabla135[[#This Row],[Id Riesgo]])</f>
        <v>0</v>
      </c>
      <c r="AL1373" s="727"/>
      <c r="AM1373" s="727"/>
      <c r="AN1373" s="213"/>
      <c r="AO1373" s="213"/>
      <c r="AP1373" s="213"/>
      <c r="AQ1373" s="213"/>
      <c r="AR1373" s="213"/>
      <c r="AS1373" s="213"/>
      <c r="AT1373" s="213"/>
      <c r="AU1373" s="213"/>
      <c r="AV1373" s="213"/>
      <c r="AW1373" s="213"/>
      <c r="AX1373" s="213"/>
      <c r="AY1373" s="213"/>
    </row>
    <row r="1374" spans="1:51" ht="14.6" x14ac:dyDescent="0.4">
      <c r="A1374" s="735" t="str">
        <f>Tabla135[[#This Row],[Id Riesgo]]</f>
        <v>RC137</v>
      </c>
      <c r="B1374" s="736" t="str">
        <f>Tabla135[[#This Row],[Riesgo]]</f>
        <v/>
      </c>
      <c r="C1374" s="742" t="b">
        <f>Tabla135[[#This Row],[Identificado en paso 1 y 2?]]</f>
        <v>0</v>
      </c>
      <c r="D1374" s="727" t="str">
        <f>_xlfn.XLOOKUP(Tabla135[[#This Row],[Id Riesgo]],Tabla13[Id Riesgo],Tabla13[Probabilidad],"",1)</f>
        <v/>
      </c>
      <c r="E1374" s="727" t="str">
        <f>IF(C1374=TRUE,_xlfn.XLOOKUP(Tabla135[[#This Row],[Id Riesgo]],Tabla13[Id Riesgo],Tabla13[Porcentaje Impacto],"",1),"")</f>
        <v/>
      </c>
      <c r="F1374" s="290" t="str">
        <f t="shared" si="136"/>
        <v>RC137</v>
      </c>
      <c r="G1374" s="415" t="b">
        <f>_xlfn.XLOOKUP(F1374,Tabla13[Id Riesgo],Tabla13[Registro diligenciado],FALSE,1)</f>
        <v>0</v>
      </c>
      <c r="H1374" s="290" t="str">
        <f>IF(G1374,_xlfn.XLOOKUP(F1374,Tabla6[Id Riesgo],Tabla6[DESCRIPCIÓN DEL RIESGO],FALSE,1),"")</f>
        <v/>
      </c>
      <c r="I1374" s="327" t="str">
        <f>_xlfn.XLOOKUP(Tabla135[[#This Row],[Id Riesgo]],Tabla13[Id Riesgo],Tabla13[Probabilidad])</f>
        <v/>
      </c>
      <c r="J1374" s="327" t="str">
        <f>_xlfn.XLOOKUP(Tabla135[[#This Row],[Id Riesgo]],Tabla13[Id Riesgo],Tabla13[Porcentaje Impacto],"",1)</f>
        <v/>
      </c>
      <c r="K1374" s="311">
        <v>3</v>
      </c>
      <c r="L1374" s="314"/>
      <c r="M1374" s="314"/>
      <c r="N1374" s="314"/>
      <c r="O1374" s="295"/>
      <c r="P1374" s="314"/>
      <c r="Q1374" s="328" t="str">
        <f>_xlfn.TEXTJOIN(" ",TRUE,Tabla135[[#This Row],[Actividad - Acción ¿Qué?
Inicia con verbo]],Tabla135[[#This Row],[Complemento
(Observaciones o desviaciones)]])</f>
        <v/>
      </c>
      <c r="R1374" s="295"/>
      <c r="S1374" s="327" t="str">
        <f>_xlfn.XLOOKUP(Tabla135[[#This Row],[Tipo de control]],Tabla7[Tipo de control],Tabla7[Peso],"",1)</f>
        <v/>
      </c>
      <c r="T1374" s="290" t="str">
        <f>_xlfn.XLOOKUP(Tabla135[[#This Row],[Tipo de control]],Tabla7[Tipo de control],Tabla7[Afectación matriz],"",1)</f>
        <v/>
      </c>
      <c r="U1374" s="295"/>
      <c r="V1374" s="327" t="str">
        <f>_xlfn.XLOOKUP(Tabla135[[#This Row],[Implementación]],Tabla11[Implementación],Tabla11[Peso],"",1)</f>
        <v/>
      </c>
      <c r="W1374" s="295"/>
      <c r="X1374" s="295"/>
      <c r="Y1374" s="295"/>
      <c r="Z1374" s="295"/>
      <c r="AA1374" s="310" t="str">
        <f>IFERROR(Tabla135[[#This Row],[Peso del control]]+Tabla135[[#This Row],[Peso de la implementación]],"")</f>
        <v/>
      </c>
      <c r="AB1374" s="310" t="str" cm="1">
        <f t="array" ref="AB1374">IFERROR(IF(Tabla135[[#This Row],[Registro diligenciado]]=TRUE,_xlfn.IFS(AND(Tabla135[[#This Row],[No. de Control]]=1,Tabla135[[#This Row],[Desplazamiento en la Matriz]]="Probabilidad"),D1374-(D1374*Tabla135[[#This Row],[Valor del control]]),AND(Tabla135[[#This Row],[No. de Control]]&gt;1,Tabla135[[#This Row],[Desplazamiento en la Matriz]]="Probabilidad"),AB1373-(AB1373*Tabla135[[#This Row],[Valor del control]]),AND(Tabla135[[#This Row],[No. de Control]]=1,Tabla135[[#This Row],[Desplazamiento en la Matriz]]="Impacto"),D1374,AND(Tabla135[[#This Row],[No. de Control]]&gt;1,Tabla135[[#This Row],[Desplazamiento en la Matriz]]="Impacto"),AB1373),""),"")</f>
        <v/>
      </c>
      <c r="AC1374" s="310" t="str" cm="1">
        <f t="array" ref="AC1374">IFERROR(IF(Tabla135[[#This Row],[Registro diligenciado]]=TRUE,_xlfn.IFS(AND(Tabla135[[#This Row],[No. de Control]]=1,Tabla135[[#This Row],[Desplazamiento en la Matriz]]="Impacto"),E1374-(E1374*Tabla135[[#This Row],[Valor del control]]),AND(Tabla135[[#This Row],[No. de Control]]&gt;1,Tabla135[[#This Row],[Desplazamiento en la Matriz]]="Impacto"),AC1373-(AC1373*Tabla135[[#This Row],[Valor del control]]),AND(Tabla135[[#This Row],[No. de Control]]=1,Tabla135[[#This Row],[Desplazamiento en la Matriz]]="Probabilidad"),E1374,AND(Tabla135[[#This Row],[No. de Control]]&gt;1,Tabla135[[#This Row],[Desplazamiento en la Matriz]]="Probabilidad"),AC1373),""),"")</f>
        <v/>
      </c>
      <c r="AD1374" s="310">
        <f>IFERROR(_xlfn.MINIFS(Tabla135[Probabilidad residual],Tabla135[Id Riesgo],Tabla135[[#This Row],[Id Riesgo]]),"")</f>
        <v>0</v>
      </c>
      <c r="AE1374" s="310">
        <f>IFERROR(_xlfn.MINIFS(Tabla135[Impacto residual],Tabla135[Id Riesgo],Tabla135[[#This Row],[Id Riesgo]]),"")</f>
        <v>0</v>
      </c>
      <c r="AF1374" s="310" t="str" cm="1">
        <f t="array" ref="AF137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74" s="310" t="str" cm="1">
        <f t="array" ref="AG137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7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74" s="213"/>
      <c r="AJ1374" s="727">
        <f>_xlfn.MINIFS(Tabla135[Probabilidad residual],Tabla135[Id Riesgo],Tabla135[[#This Row],[Id Riesgo]])</f>
        <v>0</v>
      </c>
      <c r="AK1374" s="727">
        <f>_xlfn.MINIFS(Tabla135[Impacto residual],Tabla135[Id Riesgo],Tabla135[[#This Row],[Id Riesgo]])</f>
        <v>0</v>
      </c>
      <c r="AL1374" s="727"/>
      <c r="AM1374" s="727"/>
      <c r="AN1374" s="213"/>
      <c r="AO1374" s="213"/>
      <c r="AP1374" s="213"/>
      <c r="AQ1374" s="213"/>
      <c r="AR1374" s="213"/>
      <c r="AS1374" s="213"/>
      <c r="AT1374" s="213"/>
      <c r="AU1374" s="213"/>
      <c r="AV1374" s="213"/>
      <c r="AW1374" s="213"/>
      <c r="AX1374" s="213"/>
      <c r="AY1374" s="213"/>
    </row>
    <row r="1375" spans="1:51" ht="14.6" x14ac:dyDescent="0.4">
      <c r="A1375" s="735" t="str">
        <f>Tabla135[[#This Row],[Id Riesgo]]</f>
        <v>RC137</v>
      </c>
      <c r="B1375" s="736" t="str">
        <f>Tabla135[[#This Row],[Riesgo]]</f>
        <v/>
      </c>
      <c r="C1375" s="742" t="b">
        <f>Tabla135[[#This Row],[Identificado en paso 1 y 2?]]</f>
        <v>0</v>
      </c>
      <c r="D1375" s="727" t="str">
        <f>_xlfn.XLOOKUP(Tabla135[[#This Row],[Id Riesgo]],Tabla13[Id Riesgo],Tabla13[Probabilidad],"",1)</f>
        <v/>
      </c>
      <c r="E1375" s="727" t="str">
        <f>IF(C1375=TRUE,_xlfn.XLOOKUP(Tabla135[[#This Row],[Id Riesgo]],Tabla13[Id Riesgo],Tabla13[Porcentaje Impacto],"",1),"")</f>
        <v/>
      </c>
      <c r="F1375" s="290" t="str">
        <f t="shared" si="136"/>
        <v>RC137</v>
      </c>
      <c r="G1375" s="415" t="b">
        <f>_xlfn.XLOOKUP(F1375,Tabla13[Id Riesgo],Tabla13[Registro diligenciado],FALSE,1)</f>
        <v>0</v>
      </c>
      <c r="H1375" s="290" t="str">
        <f>IF(G1375,_xlfn.XLOOKUP(F1375,Tabla6[Id Riesgo],Tabla6[DESCRIPCIÓN DEL RIESGO],FALSE,1),"")</f>
        <v/>
      </c>
      <c r="I1375" s="327" t="str">
        <f>_xlfn.XLOOKUP(Tabla135[[#This Row],[Id Riesgo]],Tabla13[Id Riesgo],Tabla13[Probabilidad])</f>
        <v/>
      </c>
      <c r="J1375" s="327" t="str">
        <f>_xlfn.XLOOKUP(Tabla135[[#This Row],[Id Riesgo]],Tabla13[Id Riesgo],Tabla13[Porcentaje Impacto],"",1)</f>
        <v/>
      </c>
      <c r="K1375" s="311">
        <v>4</v>
      </c>
      <c r="L1375" s="314"/>
      <c r="M1375" s="314"/>
      <c r="N1375" s="314"/>
      <c r="O1375" s="295"/>
      <c r="P1375" s="314"/>
      <c r="Q1375" s="328" t="str">
        <f>_xlfn.TEXTJOIN(" ",TRUE,Tabla135[[#This Row],[Actividad - Acción ¿Qué?
Inicia con verbo]],Tabla135[[#This Row],[Complemento
(Observaciones o desviaciones)]])</f>
        <v/>
      </c>
      <c r="R1375" s="295"/>
      <c r="S1375" s="327" t="str">
        <f>_xlfn.XLOOKUP(Tabla135[[#This Row],[Tipo de control]],Tabla7[Tipo de control],Tabla7[Peso],"",1)</f>
        <v/>
      </c>
      <c r="T1375" s="290" t="str">
        <f>_xlfn.XLOOKUP(Tabla135[[#This Row],[Tipo de control]],Tabla7[Tipo de control],Tabla7[Afectación matriz],"",1)</f>
        <v/>
      </c>
      <c r="U1375" s="295"/>
      <c r="V1375" s="327" t="str">
        <f>_xlfn.XLOOKUP(Tabla135[[#This Row],[Implementación]],Tabla11[Implementación],Tabla11[Peso],"",1)</f>
        <v/>
      </c>
      <c r="W1375" s="295"/>
      <c r="X1375" s="295"/>
      <c r="Y1375" s="295"/>
      <c r="Z1375" s="295"/>
      <c r="AA1375" s="310" t="str">
        <f>IFERROR(Tabla135[[#This Row],[Peso del control]]+Tabla135[[#This Row],[Peso de la implementación]],"")</f>
        <v/>
      </c>
      <c r="AB1375" s="310" t="str" cm="1">
        <f t="array" ref="AB1375">IFERROR(IF(Tabla135[[#This Row],[Registro diligenciado]]=TRUE,_xlfn.IFS(AND(Tabla135[[#This Row],[No. de Control]]=1,Tabla135[[#This Row],[Desplazamiento en la Matriz]]="Probabilidad"),D1375-(D1375*Tabla135[[#This Row],[Valor del control]]),AND(Tabla135[[#This Row],[No. de Control]]&gt;1,Tabla135[[#This Row],[Desplazamiento en la Matriz]]="Probabilidad"),AB1374-(AB1374*Tabla135[[#This Row],[Valor del control]]),AND(Tabla135[[#This Row],[No. de Control]]=1,Tabla135[[#This Row],[Desplazamiento en la Matriz]]="Impacto"),D1375,AND(Tabla135[[#This Row],[No. de Control]]&gt;1,Tabla135[[#This Row],[Desplazamiento en la Matriz]]="Impacto"),AB1374),""),"")</f>
        <v/>
      </c>
      <c r="AC1375" s="310" t="str" cm="1">
        <f t="array" ref="AC1375">IFERROR(IF(Tabla135[[#This Row],[Registro diligenciado]]=TRUE,_xlfn.IFS(AND(Tabla135[[#This Row],[No. de Control]]=1,Tabla135[[#This Row],[Desplazamiento en la Matriz]]="Impacto"),E1375-(E1375*Tabla135[[#This Row],[Valor del control]]),AND(Tabla135[[#This Row],[No. de Control]]&gt;1,Tabla135[[#This Row],[Desplazamiento en la Matriz]]="Impacto"),AC1374-(AC1374*Tabla135[[#This Row],[Valor del control]]),AND(Tabla135[[#This Row],[No. de Control]]=1,Tabla135[[#This Row],[Desplazamiento en la Matriz]]="Probabilidad"),E1375,AND(Tabla135[[#This Row],[No. de Control]]&gt;1,Tabla135[[#This Row],[Desplazamiento en la Matriz]]="Probabilidad"),AC1374),""),"")</f>
        <v/>
      </c>
      <c r="AD1375" s="310">
        <f>IFERROR(_xlfn.MINIFS(Tabla135[Probabilidad residual],Tabla135[Id Riesgo],Tabla135[[#This Row],[Id Riesgo]]),"")</f>
        <v>0</v>
      </c>
      <c r="AE1375" s="310">
        <f>IFERROR(_xlfn.MINIFS(Tabla135[Impacto residual],Tabla135[Id Riesgo],Tabla135[[#This Row],[Id Riesgo]]),"")</f>
        <v>0</v>
      </c>
      <c r="AF1375" s="310" t="str" cm="1">
        <f t="array" ref="AF137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75" s="310" t="str" cm="1">
        <f t="array" ref="AG137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7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75" s="213"/>
      <c r="AJ1375" s="727">
        <f>_xlfn.MINIFS(Tabla135[Probabilidad residual],Tabla135[Id Riesgo],Tabla135[[#This Row],[Id Riesgo]])</f>
        <v>0</v>
      </c>
      <c r="AK1375" s="727">
        <f>_xlfn.MINIFS(Tabla135[Impacto residual],Tabla135[Id Riesgo],Tabla135[[#This Row],[Id Riesgo]])</f>
        <v>0</v>
      </c>
      <c r="AL1375" s="727"/>
      <c r="AM1375" s="727"/>
      <c r="AN1375" s="213"/>
      <c r="AO1375" s="213"/>
      <c r="AP1375" s="213"/>
      <c r="AQ1375" s="213"/>
      <c r="AR1375" s="213"/>
      <c r="AS1375" s="213"/>
      <c r="AT1375" s="213"/>
      <c r="AU1375" s="213"/>
      <c r="AV1375" s="213"/>
      <c r="AW1375" s="213"/>
      <c r="AX1375" s="213"/>
      <c r="AY1375" s="213"/>
    </row>
    <row r="1376" spans="1:51" ht="14.6" x14ac:dyDescent="0.4">
      <c r="A1376" s="735" t="str">
        <f>Tabla135[[#This Row],[Id Riesgo]]</f>
        <v>RC137</v>
      </c>
      <c r="B1376" s="736" t="str">
        <f>Tabla135[[#This Row],[Riesgo]]</f>
        <v/>
      </c>
      <c r="C1376" s="742" t="b">
        <f>Tabla135[[#This Row],[Identificado en paso 1 y 2?]]</f>
        <v>0</v>
      </c>
      <c r="D1376" s="727" t="str">
        <f>_xlfn.XLOOKUP(Tabla135[[#This Row],[Id Riesgo]],Tabla13[Id Riesgo],Tabla13[Probabilidad],"",1)</f>
        <v/>
      </c>
      <c r="E1376" s="727" t="str">
        <f>IF(C1376=TRUE,_xlfn.XLOOKUP(Tabla135[[#This Row],[Id Riesgo]],Tabla13[Id Riesgo],Tabla13[Porcentaje Impacto],"",1),"")</f>
        <v/>
      </c>
      <c r="F1376" s="290" t="str">
        <f t="shared" si="136"/>
        <v>RC137</v>
      </c>
      <c r="G1376" s="415" t="b">
        <f>_xlfn.XLOOKUP(F1376,Tabla13[Id Riesgo],Tabla13[Registro diligenciado],FALSE,1)</f>
        <v>0</v>
      </c>
      <c r="H1376" s="290" t="str">
        <f>IF(G1376,_xlfn.XLOOKUP(F1376,Tabla6[Id Riesgo],Tabla6[DESCRIPCIÓN DEL RIESGO],FALSE,1),"")</f>
        <v/>
      </c>
      <c r="I1376" s="327" t="str">
        <f>_xlfn.XLOOKUP(Tabla135[[#This Row],[Id Riesgo]],Tabla13[Id Riesgo],Tabla13[Probabilidad])</f>
        <v/>
      </c>
      <c r="J1376" s="327" t="str">
        <f>_xlfn.XLOOKUP(Tabla135[[#This Row],[Id Riesgo]],Tabla13[Id Riesgo],Tabla13[Porcentaje Impacto],"",1)</f>
        <v/>
      </c>
      <c r="K1376" s="311">
        <v>5</v>
      </c>
      <c r="L1376" s="314"/>
      <c r="M1376" s="314"/>
      <c r="N1376" s="314"/>
      <c r="O1376" s="295"/>
      <c r="P1376" s="314"/>
      <c r="Q1376" s="328" t="str">
        <f>_xlfn.TEXTJOIN(" ",TRUE,Tabla135[[#This Row],[Actividad - Acción ¿Qué?
Inicia con verbo]],Tabla135[[#This Row],[Complemento
(Observaciones o desviaciones)]])</f>
        <v/>
      </c>
      <c r="R1376" s="295"/>
      <c r="S1376" s="327" t="str">
        <f>_xlfn.XLOOKUP(Tabla135[[#This Row],[Tipo de control]],Tabla7[Tipo de control],Tabla7[Peso],"",1)</f>
        <v/>
      </c>
      <c r="T1376" s="290" t="str">
        <f>_xlfn.XLOOKUP(Tabla135[[#This Row],[Tipo de control]],Tabla7[Tipo de control],Tabla7[Afectación matriz],"",1)</f>
        <v/>
      </c>
      <c r="U1376" s="295"/>
      <c r="V1376" s="327" t="str">
        <f>_xlfn.XLOOKUP(Tabla135[[#This Row],[Implementación]],Tabla11[Implementación],Tabla11[Peso],"",1)</f>
        <v/>
      </c>
      <c r="W1376" s="295"/>
      <c r="X1376" s="295"/>
      <c r="Y1376" s="295"/>
      <c r="Z1376" s="295"/>
      <c r="AA1376" s="310" t="str">
        <f>IFERROR(Tabla135[[#This Row],[Peso del control]]+Tabla135[[#This Row],[Peso de la implementación]],"")</f>
        <v/>
      </c>
      <c r="AB1376" s="310" t="str" cm="1">
        <f t="array" ref="AB1376">IFERROR(IF(Tabla135[[#This Row],[Registro diligenciado]]=TRUE,_xlfn.IFS(AND(Tabla135[[#This Row],[No. de Control]]=1,Tabla135[[#This Row],[Desplazamiento en la Matriz]]="Probabilidad"),D1376-(D1376*Tabla135[[#This Row],[Valor del control]]),AND(Tabla135[[#This Row],[No. de Control]]&gt;1,Tabla135[[#This Row],[Desplazamiento en la Matriz]]="Probabilidad"),AB1375-(AB1375*Tabla135[[#This Row],[Valor del control]]),AND(Tabla135[[#This Row],[No. de Control]]=1,Tabla135[[#This Row],[Desplazamiento en la Matriz]]="Impacto"),D1376,AND(Tabla135[[#This Row],[No. de Control]]&gt;1,Tabla135[[#This Row],[Desplazamiento en la Matriz]]="Impacto"),AB1375),""),"")</f>
        <v/>
      </c>
      <c r="AC1376" s="310" t="str" cm="1">
        <f t="array" ref="AC1376">IFERROR(IF(Tabla135[[#This Row],[Registro diligenciado]]=TRUE,_xlfn.IFS(AND(Tabla135[[#This Row],[No. de Control]]=1,Tabla135[[#This Row],[Desplazamiento en la Matriz]]="Impacto"),E1376-(E1376*Tabla135[[#This Row],[Valor del control]]),AND(Tabla135[[#This Row],[No. de Control]]&gt;1,Tabla135[[#This Row],[Desplazamiento en la Matriz]]="Impacto"),AC1375-(AC1375*Tabla135[[#This Row],[Valor del control]]),AND(Tabla135[[#This Row],[No. de Control]]=1,Tabla135[[#This Row],[Desplazamiento en la Matriz]]="Probabilidad"),E1376,AND(Tabla135[[#This Row],[No. de Control]]&gt;1,Tabla135[[#This Row],[Desplazamiento en la Matriz]]="Probabilidad"),AC1375),""),"")</f>
        <v/>
      </c>
      <c r="AD1376" s="310">
        <f>IFERROR(_xlfn.MINIFS(Tabla135[Probabilidad residual],Tabla135[Id Riesgo],Tabla135[[#This Row],[Id Riesgo]]),"")</f>
        <v>0</v>
      </c>
      <c r="AE1376" s="310">
        <f>IFERROR(_xlfn.MINIFS(Tabla135[Impacto residual],Tabla135[Id Riesgo],Tabla135[[#This Row],[Id Riesgo]]),"")</f>
        <v>0</v>
      </c>
      <c r="AF1376" s="310" t="str" cm="1">
        <f t="array" ref="AF137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76" s="310" t="str" cm="1">
        <f t="array" ref="AG137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7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76" s="213"/>
      <c r="AJ1376" s="727">
        <f>_xlfn.MINIFS(Tabla135[Probabilidad residual],Tabla135[Id Riesgo],Tabla135[[#This Row],[Id Riesgo]])</f>
        <v>0</v>
      </c>
      <c r="AK1376" s="727">
        <f>_xlfn.MINIFS(Tabla135[Impacto residual],Tabla135[Id Riesgo],Tabla135[[#This Row],[Id Riesgo]])</f>
        <v>0</v>
      </c>
      <c r="AL1376" s="727"/>
      <c r="AM1376" s="727"/>
      <c r="AN1376" s="213"/>
      <c r="AO1376" s="213"/>
      <c r="AP1376" s="213"/>
      <c r="AQ1376" s="213"/>
      <c r="AR1376" s="213"/>
      <c r="AS1376" s="213"/>
      <c r="AT1376" s="213"/>
      <c r="AU1376" s="213"/>
      <c r="AV1376" s="213"/>
      <c r="AW1376" s="213"/>
      <c r="AX1376" s="213"/>
      <c r="AY1376" s="213"/>
    </row>
    <row r="1377" spans="1:51" ht="14.6" x14ac:dyDescent="0.4">
      <c r="A1377" s="735" t="str">
        <f>Tabla135[[#This Row],[Id Riesgo]]</f>
        <v>RC137</v>
      </c>
      <c r="B1377" s="736" t="str">
        <f>Tabla135[[#This Row],[Riesgo]]</f>
        <v/>
      </c>
      <c r="C1377" s="742" t="b">
        <f>Tabla135[[#This Row],[Identificado en paso 1 y 2?]]</f>
        <v>0</v>
      </c>
      <c r="D1377" s="727" t="str">
        <f>_xlfn.XLOOKUP(Tabla135[[#This Row],[Id Riesgo]],Tabla13[Id Riesgo],Tabla13[Probabilidad],"",1)</f>
        <v/>
      </c>
      <c r="E1377" s="727" t="str">
        <f>IF(C1377=TRUE,_xlfn.XLOOKUP(Tabla135[[#This Row],[Id Riesgo]],Tabla13[Id Riesgo],Tabla13[Porcentaje Impacto],"",1),"")</f>
        <v/>
      </c>
      <c r="F1377" s="290" t="str">
        <f t="shared" si="136"/>
        <v>RC137</v>
      </c>
      <c r="G1377" s="415" t="b">
        <f>_xlfn.XLOOKUP(F1377,Tabla13[Id Riesgo],Tabla13[Registro diligenciado],FALSE,1)</f>
        <v>0</v>
      </c>
      <c r="H1377" s="290" t="str">
        <f>IF(G1377,_xlfn.XLOOKUP(F1377,Tabla6[Id Riesgo],Tabla6[DESCRIPCIÓN DEL RIESGO],FALSE,1),"")</f>
        <v/>
      </c>
      <c r="I1377" s="327" t="str">
        <f>_xlfn.XLOOKUP(Tabla135[[#This Row],[Id Riesgo]],Tabla13[Id Riesgo],Tabla13[Probabilidad])</f>
        <v/>
      </c>
      <c r="J1377" s="327" t="str">
        <f>_xlfn.XLOOKUP(Tabla135[[#This Row],[Id Riesgo]],Tabla13[Id Riesgo],Tabla13[Porcentaje Impacto],"",1)</f>
        <v/>
      </c>
      <c r="K1377" s="311">
        <v>6</v>
      </c>
      <c r="L1377" s="314"/>
      <c r="M1377" s="314"/>
      <c r="N1377" s="314"/>
      <c r="O1377" s="295"/>
      <c r="P1377" s="314"/>
      <c r="Q1377" s="328" t="str">
        <f>_xlfn.TEXTJOIN(" ",TRUE,Tabla135[[#This Row],[Actividad - Acción ¿Qué?
Inicia con verbo]],Tabla135[[#This Row],[Complemento
(Observaciones o desviaciones)]])</f>
        <v/>
      </c>
      <c r="R1377" s="295"/>
      <c r="S1377" s="327" t="str">
        <f>_xlfn.XLOOKUP(Tabla135[[#This Row],[Tipo de control]],Tabla7[Tipo de control],Tabla7[Peso],"",1)</f>
        <v/>
      </c>
      <c r="T1377" s="290" t="str">
        <f>_xlfn.XLOOKUP(Tabla135[[#This Row],[Tipo de control]],Tabla7[Tipo de control],Tabla7[Afectación matriz],"",1)</f>
        <v/>
      </c>
      <c r="U1377" s="295"/>
      <c r="V1377" s="327" t="str">
        <f>_xlfn.XLOOKUP(Tabla135[[#This Row],[Implementación]],Tabla11[Implementación],Tabla11[Peso],"",1)</f>
        <v/>
      </c>
      <c r="W1377" s="295"/>
      <c r="X1377" s="295"/>
      <c r="Y1377" s="295"/>
      <c r="Z1377" s="295"/>
      <c r="AA1377" s="310" t="str">
        <f>IFERROR(Tabla135[[#This Row],[Peso del control]]+Tabla135[[#This Row],[Peso de la implementación]],"")</f>
        <v/>
      </c>
      <c r="AB1377" s="310" t="str" cm="1">
        <f t="array" ref="AB1377">IFERROR(IF(Tabla135[[#This Row],[Registro diligenciado]]=TRUE,_xlfn.IFS(AND(Tabla135[[#This Row],[No. de Control]]=1,Tabla135[[#This Row],[Desplazamiento en la Matriz]]="Probabilidad"),D1377-(D1377*Tabla135[[#This Row],[Valor del control]]),AND(Tabla135[[#This Row],[No. de Control]]&gt;1,Tabla135[[#This Row],[Desplazamiento en la Matriz]]="Probabilidad"),AB1376-(AB1376*Tabla135[[#This Row],[Valor del control]]),AND(Tabla135[[#This Row],[No. de Control]]=1,Tabla135[[#This Row],[Desplazamiento en la Matriz]]="Impacto"),D1377,AND(Tabla135[[#This Row],[No. de Control]]&gt;1,Tabla135[[#This Row],[Desplazamiento en la Matriz]]="Impacto"),AB1376),""),"")</f>
        <v/>
      </c>
      <c r="AC1377" s="310" t="str" cm="1">
        <f t="array" ref="AC1377">IFERROR(IF(Tabla135[[#This Row],[Registro diligenciado]]=TRUE,_xlfn.IFS(AND(Tabla135[[#This Row],[No. de Control]]=1,Tabla135[[#This Row],[Desplazamiento en la Matriz]]="Impacto"),E1377-(E1377*Tabla135[[#This Row],[Valor del control]]),AND(Tabla135[[#This Row],[No. de Control]]&gt;1,Tabla135[[#This Row],[Desplazamiento en la Matriz]]="Impacto"),AC1376-(AC1376*Tabla135[[#This Row],[Valor del control]]),AND(Tabla135[[#This Row],[No. de Control]]=1,Tabla135[[#This Row],[Desplazamiento en la Matriz]]="Probabilidad"),E1377,AND(Tabla135[[#This Row],[No. de Control]]&gt;1,Tabla135[[#This Row],[Desplazamiento en la Matriz]]="Probabilidad"),AC1376),""),"")</f>
        <v/>
      </c>
      <c r="AD1377" s="310">
        <f>IFERROR(_xlfn.MINIFS(Tabla135[Probabilidad residual],Tabla135[Id Riesgo],Tabla135[[#This Row],[Id Riesgo]]),"")</f>
        <v>0</v>
      </c>
      <c r="AE1377" s="310">
        <f>IFERROR(_xlfn.MINIFS(Tabla135[Impacto residual],Tabla135[Id Riesgo],Tabla135[[#This Row],[Id Riesgo]]),"")</f>
        <v>0</v>
      </c>
      <c r="AF1377" s="310" t="str" cm="1">
        <f t="array" ref="AF137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77" s="310" t="str" cm="1">
        <f t="array" ref="AG137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7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77" s="213"/>
      <c r="AJ1377" s="727">
        <f>_xlfn.MINIFS(Tabla135[Probabilidad residual],Tabla135[Id Riesgo],Tabla135[[#This Row],[Id Riesgo]])</f>
        <v>0</v>
      </c>
      <c r="AK1377" s="727">
        <f>_xlfn.MINIFS(Tabla135[Impacto residual],Tabla135[Id Riesgo],Tabla135[[#This Row],[Id Riesgo]])</f>
        <v>0</v>
      </c>
      <c r="AL1377" s="727"/>
      <c r="AM1377" s="727"/>
      <c r="AN1377" s="213"/>
      <c r="AO1377" s="213"/>
      <c r="AP1377" s="213"/>
      <c r="AQ1377" s="213"/>
      <c r="AR1377" s="213"/>
      <c r="AS1377" s="213"/>
      <c r="AT1377" s="213"/>
      <c r="AU1377" s="213"/>
      <c r="AV1377" s="213"/>
      <c r="AW1377" s="213"/>
      <c r="AX1377" s="213"/>
      <c r="AY1377" s="213"/>
    </row>
    <row r="1378" spans="1:51" ht="14.6" x14ac:dyDescent="0.4">
      <c r="A1378" s="735" t="str">
        <f>Tabla135[[#This Row],[Id Riesgo]]</f>
        <v>RC137</v>
      </c>
      <c r="B1378" s="736" t="str">
        <f>Tabla135[[#This Row],[Riesgo]]</f>
        <v/>
      </c>
      <c r="C1378" s="742" t="b">
        <f>Tabla135[[#This Row],[Identificado en paso 1 y 2?]]</f>
        <v>0</v>
      </c>
      <c r="D1378" s="727" t="str">
        <f>_xlfn.XLOOKUP(Tabla135[[#This Row],[Id Riesgo]],Tabla13[Id Riesgo],Tabla13[Probabilidad],"",1)</f>
        <v/>
      </c>
      <c r="E1378" s="727" t="str">
        <f>IF(C1378=TRUE,_xlfn.XLOOKUP(Tabla135[[#This Row],[Id Riesgo]],Tabla13[Id Riesgo],Tabla13[Porcentaje Impacto],"",1),"")</f>
        <v/>
      </c>
      <c r="F1378" s="290" t="str">
        <f t="shared" si="136"/>
        <v>RC137</v>
      </c>
      <c r="G1378" s="415" t="b">
        <f>_xlfn.XLOOKUP(F1378,Tabla13[Id Riesgo],Tabla13[Registro diligenciado],FALSE,1)</f>
        <v>0</v>
      </c>
      <c r="H1378" s="290" t="str">
        <f>IF(G1378,_xlfn.XLOOKUP(F1378,Tabla6[Id Riesgo],Tabla6[DESCRIPCIÓN DEL RIESGO],FALSE,1),"")</f>
        <v/>
      </c>
      <c r="I1378" s="327" t="str">
        <f>_xlfn.XLOOKUP(Tabla135[[#This Row],[Id Riesgo]],Tabla13[Id Riesgo],Tabla13[Probabilidad])</f>
        <v/>
      </c>
      <c r="J1378" s="327" t="str">
        <f>_xlfn.XLOOKUP(Tabla135[[#This Row],[Id Riesgo]],Tabla13[Id Riesgo],Tabla13[Porcentaje Impacto],"",1)</f>
        <v/>
      </c>
      <c r="K1378" s="311">
        <v>7</v>
      </c>
      <c r="L1378" s="314"/>
      <c r="M1378" s="314"/>
      <c r="N1378" s="314"/>
      <c r="O1378" s="295"/>
      <c r="P1378" s="314"/>
      <c r="Q1378" s="328" t="str">
        <f>_xlfn.TEXTJOIN(" ",TRUE,Tabla135[[#This Row],[Actividad - Acción ¿Qué?
Inicia con verbo]],Tabla135[[#This Row],[Complemento
(Observaciones o desviaciones)]])</f>
        <v/>
      </c>
      <c r="R1378" s="295"/>
      <c r="S1378" s="327" t="str">
        <f>_xlfn.XLOOKUP(Tabla135[[#This Row],[Tipo de control]],Tabla7[Tipo de control],Tabla7[Peso],"",1)</f>
        <v/>
      </c>
      <c r="T1378" s="290" t="str">
        <f>_xlfn.XLOOKUP(Tabla135[[#This Row],[Tipo de control]],Tabla7[Tipo de control],Tabla7[Afectación matriz],"",1)</f>
        <v/>
      </c>
      <c r="U1378" s="295"/>
      <c r="V1378" s="327" t="str">
        <f>_xlfn.XLOOKUP(Tabla135[[#This Row],[Implementación]],Tabla11[Implementación],Tabla11[Peso],"",1)</f>
        <v/>
      </c>
      <c r="W1378" s="295"/>
      <c r="X1378" s="295"/>
      <c r="Y1378" s="295"/>
      <c r="Z1378" s="295"/>
      <c r="AA1378" s="310" t="str">
        <f>IFERROR(Tabla135[[#This Row],[Peso del control]]+Tabla135[[#This Row],[Peso de la implementación]],"")</f>
        <v/>
      </c>
      <c r="AB1378" s="310" t="str" cm="1">
        <f t="array" ref="AB1378">IFERROR(IF(Tabla135[[#This Row],[Registro diligenciado]]=TRUE,_xlfn.IFS(AND(Tabla135[[#This Row],[No. de Control]]=1,Tabla135[[#This Row],[Desplazamiento en la Matriz]]="Probabilidad"),D1378-(D1378*Tabla135[[#This Row],[Valor del control]]),AND(Tabla135[[#This Row],[No. de Control]]&gt;1,Tabla135[[#This Row],[Desplazamiento en la Matriz]]="Probabilidad"),AB1377-(AB1377*Tabla135[[#This Row],[Valor del control]]),AND(Tabla135[[#This Row],[No. de Control]]=1,Tabla135[[#This Row],[Desplazamiento en la Matriz]]="Impacto"),D1378,AND(Tabla135[[#This Row],[No. de Control]]&gt;1,Tabla135[[#This Row],[Desplazamiento en la Matriz]]="Impacto"),AB1377),""),"")</f>
        <v/>
      </c>
      <c r="AC1378" s="310" t="str" cm="1">
        <f t="array" ref="AC1378">IFERROR(IF(Tabla135[[#This Row],[Registro diligenciado]]=TRUE,_xlfn.IFS(AND(Tabla135[[#This Row],[No. de Control]]=1,Tabla135[[#This Row],[Desplazamiento en la Matriz]]="Impacto"),E1378-(E1378*Tabla135[[#This Row],[Valor del control]]),AND(Tabla135[[#This Row],[No. de Control]]&gt;1,Tabla135[[#This Row],[Desplazamiento en la Matriz]]="Impacto"),AC1377-(AC1377*Tabla135[[#This Row],[Valor del control]]),AND(Tabla135[[#This Row],[No. de Control]]=1,Tabla135[[#This Row],[Desplazamiento en la Matriz]]="Probabilidad"),E1378,AND(Tabla135[[#This Row],[No. de Control]]&gt;1,Tabla135[[#This Row],[Desplazamiento en la Matriz]]="Probabilidad"),AC1377),""),"")</f>
        <v/>
      </c>
      <c r="AD1378" s="310">
        <f>IFERROR(_xlfn.MINIFS(Tabla135[Probabilidad residual],Tabla135[Id Riesgo],Tabla135[[#This Row],[Id Riesgo]]),"")</f>
        <v>0</v>
      </c>
      <c r="AE1378" s="310">
        <f>IFERROR(_xlfn.MINIFS(Tabla135[Impacto residual],Tabla135[Id Riesgo],Tabla135[[#This Row],[Id Riesgo]]),"")</f>
        <v>0</v>
      </c>
      <c r="AF1378" s="310" t="str" cm="1">
        <f t="array" ref="AF137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78" s="310" t="str" cm="1">
        <f t="array" ref="AG137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7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78" s="213"/>
      <c r="AJ1378" s="727">
        <f>_xlfn.MINIFS(Tabla135[Probabilidad residual],Tabla135[Id Riesgo],Tabla135[[#This Row],[Id Riesgo]])</f>
        <v>0</v>
      </c>
      <c r="AK1378" s="727">
        <f>_xlfn.MINIFS(Tabla135[Impacto residual],Tabla135[Id Riesgo],Tabla135[[#This Row],[Id Riesgo]])</f>
        <v>0</v>
      </c>
      <c r="AL1378" s="727"/>
      <c r="AM1378" s="727"/>
      <c r="AN1378" s="213"/>
      <c r="AO1378" s="213"/>
      <c r="AP1378" s="213"/>
      <c r="AQ1378" s="213"/>
      <c r="AR1378" s="213"/>
      <c r="AS1378" s="213"/>
      <c r="AT1378" s="213"/>
      <c r="AU1378" s="213"/>
      <c r="AV1378" s="213"/>
      <c r="AW1378" s="213"/>
      <c r="AX1378" s="213"/>
      <c r="AY1378" s="213"/>
    </row>
    <row r="1379" spans="1:51" ht="14.6" x14ac:dyDescent="0.4">
      <c r="A1379" s="735" t="str">
        <f>Tabla135[[#This Row],[Id Riesgo]]</f>
        <v>RC137</v>
      </c>
      <c r="B1379" s="736" t="str">
        <f>Tabla135[[#This Row],[Riesgo]]</f>
        <v/>
      </c>
      <c r="C1379" s="742" t="b">
        <f>Tabla135[[#This Row],[Identificado en paso 1 y 2?]]</f>
        <v>0</v>
      </c>
      <c r="D1379" s="727" t="str">
        <f>_xlfn.XLOOKUP(Tabla135[[#This Row],[Id Riesgo]],Tabla13[Id Riesgo],Tabla13[Probabilidad],"",1)</f>
        <v/>
      </c>
      <c r="E1379" s="727" t="str">
        <f>IF(C1379=TRUE,_xlfn.XLOOKUP(Tabla135[[#This Row],[Id Riesgo]],Tabla13[Id Riesgo],Tabla13[Porcentaje Impacto],"",1),"")</f>
        <v/>
      </c>
      <c r="F1379" s="290" t="str">
        <f t="shared" si="136"/>
        <v>RC137</v>
      </c>
      <c r="G1379" s="415" t="b">
        <f>_xlfn.XLOOKUP(F1379,Tabla13[Id Riesgo],Tabla13[Registro diligenciado],FALSE,1)</f>
        <v>0</v>
      </c>
      <c r="H1379" s="290" t="str">
        <f>IF(G1379,_xlfn.XLOOKUP(F1379,Tabla6[Id Riesgo],Tabla6[DESCRIPCIÓN DEL RIESGO],FALSE,1),"")</f>
        <v/>
      </c>
      <c r="I1379" s="327" t="str">
        <f>_xlfn.XLOOKUP(Tabla135[[#This Row],[Id Riesgo]],Tabla13[Id Riesgo],Tabla13[Probabilidad])</f>
        <v/>
      </c>
      <c r="J1379" s="327" t="str">
        <f>_xlfn.XLOOKUP(Tabla135[[#This Row],[Id Riesgo]],Tabla13[Id Riesgo],Tabla13[Porcentaje Impacto],"",1)</f>
        <v/>
      </c>
      <c r="K1379" s="311">
        <v>8</v>
      </c>
      <c r="L1379" s="314"/>
      <c r="M1379" s="314"/>
      <c r="N1379" s="314"/>
      <c r="O1379" s="295"/>
      <c r="P1379" s="314"/>
      <c r="Q1379" s="328" t="str">
        <f>_xlfn.TEXTJOIN(" ",TRUE,Tabla135[[#This Row],[Actividad - Acción ¿Qué?
Inicia con verbo]],Tabla135[[#This Row],[Complemento
(Observaciones o desviaciones)]])</f>
        <v/>
      </c>
      <c r="R1379" s="295"/>
      <c r="S1379" s="327" t="str">
        <f>_xlfn.XLOOKUP(Tabla135[[#This Row],[Tipo de control]],Tabla7[Tipo de control],Tabla7[Peso],"",1)</f>
        <v/>
      </c>
      <c r="T1379" s="290" t="str">
        <f>_xlfn.XLOOKUP(Tabla135[[#This Row],[Tipo de control]],Tabla7[Tipo de control],Tabla7[Afectación matriz],"",1)</f>
        <v/>
      </c>
      <c r="U1379" s="295"/>
      <c r="V1379" s="327" t="str">
        <f>_xlfn.XLOOKUP(Tabla135[[#This Row],[Implementación]],Tabla11[Implementación],Tabla11[Peso],"",1)</f>
        <v/>
      </c>
      <c r="W1379" s="295"/>
      <c r="X1379" s="295"/>
      <c r="Y1379" s="295"/>
      <c r="Z1379" s="295"/>
      <c r="AA1379" s="310" t="str">
        <f>IFERROR(Tabla135[[#This Row],[Peso del control]]+Tabla135[[#This Row],[Peso de la implementación]],"")</f>
        <v/>
      </c>
      <c r="AB1379" s="310" t="str" cm="1">
        <f t="array" ref="AB1379">IFERROR(IF(Tabla135[[#This Row],[Registro diligenciado]]=TRUE,_xlfn.IFS(AND(Tabla135[[#This Row],[No. de Control]]=1,Tabla135[[#This Row],[Desplazamiento en la Matriz]]="Probabilidad"),D1379-(D1379*Tabla135[[#This Row],[Valor del control]]),AND(Tabla135[[#This Row],[No. de Control]]&gt;1,Tabla135[[#This Row],[Desplazamiento en la Matriz]]="Probabilidad"),AB1378-(AB1378*Tabla135[[#This Row],[Valor del control]]),AND(Tabla135[[#This Row],[No. de Control]]=1,Tabla135[[#This Row],[Desplazamiento en la Matriz]]="Impacto"),D1379,AND(Tabla135[[#This Row],[No. de Control]]&gt;1,Tabla135[[#This Row],[Desplazamiento en la Matriz]]="Impacto"),AB1378),""),"")</f>
        <v/>
      </c>
      <c r="AC1379" s="310" t="str" cm="1">
        <f t="array" ref="AC1379">IFERROR(IF(Tabla135[[#This Row],[Registro diligenciado]]=TRUE,_xlfn.IFS(AND(Tabla135[[#This Row],[No. de Control]]=1,Tabla135[[#This Row],[Desplazamiento en la Matriz]]="Impacto"),E1379-(E1379*Tabla135[[#This Row],[Valor del control]]),AND(Tabla135[[#This Row],[No. de Control]]&gt;1,Tabla135[[#This Row],[Desplazamiento en la Matriz]]="Impacto"),AC1378-(AC1378*Tabla135[[#This Row],[Valor del control]]),AND(Tabla135[[#This Row],[No. de Control]]=1,Tabla135[[#This Row],[Desplazamiento en la Matriz]]="Probabilidad"),E1379,AND(Tabla135[[#This Row],[No. de Control]]&gt;1,Tabla135[[#This Row],[Desplazamiento en la Matriz]]="Probabilidad"),AC1378),""),"")</f>
        <v/>
      </c>
      <c r="AD1379" s="310">
        <f>IFERROR(_xlfn.MINIFS(Tabla135[Probabilidad residual],Tabla135[Id Riesgo],Tabla135[[#This Row],[Id Riesgo]]),"")</f>
        <v>0</v>
      </c>
      <c r="AE1379" s="310">
        <f>IFERROR(_xlfn.MINIFS(Tabla135[Impacto residual],Tabla135[Id Riesgo],Tabla135[[#This Row],[Id Riesgo]]),"")</f>
        <v>0</v>
      </c>
      <c r="AF1379" s="310" t="str" cm="1">
        <f t="array" ref="AF137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79" s="310" t="str" cm="1">
        <f t="array" ref="AG137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7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79" s="213"/>
      <c r="AJ1379" s="727">
        <f>_xlfn.MINIFS(Tabla135[Probabilidad residual],Tabla135[Id Riesgo],Tabla135[[#This Row],[Id Riesgo]])</f>
        <v>0</v>
      </c>
      <c r="AK1379" s="727">
        <f>_xlfn.MINIFS(Tabla135[Impacto residual],Tabla135[Id Riesgo],Tabla135[[#This Row],[Id Riesgo]])</f>
        <v>0</v>
      </c>
      <c r="AL1379" s="727"/>
      <c r="AM1379" s="727"/>
      <c r="AN1379" s="213"/>
      <c r="AO1379" s="213"/>
      <c r="AP1379" s="213"/>
      <c r="AQ1379" s="213"/>
      <c r="AR1379" s="213"/>
      <c r="AS1379" s="213"/>
      <c r="AT1379" s="213"/>
      <c r="AU1379" s="213"/>
      <c r="AV1379" s="213"/>
      <c r="AW1379" s="213"/>
      <c r="AX1379" s="213"/>
      <c r="AY1379" s="213"/>
    </row>
    <row r="1380" spans="1:51" ht="14.6" x14ac:dyDescent="0.4">
      <c r="A1380" s="735" t="str">
        <f>Tabla135[[#This Row],[Id Riesgo]]</f>
        <v>RC137</v>
      </c>
      <c r="B1380" s="736" t="str">
        <f>Tabla135[[#This Row],[Riesgo]]</f>
        <v/>
      </c>
      <c r="C1380" s="742" t="b">
        <f>Tabla135[[#This Row],[Identificado en paso 1 y 2?]]</f>
        <v>0</v>
      </c>
      <c r="D1380" s="727" t="str">
        <f>_xlfn.XLOOKUP(Tabla135[[#This Row],[Id Riesgo]],Tabla13[Id Riesgo],Tabla13[Probabilidad],"",1)</f>
        <v/>
      </c>
      <c r="E1380" s="727" t="str">
        <f>IF(C1380=TRUE,_xlfn.XLOOKUP(Tabla135[[#This Row],[Id Riesgo]],Tabla13[Id Riesgo],Tabla13[Porcentaje Impacto],"",1),"")</f>
        <v/>
      </c>
      <c r="F1380" s="290" t="str">
        <f t="shared" si="136"/>
        <v>RC137</v>
      </c>
      <c r="G1380" s="415" t="b">
        <f>_xlfn.XLOOKUP(F1380,Tabla13[Id Riesgo],Tabla13[Registro diligenciado],FALSE,1)</f>
        <v>0</v>
      </c>
      <c r="H1380" s="290" t="str">
        <f>IF(G1380,_xlfn.XLOOKUP(F1380,Tabla6[Id Riesgo],Tabla6[DESCRIPCIÓN DEL RIESGO],FALSE,1),"")</f>
        <v/>
      </c>
      <c r="I1380" s="327" t="str">
        <f>_xlfn.XLOOKUP(Tabla135[[#This Row],[Id Riesgo]],Tabla13[Id Riesgo],Tabla13[Probabilidad])</f>
        <v/>
      </c>
      <c r="J1380" s="327" t="str">
        <f>_xlfn.XLOOKUP(Tabla135[[#This Row],[Id Riesgo]],Tabla13[Id Riesgo],Tabla13[Porcentaje Impacto],"",1)</f>
        <v/>
      </c>
      <c r="K1380" s="311">
        <v>9</v>
      </c>
      <c r="L1380" s="314"/>
      <c r="M1380" s="314"/>
      <c r="N1380" s="314"/>
      <c r="O1380" s="295"/>
      <c r="P1380" s="314"/>
      <c r="Q1380" s="328" t="str">
        <f>_xlfn.TEXTJOIN(" ",TRUE,Tabla135[[#This Row],[Actividad - Acción ¿Qué?
Inicia con verbo]],Tabla135[[#This Row],[Complemento
(Observaciones o desviaciones)]])</f>
        <v/>
      </c>
      <c r="R1380" s="295"/>
      <c r="S1380" s="327" t="str">
        <f>_xlfn.XLOOKUP(Tabla135[[#This Row],[Tipo de control]],Tabla7[Tipo de control],Tabla7[Peso],"",1)</f>
        <v/>
      </c>
      <c r="T1380" s="290" t="str">
        <f>_xlfn.XLOOKUP(Tabla135[[#This Row],[Tipo de control]],Tabla7[Tipo de control],Tabla7[Afectación matriz],"",1)</f>
        <v/>
      </c>
      <c r="U1380" s="295"/>
      <c r="V1380" s="327" t="str">
        <f>_xlfn.XLOOKUP(Tabla135[[#This Row],[Implementación]],Tabla11[Implementación],Tabla11[Peso],"",1)</f>
        <v/>
      </c>
      <c r="W1380" s="295"/>
      <c r="X1380" s="295"/>
      <c r="Y1380" s="295"/>
      <c r="Z1380" s="295"/>
      <c r="AA1380" s="310" t="str">
        <f>IFERROR(Tabla135[[#This Row],[Peso del control]]+Tabla135[[#This Row],[Peso de la implementación]],"")</f>
        <v/>
      </c>
      <c r="AB1380" s="310" t="str" cm="1">
        <f t="array" ref="AB1380">IFERROR(IF(Tabla135[[#This Row],[Registro diligenciado]]=TRUE,_xlfn.IFS(AND(Tabla135[[#This Row],[No. de Control]]=1,Tabla135[[#This Row],[Desplazamiento en la Matriz]]="Probabilidad"),D1380-(D1380*Tabla135[[#This Row],[Valor del control]]),AND(Tabla135[[#This Row],[No. de Control]]&gt;1,Tabla135[[#This Row],[Desplazamiento en la Matriz]]="Probabilidad"),AB1379-(AB1379*Tabla135[[#This Row],[Valor del control]]),AND(Tabla135[[#This Row],[No. de Control]]=1,Tabla135[[#This Row],[Desplazamiento en la Matriz]]="Impacto"),D1380,AND(Tabla135[[#This Row],[No. de Control]]&gt;1,Tabla135[[#This Row],[Desplazamiento en la Matriz]]="Impacto"),AB1379),""),"")</f>
        <v/>
      </c>
      <c r="AC1380" s="310" t="str" cm="1">
        <f t="array" ref="AC1380">IFERROR(IF(Tabla135[[#This Row],[Registro diligenciado]]=TRUE,_xlfn.IFS(AND(Tabla135[[#This Row],[No. de Control]]=1,Tabla135[[#This Row],[Desplazamiento en la Matriz]]="Impacto"),E1380-(E1380*Tabla135[[#This Row],[Valor del control]]),AND(Tabla135[[#This Row],[No. de Control]]&gt;1,Tabla135[[#This Row],[Desplazamiento en la Matriz]]="Impacto"),AC1379-(AC1379*Tabla135[[#This Row],[Valor del control]]),AND(Tabla135[[#This Row],[No. de Control]]=1,Tabla135[[#This Row],[Desplazamiento en la Matriz]]="Probabilidad"),E1380,AND(Tabla135[[#This Row],[No. de Control]]&gt;1,Tabla135[[#This Row],[Desplazamiento en la Matriz]]="Probabilidad"),AC1379),""),"")</f>
        <v/>
      </c>
      <c r="AD1380" s="310">
        <f>IFERROR(_xlfn.MINIFS(Tabla135[Probabilidad residual],Tabla135[Id Riesgo],Tabla135[[#This Row],[Id Riesgo]]),"")</f>
        <v>0</v>
      </c>
      <c r="AE1380" s="310">
        <f>IFERROR(_xlfn.MINIFS(Tabla135[Impacto residual],Tabla135[Id Riesgo],Tabla135[[#This Row],[Id Riesgo]]),"")</f>
        <v>0</v>
      </c>
      <c r="AF1380" s="310" t="str" cm="1">
        <f t="array" ref="AF138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80" s="310" t="str" cm="1">
        <f t="array" ref="AG138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8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80" s="213"/>
      <c r="AJ1380" s="727">
        <f>_xlfn.MINIFS(Tabla135[Probabilidad residual],Tabla135[Id Riesgo],Tabla135[[#This Row],[Id Riesgo]])</f>
        <v>0</v>
      </c>
      <c r="AK1380" s="727">
        <f>_xlfn.MINIFS(Tabla135[Impacto residual],Tabla135[Id Riesgo],Tabla135[[#This Row],[Id Riesgo]])</f>
        <v>0</v>
      </c>
      <c r="AL1380" s="727"/>
      <c r="AM1380" s="727"/>
      <c r="AN1380" s="213"/>
      <c r="AO1380" s="213"/>
      <c r="AP1380" s="213"/>
      <c r="AQ1380" s="213"/>
      <c r="AR1380" s="213"/>
      <c r="AS1380" s="213"/>
      <c r="AT1380" s="213"/>
      <c r="AU1380" s="213"/>
      <c r="AV1380" s="213"/>
      <c r="AW1380" s="213"/>
      <c r="AX1380" s="213"/>
      <c r="AY1380" s="213"/>
    </row>
    <row r="1381" spans="1:51" ht="14.6" x14ac:dyDescent="0.4">
      <c r="A1381" s="735" t="str">
        <f>Tabla135[[#This Row],[Id Riesgo]]</f>
        <v>RC137</v>
      </c>
      <c r="B1381" s="736" t="str">
        <f>Tabla135[[#This Row],[Riesgo]]</f>
        <v/>
      </c>
      <c r="C1381" s="742" t="b">
        <f>Tabla135[[#This Row],[Identificado en paso 1 y 2?]]</f>
        <v>0</v>
      </c>
      <c r="D1381" s="727" t="str">
        <f>_xlfn.XLOOKUP(Tabla135[[#This Row],[Id Riesgo]],Tabla13[Id Riesgo],Tabla13[Probabilidad],"",1)</f>
        <v/>
      </c>
      <c r="E1381" s="727" t="str">
        <f>IF(C1381=TRUE,_xlfn.XLOOKUP(Tabla135[[#This Row],[Id Riesgo]],Tabla13[Id Riesgo],Tabla13[Porcentaje Impacto],"",1),"")</f>
        <v/>
      </c>
      <c r="F1381" s="290" t="str">
        <f t="shared" si="136"/>
        <v>RC137</v>
      </c>
      <c r="G1381" s="415" t="b">
        <f>_xlfn.XLOOKUP(F1381,Tabla13[Id Riesgo],Tabla13[Registro diligenciado],FALSE,1)</f>
        <v>0</v>
      </c>
      <c r="H1381" s="290" t="str">
        <f>IF(G1381,_xlfn.XLOOKUP(F1381,Tabla6[Id Riesgo],Tabla6[DESCRIPCIÓN DEL RIESGO],FALSE,1),"")</f>
        <v/>
      </c>
      <c r="I1381" s="327" t="str">
        <f>_xlfn.XLOOKUP(Tabla135[[#This Row],[Id Riesgo]],Tabla13[Id Riesgo],Tabla13[Probabilidad])</f>
        <v/>
      </c>
      <c r="J1381" s="327" t="str">
        <f>_xlfn.XLOOKUP(Tabla135[[#This Row],[Id Riesgo]],Tabla13[Id Riesgo],Tabla13[Porcentaje Impacto],"",1)</f>
        <v/>
      </c>
      <c r="K1381" s="311">
        <v>10</v>
      </c>
      <c r="L1381" s="314"/>
      <c r="M1381" s="314"/>
      <c r="N1381" s="314"/>
      <c r="O1381" s="295"/>
      <c r="P1381" s="314"/>
      <c r="Q1381" s="328" t="str">
        <f>_xlfn.TEXTJOIN(" ",TRUE,Tabla135[[#This Row],[Actividad - Acción ¿Qué?
Inicia con verbo]],Tabla135[[#This Row],[Complemento
(Observaciones o desviaciones)]])</f>
        <v/>
      </c>
      <c r="R1381" s="295"/>
      <c r="S1381" s="327" t="str">
        <f>_xlfn.XLOOKUP(Tabla135[[#This Row],[Tipo de control]],Tabla7[Tipo de control],Tabla7[Peso],"",1)</f>
        <v/>
      </c>
      <c r="T1381" s="290" t="str">
        <f>_xlfn.XLOOKUP(Tabla135[[#This Row],[Tipo de control]],Tabla7[Tipo de control],Tabla7[Afectación matriz],"",1)</f>
        <v/>
      </c>
      <c r="U1381" s="295"/>
      <c r="V1381" s="327" t="str">
        <f>_xlfn.XLOOKUP(Tabla135[[#This Row],[Implementación]],Tabla11[Implementación],Tabla11[Peso],"",1)</f>
        <v/>
      </c>
      <c r="W1381" s="295"/>
      <c r="X1381" s="295"/>
      <c r="Y1381" s="295"/>
      <c r="Z1381" s="295"/>
      <c r="AA1381" s="310" t="str">
        <f>IFERROR(Tabla135[[#This Row],[Peso del control]]+Tabla135[[#This Row],[Peso de la implementación]],"")</f>
        <v/>
      </c>
      <c r="AB1381" s="310" t="str" cm="1">
        <f t="array" ref="AB1381">IFERROR(IF(Tabla135[[#This Row],[Registro diligenciado]]=TRUE,_xlfn.IFS(AND(Tabla135[[#This Row],[No. de Control]]=1,Tabla135[[#This Row],[Desplazamiento en la Matriz]]="Probabilidad"),D1381-(D1381*Tabla135[[#This Row],[Valor del control]]),AND(Tabla135[[#This Row],[No. de Control]]&gt;1,Tabla135[[#This Row],[Desplazamiento en la Matriz]]="Probabilidad"),AB1380-(AB1380*Tabla135[[#This Row],[Valor del control]]),AND(Tabla135[[#This Row],[No. de Control]]=1,Tabla135[[#This Row],[Desplazamiento en la Matriz]]="Impacto"),D1381,AND(Tabla135[[#This Row],[No. de Control]]&gt;1,Tabla135[[#This Row],[Desplazamiento en la Matriz]]="Impacto"),AB1380),""),"")</f>
        <v/>
      </c>
      <c r="AC1381" s="310" t="str" cm="1">
        <f t="array" ref="AC1381">IFERROR(IF(Tabla135[[#This Row],[Registro diligenciado]]=TRUE,_xlfn.IFS(AND(Tabla135[[#This Row],[No. de Control]]=1,Tabla135[[#This Row],[Desplazamiento en la Matriz]]="Impacto"),E1381-(E1381*Tabla135[[#This Row],[Valor del control]]),AND(Tabla135[[#This Row],[No. de Control]]&gt;1,Tabla135[[#This Row],[Desplazamiento en la Matriz]]="Impacto"),AC1380-(AC1380*Tabla135[[#This Row],[Valor del control]]),AND(Tabla135[[#This Row],[No. de Control]]=1,Tabla135[[#This Row],[Desplazamiento en la Matriz]]="Probabilidad"),E1381,AND(Tabla135[[#This Row],[No. de Control]]&gt;1,Tabla135[[#This Row],[Desplazamiento en la Matriz]]="Probabilidad"),AC1380),""),"")</f>
        <v/>
      </c>
      <c r="AD1381" s="310">
        <f>IFERROR(_xlfn.MINIFS(Tabla135[Probabilidad residual],Tabla135[Id Riesgo],Tabla135[[#This Row],[Id Riesgo]]),"")</f>
        <v>0</v>
      </c>
      <c r="AE1381" s="310">
        <f>IFERROR(_xlfn.MINIFS(Tabla135[Impacto residual],Tabla135[Id Riesgo],Tabla135[[#This Row],[Id Riesgo]]),"")</f>
        <v>0</v>
      </c>
      <c r="AF1381" s="310" t="str" cm="1">
        <f t="array" ref="AF138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81" s="310" t="str" cm="1">
        <f t="array" ref="AG138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8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81" s="213"/>
      <c r="AJ1381" s="727">
        <f>_xlfn.MINIFS(Tabla135[Probabilidad residual],Tabla135[Id Riesgo],Tabla135[[#This Row],[Id Riesgo]])</f>
        <v>0</v>
      </c>
      <c r="AK1381" s="727">
        <f>_xlfn.MINIFS(Tabla135[Impacto residual],Tabla135[Id Riesgo],Tabla135[[#This Row],[Id Riesgo]])</f>
        <v>0</v>
      </c>
      <c r="AL1381" s="727"/>
      <c r="AM1381" s="727"/>
      <c r="AN1381" s="213"/>
      <c r="AO1381" s="213"/>
      <c r="AP1381" s="213"/>
      <c r="AQ1381" s="213"/>
      <c r="AR1381" s="213"/>
      <c r="AS1381" s="213"/>
      <c r="AT1381" s="213"/>
      <c r="AU1381" s="213"/>
      <c r="AV1381" s="213"/>
      <c r="AW1381" s="213"/>
      <c r="AX1381" s="213"/>
      <c r="AY1381" s="213"/>
    </row>
    <row r="1382" spans="1:51" ht="14.6" x14ac:dyDescent="0.4">
      <c r="A1382" s="735" t="str">
        <f>Tabla135[[#This Row],[Id Riesgo]]</f>
        <v>RC138</v>
      </c>
      <c r="B1382" s="736" t="str">
        <f>Tabla135[[#This Row],[Riesgo]]</f>
        <v/>
      </c>
      <c r="C1382" s="742" t="b">
        <f>Tabla135[[#This Row],[Identificado en paso 1 y 2?]]</f>
        <v>0</v>
      </c>
      <c r="D1382" s="727" t="str">
        <f>_xlfn.XLOOKUP(Tabla135[[#This Row],[Id Riesgo]],Tabla13[Id Riesgo],Tabla13[Probabilidad],"",1)</f>
        <v/>
      </c>
      <c r="E1382" s="727" t="str">
        <f>IF(C1382=TRUE,_xlfn.XLOOKUP(Tabla135[[#This Row],[Id Riesgo]],Tabla13[Id Riesgo],Tabla13[Porcentaje Impacto],"",1),"")</f>
        <v/>
      </c>
      <c r="F1382" s="290" t="s">
        <v>269</v>
      </c>
      <c r="G1382" s="415" t="b">
        <f>_xlfn.XLOOKUP(F1382,Tabla13[Id Riesgo],Tabla13[Registro diligenciado],FALSE,1)</f>
        <v>0</v>
      </c>
      <c r="H1382" s="290" t="str">
        <f>IF(G1382,_xlfn.XLOOKUP(F1382,Tabla6[Id Riesgo],Tabla6[DESCRIPCIÓN DEL RIESGO],FALSE,1),"")</f>
        <v/>
      </c>
      <c r="I1382" s="327" t="str">
        <f>_xlfn.XLOOKUP(Tabla135[[#This Row],[Id Riesgo]],Tabla13[Id Riesgo],Tabla13[Probabilidad])</f>
        <v/>
      </c>
      <c r="J1382" s="327" t="str">
        <f>_xlfn.XLOOKUP(Tabla135[[#This Row],[Id Riesgo]],Tabla13[Id Riesgo],Tabla13[Porcentaje Impacto],"",1)</f>
        <v/>
      </c>
      <c r="K1382" s="311">
        <v>1</v>
      </c>
      <c r="L1382" s="314"/>
      <c r="M1382" s="314"/>
      <c r="N1382" s="314"/>
      <c r="O1382" s="295"/>
      <c r="P1382" s="314"/>
      <c r="Q1382" s="328" t="str">
        <f>_xlfn.TEXTJOIN(" ",TRUE,Tabla135[[#This Row],[Actividad - Acción ¿Qué?
Inicia con verbo]],Tabla135[[#This Row],[Complemento
(Observaciones o desviaciones)]])</f>
        <v/>
      </c>
      <c r="R1382" s="295"/>
      <c r="S1382" s="327" t="str">
        <f>_xlfn.XLOOKUP(Tabla135[[#This Row],[Tipo de control]],Tabla7[Tipo de control],Tabla7[Peso],"",1)</f>
        <v/>
      </c>
      <c r="T1382" s="290" t="str">
        <f>_xlfn.XLOOKUP(Tabla135[[#This Row],[Tipo de control]],Tabla7[Tipo de control],Tabla7[Afectación matriz],"",1)</f>
        <v/>
      </c>
      <c r="U1382" s="295"/>
      <c r="V1382" s="327" t="str">
        <f>_xlfn.XLOOKUP(Tabla135[[#This Row],[Implementación]],Tabla11[Implementación],Tabla11[Peso],"",1)</f>
        <v/>
      </c>
      <c r="W1382" s="295"/>
      <c r="X1382" s="295"/>
      <c r="Y1382" s="295"/>
      <c r="Z1382" s="295"/>
      <c r="AA1382" s="310" t="str">
        <f>IFERROR(Tabla135[[#This Row],[Peso del control]]+Tabla135[[#This Row],[Peso de la implementación]],"")</f>
        <v/>
      </c>
      <c r="AB1382" s="310" t="str" cm="1">
        <f t="array" ref="AB1382">IFERROR(IF(Tabla135[[#This Row],[Registro diligenciado]]=TRUE,_xlfn.IFS(AND(Tabla135[[#This Row],[No. de Control]]=1,Tabla135[[#This Row],[Desplazamiento en la Matriz]]="Probabilidad"),D1382-(D1382*Tabla135[[#This Row],[Valor del control]]),AND(Tabla135[[#This Row],[No. de Control]]&gt;1,Tabla135[[#This Row],[Desplazamiento en la Matriz]]="Probabilidad"),AB1381-(AB1381*Tabla135[[#This Row],[Valor del control]]),AND(Tabla135[[#This Row],[No. de Control]]=1,Tabla135[[#This Row],[Desplazamiento en la Matriz]]="Impacto"),D1382,AND(Tabla135[[#This Row],[No. de Control]]&gt;1,Tabla135[[#This Row],[Desplazamiento en la Matriz]]="Impacto"),AB1381),""),"")</f>
        <v/>
      </c>
      <c r="AC1382" s="310" t="str" cm="1">
        <f t="array" ref="AC1382">IFERROR(IF(Tabla135[[#This Row],[Registro diligenciado]]=TRUE,_xlfn.IFS(AND(Tabla135[[#This Row],[No. de Control]]=1,Tabla135[[#This Row],[Desplazamiento en la Matriz]]="Impacto"),E1382-(E1382*Tabla135[[#This Row],[Valor del control]]),AND(Tabla135[[#This Row],[No. de Control]]&gt;1,Tabla135[[#This Row],[Desplazamiento en la Matriz]]="Impacto"),AC1381-(AC1381*Tabla135[[#This Row],[Valor del control]]),AND(Tabla135[[#This Row],[No. de Control]]=1,Tabla135[[#This Row],[Desplazamiento en la Matriz]]="Probabilidad"),E1382,AND(Tabla135[[#This Row],[No. de Control]]&gt;1,Tabla135[[#This Row],[Desplazamiento en la Matriz]]="Probabilidad"),AC1381),""),"")</f>
        <v/>
      </c>
      <c r="AD1382" s="310">
        <f>IFERROR(_xlfn.MINIFS(Tabla135[Probabilidad residual],Tabla135[Id Riesgo],Tabla135[[#This Row],[Id Riesgo]]),"")</f>
        <v>0</v>
      </c>
      <c r="AE1382" s="310">
        <f>IFERROR(_xlfn.MINIFS(Tabla135[Impacto residual],Tabla135[Id Riesgo],Tabla135[[#This Row],[Id Riesgo]]),"")</f>
        <v>0</v>
      </c>
      <c r="AF1382" s="310" t="str" cm="1">
        <f t="array" ref="AF138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82" s="310" t="str" cm="1">
        <f t="array" ref="AG138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8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82" s="213"/>
      <c r="AJ1382" s="727">
        <f>_xlfn.MINIFS(Tabla135[Probabilidad residual],Tabla135[Id Riesgo],Tabla135[[#This Row],[Id Riesgo]])</f>
        <v>0</v>
      </c>
      <c r="AK1382" s="727">
        <f>_xlfn.MINIFS(Tabla135[Impacto residual],Tabla135[Id Riesgo],Tabla135[[#This Row],[Id Riesgo]])</f>
        <v>0</v>
      </c>
      <c r="AL1382" s="727" t="str" cm="1">
        <f t="array" ref="AL1382">IFERROR(_xlfn.IFS(AND(AJ1382&gt;=CONFIGURACIÓN!$BF$6,AJ1382&lt;=CONFIGURACIÓN!$BG$6),CONFIGURACIÓN!$BE$6,AND(AJ1382&gt;=CONFIGURACIÓN!$BF$7,AJ1382&lt;=CONFIGURACIÓN!$BG$7),CONFIGURACIÓN!$BE$7,AND(AJ1382&gt;=CONFIGURACIÓN!$BF$8,AJ1382&lt;=CONFIGURACIÓN!$BG$8),CONFIGURACIÓN!$BE$8,AND(AJ1382&gt;=CONFIGURACIÓN!$BF$9,AJ1382&lt;=CONFIGURACIÓN!$BG$9),CONFIGURACIÓN!$BE$9,AND(AJ1382&gt;=CONFIGURACIÓN!$BF$10,AJ1382&lt;=CONFIGURACIÓN!$BG$10),CONFIGURACIÓN!$BE$10),"")</f>
        <v/>
      </c>
      <c r="AM1382" s="727" t="str" cm="1">
        <f t="array" ref="AM1382">IFERROR(_xlfn.IFS(AND(AK1382&gt;=CONFIGURACIÓN!$BJ$6,AK1382&lt;=CONFIGURACIÓN!$BK$6),CONFIGURACIÓN!$BI$6,AND(AK1382&gt;=CONFIGURACIÓN!$BJ$7,AK1382&lt;=CONFIGURACIÓN!$BK$7),CONFIGURACIÓN!$BI$7,AND(AK1382&gt;=CONFIGURACIÓN!$BJ$8,AK1382&lt;=CONFIGURACIÓN!$BK$8),CONFIGURACIÓN!$BI$8,AND(AK1382&gt;=CONFIGURACIÓN!$BJ$9,AK1382&lt;=CONFIGURACIÓN!$BK$9),CONFIGURACIÓN!$BI$9,AND(AK1382&gt;=CONFIGURACIÓN!$BJ$10,AK1382&lt;=CONFIGURACIÓN!$BK$10),CONFIGURACIÓN!$BI$10),"")</f>
        <v/>
      </c>
      <c r="AN1382" s="213"/>
      <c r="AO1382" s="213"/>
      <c r="AP1382" s="213"/>
      <c r="AQ1382" s="213"/>
      <c r="AR1382" s="213"/>
      <c r="AS1382" s="213"/>
      <c r="AT1382" s="213"/>
      <c r="AU1382" s="213"/>
      <c r="AV1382" s="213"/>
      <c r="AW1382" s="213"/>
      <c r="AX1382" s="213"/>
      <c r="AY1382" s="213"/>
    </row>
    <row r="1383" spans="1:51" ht="14.6" x14ac:dyDescent="0.4">
      <c r="A1383" s="735" t="str">
        <f>Tabla135[[#This Row],[Id Riesgo]]</f>
        <v>RC138</v>
      </c>
      <c r="B1383" s="736" t="str">
        <f>Tabla135[[#This Row],[Riesgo]]</f>
        <v/>
      </c>
      <c r="C1383" s="742" t="b">
        <f>Tabla135[[#This Row],[Identificado en paso 1 y 2?]]</f>
        <v>0</v>
      </c>
      <c r="D1383" s="727" t="str">
        <f>_xlfn.XLOOKUP(Tabla135[[#This Row],[Id Riesgo]],Tabla13[Id Riesgo],Tabla13[Probabilidad],"",1)</f>
        <v/>
      </c>
      <c r="E1383" s="727" t="str">
        <f>IF(C1383=TRUE,_xlfn.XLOOKUP(Tabla135[[#This Row],[Id Riesgo]],Tabla13[Id Riesgo],Tabla13[Porcentaje Impacto],"",1),"")</f>
        <v/>
      </c>
      <c r="F1383" s="290" t="str">
        <f t="shared" ref="F1383:F1391" si="137">F1382</f>
        <v>RC138</v>
      </c>
      <c r="G1383" s="415" t="b">
        <f>_xlfn.XLOOKUP(F1383,Tabla13[Id Riesgo],Tabla13[Registro diligenciado],FALSE,1)</f>
        <v>0</v>
      </c>
      <c r="H1383" s="290" t="str">
        <f>IF(G1383,_xlfn.XLOOKUP(F1383,Tabla6[Id Riesgo],Tabla6[DESCRIPCIÓN DEL RIESGO],FALSE,1),"")</f>
        <v/>
      </c>
      <c r="I1383" s="327" t="str">
        <f>_xlfn.XLOOKUP(Tabla135[[#This Row],[Id Riesgo]],Tabla13[Id Riesgo],Tabla13[Probabilidad])</f>
        <v/>
      </c>
      <c r="J1383" s="327" t="str">
        <f>_xlfn.XLOOKUP(Tabla135[[#This Row],[Id Riesgo]],Tabla13[Id Riesgo],Tabla13[Porcentaje Impacto],"",1)</f>
        <v/>
      </c>
      <c r="K1383" s="311">
        <v>2</v>
      </c>
      <c r="L1383" s="314"/>
      <c r="M1383" s="314"/>
      <c r="N1383" s="314"/>
      <c r="O1383" s="295"/>
      <c r="P1383" s="314"/>
      <c r="Q1383" s="328" t="str">
        <f>_xlfn.TEXTJOIN(" ",TRUE,Tabla135[[#This Row],[Actividad - Acción ¿Qué?
Inicia con verbo]],Tabla135[[#This Row],[Complemento
(Observaciones o desviaciones)]])</f>
        <v/>
      </c>
      <c r="R1383" s="295"/>
      <c r="S1383" s="327" t="str">
        <f>_xlfn.XLOOKUP(Tabla135[[#This Row],[Tipo de control]],Tabla7[Tipo de control],Tabla7[Peso],"",1)</f>
        <v/>
      </c>
      <c r="T1383" s="290" t="str">
        <f>_xlfn.XLOOKUP(Tabla135[[#This Row],[Tipo de control]],Tabla7[Tipo de control],Tabla7[Afectación matriz],"",1)</f>
        <v/>
      </c>
      <c r="U1383" s="295"/>
      <c r="V1383" s="327" t="str">
        <f>_xlfn.XLOOKUP(Tabla135[[#This Row],[Implementación]],Tabla11[Implementación],Tabla11[Peso],"",1)</f>
        <v/>
      </c>
      <c r="W1383" s="295"/>
      <c r="X1383" s="295"/>
      <c r="Y1383" s="295"/>
      <c r="Z1383" s="295"/>
      <c r="AA1383" s="310" t="str">
        <f>IFERROR(Tabla135[[#This Row],[Peso del control]]+Tabla135[[#This Row],[Peso de la implementación]],"")</f>
        <v/>
      </c>
      <c r="AB1383" s="310" t="str" cm="1">
        <f t="array" ref="AB1383">IFERROR(IF(Tabla135[[#This Row],[Registro diligenciado]]=TRUE,_xlfn.IFS(AND(Tabla135[[#This Row],[No. de Control]]=1,Tabla135[[#This Row],[Desplazamiento en la Matriz]]="Probabilidad"),D1383-(D1383*Tabla135[[#This Row],[Valor del control]]),AND(Tabla135[[#This Row],[No. de Control]]&gt;1,Tabla135[[#This Row],[Desplazamiento en la Matriz]]="Probabilidad"),AB1382-(AB1382*Tabla135[[#This Row],[Valor del control]]),AND(Tabla135[[#This Row],[No. de Control]]=1,Tabla135[[#This Row],[Desplazamiento en la Matriz]]="Impacto"),D1383,AND(Tabla135[[#This Row],[No. de Control]]&gt;1,Tabla135[[#This Row],[Desplazamiento en la Matriz]]="Impacto"),AB1382),""),"")</f>
        <v/>
      </c>
      <c r="AC1383" s="310" t="str" cm="1">
        <f t="array" ref="AC1383">IFERROR(IF(Tabla135[[#This Row],[Registro diligenciado]]=TRUE,_xlfn.IFS(AND(Tabla135[[#This Row],[No. de Control]]=1,Tabla135[[#This Row],[Desplazamiento en la Matriz]]="Impacto"),E1383-(E1383*Tabla135[[#This Row],[Valor del control]]),AND(Tabla135[[#This Row],[No. de Control]]&gt;1,Tabla135[[#This Row],[Desplazamiento en la Matriz]]="Impacto"),AC1382-(AC1382*Tabla135[[#This Row],[Valor del control]]),AND(Tabla135[[#This Row],[No. de Control]]=1,Tabla135[[#This Row],[Desplazamiento en la Matriz]]="Probabilidad"),E1383,AND(Tabla135[[#This Row],[No. de Control]]&gt;1,Tabla135[[#This Row],[Desplazamiento en la Matriz]]="Probabilidad"),AC1382),""),"")</f>
        <v/>
      </c>
      <c r="AD1383" s="310">
        <f>IFERROR(_xlfn.MINIFS(Tabla135[Probabilidad residual],Tabla135[Id Riesgo],Tabla135[[#This Row],[Id Riesgo]]),"")</f>
        <v>0</v>
      </c>
      <c r="AE1383" s="310">
        <f>IFERROR(_xlfn.MINIFS(Tabla135[Impacto residual],Tabla135[Id Riesgo],Tabla135[[#This Row],[Id Riesgo]]),"")</f>
        <v>0</v>
      </c>
      <c r="AF1383" s="310" t="str" cm="1">
        <f t="array" ref="AF138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83" s="310" t="str" cm="1">
        <f t="array" ref="AG138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8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83" s="213"/>
      <c r="AJ1383" s="727">
        <f>_xlfn.MINIFS(Tabla135[Probabilidad residual],Tabla135[Id Riesgo],Tabla135[[#This Row],[Id Riesgo]])</f>
        <v>0</v>
      </c>
      <c r="AK1383" s="727">
        <f>_xlfn.MINIFS(Tabla135[Impacto residual],Tabla135[Id Riesgo],Tabla135[[#This Row],[Id Riesgo]])</f>
        <v>0</v>
      </c>
      <c r="AL1383" s="727"/>
      <c r="AM1383" s="727"/>
      <c r="AN1383" s="213"/>
      <c r="AO1383" s="213"/>
      <c r="AP1383" s="213"/>
      <c r="AQ1383" s="213"/>
      <c r="AR1383" s="213"/>
      <c r="AS1383" s="213"/>
      <c r="AT1383" s="213"/>
      <c r="AU1383" s="213"/>
      <c r="AV1383" s="213"/>
      <c r="AW1383" s="213"/>
      <c r="AX1383" s="213"/>
      <c r="AY1383" s="213"/>
    </row>
    <row r="1384" spans="1:51" ht="14.6" x14ac:dyDescent="0.4">
      <c r="A1384" s="735" t="str">
        <f>Tabla135[[#This Row],[Id Riesgo]]</f>
        <v>RC138</v>
      </c>
      <c r="B1384" s="736" t="str">
        <f>Tabla135[[#This Row],[Riesgo]]</f>
        <v/>
      </c>
      <c r="C1384" s="742" t="b">
        <f>Tabla135[[#This Row],[Identificado en paso 1 y 2?]]</f>
        <v>0</v>
      </c>
      <c r="D1384" s="727" t="str">
        <f>_xlfn.XLOOKUP(Tabla135[[#This Row],[Id Riesgo]],Tabla13[Id Riesgo],Tabla13[Probabilidad],"",1)</f>
        <v/>
      </c>
      <c r="E1384" s="727" t="str">
        <f>IF(C1384=TRUE,_xlfn.XLOOKUP(Tabla135[[#This Row],[Id Riesgo]],Tabla13[Id Riesgo],Tabla13[Porcentaje Impacto],"",1),"")</f>
        <v/>
      </c>
      <c r="F1384" s="290" t="str">
        <f t="shared" si="137"/>
        <v>RC138</v>
      </c>
      <c r="G1384" s="415" t="b">
        <f>_xlfn.XLOOKUP(F1384,Tabla13[Id Riesgo],Tabla13[Registro diligenciado],FALSE,1)</f>
        <v>0</v>
      </c>
      <c r="H1384" s="290" t="str">
        <f>IF(G1384,_xlfn.XLOOKUP(F1384,Tabla6[Id Riesgo],Tabla6[DESCRIPCIÓN DEL RIESGO],FALSE,1),"")</f>
        <v/>
      </c>
      <c r="I1384" s="327" t="str">
        <f>_xlfn.XLOOKUP(Tabla135[[#This Row],[Id Riesgo]],Tabla13[Id Riesgo],Tabla13[Probabilidad])</f>
        <v/>
      </c>
      <c r="J1384" s="327" t="str">
        <f>_xlfn.XLOOKUP(Tabla135[[#This Row],[Id Riesgo]],Tabla13[Id Riesgo],Tabla13[Porcentaje Impacto],"",1)</f>
        <v/>
      </c>
      <c r="K1384" s="311">
        <v>3</v>
      </c>
      <c r="L1384" s="314"/>
      <c r="M1384" s="314"/>
      <c r="N1384" s="314"/>
      <c r="O1384" s="295"/>
      <c r="P1384" s="314"/>
      <c r="Q1384" s="328" t="str">
        <f>_xlfn.TEXTJOIN(" ",TRUE,Tabla135[[#This Row],[Actividad - Acción ¿Qué?
Inicia con verbo]],Tabla135[[#This Row],[Complemento
(Observaciones o desviaciones)]])</f>
        <v/>
      </c>
      <c r="R1384" s="295"/>
      <c r="S1384" s="327" t="str">
        <f>_xlfn.XLOOKUP(Tabla135[[#This Row],[Tipo de control]],Tabla7[Tipo de control],Tabla7[Peso],"",1)</f>
        <v/>
      </c>
      <c r="T1384" s="290" t="str">
        <f>_xlfn.XLOOKUP(Tabla135[[#This Row],[Tipo de control]],Tabla7[Tipo de control],Tabla7[Afectación matriz],"",1)</f>
        <v/>
      </c>
      <c r="U1384" s="295"/>
      <c r="V1384" s="327" t="str">
        <f>_xlfn.XLOOKUP(Tabla135[[#This Row],[Implementación]],Tabla11[Implementación],Tabla11[Peso],"",1)</f>
        <v/>
      </c>
      <c r="W1384" s="295"/>
      <c r="X1384" s="295"/>
      <c r="Y1384" s="295"/>
      <c r="Z1384" s="295"/>
      <c r="AA1384" s="310" t="str">
        <f>IFERROR(Tabla135[[#This Row],[Peso del control]]+Tabla135[[#This Row],[Peso de la implementación]],"")</f>
        <v/>
      </c>
      <c r="AB1384" s="310" t="str" cm="1">
        <f t="array" ref="AB1384">IFERROR(IF(Tabla135[[#This Row],[Registro diligenciado]]=TRUE,_xlfn.IFS(AND(Tabla135[[#This Row],[No. de Control]]=1,Tabla135[[#This Row],[Desplazamiento en la Matriz]]="Probabilidad"),D1384-(D1384*Tabla135[[#This Row],[Valor del control]]),AND(Tabla135[[#This Row],[No. de Control]]&gt;1,Tabla135[[#This Row],[Desplazamiento en la Matriz]]="Probabilidad"),AB1383-(AB1383*Tabla135[[#This Row],[Valor del control]]),AND(Tabla135[[#This Row],[No. de Control]]=1,Tabla135[[#This Row],[Desplazamiento en la Matriz]]="Impacto"),D1384,AND(Tabla135[[#This Row],[No. de Control]]&gt;1,Tabla135[[#This Row],[Desplazamiento en la Matriz]]="Impacto"),AB1383),""),"")</f>
        <v/>
      </c>
      <c r="AC1384" s="310" t="str" cm="1">
        <f t="array" ref="AC1384">IFERROR(IF(Tabla135[[#This Row],[Registro diligenciado]]=TRUE,_xlfn.IFS(AND(Tabla135[[#This Row],[No. de Control]]=1,Tabla135[[#This Row],[Desplazamiento en la Matriz]]="Impacto"),E1384-(E1384*Tabla135[[#This Row],[Valor del control]]),AND(Tabla135[[#This Row],[No. de Control]]&gt;1,Tabla135[[#This Row],[Desplazamiento en la Matriz]]="Impacto"),AC1383-(AC1383*Tabla135[[#This Row],[Valor del control]]),AND(Tabla135[[#This Row],[No. de Control]]=1,Tabla135[[#This Row],[Desplazamiento en la Matriz]]="Probabilidad"),E1384,AND(Tabla135[[#This Row],[No. de Control]]&gt;1,Tabla135[[#This Row],[Desplazamiento en la Matriz]]="Probabilidad"),AC1383),""),"")</f>
        <v/>
      </c>
      <c r="AD1384" s="310">
        <f>IFERROR(_xlfn.MINIFS(Tabla135[Probabilidad residual],Tabla135[Id Riesgo],Tabla135[[#This Row],[Id Riesgo]]),"")</f>
        <v>0</v>
      </c>
      <c r="AE1384" s="310">
        <f>IFERROR(_xlfn.MINIFS(Tabla135[Impacto residual],Tabla135[Id Riesgo],Tabla135[[#This Row],[Id Riesgo]]),"")</f>
        <v>0</v>
      </c>
      <c r="AF1384" s="310" t="str" cm="1">
        <f t="array" ref="AF138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84" s="310" t="str" cm="1">
        <f t="array" ref="AG138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8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84" s="213"/>
      <c r="AJ1384" s="727">
        <f>_xlfn.MINIFS(Tabla135[Probabilidad residual],Tabla135[Id Riesgo],Tabla135[[#This Row],[Id Riesgo]])</f>
        <v>0</v>
      </c>
      <c r="AK1384" s="727">
        <f>_xlfn.MINIFS(Tabla135[Impacto residual],Tabla135[Id Riesgo],Tabla135[[#This Row],[Id Riesgo]])</f>
        <v>0</v>
      </c>
      <c r="AL1384" s="727"/>
      <c r="AM1384" s="727"/>
      <c r="AN1384" s="213"/>
      <c r="AO1384" s="213"/>
      <c r="AP1384" s="213"/>
      <c r="AQ1384" s="213"/>
      <c r="AR1384" s="213"/>
      <c r="AS1384" s="213"/>
      <c r="AT1384" s="213"/>
      <c r="AU1384" s="213"/>
      <c r="AV1384" s="213"/>
      <c r="AW1384" s="213"/>
      <c r="AX1384" s="213"/>
      <c r="AY1384" s="213"/>
    </row>
    <row r="1385" spans="1:51" ht="14.6" x14ac:dyDescent="0.4">
      <c r="A1385" s="735" t="str">
        <f>Tabla135[[#This Row],[Id Riesgo]]</f>
        <v>RC138</v>
      </c>
      <c r="B1385" s="736" t="str">
        <f>Tabla135[[#This Row],[Riesgo]]</f>
        <v/>
      </c>
      <c r="C1385" s="742" t="b">
        <f>Tabla135[[#This Row],[Identificado en paso 1 y 2?]]</f>
        <v>0</v>
      </c>
      <c r="D1385" s="727" t="str">
        <f>_xlfn.XLOOKUP(Tabla135[[#This Row],[Id Riesgo]],Tabla13[Id Riesgo],Tabla13[Probabilidad],"",1)</f>
        <v/>
      </c>
      <c r="E1385" s="727" t="str">
        <f>IF(C1385=TRUE,_xlfn.XLOOKUP(Tabla135[[#This Row],[Id Riesgo]],Tabla13[Id Riesgo],Tabla13[Porcentaje Impacto],"",1),"")</f>
        <v/>
      </c>
      <c r="F1385" s="290" t="str">
        <f t="shared" si="137"/>
        <v>RC138</v>
      </c>
      <c r="G1385" s="415" t="b">
        <f>_xlfn.XLOOKUP(F1385,Tabla13[Id Riesgo],Tabla13[Registro diligenciado],FALSE,1)</f>
        <v>0</v>
      </c>
      <c r="H1385" s="290" t="str">
        <f>IF(G1385,_xlfn.XLOOKUP(F1385,Tabla6[Id Riesgo],Tabla6[DESCRIPCIÓN DEL RIESGO],FALSE,1),"")</f>
        <v/>
      </c>
      <c r="I1385" s="327" t="str">
        <f>_xlfn.XLOOKUP(Tabla135[[#This Row],[Id Riesgo]],Tabla13[Id Riesgo],Tabla13[Probabilidad])</f>
        <v/>
      </c>
      <c r="J1385" s="327" t="str">
        <f>_xlfn.XLOOKUP(Tabla135[[#This Row],[Id Riesgo]],Tabla13[Id Riesgo],Tabla13[Porcentaje Impacto],"",1)</f>
        <v/>
      </c>
      <c r="K1385" s="311">
        <v>4</v>
      </c>
      <c r="L1385" s="314"/>
      <c r="M1385" s="314"/>
      <c r="N1385" s="314"/>
      <c r="O1385" s="295"/>
      <c r="P1385" s="314"/>
      <c r="Q1385" s="328" t="str">
        <f>_xlfn.TEXTJOIN(" ",TRUE,Tabla135[[#This Row],[Actividad - Acción ¿Qué?
Inicia con verbo]],Tabla135[[#This Row],[Complemento
(Observaciones o desviaciones)]])</f>
        <v/>
      </c>
      <c r="R1385" s="295"/>
      <c r="S1385" s="327" t="str">
        <f>_xlfn.XLOOKUP(Tabla135[[#This Row],[Tipo de control]],Tabla7[Tipo de control],Tabla7[Peso],"",1)</f>
        <v/>
      </c>
      <c r="T1385" s="290" t="str">
        <f>_xlfn.XLOOKUP(Tabla135[[#This Row],[Tipo de control]],Tabla7[Tipo de control],Tabla7[Afectación matriz],"",1)</f>
        <v/>
      </c>
      <c r="U1385" s="295"/>
      <c r="V1385" s="327" t="str">
        <f>_xlfn.XLOOKUP(Tabla135[[#This Row],[Implementación]],Tabla11[Implementación],Tabla11[Peso],"",1)</f>
        <v/>
      </c>
      <c r="W1385" s="295"/>
      <c r="X1385" s="295"/>
      <c r="Y1385" s="295"/>
      <c r="Z1385" s="295"/>
      <c r="AA1385" s="310" t="str">
        <f>IFERROR(Tabla135[[#This Row],[Peso del control]]+Tabla135[[#This Row],[Peso de la implementación]],"")</f>
        <v/>
      </c>
      <c r="AB1385" s="310" t="str" cm="1">
        <f t="array" ref="AB1385">IFERROR(IF(Tabla135[[#This Row],[Registro diligenciado]]=TRUE,_xlfn.IFS(AND(Tabla135[[#This Row],[No. de Control]]=1,Tabla135[[#This Row],[Desplazamiento en la Matriz]]="Probabilidad"),D1385-(D1385*Tabla135[[#This Row],[Valor del control]]),AND(Tabla135[[#This Row],[No. de Control]]&gt;1,Tabla135[[#This Row],[Desplazamiento en la Matriz]]="Probabilidad"),AB1384-(AB1384*Tabla135[[#This Row],[Valor del control]]),AND(Tabla135[[#This Row],[No. de Control]]=1,Tabla135[[#This Row],[Desplazamiento en la Matriz]]="Impacto"),D1385,AND(Tabla135[[#This Row],[No. de Control]]&gt;1,Tabla135[[#This Row],[Desplazamiento en la Matriz]]="Impacto"),AB1384),""),"")</f>
        <v/>
      </c>
      <c r="AC1385" s="310" t="str" cm="1">
        <f t="array" ref="AC1385">IFERROR(IF(Tabla135[[#This Row],[Registro diligenciado]]=TRUE,_xlfn.IFS(AND(Tabla135[[#This Row],[No. de Control]]=1,Tabla135[[#This Row],[Desplazamiento en la Matriz]]="Impacto"),E1385-(E1385*Tabla135[[#This Row],[Valor del control]]),AND(Tabla135[[#This Row],[No. de Control]]&gt;1,Tabla135[[#This Row],[Desplazamiento en la Matriz]]="Impacto"),AC1384-(AC1384*Tabla135[[#This Row],[Valor del control]]),AND(Tabla135[[#This Row],[No. de Control]]=1,Tabla135[[#This Row],[Desplazamiento en la Matriz]]="Probabilidad"),E1385,AND(Tabla135[[#This Row],[No. de Control]]&gt;1,Tabla135[[#This Row],[Desplazamiento en la Matriz]]="Probabilidad"),AC1384),""),"")</f>
        <v/>
      </c>
      <c r="AD1385" s="310">
        <f>IFERROR(_xlfn.MINIFS(Tabla135[Probabilidad residual],Tabla135[Id Riesgo],Tabla135[[#This Row],[Id Riesgo]]),"")</f>
        <v>0</v>
      </c>
      <c r="AE1385" s="310">
        <f>IFERROR(_xlfn.MINIFS(Tabla135[Impacto residual],Tabla135[Id Riesgo],Tabla135[[#This Row],[Id Riesgo]]),"")</f>
        <v>0</v>
      </c>
      <c r="AF1385" s="310" t="str" cm="1">
        <f t="array" ref="AF138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85" s="310" t="str" cm="1">
        <f t="array" ref="AG138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8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85" s="213"/>
      <c r="AJ1385" s="727">
        <f>_xlfn.MINIFS(Tabla135[Probabilidad residual],Tabla135[Id Riesgo],Tabla135[[#This Row],[Id Riesgo]])</f>
        <v>0</v>
      </c>
      <c r="AK1385" s="727">
        <f>_xlfn.MINIFS(Tabla135[Impacto residual],Tabla135[Id Riesgo],Tabla135[[#This Row],[Id Riesgo]])</f>
        <v>0</v>
      </c>
      <c r="AL1385" s="727"/>
      <c r="AM1385" s="727"/>
      <c r="AN1385" s="213"/>
      <c r="AO1385" s="213"/>
      <c r="AP1385" s="213"/>
      <c r="AQ1385" s="213"/>
      <c r="AR1385" s="213"/>
      <c r="AS1385" s="213"/>
      <c r="AT1385" s="213"/>
      <c r="AU1385" s="213"/>
      <c r="AV1385" s="213"/>
      <c r="AW1385" s="213"/>
      <c r="AX1385" s="213"/>
      <c r="AY1385" s="213"/>
    </row>
    <row r="1386" spans="1:51" ht="14.6" x14ac:dyDescent="0.4">
      <c r="A1386" s="735" t="str">
        <f>Tabla135[[#This Row],[Id Riesgo]]</f>
        <v>RC138</v>
      </c>
      <c r="B1386" s="736" t="str">
        <f>Tabla135[[#This Row],[Riesgo]]</f>
        <v/>
      </c>
      <c r="C1386" s="742" t="b">
        <f>Tabla135[[#This Row],[Identificado en paso 1 y 2?]]</f>
        <v>0</v>
      </c>
      <c r="D1386" s="727" t="str">
        <f>_xlfn.XLOOKUP(Tabla135[[#This Row],[Id Riesgo]],Tabla13[Id Riesgo],Tabla13[Probabilidad],"",1)</f>
        <v/>
      </c>
      <c r="E1386" s="727" t="str">
        <f>IF(C1386=TRUE,_xlfn.XLOOKUP(Tabla135[[#This Row],[Id Riesgo]],Tabla13[Id Riesgo],Tabla13[Porcentaje Impacto],"",1),"")</f>
        <v/>
      </c>
      <c r="F1386" s="290" t="str">
        <f t="shared" si="137"/>
        <v>RC138</v>
      </c>
      <c r="G1386" s="415" t="b">
        <f>_xlfn.XLOOKUP(F1386,Tabla13[Id Riesgo],Tabla13[Registro diligenciado],FALSE,1)</f>
        <v>0</v>
      </c>
      <c r="H1386" s="290" t="str">
        <f>IF(G1386,_xlfn.XLOOKUP(F1386,Tabla6[Id Riesgo],Tabla6[DESCRIPCIÓN DEL RIESGO],FALSE,1),"")</f>
        <v/>
      </c>
      <c r="I1386" s="327" t="str">
        <f>_xlfn.XLOOKUP(Tabla135[[#This Row],[Id Riesgo]],Tabla13[Id Riesgo],Tabla13[Probabilidad])</f>
        <v/>
      </c>
      <c r="J1386" s="327" t="str">
        <f>_xlfn.XLOOKUP(Tabla135[[#This Row],[Id Riesgo]],Tabla13[Id Riesgo],Tabla13[Porcentaje Impacto],"",1)</f>
        <v/>
      </c>
      <c r="K1386" s="311">
        <v>5</v>
      </c>
      <c r="L1386" s="314"/>
      <c r="M1386" s="314"/>
      <c r="N1386" s="314"/>
      <c r="O1386" s="295"/>
      <c r="P1386" s="314"/>
      <c r="Q1386" s="328" t="str">
        <f>_xlfn.TEXTJOIN(" ",TRUE,Tabla135[[#This Row],[Actividad - Acción ¿Qué?
Inicia con verbo]],Tabla135[[#This Row],[Complemento
(Observaciones o desviaciones)]])</f>
        <v/>
      </c>
      <c r="R1386" s="295"/>
      <c r="S1386" s="327" t="str">
        <f>_xlfn.XLOOKUP(Tabla135[[#This Row],[Tipo de control]],Tabla7[Tipo de control],Tabla7[Peso],"",1)</f>
        <v/>
      </c>
      <c r="T1386" s="290" t="str">
        <f>_xlfn.XLOOKUP(Tabla135[[#This Row],[Tipo de control]],Tabla7[Tipo de control],Tabla7[Afectación matriz],"",1)</f>
        <v/>
      </c>
      <c r="U1386" s="295"/>
      <c r="V1386" s="327" t="str">
        <f>_xlfn.XLOOKUP(Tabla135[[#This Row],[Implementación]],Tabla11[Implementación],Tabla11[Peso],"",1)</f>
        <v/>
      </c>
      <c r="W1386" s="295"/>
      <c r="X1386" s="295"/>
      <c r="Y1386" s="295"/>
      <c r="Z1386" s="295"/>
      <c r="AA1386" s="310" t="str">
        <f>IFERROR(Tabla135[[#This Row],[Peso del control]]+Tabla135[[#This Row],[Peso de la implementación]],"")</f>
        <v/>
      </c>
      <c r="AB1386" s="310" t="str" cm="1">
        <f t="array" ref="AB1386">IFERROR(IF(Tabla135[[#This Row],[Registro diligenciado]]=TRUE,_xlfn.IFS(AND(Tabla135[[#This Row],[No. de Control]]=1,Tabla135[[#This Row],[Desplazamiento en la Matriz]]="Probabilidad"),D1386-(D1386*Tabla135[[#This Row],[Valor del control]]),AND(Tabla135[[#This Row],[No. de Control]]&gt;1,Tabla135[[#This Row],[Desplazamiento en la Matriz]]="Probabilidad"),AB1385-(AB1385*Tabla135[[#This Row],[Valor del control]]),AND(Tabla135[[#This Row],[No. de Control]]=1,Tabla135[[#This Row],[Desplazamiento en la Matriz]]="Impacto"),D1386,AND(Tabla135[[#This Row],[No. de Control]]&gt;1,Tabla135[[#This Row],[Desplazamiento en la Matriz]]="Impacto"),AB1385),""),"")</f>
        <v/>
      </c>
      <c r="AC1386" s="310" t="str" cm="1">
        <f t="array" ref="AC1386">IFERROR(IF(Tabla135[[#This Row],[Registro diligenciado]]=TRUE,_xlfn.IFS(AND(Tabla135[[#This Row],[No. de Control]]=1,Tabla135[[#This Row],[Desplazamiento en la Matriz]]="Impacto"),E1386-(E1386*Tabla135[[#This Row],[Valor del control]]),AND(Tabla135[[#This Row],[No. de Control]]&gt;1,Tabla135[[#This Row],[Desplazamiento en la Matriz]]="Impacto"),AC1385-(AC1385*Tabla135[[#This Row],[Valor del control]]),AND(Tabla135[[#This Row],[No. de Control]]=1,Tabla135[[#This Row],[Desplazamiento en la Matriz]]="Probabilidad"),E1386,AND(Tabla135[[#This Row],[No. de Control]]&gt;1,Tabla135[[#This Row],[Desplazamiento en la Matriz]]="Probabilidad"),AC1385),""),"")</f>
        <v/>
      </c>
      <c r="AD1386" s="310">
        <f>IFERROR(_xlfn.MINIFS(Tabla135[Probabilidad residual],Tabla135[Id Riesgo],Tabla135[[#This Row],[Id Riesgo]]),"")</f>
        <v>0</v>
      </c>
      <c r="AE1386" s="310">
        <f>IFERROR(_xlfn.MINIFS(Tabla135[Impacto residual],Tabla135[Id Riesgo],Tabla135[[#This Row],[Id Riesgo]]),"")</f>
        <v>0</v>
      </c>
      <c r="AF1386" s="310" t="str" cm="1">
        <f t="array" ref="AF138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86" s="310" t="str" cm="1">
        <f t="array" ref="AG138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8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86" s="213"/>
      <c r="AJ1386" s="727">
        <f>_xlfn.MINIFS(Tabla135[Probabilidad residual],Tabla135[Id Riesgo],Tabla135[[#This Row],[Id Riesgo]])</f>
        <v>0</v>
      </c>
      <c r="AK1386" s="727">
        <f>_xlfn.MINIFS(Tabla135[Impacto residual],Tabla135[Id Riesgo],Tabla135[[#This Row],[Id Riesgo]])</f>
        <v>0</v>
      </c>
      <c r="AL1386" s="727"/>
      <c r="AM1386" s="727"/>
      <c r="AN1386" s="213"/>
      <c r="AO1386" s="213"/>
      <c r="AP1386" s="213"/>
      <c r="AQ1386" s="213"/>
      <c r="AR1386" s="213"/>
      <c r="AS1386" s="213"/>
      <c r="AT1386" s="213"/>
      <c r="AU1386" s="213"/>
      <c r="AV1386" s="213"/>
      <c r="AW1386" s="213"/>
      <c r="AX1386" s="213"/>
      <c r="AY1386" s="213"/>
    </row>
    <row r="1387" spans="1:51" ht="14.6" x14ac:dyDescent="0.4">
      <c r="A1387" s="735" t="str">
        <f>Tabla135[[#This Row],[Id Riesgo]]</f>
        <v>RC138</v>
      </c>
      <c r="B1387" s="736" t="str">
        <f>Tabla135[[#This Row],[Riesgo]]</f>
        <v/>
      </c>
      <c r="C1387" s="742" t="b">
        <f>Tabla135[[#This Row],[Identificado en paso 1 y 2?]]</f>
        <v>0</v>
      </c>
      <c r="D1387" s="727" t="str">
        <f>_xlfn.XLOOKUP(Tabla135[[#This Row],[Id Riesgo]],Tabla13[Id Riesgo],Tabla13[Probabilidad],"",1)</f>
        <v/>
      </c>
      <c r="E1387" s="727" t="str">
        <f>IF(C1387=TRUE,_xlfn.XLOOKUP(Tabla135[[#This Row],[Id Riesgo]],Tabla13[Id Riesgo],Tabla13[Porcentaje Impacto],"",1),"")</f>
        <v/>
      </c>
      <c r="F1387" s="290" t="str">
        <f t="shared" si="137"/>
        <v>RC138</v>
      </c>
      <c r="G1387" s="415" t="b">
        <f>_xlfn.XLOOKUP(F1387,Tabla13[Id Riesgo],Tabla13[Registro diligenciado],FALSE,1)</f>
        <v>0</v>
      </c>
      <c r="H1387" s="290" t="str">
        <f>IF(G1387,_xlfn.XLOOKUP(F1387,Tabla6[Id Riesgo],Tabla6[DESCRIPCIÓN DEL RIESGO],FALSE,1),"")</f>
        <v/>
      </c>
      <c r="I1387" s="327" t="str">
        <f>_xlfn.XLOOKUP(Tabla135[[#This Row],[Id Riesgo]],Tabla13[Id Riesgo],Tabla13[Probabilidad])</f>
        <v/>
      </c>
      <c r="J1387" s="327" t="str">
        <f>_xlfn.XLOOKUP(Tabla135[[#This Row],[Id Riesgo]],Tabla13[Id Riesgo],Tabla13[Porcentaje Impacto],"",1)</f>
        <v/>
      </c>
      <c r="K1387" s="311">
        <v>6</v>
      </c>
      <c r="L1387" s="314"/>
      <c r="M1387" s="314"/>
      <c r="N1387" s="314"/>
      <c r="O1387" s="295"/>
      <c r="P1387" s="314"/>
      <c r="Q1387" s="328" t="str">
        <f>_xlfn.TEXTJOIN(" ",TRUE,Tabla135[[#This Row],[Actividad - Acción ¿Qué?
Inicia con verbo]],Tabla135[[#This Row],[Complemento
(Observaciones o desviaciones)]])</f>
        <v/>
      </c>
      <c r="R1387" s="295"/>
      <c r="S1387" s="327" t="str">
        <f>_xlfn.XLOOKUP(Tabla135[[#This Row],[Tipo de control]],Tabla7[Tipo de control],Tabla7[Peso],"",1)</f>
        <v/>
      </c>
      <c r="T1387" s="290" t="str">
        <f>_xlfn.XLOOKUP(Tabla135[[#This Row],[Tipo de control]],Tabla7[Tipo de control],Tabla7[Afectación matriz],"",1)</f>
        <v/>
      </c>
      <c r="U1387" s="295"/>
      <c r="V1387" s="327" t="str">
        <f>_xlfn.XLOOKUP(Tabla135[[#This Row],[Implementación]],Tabla11[Implementación],Tabla11[Peso],"",1)</f>
        <v/>
      </c>
      <c r="W1387" s="295"/>
      <c r="X1387" s="295"/>
      <c r="Y1387" s="295"/>
      <c r="Z1387" s="295"/>
      <c r="AA1387" s="310" t="str">
        <f>IFERROR(Tabla135[[#This Row],[Peso del control]]+Tabla135[[#This Row],[Peso de la implementación]],"")</f>
        <v/>
      </c>
      <c r="AB1387" s="310" t="str" cm="1">
        <f t="array" ref="AB1387">IFERROR(IF(Tabla135[[#This Row],[Registro diligenciado]]=TRUE,_xlfn.IFS(AND(Tabla135[[#This Row],[No. de Control]]=1,Tabla135[[#This Row],[Desplazamiento en la Matriz]]="Probabilidad"),D1387-(D1387*Tabla135[[#This Row],[Valor del control]]),AND(Tabla135[[#This Row],[No. de Control]]&gt;1,Tabla135[[#This Row],[Desplazamiento en la Matriz]]="Probabilidad"),AB1386-(AB1386*Tabla135[[#This Row],[Valor del control]]),AND(Tabla135[[#This Row],[No. de Control]]=1,Tabla135[[#This Row],[Desplazamiento en la Matriz]]="Impacto"),D1387,AND(Tabla135[[#This Row],[No. de Control]]&gt;1,Tabla135[[#This Row],[Desplazamiento en la Matriz]]="Impacto"),AB1386),""),"")</f>
        <v/>
      </c>
      <c r="AC1387" s="310" t="str" cm="1">
        <f t="array" ref="AC1387">IFERROR(IF(Tabla135[[#This Row],[Registro diligenciado]]=TRUE,_xlfn.IFS(AND(Tabla135[[#This Row],[No. de Control]]=1,Tabla135[[#This Row],[Desplazamiento en la Matriz]]="Impacto"),E1387-(E1387*Tabla135[[#This Row],[Valor del control]]),AND(Tabla135[[#This Row],[No. de Control]]&gt;1,Tabla135[[#This Row],[Desplazamiento en la Matriz]]="Impacto"),AC1386-(AC1386*Tabla135[[#This Row],[Valor del control]]),AND(Tabla135[[#This Row],[No. de Control]]=1,Tabla135[[#This Row],[Desplazamiento en la Matriz]]="Probabilidad"),E1387,AND(Tabla135[[#This Row],[No. de Control]]&gt;1,Tabla135[[#This Row],[Desplazamiento en la Matriz]]="Probabilidad"),AC1386),""),"")</f>
        <v/>
      </c>
      <c r="AD1387" s="310">
        <f>IFERROR(_xlfn.MINIFS(Tabla135[Probabilidad residual],Tabla135[Id Riesgo],Tabla135[[#This Row],[Id Riesgo]]),"")</f>
        <v>0</v>
      </c>
      <c r="AE1387" s="310">
        <f>IFERROR(_xlfn.MINIFS(Tabla135[Impacto residual],Tabla135[Id Riesgo],Tabla135[[#This Row],[Id Riesgo]]),"")</f>
        <v>0</v>
      </c>
      <c r="AF1387" s="310" t="str" cm="1">
        <f t="array" ref="AF138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87" s="310" t="str" cm="1">
        <f t="array" ref="AG138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8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87" s="213"/>
      <c r="AJ1387" s="727">
        <f>_xlfn.MINIFS(Tabla135[Probabilidad residual],Tabla135[Id Riesgo],Tabla135[[#This Row],[Id Riesgo]])</f>
        <v>0</v>
      </c>
      <c r="AK1387" s="727">
        <f>_xlfn.MINIFS(Tabla135[Impacto residual],Tabla135[Id Riesgo],Tabla135[[#This Row],[Id Riesgo]])</f>
        <v>0</v>
      </c>
      <c r="AL1387" s="727"/>
      <c r="AM1387" s="727"/>
      <c r="AN1387" s="213"/>
      <c r="AO1387" s="213"/>
      <c r="AP1387" s="213"/>
      <c r="AQ1387" s="213"/>
      <c r="AR1387" s="213"/>
      <c r="AS1387" s="213"/>
      <c r="AT1387" s="213"/>
      <c r="AU1387" s="213"/>
      <c r="AV1387" s="213"/>
      <c r="AW1387" s="213"/>
      <c r="AX1387" s="213"/>
      <c r="AY1387" s="213"/>
    </row>
    <row r="1388" spans="1:51" ht="14.6" x14ac:dyDescent="0.4">
      <c r="A1388" s="735" t="str">
        <f>Tabla135[[#This Row],[Id Riesgo]]</f>
        <v>RC138</v>
      </c>
      <c r="B1388" s="736" t="str">
        <f>Tabla135[[#This Row],[Riesgo]]</f>
        <v/>
      </c>
      <c r="C1388" s="742" t="b">
        <f>Tabla135[[#This Row],[Identificado en paso 1 y 2?]]</f>
        <v>0</v>
      </c>
      <c r="D1388" s="727" t="str">
        <f>_xlfn.XLOOKUP(Tabla135[[#This Row],[Id Riesgo]],Tabla13[Id Riesgo],Tabla13[Probabilidad],"",1)</f>
        <v/>
      </c>
      <c r="E1388" s="727" t="str">
        <f>IF(C1388=TRUE,_xlfn.XLOOKUP(Tabla135[[#This Row],[Id Riesgo]],Tabla13[Id Riesgo],Tabla13[Porcentaje Impacto],"",1),"")</f>
        <v/>
      </c>
      <c r="F1388" s="290" t="str">
        <f t="shared" si="137"/>
        <v>RC138</v>
      </c>
      <c r="G1388" s="415" t="b">
        <f>_xlfn.XLOOKUP(F1388,Tabla13[Id Riesgo],Tabla13[Registro diligenciado],FALSE,1)</f>
        <v>0</v>
      </c>
      <c r="H1388" s="290" t="str">
        <f>IF(G1388,_xlfn.XLOOKUP(F1388,Tabla6[Id Riesgo],Tabla6[DESCRIPCIÓN DEL RIESGO],FALSE,1),"")</f>
        <v/>
      </c>
      <c r="I1388" s="327" t="str">
        <f>_xlfn.XLOOKUP(Tabla135[[#This Row],[Id Riesgo]],Tabla13[Id Riesgo],Tabla13[Probabilidad])</f>
        <v/>
      </c>
      <c r="J1388" s="327" t="str">
        <f>_xlfn.XLOOKUP(Tabla135[[#This Row],[Id Riesgo]],Tabla13[Id Riesgo],Tabla13[Porcentaje Impacto],"",1)</f>
        <v/>
      </c>
      <c r="K1388" s="311">
        <v>7</v>
      </c>
      <c r="L1388" s="314"/>
      <c r="M1388" s="314"/>
      <c r="N1388" s="314"/>
      <c r="O1388" s="295"/>
      <c r="P1388" s="314"/>
      <c r="Q1388" s="328" t="str">
        <f>_xlfn.TEXTJOIN(" ",TRUE,Tabla135[[#This Row],[Actividad - Acción ¿Qué?
Inicia con verbo]],Tabla135[[#This Row],[Complemento
(Observaciones o desviaciones)]])</f>
        <v/>
      </c>
      <c r="R1388" s="295"/>
      <c r="S1388" s="327" t="str">
        <f>_xlfn.XLOOKUP(Tabla135[[#This Row],[Tipo de control]],Tabla7[Tipo de control],Tabla7[Peso],"",1)</f>
        <v/>
      </c>
      <c r="T1388" s="290" t="str">
        <f>_xlfn.XLOOKUP(Tabla135[[#This Row],[Tipo de control]],Tabla7[Tipo de control],Tabla7[Afectación matriz],"",1)</f>
        <v/>
      </c>
      <c r="U1388" s="295"/>
      <c r="V1388" s="327" t="str">
        <f>_xlfn.XLOOKUP(Tabla135[[#This Row],[Implementación]],Tabla11[Implementación],Tabla11[Peso],"",1)</f>
        <v/>
      </c>
      <c r="W1388" s="295"/>
      <c r="X1388" s="295"/>
      <c r="Y1388" s="295"/>
      <c r="Z1388" s="295"/>
      <c r="AA1388" s="310" t="str">
        <f>IFERROR(Tabla135[[#This Row],[Peso del control]]+Tabla135[[#This Row],[Peso de la implementación]],"")</f>
        <v/>
      </c>
      <c r="AB1388" s="310" t="str" cm="1">
        <f t="array" ref="AB1388">IFERROR(IF(Tabla135[[#This Row],[Registro diligenciado]]=TRUE,_xlfn.IFS(AND(Tabla135[[#This Row],[No. de Control]]=1,Tabla135[[#This Row],[Desplazamiento en la Matriz]]="Probabilidad"),D1388-(D1388*Tabla135[[#This Row],[Valor del control]]),AND(Tabla135[[#This Row],[No. de Control]]&gt;1,Tabla135[[#This Row],[Desplazamiento en la Matriz]]="Probabilidad"),AB1387-(AB1387*Tabla135[[#This Row],[Valor del control]]),AND(Tabla135[[#This Row],[No. de Control]]=1,Tabla135[[#This Row],[Desplazamiento en la Matriz]]="Impacto"),D1388,AND(Tabla135[[#This Row],[No. de Control]]&gt;1,Tabla135[[#This Row],[Desplazamiento en la Matriz]]="Impacto"),AB1387),""),"")</f>
        <v/>
      </c>
      <c r="AC1388" s="310" t="str" cm="1">
        <f t="array" ref="AC1388">IFERROR(IF(Tabla135[[#This Row],[Registro diligenciado]]=TRUE,_xlfn.IFS(AND(Tabla135[[#This Row],[No. de Control]]=1,Tabla135[[#This Row],[Desplazamiento en la Matriz]]="Impacto"),E1388-(E1388*Tabla135[[#This Row],[Valor del control]]),AND(Tabla135[[#This Row],[No. de Control]]&gt;1,Tabla135[[#This Row],[Desplazamiento en la Matriz]]="Impacto"),AC1387-(AC1387*Tabla135[[#This Row],[Valor del control]]),AND(Tabla135[[#This Row],[No. de Control]]=1,Tabla135[[#This Row],[Desplazamiento en la Matriz]]="Probabilidad"),E1388,AND(Tabla135[[#This Row],[No. de Control]]&gt;1,Tabla135[[#This Row],[Desplazamiento en la Matriz]]="Probabilidad"),AC1387),""),"")</f>
        <v/>
      </c>
      <c r="AD1388" s="310">
        <f>IFERROR(_xlfn.MINIFS(Tabla135[Probabilidad residual],Tabla135[Id Riesgo],Tabla135[[#This Row],[Id Riesgo]]),"")</f>
        <v>0</v>
      </c>
      <c r="AE1388" s="310">
        <f>IFERROR(_xlfn.MINIFS(Tabla135[Impacto residual],Tabla135[Id Riesgo],Tabla135[[#This Row],[Id Riesgo]]),"")</f>
        <v>0</v>
      </c>
      <c r="AF1388" s="310" t="str" cm="1">
        <f t="array" ref="AF138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88" s="310" t="str" cm="1">
        <f t="array" ref="AG138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8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88" s="213"/>
      <c r="AJ1388" s="727">
        <f>_xlfn.MINIFS(Tabla135[Probabilidad residual],Tabla135[Id Riesgo],Tabla135[[#This Row],[Id Riesgo]])</f>
        <v>0</v>
      </c>
      <c r="AK1388" s="727">
        <f>_xlfn.MINIFS(Tabla135[Impacto residual],Tabla135[Id Riesgo],Tabla135[[#This Row],[Id Riesgo]])</f>
        <v>0</v>
      </c>
      <c r="AL1388" s="727"/>
      <c r="AM1388" s="727"/>
      <c r="AN1388" s="213"/>
      <c r="AO1388" s="213"/>
      <c r="AP1388" s="213"/>
      <c r="AQ1388" s="213"/>
      <c r="AR1388" s="213"/>
      <c r="AS1388" s="213"/>
      <c r="AT1388" s="213"/>
      <c r="AU1388" s="213"/>
      <c r="AV1388" s="213"/>
      <c r="AW1388" s="213"/>
      <c r="AX1388" s="213"/>
      <c r="AY1388" s="213"/>
    </row>
    <row r="1389" spans="1:51" ht="14.6" x14ac:dyDescent="0.4">
      <c r="A1389" s="735" t="str">
        <f>Tabla135[[#This Row],[Id Riesgo]]</f>
        <v>RC138</v>
      </c>
      <c r="B1389" s="736" t="str">
        <f>Tabla135[[#This Row],[Riesgo]]</f>
        <v/>
      </c>
      <c r="C1389" s="742" t="b">
        <f>Tabla135[[#This Row],[Identificado en paso 1 y 2?]]</f>
        <v>0</v>
      </c>
      <c r="D1389" s="727" t="str">
        <f>_xlfn.XLOOKUP(Tabla135[[#This Row],[Id Riesgo]],Tabla13[Id Riesgo],Tabla13[Probabilidad],"",1)</f>
        <v/>
      </c>
      <c r="E1389" s="727" t="str">
        <f>IF(C1389=TRUE,_xlfn.XLOOKUP(Tabla135[[#This Row],[Id Riesgo]],Tabla13[Id Riesgo],Tabla13[Porcentaje Impacto],"",1),"")</f>
        <v/>
      </c>
      <c r="F1389" s="290" t="str">
        <f t="shared" si="137"/>
        <v>RC138</v>
      </c>
      <c r="G1389" s="415" t="b">
        <f>_xlfn.XLOOKUP(F1389,Tabla13[Id Riesgo],Tabla13[Registro diligenciado],FALSE,1)</f>
        <v>0</v>
      </c>
      <c r="H1389" s="290" t="str">
        <f>IF(G1389,_xlfn.XLOOKUP(F1389,Tabla6[Id Riesgo],Tabla6[DESCRIPCIÓN DEL RIESGO],FALSE,1),"")</f>
        <v/>
      </c>
      <c r="I1389" s="327" t="str">
        <f>_xlfn.XLOOKUP(Tabla135[[#This Row],[Id Riesgo]],Tabla13[Id Riesgo],Tabla13[Probabilidad])</f>
        <v/>
      </c>
      <c r="J1389" s="327" t="str">
        <f>_xlfn.XLOOKUP(Tabla135[[#This Row],[Id Riesgo]],Tabla13[Id Riesgo],Tabla13[Porcentaje Impacto],"",1)</f>
        <v/>
      </c>
      <c r="K1389" s="311">
        <v>8</v>
      </c>
      <c r="L1389" s="314"/>
      <c r="M1389" s="314"/>
      <c r="N1389" s="314"/>
      <c r="O1389" s="295"/>
      <c r="P1389" s="314"/>
      <c r="Q1389" s="328" t="str">
        <f>_xlfn.TEXTJOIN(" ",TRUE,Tabla135[[#This Row],[Actividad - Acción ¿Qué?
Inicia con verbo]],Tabla135[[#This Row],[Complemento
(Observaciones o desviaciones)]])</f>
        <v/>
      </c>
      <c r="R1389" s="295"/>
      <c r="S1389" s="327" t="str">
        <f>_xlfn.XLOOKUP(Tabla135[[#This Row],[Tipo de control]],Tabla7[Tipo de control],Tabla7[Peso],"",1)</f>
        <v/>
      </c>
      <c r="T1389" s="290" t="str">
        <f>_xlfn.XLOOKUP(Tabla135[[#This Row],[Tipo de control]],Tabla7[Tipo de control],Tabla7[Afectación matriz],"",1)</f>
        <v/>
      </c>
      <c r="U1389" s="295"/>
      <c r="V1389" s="327" t="str">
        <f>_xlfn.XLOOKUP(Tabla135[[#This Row],[Implementación]],Tabla11[Implementación],Tabla11[Peso],"",1)</f>
        <v/>
      </c>
      <c r="W1389" s="295"/>
      <c r="X1389" s="295"/>
      <c r="Y1389" s="295"/>
      <c r="Z1389" s="295"/>
      <c r="AA1389" s="310" t="str">
        <f>IFERROR(Tabla135[[#This Row],[Peso del control]]+Tabla135[[#This Row],[Peso de la implementación]],"")</f>
        <v/>
      </c>
      <c r="AB1389" s="310" t="str" cm="1">
        <f t="array" ref="AB1389">IFERROR(IF(Tabla135[[#This Row],[Registro diligenciado]]=TRUE,_xlfn.IFS(AND(Tabla135[[#This Row],[No. de Control]]=1,Tabla135[[#This Row],[Desplazamiento en la Matriz]]="Probabilidad"),D1389-(D1389*Tabla135[[#This Row],[Valor del control]]),AND(Tabla135[[#This Row],[No. de Control]]&gt;1,Tabla135[[#This Row],[Desplazamiento en la Matriz]]="Probabilidad"),AB1388-(AB1388*Tabla135[[#This Row],[Valor del control]]),AND(Tabla135[[#This Row],[No. de Control]]=1,Tabla135[[#This Row],[Desplazamiento en la Matriz]]="Impacto"),D1389,AND(Tabla135[[#This Row],[No. de Control]]&gt;1,Tabla135[[#This Row],[Desplazamiento en la Matriz]]="Impacto"),AB1388),""),"")</f>
        <v/>
      </c>
      <c r="AC1389" s="310" t="str" cm="1">
        <f t="array" ref="AC1389">IFERROR(IF(Tabla135[[#This Row],[Registro diligenciado]]=TRUE,_xlfn.IFS(AND(Tabla135[[#This Row],[No. de Control]]=1,Tabla135[[#This Row],[Desplazamiento en la Matriz]]="Impacto"),E1389-(E1389*Tabla135[[#This Row],[Valor del control]]),AND(Tabla135[[#This Row],[No. de Control]]&gt;1,Tabla135[[#This Row],[Desplazamiento en la Matriz]]="Impacto"),AC1388-(AC1388*Tabla135[[#This Row],[Valor del control]]),AND(Tabla135[[#This Row],[No. de Control]]=1,Tabla135[[#This Row],[Desplazamiento en la Matriz]]="Probabilidad"),E1389,AND(Tabla135[[#This Row],[No. de Control]]&gt;1,Tabla135[[#This Row],[Desplazamiento en la Matriz]]="Probabilidad"),AC1388),""),"")</f>
        <v/>
      </c>
      <c r="AD1389" s="310">
        <f>IFERROR(_xlfn.MINIFS(Tabla135[Probabilidad residual],Tabla135[Id Riesgo],Tabla135[[#This Row],[Id Riesgo]]),"")</f>
        <v>0</v>
      </c>
      <c r="AE1389" s="310">
        <f>IFERROR(_xlfn.MINIFS(Tabla135[Impacto residual],Tabla135[Id Riesgo],Tabla135[[#This Row],[Id Riesgo]]),"")</f>
        <v>0</v>
      </c>
      <c r="AF1389" s="310" t="str" cm="1">
        <f t="array" ref="AF138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89" s="310" t="str" cm="1">
        <f t="array" ref="AG138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8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89" s="213"/>
      <c r="AJ1389" s="727">
        <f>_xlfn.MINIFS(Tabla135[Probabilidad residual],Tabla135[Id Riesgo],Tabla135[[#This Row],[Id Riesgo]])</f>
        <v>0</v>
      </c>
      <c r="AK1389" s="727">
        <f>_xlfn.MINIFS(Tabla135[Impacto residual],Tabla135[Id Riesgo],Tabla135[[#This Row],[Id Riesgo]])</f>
        <v>0</v>
      </c>
      <c r="AL1389" s="727"/>
      <c r="AM1389" s="727"/>
      <c r="AN1389" s="213"/>
      <c r="AO1389" s="213"/>
      <c r="AP1389" s="213"/>
      <c r="AQ1389" s="213"/>
      <c r="AR1389" s="213"/>
      <c r="AS1389" s="213"/>
      <c r="AT1389" s="213"/>
      <c r="AU1389" s="213"/>
      <c r="AV1389" s="213"/>
      <c r="AW1389" s="213"/>
      <c r="AX1389" s="213"/>
      <c r="AY1389" s="213"/>
    </row>
    <row r="1390" spans="1:51" ht="14.6" x14ac:dyDescent="0.4">
      <c r="A1390" s="735" t="str">
        <f>Tabla135[[#This Row],[Id Riesgo]]</f>
        <v>RC138</v>
      </c>
      <c r="B1390" s="736" t="str">
        <f>Tabla135[[#This Row],[Riesgo]]</f>
        <v/>
      </c>
      <c r="C1390" s="742" t="b">
        <f>Tabla135[[#This Row],[Identificado en paso 1 y 2?]]</f>
        <v>0</v>
      </c>
      <c r="D1390" s="727" t="str">
        <f>_xlfn.XLOOKUP(Tabla135[[#This Row],[Id Riesgo]],Tabla13[Id Riesgo],Tabla13[Probabilidad],"",1)</f>
        <v/>
      </c>
      <c r="E1390" s="727" t="str">
        <f>IF(C1390=TRUE,_xlfn.XLOOKUP(Tabla135[[#This Row],[Id Riesgo]],Tabla13[Id Riesgo],Tabla13[Porcentaje Impacto],"",1),"")</f>
        <v/>
      </c>
      <c r="F1390" s="290" t="str">
        <f t="shared" si="137"/>
        <v>RC138</v>
      </c>
      <c r="G1390" s="415" t="b">
        <f>_xlfn.XLOOKUP(F1390,Tabla13[Id Riesgo],Tabla13[Registro diligenciado],FALSE,1)</f>
        <v>0</v>
      </c>
      <c r="H1390" s="290" t="str">
        <f>IF(G1390,_xlfn.XLOOKUP(F1390,Tabla6[Id Riesgo],Tabla6[DESCRIPCIÓN DEL RIESGO],FALSE,1),"")</f>
        <v/>
      </c>
      <c r="I1390" s="327" t="str">
        <f>_xlfn.XLOOKUP(Tabla135[[#This Row],[Id Riesgo]],Tabla13[Id Riesgo],Tabla13[Probabilidad])</f>
        <v/>
      </c>
      <c r="J1390" s="327" t="str">
        <f>_xlfn.XLOOKUP(Tabla135[[#This Row],[Id Riesgo]],Tabla13[Id Riesgo],Tabla13[Porcentaje Impacto],"",1)</f>
        <v/>
      </c>
      <c r="K1390" s="311">
        <v>9</v>
      </c>
      <c r="L1390" s="314"/>
      <c r="M1390" s="314"/>
      <c r="N1390" s="314"/>
      <c r="O1390" s="295"/>
      <c r="P1390" s="314"/>
      <c r="Q1390" s="328" t="str">
        <f>_xlfn.TEXTJOIN(" ",TRUE,Tabla135[[#This Row],[Actividad - Acción ¿Qué?
Inicia con verbo]],Tabla135[[#This Row],[Complemento
(Observaciones o desviaciones)]])</f>
        <v/>
      </c>
      <c r="R1390" s="295"/>
      <c r="S1390" s="327" t="str">
        <f>_xlfn.XLOOKUP(Tabla135[[#This Row],[Tipo de control]],Tabla7[Tipo de control],Tabla7[Peso],"",1)</f>
        <v/>
      </c>
      <c r="T1390" s="290" t="str">
        <f>_xlfn.XLOOKUP(Tabla135[[#This Row],[Tipo de control]],Tabla7[Tipo de control],Tabla7[Afectación matriz],"",1)</f>
        <v/>
      </c>
      <c r="U1390" s="295"/>
      <c r="V1390" s="327" t="str">
        <f>_xlfn.XLOOKUP(Tabla135[[#This Row],[Implementación]],Tabla11[Implementación],Tabla11[Peso],"",1)</f>
        <v/>
      </c>
      <c r="W1390" s="295"/>
      <c r="X1390" s="295"/>
      <c r="Y1390" s="295"/>
      <c r="Z1390" s="295"/>
      <c r="AA1390" s="310" t="str">
        <f>IFERROR(Tabla135[[#This Row],[Peso del control]]+Tabla135[[#This Row],[Peso de la implementación]],"")</f>
        <v/>
      </c>
      <c r="AB1390" s="310" t="str" cm="1">
        <f t="array" ref="AB1390">IFERROR(IF(Tabla135[[#This Row],[Registro diligenciado]]=TRUE,_xlfn.IFS(AND(Tabla135[[#This Row],[No. de Control]]=1,Tabla135[[#This Row],[Desplazamiento en la Matriz]]="Probabilidad"),D1390-(D1390*Tabla135[[#This Row],[Valor del control]]),AND(Tabla135[[#This Row],[No. de Control]]&gt;1,Tabla135[[#This Row],[Desplazamiento en la Matriz]]="Probabilidad"),AB1389-(AB1389*Tabla135[[#This Row],[Valor del control]]),AND(Tabla135[[#This Row],[No. de Control]]=1,Tabla135[[#This Row],[Desplazamiento en la Matriz]]="Impacto"),D1390,AND(Tabla135[[#This Row],[No. de Control]]&gt;1,Tabla135[[#This Row],[Desplazamiento en la Matriz]]="Impacto"),AB1389),""),"")</f>
        <v/>
      </c>
      <c r="AC1390" s="310" t="str" cm="1">
        <f t="array" ref="AC1390">IFERROR(IF(Tabla135[[#This Row],[Registro diligenciado]]=TRUE,_xlfn.IFS(AND(Tabla135[[#This Row],[No. de Control]]=1,Tabla135[[#This Row],[Desplazamiento en la Matriz]]="Impacto"),E1390-(E1390*Tabla135[[#This Row],[Valor del control]]),AND(Tabla135[[#This Row],[No. de Control]]&gt;1,Tabla135[[#This Row],[Desplazamiento en la Matriz]]="Impacto"),AC1389-(AC1389*Tabla135[[#This Row],[Valor del control]]),AND(Tabla135[[#This Row],[No. de Control]]=1,Tabla135[[#This Row],[Desplazamiento en la Matriz]]="Probabilidad"),E1390,AND(Tabla135[[#This Row],[No. de Control]]&gt;1,Tabla135[[#This Row],[Desplazamiento en la Matriz]]="Probabilidad"),AC1389),""),"")</f>
        <v/>
      </c>
      <c r="AD1390" s="310">
        <f>IFERROR(_xlfn.MINIFS(Tabla135[Probabilidad residual],Tabla135[Id Riesgo],Tabla135[[#This Row],[Id Riesgo]]),"")</f>
        <v>0</v>
      </c>
      <c r="AE1390" s="310">
        <f>IFERROR(_xlfn.MINIFS(Tabla135[Impacto residual],Tabla135[Id Riesgo],Tabla135[[#This Row],[Id Riesgo]]),"")</f>
        <v>0</v>
      </c>
      <c r="AF1390" s="310" t="str" cm="1">
        <f t="array" ref="AF139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90" s="310" t="str" cm="1">
        <f t="array" ref="AG139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9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90" s="213"/>
      <c r="AJ1390" s="727">
        <f>_xlfn.MINIFS(Tabla135[Probabilidad residual],Tabla135[Id Riesgo],Tabla135[[#This Row],[Id Riesgo]])</f>
        <v>0</v>
      </c>
      <c r="AK1390" s="727">
        <f>_xlfn.MINIFS(Tabla135[Impacto residual],Tabla135[Id Riesgo],Tabla135[[#This Row],[Id Riesgo]])</f>
        <v>0</v>
      </c>
      <c r="AL1390" s="727"/>
      <c r="AM1390" s="727"/>
      <c r="AN1390" s="213"/>
      <c r="AO1390" s="213"/>
      <c r="AP1390" s="213"/>
      <c r="AQ1390" s="213"/>
      <c r="AR1390" s="213"/>
      <c r="AS1390" s="213"/>
      <c r="AT1390" s="213"/>
      <c r="AU1390" s="213"/>
      <c r="AV1390" s="213"/>
      <c r="AW1390" s="213"/>
      <c r="AX1390" s="213"/>
      <c r="AY1390" s="213"/>
    </row>
    <row r="1391" spans="1:51" ht="14.6" x14ac:dyDescent="0.4">
      <c r="A1391" s="735" t="str">
        <f>Tabla135[[#This Row],[Id Riesgo]]</f>
        <v>RC138</v>
      </c>
      <c r="B1391" s="736" t="str">
        <f>Tabla135[[#This Row],[Riesgo]]</f>
        <v/>
      </c>
      <c r="C1391" s="742" t="b">
        <f>Tabla135[[#This Row],[Identificado en paso 1 y 2?]]</f>
        <v>0</v>
      </c>
      <c r="D1391" s="727" t="str">
        <f>_xlfn.XLOOKUP(Tabla135[[#This Row],[Id Riesgo]],Tabla13[Id Riesgo],Tabla13[Probabilidad],"",1)</f>
        <v/>
      </c>
      <c r="E1391" s="727" t="str">
        <f>IF(C1391=TRUE,_xlfn.XLOOKUP(Tabla135[[#This Row],[Id Riesgo]],Tabla13[Id Riesgo],Tabla13[Porcentaje Impacto],"",1),"")</f>
        <v/>
      </c>
      <c r="F1391" s="290" t="str">
        <f t="shared" si="137"/>
        <v>RC138</v>
      </c>
      <c r="G1391" s="415" t="b">
        <f>_xlfn.XLOOKUP(F1391,Tabla13[Id Riesgo],Tabla13[Registro diligenciado],FALSE,1)</f>
        <v>0</v>
      </c>
      <c r="H1391" s="290" t="str">
        <f>IF(G1391,_xlfn.XLOOKUP(F1391,Tabla6[Id Riesgo],Tabla6[DESCRIPCIÓN DEL RIESGO],FALSE,1),"")</f>
        <v/>
      </c>
      <c r="I1391" s="327" t="str">
        <f>_xlfn.XLOOKUP(Tabla135[[#This Row],[Id Riesgo]],Tabla13[Id Riesgo],Tabla13[Probabilidad])</f>
        <v/>
      </c>
      <c r="J1391" s="327" t="str">
        <f>_xlfn.XLOOKUP(Tabla135[[#This Row],[Id Riesgo]],Tabla13[Id Riesgo],Tabla13[Porcentaje Impacto],"",1)</f>
        <v/>
      </c>
      <c r="K1391" s="311">
        <v>10</v>
      </c>
      <c r="L1391" s="314"/>
      <c r="M1391" s="314"/>
      <c r="N1391" s="314"/>
      <c r="O1391" s="295"/>
      <c r="P1391" s="314"/>
      <c r="Q1391" s="328" t="str">
        <f>_xlfn.TEXTJOIN(" ",TRUE,Tabla135[[#This Row],[Actividad - Acción ¿Qué?
Inicia con verbo]],Tabla135[[#This Row],[Complemento
(Observaciones o desviaciones)]])</f>
        <v/>
      </c>
      <c r="R1391" s="295"/>
      <c r="S1391" s="327" t="str">
        <f>_xlfn.XLOOKUP(Tabla135[[#This Row],[Tipo de control]],Tabla7[Tipo de control],Tabla7[Peso],"",1)</f>
        <v/>
      </c>
      <c r="T1391" s="290" t="str">
        <f>_xlfn.XLOOKUP(Tabla135[[#This Row],[Tipo de control]],Tabla7[Tipo de control],Tabla7[Afectación matriz],"",1)</f>
        <v/>
      </c>
      <c r="U1391" s="295"/>
      <c r="V1391" s="327" t="str">
        <f>_xlfn.XLOOKUP(Tabla135[[#This Row],[Implementación]],Tabla11[Implementación],Tabla11[Peso],"",1)</f>
        <v/>
      </c>
      <c r="W1391" s="295"/>
      <c r="X1391" s="295"/>
      <c r="Y1391" s="295"/>
      <c r="Z1391" s="295"/>
      <c r="AA1391" s="310" t="str">
        <f>IFERROR(Tabla135[[#This Row],[Peso del control]]+Tabla135[[#This Row],[Peso de la implementación]],"")</f>
        <v/>
      </c>
      <c r="AB1391" s="310" t="str" cm="1">
        <f t="array" ref="AB1391">IFERROR(IF(Tabla135[[#This Row],[Registro diligenciado]]=TRUE,_xlfn.IFS(AND(Tabla135[[#This Row],[No. de Control]]=1,Tabla135[[#This Row],[Desplazamiento en la Matriz]]="Probabilidad"),D1391-(D1391*Tabla135[[#This Row],[Valor del control]]),AND(Tabla135[[#This Row],[No. de Control]]&gt;1,Tabla135[[#This Row],[Desplazamiento en la Matriz]]="Probabilidad"),AB1390-(AB1390*Tabla135[[#This Row],[Valor del control]]),AND(Tabla135[[#This Row],[No. de Control]]=1,Tabla135[[#This Row],[Desplazamiento en la Matriz]]="Impacto"),D1391,AND(Tabla135[[#This Row],[No. de Control]]&gt;1,Tabla135[[#This Row],[Desplazamiento en la Matriz]]="Impacto"),AB1390),""),"")</f>
        <v/>
      </c>
      <c r="AC1391" s="310" t="str" cm="1">
        <f t="array" ref="AC1391">IFERROR(IF(Tabla135[[#This Row],[Registro diligenciado]]=TRUE,_xlfn.IFS(AND(Tabla135[[#This Row],[No. de Control]]=1,Tabla135[[#This Row],[Desplazamiento en la Matriz]]="Impacto"),E1391-(E1391*Tabla135[[#This Row],[Valor del control]]),AND(Tabla135[[#This Row],[No. de Control]]&gt;1,Tabla135[[#This Row],[Desplazamiento en la Matriz]]="Impacto"),AC1390-(AC1390*Tabla135[[#This Row],[Valor del control]]),AND(Tabla135[[#This Row],[No. de Control]]=1,Tabla135[[#This Row],[Desplazamiento en la Matriz]]="Probabilidad"),E1391,AND(Tabla135[[#This Row],[No. de Control]]&gt;1,Tabla135[[#This Row],[Desplazamiento en la Matriz]]="Probabilidad"),AC1390),""),"")</f>
        <v/>
      </c>
      <c r="AD1391" s="310">
        <f>IFERROR(_xlfn.MINIFS(Tabla135[Probabilidad residual],Tabla135[Id Riesgo],Tabla135[[#This Row],[Id Riesgo]]),"")</f>
        <v>0</v>
      </c>
      <c r="AE1391" s="310">
        <f>IFERROR(_xlfn.MINIFS(Tabla135[Impacto residual],Tabla135[Id Riesgo],Tabla135[[#This Row],[Id Riesgo]]),"")</f>
        <v>0</v>
      </c>
      <c r="AF1391" s="310" t="str" cm="1">
        <f t="array" ref="AF139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91" s="310" t="str" cm="1">
        <f t="array" ref="AG139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9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91" s="213"/>
      <c r="AJ1391" s="727">
        <f>_xlfn.MINIFS(Tabla135[Probabilidad residual],Tabla135[Id Riesgo],Tabla135[[#This Row],[Id Riesgo]])</f>
        <v>0</v>
      </c>
      <c r="AK1391" s="727">
        <f>_xlfn.MINIFS(Tabla135[Impacto residual],Tabla135[Id Riesgo],Tabla135[[#This Row],[Id Riesgo]])</f>
        <v>0</v>
      </c>
      <c r="AL1391" s="727"/>
      <c r="AM1391" s="727"/>
      <c r="AN1391" s="213"/>
      <c r="AO1391" s="213"/>
      <c r="AP1391" s="213"/>
      <c r="AQ1391" s="213"/>
      <c r="AR1391" s="213"/>
      <c r="AS1391" s="213"/>
      <c r="AT1391" s="213"/>
      <c r="AU1391" s="213"/>
      <c r="AV1391" s="213"/>
      <c r="AW1391" s="213"/>
      <c r="AX1391" s="213"/>
      <c r="AY1391" s="213"/>
    </row>
    <row r="1392" spans="1:51" ht="14.6" x14ac:dyDescent="0.4">
      <c r="A1392" s="735" t="str">
        <f>Tabla135[[#This Row],[Id Riesgo]]</f>
        <v>RC139</v>
      </c>
      <c r="B1392" s="736" t="str">
        <f>Tabla135[[#This Row],[Riesgo]]</f>
        <v/>
      </c>
      <c r="C1392" s="742" t="b">
        <f>Tabla135[[#This Row],[Identificado en paso 1 y 2?]]</f>
        <v>0</v>
      </c>
      <c r="D1392" s="727" t="str">
        <f>_xlfn.XLOOKUP(Tabla135[[#This Row],[Id Riesgo]],Tabla13[Id Riesgo],Tabla13[Probabilidad],"",1)</f>
        <v/>
      </c>
      <c r="E1392" s="727" t="str">
        <f>IF(C1392=TRUE,_xlfn.XLOOKUP(Tabla135[[#This Row],[Id Riesgo]],Tabla13[Id Riesgo],Tabla13[Porcentaje Impacto],"",1),"")</f>
        <v/>
      </c>
      <c r="F1392" s="290" t="s">
        <v>270</v>
      </c>
      <c r="G1392" s="415" t="b">
        <f>_xlfn.XLOOKUP(F1392,Tabla13[Id Riesgo],Tabla13[Registro diligenciado],FALSE,1)</f>
        <v>0</v>
      </c>
      <c r="H1392" s="290" t="str">
        <f>IF(G1392,_xlfn.XLOOKUP(F1392,Tabla6[Id Riesgo],Tabla6[DESCRIPCIÓN DEL RIESGO],FALSE,1),"")</f>
        <v/>
      </c>
      <c r="I1392" s="327" t="str">
        <f>_xlfn.XLOOKUP(Tabla135[[#This Row],[Id Riesgo]],Tabla13[Id Riesgo],Tabla13[Probabilidad])</f>
        <v/>
      </c>
      <c r="J1392" s="327" t="str">
        <f>_xlfn.XLOOKUP(Tabla135[[#This Row],[Id Riesgo]],Tabla13[Id Riesgo],Tabla13[Porcentaje Impacto],"",1)</f>
        <v/>
      </c>
      <c r="K1392" s="311">
        <v>1</v>
      </c>
      <c r="L1392" s="314"/>
      <c r="M1392" s="314"/>
      <c r="N1392" s="314"/>
      <c r="O1392" s="295"/>
      <c r="P1392" s="314"/>
      <c r="Q1392" s="328" t="str">
        <f>_xlfn.TEXTJOIN(" ",TRUE,Tabla135[[#This Row],[Actividad - Acción ¿Qué?
Inicia con verbo]],Tabla135[[#This Row],[Complemento
(Observaciones o desviaciones)]])</f>
        <v/>
      </c>
      <c r="R1392" s="295"/>
      <c r="S1392" s="327" t="str">
        <f>_xlfn.XLOOKUP(Tabla135[[#This Row],[Tipo de control]],Tabla7[Tipo de control],Tabla7[Peso],"",1)</f>
        <v/>
      </c>
      <c r="T1392" s="290" t="str">
        <f>_xlfn.XLOOKUP(Tabla135[[#This Row],[Tipo de control]],Tabla7[Tipo de control],Tabla7[Afectación matriz],"",1)</f>
        <v/>
      </c>
      <c r="U1392" s="295"/>
      <c r="V1392" s="327" t="str">
        <f>_xlfn.XLOOKUP(Tabla135[[#This Row],[Implementación]],Tabla11[Implementación],Tabla11[Peso],"",1)</f>
        <v/>
      </c>
      <c r="W1392" s="295"/>
      <c r="X1392" s="295"/>
      <c r="Y1392" s="295"/>
      <c r="Z1392" s="295"/>
      <c r="AA1392" s="310" t="str">
        <f>IFERROR(Tabla135[[#This Row],[Peso del control]]+Tabla135[[#This Row],[Peso de la implementación]],"")</f>
        <v/>
      </c>
      <c r="AB1392" s="310" t="str" cm="1">
        <f t="array" ref="AB1392">IFERROR(IF(Tabla135[[#This Row],[Registro diligenciado]]=TRUE,_xlfn.IFS(AND(Tabla135[[#This Row],[No. de Control]]=1,Tabla135[[#This Row],[Desplazamiento en la Matriz]]="Probabilidad"),D1392-(D1392*Tabla135[[#This Row],[Valor del control]]),AND(Tabla135[[#This Row],[No. de Control]]&gt;1,Tabla135[[#This Row],[Desplazamiento en la Matriz]]="Probabilidad"),AB1391-(AB1391*Tabla135[[#This Row],[Valor del control]]),AND(Tabla135[[#This Row],[No. de Control]]=1,Tabla135[[#This Row],[Desplazamiento en la Matriz]]="Impacto"),D1392,AND(Tabla135[[#This Row],[No. de Control]]&gt;1,Tabla135[[#This Row],[Desplazamiento en la Matriz]]="Impacto"),AB1391),""),"")</f>
        <v/>
      </c>
      <c r="AC1392" s="310" t="str" cm="1">
        <f t="array" ref="AC1392">IFERROR(IF(Tabla135[[#This Row],[Registro diligenciado]]=TRUE,_xlfn.IFS(AND(Tabla135[[#This Row],[No. de Control]]=1,Tabla135[[#This Row],[Desplazamiento en la Matriz]]="Impacto"),E1392-(E1392*Tabla135[[#This Row],[Valor del control]]),AND(Tabla135[[#This Row],[No. de Control]]&gt;1,Tabla135[[#This Row],[Desplazamiento en la Matriz]]="Impacto"),AC1391-(AC1391*Tabla135[[#This Row],[Valor del control]]),AND(Tabla135[[#This Row],[No. de Control]]=1,Tabla135[[#This Row],[Desplazamiento en la Matriz]]="Probabilidad"),E1392,AND(Tabla135[[#This Row],[No. de Control]]&gt;1,Tabla135[[#This Row],[Desplazamiento en la Matriz]]="Probabilidad"),AC1391),""),"")</f>
        <v/>
      </c>
      <c r="AD1392" s="310">
        <f>IFERROR(_xlfn.MINIFS(Tabla135[Probabilidad residual],Tabla135[Id Riesgo],Tabla135[[#This Row],[Id Riesgo]]),"")</f>
        <v>0</v>
      </c>
      <c r="AE1392" s="310">
        <f>IFERROR(_xlfn.MINIFS(Tabla135[Impacto residual],Tabla135[Id Riesgo],Tabla135[[#This Row],[Id Riesgo]]),"")</f>
        <v>0</v>
      </c>
      <c r="AF1392" s="310" t="str" cm="1">
        <f t="array" ref="AF139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92" s="310" t="str" cm="1">
        <f t="array" ref="AG139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9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92" s="213"/>
      <c r="AJ1392" s="727">
        <f>_xlfn.MINIFS(Tabla135[Probabilidad residual],Tabla135[Id Riesgo],Tabla135[[#This Row],[Id Riesgo]])</f>
        <v>0</v>
      </c>
      <c r="AK1392" s="727">
        <f>_xlfn.MINIFS(Tabla135[Impacto residual],Tabla135[Id Riesgo],Tabla135[[#This Row],[Id Riesgo]])</f>
        <v>0</v>
      </c>
      <c r="AL1392" s="727" t="str" cm="1">
        <f t="array" ref="AL1392">IFERROR(_xlfn.IFS(AND(AJ1392&gt;=CONFIGURACIÓN!$BF$6,AJ1392&lt;=CONFIGURACIÓN!$BG$6),CONFIGURACIÓN!$BE$6,AND(AJ1392&gt;=CONFIGURACIÓN!$BF$7,AJ1392&lt;=CONFIGURACIÓN!$BG$7),CONFIGURACIÓN!$BE$7,AND(AJ1392&gt;=CONFIGURACIÓN!$BF$8,AJ1392&lt;=CONFIGURACIÓN!$BG$8),CONFIGURACIÓN!$BE$8,AND(AJ1392&gt;=CONFIGURACIÓN!$BF$9,AJ1392&lt;=CONFIGURACIÓN!$BG$9),CONFIGURACIÓN!$BE$9,AND(AJ1392&gt;=CONFIGURACIÓN!$BF$10,AJ1392&lt;=CONFIGURACIÓN!$BG$10),CONFIGURACIÓN!$BE$10),"")</f>
        <v/>
      </c>
      <c r="AM1392" s="727" t="str" cm="1">
        <f t="array" ref="AM1392">IFERROR(_xlfn.IFS(AND(AK1392&gt;=CONFIGURACIÓN!$BJ$6,AK1392&lt;=CONFIGURACIÓN!$BK$6),CONFIGURACIÓN!$BI$6,AND(AK1392&gt;=CONFIGURACIÓN!$BJ$7,AK1392&lt;=CONFIGURACIÓN!$BK$7),CONFIGURACIÓN!$BI$7,AND(AK1392&gt;=CONFIGURACIÓN!$BJ$8,AK1392&lt;=CONFIGURACIÓN!$BK$8),CONFIGURACIÓN!$BI$8,AND(AK1392&gt;=CONFIGURACIÓN!$BJ$9,AK1392&lt;=CONFIGURACIÓN!$BK$9),CONFIGURACIÓN!$BI$9,AND(AK1392&gt;=CONFIGURACIÓN!$BJ$10,AK1392&lt;=CONFIGURACIÓN!$BK$10),CONFIGURACIÓN!$BI$10),"")</f>
        <v/>
      </c>
      <c r="AN1392" s="213"/>
      <c r="AO1392" s="213"/>
      <c r="AP1392" s="213"/>
      <c r="AQ1392" s="213"/>
      <c r="AR1392" s="213"/>
      <c r="AS1392" s="213"/>
      <c r="AT1392" s="213"/>
      <c r="AU1392" s="213"/>
      <c r="AV1392" s="213"/>
      <c r="AW1392" s="213"/>
      <c r="AX1392" s="213"/>
      <c r="AY1392" s="213"/>
    </row>
    <row r="1393" spans="1:51" ht="14.6" x14ac:dyDescent="0.4">
      <c r="A1393" s="735" t="str">
        <f>Tabla135[[#This Row],[Id Riesgo]]</f>
        <v>RC139</v>
      </c>
      <c r="B1393" s="736" t="str">
        <f>Tabla135[[#This Row],[Riesgo]]</f>
        <v/>
      </c>
      <c r="C1393" s="742" t="b">
        <f>Tabla135[[#This Row],[Identificado en paso 1 y 2?]]</f>
        <v>0</v>
      </c>
      <c r="D1393" s="727" t="str">
        <f>_xlfn.XLOOKUP(Tabla135[[#This Row],[Id Riesgo]],Tabla13[Id Riesgo],Tabla13[Probabilidad],"",1)</f>
        <v/>
      </c>
      <c r="E1393" s="727" t="str">
        <f>IF(C1393=TRUE,_xlfn.XLOOKUP(Tabla135[[#This Row],[Id Riesgo]],Tabla13[Id Riesgo],Tabla13[Porcentaje Impacto],"",1),"")</f>
        <v/>
      </c>
      <c r="F1393" s="290" t="str">
        <f t="shared" ref="F1393:F1401" si="138">F1392</f>
        <v>RC139</v>
      </c>
      <c r="G1393" s="415" t="b">
        <f>_xlfn.XLOOKUP(F1393,Tabla13[Id Riesgo],Tabla13[Registro diligenciado],FALSE,1)</f>
        <v>0</v>
      </c>
      <c r="H1393" s="290" t="str">
        <f>IF(G1393,_xlfn.XLOOKUP(F1393,Tabla6[Id Riesgo],Tabla6[DESCRIPCIÓN DEL RIESGO],FALSE,1),"")</f>
        <v/>
      </c>
      <c r="I1393" s="327" t="str">
        <f>_xlfn.XLOOKUP(Tabla135[[#This Row],[Id Riesgo]],Tabla13[Id Riesgo],Tabla13[Probabilidad])</f>
        <v/>
      </c>
      <c r="J1393" s="327" t="str">
        <f>_xlfn.XLOOKUP(Tabla135[[#This Row],[Id Riesgo]],Tabla13[Id Riesgo],Tabla13[Porcentaje Impacto],"",1)</f>
        <v/>
      </c>
      <c r="K1393" s="311">
        <v>2</v>
      </c>
      <c r="L1393" s="314"/>
      <c r="M1393" s="314"/>
      <c r="N1393" s="314"/>
      <c r="O1393" s="295"/>
      <c r="P1393" s="314"/>
      <c r="Q1393" s="328" t="str">
        <f>_xlfn.TEXTJOIN(" ",TRUE,Tabla135[[#This Row],[Actividad - Acción ¿Qué?
Inicia con verbo]],Tabla135[[#This Row],[Complemento
(Observaciones o desviaciones)]])</f>
        <v/>
      </c>
      <c r="R1393" s="295"/>
      <c r="S1393" s="327" t="str">
        <f>_xlfn.XLOOKUP(Tabla135[[#This Row],[Tipo de control]],Tabla7[Tipo de control],Tabla7[Peso],"",1)</f>
        <v/>
      </c>
      <c r="T1393" s="290" t="str">
        <f>_xlfn.XLOOKUP(Tabla135[[#This Row],[Tipo de control]],Tabla7[Tipo de control],Tabla7[Afectación matriz],"",1)</f>
        <v/>
      </c>
      <c r="U1393" s="295"/>
      <c r="V1393" s="327" t="str">
        <f>_xlfn.XLOOKUP(Tabla135[[#This Row],[Implementación]],Tabla11[Implementación],Tabla11[Peso],"",1)</f>
        <v/>
      </c>
      <c r="W1393" s="295"/>
      <c r="X1393" s="295"/>
      <c r="Y1393" s="295"/>
      <c r="Z1393" s="295"/>
      <c r="AA1393" s="310" t="str">
        <f>IFERROR(Tabla135[[#This Row],[Peso del control]]+Tabla135[[#This Row],[Peso de la implementación]],"")</f>
        <v/>
      </c>
      <c r="AB1393" s="310" t="str" cm="1">
        <f t="array" ref="AB1393">IFERROR(IF(Tabla135[[#This Row],[Registro diligenciado]]=TRUE,_xlfn.IFS(AND(Tabla135[[#This Row],[No. de Control]]=1,Tabla135[[#This Row],[Desplazamiento en la Matriz]]="Probabilidad"),D1393-(D1393*Tabla135[[#This Row],[Valor del control]]),AND(Tabla135[[#This Row],[No. de Control]]&gt;1,Tabla135[[#This Row],[Desplazamiento en la Matriz]]="Probabilidad"),AB1392-(AB1392*Tabla135[[#This Row],[Valor del control]]),AND(Tabla135[[#This Row],[No. de Control]]=1,Tabla135[[#This Row],[Desplazamiento en la Matriz]]="Impacto"),D1393,AND(Tabla135[[#This Row],[No. de Control]]&gt;1,Tabla135[[#This Row],[Desplazamiento en la Matriz]]="Impacto"),AB1392),""),"")</f>
        <v/>
      </c>
      <c r="AC1393" s="310" t="str" cm="1">
        <f t="array" ref="AC1393">IFERROR(IF(Tabla135[[#This Row],[Registro diligenciado]]=TRUE,_xlfn.IFS(AND(Tabla135[[#This Row],[No. de Control]]=1,Tabla135[[#This Row],[Desplazamiento en la Matriz]]="Impacto"),E1393-(E1393*Tabla135[[#This Row],[Valor del control]]),AND(Tabla135[[#This Row],[No. de Control]]&gt;1,Tabla135[[#This Row],[Desplazamiento en la Matriz]]="Impacto"),AC1392-(AC1392*Tabla135[[#This Row],[Valor del control]]),AND(Tabla135[[#This Row],[No. de Control]]=1,Tabla135[[#This Row],[Desplazamiento en la Matriz]]="Probabilidad"),E1393,AND(Tabla135[[#This Row],[No. de Control]]&gt;1,Tabla135[[#This Row],[Desplazamiento en la Matriz]]="Probabilidad"),AC1392),""),"")</f>
        <v/>
      </c>
      <c r="AD1393" s="310">
        <f>IFERROR(_xlfn.MINIFS(Tabla135[Probabilidad residual],Tabla135[Id Riesgo],Tabla135[[#This Row],[Id Riesgo]]),"")</f>
        <v>0</v>
      </c>
      <c r="AE1393" s="310">
        <f>IFERROR(_xlfn.MINIFS(Tabla135[Impacto residual],Tabla135[Id Riesgo],Tabla135[[#This Row],[Id Riesgo]]),"")</f>
        <v>0</v>
      </c>
      <c r="AF1393" s="310" t="str" cm="1">
        <f t="array" ref="AF139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93" s="310" t="str" cm="1">
        <f t="array" ref="AG139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9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93" s="213"/>
      <c r="AJ1393" s="727">
        <f>_xlfn.MINIFS(Tabla135[Probabilidad residual],Tabla135[Id Riesgo],Tabla135[[#This Row],[Id Riesgo]])</f>
        <v>0</v>
      </c>
      <c r="AK1393" s="727">
        <f>_xlfn.MINIFS(Tabla135[Impacto residual],Tabla135[Id Riesgo],Tabla135[[#This Row],[Id Riesgo]])</f>
        <v>0</v>
      </c>
      <c r="AL1393" s="727"/>
      <c r="AM1393" s="727"/>
      <c r="AN1393" s="213"/>
      <c r="AO1393" s="213"/>
      <c r="AP1393" s="213"/>
      <c r="AQ1393" s="213"/>
      <c r="AR1393" s="213"/>
      <c r="AS1393" s="213"/>
      <c r="AT1393" s="213"/>
      <c r="AU1393" s="213"/>
      <c r="AV1393" s="213"/>
      <c r="AW1393" s="213"/>
      <c r="AX1393" s="213"/>
      <c r="AY1393" s="213"/>
    </row>
    <row r="1394" spans="1:51" ht="14.6" x14ac:dyDescent="0.4">
      <c r="A1394" s="735" t="str">
        <f>Tabla135[[#This Row],[Id Riesgo]]</f>
        <v>RC139</v>
      </c>
      <c r="B1394" s="736" t="str">
        <f>Tabla135[[#This Row],[Riesgo]]</f>
        <v/>
      </c>
      <c r="C1394" s="742" t="b">
        <f>Tabla135[[#This Row],[Identificado en paso 1 y 2?]]</f>
        <v>0</v>
      </c>
      <c r="D1394" s="727" t="str">
        <f>_xlfn.XLOOKUP(Tabla135[[#This Row],[Id Riesgo]],Tabla13[Id Riesgo],Tabla13[Probabilidad],"",1)</f>
        <v/>
      </c>
      <c r="E1394" s="727" t="str">
        <f>IF(C1394=TRUE,_xlfn.XLOOKUP(Tabla135[[#This Row],[Id Riesgo]],Tabla13[Id Riesgo],Tabla13[Porcentaje Impacto],"",1),"")</f>
        <v/>
      </c>
      <c r="F1394" s="290" t="str">
        <f t="shared" si="138"/>
        <v>RC139</v>
      </c>
      <c r="G1394" s="415" t="b">
        <f>_xlfn.XLOOKUP(F1394,Tabla13[Id Riesgo],Tabla13[Registro diligenciado],FALSE,1)</f>
        <v>0</v>
      </c>
      <c r="H1394" s="290" t="str">
        <f>IF(G1394,_xlfn.XLOOKUP(F1394,Tabla6[Id Riesgo],Tabla6[DESCRIPCIÓN DEL RIESGO],FALSE,1),"")</f>
        <v/>
      </c>
      <c r="I1394" s="327" t="str">
        <f>_xlfn.XLOOKUP(Tabla135[[#This Row],[Id Riesgo]],Tabla13[Id Riesgo],Tabla13[Probabilidad])</f>
        <v/>
      </c>
      <c r="J1394" s="327" t="str">
        <f>_xlfn.XLOOKUP(Tabla135[[#This Row],[Id Riesgo]],Tabla13[Id Riesgo],Tabla13[Porcentaje Impacto],"",1)</f>
        <v/>
      </c>
      <c r="K1394" s="311">
        <v>3</v>
      </c>
      <c r="L1394" s="314"/>
      <c r="M1394" s="314"/>
      <c r="N1394" s="314"/>
      <c r="O1394" s="295"/>
      <c r="P1394" s="314"/>
      <c r="Q1394" s="328" t="str">
        <f>_xlfn.TEXTJOIN(" ",TRUE,Tabla135[[#This Row],[Actividad - Acción ¿Qué?
Inicia con verbo]],Tabla135[[#This Row],[Complemento
(Observaciones o desviaciones)]])</f>
        <v/>
      </c>
      <c r="R1394" s="295"/>
      <c r="S1394" s="327" t="str">
        <f>_xlfn.XLOOKUP(Tabla135[[#This Row],[Tipo de control]],Tabla7[Tipo de control],Tabla7[Peso],"",1)</f>
        <v/>
      </c>
      <c r="T1394" s="290" t="str">
        <f>_xlfn.XLOOKUP(Tabla135[[#This Row],[Tipo de control]],Tabla7[Tipo de control],Tabla7[Afectación matriz],"",1)</f>
        <v/>
      </c>
      <c r="U1394" s="295"/>
      <c r="V1394" s="327" t="str">
        <f>_xlfn.XLOOKUP(Tabla135[[#This Row],[Implementación]],Tabla11[Implementación],Tabla11[Peso],"",1)</f>
        <v/>
      </c>
      <c r="W1394" s="295"/>
      <c r="X1394" s="295"/>
      <c r="Y1394" s="295"/>
      <c r="Z1394" s="295"/>
      <c r="AA1394" s="310" t="str">
        <f>IFERROR(Tabla135[[#This Row],[Peso del control]]+Tabla135[[#This Row],[Peso de la implementación]],"")</f>
        <v/>
      </c>
      <c r="AB1394" s="310" t="str" cm="1">
        <f t="array" ref="AB1394">IFERROR(IF(Tabla135[[#This Row],[Registro diligenciado]]=TRUE,_xlfn.IFS(AND(Tabla135[[#This Row],[No. de Control]]=1,Tabla135[[#This Row],[Desplazamiento en la Matriz]]="Probabilidad"),D1394-(D1394*Tabla135[[#This Row],[Valor del control]]),AND(Tabla135[[#This Row],[No. de Control]]&gt;1,Tabla135[[#This Row],[Desplazamiento en la Matriz]]="Probabilidad"),AB1393-(AB1393*Tabla135[[#This Row],[Valor del control]]),AND(Tabla135[[#This Row],[No. de Control]]=1,Tabla135[[#This Row],[Desplazamiento en la Matriz]]="Impacto"),D1394,AND(Tabla135[[#This Row],[No. de Control]]&gt;1,Tabla135[[#This Row],[Desplazamiento en la Matriz]]="Impacto"),AB1393),""),"")</f>
        <v/>
      </c>
      <c r="AC1394" s="310" t="str" cm="1">
        <f t="array" ref="AC1394">IFERROR(IF(Tabla135[[#This Row],[Registro diligenciado]]=TRUE,_xlfn.IFS(AND(Tabla135[[#This Row],[No. de Control]]=1,Tabla135[[#This Row],[Desplazamiento en la Matriz]]="Impacto"),E1394-(E1394*Tabla135[[#This Row],[Valor del control]]),AND(Tabla135[[#This Row],[No. de Control]]&gt;1,Tabla135[[#This Row],[Desplazamiento en la Matriz]]="Impacto"),AC1393-(AC1393*Tabla135[[#This Row],[Valor del control]]),AND(Tabla135[[#This Row],[No. de Control]]=1,Tabla135[[#This Row],[Desplazamiento en la Matriz]]="Probabilidad"),E1394,AND(Tabla135[[#This Row],[No. de Control]]&gt;1,Tabla135[[#This Row],[Desplazamiento en la Matriz]]="Probabilidad"),AC1393),""),"")</f>
        <v/>
      </c>
      <c r="AD1394" s="310">
        <f>IFERROR(_xlfn.MINIFS(Tabla135[Probabilidad residual],Tabla135[Id Riesgo],Tabla135[[#This Row],[Id Riesgo]]),"")</f>
        <v>0</v>
      </c>
      <c r="AE1394" s="310">
        <f>IFERROR(_xlfn.MINIFS(Tabla135[Impacto residual],Tabla135[Id Riesgo],Tabla135[[#This Row],[Id Riesgo]]),"")</f>
        <v>0</v>
      </c>
      <c r="AF1394" s="310" t="str" cm="1">
        <f t="array" ref="AF139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94" s="310" t="str" cm="1">
        <f t="array" ref="AG139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9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94" s="213"/>
      <c r="AJ1394" s="727">
        <f>_xlfn.MINIFS(Tabla135[Probabilidad residual],Tabla135[Id Riesgo],Tabla135[[#This Row],[Id Riesgo]])</f>
        <v>0</v>
      </c>
      <c r="AK1394" s="727">
        <f>_xlfn.MINIFS(Tabla135[Impacto residual],Tabla135[Id Riesgo],Tabla135[[#This Row],[Id Riesgo]])</f>
        <v>0</v>
      </c>
      <c r="AL1394" s="727"/>
      <c r="AM1394" s="727"/>
      <c r="AN1394" s="213"/>
      <c r="AO1394" s="213"/>
      <c r="AP1394" s="213"/>
      <c r="AQ1394" s="213"/>
      <c r="AR1394" s="213"/>
      <c r="AS1394" s="213"/>
      <c r="AT1394" s="213"/>
      <c r="AU1394" s="213"/>
      <c r="AV1394" s="213"/>
      <c r="AW1394" s="213"/>
      <c r="AX1394" s="213"/>
      <c r="AY1394" s="213"/>
    </row>
    <row r="1395" spans="1:51" ht="14.6" x14ac:dyDescent="0.4">
      <c r="A1395" s="735" t="str">
        <f>Tabla135[[#This Row],[Id Riesgo]]</f>
        <v>RC139</v>
      </c>
      <c r="B1395" s="736" t="str">
        <f>Tabla135[[#This Row],[Riesgo]]</f>
        <v/>
      </c>
      <c r="C1395" s="742" t="b">
        <f>Tabla135[[#This Row],[Identificado en paso 1 y 2?]]</f>
        <v>0</v>
      </c>
      <c r="D1395" s="727" t="str">
        <f>_xlfn.XLOOKUP(Tabla135[[#This Row],[Id Riesgo]],Tabla13[Id Riesgo],Tabla13[Probabilidad],"",1)</f>
        <v/>
      </c>
      <c r="E1395" s="727" t="str">
        <f>IF(C1395=TRUE,_xlfn.XLOOKUP(Tabla135[[#This Row],[Id Riesgo]],Tabla13[Id Riesgo],Tabla13[Porcentaje Impacto],"",1),"")</f>
        <v/>
      </c>
      <c r="F1395" s="290" t="str">
        <f t="shared" si="138"/>
        <v>RC139</v>
      </c>
      <c r="G1395" s="415" t="b">
        <f>_xlfn.XLOOKUP(F1395,Tabla13[Id Riesgo],Tabla13[Registro diligenciado],FALSE,1)</f>
        <v>0</v>
      </c>
      <c r="H1395" s="290" t="str">
        <f>IF(G1395,_xlfn.XLOOKUP(F1395,Tabla6[Id Riesgo],Tabla6[DESCRIPCIÓN DEL RIESGO],FALSE,1),"")</f>
        <v/>
      </c>
      <c r="I1395" s="327" t="str">
        <f>_xlfn.XLOOKUP(Tabla135[[#This Row],[Id Riesgo]],Tabla13[Id Riesgo],Tabla13[Probabilidad])</f>
        <v/>
      </c>
      <c r="J1395" s="327" t="str">
        <f>_xlfn.XLOOKUP(Tabla135[[#This Row],[Id Riesgo]],Tabla13[Id Riesgo],Tabla13[Porcentaje Impacto],"",1)</f>
        <v/>
      </c>
      <c r="K1395" s="311">
        <v>4</v>
      </c>
      <c r="L1395" s="314"/>
      <c r="M1395" s="314"/>
      <c r="N1395" s="314"/>
      <c r="O1395" s="295"/>
      <c r="P1395" s="314"/>
      <c r="Q1395" s="328" t="str">
        <f>_xlfn.TEXTJOIN(" ",TRUE,Tabla135[[#This Row],[Actividad - Acción ¿Qué?
Inicia con verbo]],Tabla135[[#This Row],[Complemento
(Observaciones o desviaciones)]])</f>
        <v/>
      </c>
      <c r="R1395" s="295"/>
      <c r="S1395" s="327" t="str">
        <f>_xlfn.XLOOKUP(Tabla135[[#This Row],[Tipo de control]],Tabla7[Tipo de control],Tabla7[Peso],"",1)</f>
        <v/>
      </c>
      <c r="T1395" s="290" t="str">
        <f>_xlfn.XLOOKUP(Tabla135[[#This Row],[Tipo de control]],Tabla7[Tipo de control],Tabla7[Afectación matriz],"",1)</f>
        <v/>
      </c>
      <c r="U1395" s="295"/>
      <c r="V1395" s="327" t="str">
        <f>_xlfn.XLOOKUP(Tabla135[[#This Row],[Implementación]],Tabla11[Implementación],Tabla11[Peso],"",1)</f>
        <v/>
      </c>
      <c r="W1395" s="295"/>
      <c r="X1395" s="295"/>
      <c r="Y1395" s="295"/>
      <c r="Z1395" s="295"/>
      <c r="AA1395" s="310" t="str">
        <f>IFERROR(Tabla135[[#This Row],[Peso del control]]+Tabla135[[#This Row],[Peso de la implementación]],"")</f>
        <v/>
      </c>
      <c r="AB1395" s="310" t="str" cm="1">
        <f t="array" ref="AB1395">IFERROR(IF(Tabla135[[#This Row],[Registro diligenciado]]=TRUE,_xlfn.IFS(AND(Tabla135[[#This Row],[No. de Control]]=1,Tabla135[[#This Row],[Desplazamiento en la Matriz]]="Probabilidad"),D1395-(D1395*Tabla135[[#This Row],[Valor del control]]),AND(Tabla135[[#This Row],[No. de Control]]&gt;1,Tabla135[[#This Row],[Desplazamiento en la Matriz]]="Probabilidad"),AB1394-(AB1394*Tabla135[[#This Row],[Valor del control]]),AND(Tabla135[[#This Row],[No. de Control]]=1,Tabla135[[#This Row],[Desplazamiento en la Matriz]]="Impacto"),D1395,AND(Tabla135[[#This Row],[No. de Control]]&gt;1,Tabla135[[#This Row],[Desplazamiento en la Matriz]]="Impacto"),AB1394),""),"")</f>
        <v/>
      </c>
      <c r="AC1395" s="310" t="str" cm="1">
        <f t="array" ref="AC1395">IFERROR(IF(Tabla135[[#This Row],[Registro diligenciado]]=TRUE,_xlfn.IFS(AND(Tabla135[[#This Row],[No. de Control]]=1,Tabla135[[#This Row],[Desplazamiento en la Matriz]]="Impacto"),E1395-(E1395*Tabla135[[#This Row],[Valor del control]]),AND(Tabla135[[#This Row],[No. de Control]]&gt;1,Tabla135[[#This Row],[Desplazamiento en la Matriz]]="Impacto"),AC1394-(AC1394*Tabla135[[#This Row],[Valor del control]]),AND(Tabla135[[#This Row],[No. de Control]]=1,Tabla135[[#This Row],[Desplazamiento en la Matriz]]="Probabilidad"),E1395,AND(Tabla135[[#This Row],[No. de Control]]&gt;1,Tabla135[[#This Row],[Desplazamiento en la Matriz]]="Probabilidad"),AC1394),""),"")</f>
        <v/>
      </c>
      <c r="AD1395" s="310">
        <f>IFERROR(_xlfn.MINIFS(Tabla135[Probabilidad residual],Tabla135[Id Riesgo],Tabla135[[#This Row],[Id Riesgo]]),"")</f>
        <v>0</v>
      </c>
      <c r="AE1395" s="310">
        <f>IFERROR(_xlfn.MINIFS(Tabla135[Impacto residual],Tabla135[Id Riesgo],Tabla135[[#This Row],[Id Riesgo]]),"")</f>
        <v>0</v>
      </c>
      <c r="AF1395" s="310" t="str" cm="1">
        <f t="array" ref="AF139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95" s="310" t="str" cm="1">
        <f t="array" ref="AG139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9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95" s="213"/>
      <c r="AJ1395" s="727">
        <f>_xlfn.MINIFS(Tabla135[Probabilidad residual],Tabla135[Id Riesgo],Tabla135[[#This Row],[Id Riesgo]])</f>
        <v>0</v>
      </c>
      <c r="AK1395" s="727">
        <f>_xlfn.MINIFS(Tabla135[Impacto residual],Tabla135[Id Riesgo],Tabla135[[#This Row],[Id Riesgo]])</f>
        <v>0</v>
      </c>
      <c r="AL1395" s="727"/>
      <c r="AM1395" s="727"/>
      <c r="AN1395" s="213"/>
      <c r="AO1395" s="213"/>
      <c r="AP1395" s="213"/>
      <c r="AQ1395" s="213"/>
      <c r="AR1395" s="213"/>
      <c r="AS1395" s="213"/>
      <c r="AT1395" s="213"/>
      <c r="AU1395" s="213"/>
      <c r="AV1395" s="213"/>
      <c r="AW1395" s="213"/>
      <c r="AX1395" s="213"/>
      <c r="AY1395" s="213"/>
    </row>
    <row r="1396" spans="1:51" ht="14.6" x14ac:dyDescent="0.4">
      <c r="A1396" s="735" t="str">
        <f>Tabla135[[#This Row],[Id Riesgo]]</f>
        <v>RC139</v>
      </c>
      <c r="B1396" s="736" t="str">
        <f>Tabla135[[#This Row],[Riesgo]]</f>
        <v/>
      </c>
      <c r="C1396" s="742" t="b">
        <f>Tabla135[[#This Row],[Identificado en paso 1 y 2?]]</f>
        <v>0</v>
      </c>
      <c r="D1396" s="727" t="str">
        <f>_xlfn.XLOOKUP(Tabla135[[#This Row],[Id Riesgo]],Tabla13[Id Riesgo],Tabla13[Probabilidad],"",1)</f>
        <v/>
      </c>
      <c r="E1396" s="727" t="str">
        <f>IF(C1396=TRUE,_xlfn.XLOOKUP(Tabla135[[#This Row],[Id Riesgo]],Tabla13[Id Riesgo],Tabla13[Porcentaje Impacto],"",1),"")</f>
        <v/>
      </c>
      <c r="F1396" s="290" t="str">
        <f t="shared" si="138"/>
        <v>RC139</v>
      </c>
      <c r="G1396" s="415" t="b">
        <f>_xlfn.XLOOKUP(F1396,Tabla13[Id Riesgo],Tabla13[Registro diligenciado],FALSE,1)</f>
        <v>0</v>
      </c>
      <c r="H1396" s="290" t="str">
        <f>IF(G1396,_xlfn.XLOOKUP(F1396,Tabla6[Id Riesgo],Tabla6[DESCRIPCIÓN DEL RIESGO],FALSE,1),"")</f>
        <v/>
      </c>
      <c r="I1396" s="327" t="str">
        <f>_xlfn.XLOOKUP(Tabla135[[#This Row],[Id Riesgo]],Tabla13[Id Riesgo],Tabla13[Probabilidad])</f>
        <v/>
      </c>
      <c r="J1396" s="327" t="str">
        <f>_xlfn.XLOOKUP(Tabla135[[#This Row],[Id Riesgo]],Tabla13[Id Riesgo],Tabla13[Porcentaje Impacto],"",1)</f>
        <v/>
      </c>
      <c r="K1396" s="311">
        <v>5</v>
      </c>
      <c r="L1396" s="314"/>
      <c r="M1396" s="314"/>
      <c r="N1396" s="314"/>
      <c r="O1396" s="295"/>
      <c r="P1396" s="314"/>
      <c r="Q1396" s="328" t="str">
        <f>_xlfn.TEXTJOIN(" ",TRUE,Tabla135[[#This Row],[Actividad - Acción ¿Qué?
Inicia con verbo]],Tabla135[[#This Row],[Complemento
(Observaciones o desviaciones)]])</f>
        <v/>
      </c>
      <c r="R1396" s="295"/>
      <c r="S1396" s="327" t="str">
        <f>_xlfn.XLOOKUP(Tabla135[[#This Row],[Tipo de control]],Tabla7[Tipo de control],Tabla7[Peso],"",1)</f>
        <v/>
      </c>
      <c r="T1396" s="290" t="str">
        <f>_xlfn.XLOOKUP(Tabla135[[#This Row],[Tipo de control]],Tabla7[Tipo de control],Tabla7[Afectación matriz],"",1)</f>
        <v/>
      </c>
      <c r="U1396" s="295"/>
      <c r="V1396" s="327" t="str">
        <f>_xlfn.XLOOKUP(Tabla135[[#This Row],[Implementación]],Tabla11[Implementación],Tabla11[Peso],"",1)</f>
        <v/>
      </c>
      <c r="W1396" s="295"/>
      <c r="X1396" s="295"/>
      <c r="Y1396" s="295"/>
      <c r="Z1396" s="295"/>
      <c r="AA1396" s="310" t="str">
        <f>IFERROR(Tabla135[[#This Row],[Peso del control]]+Tabla135[[#This Row],[Peso de la implementación]],"")</f>
        <v/>
      </c>
      <c r="AB1396" s="310" t="str" cm="1">
        <f t="array" ref="AB1396">IFERROR(IF(Tabla135[[#This Row],[Registro diligenciado]]=TRUE,_xlfn.IFS(AND(Tabla135[[#This Row],[No. de Control]]=1,Tabla135[[#This Row],[Desplazamiento en la Matriz]]="Probabilidad"),D1396-(D1396*Tabla135[[#This Row],[Valor del control]]),AND(Tabla135[[#This Row],[No. de Control]]&gt;1,Tabla135[[#This Row],[Desplazamiento en la Matriz]]="Probabilidad"),AB1395-(AB1395*Tabla135[[#This Row],[Valor del control]]),AND(Tabla135[[#This Row],[No. de Control]]=1,Tabla135[[#This Row],[Desplazamiento en la Matriz]]="Impacto"),D1396,AND(Tabla135[[#This Row],[No. de Control]]&gt;1,Tabla135[[#This Row],[Desplazamiento en la Matriz]]="Impacto"),AB1395),""),"")</f>
        <v/>
      </c>
      <c r="AC1396" s="310" t="str" cm="1">
        <f t="array" ref="AC1396">IFERROR(IF(Tabla135[[#This Row],[Registro diligenciado]]=TRUE,_xlfn.IFS(AND(Tabla135[[#This Row],[No. de Control]]=1,Tabla135[[#This Row],[Desplazamiento en la Matriz]]="Impacto"),E1396-(E1396*Tabla135[[#This Row],[Valor del control]]),AND(Tabla135[[#This Row],[No. de Control]]&gt;1,Tabla135[[#This Row],[Desplazamiento en la Matriz]]="Impacto"),AC1395-(AC1395*Tabla135[[#This Row],[Valor del control]]),AND(Tabla135[[#This Row],[No. de Control]]=1,Tabla135[[#This Row],[Desplazamiento en la Matriz]]="Probabilidad"),E1396,AND(Tabla135[[#This Row],[No. de Control]]&gt;1,Tabla135[[#This Row],[Desplazamiento en la Matriz]]="Probabilidad"),AC1395),""),"")</f>
        <v/>
      </c>
      <c r="AD1396" s="310">
        <f>IFERROR(_xlfn.MINIFS(Tabla135[Probabilidad residual],Tabla135[Id Riesgo],Tabla135[[#This Row],[Id Riesgo]]),"")</f>
        <v>0</v>
      </c>
      <c r="AE1396" s="310">
        <f>IFERROR(_xlfn.MINIFS(Tabla135[Impacto residual],Tabla135[Id Riesgo],Tabla135[[#This Row],[Id Riesgo]]),"")</f>
        <v>0</v>
      </c>
      <c r="AF1396" s="310" t="str" cm="1">
        <f t="array" ref="AF139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96" s="310" t="str" cm="1">
        <f t="array" ref="AG139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9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96" s="213"/>
      <c r="AJ1396" s="727">
        <f>_xlfn.MINIFS(Tabla135[Probabilidad residual],Tabla135[Id Riesgo],Tabla135[[#This Row],[Id Riesgo]])</f>
        <v>0</v>
      </c>
      <c r="AK1396" s="727">
        <f>_xlfn.MINIFS(Tabla135[Impacto residual],Tabla135[Id Riesgo],Tabla135[[#This Row],[Id Riesgo]])</f>
        <v>0</v>
      </c>
      <c r="AL1396" s="727"/>
      <c r="AM1396" s="727"/>
      <c r="AN1396" s="213"/>
      <c r="AO1396" s="213"/>
      <c r="AP1396" s="213"/>
      <c r="AQ1396" s="213"/>
      <c r="AR1396" s="213"/>
      <c r="AS1396" s="213"/>
      <c r="AT1396" s="213"/>
      <c r="AU1396" s="213"/>
      <c r="AV1396" s="213"/>
      <c r="AW1396" s="213"/>
      <c r="AX1396" s="213"/>
      <c r="AY1396" s="213"/>
    </row>
    <row r="1397" spans="1:51" ht="14.6" x14ac:dyDescent="0.4">
      <c r="A1397" s="735" t="str">
        <f>Tabla135[[#This Row],[Id Riesgo]]</f>
        <v>RC139</v>
      </c>
      <c r="B1397" s="736" t="str">
        <f>Tabla135[[#This Row],[Riesgo]]</f>
        <v/>
      </c>
      <c r="C1397" s="742" t="b">
        <f>Tabla135[[#This Row],[Identificado en paso 1 y 2?]]</f>
        <v>0</v>
      </c>
      <c r="D1397" s="727" t="str">
        <f>_xlfn.XLOOKUP(Tabla135[[#This Row],[Id Riesgo]],Tabla13[Id Riesgo],Tabla13[Probabilidad],"",1)</f>
        <v/>
      </c>
      <c r="E1397" s="727" t="str">
        <f>IF(C1397=TRUE,_xlfn.XLOOKUP(Tabla135[[#This Row],[Id Riesgo]],Tabla13[Id Riesgo],Tabla13[Porcentaje Impacto],"",1),"")</f>
        <v/>
      </c>
      <c r="F1397" s="290" t="str">
        <f t="shared" si="138"/>
        <v>RC139</v>
      </c>
      <c r="G1397" s="415" t="b">
        <f>_xlfn.XLOOKUP(F1397,Tabla13[Id Riesgo],Tabla13[Registro diligenciado],FALSE,1)</f>
        <v>0</v>
      </c>
      <c r="H1397" s="290" t="str">
        <f>IF(G1397,_xlfn.XLOOKUP(F1397,Tabla6[Id Riesgo],Tabla6[DESCRIPCIÓN DEL RIESGO],FALSE,1),"")</f>
        <v/>
      </c>
      <c r="I1397" s="327" t="str">
        <f>_xlfn.XLOOKUP(Tabla135[[#This Row],[Id Riesgo]],Tabla13[Id Riesgo],Tabla13[Probabilidad])</f>
        <v/>
      </c>
      <c r="J1397" s="327" t="str">
        <f>_xlfn.XLOOKUP(Tabla135[[#This Row],[Id Riesgo]],Tabla13[Id Riesgo],Tabla13[Porcentaje Impacto],"",1)</f>
        <v/>
      </c>
      <c r="K1397" s="311">
        <v>6</v>
      </c>
      <c r="L1397" s="314"/>
      <c r="M1397" s="314"/>
      <c r="N1397" s="314"/>
      <c r="O1397" s="295"/>
      <c r="P1397" s="314"/>
      <c r="Q1397" s="328" t="str">
        <f>_xlfn.TEXTJOIN(" ",TRUE,Tabla135[[#This Row],[Actividad - Acción ¿Qué?
Inicia con verbo]],Tabla135[[#This Row],[Complemento
(Observaciones o desviaciones)]])</f>
        <v/>
      </c>
      <c r="R1397" s="295"/>
      <c r="S1397" s="327" t="str">
        <f>_xlfn.XLOOKUP(Tabla135[[#This Row],[Tipo de control]],Tabla7[Tipo de control],Tabla7[Peso],"",1)</f>
        <v/>
      </c>
      <c r="T1397" s="290" t="str">
        <f>_xlfn.XLOOKUP(Tabla135[[#This Row],[Tipo de control]],Tabla7[Tipo de control],Tabla7[Afectación matriz],"",1)</f>
        <v/>
      </c>
      <c r="U1397" s="295"/>
      <c r="V1397" s="327" t="str">
        <f>_xlfn.XLOOKUP(Tabla135[[#This Row],[Implementación]],Tabla11[Implementación],Tabla11[Peso],"",1)</f>
        <v/>
      </c>
      <c r="W1397" s="295"/>
      <c r="X1397" s="295"/>
      <c r="Y1397" s="295"/>
      <c r="Z1397" s="295"/>
      <c r="AA1397" s="310" t="str">
        <f>IFERROR(Tabla135[[#This Row],[Peso del control]]+Tabla135[[#This Row],[Peso de la implementación]],"")</f>
        <v/>
      </c>
      <c r="AB1397" s="310" t="str" cm="1">
        <f t="array" ref="AB1397">IFERROR(IF(Tabla135[[#This Row],[Registro diligenciado]]=TRUE,_xlfn.IFS(AND(Tabla135[[#This Row],[No. de Control]]=1,Tabla135[[#This Row],[Desplazamiento en la Matriz]]="Probabilidad"),D1397-(D1397*Tabla135[[#This Row],[Valor del control]]),AND(Tabla135[[#This Row],[No. de Control]]&gt;1,Tabla135[[#This Row],[Desplazamiento en la Matriz]]="Probabilidad"),AB1396-(AB1396*Tabla135[[#This Row],[Valor del control]]),AND(Tabla135[[#This Row],[No. de Control]]=1,Tabla135[[#This Row],[Desplazamiento en la Matriz]]="Impacto"),D1397,AND(Tabla135[[#This Row],[No. de Control]]&gt;1,Tabla135[[#This Row],[Desplazamiento en la Matriz]]="Impacto"),AB1396),""),"")</f>
        <v/>
      </c>
      <c r="AC1397" s="310" t="str" cm="1">
        <f t="array" ref="AC1397">IFERROR(IF(Tabla135[[#This Row],[Registro diligenciado]]=TRUE,_xlfn.IFS(AND(Tabla135[[#This Row],[No. de Control]]=1,Tabla135[[#This Row],[Desplazamiento en la Matriz]]="Impacto"),E1397-(E1397*Tabla135[[#This Row],[Valor del control]]),AND(Tabla135[[#This Row],[No. de Control]]&gt;1,Tabla135[[#This Row],[Desplazamiento en la Matriz]]="Impacto"),AC1396-(AC1396*Tabla135[[#This Row],[Valor del control]]),AND(Tabla135[[#This Row],[No. de Control]]=1,Tabla135[[#This Row],[Desplazamiento en la Matriz]]="Probabilidad"),E1397,AND(Tabla135[[#This Row],[No. de Control]]&gt;1,Tabla135[[#This Row],[Desplazamiento en la Matriz]]="Probabilidad"),AC1396),""),"")</f>
        <v/>
      </c>
      <c r="AD1397" s="310">
        <f>IFERROR(_xlfn.MINIFS(Tabla135[Probabilidad residual],Tabla135[Id Riesgo],Tabla135[[#This Row],[Id Riesgo]]),"")</f>
        <v>0</v>
      </c>
      <c r="AE1397" s="310">
        <f>IFERROR(_xlfn.MINIFS(Tabla135[Impacto residual],Tabla135[Id Riesgo],Tabla135[[#This Row],[Id Riesgo]]),"")</f>
        <v>0</v>
      </c>
      <c r="AF1397" s="310" t="str" cm="1">
        <f t="array" ref="AF139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97" s="310" t="str" cm="1">
        <f t="array" ref="AG139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9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97" s="213"/>
      <c r="AJ1397" s="727">
        <f>_xlfn.MINIFS(Tabla135[Probabilidad residual],Tabla135[Id Riesgo],Tabla135[[#This Row],[Id Riesgo]])</f>
        <v>0</v>
      </c>
      <c r="AK1397" s="727">
        <f>_xlfn.MINIFS(Tabla135[Impacto residual],Tabla135[Id Riesgo],Tabla135[[#This Row],[Id Riesgo]])</f>
        <v>0</v>
      </c>
      <c r="AL1397" s="727"/>
      <c r="AM1397" s="727"/>
      <c r="AN1397" s="213"/>
      <c r="AO1397" s="213"/>
      <c r="AP1397" s="213"/>
      <c r="AQ1397" s="213"/>
      <c r="AR1397" s="213"/>
      <c r="AS1397" s="213"/>
      <c r="AT1397" s="213"/>
      <c r="AU1397" s="213"/>
      <c r="AV1397" s="213"/>
      <c r="AW1397" s="213"/>
      <c r="AX1397" s="213"/>
      <c r="AY1397" s="213"/>
    </row>
    <row r="1398" spans="1:51" ht="14.6" x14ac:dyDescent="0.4">
      <c r="A1398" s="735" t="str">
        <f>Tabla135[[#This Row],[Id Riesgo]]</f>
        <v>RC139</v>
      </c>
      <c r="B1398" s="736" t="str">
        <f>Tabla135[[#This Row],[Riesgo]]</f>
        <v/>
      </c>
      <c r="C1398" s="742" t="b">
        <f>Tabla135[[#This Row],[Identificado en paso 1 y 2?]]</f>
        <v>0</v>
      </c>
      <c r="D1398" s="727" t="str">
        <f>_xlfn.XLOOKUP(Tabla135[[#This Row],[Id Riesgo]],Tabla13[Id Riesgo],Tabla13[Probabilidad],"",1)</f>
        <v/>
      </c>
      <c r="E1398" s="727" t="str">
        <f>IF(C1398=TRUE,_xlfn.XLOOKUP(Tabla135[[#This Row],[Id Riesgo]],Tabla13[Id Riesgo],Tabla13[Porcentaje Impacto],"",1),"")</f>
        <v/>
      </c>
      <c r="F1398" s="290" t="str">
        <f t="shared" si="138"/>
        <v>RC139</v>
      </c>
      <c r="G1398" s="415" t="b">
        <f>_xlfn.XLOOKUP(F1398,Tabla13[Id Riesgo],Tabla13[Registro diligenciado],FALSE,1)</f>
        <v>0</v>
      </c>
      <c r="H1398" s="290" t="str">
        <f>IF(G1398,_xlfn.XLOOKUP(F1398,Tabla6[Id Riesgo],Tabla6[DESCRIPCIÓN DEL RIESGO],FALSE,1),"")</f>
        <v/>
      </c>
      <c r="I1398" s="327" t="str">
        <f>_xlfn.XLOOKUP(Tabla135[[#This Row],[Id Riesgo]],Tabla13[Id Riesgo],Tabla13[Probabilidad])</f>
        <v/>
      </c>
      <c r="J1398" s="327" t="str">
        <f>_xlfn.XLOOKUP(Tabla135[[#This Row],[Id Riesgo]],Tabla13[Id Riesgo],Tabla13[Porcentaje Impacto],"",1)</f>
        <v/>
      </c>
      <c r="K1398" s="311">
        <v>7</v>
      </c>
      <c r="L1398" s="314"/>
      <c r="M1398" s="314"/>
      <c r="N1398" s="314"/>
      <c r="O1398" s="295"/>
      <c r="P1398" s="314"/>
      <c r="Q1398" s="328" t="str">
        <f>_xlfn.TEXTJOIN(" ",TRUE,Tabla135[[#This Row],[Actividad - Acción ¿Qué?
Inicia con verbo]],Tabla135[[#This Row],[Complemento
(Observaciones o desviaciones)]])</f>
        <v/>
      </c>
      <c r="R1398" s="295"/>
      <c r="S1398" s="327" t="str">
        <f>_xlfn.XLOOKUP(Tabla135[[#This Row],[Tipo de control]],Tabla7[Tipo de control],Tabla7[Peso],"",1)</f>
        <v/>
      </c>
      <c r="T1398" s="290" t="str">
        <f>_xlfn.XLOOKUP(Tabla135[[#This Row],[Tipo de control]],Tabla7[Tipo de control],Tabla7[Afectación matriz],"",1)</f>
        <v/>
      </c>
      <c r="U1398" s="295"/>
      <c r="V1398" s="327" t="str">
        <f>_xlfn.XLOOKUP(Tabla135[[#This Row],[Implementación]],Tabla11[Implementación],Tabla11[Peso],"",1)</f>
        <v/>
      </c>
      <c r="W1398" s="295"/>
      <c r="X1398" s="295"/>
      <c r="Y1398" s="295"/>
      <c r="Z1398" s="295"/>
      <c r="AA1398" s="310" t="str">
        <f>IFERROR(Tabla135[[#This Row],[Peso del control]]+Tabla135[[#This Row],[Peso de la implementación]],"")</f>
        <v/>
      </c>
      <c r="AB1398" s="310" t="str" cm="1">
        <f t="array" ref="AB1398">IFERROR(IF(Tabla135[[#This Row],[Registro diligenciado]]=TRUE,_xlfn.IFS(AND(Tabla135[[#This Row],[No. de Control]]=1,Tabla135[[#This Row],[Desplazamiento en la Matriz]]="Probabilidad"),D1398-(D1398*Tabla135[[#This Row],[Valor del control]]),AND(Tabla135[[#This Row],[No. de Control]]&gt;1,Tabla135[[#This Row],[Desplazamiento en la Matriz]]="Probabilidad"),AB1397-(AB1397*Tabla135[[#This Row],[Valor del control]]),AND(Tabla135[[#This Row],[No. de Control]]=1,Tabla135[[#This Row],[Desplazamiento en la Matriz]]="Impacto"),D1398,AND(Tabla135[[#This Row],[No. de Control]]&gt;1,Tabla135[[#This Row],[Desplazamiento en la Matriz]]="Impacto"),AB1397),""),"")</f>
        <v/>
      </c>
      <c r="AC1398" s="310" t="str" cm="1">
        <f t="array" ref="AC1398">IFERROR(IF(Tabla135[[#This Row],[Registro diligenciado]]=TRUE,_xlfn.IFS(AND(Tabla135[[#This Row],[No. de Control]]=1,Tabla135[[#This Row],[Desplazamiento en la Matriz]]="Impacto"),E1398-(E1398*Tabla135[[#This Row],[Valor del control]]),AND(Tabla135[[#This Row],[No. de Control]]&gt;1,Tabla135[[#This Row],[Desplazamiento en la Matriz]]="Impacto"),AC1397-(AC1397*Tabla135[[#This Row],[Valor del control]]),AND(Tabla135[[#This Row],[No. de Control]]=1,Tabla135[[#This Row],[Desplazamiento en la Matriz]]="Probabilidad"),E1398,AND(Tabla135[[#This Row],[No. de Control]]&gt;1,Tabla135[[#This Row],[Desplazamiento en la Matriz]]="Probabilidad"),AC1397),""),"")</f>
        <v/>
      </c>
      <c r="AD1398" s="310">
        <f>IFERROR(_xlfn.MINIFS(Tabla135[Probabilidad residual],Tabla135[Id Riesgo],Tabla135[[#This Row],[Id Riesgo]]),"")</f>
        <v>0</v>
      </c>
      <c r="AE1398" s="310">
        <f>IFERROR(_xlfn.MINIFS(Tabla135[Impacto residual],Tabla135[Id Riesgo],Tabla135[[#This Row],[Id Riesgo]]),"")</f>
        <v>0</v>
      </c>
      <c r="AF1398" s="310" t="str" cm="1">
        <f t="array" ref="AF139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98" s="310" t="str" cm="1">
        <f t="array" ref="AG139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9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98" s="213"/>
      <c r="AJ1398" s="727">
        <f>_xlfn.MINIFS(Tabla135[Probabilidad residual],Tabla135[Id Riesgo],Tabla135[[#This Row],[Id Riesgo]])</f>
        <v>0</v>
      </c>
      <c r="AK1398" s="727">
        <f>_xlfn.MINIFS(Tabla135[Impacto residual],Tabla135[Id Riesgo],Tabla135[[#This Row],[Id Riesgo]])</f>
        <v>0</v>
      </c>
      <c r="AL1398" s="727"/>
      <c r="AM1398" s="727"/>
      <c r="AN1398" s="213"/>
      <c r="AO1398" s="213"/>
      <c r="AP1398" s="213"/>
      <c r="AQ1398" s="213"/>
      <c r="AR1398" s="213"/>
      <c r="AS1398" s="213"/>
      <c r="AT1398" s="213"/>
      <c r="AU1398" s="213"/>
      <c r="AV1398" s="213"/>
      <c r="AW1398" s="213"/>
      <c r="AX1398" s="213"/>
      <c r="AY1398" s="213"/>
    </row>
    <row r="1399" spans="1:51" ht="14.6" x14ac:dyDescent="0.4">
      <c r="A1399" s="735" t="str">
        <f>Tabla135[[#This Row],[Id Riesgo]]</f>
        <v>RC139</v>
      </c>
      <c r="B1399" s="736" t="str">
        <f>Tabla135[[#This Row],[Riesgo]]</f>
        <v/>
      </c>
      <c r="C1399" s="742" t="b">
        <f>Tabla135[[#This Row],[Identificado en paso 1 y 2?]]</f>
        <v>0</v>
      </c>
      <c r="D1399" s="727" t="str">
        <f>_xlfn.XLOOKUP(Tabla135[[#This Row],[Id Riesgo]],Tabla13[Id Riesgo],Tabla13[Probabilidad],"",1)</f>
        <v/>
      </c>
      <c r="E1399" s="727" t="str">
        <f>IF(C1399=TRUE,_xlfn.XLOOKUP(Tabla135[[#This Row],[Id Riesgo]],Tabla13[Id Riesgo],Tabla13[Porcentaje Impacto],"",1),"")</f>
        <v/>
      </c>
      <c r="F1399" s="290" t="str">
        <f t="shared" si="138"/>
        <v>RC139</v>
      </c>
      <c r="G1399" s="415" t="b">
        <f>_xlfn.XLOOKUP(F1399,Tabla13[Id Riesgo],Tabla13[Registro diligenciado],FALSE,1)</f>
        <v>0</v>
      </c>
      <c r="H1399" s="290" t="str">
        <f>IF(G1399,_xlfn.XLOOKUP(F1399,Tabla6[Id Riesgo],Tabla6[DESCRIPCIÓN DEL RIESGO],FALSE,1),"")</f>
        <v/>
      </c>
      <c r="I1399" s="327" t="str">
        <f>_xlfn.XLOOKUP(Tabla135[[#This Row],[Id Riesgo]],Tabla13[Id Riesgo],Tabla13[Probabilidad])</f>
        <v/>
      </c>
      <c r="J1399" s="327" t="str">
        <f>_xlfn.XLOOKUP(Tabla135[[#This Row],[Id Riesgo]],Tabla13[Id Riesgo],Tabla13[Porcentaje Impacto],"",1)</f>
        <v/>
      </c>
      <c r="K1399" s="311">
        <v>8</v>
      </c>
      <c r="L1399" s="314"/>
      <c r="M1399" s="314"/>
      <c r="N1399" s="314"/>
      <c r="O1399" s="295"/>
      <c r="P1399" s="314"/>
      <c r="Q1399" s="328" t="str">
        <f>_xlfn.TEXTJOIN(" ",TRUE,Tabla135[[#This Row],[Actividad - Acción ¿Qué?
Inicia con verbo]],Tabla135[[#This Row],[Complemento
(Observaciones o desviaciones)]])</f>
        <v/>
      </c>
      <c r="R1399" s="295"/>
      <c r="S1399" s="327" t="str">
        <f>_xlfn.XLOOKUP(Tabla135[[#This Row],[Tipo de control]],Tabla7[Tipo de control],Tabla7[Peso],"",1)</f>
        <v/>
      </c>
      <c r="T1399" s="290" t="str">
        <f>_xlfn.XLOOKUP(Tabla135[[#This Row],[Tipo de control]],Tabla7[Tipo de control],Tabla7[Afectación matriz],"",1)</f>
        <v/>
      </c>
      <c r="U1399" s="295"/>
      <c r="V1399" s="327" t="str">
        <f>_xlfn.XLOOKUP(Tabla135[[#This Row],[Implementación]],Tabla11[Implementación],Tabla11[Peso],"",1)</f>
        <v/>
      </c>
      <c r="W1399" s="295"/>
      <c r="X1399" s="295"/>
      <c r="Y1399" s="295"/>
      <c r="Z1399" s="295"/>
      <c r="AA1399" s="310" t="str">
        <f>IFERROR(Tabla135[[#This Row],[Peso del control]]+Tabla135[[#This Row],[Peso de la implementación]],"")</f>
        <v/>
      </c>
      <c r="AB1399" s="310" t="str" cm="1">
        <f t="array" ref="AB1399">IFERROR(IF(Tabla135[[#This Row],[Registro diligenciado]]=TRUE,_xlfn.IFS(AND(Tabla135[[#This Row],[No. de Control]]=1,Tabla135[[#This Row],[Desplazamiento en la Matriz]]="Probabilidad"),D1399-(D1399*Tabla135[[#This Row],[Valor del control]]),AND(Tabla135[[#This Row],[No. de Control]]&gt;1,Tabla135[[#This Row],[Desplazamiento en la Matriz]]="Probabilidad"),AB1398-(AB1398*Tabla135[[#This Row],[Valor del control]]),AND(Tabla135[[#This Row],[No. de Control]]=1,Tabla135[[#This Row],[Desplazamiento en la Matriz]]="Impacto"),D1399,AND(Tabla135[[#This Row],[No. de Control]]&gt;1,Tabla135[[#This Row],[Desplazamiento en la Matriz]]="Impacto"),AB1398),""),"")</f>
        <v/>
      </c>
      <c r="AC1399" s="310" t="str" cm="1">
        <f t="array" ref="AC1399">IFERROR(IF(Tabla135[[#This Row],[Registro diligenciado]]=TRUE,_xlfn.IFS(AND(Tabla135[[#This Row],[No. de Control]]=1,Tabla135[[#This Row],[Desplazamiento en la Matriz]]="Impacto"),E1399-(E1399*Tabla135[[#This Row],[Valor del control]]),AND(Tabla135[[#This Row],[No. de Control]]&gt;1,Tabla135[[#This Row],[Desplazamiento en la Matriz]]="Impacto"),AC1398-(AC1398*Tabla135[[#This Row],[Valor del control]]),AND(Tabla135[[#This Row],[No. de Control]]=1,Tabla135[[#This Row],[Desplazamiento en la Matriz]]="Probabilidad"),E1399,AND(Tabla135[[#This Row],[No. de Control]]&gt;1,Tabla135[[#This Row],[Desplazamiento en la Matriz]]="Probabilidad"),AC1398),""),"")</f>
        <v/>
      </c>
      <c r="AD1399" s="310">
        <f>IFERROR(_xlfn.MINIFS(Tabla135[Probabilidad residual],Tabla135[Id Riesgo],Tabla135[[#This Row],[Id Riesgo]]),"")</f>
        <v>0</v>
      </c>
      <c r="AE1399" s="310">
        <f>IFERROR(_xlfn.MINIFS(Tabla135[Impacto residual],Tabla135[Id Riesgo],Tabla135[[#This Row],[Id Riesgo]]),"")</f>
        <v>0</v>
      </c>
      <c r="AF1399" s="310" t="str" cm="1">
        <f t="array" ref="AF139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99" s="310" t="str" cm="1">
        <f t="array" ref="AG139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9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99" s="213"/>
      <c r="AJ1399" s="727">
        <f>_xlfn.MINIFS(Tabla135[Probabilidad residual],Tabla135[Id Riesgo],Tabla135[[#This Row],[Id Riesgo]])</f>
        <v>0</v>
      </c>
      <c r="AK1399" s="727">
        <f>_xlfn.MINIFS(Tabla135[Impacto residual],Tabla135[Id Riesgo],Tabla135[[#This Row],[Id Riesgo]])</f>
        <v>0</v>
      </c>
      <c r="AL1399" s="727"/>
      <c r="AM1399" s="727"/>
      <c r="AN1399" s="213"/>
      <c r="AO1399" s="213"/>
      <c r="AP1399" s="213"/>
      <c r="AQ1399" s="213"/>
      <c r="AR1399" s="213"/>
      <c r="AS1399" s="213"/>
      <c r="AT1399" s="213"/>
      <c r="AU1399" s="213"/>
      <c r="AV1399" s="213"/>
      <c r="AW1399" s="213"/>
      <c r="AX1399" s="213"/>
      <c r="AY1399" s="213"/>
    </row>
    <row r="1400" spans="1:51" ht="14.6" x14ac:dyDescent="0.4">
      <c r="A1400" s="735" t="str">
        <f>Tabla135[[#This Row],[Id Riesgo]]</f>
        <v>RC139</v>
      </c>
      <c r="B1400" s="736" t="str">
        <f>Tabla135[[#This Row],[Riesgo]]</f>
        <v/>
      </c>
      <c r="C1400" s="742" t="b">
        <f>Tabla135[[#This Row],[Identificado en paso 1 y 2?]]</f>
        <v>0</v>
      </c>
      <c r="D1400" s="727" t="str">
        <f>_xlfn.XLOOKUP(Tabla135[[#This Row],[Id Riesgo]],Tabla13[Id Riesgo],Tabla13[Probabilidad],"",1)</f>
        <v/>
      </c>
      <c r="E1400" s="727" t="str">
        <f>IF(C1400=TRUE,_xlfn.XLOOKUP(Tabla135[[#This Row],[Id Riesgo]],Tabla13[Id Riesgo],Tabla13[Porcentaje Impacto],"",1),"")</f>
        <v/>
      </c>
      <c r="F1400" s="290" t="str">
        <f t="shared" si="138"/>
        <v>RC139</v>
      </c>
      <c r="G1400" s="415" t="b">
        <f>_xlfn.XLOOKUP(F1400,Tabla13[Id Riesgo],Tabla13[Registro diligenciado],FALSE,1)</f>
        <v>0</v>
      </c>
      <c r="H1400" s="290" t="str">
        <f>IF(G1400,_xlfn.XLOOKUP(F1400,Tabla6[Id Riesgo],Tabla6[DESCRIPCIÓN DEL RIESGO],FALSE,1),"")</f>
        <v/>
      </c>
      <c r="I1400" s="327" t="str">
        <f>_xlfn.XLOOKUP(Tabla135[[#This Row],[Id Riesgo]],Tabla13[Id Riesgo],Tabla13[Probabilidad])</f>
        <v/>
      </c>
      <c r="J1400" s="327" t="str">
        <f>_xlfn.XLOOKUP(Tabla135[[#This Row],[Id Riesgo]],Tabla13[Id Riesgo],Tabla13[Porcentaje Impacto],"",1)</f>
        <v/>
      </c>
      <c r="K1400" s="311">
        <v>9</v>
      </c>
      <c r="L1400" s="314"/>
      <c r="M1400" s="314"/>
      <c r="N1400" s="314"/>
      <c r="O1400" s="295"/>
      <c r="P1400" s="314"/>
      <c r="Q1400" s="328" t="str">
        <f>_xlfn.TEXTJOIN(" ",TRUE,Tabla135[[#This Row],[Actividad - Acción ¿Qué?
Inicia con verbo]],Tabla135[[#This Row],[Complemento
(Observaciones o desviaciones)]])</f>
        <v/>
      </c>
      <c r="R1400" s="295"/>
      <c r="S1400" s="327" t="str">
        <f>_xlfn.XLOOKUP(Tabla135[[#This Row],[Tipo de control]],Tabla7[Tipo de control],Tabla7[Peso],"",1)</f>
        <v/>
      </c>
      <c r="T1400" s="290" t="str">
        <f>_xlfn.XLOOKUP(Tabla135[[#This Row],[Tipo de control]],Tabla7[Tipo de control],Tabla7[Afectación matriz],"",1)</f>
        <v/>
      </c>
      <c r="U1400" s="295"/>
      <c r="V1400" s="327" t="str">
        <f>_xlfn.XLOOKUP(Tabla135[[#This Row],[Implementación]],Tabla11[Implementación],Tabla11[Peso],"",1)</f>
        <v/>
      </c>
      <c r="W1400" s="295"/>
      <c r="X1400" s="295"/>
      <c r="Y1400" s="295"/>
      <c r="Z1400" s="295"/>
      <c r="AA1400" s="310" t="str">
        <f>IFERROR(Tabla135[[#This Row],[Peso del control]]+Tabla135[[#This Row],[Peso de la implementación]],"")</f>
        <v/>
      </c>
      <c r="AB1400" s="310" t="str" cm="1">
        <f t="array" ref="AB1400">IFERROR(IF(Tabla135[[#This Row],[Registro diligenciado]]=TRUE,_xlfn.IFS(AND(Tabla135[[#This Row],[No. de Control]]=1,Tabla135[[#This Row],[Desplazamiento en la Matriz]]="Probabilidad"),D1400-(D1400*Tabla135[[#This Row],[Valor del control]]),AND(Tabla135[[#This Row],[No. de Control]]&gt;1,Tabla135[[#This Row],[Desplazamiento en la Matriz]]="Probabilidad"),AB1399-(AB1399*Tabla135[[#This Row],[Valor del control]]),AND(Tabla135[[#This Row],[No. de Control]]=1,Tabla135[[#This Row],[Desplazamiento en la Matriz]]="Impacto"),D1400,AND(Tabla135[[#This Row],[No. de Control]]&gt;1,Tabla135[[#This Row],[Desplazamiento en la Matriz]]="Impacto"),AB1399),""),"")</f>
        <v/>
      </c>
      <c r="AC1400" s="310" t="str" cm="1">
        <f t="array" ref="AC1400">IFERROR(IF(Tabla135[[#This Row],[Registro diligenciado]]=TRUE,_xlfn.IFS(AND(Tabla135[[#This Row],[No. de Control]]=1,Tabla135[[#This Row],[Desplazamiento en la Matriz]]="Impacto"),E1400-(E1400*Tabla135[[#This Row],[Valor del control]]),AND(Tabla135[[#This Row],[No. de Control]]&gt;1,Tabla135[[#This Row],[Desplazamiento en la Matriz]]="Impacto"),AC1399-(AC1399*Tabla135[[#This Row],[Valor del control]]),AND(Tabla135[[#This Row],[No. de Control]]=1,Tabla135[[#This Row],[Desplazamiento en la Matriz]]="Probabilidad"),E1400,AND(Tabla135[[#This Row],[No. de Control]]&gt;1,Tabla135[[#This Row],[Desplazamiento en la Matriz]]="Probabilidad"),AC1399),""),"")</f>
        <v/>
      </c>
      <c r="AD1400" s="310">
        <f>IFERROR(_xlfn.MINIFS(Tabla135[Probabilidad residual],Tabla135[Id Riesgo],Tabla135[[#This Row],[Id Riesgo]]),"")</f>
        <v>0</v>
      </c>
      <c r="AE1400" s="310">
        <f>IFERROR(_xlfn.MINIFS(Tabla135[Impacto residual],Tabla135[Id Riesgo],Tabla135[[#This Row],[Id Riesgo]]),"")</f>
        <v>0</v>
      </c>
      <c r="AF1400" s="310" t="str" cm="1">
        <f t="array" ref="AF140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00" s="310" t="str" cm="1">
        <f t="array" ref="AG140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0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00" s="213"/>
      <c r="AJ1400" s="727">
        <f>_xlfn.MINIFS(Tabla135[Probabilidad residual],Tabla135[Id Riesgo],Tabla135[[#This Row],[Id Riesgo]])</f>
        <v>0</v>
      </c>
      <c r="AK1400" s="727">
        <f>_xlfn.MINIFS(Tabla135[Impacto residual],Tabla135[Id Riesgo],Tabla135[[#This Row],[Id Riesgo]])</f>
        <v>0</v>
      </c>
      <c r="AL1400" s="727"/>
      <c r="AM1400" s="727"/>
      <c r="AN1400" s="213"/>
      <c r="AO1400" s="213"/>
      <c r="AP1400" s="213"/>
      <c r="AQ1400" s="213"/>
      <c r="AR1400" s="213"/>
      <c r="AS1400" s="213"/>
      <c r="AT1400" s="213"/>
      <c r="AU1400" s="213"/>
      <c r="AV1400" s="213"/>
      <c r="AW1400" s="213"/>
      <c r="AX1400" s="213"/>
      <c r="AY1400" s="213"/>
    </row>
    <row r="1401" spans="1:51" ht="14.6" x14ac:dyDescent="0.4">
      <c r="A1401" s="735" t="str">
        <f>Tabla135[[#This Row],[Id Riesgo]]</f>
        <v>RC139</v>
      </c>
      <c r="B1401" s="736" t="str">
        <f>Tabla135[[#This Row],[Riesgo]]</f>
        <v/>
      </c>
      <c r="C1401" s="742" t="b">
        <f>Tabla135[[#This Row],[Identificado en paso 1 y 2?]]</f>
        <v>0</v>
      </c>
      <c r="D1401" s="727" t="str">
        <f>_xlfn.XLOOKUP(Tabla135[[#This Row],[Id Riesgo]],Tabla13[Id Riesgo],Tabla13[Probabilidad],"",1)</f>
        <v/>
      </c>
      <c r="E1401" s="727" t="str">
        <f>IF(C1401=TRUE,_xlfn.XLOOKUP(Tabla135[[#This Row],[Id Riesgo]],Tabla13[Id Riesgo],Tabla13[Porcentaje Impacto],"",1),"")</f>
        <v/>
      </c>
      <c r="F1401" s="290" t="str">
        <f t="shared" si="138"/>
        <v>RC139</v>
      </c>
      <c r="G1401" s="415" t="b">
        <f>_xlfn.XLOOKUP(F1401,Tabla13[Id Riesgo],Tabla13[Registro diligenciado],FALSE,1)</f>
        <v>0</v>
      </c>
      <c r="H1401" s="290" t="str">
        <f>IF(G1401,_xlfn.XLOOKUP(F1401,Tabla6[Id Riesgo],Tabla6[DESCRIPCIÓN DEL RIESGO],FALSE,1),"")</f>
        <v/>
      </c>
      <c r="I1401" s="327" t="str">
        <f>_xlfn.XLOOKUP(Tabla135[[#This Row],[Id Riesgo]],Tabla13[Id Riesgo],Tabla13[Probabilidad])</f>
        <v/>
      </c>
      <c r="J1401" s="327" t="str">
        <f>_xlfn.XLOOKUP(Tabla135[[#This Row],[Id Riesgo]],Tabla13[Id Riesgo],Tabla13[Porcentaje Impacto],"",1)</f>
        <v/>
      </c>
      <c r="K1401" s="311">
        <v>10</v>
      </c>
      <c r="L1401" s="314"/>
      <c r="M1401" s="314"/>
      <c r="N1401" s="314"/>
      <c r="O1401" s="295"/>
      <c r="P1401" s="314"/>
      <c r="Q1401" s="328" t="str">
        <f>_xlfn.TEXTJOIN(" ",TRUE,Tabla135[[#This Row],[Actividad - Acción ¿Qué?
Inicia con verbo]],Tabla135[[#This Row],[Complemento
(Observaciones o desviaciones)]])</f>
        <v/>
      </c>
      <c r="R1401" s="295"/>
      <c r="S1401" s="327" t="str">
        <f>_xlfn.XLOOKUP(Tabla135[[#This Row],[Tipo de control]],Tabla7[Tipo de control],Tabla7[Peso],"",1)</f>
        <v/>
      </c>
      <c r="T1401" s="290" t="str">
        <f>_xlfn.XLOOKUP(Tabla135[[#This Row],[Tipo de control]],Tabla7[Tipo de control],Tabla7[Afectación matriz],"",1)</f>
        <v/>
      </c>
      <c r="U1401" s="295"/>
      <c r="V1401" s="327" t="str">
        <f>_xlfn.XLOOKUP(Tabla135[[#This Row],[Implementación]],Tabla11[Implementación],Tabla11[Peso],"",1)</f>
        <v/>
      </c>
      <c r="W1401" s="295"/>
      <c r="X1401" s="295"/>
      <c r="Y1401" s="295"/>
      <c r="Z1401" s="295"/>
      <c r="AA1401" s="310" t="str">
        <f>IFERROR(Tabla135[[#This Row],[Peso del control]]+Tabla135[[#This Row],[Peso de la implementación]],"")</f>
        <v/>
      </c>
      <c r="AB1401" s="310" t="str" cm="1">
        <f t="array" ref="AB1401">IFERROR(IF(Tabla135[[#This Row],[Registro diligenciado]]=TRUE,_xlfn.IFS(AND(Tabla135[[#This Row],[No. de Control]]=1,Tabla135[[#This Row],[Desplazamiento en la Matriz]]="Probabilidad"),D1401-(D1401*Tabla135[[#This Row],[Valor del control]]),AND(Tabla135[[#This Row],[No. de Control]]&gt;1,Tabla135[[#This Row],[Desplazamiento en la Matriz]]="Probabilidad"),AB1400-(AB1400*Tabla135[[#This Row],[Valor del control]]),AND(Tabla135[[#This Row],[No. de Control]]=1,Tabla135[[#This Row],[Desplazamiento en la Matriz]]="Impacto"),D1401,AND(Tabla135[[#This Row],[No. de Control]]&gt;1,Tabla135[[#This Row],[Desplazamiento en la Matriz]]="Impacto"),AB1400),""),"")</f>
        <v/>
      </c>
      <c r="AC1401" s="310" t="str" cm="1">
        <f t="array" ref="AC1401">IFERROR(IF(Tabla135[[#This Row],[Registro diligenciado]]=TRUE,_xlfn.IFS(AND(Tabla135[[#This Row],[No. de Control]]=1,Tabla135[[#This Row],[Desplazamiento en la Matriz]]="Impacto"),E1401-(E1401*Tabla135[[#This Row],[Valor del control]]),AND(Tabla135[[#This Row],[No. de Control]]&gt;1,Tabla135[[#This Row],[Desplazamiento en la Matriz]]="Impacto"),AC1400-(AC1400*Tabla135[[#This Row],[Valor del control]]),AND(Tabla135[[#This Row],[No. de Control]]=1,Tabla135[[#This Row],[Desplazamiento en la Matriz]]="Probabilidad"),E1401,AND(Tabla135[[#This Row],[No. de Control]]&gt;1,Tabla135[[#This Row],[Desplazamiento en la Matriz]]="Probabilidad"),AC1400),""),"")</f>
        <v/>
      </c>
      <c r="AD1401" s="310">
        <f>IFERROR(_xlfn.MINIFS(Tabla135[Probabilidad residual],Tabla135[Id Riesgo],Tabla135[[#This Row],[Id Riesgo]]),"")</f>
        <v>0</v>
      </c>
      <c r="AE1401" s="310">
        <f>IFERROR(_xlfn.MINIFS(Tabla135[Impacto residual],Tabla135[Id Riesgo],Tabla135[[#This Row],[Id Riesgo]]),"")</f>
        <v>0</v>
      </c>
      <c r="AF1401" s="310" t="str" cm="1">
        <f t="array" ref="AF140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01" s="310" t="str" cm="1">
        <f t="array" ref="AG140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0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01" s="213"/>
      <c r="AJ1401" s="727">
        <f>_xlfn.MINIFS(Tabla135[Probabilidad residual],Tabla135[Id Riesgo],Tabla135[[#This Row],[Id Riesgo]])</f>
        <v>0</v>
      </c>
      <c r="AK1401" s="727">
        <f>_xlfn.MINIFS(Tabla135[Impacto residual],Tabla135[Id Riesgo],Tabla135[[#This Row],[Id Riesgo]])</f>
        <v>0</v>
      </c>
      <c r="AL1401" s="727"/>
      <c r="AM1401" s="727"/>
      <c r="AN1401" s="213"/>
      <c r="AO1401" s="213"/>
      <c r="AP1401" s="213"/>
      <c r="AQ1401" s="213"/>
      <c r="AR1401" s="213"/>
      <c r="AS1401" s="213"/>
      <c r="AT1401" s="213"/>
      <c r="AU1401" s="213"/>
      <c r="AV1401" s="213"/>
      <c r="AW1401" s="213"/>
      <c r="AX1401" s="213"/>
      <c r="AY1401" s="213"/>
    </row>
    <row r="1402" spans="1:51" ht="14.6" x14ac:dyDescent="0.4">
      <c r="A1402" s="735" t="str">
        <f>Tabla135[[#This Row],[Id Riesgo]]</f>
        <v>RC140</v>
      </c>
      <c r="B1402" s="736" t="str">
        <f>Tabla135[[#This Row],[Riesgo]]</f>
        <v/>
      </c>
      <c r="C1402" s="742" t="b">
        <f>Tabla135[[#This Row],[Identificado en paso 1 y 2?]]</f>
        <v>0</v>
      </c>
      <c r="D1402" s="727" t="str">
        <f>_xlfn.XLOOKUP(Tabla135[[#This Row],[Id Riesgo]],Tabla13[Id Riesgo],Tabla13[Probabilidad],"",1)</f>
        <v/>
      </c>
      <c r="E1402" s="727" t="str">
        <f>IF(C1402=TRUE,_xlfn.XLOOKUP(Tabla135[[#This Row],[Id Riesgo]],Tabla13[Id Riesgo],Tabla13[Porcentaje Impacto],"",1),"")</f>
        <v/>
      </c>
      <c r="F1402" s="290" t="s">
        <v>271</v>
      </c>
      <c r="G1402" s="415" t="b">
        <f>_xlfn.XLOOKUP(F1402,Tabla13[Id Riesgo],Tabla13[Registro diligenciado],FALSE,1)</f>
        <v>0</v>
      </c>
      <c r="H1402" s="290" t="str">
        <f>IF(G1402,_xlfn.XLOOKUP(F1402,Tabla6[Id Riesgo],Tabla6[DESCRIPCIÓN DEL RIESGO],FALSE,1),"")</f>
        <v/>
      </c>
      <c r="I1402" s="327" t="str">
        <f>_xlfn.XLOOKUP(Tabla135[[#This Row],[Id Riesgo]],Tabla13[Id Riesgo],Tabla13[Probabilidad])</f>
        <v/>
      </c>
      <c r="J1402" s="327" t="str">
        <f>_xlfn.XLOOKUP(Tabla135[[#This Row],[Id Riesgo]],Tabla13[Id Riesgo],Tabla13[Porcentaje Impacto],"",1)</f>
        <v/>
      </c>
      <c r="K1402" s="311">
        <v>1</v>
      </c>
      <c r="L1402" s="314"/>
      <c r="M1402" s="314"/>
      <c r="N1402" s="314"/>
      <c r="O1402" s="295"/>
      <c r="P1402" s="314"/>
      <c r="Q1402" s="328" t="str">
        <f>_xlfn.TEXTJOIN(" ",TRUE,Tabla135[[#This Row],[Actividad - Acción ¿Qué?
Inicia con verbo]],Tabla135[[#This Row],[Complemento
(Observaciones o desviaciones)]])</f>
        <v/>
      </c>
      <c r="R1402" s="295"/>
      <c r="S1402" s="327" t="str">
        <f>_xlfn.XLOOKUP(Tabla135[[#This Row],[Tipo de control]],Tabla7[Tipo de control],Tabla7[Peso],"",1)</f>
        <v/>
      </c>
      <c r="T1402" s="290" t="str">
        <f>_xlfn.XLOOKUP(Tabla135[[#This Row],[Tipo de control]],Tabla7[Tipo de control],Tabla7[Afectación matriz],"",1)</f>
        <v/>
      </c>
      <c r="U1402" s="295"/>
      <c r="V1402" s="327" t="str">
        <f>_xlfn.XLOOKUP(Tabla135[[#This Row],[Implementación]],Tabla11[Implementación],Tabla11[Peso],"",1)</f>
        <v/>
      </c>
      <c r="W1402" s="295"/>
      <c r="X1402" s="295"/>
      <c r="Y1402" s="295"/>
      <c r="Z1402" s="295"/>
      <c r="AA1402" s="310" t="str">
        <f>IFERROR(Tabla135[[#This Row],[Peso del control]]+Tabla135[[#This Row],[Peso de la implementación]],"")</f>
        <v/>
      </c>
      <c r="AB1402" s="310" t="str" cm="1">
        <f t="array" ref="AB1402">IFERROR(IF(Tabla135[[#This Row],[Registro diligenciado]]=TRUE,_xlfn.IFS(AND(Tabla135[[#This Row],[No. de Control]]=1,Tabla135[[#This Row],[Desplazamiento en la Matriz]]="Probabilidad"),D1402-(D1402*Tabla135[[#This Row],[Valor del control]]),AND(Tabla135[[#This Row],[No. de Control]]&gt;1,Tabla135[[#This Row],[Desplazamiento en la Matriz]]="Probabilidad"),AB1401-(AB1401*Tabla135[[#This Row],[Valor del control]]),AND(Tabla135[[#This Row],[No. de Control]]=1,Tabla135[[#This Row],[Desplazamiento en la Matriz]]="Impacto"),D1402,AND(Tabla135[[#This Row],[No. de Control]]&gt;1,Tabla135[[#This Row],[Desplazamiento en la Matriz]]="Impacto"),AB1401),""),"")</f>
        <v/>
      </c>
      <c r="AC1402" s="310" t="str" cm="1">
        <f t="array" ref="AC1402">IFERROR(IF(Tabla135[[#This Row],[Registro diligenciado]]=TRUE,_xlfn.IFS(AND(Tabla135[[#This Row],[No. de Control]]=1,Tabla135[[#This Row],[Desplazamiento en la Matriz]]="Impacto"),E1402-(E1402*Tabla135[[#This Row],[Valor del control]]),AND(Tabla135[[#This Row],[No. de Control]]&gt;1,Tabla135[[#This Row],[Desplazamiento en la Matriz]]="Impacto"),AC1401-(AC1401*Tabla135[[#This Row],[Valor del control]]),AND(Tabla135[[#This Row],[No. de Control]]=1,Tabla135[[#This Row],[Desplazamiento en la Matriz]]="Probabilidad"),E1402,AND(Tabla135[[#This Row],[No. de Control]]&gt;1,Tabla135[[#This Row],[Desplazamiento en la Matriz]]="Probabilidad"),AC1401),""),"")</f>
        <v/>
      </c>
      <c r="AD1402" s="310">
        <f>IFERROR(_xlfn.MINIFS(Tabla135[Probabilidad residual],Tabla135[Id Riesgo],Tabla135[[#This Row],[Id Riesgo]]),"")</f>
        <v>0</v>
      </c>
      <c r="AE1402" s="310">
        <f>IFERROR(_xlfn.MINIFS(Tabla135[Impacto residual],Tabla135[Id Riesgo],Tabla135[[#This Row],[Id Riesgo]]),"")</f>
        <v>0</v>
      </c>
      <c r="AF1402" s="310" t="str" cm="1">
        <f t="array" ref="AF140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02" s="310" t="str" cm="1">
        <f t="array" ref="AG140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0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02" s="213"/>
      <c r="AJ1402" s="727">
        <f>_xlfn.MINIFS(Tabla135[Probabilidad residual],Tabla135[Id Riesgo],Tabla135[[#This Row],[Id Riesgo]])</f>
        <v>0</v>
      </c>
      <c r="AK1402" s="727">
        <f>_xlfn.MINIFS(Tabla135[Impacto residual],Tabla135[Id Riesgo],Tabla135[[#This Row],[Id Riesgo]])</f>
        <v>0</v>
      </c>
      <c r="AL1402" s="727" t="str" cm="1">
        <f t="array" ref="AL1402">IFERROR(_xlfn.IFS(AND(AJ1402&gt;=CONFIGURACIÓN!$BF$6,AJ1402&lt;=CONFIGURACIÓN!$BG$6),CONFIGURACIÓN!$BE$6,AND(AJ1402&gt;=CONFIGURACIÓN!$BF$7,AJ1402&lt;=CONFIGURACIÓN!$BG$7),CONFIGURACIÓN!$BE$7,AND(AJ1402&gt;=CONFIGURACIÓN!$BF$8,AJ1402&lt;=CONFIGURACIÓN!$BG$8),CONFIGURACIÓN!$BE$8,AND(AJ1402&gt;=CONFIGURACIÓN!$BF$9,AJ1402&lt;=CONFIGURACIÓN!$BG$9),CONFIGURACIÓN!$BE$9,AND(AJ1402&gt;=CONFIGURACIÓN!$BF$10,AJ1402&lt;=CONFIGURACIÓN!$BG$10),CONFIGURACIÓN!$BE$10),"")</f>
        <v/>
      </c>
      <c r="AM1402" s="727" t="str" cm="1">
        <f t="array" ref="AM1402">IFERROR(_xlfn.IFS(AND(AK1402&gt;=CONFIGURACIÓN!$BJ$6,AK1402&lt;=CONFIGURACIÓN!$BK$6),CONFIGURACIÓN!$BI$6,AND(AK1402&gt;=CONFIGURACIÓN!$BJ$7,AK1402&lt;=CONFIGURACIÓN!$BK$7),CONFIGURACIÓN!$BI$7,AND(AK1402&gt;=CONFIGURACIÓN!$BJ$8,AK1402&lt;=CONFIGURACIÓN!$BK$8),CONFIGURACIÓN!$BI$8,AND(AK1402&gt;=CONFIGURACIÓN!$BJ$9,AK1402&lt;=CONFIGURACIÓN!$BK$9),CONFIGURACIÓN!$BI$9,AND(AK1402&gt;=CONFIGURACIÓN!$BJ$10,AK1402&lt;=CONFIGURACIÓN!$BK$10),CONFIGURACIÓN!$BI$10),"")</f>
        <v/>
      </c>
      <c r="AN1402" s="213"/>
      <c r="AO1402" s="213"/>
      <c r="AP1402" s="213"/>
      <c r="AQ1402" s="213"/>
      <c r="AR1402" s="213"/>
      <c r="AS1402" s="213"/>
      <c r="AT1402" s="213"/>
      <c r="AU1402" s="213"/>
      <c r="AV1402" s="213"/>
      <c r="AW1402" s="213"/>
      <c r="AX1402" s="213"/>
      <c r="AY1402" s="213"/>
    </row>
    <row r="1403" spans="1:51" ht="14.6" x14ac:dyDescent="0.4">
      <c r="A1403" s="735" t="str">
        <f>Tabla135[[#This Row],[Id Riesgo]]</f>
        <v>RC140</v>
      </c>
      <c r="B1403" s="736" t="str">
        <f>Tabla135[[#This Row],[Riesgo]]</f>
        <v/>
      </c>
      <c r="C1403" s="742" t="b">
        <f>Tabla135[[#This Row],[Identificado en paso 1 y 2?]]</f>
        <v>0</v>
      </c>
      <c r="D1403" s="727" t="str">
        <f>_xlfn.XLOOKUP(Tabla135[[#This Row],[Id Riesgo]],Tabla13[Id Riesgo],Tabla13[Probabilidad],"",1)</f>
        <v/>
      </c>
      <c r="E1403" s="727" t="str">
        <f>IF(C1403=TRUE,_xlfn.XLOOKUP(Tabla135[[#This Row],[Id Riesgo]],Tabla13[Id Riesgo],Tabla13[Porcentaje Impacto],"",1),"")</f>
        <v/>
      </c>
      <c r="F1403" s="290" t="str">
        <f t="shared" ref="F1403:F1411" si="139">F1402</f>
        <v>RC140</v>
      </c>
      <c r="G1403" s="415" t="b">
        <f>_xlfn.XLOOKUP(F1403,Tabla13[Id Riesgo],Tabla13[Registro diligenciado],FALSE,1)</f>
        <v>0</v>
      </c>
      <c r="H1403" s="290" t="str">
        <f>IF(G1403,_xlfn.XLOOKUP(F1403,Tabla6[Id Riesgo],Tabla6[DESCRIPCIÓN DEL RIESGO],FALSE,1),"")</f>
        <v/>
      </c>
      <c r="I1403" s="327" t="str">
        <f>_xlfn.XLOOKUP(Tabla135[[#This Row],[Id Riesgo]],Tabla13[Id Riesgo],Tabla13[Probabilidad])</f>
        <v/>
      </c>
      <c r="J1403" s="327" t="str">
        <f>_xlfn.XLOOKUP(Tabla135[[#This Row],[Id Riesgo]],Tabla13[Id Riesgo],Tabla13[Porcentaje Impacto],"",1)</f>
        <v/>
      </c>
      <c r="K1403" s="311">
        <v>2</v>
      </c>
      <c r="L1403" s="314"/>
      <c r="M1403" s="314"/>
      <c r="N1403" s="314"/>
      <c r="O1403" s="295"/>
      <c r="P1403" s="314"/>
      <c r="Q1403" s="328" t="str">
        <f>_xlfn.TEXTJOIN(" ",TRUE,Tabla135[[#This Row],[Actividad - Acción ¿Qué?
Inicia con verbo]],Tabla135[[#This Row],[Complemento
(Observaciones o desviaciones)]])</f>
        <v/>
      </c>
      <c r="R1403" s="295"/>
      <c r="S1403" s="327" t="str">
        <f>_xlfn.XLOOKUP(Tabla135[[#This Row],[Tipo de control]],Tabla7[Tipo de control],Tabla7[Peso],"",1)</f>
        <v/>
      </c>
      <c r="T1403" s="290" t="str">
        <f>_xlfn.XLOOKUP(Tabla135[[#This Row],[Tipo de control]],Tabla7[Tipo de control],Tabla7[Afectación matriz],"",1)</f>
        <v/>
      </c>
      <c r="U1403" s="295"/>
      <c r="V1403" s="327" t="str">
        <f>_xlfn.XLOOKUP(Tabla135[[#This Row],[Implementación]],Tabla11[Implementación],Tabla11[Peso],"",1)</f>
        <v/>
      </c>
      <c r="W1403" s="295"/>
      <c r="X1403" s="295"/>
      <c r="Y1403" s="295"/>
      <c r="Z1403" s="295"/>
      <c r="AA1403" s="310" t="str">
        <f>IFERROR(Tabla135[[#This Row],[Peso del control]]+Tabla135[[#This Row],[Peso de la implementación]],"")</f>
        <v/>
      </c>
      <c r="AB1403" s="310" t="str" cm="1">
        <f t="array" ref="AB1403">IFERROR(IF(Tabla135[[#This Row],[Registro diligenciado]]=TRUE,_xlfn.IFS(AND(Tabla135[[#This Row],[No. de Control]]=1,Tabla135[[#This Row],[Desplazamiento en la Matriz]]="Probabilidad"),D1403-(D1403*Tabla135[[#This Row],[Valor del control]]),AND(Tabla135[[#This Row],[No. de Control]]&gt;1,Tabla135[[#This Row],[Desplazamiento en la Matriz]]="Probabilidad"),AB1402-(AB1402*Tabla135[[#This Row],[Valor del control]]),AND(Tabla135[[#This Row],[No. de Control]]=1,Tabla135[[#This Row],[Desplazamiento en la Matriz]]="Impacto"),D1403,AND(Tabla135[[#This Row],[No. de Control]]&gt;1,Tabla135[[#This Row],[Desplazamiento en la Matriz]]="Impacto"),AB1402),""),"")</f>
        <v/>
      </c>
      <c r="AC1403" s="310" t="str" cm="1">
        <f t="array" ref="AC1403">IFERROR(IF(Tabla135[[#This Row],[Registro diligenciado]]=TRUE,_xlfn.IFS(AND(Tabla135[[#This Row],[No. de Control]]=1,Tabla135[[#This Row],[Desplazamiento en la Matriz]]="Impacto"),E1403-(E1403*Tabla135[[#This Row],[Valor del control]]),AND(Tabla135[[#This Row],[No. de Control]]&gt;1,Tabla135[[#This Row],[Desplazamiento en la Matriz]]="Impacto"),AC1402-(AC1402*Tabla135[[#This Row],[Valor del control]]),AND(Tabla135[[#This Row],[No. de Control]]=1,Tabla135[[#This Row],[Desplazamiento en la Matriz]]="Probabilidad"),E1403,AND(Tabla135[[#This Row],[No. de Control]]&gt;1,Tabla135[[#This Row],[Desplazamiento en la Matriz]]="Probabilidad"),AC1402),""),"")</f>
        <v/>
      </c>
      <c r="AD1403" s="310">
        <f>IFERROR(_xlfn.MINIFS(Tabla135[Probabilidad residual],Tabla135[Id Riesgo],Tabla135[[#This Row],[Id Riesgo]]),"")</f>
        <v>0</v>
      </c>
      <c r="AE1403" s="310">
        <f>IFERROR(_xlfn.MINIFS(Tabla135[Impacto residual],Tabla135[Id Riesgo],Tabla135[[#This Row],[Id Riesgo]]),"")</f>
        <v>0</v>
      </c>
      <c r="AF1403" s="310" t="str" cm="1">
        <f t="array" ref="AF140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03" s="310" t="str" cm="1">
        <f t="array" ref="AG140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0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03" s="213"/>
      <c r="AJ1403" s="727">
        <f>_xlfn.MINIFS(Tabla135[Probabilidad residual],Tabla135[Id Riesgo],Tabla135[[#This Row],[Id Riesgo]])</f>
        <v>0</v>
      </c>
      <c r="AK1403" s="727">
        <f>_xlfn.MINIFS(Tabla135[Impacto residual],Tabla135[Id Riesgo],Tabla135[[#This Row],[Id Riesgo]])</f>
        <v>0</v>
      </c>
      <c r="AL1403" s="727"/>
      <c r="AM1403" s="727"/>
      <c r="AN1403" s="213"/>
      <c r="AO1403" s="213"/>
      <c r="AP1403" s="213"/>
      <c r="AQ1403" s="213"/>
      <c r="AR1403" s="213"/>
      <c r="AS1403" s="213"/>
      <c r="AT1403" s="213"/>
      <c r="AU1403" s="213"/>
      <c r="AV1403" s="213"/>
      <c r="AW1403" s="213"/>
      <c r="AX1403" s="213"/>
      <c r="AY1403" s="213"/>
    </row>
    <row r="1404" spans="1:51" ht="14.6" x14ac:dyDescent="0.4">
      <c r="A1404" s="735" t="str">
        <f>Tabla135[[#This Row],[Id Riesgo]]</f>
        <v>RC140</v>
      </c>
      <c r="B1404" s="736" t="str">
        <f>Tabla135[[#This Row],[Riesgo]]</f>
        <v/>
      </c>
      <c r="C1404" s="742" t="b">
        <f>Tabla135[[#This Row],[Identificado en paso 1 y 2?]]</f>
        <v>0</v>
      </c>
      <c r="D1404" s="727" t="str">
        <f>_xlfn.XLOOKUP(Tabla135[[#This Row],[Id Riesgo]],Tabla13[Id Riesgo],Tabla13[Probabilidad],"",1)</f>
        <v/>
      </c>
      <c r="E1404" s="727" t="str">
        <f>IF(C1404=TRUE,_xlfn.XLOOKUP(Tabla135[[#This Row],[Id Riesgo]],Tabla13[Id Riesgo],Tabla13[Porcentaje Impacto],"",1),"")</f>
        <v/>
      </c>
      <c r="F1404" s="290" t="str">
        <f t="shared" si="139"/>
        <v>RC140</v>
      </c>
      <c r="G1404" s="415" t="b">
        <f>_xlfn.XLOOKUP(F1404,Tabla13[Id Riesgo],Tabla13[Registro diligenciado],FALSE,1)</f>
        <v>0</v>
      </c>
      <c r="H1404" s="290" t="str">
        <f>IF(G1404,_xlfn.XLOOKUP(F1404,Tabla6[Id Riesgo],Tabla6[DESCRIPCIÓN DEL RIESGO],FALSE,1),"")</f>
        <v/>
      </c>
      <c r="I1404" s="327" t="str">
        <f>_xlfn.XLOOKUP(Tabla135[[#This Row],[Id Riesgo]],Tabla13[Id Riesgo],Tabla13[Probabilidad])</f>
        <v/>
      </c>
      <c r="J1404" s="327" t="str">
        <f>_xlfn.XLOOKUP(Tabla135[[#This Row],[Id Riesgo]],Tabla13[Id Riesgo],Tabla13[Porcentaje Impacto],"",1)</f>
        <v/>
      </c>
      <c r="K1404" s="311">
        <v>3</v>
      </c>
      <c r="L1404" s="314"/>
      <c r="M1404" s="314"/>
      <c r="N1404" s="314"/>
      <c r="O1404" s="295"/>
      <c r="P1404" s="314"/>
      <c r="Q1404" s="328" t="str">
        <f>_xlfn.TEXTJOIN(" ",TRUE,Tabla135[[#This Row],[Actividad - Acción ¿Qué?
Inicia con verbo]],Tabla135[[#This Row],[Complemento
(Observaciones o desviaciones)]])</f>
        <v/>
      </c>
      <c r="R1404" s="295"/>
      <c r="S1404" s="327" t="str">
        <f>_xlfn.XLOOKUP(Tabla135[[#This Row],[Tipo de control]],Tabla7[Tipo de control],Tabla7[Peso],"",1)</f>
        <v/>
      </c>
      <c r="T1404" s="290" t="str">
        <f>_xlfn.XLOOKUP(Tabla135[[#This Row],[Tipo de control]],Tabla7[Tipo de control],Tabla7[Afectación matriz],"",1)</f>
        <v/>
      </c>
      <c r="U1404" s="295"/>
      <c r="V1404" s="327" t="str">
        <f>_xlfn.XLOOKUP(Tabla135[[#This Row],[Implementación]],Tabla11[Implementación],Tabla11[Peso],"",1)</f>
        <v/>
      </c>
      <c r="W1404" s="295"/>
      <c r="X1404" s="295"/>
      <c r="Y1404" s="295"/>
      <c r="Z1404" s="295"/>
      <c r="AA1404" s="310" t="str">
        <f>IFERROR(Tabla135[[#This Row],[Peso del control]]+Tabla135[[#This Row],[Peso de la implementación]],"")</f>
        <v/>
      </c>
      <c r="AB1404" s="310" t="str" cm="1">
        <f t="array" ref="AB1404">IFERROR(IF(Tabla135[[#This Row],[Registro diligenciado]]=TRUE,_xlfn.IFS(AND(Tabla135[[#This Row],[No. de Control]]=1,Tabla135[[#This Row],[Desplazamiento en la Matriz]]="Probabilidad"),D1404-(D1404*Tabla135[[#This Row],[Valor del control]]),AND(Tabla135[[#This Row],[No. de Control]]&gt;1,Tabla135[[#This Row],[Desplazamiento en la Matriz]]="Probabilidad"),AB1403-(AB1403*Tabla135[[#This Row],[Valor del control]]),AND(Tabla135[[#This Row],[No. de Control]]=1,Tabla135[[#This Row],[Desplazamiento en la Matriz]]="Impacto"),D1404,AND(Tabla135[[#This Row],[No. de Control]]&gt;1,Tabla135[[#This Row],[Desplazamiento en la Matriz]]="Impacto"),AB1403),""),"")</f>
        <v/>
      </c>
      <c r="AC1404" s="310" t="str" cm="1">
        <f t="array" ref="AC1404">IFERROR(IF(Tabla135[[#This Row],[Registro diligenciado]]=TRUE,_xlfn.IFS(AND(Tabla135[[#This Row],[No. de Control]]=1,Tabla135[[#This Row],[Desplazamiento en la Matriz]]="Impacto"),E1404-(E1404*Tabla135[[#This Row],[Valor del control]]),AND(Tabla135[[#This Row],[No. de Control]]&gt;1,Tabla135[[#This Row],[Desplazamiento en la Matriz]]="Impacto"),AC1403-(AC1403*Tabla135[[#This Row],[Valor del control]]),AND(Tabla135[[#This Row],[No. de Control]]=1,Tabla135[[#This Row],[Desplazamiento en la Matriz]]="Probabilidad"),E1404,AND(Tabla135[[#This Row],[No. de Control]]&gt;1,Tabla135[[#This Row],[Desplazamiento en la Matriz]]="Probabilidad"),AC1403),""),"")</f>
        <v/>
      </c>
      <c r="AD1404" s="310">
        <f>IFERROR(_xlfn.MINIFS(Tabla135[Probabilidad residual],Tabla135[Id Riesgo],Tabla135[[#This Row],[Id Riesgo]]),"")</f>
        <v>0</v>
      </c>
      <c r="AE1404" s="310">
        <f>IFERROR(_xlfn.MINIFS(Tabla135[Impacto residual],Tabla135[Id Riesgo],Tabla135[[#This Row],[Id Riesgo]]),"")</f>
        <v>0</v>
      </c>
      <c r="AF1404" s="310" t="str" cm="1">
        <f t="array" ref="AF140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04" s="310" t="str" cm="1">
        <f t="array" ref="AG140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0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04" s="213"/>
      <c r="AJ1404" s="727">
        <f>_xlfn.MINIFS(Tabla135[Probabilidad residual],Tabla135[Id Riesgo],Tabla135[[#This Row],[Id Riesgo]])</f>
        <v>0</v>
      </c>
      <c r="AK1404" s="727">
        <f>_xlfn.MINIFS(Tabla135[Impacto residual],Tabla135[Id Riesgo],Tabla135[[#This Row],[Id Riesgo]])</f>
        <v>0</v>
      </c>
      <c r="AL1404" s="727"/>
      <c r="AM1404" s="727"/>
      <c r="AN1404" s="213"/>
      <c r="AO1404" s="213"/>
      <c r="AP1404" s="213"/>
      <c r="AQ1404" s="213"/>
      <c r="AR1404" s="213"/>
      <c r="AS1404" s="213"/>
      <c r="AT1404" s="213"/>
      <c r="AU1404" s="213"/>
      <c r="AV1404" s="213"/>
      <c r="AW1404" s="213"/>
      <c r="AX1404" s="213"/>
      <c r="AY1404" s="213"/>
    </row>
    <row r="1405" spans="1:51" ht="14.6" x14ac:dyDescent="0.4">
      <c r="A1405" s="735" t="str">
        <f>Tabla135[[#This Row],[Id Riesgo]]</f>
        <v>RC140</v>
      </c>
      <c r="B1405" s="736" t="str">
        <f>Tabla135[[#This Row],[Riesgo]]</f>
        <v/>
      </c>
      <c r="C1405" s="742" t="b">
        <f>Tabla135[[#This Row],[Identificado en paso 1 y 2?]]</f>
        <v>0</v>
      </c>
      <c r="D1405" s="727" t="str">
        <f>_xlfn.XLOOKUP(Tabla135[[#This Row],[Id Riesgo]],Tabla13[Id Riesgo],Tabla13[Probabilidad],"",1)</f>
        <v/>
      </c>
      <c r="E1405" s="727" t="str">
        <f>IF(C1405=TRUE,_xlfn.XLOOKUP(Tabla135[[#This Row],[Id Riesgo]],Tabla13[Id Riesgo],Tabla13[Porcentaje Impacto],"",1),"")</f>
        <v/>
      </c>
      <c r="F1405" s="290" t="str">
        <f t="shared" si="139"/>
        <v>RC140</v>
      </c>
      <c r="G1405" s="415" t="b">
        <f>_xlfn.XLOOKUP(F1405,Tabla13[Id Riesgo],Tabla13[Registro diligenciado],FALSE,1)</f>
        <v>0</v>
      </c>
      <c r="H1405" s="290" t="str">
        <f>IF(G1405,_xlfn.XLOOKUP(F1405,Tabla6[Id Riesgo],Tabla6[DESCRIPCIÓN DEL RIESGO],FALSE,1),"")</f>
        <v/>
      </c>
      <c r="I1405" s="327" t="str">
        <f>_xlfn.XLOOKUP(Tabla135[[#This Row],[Id Riesgo]],Tabla13[Id Riesgo],Tabla13[Probabilidad])</f>
        <v/>
      </c>
      <c r="J1405" s="327" t="str">
        <f>_xlfn.XLOOKUP(Tabla135[[#This Row],[Id Riesgo]],Tabla13[Id Riesgo],Tabla13[Porcentaje Impacto],"",1)</f>
        <v/>
      </c>
      <c r="K1405" s="311">
        <v>4</v>
      </c>
      <c r="L1405" s="314"/>
      <c r="M1405" s="314"/>
      <c r="N1405" s="314"/>
      <c r="O1405" s="295"/>
      <c r="P1405" s="314"/>
      <c r="Q1405" s="328" t="str">
        <f>_xlfn.TEXTJOIN(" ",TRUE,Tabla135[[#This Row],[Actividad - Acción ¿Qué?
Inicia con verbo]],Tabla135[[#This Row],[Complemento
(Observaciones o desviaciones)]])</f>
        <v/>
      </c>
      <c r="R1405" s="295"/>
      <c r="S1405" s="327" t="str">
        <f>_xlfn.XLOOKUP(Tabla135[[#This Row],[Tipo de control]],Tabla7[Tipo de control],Tabla7[Peso],"",1)</f>
        <v/>
      </c>
      <c r="T1405" s="290" t="str">
        <f>_xlfn.XLOOKUP(Tabla135[[#This Row],[Tipo de control]],Tabla7[Tipo de control],Tabla7[Afectación matriz],"",1)</f>
        <v/>
      </c>
      <c r="U1405" s="295"/>
      <c r="V1405" s="327" t="str">
        <f>_xlfn.XLOOKUP(Tabla135[[#This Row],[Implementación]],Tabla11[Implementación],Tabla11[Peso],"",1)</f>
        <v/>
      </c>
      <c r="W1405" s="295"/>
      <c r="X1405" s="295"/>
      <c r="Y1405" s="295"/>
      <c r="Z1405" s="295"/>
      <c r="AA1405" s="310" t="str">
        <f>IFERROR(Tabla135[[#This Row],[Peso del control]]+Tabla135[[#This Row],[Peso de la implementación]],"")</f>
        <v/>
      </c>
      <c r="AB1405" s="310" t="str" cm="1">
        <f t="array" ref="AB1405">IFERROR(IF(Tabla135[[#This Row],[Registro diligenciado]]=TRUE,_xlfn.IFS(AND(Tabla135[[#This Row],[No. de Control]]=1,Tabla135[[#This Row],[Desplazamiento en la Matriz]]="Probabilidad"),D1405-(D1405*Tabla135[[#This Row],[Valor del control]]),AND(Tabla135[[#This Row],[No. de Control]]&gt;1,Tabla135[[#This Row],[Desplazamiento en la Matriz]]="Probabilidad"),AB1404-(AB1404*Tabla135[[#This Row],[Valor del control]]),AND(Tabla135[[#This Row],[No. de Control]]=1,Tabla135[[#This Row],[Desplazamiento en la Matriz]]="Impacto"),D1405,AND(Tabla135[[#This Row],[No. de Control]]&gt;1,Tabla135[[#This Row],[Desplazamiento en la Matriz]]="Impacto"),AB1404),""),"")</f>
        <v/>
      </c>
      <c r="AC1405" s="310" t="str" cm="1">
        <f t="array" ref="AC1405">IFERROR(IF(Tabla135[[#This Row],[Registro diligenciado]]=TRUE,_xlfn.IFS(AND(Tabla135[[#This Row],[No. de Control]]=1,Tabla135[[#This Row],[Desplazamiento en la Matriz]]="Impacto"),E1405-(E1405*Tabla135[[#This Row],[Valor del control]]),AND(Tabla135[[#This Row],[No. de Control]]&gt;1,Tabla135[[#This Row],[Desplazamiento en la Matriz]]="Impacto"),AC1404-(AC1404*Tabla135[[#This Row],[Valor del control]]),AND(Tabla135[[#This Row],[No. de Control]]=1,Tabla135[[#This Row],[Desplazamiento en la Matriz]]="Probabilidad"),E1405,AND(Tabla135[[#This Row],[No. de Control]]&gt;1,Tabla135[[#This Row],[Desplazamiento en la Matriz]]="Probabilidad"),AC1404),""),"")</f>
        <v/>
      </c>
      <c r="AD1405" s="310">
        <f>IFERROR(_xlfn.MINIFS(Tabla135[Probabilidad residual],Tabla135[Id Riesgo],Tabla135[[#This Row],[Id Riesgo]]),"")</f>
        <v>0</v>
      </c>
      <c r="AE1405" s="310">
        <f>IFERROR(_xlfn.MINIFS(Tabla135[Impacto residual],Tabla135[Id Riesgo],Tabla135[[#This Row],[Id Riesgo]]),"")</f>
        <v>0</v>
      </c>
      <c r="AF1405" s="310" t="str" cm="1">
        <f t="array" ref="AF140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05" s="310" t="str" cm="1">
        <f t="array" ref="AG140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0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05" s="213"/>
      <c r="AJ1405" s="727">
        <f>_xlfn.MINIFS(Tabla135[Probabilidad residual],Tabla135[Id Riesgo],Tabla135[[#This Row],[Id Riesgo]])</f>
        <v>0</v>
      </c>
      <c r="AK1405" s="727">
        <f>_xlfn.MINIFS(Tabla135[Impacto residual],Tabla135[Id Riesgo],Tabla135[[#This Row],[Id Riesgo]])</f>
        <v>0</v>
      </c>
      <c r="AL1405" s="727"/>
      <c r="AM1405" s="727"/>
      <c r="AN1405" s="213"/>
      <c r="AO1405" s="213"/>
      <c r="AP1405" s="213"/>
      <c r="AQ1405" s="213"/>
      <c r="AR1405" s="213"/>
      <c r="AS1405" s="213"/>
      <c r="AT1405" s="213"/>
      <c r="AU1405" s="213"/>
      <c r="AV1405" s="213"/>
      <c r="AW1405" s="213"/>
      <c r="AX1405" s="213"/>
      <c r="AY1405" s="213"/>
    </row>
    <row r="1406" spans="1:51" ht="14.6" x14ac:dyDescent="0.4">
      <c r="A1406" s="735" t="str">
        <f>Tabla135[[#This Row],[Id Riesgo]]</f>
        <v>RC140</v>
      </c>
      <c r="B1406" s="736" t="str">
        <f>Tabla135[[#This Row],[Riesgo]]</f>
        <v/>
      </c>
      <c r="C1406" s="742" t="b">
        <f>Tabla135[[#This Row],[Identificado en paso 1 y 2?]]</f>
        <v>0</v>
      </c>
      <c r="D1406" s="727" t="str">
        <f>_xlfn.XLOOKUP(Tabla135[[#This Row],[Id Riesgo]],Tabla13[Id Riesgo],Tabla13[Probabilidad],"",1)</f>
        <v/>
      </c>
      <c r="E1406" s="727" t="str">
        <f>IF(C1406=TRUE,_xlfn.XLOOKUP(Tabla135[[#This Row],[Id Riesgo]],Tabla13[Id Riesgo],Tabla13[Porcentaje Impacto],"",1),"")</f>
        <v/>
      </c>
      <c r="F1406" s="290" t="str">
        <f t="shared" si="139"/>
        <v>RC140</v>
      </c>
      <c r="G1406" s="415" t="b">
        <f>_xlfn.XLOOKUP(F1406,Tabla13[Id Riesgo],Tabla13[Registro diligenciado],FALSE,1)</f>
        <v>0</v>
      </c>
      <c r="H1406" s="290" t="str">
        <f>IF(G1406,_xlfn.XLOOKUP(F1406,Tabla6[Id Riesgo],Tabla6[DESCRIPCIÓN DEL RIESGO],FALSE,1),"")</f>
        <v/>
      </c>
      <c r="I1406" s="327" t="str">
        <f>_xlfn.XLOOKUP(Tabla135[[#This Row],[Id Riesgo]],Tabla13[Id Riesgo],Tabla13[Probabilidad])</f>
        <v/>
      </c>
      <c r="J1406" s="327" t="str">
        <f>_xlfn.XLOOKUP(Tabla135[[#This Row],[Id Riesgo]],Tabla13[Id Riesgo],Tabla13[Porcentaje Impacto],"",1)</f>
        <v/>
      </c>
      <c r="K1406" s="311">
        <v>5</v>
      </c>
      <c r="L1406" s="314"/>
      <c r="M1406" s="314"/>
      <c r="N1406" s="314"/>
      <c r="O1406" s="295"/>
      <c r="P1406" s="314"/>
      <c r="Q1406" s="328" t="str">
        <f>_xlfn.TEXTJOIN(" ",TRUE,Tabla135[[#This Row],[Actividad - Acción ¿Qué?
Inicia con verbo]],Tabla135[[#This Row],[Complemento
(Observaciones o desviaciones)]])</f>
        <v/>
      </c>
      <c r="R1406" s="295"/>
      <c r="S1406" s="327" t="str">
        <f>_xlfn.XLOOKUP(Tabla135[[#This Row],[Tipo de control]],Tabla7[Tipo de control],Tabla7[Peso],"",1)</f>
        <v/>
      </c>
      <c r="T1406" s="290" t="str">
        <f>_xlfn.XLOOKUP(Tabla135[[#This Row],[Tipo de control]],Tabla7[Tipo de control],Tabla7[Afectación matriz],"",1)</f>
        <v/>
      </c>
      <c r="U1406" s="295"/>
      <c r="V1406" s="327" t="str">
        <f>_xlfn.XLOOKUP(Tabla135[[#This Row],[Implementación]],Tabla11[Implementación],Tabla11[Peso],"",1)</f>
        <v/>
      </c>
      <c r="W1406" s="295"/>
      <c r="X1406" s="295"/>
      <c r="Y1406" s="295"/>
      <c r="Z1406" s="295"/>
      <c r="AA1406" s="310" t="str">
        <f>IFERROR(Tabla135[[#This Row],[Peso del control]]+Tabla135[[#This Row],[Peso de la implementación]],"")</f>
        <v/>
      </c>
      <c r="AB1406" s="310" t="str" cm="1">
        <f t="array" ref="AB1406">IFERROR(IF(Tabla135[[#This Row],[Registro diligenciado]]=TRUE,_xlfn.IFS(AND(Tabla135[[#This Row],[No. de Control]]=1,Tabla135[[#This Row],[Desplazamiento en la Matriz]]="Probabilidad"),D1406-(D1406*Tabla135[[#This Row],[Valor del control]]),AND(Tabla135[[#This Row],[No. de Control]]&gt;1,Tabla135[[#This Row],[Desplazamiento en la Matriz]]="Probabilidad"),AB1405-(AB1405*Tabla135[[#This Row],[Valor del control]]),AND(Tabla135[[#This Row],[No. de Control]]=1,Tabla135[[#This Row],[Desplazamiento en la Matriz]]="Impacto"),D1406,AND(Tabla135[[#This Row],[No. de Control]]&gt;1,Tabla135[[#This Row],[Desplazamiento en la Matriz]]="Impacto"),AB1405),""),"")</f>
        <v/>
      </c>
      <c r="AC1406" s="310" t="str" cm="1">
        <f t="array" ref="AC1406">IFERROR(IF(Tabla135[[#This Row],[Registro diligenciado]]=TRUE,_xlfn.IFS(AND(Tabla135[[#This Row],[No. de Control]]=1,Tabla135[[#This Row],[Desplazamiento en la Matriz]]="Impacto"),E1406-(E1406*Tabla135[[#This Row],[Valor del control]]),AND(Tabla135[[#This Row],[No. de Control]]&gt;1,Tabla135[[#This Row],[Desplazamiento en la Matriz]]="Impacto"),AC1405-(AC1405*Tabla135[[#This Row],[Valor del control]]),AND(Tabla135[[#This Row],[No. de Control]]=1,Tabla135[[#This Row],[Desplazamiento en la Matriz]]="Probabilidad"),E1406,AND(Tabla135[[#This Row],[No. de Control]]&gt;1,Tabla135[[#This Row],[Desplazamiento en la Matriz]]="Probabilidad"),AC1405),""),"")</f>
        <v/>
      </c>
      <c r="AD1406" s="310">
        <f>IFERROR(_xlfn.MINIFS(Tabla135[Probabilidad residual],Tabla135[Id Riesgo],Tabla135[[#This Row],[Id Riesgo]]),"")</f>
        <v>0</v>
      </c>
      <c r="AE1406" s="310">
        <f>IFERROR(_xlfn.MINIFS(Tabla135[Impacto residual],Tabla135[Id Riesgo],Tabla135[[#This Row],[Id Riesgo]]),"")</f>
        <v>0</v>
      </c>
      <c r="AF1406" s="310" t="str" cm="1">
        <f t="array" ref="AF140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06" s="310" t="str" cm="1">
        <f t="array" ref="AG140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0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06" s="213"/>
      <c r="AJ1406" s="727">
        <f>_xlfn.MINIFS(Tabla135[Probabilidad residual],Tabla135[Id Riesgo],Tabla135[[#This Row],[Id Riesgo]])</f>
        <v>0</v>
      </c>
      <c r="AK1406" s="727">
        <f>_xlfn.MINIFS(Tabla135[Impacto residual],Tabla135[Id Riesgo],Tabla135[[#This Row],[Id Riesgo]])</f>
        <v>0</v>
      </c>
      <c r="AL1406" s="727"/>
      <c r="AM1406" s="727"/>
      <c r="AN1406" s="213"/>
      <c r="AO1406" s="213"/>
      <c r="AP1406" s="213"/>
      <c r="AQ1406" s="213"/>
      <c r="AR1406" s="213"/>
      <c r="AS1406" s="213"/>
      <c r="AT1406" s="213"/>
      <c r="AU1406" s="213"/>
      <c r="AV1406" s="213"/>
      <c r="AW1406" s="213"/>
      <c r="AX1406" s="213"/>
      <c r="AY1406" s="213"/>
    </row>
    <row r="1407" spans="1:51" ht="14.6" x14ac:dyDescent="0.4">
      <c r="A1407" s="735" t="str">
        <f>Tabla135[[#This Row],[Id Riesgo]]</f>
        <v>RC140</v>
      </c>
      <c r="B1407" s="736" t="str">
        <f>Tabla135[[#This Row],[Riesgo]]</f>
        <v/>
      </c>
      <c r="C1407" s="742" t="b">
        <f>Tabla135[[#This Row],[Identificado en paso 1 y 2?]]</f>
        <v>0</v>
      </c>
      <c r="D1407" s="727" t="str">
        <f>_xlfn.XLOOKUP(Tabla135[[#This Row],[Id Riesgo]],Tabla13[Id Riesgo],Tabla13[Probabilidad],"",1)</f>
        <v/>
      </c>
      <c r="E1407" s="727" t="str">
        <f>IF(C1407=TRUE,_xlfn.XLOOKUP(Tabla135[[#This Row],[Id Riesgo]],Tabla13[Id Riesgo],Tabla13[Porcentaje Impacto],"",1),"")</f>
        <v/>
      </c>
      <c r="F1407" s="290" t="str">
        <f t="shared" si="139"/>
        <v>RC140</v>
      </c>
      <c r="G1407" s="415" t="b">
        <f>_xlfn.XLOOKUP(F1407,Tabla13[Id Riesgo],Tabla13[Registro diligenciado],FALSE,1)</f>
        <v>0</v>
      </c>
      <c r="H1407" s="290" t="str">
        <f>IF(G1407,_xlfn.XLOOKUP(F1407,Tabla6[Id Riesgo],Tabla6[DESCRIPCIÓN DEL RIESGO],FALSE,1),"")</f>
        <v/>
      </c>
      <c r="I1407" s="327" t="str">
        <f>_xlfn.XLOOKUP(Tabla135[[#This Row],[Id Riesgo]],Tabla13[Id Riesgo],Tabla13[Probabilidad])</f>
        <v/>
      </c>
      <c r="J1407" s="327" t="str">
        <f>_xlfn.XLOOKUP(Tabla135[[#This Row],[Id Riesgo]],Tabla13[Id Riesgo],Tabla13[Porcentaje Impacto],"",1)</f>
        <v/>
      </c>
      <c r="K1407" s="311">
        <v>6</v>
      </c>
      <c r="L1407" s="314"/>
      <c r="M1407" s="314"/>
      <c r="N1407" s="314"/>
      <c r="O1407" s="295"/>
      <c r="P1407" s="314"/>
      <c r="Q1407" s="328" t="str">
        <f>_xlfn.TEXTJOIN(" ",TRUE,Tabla135[[#This Row],[Actividad - Acción ¿Qué?
Inicia con verbo]],Tabla135[[#This Row],[Complemento
(Observaciones o desviaciones)]])</f>
        <v/>
      </c>
      <c r="R1407" s="295"/>
      <c r="S1407" s="327" t="str">
        <f>_xlfn.XLOOKUP(Tabla135[[#This Row],[Tipo de control]],Tabla7[Tipo de control],Tabla7[Peso],"",1)</f>
        <v/>
      </c>
      <c r="T1407" s="290" t="str">
        <f>_xlfn.XLOOKUP(Tabla135[[#This Row],[Tipo de control]],Tabla7[Tipo de control],Tabla7[Afectación matriz],"",1)</f>
        <v/>
      </c>
      <c r="U1407" s="295"/>
      <c r="V1407" s="327" t="str">
        <f>_xlfn.XLOOKUP(Tabla135[[#This Row],[Implementación]],Tabla11[Implementación],Tabla11[Peso],"",1)</f>
        <v/>
      </c>
      <c r="W1407" s="295"/>
      <c r="X1407" s="295"/>
      <c r="Y1407" s="295"/>
      <c r="Z1407" s="295"/>
      <c r="AA1407" s="310" t="str">
        <f>IFERROR(Tabla135[[#This Row],[Peso del control]]+Tabla135[[#This Row],[Peso de la implementación]],"")</f>
        <v/>
      </c>
      <c r="AB1407" s="310" t="str" cm="1">
        <f t="array" ref="AB1407">IFERROR(IF(Tabla135[[#This Row],[Registro diligenciado]]=TRUE,_xlfn.IFS(AND(Tabla135[[#This Row],[No. de Control]]=1,Tabla135[[#This Row],[Desplazamiento en la Matriz]]="Probabilidad"),D1407-(D1407*Tabla135[[#This Row],[Valor del control]]),AND(Tabla135[[#This Row],[No. de Control]]&gt;1,Tabla135[[#This Row],[Desplazamiento en la Matriz]]="Probabilidad"),AB1406-(AB1406*Tabla135[[#This Row],[Valor del control]]),AND(Tabla135[[#This Row],[No. de Control]]=1,Tabla135[[#This Row],[Desplazamiento en la Matriz]]="Impacto"),D1407,AND(Tabla135[[#This Row],[No. de Control]]&gt;1,Tabla135[[#This Row],[Desplazamiento en la Matriz]]="Impacto"),AB1406),""),"")</f>
        <v/>
      </c>
      <c r="AC1407" s="310" t="str" cm="1">
        <f t="array" ref="AC1407">IFERROR(IF(Tabla135[[#This Row],[Registro diligenciado]]=TRUE,_xlfn.IFS(AND(Tabla135[[#This Row],[No. de Control]]=1,Tabla135[[#This Row],[Desplazamiento en la Matriz]]="Impacto"),E1407-(E1407*Tabla135[[#This Row],[Valor del control]]),AND(Tabla135[[#This Row],[No. de Control]]&gt;1,Tabla135[[#This Row],[Desplazamiento en la Matriz]]="Impacto"),AC1406-(AC1406*Tabla135[[#This Row],[Valor del control]]),AND(Tabla135[[#This Row],[No. de Control]]=1,Tabla135[[#This Row],[Desplazamiento en la Matriz]]="Probabilidad"),E1407,AND(Tabla135[[#This Row],[No. de Control]]&gt;1,Tabla135[[#This Row],[Desplazamiento en la Matriz]]="Probabilidad"),AC1406),""),"")</f>
        <v/>
      </c>
      <c r="AD1407" s="310">
        <f>IFERROR(_xlfn.MINIFS(Tabla135[Probabilidad residual],Tabla135[Id Riesgo],Tabla135[[#This Row],[Id Riesgo]]),"")</f>
        <v>0</v>
      </c>
      <c r="AE1407" s="310">
        <f>IFERROR(_xlfn.MINIFS(Tabla135[Impacto residual],Tabla135[Id Riesgo],Tabla135[[#This Row],[Id Riesgo]]),"")</f>
        <v>0</v>
      </c>
      <c r="AF1407" s="310" t="str" cm="1">
        <f t="array" ref="AF140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07" s="310" t="str" cm="1">
        <f t="array" ref="AG140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0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07" s="213"/>
      <c r="AJ1407" s="727">
        <f>_xlfn.MINIFS(Tabla135[Probabilidad residual],Tabla135[Id Riesgo],Tabla135[[#This Row],[Id Riesgo]])</f>
        <v>0</v>
      </c>
      <c r="AK1407" s="727">
        <f>_xlfn.MINIFS(Tabla135[Impacto residual],Tabla135[Id Riesgo],Tabla135[[#This Row],[Id Riesgo]])</f>
        <v>0</v>
      </c>
      <c r="AL1407" s="727"/>
      <c r="AM1407" s="727"/>
      <c r="AN1407" s="213"/>
      <c r="AO1407" s="213"/>
      <c r="AP1407" s="213"/>
      <c r="AQ1407" s="213"/>
      <c r="AR1407" s="213"/>
      <c r="AS1407" s="213"/>
      <c r="AT1407" s="213"/>
      <c r="AU1407" s="213"/>
      <c r="AV1407" s="213"/>
      <c r="AW1407" s="213"/>
      <c r="AX1407" s="213"/>
      <c r="AY1407" s="213"/>
    </row>
    <row r="1408" spans="1:51" ht="14.6" x14ac:dyDescent="0.4">
      <c r="A1408" s="735" t="str">
        <f>Tabla135[[#This Row],[Id Riesgo]]</f>
        <v>RC140</v>
      </c>
      <c r="B1408" s="736" t="str">
        <f>Tabla135[[#This Row],[Riesgo]]</f>
        <v/>
      </c>
      <c r="C1408" s="742" t="b">
        <f>Tabla135[[#This Row],[Identificado en paso 1 y 2?]]</f>
        <v>0</v>
      </c>
      <c r="D1408" s="727" t="str">
        <f>_xlfn.XLOOKUP(Tabla135[[#This Row],[Id Riesgo]],Tabla13[Id Riesgo],Tabla13[Probabilidad],"",1)</f>
        <v/>
      </c>
      <c r="E1408" s="727" t="str">
        <f>IF(C1408=TRUE,_xlfn.XLOOKUP(Tabla135[[#This Row],[Id Riesgo]],Tabla13[Id Riesgo],Tabla13[Porcentaje Impacto],"",1),"")</f>
        <v/>
      </c>
      <c r="F1408" s="290" t="str">
        <f t="shared" si="139"/>
        <v>RC140</v>
      </c>
      <c r="G1408" s="415" t="b">
        <f>_xlfn.XLOOKUP(F1408,Tabla13[Id Riesgo],Tabla13[Registro diligenciado],FALSE,1)</f>
        <v>0</v>
      </c>
      <c r="H1408" s="290" t="str">
        <f>IF(G1408,_xlfn.XLOOKUP(F1408,Tabla6[Id Riesgo],Tabla6[DESCRIPCIÓN DEL RIESGO],FALSE,1),"")</f>
        <v/>
      </c>
      <c r="I1408" s="327" t="str">
        <f>_xlfn.XLOOKUP(Tabla135[[#This Row],[Id Riesgo]],Tabla13[Id Riesgo],Tabla13[Probabilidad])</f>
        <v/>
      </c>
      <c r="J1408" s="327" t="str">
        <f>_xlfn.XLOOKUP(Tabla135[[#This Row],[Id Riesgo]],Tabla13[Id Riesgo],Tabla13[Porcentaje Impacto],"",1)</f>
        <v/>
      </c>
      <c r="K1408" s="311">
        <v>7</v>
      </c>
      <c r="L1408" s="314"/>
      <c r="M1408" s="314"/>
      <c r="N1408" s="314"/>
      <c r="O1408" s="295"/>
      <c r="P1408" s="314"/>
      <c r="Q1408" s="328" t="str">
        <f>_xlfn.TEXTJOIN(" ",TRUE,Tabla135[[#This Row],[Actividad - Acción ¿Qué?
Inicia con verbo]],Tabla135[[#This Row],[Complemento
(Observaciones o desviaciones)]])</f>
        <v/>
      </c>
      <c r="R1408" s="295"/>
      <c r="S1408" s="327" t="str">
        <f>_xlfn.XLOOKUP(Tabla135[[#This Row],[Tipo de control]],Tabla7[Tipo de control],Tabla7[Peso],"",1)</f>
        <v/>
      </c>
      <c r="T1408" s="290" t="str">
        <f>_xlfn.XLOOKUP(Tabla135[[#This Row],[Tipo de control]],Tabla7[Tipo de control],Tabla7[Afectación matriz],"",1)</f>
        <v/>
      </c>
      <c r="U1408" s="295"/>
      <c r="V1408" s="327" t="str">
        <f>_xlfn.XLOOKUP(Tabla135[[#This Row],[Implementación]],Tabla11[Implementación],Tabla11[Peso],"",1)</f>
        <v/>
      </c>
      <c r="W1408" s="295"/>
      <c r="X1408" s="295"/>
      <c r="Y1408" s="295"/>
      <c r="Z1408" s="295"/>
      <c r="AA1408" s="310" t="str">
        <f>IFERROR(Tabla135[[#This Row],[Peso del control]]+Tabla135[[#This Row],[Peso de la implementación]],"")</f>
        <v/>
      </c>
      <c r="AB1408" s="310" t="str" cm="1">
        <f t="array" ref="AB1408">IFERROR(IF(Tabla135[[#This Row],[Registro diligenciado]]=TRUE,_xlfn.IFS(AND(Tabla135[[#This Row],[No. de Control]]=1,Tabla135[[#This Row],[Desplazamiento en la Matriz]]="Probabilidad"),D1408-(D1408*Tabla135[[#This Row],[Valor del control]]),AND(Tabla135[[#This Row],[No. de Control]]&gt;1,Tabla135[[#This Row],[Desplazamiento en la Matriz]]="Probabilidad"),AB1407-(AB1407*Tabla135[[#This Row],[Valor del control]]),AND(Tabla135[[#This Row],[No. de Control]]=1,Tabla135[[#This Row],[Desplazamiento en la Matriz]]="Impacto"),D1408,AND(Tabla135[[#This Row],[No. de Control]]&gt;1,Tabla135[[#This Row],[Desplazamiento en la Matriz]]="Impacto"),AB1407),""),"")</f>
        <v/>
      </c>
      <c r="AC1408" s="310" t="str" cm="1">
        <f t="array" ref="AC1408">IFERROR(IF(Tabla135[[#This Row],[Registro diligenciado]]=TRUE,_xlfn.IFS(AND(Tabla135[[#This Row],[No. de Control]]=1,Tabla135[[#This Row],[Desplazamiento en la Matriz]]="Impacto"),E1408-(E1408*Tabla135[[#This Row],[Valor del control]]),AND(Tabla135[[#This Row],[No. de Control]]&gt;1,Tabla135[[#This Row],[Desplazamiento en la Matriz]]="Impacto"),AC1407-(AC1407*Tabla135[[#This Row],[Valor del control]]),AND(Tabla135[[#This Row],[No. de Control]]=1,Tabla135[[#This Row],[Desplazamiento en la Matriz]]="Probabilidad"),E1408,AND(Tabla135[[#This Row],[No. de Control]]&gt;1,Tabla135[[#This Row],[Desplazamiento en la Matriz]]="Probabilidad"),AC1407),""),"")</f>
        <v/>
      </c>
      <c r="AD1408" s="310">
        <f>IFERROR(_xlfn.MINIFS(Tabla135[Probabilidad residual],Tabla135[Id Riesgo],Tabla135[[#This Row],[Id Riesgo]]),"")</f>
        <v>0</v>
      </c>
      <c r="AE1408" s="310">
        <f>IFERROR(_xlfn.MINIFS(Tabla135[Impacto residual],Tabla135[Id Riesgo],Tabla135[[#This Row],[Id Riesgo]]),"")</f>
        <v>0</v>
      </c>
      <c r="AF1408" s="310" t="str" cm="1">
        <f t="array" ref="AF140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08" s="310" t="str" cm="1">
        <f t="array" ref="AG140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0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08" s="213"/>
      <c r="AJ1408" s="727">
        <f>_xlfn.MINIFS(Tabla135[Probabilidad residual],Tabla135[Id Riesgo],Tabla135[[#This Row],[Id Riesgo]])</f>
        <v>0</v>
      </c>
      <c r="AK1408" s="727">
        <f>_xlfn.MINIFS(Tabla135[Impacto residual],Tabla135[Id Riesgo],Tabla135[[#This Row],[Id Riesgo]])</f>
        <v>0</v>
      </c>
      <c r="AL1408" s="727"/>
      <c r="AM1408" s="727"/>
      <c r="AN1408" s="213"/>
      <c r="AO1408" s="213"/>
      <c r="AP1408" s="213"/>
      <c r="AQ1408" s="213"/>
      <c r="AR1408" s="213"/>
      <c r="AS1408" s="213"/>
      <c r="AT1408" s="213"/>
      <c r="AU1408" s="213"/>
      <c r="AV1408" s="213"/>
      <c r="AW1408" s="213"/>
      <c r="AX1408" s="213"/>
      <c r="AY1408" s="213"/>
    </row>
    <row r="1409" spans="1:51" ht="14.6" x14ac:dyDescent="0.4">
      <c r="A1409" s="735" t="str">
        <f>Tabla135[[#This Row],[Id Riesgo]]</f>
        <v>RC140</v>
      </c>
      <c r="B1409" s="736" t="str">
        <f>Tabla135[[#This Row],[Riesgo]]</f>
        <v/>
      </c>
      <c r="C1409" s="742" t="b">
        <f>Tabla135[[#This Row],[Identificado en paso 1 y 2?]]</f>
        <v>0</v>
      </c>
      <c r="D1409" s="727" t="str">
        <f>_xlfn.XLOOKUP(Tabla135[[#This Row],[Id Riesgo]],Tabla13[Id Riesgo],Tabla13[Probabilidad],"",1)</f>
        <v/>
      </c>
      <c r="E1409" s="727" t="str">
        <f>IF(C1409=TRUE,_xlfn.XLOOKUP(Tabla135[[#This Row],[Id Riesgo]],Tabla13[Id Riesgo],Tabla13[Porcentaje Impacto],"",1),"")</f>
        <v/>
      </c>
      <c r="F1409" s="290" t="str">
        <f t="shared" si="139"/>
        <v>RC140</v>
      </c>
      <c r="G1409" s="415" t="b">
        <f>_xlfn.XLOOKUP(F1409,Tabla13[Id Riesgo],Tabla13[Registro diligenciado],FALSE,1)</f>
        <v>0</v>
      </c>
      <c r="H1409" s="290" t="str">
        <f>IF(G1409,_xlfn.XLOOKUP(F1409,Tabla6[Id Riesgo],Tabla6[DESCRIPCIÓN DEL RIESGO],FALSE,1),"")</f>
        <v/>
      </c>
      <c r="I1409" s="327" t="str">
        <f>_xlfn.XLOOKUP(Tabla135[[#This Row],[Id Riesgo]],Tabla13[Id Riesgo],Tabla13[Probabilidad])</f>
        <v/>
      </c>
      <c r="J1409" s="327" t="str">
        <f>_xlfn.XLOOKUP(Tabla135[[#This Row],[Id Riesgo]],Tabla13[Id Riesgo],Tabla13[Porcentaje Impacto],"",1)</f>
        <v/>
      </c>
      <c r="K1409" s="311">
        <v>8</v>
      </c>
      <c r="L1409" s="314"/>
      <c r="M1409" s="314"/>
      <c r="N1409" s="314"/>
      <c r="O1409" s="295"/>
      <c r="P1409" s="314"/>
      <c r="Q1409" s="328" t="str">
        <f>_xlfn.TEXTJOIN(" ",TRUE,Tabla135[[#This Row],[Actividad - Acción ¿Qué?
Inicia con verbo]],Tabla135[[#This Row],[Complemento
(Observaciones o desviaciones)]])</f>
        <v/>
      </c>
      <c r="R1409" s="295"/>
      <c r="S1409" s="327" t="str">
        <f>_xlfn.XLOOKUP(Tabla135[[#This Row],[Tipo de control]],Tabla7[Tipo de control],Tabla7[Peso],"",1)</f>
        <v/>
      </c>
      <c r="T1409" s="290" t="str">
        <f>_xlfn.XLOOKUP(Tabla135[[#This Row],[Tipo de control]],Tabla7[Tipo de control],Tabla7[Afectación matriz],"",1)</f>
        <v/>
      </c>
      <c r="U1409" s="295"/>
      <c r="V1409" s="327" t="str">
        <f>_xlfn.XLOOKUP(Tabla135[[#This Row],[Implementación]],Tabla11[Implementación],Tabla11[Peso],"",1)</f>
        <v/>
      </c>
      <c r="W1409" s="295"/>
      <c r="X1409" s="295"/>
      <c r="Y1409" s="295"/>
      <c r="Z1409" s="295"/>
      <c r="AA1409" s="310" t="str">
        <f>IFERROR(Tabla135[[#This Row],[Peso del control]]+Tabla135[[#This Row],[Peso de la implementación]],"")</f>
        <v/>
      </c>
      <c r="AB1409" s="310" t="str" cm="1">
        <f t="array" ref="AB1409">IFERROR(IF(Tabla135[[#This Row],[Registro diligenciado]]=TRUE,_xlfn.IFS(AND(Tabla135[[#This Row],[No. de Control]]=1,Tabla135[[#This Row],[Desplazamiento en la Matriz]]="Probabilidad"),D1409-(D1409*Tabla135[[#This Row],[Valor del control]]),AND(Tabla135[[#This Row],[No. de Control]]&gt;1,Tabla135[[#This Row],[Desplazamiento en la Matriz]]="Probabilidad"),AB1408-(AB1408*Tabla135[[#This Row],[Valor del control]]),AND(Tabla135[[#This Row],[No. de Control]]=1,Tabla135[[#This Row],[Desplazamiento en la Matriz]]="Impacto"),D1409,AND(Tabla135[[#This Row],[No. de Control]]&gt;1,Tabla135[[#This Row],[Desplazamiento en la Matriz]]="Impacto"),AB1408),""),"")</f>
        <v/>
      </c>
      <c r="AC1409" s="310" t="str" cm="1">
        <f t="array" ref="AC1409">IFERROR(IF(Tabla135[[#This Row],[Registro diligenciado]]=TRUE,_xlfn.IFS(AND(Tabla135[[#This Row],[No. de Control]]=1,Tabla135[[#This Row],[Desplazamiento en la Matriz]]="Impacto"),E1409-(E1409*Tabla135[[#This Row],[Valor del control]]),AND(Tabla135[[#This Row],[No. de Control]]&gt;1,Tabla135[[#This Row],[Desplazamiento en la Matriz]]="Impacto"),AC1408-(AC1408*Tabla135[[#This Row],[Valor del control]]),AND(Tabla135[[#This Row],[No. de Control]]=1,Tabla135[[#This Row],[Desplazamiento en la Matriz]]="Probabilidad"),E1409,AND(Tabla135[[#This Row],[No. de Control]]&gt;1,Tabla135[[#This Row],[Desplazamiento en la Matriz]]="Probabilidad"),AC1408),""),"")</f>
        <v/>
      </c>
      <c r="AD1409" s="310">
        <f>IFERROR(_xlfn.MINIFS(Tabla135[Probabilidad residual],Tabla135[Id Riesgo],Tabla135[[#This Row],[Id Riesgo]]),"")</f>
        <v>0</v>
      </c>
      <c r="AE1409" s="310">
        <f>IFERROR(_xlfn.MINIFS(Tabla135[Impacto residual],Tabla135[Id Riesgo],Tabla135[[#This Row],[Id Riesgo]]),"")</f>
        <v>0</v>
      </c>
      <c r="AF1409" s="310" t="str" cm="1">
        <f t="array" ref="AF140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09" s="310" t="str" cm="1">
        <f t="array" ref="AG140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0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09" s="213"/>
      <c r="AJ1409" s="727">
        <f>_xlfn.MINIFS(Tabla135[Probabilidad residual],Tabla135[Id Riesgo],Tabla135[[#This Row],[Id Riesgo]])</f>
        <v>0</v>
      </c>
      <c r="AK1409" s="727">
        <f>_xlfn.MINIFS(Tabla135[Impacto residual],Tabla135[Id Riesgo],Tabla135[[#This Row],[Id Riesgo]])</f>
        <v>0</v>
      </c>
      <c r="AL1409" s="727"/>
      <c r="AM1409" s="727"/>
      <c r="AN1409" s="213"/>
      <c r="AO1409" s="213"/>
      <c r="AP1409" s="213"/>
      <c r="AQ1409" s="213"/>
      <c r="AR1409" s="213"/>
      <c r="AS1409" s="213"/>
      <c r="AT1409" s="213"/>
      <c r="AU1409" s="213"/>
      <c r="AV1409" s="213"/>
      <c r="AW1409" s="213"/>
      <c r="AX1409" s="213"/>
      <c r="AY1409" s="213"/>
    </row>
    <row r="1410" spans="1:51" ht="14.6" x14ac:dyDescent="0.4">
      <c r="A1410" s="735" t="str">
        <f>Tabla135[[#This Row],[Id Riesgo]]</f>
        <v>RC140</v>
      </c>
      <c r="B1410" s="736" t="str">
        <f>Tabla135[[#This Row],[Riesgo]]</f>
        <v/>
      </c>
      <c r="C1410" s="742" t="b">
        <f>Tabla135[[#This Row],[Identificado en paso 1 y 2?]]</f>
        <v>0</v>
      </c>
      <c r="D1410" s="727" t="str">
        <f>_xlfn.XLOOKUP(Tabla135[[#This Row],[Id Riesgo]],Tabla13[Id Riesgo],Tabla13[Probabilidad],"",1)</f>
        <v/>
      </c>
      <c r="E1410" s="727" t="str">
        <f>IF(C1410=TRUE,_xlfn.XLOOKUP(Tabla135[[#This Row],[Id Riesgo]],Tabla13[Id Riesgo],Tabla13[Porcentaje Impacto],"",1),"")</f>
        <v/>
      </c>
      <c r="F1410" s="290" t="str">
        <f t="shared" si="139"/>
        <v>RC140</v>
      </c>
      <c r="G1410" s="415" t="b">
        <f>_xlfn.XLOOKUP(F1410,Tabla13[Id Riesgo],Tabla13[Registro diligenciado],FALSE,1)</f>
        <v>0</v>
      </c>
      <c r="H1410" s="290" t="str">
        <f>IF(G1410,_xlfn.XLOOKUP(F1410,Tabla6[Id Riesgo],Tabla6[DESCRIPCIÓN DEL RIESGO],FALSE,1),"")</f>
        <v/>
      </c>
      <c r="I1410" s="327" t="str">
        <f>_xlfn.XLOOKUP(Tabla135[[#This Row],[Id Riesgo]],Tabla13[Id Riesgo],Tabla13[Probabilidad])</f>
        <v/>
      </c>
      <c r="J1410" s="327" t="str">
        <f>_xlfn.XLOOKUP(Tabla135[[#This Row],[Id Riesgo]],Tabla13[Id Riesgo],Tabla13[Porcentaje Impacto],"",1)</f>
        <v/>
      </c>
      <c r="K1410" s="311">
        <v>9</v>
      </c>
      <c r="L1410" s="314"/>
      <c r="M1410" s="314"/>
      <c r="N1410" s="314"/>
      <c r="O1410" s="295"/>
      <c r="P1410" s="314"/>
      <c r="Q1410" s="328" t="str">
        <f>_xlfn.TEXTJOIN(" ",TRUE,Tabla135[[#This Row],[Actividad - Acción ¿Qué?
Inicia con verbo]],Tabla135[[#This Row],[Complemento
(Observaciones o desviaciones)]])</f>
        <v/>
      </c>
      <c r="R1410" s="295"/>
      <c r="S1410" s="327" t="str">
        <f>_xlfn.XLOOKUP(Tabla135[[#This Row],[Tipo de control]],Tabla7[Tipo de control],Tabla7[Peso],"",1)</f>
        <v/>
      </c>
      <c r="T1410" s="290" t="str">
        <f>_xlfn.XLOOKUP(Tabla135[[#This Row],[Tipo de control]],Tabla7[Tipo de control],Tabla7[Afectación matriz],"",1)</f>
        <v/>
      </c>
      <c r="U1410" s="295"/>
      <c r="V1410" s="327" t="str">
        <f>_xlfn.XLOOKUP(Tabla135[[#This Row],[Implementación]],Tabla11[Implementación],Tabla11[Peso],"",1)</f>
        <v/>
      </c>
      <c r="W1410" s="295"/>
      <c r="X1410" s="295"/>
      <c r="Y1410" s="295"/>
      <c r="Z1410" s="295"/>
      <c r="AA1410" s="310" t="str">
        <f>IFERROR(Tabla135[[#This Row],[Peso del control]]+Tabla135[[#This Row],[Peso de la implementación]],"")</f>
        <v/>
      </c>
      <c r="AB1410" s="310" t="str" cm="1">
        <f t="array" ref="AB1410">IFERROR(IF(Tabla135[[#This Row],[Registro diligenciado]]=TRUE,_xlfn.IFS(AND(Tabla135[[#This Row],[No. de Control]]=1,Tabla135[[#This Row],[Desplazamiento en la Matriz]]="Probabilidad"),D1410-(D1410*Tabla135[[#This Row],[Valor del control]]),AND(Tabla135[[#This Row],[No. de Control]]&gt;1,Tabla135[[#This Row],[Desplazamiento en la Matriz]]="Probabilidad"),AB1409-(AB1409*Tabla135[[#This Row],[Valor del control]]),AND(Tabla135[[#This Row],[No. de Control]]=1,Tabla135[[#This Row],[Desplazamiento en la Matriz]]="Impacto"),D1410,AND(Tabla135[[#This Row],[No. de Control]]&gt;1,Tabla135[[#This Row],[Desplazamiento en la Matriz]]="Impacto"),AB1409),""),"")</f>
        <v/>
      </c>
      <c r="AC1410" s="310" t="str" cm="1">
        <f t="array" ref="AC1410">IFERROR(IF(Tabla135[[#This Row],[Registro diligenciado]]=TRUE,_xlfn.IFS(AND(Tabla135[[#This Row],[No. de Control]]=1,Tabla135[[#This Row],[Desplazamiento en la Matriz]]="Impacto"),E1410-(E1410*Tabla135[[#This Row],[Valor del control]]),AND(Tabla135[[#This Row],[No. de Control]]&gt;1,Tabla135[[#This Row],[Desplazamiento en la Matriz]]="Impacto"),AC1409-(AC1409*Tabla135[[#This Row],[Valor del control]]),AND(Tabla135[[#This Row],[No. de Control]]=1,Tabla135[[#This Row],[Desplazamiento en la Matriz]]="Probabilidad"),E1410,AND(Tabla135[[#This Row],[No. de Control]]&gt;1,Tabla135[[#This Row],[Desplazamiento en la Matriz]]="Probabilidad"),AC1409),""),"")</f>
        <v/>
      </c>
      <c r="AD1410" s="310">
        <f>IFERROR(_xlfn.MINIFS(Tabla135[Probabilidad residual],Tabla135[Id Riesgo],Tabla135[[#This Row],[Id Riesgo]]),"")</f>
        <v>0</v>
      </c>
      <c r="AE1410" s="310">
        <f>IFERROR(_xlfn.MINIFS(Tabla135[Impacto residual],Tabla135[Id Riesgo],Tabla135[[#This Row],[Id Riesgo]]),"")</f>
        <v>0</v>
      </c>
      <c r="AF1410" s="310" t="str" cm="1">
        <f t="array" ref="AF141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10" s="310" t="str" cm="1">
        <f t="array" ref="AG141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1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10" s="213"/>
      <c r="AJ1410" s="727">
        <f>_xlfn.MINIFS(Tabla135[Probabilidad residual],Tabla135[Id Riesgo],Tabla135[[#This Row],[Id Riesgo]])</f>
        <v>0</v>
      </c>
      <c r="AK1410" s="727">
        <f>_xlfn.MINIFS(Tabla135[Impacto residual],Tabla135[Id Riesgo],Tabla135[[#This Row],[Id Riesgo]])</f>
        <v>0</v>
      </c>
      <c r="AL1410" s="727"/>
      <c r="AM1410" s="727"/>
      <c r="AN1410" s="213"/>
      <c r="AO1410" s="213"/>
      <c r="AP1410" s="213"/>
      <c r="AQ1410" s="213"/>
      <c r="AR1410" s="213"/>
      <c r="AS1410" s="213"/>
      <c r="AT1410" s="213"/>
      <c r="AU1410" s="213"/>
      <c r="AV1410" s="213"/>
      <c r="AW1410" s="213"/>
      <c r="AX1410" s="213"/>
      <c r="AY1410" s="213"/>
    </row>
    <row r="1411" spans="1:51" ht="14.6" x14ac:dyDescent="0.4">
      <c r="A1411" s="735" t="str">
        <f>Tabla135[[#This Row],[Id Riesgo]]</f>
        <v>RC140</v>
      </c>
      <c r="B1411" s="736" t="str">
        <f>Tabla135[[#This Row],[Riesgo]]</f>
        <v/>
      </c>
      <c r="C1411" s="742" t="b">
        <f>Tabla135[[#This Row],[Identificado en paso 1 y 2?]]</f>
        <v>0</v>
      </c>
      <c r="D1411" s="727" t="str">
        <f>_xlfn.XLOOKUP(Tabla135[[#This Row],[Id Riesgo]],Tabla13[Id Riesgo],Tabla13[Probabilidad],"",1)</f>
        <v/>
      </c>
      <c r="E1411" s="727" t="str">
        <f>IF(C1411=TRUE,_xlfn.XLOOKUP(Tabla135[[#This Row],[Id Riesgo]],Tabla13[Id Riesgo],Tabla13[Porcentaje Impacto],"",1),"")</f>
        <v/>
      </c>
      <c r="F1411" s="290" t="str">
        <f t="shared" si="139"/>
        <v>RC140</v>
      </c>
      <c r="G1411" s="415" t="b">
        <f>_xlfn.XLOOKUP(F1411,Tabla13[Id Riesgo],Tabla13[Registro diligenciado],FALSE,1)</f>
        <v>0</v>
      </c>
      <c r="H1411" s="290" t="str">
        <f>IF(G1411,_xlfn.XLOOKUP(F1411,Tabla6[Id Riesgo],Tabla6[DESCRIPCIÓN DEL RIESGO],FALSE,1),"")</f>
        <v/>
      </c>
      <c r="I1411" s="327" t="str">
        <f>_xlfn.XLOOKUP(Tabla135[[#This Row],[Id Riesgo]],Tabla13[Id Riesgo],Tabla13[Probabilidad])</f>
        <v/>
      </c>
      <c r="J1411" s="327" t="str">
        <f>_xlfn.XLOOKUP(Tabla135[[#This Row],[Id Riesgo]],Tabla13[Id Riesgo],Tabla13[Porcentaje Impacto],"",1)</f>
        <v/>
      </c>
      <c r="K1411" s="311">
        <v>10</v>
      </c>
      <c r="L1411" s="314"/>
      <c r="M1411" s="314"/>
      <c r="N1411" s="314"/>
      <c r="O1411" s="295"/>
      <c r="P1411" s="314"/>
      <c r="Q1411" s="328" t="str">
        <f>_xlfn.TEXTJOIN(" ",TRUE,Tabla135[[#This Row],[Actividad - Acción ¿Qué?
Inicia con verbo]],Tabla135[[#This Row],[Complemento
(Observaciones o desviaciones)]])</f>
        <v/>
      </c>
      <c r="R1411" s="295"/>
      <c r="S1411" s="327" t="str">
        <f>_xlfn.XLOOKUP(Tabla135[[#This Row],[Tipo de control]],Tabla7[Tipo de control],Tabla7[Peso],"",1)</f>
        <v/>
      </c>
      <c r="T1411" s="290" t="str">
        <f>_xlfn.XLOOKUP(Tabla135[[#This Row],[Tipo de control]],Tabla7[Tipo de control],Tabla7[Afectación matriz],"",1)</f>
        <v/>
      </c>
      <c r="U1411" s="295"/>
      <c r="V1411" s="327" t="str">
        <f>_xlfn.XLOOKUP(Tabla135[[#This Row],[Implementación]],Tabla11[Implementación],Tabla11[Peso],"",1)</f>
        <v/>
      </c>
      <c r="W1411" s="295"/>
      <c r="X1411" s="295"/>
      <c r="Y1411" s="295"/>
      <c r="Z1411" s="295"/>
      <c r="AA1411" s="310" t="str">
        <f>IFERROR(Tabla135[[#This Row],[Peso del control]]+Tabla135[[#This Row],[Peso de la implementación]],"")</f>
        <v/>
      </c>
      <c r="AB1411" s="310" t="str" cm="1">
        <f t="array" ref="AB1411">IFERROR(IF(Tabla135[[#This Row],[Registro diligenciado]]=TRUE,_xlfn.IFS(AND(Tabla135[[#This Row],[No. de Control]]=1,Tabla135[[#This Row],[Desplazamiento en la Matriz]]="Probabilidad"),D1411-(D1411*Tabla135[[#This Row],[Valor del control]]),AND(Tabla135[[#This Row],[No. de Control]]&gt;1,Tabla135[[#This Row],[Desplazamiento en la Matriz]]="Probabilidad"),AB1410-(AB1410*Tabla135[[#This Row],[Valor del control]]),AND(Tabla135[[#This Row],[No. de Control]]=1,Tabla135[[#This Row],[Desplazamiento en la Matriz]]="Impacto"),D1411,AND(Tabla135[[#This Row],[No. de Control]]&gt;1,Tabla135[[#This Row],[Desplazamiento en la Matriz]]="Impacto"),AB1410),""),"")</f>
        <v/>
      </c>
      <c r="AC1411" s="310" t="str" cm="1">
        <f t="array" ref="AC1411">IFERROR(IF(Tabla135[[#This Row],[Registro diligenciado]]=TRUE,_xlfn.IFS(AND(Tabla135[[#This Row],[No. de Control]]=1,Tabla135[[#This Row],[Desplazamiento en la Matriz]]="Impacto"),E1411-(E1411*Tabla135[[#This Row],[Valor del control]]),AND(Tabla135[[#This Row],[No. de Control]]&gt;1,Tabla135[[#This Row],[Desplazamiento en la Matriz]]="Impacto"),AC1410-(AC1410*Tabla135[[#This Row],[Valor del control]]),AND(Tabla135[[#This Row],[No. de Control]]=1,Tabla135[[#This Row],[Desplazamiento en la Matriz]]="Probabilidad"),E1411,AND(Tabla135[[#This Row],[No. de Control]]&gt;1,Tabla135[[#This Row],[Desplazamiento en la Matriz]]="Probabilidad"),AC1410),""),"")</f>
        <v/>
      </c>
      <c r="AD1411" s="310">
        <f>IFERROR(_xlfn.MINIFS(Tabla135[Probabilidad residual],Tabla135[Id Riesgo],Tabla135[[#This Row],[Id Riesgo]]),"")</f>
        <v>0</v>
      </c>
      <c r="AE1411" s="310">
        <f>IFERROR(_xlfn.MINIFS(Tabla135[Impacto residual],Tabla135[Id Riesgo],Tabla135[[#This Row],[Id Riesgo]]),"")</f>
        <v>0</v>
      </c>
      <c r="AF1411" s="310" t="str" cm="1">
        <f t="array" ref="AF141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11" s="310" t="str" cm="1">
        <f t="array" ref="AG141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1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11" s="213"/>
      <c r="AJ1411" s="727">
        <f>_xlfn.MINIFS(Tabla135[Probabilidad residual],Tabla135[Id Riesgo],Tabla135[[#This Row],[Id Riesgo]])</f>
        <v>0</v>
      </c>
      <c r="AK1411" s="727">
        <f>_xlfn.MINIFS(Tabla135[Impacto residual],Tabla135[Id Riesgo],Tabla135[[#This Row],[Id Riesgo]])</f>
        <v>0</v>
      </c>
      <c r="AL1411" s="727"/>
      <c r="AM1411" s="727"/>
      <c r="AN1411" s="213"/>
      <c r="AO1411" s="213"/>
      <c r="AP1411" s="213"/>
      <c r="AQ1411" s="213"/>
      <c r="AR1411" s="213"/>
      <c r="AS1411" s="213"/>
      <c r="AT1411" s="213"/>
      <c r="AU1411" s="213"/>
      <c r="AV1411" s="213"/>
      <c r="AW1411" s="213"/>
      <c r="AX1411" s="213"/>
      <c r="AY1411" s="213"/>
    </row>
    <row r="1412" spans="1:51" ht="14.6" x14ac:dyDescent="0.4">
      <c r="A1412" s="735" t="str">
        <f>Tabla135[[#This Row],[Id Riesgo]]</f>
        <v>RC141</v>
      </c>
      <c r="B1412" s="736" t="str">
        <f>Tabla135[[#This Row],[Riesgo]]</f>
        <v/>
      </c>
      <c r="C1412" s="742" t="b">
        <f>Tabla135[[#This Row],[Identificado en paso 1 y 2?]]</f>
        <v>0</v>
      </c>
      <c r="D1412" s="727" t="str">
        <f>_xlfn.XLOOKUP(Tabla135[[#This Row],[Id Riesgo]],Tabla13[Id Riesgo],Tabla13[Probabilidad],"",1)</f>
        <v/>
      </c>
      <c r="E1412" s="727" t="str">
        <f>IF(C1412=TRUE,_xlfn.XLOOKUP(Tabla135[[#This Row],[Id Riesgo]],Tabla13[Id Riesgo],Tabla13[Porcentaje Impacto],"",1),"")</f>
        <v/>
      </c>
      <c r="F1412" s="290" t="s">
        <v>272</v>
      </c>
      <c r="G1412" s="415" t="b">
        <f>_xlfn.XLOOKUP(F1412,Tabla13[Id Riesgo],Tabla13[Registro diligenciado],FALSE,1)</f>
        <v>0</v>
      </c>
      <c r="H1412" s="290" t="str">
        <f>IF(G1412,_xlfn.XLOOKUP(F1412,Tabla6[Id Riesgo],Tabla6[DESCRIPCIÓN DEL RIESGO],FALSE,1),"")</f>
        <v/>
      </c>
      <c r="I1412" s="327" t="str">
        <f>_xlfn.XLOOKUP(Tabla135[[#This Row],[Id Riesgo]],Tabla13[Id Riesgo],Tabla13[Probabilidad])</f>
        <v/>
      </c>
      <c r="J1412" s="327" t="str">
        <f>_xlfn.XLOOKUP(Tabla135[[#This Row],[Id Riesgo]],Tabla13[Id Riesgo],Tabla13[Porcentaje Impacto],"",1)</f>
        <v/>
      </c>
      <c r="K1412" s="311">
        <v>1</v>
      </c>
      <c r="L1412" s="314"/>
      <c r="M1412" s="314"/>
      <c r="N1412" s="314"/>
      <c r="O1412" s="295"/>
      <c r="P1412" s="314"/>
      <c r="Q1412" s="328" t="str">
        <f>_xlfn.TEXTJOIN(" ",TRUE,Tabla135[[#This Row],[Actividad - Acción ¿Qué?
Inicia con verbo]],Tabla135[[#This Row],[Complemento
(Observaciones o desviaciones)]])</f>
        <v/>
      </c>
      <c r="R1412" s="295"/>
      <c r="S1412" s="327" t="str">
        <f>_xlfn.XLOOKUP(Tabla135[[#This Row],[Tipo de control]],Tabla7[Tipo de control],Tabla7[Peso],"",1)</f>
        <v/>
      </c>
      <c r="T1412" s="290" t="str">
        <f>_xlfn.XLOOKUP(Tabla135[[#This Row],[Tipo de control]],Tabla7[Tipo de control],Tabla7[Afectación matriz],"",1)</f>
        <v/>
      </c>
      <c r="U1412" s="295"/>
      <c r="V1412" s="327" t="str">
        <f>_xlfn.XLOOKUP(Tabla135[[#This Row],[Implementación]],Tabla11[Implementación],Tabla11[Peso],"",1)</f>
        <v/>
      </c>
      <c r="W1412" s="295"/>
      <c r="X1412" s="295"/>
      <c r="Y1412" s="295"/>
      <c r="Z1412" s="295"/>
      <c r="AA1412" s="310" t="str">
        <f>IFERROR(Tabla135[[#This Row],[Peso del control]]+Tabla135[[#This Row],[Peso de la implementación]],"")</f>
        <v/>
      </c>
      <c r="AB1412" s="310" t="str" cm="1">
        <f t="array" ref="AB1412">IFERROR(IF(Tabla135[[#This Row],[Registro diligenciado]]=TRUE,_xlfn.IFS(AND(Tabla135[[#This Row],[No. de Control]]=1,Tabla135[[#This Row],[Desplazamiento en la Matriz]]="Probabilidad"),D1412-(D1412*Tabla135[[#This Row],[Valor del control]]),AND(Tabla135[[#This Row],[No. de Control]]&gt;1,Tabla135[[#This Row],[Desplazamiento en la Matriz]]="Probabilidad"),AB1411-(AB1411*Tabla135[[#This Row],[Valor del control]]),AND(Tabla135[[#This Row],[No. de Control]]=1,Tabla135[[#This Row],[Desplazamiento en la Matriz]]="Impacto"),D1412,AND(Tabla135[[#This Row],[No. de Control]]&gt;1,Tabla135[[#This Row],[Desplazamiento en la Matriz]]="Impacto"),AB1411),""),"")</f>
        <v/>
      </c>
      <c r="AC1412" s="310" t="str" cm="1">
        <f t="array" ref="AC1412">IFERROR(IF(Tabla135[[#This Row],[Registro diligenciado]]=TRUE,_xlfn.IFS(AND(Tabla135[[#This Row],[No. de Control]]=1,Tabla135[[#This Row],[Desplazamiento en la Matriz]]="Impacto"),E1412-(E1412*Tabla135[[#This Row],[Valor del control]]),AND(Tabla135[[#This Row],[No. de Control]]&gt;1,Tabla135[[#This Row],[Desplazamiento en la Matriz]]="Impacto"),AC1411-(AC1411*Tabla135[[#This Row],[Valor del control]]),AND(Tabla135[[#This Row],[No. de Control]]=1,Tabla135[[#This Row],[Desplazamiento en la Matriz]]="Probabilidad"),E1412,AND(Tabla135[[#This Row],[No. de Control]]&gt;1,Tabla135[[#This Row],[Desplazamiento en la Matriz]]="Probabilidad"),AC1411),""),"")</f>
        <v/>
      </c>
      <c r="AD1412" s="310">
        <f>IFERROR(_xlfn.MINIFS(Tabla135[Probabilidad residual],Tabla135[Id Riesgo],Tabla135[[#This Row],[Id Riesgo]]),"")</f>
        <v>0</v>
      </c>
      <c r="AE1412" s="310">
        <f>IFERROR(_xlfn.MINIFS(Tabla135[Impacto residual],Tabla135[Id Riesgo],Tabla135[[#This Row],[Id Riesgo]]),"")</f>
        <v>0</v>
      </c>
      <c r="AF1412" s="310" t="str" cm="1">
        <f t="array" ref="AF141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12" s="310" t="str" cm="1">
        <f t="array" ref="AG141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1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12" s="213"/>
      <c r="AJ1412" s="727">
        <f>_xlfn.MINIFS(Tabla135[Probabilidad residual],Tabla135[Id Riesgo],Tabla135[[#This Row],[Id Riesgo]])</f>
        <v>0</v>
      </c>
      <c r="AK1412" s="727">
        <f>_xlfn.MINIFS(Tabla135[Impacto residual],Tabla135[Id Riesgo],Tabla135[[#This Row],[Id Riesgo]])</f>
        <v>0</v>
      </c>
      <c r="AL1412" s="727" t="str" cm="1">
        <f t="array" ref="AL1412">IFERROR(_xlfn.IFS(AND(AJ1412&gt;=CONFIGURACIÓN!$BF$6,AJ1412&lt;=CONFIGURACIÓN!$BG$6),CONFIGURACIÓN!$BE$6,AND(AJ1412&gt;=CONFIGURACIÓN!$BF$7,AJ1412&lt;=CONFIGURACIÓN!$BG$7),CONFIGURACIÓN!$BE$7,AND(AJ1412&gt;=CONFIGURACIÓN!$BF$8,AJ1412&lt;=CONFIGURACIÓN!$BG$8),CONFIGURACIÓN!$BE$8,AND(AJ1412&gt;=CONFIGURACIÓN!$BF$9,AJ1412&lt;=CONFIGURACIÓN!$BG$9),CONFIGURACIÓN!$BE$9,AND(AJ1412&gt;=CONFIGURACIÓN!$BF$10,AJ1412&lt;=CONFIGURACIÓN!$BG$10),CONFIGURACIÓN!$BE$10),"")</f>
        <v/>
      </c>
      <c r="AM1412" s="727" t="str" cm="1">
        <f t="array" ref="AM1412">IFERROR(_xlfn.IFS(AND(AK1412&gt;=CONFIGURACIÓN!$BJ$6,AK1412&lt;=CONFIGURACIÓN!$BK$6),CONFIGURACIÓN!$BI$6,AND(AK1412&gt;=CONFIGURACIÓN!$BJ$7,AK1412&lt;=CONFIGURACIÓN!$BK$7),CONFIGURACIÓN!$BI$7,AND(AK1412&gt;=CONFIGURACIÓN!$BJ$8,AK1412&lt;=CONFIGURACIÓN!$BK$8),CONFIGURACIÓN!$BI$8,AND(AK1412&gt;=CONFIGURACIÓN!$BJ$9,AK1412&lt;=CONFIGURACIÓN!$BK$9),CONFIGURACIÓN!$BI$9,AND(AK1412&gt;=CONFIGURACIÓN!$BJ$10,AK1412&lt;=CONFIGURACIÓN!$BK$10),CONFIGURACIÓN!$BI$10),"")</f>
        <v/>
      </c>
      <c r="AN1412" s="213"/>
      <c r="AO1412" s="213"/>
      <c r="AP1412" s="213"/>
      <c r="AQ1412" s="213"/>
      <c r="AR1412" s="213"/>
      <c r="AS1412" s="213"/>
      <c r="AT1412" s="213"/>
      <c r="AU1412" s="213"/>
      <c r="AV1412" s="213"/>
      <c r="AW1412" s="213"/>
      <c r="AX1412" s="213"/>
      <c r="AY1412" s="213"/>
    </row>
    <row r="1413" spans="1:51" ht="14.6" x14ac:dyDescent="0.4">
      <c r="A1413" s="735" t="str">
        <f>Tabla135[[#This Row],[Id Riesgo]]</f>
        <v>RC141</v>
      </c>
      <c r="B1413" s="736" t="str">
        <f>Tabla135[[#This Row],[Riesgo]]</f>
        <v/>
      </c>
      <c r="C1413" s="742" t="b">
        <f>Tabla135[[#This Row],[Identificado en paso 1 y 2?]]</f>
        <v>0</v>
      </c>
      <c r="D1413" s="727" t="str">
        <f>_xlfn.XLOOKUP(Tabla135[[#This Row],[Id Riesgo]],Tabla13[Id Riesgo],Tabla13[Probabilidad],"",1)</f>
        <v/>
      </c>
      <c r="E1413" s="727" t="str">
        <f>IF(C1413=TRUE,_xlfn.XLOOKUP(Tabla135[[#This Row],[Id Riesgo]],Tabla13[Id Riesgo],Tabla13[Porcentaje Impacto],"",1),"")</f>
        <v/>
      </c>
      <c r="F1413" s="290" t="str">
        <f t="shared" ref="F1413:F1421" si="140">F1412</f>
        <v>RC141</v>
      </c>
      <c r="G1413" s="415" t="b">
        <f>_xlfn.XLOOKUP(F1413,Tabla13[Id Riesgo],Tabla13[Registro diligenciado],FALSE,1)</f>
        <v>0</v>
      </c>
      <c r="H1413" s="290" t="str">
        <f>IF(G1413,_xlfn.XLOOKUP(F1413,Tabla6[Id Riesgo],Tabla6[DESCRIPCIÓN DEL RIESGO],FALSE,1),"")</f>
        <v/>
      </c>
      <c r="I1413" s="327" t="str">
        <f>_xlfn.XLOOKUP(Tabla135[[#This Row],[Id Riesgo]],Tabla13[Id Riesgo],Tabla13[Probabilidad])</f>
        <v/>
      </c>
      <c r="J1413" s="327" t="str">
        <f>_xlfn.XLOOKUP(Tabla135[[#This Row],[Id Riesgo]],Tabla13[Id Riesgo],Tabla13[Porcentaje Impacto],"",1)</f>
        <v/>
      </c>
      <c r="K1413" s="311">
        <v>2</v>
      </c>
      <c r="L1413" s="314"/>
      <c r="M1413" s="314"/>
      <c r="N1413" s="314"/>
      <c r="O1413" s="295"/>
      <c r="P1413" s="314"/>
      <c r="Q1413" s="328" t="str">
        <f>_xlfn.TEXTJOIN(" ",TRUE,Tabla135[[#This Row],[Actividad - Acción ¿Qué?
Inicia con verbo]],Tabla135[[#This Row],[Complemento
(Observaciones o desviaciones)]])</f>
        <v/>
      </c>
      <c r="R1413" s="295"/>
      <c r="S1413" s="327" t="str">
        <f>_xlfn.XLOOKUP(Tabla135[[#This Row],[Tipo de control]],Tabla7[Tipo de control],Tabla7[Peso],"",1)</f>
        <v/>
      </c>
      <c r="T1413" s="290" t="str">
        <f>_xlfn.XLOOKUP(Tabla135[[#This Row],[Tipo de control]],Tabla7[Tipo de control],Tabla7[Afectación matriz],"",1)</f>
        <v/>
      </c>
      <c r="U1413" s="295"/>
      <c r="V1413" s="327" t="str">
        <f>_xlfn.XLOOKUP(Tabla135[[#This Row],[Implementación]],Tabla11[Implementación],Tabla11[Peso],"",1)</f>
        <v/>
      </c>
      <c r="W1413" s="295"/>
      <c r="X1413" s="295"/>
      <c r="Y1413" s="295"/>
      <c r="Z1413" s="295"/>
      <c r="AA1413" s="310" t="str">
        <f>IFERROR(Tabla135[[#This Row],[Peso del control]]+Tabla135[[#This Row],[Peso de la implementación]],"")</f>
        <v/>
      </c>
      <c r="AB1413" s="310" t="str" cm="1">
        <f t="array" ref="AB1413">IFERROR(IF(Tabla135[[#This Row],[Registro diligenciado]]=TRUE,_xlfn.IFS(AND(Tabla135[[#This Row],[No. de Control]]=1,Tabla135[[#This Row],[Desplazamiento en la Matriz]]="Probabilidad"),D1413-(D1413*Tabla135[[#This Row],[Valor del control]]),AND(Tabla135[[#This Row],[No. de Control]]&gt;1,Tabla135[[#This Row],[Desplazamiento en la Matriz]]="Probabilidad"),AB1412-(AB1412*Tabla135[[#This Row],[Valor del control]]),AND(Tabla135[[#This Row],[No. de Control]]=1,Tabla135[[#This Row],[Desplazamiento en la Matriz]]="Impacto"),D1413,AND(Tabla135[[#This Row],[No. de Control]]&gt;1,Tabla135[[#This Row],[Desplazamiento en la Matriz]]="Impacto"),AB1412),""),"")</f>
        <v/>
      </c>
      <c r="AC1413" s="310" t="str" cm="1">
        <f t="array" ref="AC1413">IFERROR(IF(Tabla135[[#This Row],[Registro diligenciado]]=TRUE,_xlfn.IFS(AND(Tabla135[[#This Row],[No. de Control]]=1,Tabla135[[#This Row],[Desplazamiento en la Matriz]]="Impacto"),E1413-(E1413*Tabla135[[#This Row],[Valor del control]]),AND(Tabla135[[#This Row],[No. de Control]]&gt;1,Tabla135[[#This Row],[Desplazamiento en la Matriz]]="Impacto"),AC1412-(AC1412*Tabla135[[#This Row],[Valor del control]]),AND(Tabla135[[#This Row],[No. de Control]]=1,Tabla135[[#This Row],[Desplazamiento en la Matriz]]="Probabilidad"),E1413,AND(Tabla135[[#This Row],[No. de Control]]&gt;1,Tabla135[[#This Row],[Desplazamiento en la Matriz]]="Probabilidad"),AC1412),""),"")</f>
        <v/>
      </c>
      <c r="AD1413" s="310">
        <f>IFERROR(_xlfn.MINIFS(Tabla135[Probabilidad residual],Tabla135[Id Riesgo],Tabla135[[#This Row],[Id Riesgo]]),"")</f>
        <v>0</v>
      </c>
      <c r="AE1413" s="310">
        <f>IFERROR(_xlfn.MINIFS(Tabla135[Impacto residual],Tabla135[Id Riesgo],Tabla135[[#This Row],[Id Riesgo]]),"")</f>
        <v>0</v>
      </c>
      <c r="AF1413" s="310" t="str" cm="1">
        <f t="array" ref="AF141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13" s="310" t="str" cm="1">
        <f t="array" ref="AG141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1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13" s="213"/>
      <c r="AJ1413" s="727">
        <f>_xlfn.MINIFS(Tabla135[Probabilidad residual],Tabla135[Id Riesgo],Tabla135[[#This Row],[Id Riesgo]])</f>
        <v>0</v>
      </c>
      <c r="AK1413" s="727">
        <f>_xlfn.MINIFS(Tabla135[Impacto residual],Tabla135[Id Riesgo],Tabla135[[#This Row],[Id Riesgo]])</f>
        <v>0</v>
      </c>
      <c r="AL1413" s="727"/>
      <c r="AM1413" s="727"/>
      <c r="AN1413" s="213"/>
      <c r="AO1413" s="213"/>
      <c r="AP1413" s="213"/>
      <c r="AQ1413" s="213"/>
      <c r="AR1413" s="213"/>
      <c r="AS1413" s="213"/>
      <c r="AT1413" s="213"/>
      <c r="AU1413" s="213"/>
      <c r="AV1413" s="213"/>
      <c r="AW1413" s="213"/>
      <c r="AX1413" s="213"/>
      <c r="AY1413" s="213"/>
    </row>
    <row r="1414" spans="1:51" ht="14.6" x14ac:dyDescent="0.4">
      <c r="A1414" s="735" t="str">
        <f>Tabla135[[#This Row],[Id Riesgo]]</f>
        <v>RC141</v>
      </c>
      <c r="B1414" s="736" t="str">
        <f>Tabla135[[#This Row],[Riesgo]]</f>
        <v/>
      </c>
      <c r="C1414" s="742" t="b">
        <f>Tabla135[[#This Row],[Identificado en paso 1 y 2?]]</f>
        <v>0</v>
      </c>
      <c r="D1414" s="727" t="str">
        <f>_xlfn.XLOOKUP(Tabla135[[#This Row],[Id Riesgo]],Tabla13[Id Riesgo],Tabla13[Probabilidad],"",1)</f>
        <v/>
      </c>
      <c r="E1414" s="727" t="str">
        <f>IF(C1414=TRUE,_xlfn.XLOOKUP(Tabla135[[#This Row],[Id Riesgo]],Tabla13[Id Riesgo],Tabla13[Porcentaje Impacto],"",1),"")</f>
        <v/>
      </c>
      <c r="F1414" s="290" t="str">
        <f t="shared" si="140"/>
        <v>RC141</v>
      </c>
      <c r="G1414" s="415" t="b">
        <f>_xlfn.XLOOKUP(F1414,Tabla13[Id Riesgo],Tabla13[Registro diligenciado],FALSE,1)</f>
        <v>0</v>
      </c>
      <c r="H1414" s="290" t="str">
        <f>IF(G1414,_xlfn.XLOOKUP(F1414,Tabla6[Id Riesgo],Tabla6[DESCRIPCIÓN DEL RIESGO],FALSE,1),"")</f>
        <v/>
      </c>
      <c r="I1414" s="327" t="str">
        <f>_xlfn.XLOOKUP(Tabla135[[#This Row],[Id Riesgo]],Tabla13[Id Riesgo],Tabla13[Probabilidad])</f>
        <v/>
      </c>
      <c r="J1414" s="327" t="str">
        <f>_xlfn.XLOOKUP(Tabla135[[#This Row],[Id Riesgo]],Tabla13[Id Riesgo],Tabla13[Porcentaje Impacto],"",1)</f>
        <v/>
      </c>
      <c r="K1414" s="311">
        <v>3</v>
      </c>
      <c r="L1414" s="314"/>
      <c r="M1414" s="314"/>
      <c r="N1414" s="314"/>
      <c r="O1414" s="295"/>
      <c r="P1414" s="314"/>
      <c r="Q1414" s="328" t="str">
        <f>_xlfn.TEXTJOIN(" ",TRUE,Tabla135[[#This Row],[Actividad - Acción ¿Qué?
Inicia con verbo]],Tabla135[[#This Row],[Complemento
(Observaciones o desviaciones)]])</f>
        <v/>
      </c>
      <c r="R1414" s="295"/>
      <c r="S1414" s="327" t="str">
        <f>_xlfn.XLOOKUP(Tabla135[[#This Row],[Tipo de control]],Tabla7[Tipo de control],Tabla7[Peso],"",1)</f>
        <v/>
      </c>
      <c r="T1414" s="290" t="str">
        <f>_xlfn.XLOOKUP(Tabla135[[#This Row],[Tipo de control]],Tabla7[Tipo de control],Tabla7[Afectación matriz],"",1)</f>
        <v/>
      </c>
      <c r="U1414" s="295"/>
      <c r="V1414" s="327" t="str">
        <f>_xlfn.XLOOKUP(Tabla135[[#This Row],[Implementación]],Tabla11[Implementación],Tabla11[Peso],"",1)</f>
        <v/>
      </c>
      <c r="W1414" s="295"/>
      <c r="X1414" s="295"/>
      <c r="Y1414" s="295"/>
      <c r="Z1414" s="295"/>
      <c r="AA1414" s="310" t="str">
        <f>IFERROR(Tabla135[[#This Row],[Peso del control]]+Tabla135[[#This Row],[Peso de la implementación]],"")</f>
        <v/>
      </c>
      <c r="AB1414" s="310" t="str" cm="1">
        <f t="array" ref="AB1414">IFERROR(IF(Tabla135[[#This Row],[Registro diligenciado]]=TRUE,_xlfn.IFS(AND(Tabla135[[#This Row],[No. de Control]]=1,Tabla135[[#This Row],[Desplazamiento en la Matriz]]="Probabilidad"),D1414-(D1414*Tabla135[[#This Row],[Valor del control]]),AND(Tabla135[[#This Row],[No. de Control]]&gt;1,Tabla135[[#This Row],[Desplazamiento en la Matriz]]="Probabilidad"),AB1413-(AB1413*Tabla135[[#This Row],[Valor del control]]),AND(Tabla135[[#This Row],[No. de Control]]=1,Tabla135[[#This Row],[Desplazamiento en la Matriz]]="Impacto"),D1414,AND(Tabla135[[#This Row],[No. de Control]]&gt;1,Tabla135[[#This Row],[Desplazamiento en la Matriz]]="Impacto"),AB1413),""),"")</f>
        <v/>
      </c>
      <c r="AC1414" s="310" t="str" cm="1">
        <f t="array" ref="AC1414">IFERROR(IF(Tabla135[[#This Row],[Registro diligenciado]]=TRUE,_xlfn.IFS(AND(Tabla135[[#This Row],[No. de Control]]=1,Tabla135[[#This Row],[Desplazamiento en la Matriz]]="Impacto"),E1414-(E1414*Tabla135[[#This Row],[Valor del control]]),AND(Tabla135[[#This Row],[No. de Control]]&gt;1,Tabla135[[#This Row],[Desplazamiento en la Matriz]]="Impacto"),AC1413-(AC1413*Tabla135[[#This Row],[Valor del control]]),AND(Tabla135[[#This Row],[No. de Control]]=1,Tabla135[[#This Row],[Desplazamiento en la Matriz]]="Probabilidad"),E1414,AND(Tabla135[[#This Row],[No. de Control]]&gt;1,Tabla135[[#This Row],[Desplazamiento en la Matriz]]="Probabilidad"),AC1413),""),"")</f>
        <v/>
      </c>
      <c r="AD1414" s="310">
        <f>IFERROR(_xlfn.MINIFS(Tabla135[Probabilidad residual],Tabla135[Id Riesgo],Tabla135[[#This Row],[Id Riesgo]]),"")</f>
        <v>0</v>
      </c>
      <c r="AE1414" s="310">
        <f>IFERROR(_xlfn.MINIFS(Tabla135[Impacto residual],Tabla135[Id Riesgo],Tabla135[[#This Row],[Id Riesgo]]),"")</f>
        <v>0</v>
      </c>
      <c r="AF1414" s="310" t="str" cm="1">
        <f t="array" ref="AF141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14" s="310" t="str" cm="1">
        <f t="array" ref="AG141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1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14" s="213"/>
      <c r="AJ1414" s="727">
        <f>_xlfn.MINIFS(Tabla135[Probabilidad residual],Tabla135[Id Riesgo],Tabla135[[#This Row],[Id Riesgo]])</f>
        <v>0</v>
      </c>
      <c r="AK1414" s="727">
        <f>_xlfn.MINIFS(Tabla135[Impacto residual],Tabla135[Id Riesgo],Tabla135[[#This Row],[Id Riesgo]])</f>
        <v>0</v>
      </c>
      <c r="AL1414" s="727"/>
      <c r="AM1414" s="727"/>
      <c r="AN1414" s="213"/>
      <c r="AO1414" s="213"/>
      <c r="AP1414" s="213"/>
      <c r="AQ1414" s="213"/>
      <c r="AR1414" s="213"/>
      <c r="AS1414" s="213"/>
      <c r="AT1414" s="213"/>
      <c r="AU1414" s="213"/>
      <c r="AV1414" s="213"/>
      <c r="AW1414" s="213"/>
      <c r="AX1414" s="213"/>
      <c r="AY1414" s="213"/>
    </row>
    <row r="1415" spans="1:51" ht="14.6" x14ac:dyDescent="0.4">
      <c r="A1415" s="735" t="str">
        <f>Tabla135[[#This Row],[Id Riesgo]]</f>
        <v>RC141</v>
      </c>
      <c r="B1415" s="736" t="str">
        <f>Tabla135[[#This Row],[Riesgo]]</f>
        <v/>
      </c>
      <c r="C1415" s="742" t="b">
        <f>Tabla135[[#This Row],[Identificado en paso 1 y 2?]]</f>
        <v>0</v>
      </c>
      <c r="D1415" s="727" t="str">
        <f>_xlfn.XLOOKUP(Tabla135[[#This Row],[Id Riesgo]],Tabla13[Id Riesgo],Tabla13[Probabilidad],"",1)</f>
        <v/>
      </c>
      <c r="E1415" s="727" t="str">
        <f>IF(C1415=TRUE,_xlfn.XLOOKUP(Tabla135[[#This Row],[Id Riesgo]],Tabla13[Id Riesgo],Tabla13[Porcentaje Impacto],"",1),"")</f>
        <v/>
      </c>
      <c r="F1415" s="290" t="str">
        <f t="shared" si="140"/>
        <v>RC141</v>
      </c>
      <c r="G1415" s="415" t="b">
        <f>_xlfn.XLOOKUP(F1415,Tabla13[Id Riesgo],Tabla13[Registro diligenciado],FALSE,1)</f>
        <v>0</v>
      </c>
      <c r="H1415" s="290" t="str">
        <f>IF(G1415,_xlfn.XLOOKUP(F1415,Tabla6[Id Riesgo],Tabla6[DESCRIPCIÓN DEL RIESGO],FALSE,1),"")</f>
        <v/>
      </c>
      <c r="I1415" s="327" t="str">
        <f>_xlfn.XLOOKUP(Tabla135[[#This Row],[Id Riesgo]],Tabla13[Id Riesgo],Tabla13[Probabilidad])</f>
        <v/>
      </c>
      <c r="J1415" s="327" t="str">
        <f>_xlfn.XLOOKUP(Tabla135[[#This Row],[Id Riesgo]],Tabla13[Id Riesgo],Tabla13[Porcentaje Impacto],"",1)</f>
        <v/>
      </c>
      <c r="K1415" s="311">
        <v>4</v>
      </c>
      <c r="L1415" s="314"/>
      <c r="M1415" s="314"/>
      <c r="N1415" s="314"/>
      <c r="O1415" s="295"/>
      <c r="P1415" s="314"/>
      <c r="Q1415" s="328" t="str">
        <f>_xlfn.TEXTJOIN(" ",TRUE,Tabla135[[#This Row],[Actividad - Acción ¿Qué?
Inicia con verbo]],Tabla135[[#This Row],[Complemento
(Observaciones o desviaciones)]])</f>
        <v/>
      </c>
      <c r="R1415" s="295"/>
      <c r="S1415" s="327" t="str">
        <f>_xlfn.XLOOKUP(Tabla135[[#This Row],[Tipo de control]],Tabla7[Tipo de control],Tabla7[Peso],"",1)</f>
        <v/>
      </c>
      <c r="T1415" s="290" t="str">
        <f>_xlfn.XLOOKUP(Tabla135[[#This Row],[Tipo de control]],Tabla7[Tipo de control],Tabla7[Afectación matriz],"",1)</f>
        <v/>
      </c>
      <c r="U1415" s="295"/>
      <c r="V1415" s="327" t="str">
        <f>_xlfn.XLOOKUP(Tabla135[[#This Row],[Implementación]],Tabla11[Implementación],Tabla11[Peso],"",1)</f>
        <v/>
      </c>
      <c r="W1415" s="295"/>
      <c r="X1415" s="295"/>
      <c r="Y1415" s="295"/>
      <c r="Z1415" s="295"/>
      <c r="AA1415" s="310" t="str">
        <f>IFERROR(Tabla135[[#This Row],[Peso del control]]+Tabla135[[#This Row],[Peso de la implementación]],"")</f>
        <v/>
      </c>
      <c r="AB1415" s="310" t="str" cm="1">
        <f t="array" ref="AB1415">IFERROR(IF(Tabla135[[#This Row],[Registro diligenciado]]=TRUE,_xlfn.IFS(AND(Tabla135[[#This Row],[No. de Control]]=1,Tabla135[[#This Row],[Desplazamiento en la Matriz]]="Probabilidad"),D1415-(D1415*Tabla135[[#This Row],[Valor del control]]),AND(Tabla135[[#This Row],[No. de Control]]&gt;1,Tabla135[[#This Row],[Desplazamiento en la Matriz]]="Probabilidad"),AB1414-(AB1414*Tabla135[[#This Row],[Valor del control]]),AND(Tabla135[[#This Row],[No. de Control]]=1,Tabla135[[#This Row],[Desplazamiento en la Matriz]]="Impacto"),D1415,AND(Tabla135[[#This Row],[No. de Control]]&gt;1,Tabla135[[#This Row],[Desplazamiento en la Matriz]]="Impacto"),AB1414),""),"")</f>
        <v/>
      </c>
      <c r="AC1415" s="310" t="str" cm="1">
        <f t="array" ref="AC1415">IFERROR(IF(Tabla135[[#This Row],[Registro diligenciado]]=TRUE,_xlfn.IFS(AND(Tabla135[[#This Row],[No. de Control]]=1,Tabla135[[#This Row],[Desplazamiento en la Matriz]]="Impacto"),E1415-(E1415*Tabla135[[#This Row],[Valor del control]]),AND(Tabla135[[#This Row],[No. de Control]]&gt;1,Tabla135[[#This Row],[Desplazamiento en la Matriz]]="Impacto"),AC1414-(AC1414*Tabla135[[#This Row],[Valor del control]]),AND(Tabla135[[#This Row],[No. de Control]]=1,Tabla135[[#This Row],[Desplazamiento en la Matriz]]="Probabilidad"),E1415,AND(Tabla135[[#This Row],[No. de Control]]&gt;1,Tabla135[[#This Row],[Desplazamiento en la Matriz]]="Probabilidad"),AC1414),""),"")</f>
        <v/>
      </c>
      <c r="AD1415" s="310">
        <f>IFERROR(_xlfn.MINIFS(Tabla135[Probabilidad residual],Tabla135[Id Riesgo],Tabla135[[#This Row],[Id Riesgo]]),"")</f>
        <v>0</v>
      </c>
      <c r="AE1415" s="310">
        <f>IFERROR(_xlfn.MINIFS(Tabla135[Impacto residual],Tabla135[Id Riesgo],Tabla135[[#This Row],[Id Riesgo]]),"")</f>
        <v>0</v>
      </c>
      <c r="AF1415" s="310" t="str" cm="1">
        <f t="array" ref="AF141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15" s="310" t="str" cm="1">
        <f t="array" ref="AG141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1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15" s="213"/>
      <c r="AJ1415" s="727">
        <f>_xlfn.MINIFS(Tabla135[Probabilidad residual],Tabla135[Id Riesgo],Tabla135[[#This Row],[Id Riesgo]])</f>
        <v>0</v>
      </c>
      <c r="AK1415" s="727">
        <f>_xlfn.MINIFS(Tabla135[Impacto residual],Tabla135[Id Riesgo],Tabla135[[#This Row],[Id Riesgo]])</f>
        <v>0</v>
      </c>
      <c r="AL1415" s="727"/>
      <c r="AM1415" s="727"/>
      <c r="AN1415" s="213"/>
      <c r="AO1415" s="213"/>
      <c r="AP1415" s="213"/>
      <c r="AQ1415" s="213"/>
      <c r="AR1415" s="213"/>
      <c r="AS1415" s="213"/>
      <c r="AT1415" s="213"/>
      <c r="AU1415" s="213"/>
      <c r="AV1415" s="213"/>
      <c r="AW1415" s="213"/>
      <c r="AX1415" s="213"/>
      <c r="AY1415" s="213"/>
    </row>
    <row r="1416" spans="1:51" ht="14.6" x14ac:dyDescent="0.4">
      <c r="A1416" s="735" t="str">
        <f>Tabla135[[#This Row],[Id Riesgo]]</f>
        <v>RC141</v>
      </c>
      <c r="B1416" s="736" t="str">
        <f>Tabla135[[#This Row],[Riesgo]]</f>
        <v/>
      </c>
      <c r="C1416" s="742" t="b">
        <f>Tabla135[[#This Row],[Identificado en paso 1 y 2?]]</f>
        <v>0</v>
      </c>
      <c r="D1416" s="727" t="str">
        <f>_xlfn.XLOOKUP(Tabla135[[#This Row],[Id Riesgo]],Tabla13[Id Riesgo],Tabla13[Probabilidad],"",1)</f>
        <v/>
      </c>
      <c r="E1416" s="727" t="str">
        <f>IF(C1416=TRUE,_xlfn.XLOOKUP(Tabla135[[#This Row],[Id Riesgo]],Tabla13[Id Riesgo],Tabla13[Porcentaje Impacto],"",1),"")</f>
        <v/>
      </c>
      <c r="F1416" s="290" t="str">
        <f t="shared" si="140"/>
        <v>RC141</v>
      </c>
      <c r="G1416" s="415" t="b">
        <f>_xlfn.XLOOKUP(F1416,Tabla13[Id Riesgo],Tabla13[Registro diligenciado],FALSE,1)</f>
        <v>0</v>
      </c>
      <c r="H1416" s="290" t="str">
        <f>IF(G1416,_xlfn.XLOOKUP(F1416,Tabla6[Id Riesgo],Tabla6[DESCRIPCIÓN DEL RIESGO],FALSE,1),"")</f>
        <v/>
      </c>
      <c r="I1416" s="327" t="str">
        <f>_xlfn.XLOOKUP(Tabla135[[#This Row],[Id Riesgo]],Tabla13[Id Riesgo],Tabla13[Probabilidad])</f>
        <v/>
      </c>
      <c r="J1416" s="327" t="str">
        <f>_xlfn.XLOOKUP(Tabla135[[#This Row],[Id Riesgo]],Tabla13[Id Riesgo],Tabla13[Porcentaje Impacto],"",1)</f>
        <v/>
      </c>
      <c r="K1416" s="311">
        <v>5</v>
      </c>
      <c r="L1416" s="314"/>
      <c r="M1416" s="314"/>
      <c r="N1416" s="314"/>
      <c r="O1416" s="295"/>
      <c r="P1416" s="314"/>
      <c r="Q1416" s="328" t="str">
        <f>_xlfn.TEXTJOIN(" ",TRUE,Tabla135[[#This Row],[Actividad - Acción ¿Qué?
Inicia con verbo]],Tabla135[[#This Row],[Complemento
(Observaciones o desviaciones)]])</f>
        <v/>
      </c>
      <c r="R1416" s="295"/>
      <c r="S1416" s="327" t="str">
        <f>_xlfn.XLOOKUP(Tabla135[[#This Row],[Tipo de control]],Tabla7[Tipo de control],Tabla7[Peso],"",1)</f>
        <v/>
      </c>
      <c r="T1416" s="290" t="str">
        <f>_xlfn.XLOOKUP(Tabla135[[#This Row],[Tipo de control]],Tabla7[Tipo de control],Tabla7[Afectación matriz],"",1)</f>
        <v/>
      </c>
      <c r="U1416" s="295"/>
      <c r="V1416" s="327" t="str">
        <f>_xlfn.XLOOKUP(Tabla135[[#This Row],[Implementación]],Tabla11[Implementación],Tabla11[Peso],"",1)</f>
        <v/>
      </c>
      <c r="W1416" s="295"/>
      <c r="X1416" s="295"/>
      <c r="Y1416" s="295"/>
      <c r="Z1416" s="295"/>
      <c r="AA1416" s="310" t="str">
        <f>IFERROR(Tabla135[[#This Row],[Peso del control]]+Tabla135[[#This Row],[Peso de la implementación]],"")</f>
        <v/>
      </c>
      <c r="AB1416" s="310" t="str" cm="1">
        <f t="array" ref="AB1416">IFERROR(IF(Tabla135[[#This Row],[Registro diligenciado]]=TRUE,_xlfn.IFS(AND(Tabla135[[#This Row],[No. de Control]]=1,Tabla135[[#This Row],[Desplazamiento en la Matriz]]="Probabilidad"),D1416-(D1416*Tabla135[[#This Row],[Valor del control]]),AND(Tabla135[[#This Row],[No. de Control]]&gt;1,Tabla135[[#This Row],[Desplazamiento en la Matriz]]="Probabilidad"),AB1415-(AB1415*Tabla135[[#This Row],[Valor del control]]),AND(Tabla135[[#This Row],[No. de Control]]=1,Tabla135[[#This Row],[Desplazamiento en la Matriz]]="Impacto"),D1416,AND(Tabla135[[#This Row],[No. de Control]]&gt;1,Tabla135[[#This Row],[Desplazamiento en la Matriz]]="Impacto"),AB1415),""),"")</f>
        <v/>
      </c>
      <c r="AC1416" s="310" t="str" cm="1">
        <f t="array" ref="AC1416">IFERROR(IF(Tabla135[[#This Row],[Registro diligenciado]]=TRUE,_xlfn.IFS(AND(Tabla135[[#This Row],[No. de Control]]=1,Tabla135[[#This Row],[Desplazamiento en la Matriz]]="Impacto"),E1416-(E1416*Tabla135[[#This Row],[Valor del control]]),AND(Tabla135[[#This Row],[No. de Control]]&gt;1,Tabla135[[#This Row],[Desplazamiento en la Matriz]]="Impacto"),AC1415-(AC1415*Tabla135[[#This Row],[Valor del control]]),AND(Tabla135[[#This Row],[No. de Control]]=1,Tabla135[[#This Row],[Desplazamiento en la Matriz]]="Probabilidad"),E1416,AND(Tabla135[[#This Row],[No. de Control]]&gt;1,Tabla135[[#This Row],[Desplazamiento en la Matriz]]="Probabilidad"),AC1415),""),"")</f>
        <v/>
      </c>
      <c r="AD1416" s="310">
        <f>IFERROR(_xlfn.MINIFS(Tabla135[Probabilidad residual],Tabla135[Id Riesgo],Tabla135[[#This Row],[Id Riesgo]]),"")</f>
        <v>0</v>
      </c>
      <c r="AE1416" s="310">
        <f>IFERROR(_xlfn.MINIFS(Tabla135[Impacto residual],Tabla135[Id Riesgo],Tabla135[[#This Row],[Id Riesgo]]),"")</f>
        <v>0</v>
      </c>
      <c r="AF1416" s="310" t="str" cm="1">
        <f t="array" ref="AF141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16" s="310" t="str" cm="1">
        <f t="array" ref="AG141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1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16" s="213"/>
      <c r="AJ1416" s="727">
        <f>_xlfn.MINIFS(Tabla135[Probabilidad residual],Tabla135[Id Riesgo],Tabla135[[#This Row],[Id Riesgo]])</f>
        <v>0</v>
      </c>
      <c r="AK1416" s="727">
        <f>_xlfn.MINIFS(Tabla135[Impacto residual],Tabla135[Id Riesgo],Tabla135[[#This Row],[Id Riesgo]])</f>
        <v>0</v>
      </c>
      <c r="AL1416" s="727"/>
      <c r="AM1416" s="727"/>
      <c r="AN1416" s="213"/>
      <c r="AO1416" s="213"/>
      <c r="AP1416" s="213"/>
      <c r="AQ1416" s="213"/>
      <c r="AR1416" s="213"/>
      <c r="AS1416" s="213"/>
      <c r="AT1416" s="213"/>
      <c r="AU1416" s="213"/>
      <c r="AV1416" s="213"/>
      <c r="AW1416" s="213"/>
      <c r="AX1416" s="213"/>
      <c r="AY1416" s="213"/>
    </row>
    <row r="1417" spans="1:51" ht="14.6" x14ac:dyDescent="0.4">
      <c r="A1417" s="735" t="str">
        <f>Tabla135[[#This Row],[Id Riesgo]]</f>
        <v>RC141</v>
      </c>
      <c r="B1417" s="736" t="str">
        <f>Tabla135[[#This Row],[Riesgo]]</f>
        <v/>
      </c>
      <c r="C1417" s="742" t="b">
        <f>Tabla135[[#This Row],[Identificado en paso 1 y 2?]]</f>
        <v>0</v>
      </c>
      <c r="D1417" s="727" t="str">
        <f>_xlfn.XLOOKUP(Tabla135[[#This Row],[Id Riesgo]],Tabla13[Id Riesgo],Tabla13[Probabilidad],"",1)</f>
        <v/>
      </c>
      <c r="E1417" s="727" t="str">
        <f>IF(C1417=TRUE,_xlfn.XLOOKUP(Tabla135[[#This Row],[Id Riesgo]],Tabla13[Id Riesgo],Tabla13[Porcentaje Impacto],"",1),"")</f>
        <v/>
      </c>
      <c r="F1417" s="290" t="str">
        <f t="shared" si="140"/>
        <v>RC141</v>
      </c>
      <c r="G1417" s="415" t="b">
        <f>_xlfn.XLOOKUP(F1417,Tabla13[Id Riesgo],Tabla13[Registro diligenciado],FALSE,1)</f>
        <v>0</v>
      </c>
      <c r="H1417" s="290" t="str">
        <f>IF(G1417,_xlfn.XLOOKUP(F1417,Tabla6[Id Riesgo],Tabla6[DESCRIPCIÓN DEL RIESGO],FALSE,1),"")</f>
        <v/>
      </c>
      <c r="I1417" s="327" t="str">
        <f>_xlfn.XLOOKUP(Tabla135[[#This Row],[Id Riesgo]],Tabla13[Id Riesgo],Tabla13[Probabilidad])</f>
        <v/>
      </c>
      <c r="J1417" s="327" t="str">
        <f>_xlfn.XLOOKUP(Tabla135[[#This Row],[Id Riesgo]],Tabla13[Id Riesgo],Tabla13[Porcentaje Impacto],"",1)</f>
        <v/>
      </c>
      <c r="K1417" s="311">
        <v>6</v>
      </c>
      <c r="L1417" s="314"/>
      <c r="M1417" s="314"/>
      <c r="N1417" s="314"/>
      <c r="O1417" s="295"/>
      <c r="P1417" s="314"/>
      <c r="Q1417" s="328" t="str">
        <f>_xlfn.TEXTJOIN(" ",TRUE,Tabla135[[#This Row],[Actividad - Acción ¿Qué?
Inicia con verbo]],Tabla135[[#This Row],[Complemento
(Observaciones o desviaciones)]])</f>
        <v/>
      </c>
      <c r="R1417" s="295"/>
      <c r="S1417" s="327" t="str">
        <f>_xlfn.XLOOKUP(Tabla135[[#This Row],[Tipo de control]],Tabla7[Tipo de control],Tabla7[Peso],"",1)</f>
        <v/>
      </c>
      <c r="T1417" s="290" t="str">
        <f>_xlfn.XLOOKUP(Tabla135[[#This Row],[Tipo de control]],Tabla7[Tipo de control],Tabla7[Afectación matriz],"",1)</f>
        <v/>
      </c>
      <c r="U1417" s="295"/>
      <c r="V1417" s="327" t="str">
        <f>_xlfn.XLOOKUP(Tabla135[[#This Row],[Implementación]],Tabla11[Implementación],Tabla11[Peso],"",1)</f>
        <v/>
      </c>
      <c r="W1417" s="295"/>
      <c r="X1417" s="295"/>
      <c r="Y1417" s="295"/>
      <c r="Z1417" s="295"/>
      <c r="AA1417" s="310" t="str">
        <f>IFERROR(Tabla135[[#This Row],[Peso del control]]+Tabla135[[#This Row],[Peso de la implementación]],"")</f>
        <v/>
      </c>
      <c r="AB1417" s="310" t="str" cm="1">
        <f t="array" ref="AB1417">IFERROR(IF(Tabla135[[#This Row],[Registro diligenciado]]=TRUE,_xlfn.IFS(AND(Tabla135[[#This Row],[No. de Control]]=1,Tabla135[[#This Row],[Desplazamiento en la Matriz]]="Probabilidad"),D1417-(D1417*Tabla135[[#This Row],[Valor del control]]),AND(Tabla135[[#This Row],[No. de Control]]&gt;1,Tabla135[[#This Row],[Desplazamiento en la Matriz]]="Probabilidad"),AB1416-(AB1416*Tabla135[[#This Row],[Valor del control]]),AND(Tabla135[[#This Row],[No. de Control]]=1,Tabla135[[#This Row],[Desplazamiento en la Matriz]]="Impacto"),D1417,AND(Tabla135[[#This Row],[No. de Control]]&gt;1,Tabla135[[#This Row],[Desplazamiento en la Matriz]]="Impacto"),AB1416),""),"")</f>
        <v/>
      </c>
      <c r="AC1417" s="310" t="str" cm="1">
        <f t="array" ref="AC1417">IFERROR(IF(Tabla135[[#This Row],[Registro diligenciado]]=TRUE,_xlfn.IFS(AND(Tabla135[[#This Row],[No. de Control]]=1,Tabla135[[#This Row],[Desplazamiento en la Matriz]]="Impacto"),E1417-(E1417*Tabla135[[#This Row],[Valor del control]]),AND(Tabla135[[#This Row],[No. de Control]]&gt;1,Tabla135[[#This Row],[Desplazamiento en la Matriz]]="Impacto"),AC1416-(AC1416*Tabla135[[#This Row],[Valor del control]]),AND(Tabla135[[#This Row],[No. de Control]]=1,Tabla135[[#This Row],[Desplazamiento en la Matriz]]="Probabilidad"),E1417,AND(Tabla135[[#This Row],[No. de Control]]&gt;1,Tabla135[[#This Row],[Desplazamiento en la Matriz]]="Probabilidad"),AC1416),""),"")</f>
        <v/>
      </c>
      <c r="AD1417" s="310">
        <f>IFERROR(_xlfn.MINIFS(Tabla135[Probabilidad residual],Tabla135[Id Riesgo],Tabla135[[#This Row],[Id Riesgo]]),"")</f>
        <v>0</v>
      </c>
      <c r="AE1417" s="310">
        <f>IFERROR(_xlfn.MINIFS(Tabla135[Impacto residual],Tabla135[Id Riesgo],Tabla135[[#This Row],[Id Riesgo]]),"")</f>
        <v>0</v>
      </c>
      <c r="AF1417" s="310" t="str" cm="1">
        <f t="array" ref="AF141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17" s="310" t="str" cm="1">
        <f t="array" ref="AG141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1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17" s="213"/>
      <c r="AJ1417" s="727">
        <f>_xlfn.MINIFS(Tabla135[Probabilidad residual],Tabla135[Id Riesgo],Tabla135[[#This Row],[Id Riesgo]])</f>
        <v>0</v>
      </c>
      <c r="AK1417" s="727">
        <f>_xlfn.MINIFS(Tabla135[Impacto residual],Tabla135[Id Riesgo],Tabla135[[#This Row],[Id Riesgo]])</f>
        <v>0</v>
      </c>
      <c r="AL1417" s="727"/>
      <c r="AM1417" s="727"/>
      <c r="AN1417" s="213"/>
      <c r="AO1417" s="213"/>
      <c r="AP1417" s="213"/>
      <c r="AQ1417" s="213"/>
      <c r="AR1417" s="213"/>
      <c r="AS1417" s="213"/>
      <c r="AT1417" s="213"/>
      <c r="AU1417" s="213"/>
      <c r="AV1417" s="213"/>
      <c r="AW1417" s="213"/>
      <c r="AX1417" s="213"/>
      <c r="AY1417" s="213"/>
    </row>
    <row r="1418" spans="1:51" ht="14.6" x14ac:dyDescent="0.4">
      <c r="A1418" s="735" t="str">
        <f>Tabla135[[#This Row],[Id Riesgo]]</f>
        <v>RC141</v>
      </c>
      <c r="B1418" s="736" t="str">
        <f>Tabla135[[#This Row],[Riesgo]]</f>
        <v/>
      </c>
      <c r="C1418" s="742" t="b">
        <f>Tabla135[[#This Row],[Identificado en paso 1 y 2?]]</f>
        <v>0</v>
      </c>
      <c r="D1418" s="727" t="str">
        <f>_xlfn.XLOOKUP(Tabla135[[#This Row],[Id Riesgo]],Tabla13[Id Riesgo],Tabla13[Probabilidad],"",1)</f>
        <v/>
      </c>
      <c r="E1418" s="727" t="str">
        <f>IF(C1418=TRUE,_xlfn.XLOOKUP(Tabla135[[#This Row],[Id Riesgo]],Tabla13[Id Riesgo],Tabla13[Porcentaje Impacto],"",1),"")</f>
        <v/>
      </c>
      <c r="F1418" s="290" t="str">
        <f t="shared" si="140"/>
        <v>RC141</v>
      </c>
      <c r="G1418" s="415" t="b">
        <f>_xlfn.XLOOKUP(F1418,Tabla13[Id Riesgo],Tabla13[Registro diligenciado],FALSE,1)</f>
        <v>0</v>
      </c>
      <c r="H1418" s="290" t="str">
        <f>IF(G1418,_xlfn.XLOOKUP(F1418,Tabla6[Id Riesgo],Tabla6[DESCRIPCIÓN DEL RIESGO],FALSE,1),"")</f>
        <v/>
      </c>
      <c r="I1418" s="327" t="str">
        <f>_xlfn.XLOOKUP(Tabla135[[#This Row],[Id Riesgo]],Tabla13[Id Riesgo],Tabla13[Probabilidad])</f>
        <v/>
      </c>
      <c r="J1418" s="327" t="str">
        <f>_xlfn.XLOOKUP(Tabla135[[#This Row],[Id Riesgo]],Tabla13[Id Riesgo],Tabla13[Porcentaje Impacto],"",1)</f>
        <v/>
      </c>
      <c r="K1418" s="311">
        <v>7</v>
      </c>
      <c r="L1418" s="314"/>
      <c r="M1418" s="314"/>
      <c r="N1418" s="314"/>
      <c r="O1418" s="295"/>
      <c r="P1418" s="314"/>
      <c r="Q1418" s="328" t="str">
        <f>_xlfn.TEXTJOIN(" ",TRUE,Tabla135[[#This Row],[Actividad - Acción ¿Qué?
Inicia con verbo]],Tabla135[[#This Row],[Complemento
(Observaciones o desviaciones)]])</f>
        <v/>
      </c>
      <c r="R1418" s="295"/>
      <c r="S1418" s="327" t="str">
        <f>_xlfn.XLOOKUP(Tabla135[[#This Row],[Tipo de control]],Tabla7[Tipo de control],Tabla7[Peso],"",1)</f>
        <v/>
      </c>
      <c r="T1418" s="290" t="str">
        <f>_xlfn.XLOOKUP(Tabla135[[#This Row],[Tipo de control]],Tabla7[Tipo de control],Tabla7[Afectación matriz],"",1)</f>
        <v/>
      </c>
      <c r="U1418" s="295"/>
      <c r="V1418" s="327" t="str">
        <f>_xlfn.XLOOKUP(Tabla135[[#This Row],[Implementación]],Tabla11[Implementación],Tabla11[Peso],"",1)</f>
        <v/>
      </c>
      <c r="W1418" s="295"/>
      <c r="X1418" s="295"/>
      <c r="Y1418" s="295"/>
      <c r="Z1418" s="295"/>
      <c r="AA1418" s="310" t="str">
        <f>IFERROR(Tabla135[[#This Row],[Peso del control]]+Tabla135[[#This Row],[Peso de la implementación]],"")</f>
        <v/>
      </c>
      <c r="AB1418" s="310" t="str" cm="1">
        <f t="array" ref="AB1418">IFERROR(IF(Tabla135[[#This Row],[Registro diligenciado]]=TRUE,_xlfn.IFS(AND(Tabla135[[#This Row],[No. de Control]]=1,Tabla135[[#This Row],[Desplazamiento en la Matriz]]="Probabilidad"),D1418-(D1418*Tabla135[[#This Row],[Valor del control]]),AND(Tabla135[[#This Row],[No. de Control]]&gt;1,Tabla135[[#This Row],[Desplazamiento en la Matriz]]="Probabilidad"),AB1417-(AB1417*Tabla135[[#This Row],[Valor del control]]),AND(Tabla135[[#This Row],[No. de Control]]=1,Tabla135[[#This Row],[Desplazamiento en la Matriz]]="Impacto"),D1418,AND(Tabla135[[#This Row],[No. de Control]]&gt;1,Tabla135[[#This Row],[Desplazamiento en la Matriz]]="Impacto"),AB1417),""),"")</f>
        <v/>
      </c>
      <c r="AC1418" s="310" t="str" cm="1">
        <f t="array" ref="AC1418">IFERROR(IF(Tabla135[[#This Row],[Registro diligenciado]]=TRUE,_xlfn.IFS(AND(Tabla135[[#This Row],[No. de Control]]=1,Tabla135[[#This Row],[Desplazamiento en la Matriz]]="Impacto"),E1418-(E1418*Tabla135[[#This Row],[Valor del control]]),AND(Tabla135[[#This Row],[No. de Control]]&gt;1,Tabla135[[#This Row],[Desplazamiento en la Matriz]]="Impacto"),AC1417-(AC1417*Tabla135[[#This Row],[Valor del control]]),AND(Tabla135[[#This Row],[No. de Control]]=1,Tabla135[[#This Row],[Desplazamiento en la Matriz]]="Probabilidad"),E1418,AND(Tabla135[[#This Row],[No. de Control]]&gt;1,Tabla135[[#This Row],[Desplazamiento en la Matriz]]="Probabilidad"),AC1417),""),"")</f>
        <v/>
      </c>
      <c r="AD1418" s="310">
        <f>IFERROR(_xlfn.MINIFS(Tabla135[Probabilidad residual],Tabla135[Id Riesgo],Tabla135[[#This Row],[Id Riesgo]]),"")</f>
        <v>0</v>
      </c>
      <c r="AE1418" s="310">
        <f>IFERROR(_xlfn.MINIFS(Tabla135[Impacto residual],Tabla135[Id Riesgo],Tabla135[[#This Row],[Id Riesgo]]),"")</f>
        <v>0</v>
      </c>
      <c r="AF1418" s="310" t="str" cm="1">
        <f t="array" ref="AF141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18" s="310" t="str" cm="1">
        <f t="array" ref="AG141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1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18" s="213"/>
      <c r="AJ1418" s="727">
        <f>_xlfn.MINIFS(Tabla135[Probabilidad residual],Tabla135[Id Riesgo],Tabla135[[#This Row],[Id Riesgo]])</f>
        <v>0</v>
      </c>
      <c r="AK1418" s="727">
        <f>_xlfn.MINIFS(Tabla135[Impacto residual],Tabla135[Id Riesgo],Tabla135[[#This Row],[Id Riesgo]])</f>
        <v>0</v>
      </c>
      <c r="AL1418" s="727"/>
      <c r="AM1418" s="727"/>
      <c r="AN1418" s="213"/>
      <c r="AO1418" s="213"/>
      <c r="AP1418" s="213"/>
      <c r="AQ1418" s="213"/>
      <c r="AR1418" s="213"/>
      <c r="AS1418" s="213"/>
      <c r="AT1418" s="213"/>
      <c r="AU1418" s="213"/>
      <c r="AV1418" s="213"/>
      <c r="AW1418" s="213"/>
      <c r="AX1418" s="213"/>
      <c r="AY1418" s="213"/>
    </row>
    <row r="1419" spans="1:51" ht="14.6" x14ac:dyDescent="0.4">
      <c r="A1419" s="735" t="str">
        <f>Tabla135[[#This Row],[Id Riesgo]]</f>
        <v>RC141</v>
      </c>
      <c r="B1419" s="736" t="str">
        <f>Tabla135[[#This Row],[Riesgo]]</f>
        <v/>
      </c>
      <c r="C1419" s="742" t="b">
        <f>Tabla135[[#This Row],[Identificado en paso 1 y 2?]]</f>
        <v>0</v>
      </c>
      <c r="D1419" s="727" t="str">
        <f>_xlfn.XLOOKUP(Tabla135[[#This Row],[Id Riesgo]],Tabla13[Id Riesgo],Tabla13[Probabilidad],"",1)</f>
        <v/>
      </c>
      <c r="E1419" s="727" t="str">
        <f>IF(C1419=TRUE,_xlfn.XLOOKUP(Tabla135[[#This Row],[Id Riesgo]],Tabla13[Id Riesgo],Tabla13[Porcentaje Impacto],"",1),"")</f>
        <v/>
      </c>
      <c r="F1419" s="290" t="str">
        <f t="shared" si="140"/>
        <v>RC141</v>
      </c>
      <c r="G1419" s="415" t="b">
        <f>_xlfn.XLOOKUP(F1419,Tabla13[Id Riesgo],Tabla13[Registro diligenciado],FALSE,1)</f>
        <v>0</v>
      </c>
      <c r="H1419" s="290" t="str">
        <f>IF(G1419,_xlfn.XLOOKUP(F1419,Tabla6[Id Riesgo],Tabla6[DESCRIPCIÓN DEL RIESGO],FALSE,1),"")</f>
        <v/>
      </c>
      <c r="I1419" s="327" t="str">
        <f>_xlfn.XLOOKUP(Tabla135[[#This Row],[Id Riesgo]],Tabla13[Id Riesgo],Tabla13[Probabilidad])</f>
        <v/>
      </c>
      <c r="J1419" s="327" t="str">
        <f>_xlfn.XLOOKUP(Tabla135[[#This Row],[Id Riesgo]],Tabla13[Id Riesgo],Tabla13[Porcentaje Impacto],"",1)</f>
        <v/>
      </c>
      <c r="K1419" s="311">
        <v>8</v>
      </c>
      <c r="L1419" s="314"/>
      <c r="M1419" s="314"/>
      <c r="N1419" s="314"/>
      <c r="O1419" s="295"/>
      <c r="P1419" s="314"/>
      <c r="Q1419" s="328" t="str">
        <f>_xlfn.TEXTJOIN(" ",TRUE,Tabla135[[#This Row],[Actividad - Acción ¿Qué?
Inicia con verbo]],Tabla135[[#This Row],[Complemento
(Observaciones o desviaciones)]])</f>
        <v/>
      </c>
      <c r="R1419" s="295"/>
      <c r="S1419" s="327" t="str">
        <f>_xlfn.XLOOKUP(Tabla135[[#This Row],[Tipo de control]],Tabla7[Tipo de control],Tabla7[Peso],"",1)</f>
        <v/>
      </c>
      <c r="T1419" s="290" t="str">
        <f>_xlfn.XLOOKUP(Tabla135[[#This Row],[Tipo de control]],Tabla7[Tipo de control],Tabla7[Afectación matriz],"",1)</f>
        <v/>
      </c>
      <c r="U1419" s="295"/>
      <c r="V1419" s="327" t="str">
        <f>_xlfn.XLOOKUP(Tabla135[[#This Row],[Implementación]],Tabla11[Implementación],Tabla11[Peso],"",1)</f>
        <v/>
      </c>
      <c r="W1419" s="295"/>
      <c r="X1419" s="295"/>
      <c r="Y1419" s="295"/>
      <c r="Z1419" s="295"/>
      <c r="AA1419" s="310" t="str">
        <f>IFERROR(Tabla135[[#This Row],[Peso del control]]+Tabla135[[#This Row],[Peso de la implementación]],"")</f>
        <v/>
      </c>
      <c r="AB1419" s="310" t="str" cm="1">
        <f t="array" ref="AB1419">IFERROR(IF(Tabla135[[#This Row],[Registro diligenciado]]=TRUE,_xlfn.IFS(AND(Tabla135[[#This Row],[No. de Control]]=1,Tabla135[[#This Row],[Desplazamiento en la Matriz]]="Probabilidad"),D1419-(D1419*Tabla135[[#This Row],[Valor del control]]),AND(Tabla135[[#This Row],[No. de Control]]&gt;1,Tabla135[[#This Row],[Desplazamiento en la Matriz]]="Probabilidad"),AB1418-(AB1418*Tabla135[[#This Row],[Valor del control]]),AND(Tabla135[[#This Row],[No. de Control]]=1,Tabla135[[#This Row],[Desplazamiento en la Matriz]]="Impacto"),D1419,AND(Tabla135[[#This Row],[No. de Control]]&gt;1,Tabla135[[#This Row],[Desplazamiento en la Matriz]]="Impacto"),AB1418),""),"")</f>
        <v/>
      </c>
      <c r="AC1419" s="310" t="str" cm="1">
        <f t="array" ref="AC1419">IFERROR(IF(Tabla135[[#This Row],[Registro diligenciado]]=TRUE,_xlfn.IFS(AND(Tabla135[[#This Row],[No. de Control]]=1,Tabla135[[#This Row],[Desplazamiento en la Matriz]]="Impacto"),E1419-(E1419*Tabla135[[#This Row],[Valor del control]]),AND(Tabla135[[#This Row],[No. de Control]]&gt;1,Tabla135[[#This Row],[Desplazamiento en la Matriz]]="Impacto"),AC1418-(AC1418*Tabla135[[#This Row],[Valor del control]]),AND(Tabla135[[#This Row],[No. de Control]]=1,Tabla135[[#This Row],[Desplazamiento en la Matriz]]="Probabilidad"),E1419,AND(Tabla135[[#This Row],[No. de Control]]&gt;1,Tabla135[[#This Row],[Desplazamiento en la Matriz]]="Probabilidad"),AC1418),""),"")</f>
        <v/>
      </c>
      <c r="AD1419" s="310">
        <f>IFERROR(_xlfn.MINIFS(Tabla135[Probabilidad residual],Tabla135[Id Riesgo],Tabla135[[#This Row],[Id Riesgo]]),"")</f>
        <v>0</v>
      </c>
      <c r="AE1419" s="310">
        <f>IFERROR(_xlfn.MINIFS(Tabla135[Impacto residual],Tabla135[Id Riesgo],Tabla135[[#This Row],[Id Riesgo]]),"")</f>
        <v>0</v>
      </c>
      <c r="AF1419" s="310" t="str" cm="1">
        <f t="array" ref="AF141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19" s="310" t="str" cm="1">
        <f t="array" ref="AG141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1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19" s="213"/>
      <c r="AJ1419" s="727">
        <f>_xlfn.MINIFS(Tabla135[Probabilidad residual],Tabla135[Id Riesgo],Tabla135[[#This Row],[Id Riesgo]])</f>
        <v>0</v>
      </c>
      <c r="AK1419" s="727">
        <f>_xlfn.MINIFS(Tabla135[Impacto residual],Tabla135[Id Riesgo],Tabla135[[#This Row],[Id Riesgo]])</f>
        <v>0</v>
      </c>
      <c r="AL1419" s="727"/>
      <c r="AM1419" s="727"/>
      <c r="AN1419" s="213"/>
      <c r="AO1419" s="213"/>
      <c r="AP1419" s="213"/>
      <c r="AQ1419" s="213"/>
      <c r="AR1419" s="213"/>
      <c r="AS1419" s="213"/>
      <c r="AT1419" s="213"/>
      <c r="AU1419" s="213"/>
      <c r="AV1419" s="213"/>
      <c r="AW1419" s="213"/>
      <c r="AX1419" s="213"/>
      <c r="AY1419" s="213"/>
    </row>
    <row r="1420" spans="1:51" ht="14.6" x14ac:dyDescent="0.4">
      <c r="A1420" s="735" t="str">
        <f>Tabla135[[#This Row],[Id Riesgo]]</f>
        <v>RC141</v>
      </c>
      <c r="B1420" s="736" t="str">
        <f>Tabla135[[#This Row],[Riesgo]]</f>
        <v/>
      </c>
      <c r="C1420" s="742" t="b">
        <f>Tabla135[[#This Row],[Identificado en paso 1 y 2?]]</f>
        <v>0</v>
      </c>
      <c r="D1420" s="727" t="str">
        <f>_xlfn.XLOOKUP(Tabla135[[#This Row],[Id Riesgo]],Tabla13[Id Riesgo],Tabla13[Probabilidad],"",1)</f>
        <v/>
      </c>
      <c r="E1420" s="727" t="str">
        <f>IF(C1420=TRUE,_xlfn.XLOOKUP(Tabla135[[#This Row],[Id Riesgo]],Tabla13[Id Riesgo],Tabla13[Porcentaje Impacto],"",1),"")</f>
        <v/>
      </c>
      <c r="F1420" s="290" t="str">
        <f t="shared" si="140"/>
        <v>RC141</v>
      </c>
      <c r="G1420" s="415" t="b">
        <f>_xlfn.XLOOKUP(F1420,Tabla13[Id Riesgo],Tabla13[Registro diligenciado],FALSE,1)</f>
        <v>0</v>
      </c>
      <c r="H1420" s="290" t="str">
        <f>IF(G1420,_xlfn.XLOOKUP(F1420,Tabla6[Id Riesgo],Tabla6[DESCRIPCIÓN DEL RIESGO],FALSE,1),"")</f>
        <v/>
      </c>
      <c r="I1420" s="327" t="str">
        <f>_xlfn.XLOOKUP(Tabla135[[#This Row],[Id Riesgo]],Tabla13[Id Riesgo],Tabla13[Probabilidad])</f>
        <v/>
      </c>
      <c r="J1420" s="327" t="str">
        <f>_xlfn.XLOOKUP(Tabla135[[#This Row],[Id Riesgo]],Tabla13[Id Riesgo],Tabla13[Porcentaje Impacto],"",1)</f>
        <v/>
      </c>
      <c r="K1420" s="311">
        <v>9</v>
      </c>
      <c r="L1420" s="314"/>
      <c r="M1420" s="314"/>
      <c r="N1420" s="314"/>
      <c r="O1420" s="295"/>
      <c r="P1420" s="314"/>
      <c r="Q1420" s="328" t="str">
        <f>_xlfn.TEXTJOIN(" ",TRUE,Tabla135[[#This Row],[Actividad - Acción ¿Qué?
Inicia con verbo]],Tabla135[[#This Row],[Complemento
(Observaciones o desviaciones)]])</f>
        <v/>
      </c>
      <c r="R1420" s="295"/>
      <c r="S1420" s="327" t="str">
        <f>_xlfn.XLOOKUP(Tabla135[[#This Row],[Tipo de control]],Tabla7[Tipo de control],Tabla7[Peso],"",1)</f>
        <v/>
      </c>
      <c r="T1420" s="290" t="str">
        <f>_xlfn.XLOOKUP(Tabla135[[#This Row],[Tipo de control]],Tabla7[Tipo de control],Tabla7[Afectación matriz],"",1)</f>
        <v/>
      </c>
      <c r="U1420" s="295"/>
      <c r="V1420" s="327" t="str">
        <f>_xlfn.XLOOKUP(Tabla135[[#This Row],[Implementación]],Tabla11[Implementación],Tabla11[Peso],"",1)</f>
        <v/>
      </c>
      <c r="W1420" s="295"/>
      <c r="X1420" s="295"/>
      <c r="Y1420" s="295"/>
      <c r="Z1420" s="295"/>
      <c r="AA1420" s="310" t="str">
        <f>IFERROR(Tabla135[[#This Row],[Peso del control]]+Tabla135[[#This Row],[Peso de la implementación]],"")</f>
        <v/>
      </c>
      <c r="AB1420" s="310" t="str" cm="1">
        <f t="array" ref="AB1420">IFERROR(IF(Tabla135[[#This Row],[Registro diligenciado]]=TRUE,_xlfn.IFS(AND(Tabla135[[#This Row],[No. de Control]]=1,Tabla135[[#This Row],[Desplazamiento en la Matriz]]="Probabilidad"),D1420-(D1420*Tabla135[[#This Row],[Valor del control]]),AND(Tabla135[[#This Row],[No. de Control]]&gt;1,Tabla135[[#This Row],[Desplazamiento en la Matriz]]="Probabilidad"),AB1419-(AB1419*Tabla135[[#This Row],[Valor del control]]),AND(Tabla135[[#This Row],[No. de Control]]=1,Tabla135[[#This Row],[Desplazamiento en la Matriz]]="Impacto"),D1420,AND(Tabla135[[#This Row],[No. de Control]]&gt;1,Tabla135[[#This Row],[Desplazamiento en la Matriz]]="Impacto"),AB1419),""),"")</f>
        <v/>
      </c>
      <c r="AC1420" s="310" t="str" cm="1">
        <f t="array" ref="AC1420">IFERROR(IF(Tabla135[[#This Row],[Registro diligenciado]]=TRUE,_xlfn.IFS(AND(Tabla135[[#This Row],[No. de Control]]=1,Tabla135[[#This Row],[Desplazamiento en la Matriz]]="Impacto"),E1420-(E1420*Tabla135[[#This Row],[Valor del control]]),AND(Tabla135[[#This Row],[No. de Control]]&gt;1,Tabla135[[#This Row],[Desplazamiento en la Matriz]]="Impacto"),AC1419-(AC1419*Tabla135[[#This Row],[Valor del control]]),AND(Tabla135[[#This Row],[No. de Control]]=1,Tabla135[[#This Row],[Desplazamiento en la Matriz]]="Probabilidad"),E1420,AND(Tabla135[[#This Row],[No. de Control]]&gt;1,Tabla135[[#This Row],[Desplazamiento en la Matriz]]="Probabilidad"),AC1419),""),"")</f>
        <v/>
      </c>
      <c r="AD1420" s="310">
        <f>IFERROR(_xlfn.MINIFS(Tabla135[Probabilidad residual],Tabla135[Id Riesgo],Tabla135[[#This Row],[Id Riesgo]]),"")</f>
        <v>0</v>
      </c>
      <c r="AE1420" s="310">
        <f>IFERROR(_xlfn.MINIFS(Tabla135[Impacto residual],Tabla135[Id Riesgo],Tabla135[[#This Row],[Id Riesgo]]),"")</f>
        <v>0</v>
      </c>
      <c r="AF1420" s="310" t="str" cm="1">
        <f t="array" ref="AF142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20" s="310" t="str" cm="1">
        <f t="array" ref="AG142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2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20" s="213"/>
      <c r="AJ1420" s="727">
        <f>_xlfn.MINIFS(Tabla135[Probabilidad residual],Tabla135[Id Riesgo],Tabla135[[#This Row],[Id Riesgo]])</f>
        <v>0</v>
      </c>
      <c r="AK1420" s="727">
        <f>_xlfn.MINIFS(Tabla135[Impacto residual],Tabla135[Id Riesgo],Tabla135[[#This Row],[Id Riesgo]])</f>
        <v>0</v>
      </c>
      <c r="AL1420" s="727"/>
      <c r="AM1420" s="727"/>
      <c r="AN1420" s="213"/>
      <c r="AO1420" s="213"/>
      <c r="AP1420" s="213"/>
      <c r="AQ1420" s="213"/>
      <c r="AR1420" s="213"/>
      <c r="AS1420" s="213"/>
      <c r="AT1420" s="213"/>
      <c r="AU1420" s="213"/>
      <c r="AV1420" s="213"/>
      <c r="AW1420" s="213"/>
      <c r="AX1420" s="213"/>
      <c r="AY1420" s="213"/>
    </row>
    <row r="1421" spans="1:51" ht="14.6" x14ac:dyDescent="0.4">
      <c r="A1421" s="735" t="str">
        <f>Tabla135[[#This Row],[Id Riesgo]]</f>
        <v>RC141</v>
      </c>
      <c r="B1421" s="736" t="str">
        <f>Tabla135[[#This Row],[Riesgo]]</f>
        <v/>
      </c>
      <c r="C1421" s="742" t="b">
        <f>Tabla135[[#This Row],[Identificado en paso 1 y 2?]]</f>
        <v>0</v>
      </c>
      <c r="D1421" s="727" t="str">
        <f>_xlfn.XLOOKUP(Tabla135[[#This Row],[Id Riesgo]],Tabla13[Id Riesgo],Tabla13[Probabilidad],"",1)</f>
        <v/>
      </c>
      <c r="E1421" s="727" t="str">
        <f>IF(C1421=TRUE,_xlfn.XLOOKUP(Tabla135[[#This Row],[Id Riesgo]],Tabla13[Id Riesgo],Tabla13[Porcentaje Impacto],"",1),"")</f>
        <v/>
      </c>
      <c r="F1421" s="290" t="str">
        <f t="shared" si="140"/>
        <v>RC141</v>
      </c>
      <c r="G1421" s="415" t="b">
        <f>_xlfn.XLOOKUP(F1421,Tabla13[Id Riesgo],Tabla13[Registro diligenciado],FALSE,1)</f>
        <v>0</v>
      </c>
      <c r="H1421" s="290" t="str">
        <f>IF(G1421,_xlfn.XLOOKUP(F1421,Tabla6[Id Riesgo],Tabla6[DESCRIPCIÓN DEL RIESGO],FALSE,1),"")</f>
        <v/>
      </c>
      <c r="I1421" s="327" t="str">
        <f>_xlfn.XLOOKUP(Tabla135[[#This Row],[Id Riesgo]],Tabla13[Id Riesgo],Tabla13[Probabilidad])</f>
        <v/>
      </c>
      <c r="J1421" s="327" t="str">
        <f>_xlfn.XLOOKUP(Tabla135[[#This Row],[Id Riesgo]],Tabla13[Id Riesgo],Tabla13[Porcentaje Impacto],"",1)</f>
        <v/>
      </c>
      <c r="K1421" s="311">
        <v>10</v>
      </c>
      <c r="L1421" s="314"/>
      <c r="M1421" s="314"/>
      <c r="N1421" s="314"/>
      <c r="O1421" s="295"/>
      <c r="P1421" s="314"/>
      <c r="Q1421" s="328" t="str">
        <f>_xlfn.TEXTJOIN(" ",TRUE,Tabla135[[#This Row],[Actividad - Acción ¿Qué?
Inicia con verbo]],Tabla135[[#This Row],[Complemento
(Observaciones o desviaciones)]])</f>
        <v/>
      </c>
      <c r="R1421" s="295"/>
      <c r="S1421" s="327" t="str">
        <f>_xlfn.XLOOKUP(Tabla135[[#This Row],[Tipo de control]],Tabla7[Tipo de control],Tabla7[Peso],"",1)</f>
        <v/>
      </c>
      <c r="T1421" s="290" t="str">
        <f>_xlfn.XLOOKUP(Tabla135[[#This Row],[Tipo de control]],Tabla7[Tipo de control],Tabla7[Afectación matriz],"",1)</f>
        <v/>
      </c>
      <c r="U1421" s="295"/>
      <c r="V1421" s="327" t="str">
        <f>_xlfn.XLOOKUP(Tabla135[[#This Row],[Implementación]],Tabla11[Implementación],Tabla11[Peso],"",1)</f>
        <v/>
      </c>
      <c r="W1421" s="295"/>
      <c r="X1421" s="295"/>
      <c r="Y1421" s="295"/>
      <c r="Z1421" s="295"/>
      <c r="AA1421" s="310" t="str">
        <f>IFERROR(Tabla135[[#This Row],[Peso del control]]+Tabla135[[#This Row],[Peso de la implementación]],"")</f>
        <v/>
      </c>
      <c r="AB1421" s="310" t="str" cm="1">
        <f t="array" ref="AB1421">IFERROR(IF(Tabla135[[#This Row],[Registro diligenciado]]=TRUE,_xlfn.IFS(AND(Tabla135[[#This Row],[No. de Control]]=1,Tabla135[[#This Row],[Desplazamiento en la Matriz]]="Probabilidad"),D1421-(D1421*Tabla135[[#This Row],[Valor del control]]),AND(Tabla135[[#This Row],[No. de Control]]&gt;1,Tabla135[[#This Row],[Desplazamiento en la Matriz]]="Probabilidad"),AB1420-(AB1420*Tabla135[[#This Row],[Valor del control]]),AND(Tabla135[[#This Row],[No. de Control]]=1,Tabla135[[#This Row],[Desplazamiento en la Matriz]]="Impacto"),D1421,AND(Tabla135[[#This Row],[No. de Control]]&gt;1,Tabla135[[#This Row],[Desplazamiento en la Matriz]]="Impacto"),AB1420),""),"")</f>
        <v/>
      </c>
      <c r="AC1421" s="310" t="str" cm="1">
        <f t="array" ref="AC1421">IFERROR(IF(Tabla135[[#This Row],[Registro diligenciado]]=TRUE,_xlfn.IFS(AND(Tabla135[[#This Row],[No. de Control]]=1,Tabla135[[#This Row],[Desplazamiento en la Matriz]]="Impacto"),E1421-(E1421*Tabla135[[#This Row],[Valor del control]]),AND(Tabla135[[#This Row],[No. de Control]]&gt;1,Tabla135[[#This Row],[Desplazamiento en la Matriz]]="Impacto"),AC1420-(AC1420*Tabla135[[#This Row],[Valor del control]]),AND(Tabla135[[#This Row],[No. de Control]]=1,Tabla135[[#This Row],[Desplazamiento en la Matriz]]="Probabilidad"),E1421,AND(Tabla135[[#This Row],[No. de Control]]&gt;1,Tabla135[[#This Row],[Desplazamiento en la Matriz]]="Probabilidad"),AC1420),""),"")</f>
        <v/>
      </c>
      <c r="AD1421" s="310">
        <f>IFERROR(_xlfn.MINIFS(Tabla135[Probabilidad residual],Tabla135[Id Riesgo],Tabla135[[#This Row],[Id Riesgo]]),"")</f>
        <v>0</v>
      </c>
      <c r="AE1421" s="310">
        <f>IFERROR(_xlfn.MINIFS(Tabla135[Impacto residual],Tabla135[Id Riesgo],Tabla135[[#This Row],[Id Riesgo]]),"")</f>
        <v>0</v>
      </c>
      <c r="AF1421" s="310" t="str" cm="1">
        <f t="array" ref="AF142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21" s="310" t="str" cm="1">
        <f t="array" ref="AG142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2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21" s="213"/>
      <c r="AJ1421" s="727">
        <f>_xlfn.MINIFS(Tabla135[Probabilidad residual],Tabla135[Id Riesgo],Tabla135[[#This Row],[Id Riesgo]])</f>
        <v>0</v>
      </c>
      <c r="AK1421" s="727">
        <f>_xlfn.MINIFS(Tabla135[Impacto residual],Tabla135[Id Riesgo],Tabla135[[#This Row],[Id Riesgo]])</f>
        <v>0</v>
      </c>
      <c r="AL1421" s="727"/>
      <c r="AM1421" s="727"/>
      <c r="AN1421" s="213"/>
      <c r="AO1421" s="213"/>
      <c r="AP1421" s="213"/>
      <c r="AQ1421" s="213"/>
      <c r="AR1421" s="213"/>
      <c r="AS1421" s="213"/>
      <c r="AT1421" s="213"/>
      <c r="AU1421" s="213"/>
      <c r="AV1421" s="213"/>
      <c r="AW1421" s="213"/>
      <c r="AX1421" s="213"/>
      <c r="AY1421" s="213"/>
    </row>
    <row r="1422" spans="1:51" ht="14.6" x14ac:dyDescent="0.4">
      <c r="A1422" s="735" t="str">
        <f>Tabla135[[#This Row],[Id Riesgo]]</f>
        <v>RC142</v>
      </c>
      <c r="B1422" s="736" t="str">
        <f>Tabla135[[#This Row],[Riesgo]]</f>
        <v/>
      </c>
      <c r="C1422" s="742" t="b">
        <f>Tabla135[[#This Row],[Identificado en paso 1 y 2?]]</f>
        <v>0</v>
      </c>
      <c r="D1422" s="727" t="str">
        <f>_xlfn.XLOOKUP(Tabla135[[#This Row],[Id Riesgo]],Tabla13[Id Riesgo],Tabla13[Probabilidad],"",1)</f>
        <v/>
      </c>
      <c r="E1422" s="727" t="str">
        <f>IF(C1422=TRUE,_xlfn.XLOOKUP(Tabla135[[#This Row],[Id Riesgo]],Tabla13[Id Riesgo],Tabla13[Porcentaje Impacto],"",1),"")</f>
        <v/>
      </c>
      <c r="F1422" s="290" t="s">
        <v>273</v>
      </c>
      <c r="G1422" s="415" t="b">
        <f>_xlfn.XLOOKUP(F1422,Tabla13[Id Riesgo],Tabla13[Registro diligenciado],FALSE,1)</f>
        <v>0</v>
      </c>
      <c r="H1422" s="290" t="str">
        <f>IF(G1422,_xlfn.XLOOKUP(F1422,Tabla6[Id Riesgo],Tabla6[DESCRIPCIÓN DEL RIESGO],FALSE,1),"")</f>
        <v/>
      </c>
      <c r="I1422" s="327" t="str">
        <f>_xlfn.XLOOKUP(Tabla135[[#This Row],[Id Riesgo]],Tabla13[Id Riesgo],Tabla13[Probabilidad])</f>
        <v/>
      </c>
      <c r="J1422" s="327" t="str">
        <f>_xlfn.XLOOKUP(Tabla135[[#This Row],[Id Riesgo]],Tabla13[Id Riesgo],Tabla13[Porcentaje Impacto],"",1)</f>
        <v/>
      </c>
      <c r="K1422" s="311">
        <v>1</v>
      </c>
      <c r="L1422" s="314"/>
      <c r="M1422" s="314"/>
      <c r="N1422" s="314"/>
      <c r="O1422" s="295"/>
      <c r="P1422" s="314"/>
      <c r="Q1422" s="328" t="str">
        <f>_xlfn.TEXTJOIN(" ",TRUE,Tabla135[[#This Row],[Actividad - Acción ¿Qué?
Inicia con verbo]],Tabla135[[#This Row],[Complemento
(Observaciones o desviaciones)]])</f>
        <v/>
      </c>
      <c r="R1422" s="295"/>
      <c r="S1422" s="327" t="str">
        <f>_xlfn.XLOOKUP(Tabla135[[#This Row],[Tipo de control]],Tabla7[Tipo de control],Tabla7[Peso],"",1)</f>
        <v/>
      </c>
      <c r="T1422" s="290" t="str">
        <f>_xlfn.XLOOKUP(Tabla135[[#This Row],[Tipo de control]],Tabla7[Tipo de control],Tabla7[Afectación matriz],"",1)</f>
        <v/>
      </c>
      <c r="U1422" s="295"/>
      <c r="V1422" s="327" t="str">
        <f>_xlfn.XLOOKUP(Tabla135[[#This Row],[Implementación]],Tabla11[Implementación],Tabla11[Peso],"",1)</f>
        <v/>
      </c>
      <c r="W1422" s="295"/>
      <c r="X1422" s="295"/>
      <c r="Y1422" s="295"/>
      <c r="Z1422" s="295"/>
      <c r="AA1422" s="310" t="str">
        <f>IFERROR(Tabla135[[#This Row],[Peso del control]]+Tabla135[[#This Row],[Peso de la implementación]],"")</f>
        <v/>
      </c>
      <c r="AB1422" s="310" t="str" cm="1">
        <f t="array" ref="AB1422">IFERROR(IF(Tabla135[[#This Row],[Registro diligenciado]]=TRUE,_xlfn.IFS(AND(Tabla135[[#This Row],[No. de Control]]=1,Tabla135[[#This Row],[Desplazamiento en la Matriz]]="Probabilidad"),D1422-(D1422*Tabla135[[#This Row],[Valor del control]]),AND(Tabla135[[#This Row],[No. de Control]]&gt;1,Tabla135[[#This Row],[Desplazamiento en la Matriz]]="Probabilidad"),AB1421-(AB1421*Tabla135[[#This Row],[Valor del control]]),AND(Tabla135[[#This Row],[No. de Control]]=1,Tabla135[[#This Row],[Desplazamiento en la Matriz]]="Impacto"),D1422,AND(Tabla135[[#This Row],[No. de Control]]&gt;1,Tabla135[[#This Row],[Desplazamiento en la Matriz]]="Impacto"),AB1421),""),"")</f>
        <v/>
      </c>
      <c r="AC1422" s="310" t="str" cm="1">
        <f t="array" ref="AC1422">IFERROR(IF(Tabla135[[#This Row],[Registro diligenciado]]=TRUE,_xlfn.IFS(AND(Tabla135[[#This Row],[No. de Control]]=1,Tabla135[[#This Row],[Desplazamiento en la Matriz]]="Impacto"),E1422-(E1422*Tabla135[[#This Row],[Valor del control]]),AND(Tabla135[[#This Row],[No. de Control]]&gt;1,Tabla135[[#This Row],[Desplazamiento en la Matriz]]="Impacto"),AC1421-(AC1421*Tabla135[[#This Row],[Valor del control]]),AND(Tabla135[[#This Row],[No. de Control]]=1,Tabla135[[#This Row],[Desplazamiento en la Matriz]]="Probabilidad"),E1422,AND(Tabla135[[#This Row],[No. de Control]]&gt;1,Tabla135[[#This Row],[Desplazamiento en la Matriz]]="Probabilidad"),AC1421),""),"")</f>
        <v/>
      </c>
      <c r="AD1422" s="310">
        <f>IFERROR(_xlfn.MINIFS(Tabla135[Probabilidad residual],Tabla135[Id Riesgo],Tabla135[[#This Row],[Id Riesgo]]),"")</f>
        <v>0</v>
      </c>
      <c r="AE1422" s="310">
        <f>IFERROR(_xlfn.MINIFS(Tabla135[Impacto residual],Tabla135[Id Riesgo],Tabla135[[#This Row],[Id Riesgo]]),"")</f>
        <v>0</v>
      </c>
      <c r="AF1422" s="310" t="str" cm="1">
        <f t="array" ref="AF142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22" s="310" t="str" cm="1">
        <f t="array" ref="AG142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2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22" s="213"/>
      <c r="AJ1422" s="727">
        <f>_xlfn.MINIFS(Tabla135[Probabilidad residual],Tabla135[Id Riesgo],Tabla135[[#This Row],[Id Riesgo]])</f>
        <v>0</v>
      </c>
      <c r="AK1422" s="727">
        <f>_xlfn.MINIFS(Tabla135[Impacto residual],Tabla135[Id Riesgo],Tabla135[[#This Row],[Id Riesgo]])</f>
        <v>0</v>
      </c>
      <c r="AL1422" s="727" t="str" cm="1">
        <f t="array" ref="AL1422">IFERROR(_xlfn.IFS(AND(AJ1422&gt;=CONFIGURACIÓN!$BF$6,AJ1422&lt;=CONFIGURACIÓN!$BG$6),CONFIGURACIÓN!$BE$6,AND(AJ1422&gt;=CONFIGURACIÓN!$BF$7,AJ1422&lt;=CONFIGURACIÓN!$BG$7),CONFIGURACIÓN!$BE$7,AND(AJ1422&gt;=CONFIGURACIÓN!$BF$8,AJ1422&lt;=CONFIGURACIÓN!$BG$8),CONFIGURACIÓN!$BE$8,AND(AJ1422&gt;=CONFIGURACIÓN!$BF$9,AJ1422&lt;=CONFIGURACIÓN!$BG$9),CONFIGURACIÓN!$BE$9,AND(AJ1422&gt;=CONFIGURACIÓN!$BF$10,AJ1422&lt;=CONFIGURACIÓN!$BG$10),CONFIGURACIÓN!$BE$10),"")</f>
        <v/>
      </c>
      <c r="AM1422" s="727" t="str" cm="1">
        <f t="array" ref="AM1422">IFERROR(_xlfn.IFS(AND(AK1422&gt;=CONFIGURACIÓN!$BJ$6,AK1422&lt;=CONFIGURACIÓN!$BK$6),CONFIGURACIÓN!$BI$6,AND(AK1422&gt;=CONFIGURACIÓN!$BJ$7,AK1422&lt;=CONFIGURACIÓN!$BK$7),CONFIGURACIÓN!$BI$7,AND(AK1422&gt;=CONFIGURACIÓN!$BJ$8,AK1422&lt;=CONFIGURACIÓN!$BK$8),CONFIGURACIÓN!$BI$8,AND(AK1422&gt;=CONFIGURACIÓN!$BJ$9,AK1422&lt;=CONFIGURACIÓN!$BK$9),CONFIGURACIÓN!$BI$9,AND(AK1422&gt;=CONFIGURACIÓN!$BJ$10,AK1422&lt;=CONFIGURACIÓN!$BK$10),CONFIGURACIÓN!$BI$10),"")</f>
        <v/>
      </c>
      <c r="AN1422" s="213"/>
      <c r="AO1422" s="213"/>
      <c r="AP1422" s="213"/>
      <c r="AQ1422" s="213"/>
      <c r="AR1422" s="213"/>
      <c r="AS1422" s="213"/>
      <c r="AT1422" s="213"/>
      <c r="AU1422" s="213"/>
      <c r="AV1422" s="213"/>
      <c r="AW1422" s="213"/>
      <c r="AX1422" s="213"/>
      <c r="AY1422" s="213"/>
    </row>
    <row r="1423" spans="1:51" ht="14.6" x14ac:dyDescent="0.4">
      <c r="A1423" s="735" t="str">
        <f>Tabla135[[#This Row],[Id Riesgo]]</f>
        <v>RC142</v>
      </c>
      <c r="B1423" s="736" t="str">
        <f>Tabla135[[#This Row],[Riesgo]]</f>
        <v/>
      </c>
      <c r="C1423" s="742" t="b">
        <f>Tabla135[[#This Row],[Identificado en paso 1 y 2?]]</f>
        <v>0</v>
      </c>
      <c r="D1423" s="727" t="str">
        <f>_xlfn.XLOOKUP(Tabla135[[#This Row],[Id Riesgo]],Tabla13[Id Riesgo],Tabla13[Probabilidad],"",1)</f>
        <v/>
      </c>
      <c r="E1423" s="727" t="str">
        <f>IF(C1423=TRUE,_xlfn.XLOOKUP(Tabla135[[#This Row],[Id Riesgo]],Tabla13[Id Riesgo],Tabla13[Porcentaje Impacto],"",1),"")</f>
        <v/>
      </c>
      <c r="F1423" s="290" t="str">
        <f t="shared" ref="F1423:F1431" si="141">F1422</f>
        <v>RC142</v>
      </c>
      <c r="G1423" s="415" t="b">
        <f>_xlfn.XLOOKUP(F1423,Tabla13[Id Riesgo],Tabla13[Registro diligenciado],FALSE,1)</f>
        <v>0</v>
      </c>
      <c r="H1423" s="290" t="str">
        <f>IF(G1423,_xlfn.XLOOKUP(F1423,Tabla6[Id Riesgo],Tabla6[DESCRIPCIÓN DEL RIESGO],FALSE,1),"")</f>
        <v/>
      </c>
      <c r="I1423" s="327" t="str">
        <f>_xlfn.XLOOKUP(Tabla135[[#This Row],[Id Riesgo]],Tabla13[Id Riesgo],Tabla13[Probabilidad])</f>
        <v/>
      </c>
      <c r="J1423" s="327" t="str">
        <f>_xlfn.XLOOKUP(Tabla135[[#This Row],[Id Riesgo]],Tabla13[Id Riesgo],Tabla13[Porcentaje Impacto],"",1)</f>
        <v/>
      </c>
      <c r="K1423" s="311">
        <v>2</v>
      </c>
      <c r="L1423" s="314"/>
      <c r="M1423" s="314"/>
      <c r="N1423" s="314"/>
      <c r="O1423" s="295"/>
      <c r="P1423" s="314"/>
      <c r="Q1423" s="328" t="str">
        <f>_xlfn.TEXTJOIN(" ",TRUE,Tabla135[[#This Row],[Actividad - Acción ¿Qué?
Inicia con verbo]],Tabla135[[#This Row],[Complemento
(Observaciones o desviaciones)]])</f>
        <v/>
      </c>
      <c r="R1423" s="295"/>
      <c r="S1423" s="327" t="str">
        <f>_xlfn.XLOOKUP(Tabla135[[#This Row],[Tipo de control]],Tabla7[Tipo de control],Tabla7[Peso],"",1)</f>
        <v/>
      </c>
      <c r="T1423" s="290" t="str">
        <f>_xlfn.XLOOKUP(Tabla135[[#This Row],[Tipo de control]],Tabla7[Tipo de control],Tabla7[Afectación matriz],"",1)</f>
        <v/>
      </c>
      <c r="U1423" s="295"/>
      <c r="V1423" s="327" t="str">
        <f>_xlfn.XLOOKUP(Tabla135[[#This Row],[Implementación]],Tabla11[Implementación],Tabla11[Peso],"",1)</f>
        <v/>
      </c>
      <c r="W1423" s="295"/>
      <c r="X1423" s="295"/>
      <c r="Y1423" s="295"/>
      <c r="Z1423" s="295"/>
      <c r="AA1423" s="310" t="str">
        <f>IFERROR(Tabla135[[#This Row],[Peso del control]]+Tabla135[[#This Row],[Peso de la implementación]],"")</f>
        <v/>
      </c>
      <c r="AB1423" s="310" t="str" cm="1">
        <f t="array" ref="AB1423">IFERROR(IF(Tabla135[[#This Row],[Registro diligenciado]]=TRUE,_xlfn.IFS(AND(Tabla135[[#This Row],[No. de Control]]=1,Tabla135[[#This Row],[Desplazamiento en la Matriz]]="Probabilidad"),D1423-(D1423*Tabla135[[#This Row],[Valor del control]]),AND(Tabla135[[#This Row],[No. de Control]]&gt;1,Tabla135[[#This Row],[Desplazamiento en la Matriz]]="Probabilidad"),AB1422-(AB1422*Tabla135[[#This Row],[Valor del control]]),AND(Tabla135[[#This Row],[No. de Control]]=1,Tabla135[[#This Row],[Desplazamiento en la Matriz]]="Impacto"),D1423,AND(Tabla135[[#This Row],[No. de Control]]&gt;1,Tabla135[[#This Row],[Desplazamiento en la Matriz]]="Impacto"),AB1422),""),"")</f>
        <v/>
      </c>
      <c r="AC1423" s="310" t="str" cm="1">
        <f t="array" ref="AC1423">IFERROR(IF(Tabla135[[#This Row],[Registro diligenciado]]=TRUE,_xlfn.IFS(AND(Tabla135[[#This Row],[No. de Control]]=1,Tabla135[[#This Row],[Desplazamiento en la Matriz]]="Impacto"),E1423-(E1423*Tabla135[[#This Row],[Valor del control]]),AND(Tabla135[[#This Row],[No. de Control]]&gt;1,Tabla135[[#This Row],[Desplazamiento en la Matriz]]="Impacto"),AC1422-(AC1422*Tabla135[[#This Row],[Valor del control]]),AND(Tabla135[[#This Row],[No. de Control]]=1,Tabla135[[#This Row],[Desplazamiento en la Matriz]]="Probabilidad"),E1423,AND(Tabla135[[#This Row],[No. de Control]]&gt;1,Tabla135[[#This Row],[Desplazamiento en la Matriz]]="Probabilidad"),AC1422),""),"")</f>
        <v/>
      </c>
      <c r="AD1423" s="310">
        <f>IFERROR(_xlfn.MINIFS(Tabla135[Probabilidad residual],Tabla135[Id Riesgo],Tabla135[[#This Row],[Id Riesgo]]),"")</f>
        <v>0</v>
      </c>
      <c r="AE1423" s="310">
        <f>IFERROR(_xlfn.MINIFS(Tabla135[Impacto residual],Tabla135[Id Riesgo],Tabla135[[#This Row],[Id Riesgo]]),"")</f>
        <v>0</v>
      </c>
      <c r="AF1423" s="310" t="str" cm="1">
        <f t="array" ref="AF142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23" s="310" t="str" cm="1">
        <f t="array" ref="AG142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2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23" s="213"/>
      <c r="AJ1423" s="727">
        <f>_xlfn.MINIFS(Tabla135[Probabilidad residual],Tabla135[Id Riesgo],Tabla135[[#This Row],[Id Riesgo]])</f>
        <v>0</v>
      </c>
      <c r="AK1423" s="727">
        <f>_xlfn.MINIFS(Tabla135[Impacto residual],Tabla135[Id Riesgo],Tabla135[[#This Row],[Id Riesgo]])</f>
        <v>0</v>
      </c>
      <c r="AL1423" s="727"/>
      <c r="AM1423" s="727"/>
      <c r="AN1423" s="213"/>
      <c r="AO1423" s="213"/>
      <c r="AP1423" s="213"/>
      <c r="AQ1423" s="213"/>
      <c r="AR1423" s="213"/>
      <c r="AS1423" s="213"/>
      <c r="AT1423" s="213"/>
      <c r="AU1423" s="213"/>
      <c r="AV1423" s="213"/>
      <c r="AW1423" s="213"/>
      <c r="AX1423" s="213"/>
      <c r="AY1423" s="213"/>
    </row>
    <row r="1424" spans="1:51" ht="14.6" x14ac:dyDescent="0.4">
      <c r="A1424" s="735" t="str">
        <f>Tabla135[[#This Row],[Id Riesgo]]</f>
        <v>RC142</v>
      </c>
      <c r="B1424" s="736" t="str">
        <f>Tabla135[[#This Row],[Riesgo]]</f>
        <v/>
      </c>
      <c r="C1424" s="742" t="b">
        <f>Tabla135[[#This Row],[Identificado en paso 1 y 2?]]</f>
        <v>0</v>
      </c>
      <c r="D1424" s="727" t="str">
        <f>_xlfn.XLOOKUP(Tabla135[[#This Row],[Id Riesgo]],Tabla13[Id Riesgo],Tabla13[Probabilidad],"",1)</f>
        <v/>
      </c>
      <c r="E1424" s="727" t="str">
        <f>IF(C1424=TRUE,_xlfn.XLOOKUP(Tabla135[[#This Row],[Id Riesgo]],Tabla13[Id Riesgo],Tabla13[Porcentaje Impacto],"",1),"")</f>
        <v/>
      </c>
      <c r="F1424" s="290" t="str">
        <f t="shared" si="141"/>
        <v>RC142</v>
      </c>
      <c r="G1424" s="415" t="b">
        <f>_xlfn.XLOOKUP(F1424,Tabla13[Id Riesgo],Tabla13[Registro diligenciado],FALSE,1)</f>
        <v>0</v>
      </c>
      <c r="H1424" s="290" t="str">
        <f>IF(G1424,_xlfn.XLOOKUP(F1424,Tabla6[Id Riesgo],Tabla6[DESCRIPCIÓN DEL RIESGO],FALSE,1),"")</f>
        <v/>
      </c>
      <c r="I1424" s="327" t="str">
        <f>_xlfn.XLOOKUP(Tabla135[[#This Row],[Id Riesgo]],Tabla13[Id Riesgo],Tabla13[Probabilidad])</f>
        <v/>
      </c>
      <c r="J1424" s="327" t="str">
        <f>_xlfn.XLOOKUP(Tabla135[[#This Row],[Id Riesgo]],Tabla13[Id Riesgo],Tabla13[Porcentaje Impacto],"",1)</f>
        <v/>
      </c>
      <c r="K1424" s="311">
        <v>3</v>
      </c>
      <c r="L1424" s="314"/>
      <c r="M1424" s="314"/>
      <c r="N1424" s="314"/>
      <c r="O1424" s="295"/>
      <c r="P1424" s="314"/>
      <c r="Q1424" s="328" t="str">
        <f>_xlfn.TEXTJOIN(" ",TRUE,Tabla135[[#This Row],[Actividad - Acción ¿Qué?
Inicia con verbo]],Tabla135[[#This Row],[Complemento
(Observaciones o desviaciones)]])</f>
        <v/>
      </c>
      <c r="R1424" s="295"/>
      <c r="S1424" s="327" t="str">
        <f>_xlfn.XLOOKUP(Tabla135[[#This Row],[Tipo de control]],Tabla7[Tipo de control],Tabla7[Peso],"",1)</f>
        <v/>
      </c>
      <c r="T1424" s="290" t="str">
        <f>_xlfn.XLOOKUP(Tabla135[[#This Row],[Tipo de control]],Tabla7[Tipo de control],Tabla7[Afectación matriz],"",1)</f>
        <v/>
      </c>
      <c r="U1424" s="295"/>
      <c r="V1424" s="327" t="str">
        <f>_xlfn.XLOOKUP(Tabla135[[#This Row],[Implementación]],Tabla11[Implementación],Tabla11[Peso],"",1)</f>
        <v/>
      </c>
      <c r="W1424" s="295"/>
      <c r="X1424" s="295"/>
      <c r="Y1424" s="295"/>
      <c r="Z1424" s="295"/>
      <c r="AA1424" s="310" t="str">
        <f>IFERROR(Tabla135[[#This Row],[Peso del control]]+Tabla135[[#This Row],[Peso de la implementación]],"")</f>
        <v/>
      </c>
      <c r="AB1424" s="310" t="str" cm="1">
        <f t="array" ref="AB1424">IFERROR(IF(Tabla135[[#This Row],[Registro diligenciado]]=TRUE,_xlfn.IFS(AND(Tabla135[[#This Row],[No. de Control]]=1,Tabla135[[#This Row],[Desplazamiento en la Matriz]]="Probabilidad"),D1424-(D1424*Tabla135[[#This Row],[Valor del control]]),AND(Tabla135[[#This Row],[No. de Control]]&gt;1,Tabla135[[#This Row],[Desplazamiento en la Matriz]]="Probabilidad"),AB1423-(AB1423*Tabla135[[#This Row],[Valor del control]]),AND(Tabla135[[#This Row],[No. de Control]]=1,Tabla135[[#This Row],[Desplazamiento en la Matriz]]="Impacto"),D1424,AND(Tabla135[[#This Row],[No. de Control]]&gt;1,Tabla135[[#This Row],[Desplazamiento en la Matriz]]="Impacto"),AB1423),""),"")</f>
        <v/>
      </c>
      <c r="AC1424" s="310" t="str" cm="1">
        <f t="array" ref="AC1424">IFERROR(IF(Tabla135[[#This Row],[Registro diligenciado]]=TRUE,_xlfn.IFS(AND(Tabla135[[#This Row],[No. de Control]]=1,Tabla135[[#This Row],[Desplazamiento en la Matriz]]="Impacto"),E1424-(E1424*Tabla135[[#This Row],[Valor del control]]),AND(Tabla135[[#This Row],[No. de Control]]&gt;1,Tabla135[[#This Row],[Desplazamiento en la Matriz]]="Impacto"),AC1423-(AC1423*Tabla135[[#This Row],[Valor del control]]),AND(Tabla135[[#This Row],[No. de Control]]=1,Tabla135[[#This Row],[Desplazamiento en la Matriz]]="Probabilidad"),E1424,AND(Tabla135[[#This Row],[No. de Control]]&gt;1,Tabla135[[#This Row],[Desplazamiento en la Matriz]]="Probabilidad"),AC1423),""),"")</f>
        <v/>
      </c>
      <c r="AD1424" s="310">
        <f>IFERROR(_xlfn.MINIFS(Tabla135[Probabilidad residual],Tabla135[Id Riesgo],Tabla135[[#This Row],[Id Riesgo]]),"")</f>
        <v>0</v>
      </c>
      <c r="AE1424" s="310">
        <f>IFERROR(_xlfn.MINIFS(Tabla135[Impacto residual],Tabla135[Id Riesgo],Tabla135[[#This Row],[Id Riesgo]]),"")</f>
        <v>0</v>
      </c>
      <c r="AF1424" s="310" t="str" cm="1">
        <f t="array" ref="AF142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24" s="310" t="str" cm="1">
        <f t="array" ref="AG142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2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24" s="213"/>
      <c r="AJ1424" s="727">
        <f>_xlfn.MINIFS(Tabla135[Probabilidad residual],Tabla135[Id Riesgo],Tabla135[[#This Row],[Id Riesgo]])</f>
        <v>0</v>
      </c>
      <c r="AK1424" s="727">
        <f>_xlfn.MINIFS(Tabla135[Impacto residual],Tabla135[Id Riesgo],Tabla135[[#This Row],[Id Riesgo]])</f>
        <v>0</v>
      </c>
      <c r="AL1424" s="727"/>
      <c r="AM1424" s="727"/>
      <c r="AN1424" s="213"/>
      <c r="AO1424" s="213"/>
      <c r="AP1424" s="213"/>
      <c r="AQ1424" s="213"/>
      <c r="AR1424" s="213"/>
      <c r="AS1424" s="213"/>
      <c r="AT1424" s="213"/>
      <c r="AU1424" s="213"/>
      <c r="AV1424" s="213"/>
      <c r="AW1424" s="213"/>
      <c r="AX1424" s="213"/>
      <c r="AY1424" s="213"/>
    </row>
    <row r="1425" spans="1:51" ht="14.6" x14ac:dyDescent="0.4">
      <c r="A1425" s="735" t="str">
        <f>Tabla135[[#This Row],[Id Riesgo]]</f>
        <v>RC142</v>
      </c>
      <c r="B1425" s="736" t="str">
        <f>Tabla135[[#This Row],[Riesgo]]</f>
        <v/>
      </c>
      <c r="C1425" s="742" t="b">
        <f>Tabla135[[#This Row],[Identificado en paso 1 y 2?]]</f>
        <v>0</v>
      </c>
      <c r="D1425" s="727" t="str">
        <f>_xlfn.XLOOKUP(Tabla135[[#This Row],[Id Riesgo]],Tabla13[Id Riesgo],Tabla13[Probabilidad],"",1)</f>
        <v/>
      </c>
      <c r="E1425" s="727" t="str">
        <f>IF(C1425=TRUE,_xlfn.XLOOKUP(Tabla135[[#This Row],[Id Riesgo]],Tabla13[Id Riesgo],Tabla13[Porcentaje Impacto],"",1),"")</f>
        <v/>
      </c>
      <c r="F1425" s="290" t="str">
        <f t="shared" si="141"/>
        <v>RC142</v>
      </c>
      <c r="G1425" s="415" t="b">
        <f>_xlfn.XLOOKUP(F1425,Tabla13[Id Riesgo],Tabla13[Registro diligenciado],FALSE,1)</f>
        <v>0</v>
      </c>
      <c r="H1425" s="290" t="str">
        <f>IF(G1425,_xlfn.XLOOKUP(F1425,Tabla6[Id Riesgo],Tabla6[DESCRIPCIÓN DEL RIESGO],FALSE,1),"")</f>
        <v/>
      </c>
      <c r="I1425" s="327" t="str">
        <f>_xlfn.XLOOKUP(Tabla135[[#This Row],[Id Riesgo]],Tabla13[Id Riesgo],Tabla13[Probabilidad])</f>
        <v/>
      </c>
      <c r="J1425" s="327" t="str">
        <f>_xlfn.XLOOKUP(Tabla135[[#This Row],[Id Riesgo]],Tabla13[Id Riesgo],Tabla13[Porcentaje Impacto],"",1)</f>
        <v/>
      </c>
      <c r="K1425" s="311">
        <v>4</v>
      </c>
      <c r="L1425" s="314"/>
      <c r="M1425" s="314"/>
      <c r="N1425" s="314"/>
      <c r="O1425" s="295"/>
      <c r="P1425" s="314"/>
      <c r="Q1425" s="328" t="str">
        <f>_xlfn.TEXTJOIN(" ",TRUE,Tabla135[[#This Row],[Actividad - Acción ¿Qué?
Inicia con verbo]],Tabla135[[#This Row],[Complemento
(Observaciones o desviaciones)]])</f>
        <v/>
      </c>
      <c r="R1425" s="295"/>
      <c r="S1425" s="327" t="str">
        <f>_xlfn.XLOOKUP(Tabla135[[#This Row],[Tipo de control]],Tabla7[Tipo de control],Tabla7[Peso],"",1)</f>
        <v/>
      </c>
      <c r="T1425" s="290" t="str">
        <f>_xlfn.XLOOKUP(Tabla135[[#This Row],[Tipo de control]],Tabla7[Tipo de control],Tabla7[Afectación matriz],"",1)</f>
        <v/>
      </c>
      <c r="U1425" s="295"/>
      <c r="V1425" s="327" t="str">
        <f>_xlfn.XLOOKUP(Tabla135[[#This Row],[Implementación]],Tabla11[Implementación],Tabla11[Peso],"",1)</f>
        <v/>
      </c>
      <c r="W1425" s="295"/>
      <c r="X1425" s="295"/>
      <c r="Y1425" s="295"/>
      <c r="Z1425" s="295"/>
      <c r="AA1425" s="310" t="str">
        <f>IFERROR(Tabla135[[#This Row],[Peso del control]]+Tabla135[[#This Row],[Peso de la implementación]],"")</f>
        <v/>
      </c>
      <c r="AB1425" s="310" t="str" cm="1">
        <f t="array" ref="AB1425">IFERROR(IF(Tabla135[[#This Row],[Registro diligenciado]]=TRUE,_xlfn.IFS(AND(Tabla135[[#This Row],[No. de Control]]=1,Tabla135[[#This Row],[Desplazamiento en la Matriz]]="Probabilidad"),D1425-(D1425*Tabla135[[#This Row],[Valor del control]]),AND(Tabla135[[#This Row],[No. de Control]]&gt;1,Tabla135[[#This Row],[Desplazamiento en la Matriz]]="Probabilidad"),AB1424-(AB1424*Tabla135[[#This Row],[Valor del control]]),AND(Tabla135[[#This Row],[No. de Control]]=1,Tabla135[[#This Row],[Desplazamiento en la Matriz]]="Impacto"),D1425,AND(Tabla135[[#This Row],[No. de Control]]&gt;1,Tabla135[[#This Row],[Desplazamiento en la Matriz]]="Impacto"),AB1424),""),"")</f>
        <v/>
      </c>
      <c r="AC1425" s="310" t="str" cm="1">
        <f t="array" ref="AC1425">IFERROR(IF(Tabla135[[#This Row],[Registro diligenciado]]=TRUE,_xlfn.IFS(AND(Tabla135[[#This Row],[No. de Control]]=1,Tabla135[[#This Row],[Desplazamiento en la Matriz]]="Impacto"),E1425-(E1425*Tabla135[[#This Row],[Valor del control]]),AND(Tabla135[[#This Row],[No. de Control]]&gt;1,Tabla135[[#This Row],[Desplazamiento en la Matriz]]="Impacto"),AC1424-(AC1424*Tabla135[[#This Row],[Valor del control]]),AND(Tabla135[[#This Row],[No. de Control]]=1,Tabla135[[#This Row],[Desplazamiento en la Matriz]]="Probabilidad"),E1425,AND(Tabla135[[#This Row],[No. de Control]]&gt;1,Tabla135[[#This Row],[Desplazamiento en la Matriz]]="Probabilidad"),AC1424),""),"")</f>
        <v/>
      </c>
      <c r="AD1425" s="310">
        <f>IFERROR(_xlfn.MINIFS(Tabla135[Probabilidad residual],Tabla135[Id Riesgo],Tabla135[[#This Row],[Id Riesgo]]),"")</f>
        <v>0</v>
      </c>
      <c r="AE1425" s="310">
        <f>IFERROR(_xlfn.MINIFS(Tabla135[Impacto residual],Tabla135[Id Riesgo],Tabla135[[#This Row],[Id Riesgo]]),"")</f>
        <v>0</v>
      </c>
      <c r="AF1425" s="310" t="str" cm="1">
        <f t="array" ref="AF142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25" s="310" t="str" cm="1">
        <f t="array" ref="AG142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2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25" s="213"/>
      <c r="AJ1425" s="727">
        <f>_xlfn.MINIFS(Tabla135[Probabilidad residual],Tabla135[Id Riesgo],Tabla135[[#This Row],[Id Riesgo]])</f>
        <v>0</v>
      </c>
      <c r="AK1425" s="727">
        <f>_xlfn.MINIFS(Tabla135[Impacto residual],Tabla135[Id Riesgo],Tabla135[[#This Row],[Id Riesgo]])</f>
        <v>0</v>
      </c>
      <c r="AL1425" s="727"/>
      <c r="AM1425" s="727"/>
      <c r="AN1425" s="213"/>
      <c r="AO1425" s="213"/>
      <c r="AP1425" s="213"/>
      <c r="AQ1425" s="213"/>
      <c r="AR1425" s="213"/>
      <c r="AS1425" s="213"/>
      <c r="AT1425" s="213"/>
      <c r="AU1425" s="213"/>
      <c r="AV1425" s="213"/>
      <c r="AW1425" s="213"/>
      <c r="AX1425" s="213"/>
      <c r="AY1425" s="213"/>
    </row>
    <row r="1426" spans="1:51" ht="14.6" x14ac:dyDescent="0.4">
      <c r="A1426" s="735" t="str">
        <f>Tabla135[[#This Row],[Id Riesgo]]</f>
        <v>RC142</v>
      </c>
      <c r="B1426" s="736" t="str">
        <f>Tabla135[[#This Row],[Riesgo]]</f>
        <v/>
      </c>
      <c r="C1426" s="742" t="b">
        <f>Tabla135[[#This Row],[Identificado en paso 1 y 2?]]</f>
        <v>0</v>
      </c>
      <c r="D1426" s="727" t="str">
        <f>_xlfn.XLOOKUP(Tabla135[[#This Row],[Id Riesgo]],Tabla13[Id Riesgo],Tabla13[Probabilidad],"",1)</f>
        <v/>
      </c>
      <c r="E1426" s="727" t="str">
        <f>IF(C1426=TRUE,_xlfn.XLOOKUP(Tabla135[[#This Row],[Id Riesgo]],Tabla13[Id Riesgo],Tabla13[Porcentaje Impacto],"",1),"")</f>
        <v/>
      </c>
      <c r="F1426" s="290" t="str">
        <f t="shared" si="141"/>
        <v>RC142</v>
      </c>
      <c r="G1426" s="415" t="b">
        <f>_xlfn.XLOOKUP(F1426,Tabla13[Id Riesgo],Tabla13[Registro diligenciado],FALSE,1)</f>
        <v>0</v>
      </c>
      <c r="H1426" s="290" t="str">
        <f>IF(G1426,_xlfn.XLOOKUP(F1426,Tabla6[Id Riesgo],Tabla6[DESCRIPCIÓN DEL RIESGO],FALSE,1),"")</f>
        <v/>
      </c>
      <c r="I1426" s="327" t="str">
        <f>_xlfn.XLOOKUP(Tabla135[[#This Row],[Id Riesgo]],Tabla13[Id Riesgo],Tabla13[Probabilidad])</f>
        <v/>
      </c>
      <c r="J1426" s="327" t="str">
        <f>_xlfn.XLOOKUP(Tabla135[[#This Row],[Id Riesgo]],Tabla13[Id Riesgo],Tabla13[Porcentaje Impacto],"",1)</f>
        <v/>
      </c>
      <c r="K1426" s="311">
        <v>5</v>
      </c>
      <c r="L1426" s="314"/>
      <c r="M1426" s="314"/>
      <c r="N1426" s="314"/>
      <c r="O1426" s="295"/>
      <c r="P1426" s="314"/>
      <c r="Q1426" s="328" t="str">
        <f>_xlfn.TEXTJOIN(" ",TRUE,Tabla135[[#This Row],[Actividad - Acción ¿Qué?
Inicia con verbo]],Tabla135[[#This Row],[Complemento
(Observaciones o desviaciones)]])</f>
        <v/>
      </c>
      <c r="R1426" s="295"/>
      <c r="S1426" s="327" t="str">
        <f>_xlfn.XLOOKUP(Tabla135[[#This Row],[Tipo de control]],Tabla7[Tipo de control],Tabla7[Peso],"",1)</f>
        <v/>
      </c>
      <c r="T1426" s="290" t="str">
        <f>_xlfn.XLOOKUP(Tabla135[[#This Row],[Tipo de control]],Tabla7[Tipo de control],Tabla7[Afectación matriz],"",1)</f>
        <v/>
      </c>
      <c r="U1426" s="295"/>
      <c r="V1426" s="327" t="str">
        <f>_xlfn.XLOOKUP(Tabla135[[#This Row],[Implementación]],Tabla11[Implementación],Tabla11[Peso],"",1)</f>
        <v/>
      </c>
      <c r="W1426" s="295"/>
      <c r="X1426" s="295"/>
      <c r="Y1426" s="295"/>
      <c r="Z1426" s="295"/>
      <c r="AA1426" s="310" t="str">
        <f>IFERROR(Tabla135[[#This Row],[Peso del control]]+Tabla135[[#This Row],[Peso de la implementación]],"")</f>
        <v/>
      </c>
      <c r="AB1426" s="310" t="str" cm="1">
        <f t="array" ref="AB1426">IFERROR(IF(Tabla135[[#This Row],[Registro diligenciado]]=TRUE,_xlfn.IFS(AND(Tabla135[[#This Row],[No. de Control]]=1,Tabla135[[#This Row],[Desplazamiento en la Matriz]]="Probabilidad"),D1426-(D1426*Tabla135[[#This Row],[Valor del control]]),AND(Tabla135[[#This Row],[No. de Control]]&gt;1,Tabla135[[#This Row],[Desplazamiento en la Matriz]]="Probabilidad"),AB1425-(AB1425*Tabla135[[#This Row],[Valor del control]]),AND(Tabla135[[#This Row],[No. de Control]]=1,Tabla135[[#This Row],[Desplazamiento en la Matriz]]="Impacto"),D1426,AND(Tabla135[[#This Row],[No. de Control]]&gt;1,Tabla135[[#This Row],[Desplazamiento en la Matriz]]="Impacto"),AB1425),""),"")</f>
        <v/>
      </c>
      <c r="AC1426" s="310" t="str" cm="1">
        <f t="array" ref="AC1426">IFERROR(IF(Tabla135[[#This Row],[Registro diligenciado]]=TRUE,_xlfn.IFS(AND(Tabla135[[#This Row],[No. de Control]]=1,Tabla135[[#This Row],[Desplazamiento en la Matriz]]="Impacto"),E1426-(E1426*Tabla135[[#This Row],[Valor del control]]),AND(Tabla135[[#This Row],[No. de Control]]&gt;1,Tabla135[[#This Row],[Desplazamiento en la Matriz]]="Impacto"),AC1425-(AC1425*Tabla135[[#This Row],[Valor del control]]),AND(Tabla135[[#This Row],[No. de Control]]=1,Tabla135[[#This Row],[Desplazamiento en la Matriz]]="Probabilidad"),E1426,AND(Tabla135[[#This Row],[No. de Control]]&gt;1,Tabla135[[#This Row],[Desplazamiento en la Matriz]]="Probabilidad"),AC1425),""),"")</f>
        <v/>
      </c>
      <c r="AD1426" s="310">
        <f>IFERROR(_xlfn.MINIFS(Tabla135[Probabilidad residual],Tabla135[Id Riesgo],Tabla135[[#This Row],[Id Riesgo]]),"")</f>
        <v>0</v>
      </c>
      <c r="AE1426" s="310">
        <f>IFERROR(_xlfn.MINIFS(Tabla135[Impacto residual],Tabla135[Id Riesgo],Tabla135[[#This Row],[Id Riesgo]]),"")</f>
        <v>0</v>
      </c>
      <c r="AF1426" s="310" t="str" cm="1">
        <f t="array" ref="AF142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26" s="310" t="str" cm="1">
        <f t="array" ref="AG142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2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26" s="213"/>
      <c r="AJ1426" s="727">
        <f>_xlfn.MINIFS(Tabla135[Probabilidad residual],Tabla135[Id Riesgo],Tabla135[[#This Row],[Id Riesgo]])</f>
        <v>0</v>
      </c>
      <c r="AK1426" s="727">
        <f>_xlfn.MINIFS(Tabla135[Impacto residual],Tabla135[Id Riesgo],Tabla135[[#This Row],[Id Riesgo]])</f>
        <v>0</v>
      </c>
      <c r="AL1426" s="727"/>
      <c r="AM1426" s="727"/>
      <c r="AN1426" s="213"/>
      <c r="AO1426" s="213"/>
      <c r="AP1426" s="213"/>
      <c r="AQ1426" s="213"/>
      <c r="AR1426" s="213"/>
      <c r="AS1426" s="213"/>
      <c r="AT1426" s="213"/>
      <c r="AU1426" s="213"/>
      <c r="AV1426" s="213"/>
      <c r="AW1426" s="213"/>
      <c r="AX1426" s="213"/>
      <c r="AY1426" s="213"/>
    </row>
    <row r="1427" spans="1:51" ht="14.6" x14ac:dyDescent="0.4">
      <c r="A1427" s="735" t="str">
        <f>Tabla135[[#This Row],[Id Riesgo]]</f>
        <v>RC142</v>
      </c>
      <c r="B1427" s="736" t="str">
        <f>Tabla135[[#This Row],[Riesgo]]</f>
        <v/>
      </c>
      <c r="C1427" s="742" t="b">
        <f>Tabla135[[#This Row],[Identificado en paso 1 y 2?]]</f>
        <v>0</v>
      </c>
      <c r="D1427" s="727" t="str">
        <f>_xlfn.XLOOKUP(Tabla135[[#This Row],[Id Riesgo]],Tabla13[Id Riesgo],Tabla13[Probabilidad],"",1)</f>
        <v/>
      </c>
      <c r="E1427" s="727" t="str">
        <f>IF(C1427=TRUE,_xlfn.XLOOKUP(Tabla135[[#This Row],[Id Riesgo]],Tabla13[Id Riesgo],Tabla13[Porcentaje Impacto],"",1),"")</f>
        <v/>
      </c>
      <c r="F1427" s="290" t="str">
        <f t="shared" si="141"/>
        <v>RC142</v>
      </c>
      <c r="G1427" s="415" t="b">
        <f>_xlfn.XLOOKUP(F1427,Tabla13[Id Riesgo],Tabla13[Registro diligenciado],FALSE,1)</f>
        <v>0</v>
      </c>
      <c r="H1427" s="290" t="str">
        <f>IF(G1427,_xlfn.XLOOKUP(F1427,Tabla6[Id Riesgo],Tabla6[DESCRIPCIÓN DEL RIESGO],FALSE,1),"")</f>
        <v/>
      </c>
      <c r="I1427" s="327" t="str">
        <f>_xlfn.XLOOKUP(Tabla135[[#This Row],[Id Riesgo]],Tabla13[Id Riesgo],Tabla13[Probabilidad])</f>
        <v/>
      </c>
      <c r="J1427" s="327" t="str">
        <f>_xlfn.XLOOKUP(Tabla135[[#This Row],[Id Riesgo]],Tabla13[Id Riesgo],Tabla13[Porcentaje Impacto],"",1)</f>
        <v/>
      </c>
      <c r="K1427" s="311">
        <v>6</v>
      </c>
      <c r="L1427" s="314"/>
      <c r="M1427" s="314"/>
      <c r="N1427" s="314"/>
      <c r="O1427" s="295"/>
      <c r="P1427" s="314"/>
      <c r="Q1427" s="328" t="str">
        <f>_xlfn.TEXTJOIN(" ",TRUE,Tabla135[[#This Row],[Actividad - Acción ¿Qué?
Inicia con verbo]],Tabla135[[#This Row],[Complemento
(Observaciones o desviaciones)]])</f>
        <v/>
      </c>
      <c r="R1427" s="295"/>
      <c r="S1427" s="327" t="str">
        <f>_xlfn.XLOOKUP(Tabla135[[#This Row],[Tipo de control]],Tabla7[Tipo de control],Tabla7[Peso],"",1)</f>
        <v/>
      </c>
      <c r="T1427" s="290" t="str">
        <f>_xlfn.XLOOKUP(Tabla135[[#This Row],[Tipo de control]],Tabla7[Tipo de control],Tabla7[Afectación matriz],"",1)</f>
        <v/>
      </c>
      <c r="U1427" s="295"/>
      <c r="V1427" s="327" t="str">
        <f>_xlfn.XLOOKUP(Tabla135[[#This Row],[Implementación]],Tabla11[Implementación],Tabla11[Peso],"",1)</f>
        <v/>
      </c>
      <c r="W1427" s="295"/>
      <c r="X1427" s="295"/>
      <c r="Y1427" s="295"/>
      <c r="Z1427" s="295"/>
      <c r="AA1427" s="310" t="str">
        <f>IFERROR(Tabla135[[#This Row],[Peso del control]]+Tabla135[[#This Row],[Peso de la implementación]],"")</f>
        <v/>
      </c>
      <c r="AB1427" s="310" t="str" cm="1">
        <f t="array" ref="AB1427">IFERROR(IF(Tabla135[[#This Row],[Registro diligenciado]]=TRUE,_xlfn.IFS(AND(Tabla135[[#This Row],[No. de Control]]=1,Tabla135[[#This Row],[Desplazamiento en la Matriz]]="Probabilidad"),D1427-(D1427*Tabla135[[#This Row],[Valor del control]]),AND(Tabla135[[#This Row],[No. de Control]]&gt;1,Tabla135[[#This Row],[Desplazamiento en la Matriz]]="Probabilidad"),AB1426-(AB1426*Tabla135[[#This Row],[Valor del control]]),AND(Tabla135[[#This Row],[No. de Control]]=1,Tabla135[[#This Row],[Desplazamiento en la Matriz]]="Impacto"),D1427,AND(Tabla135[[#This Row],[No. de Control]]&gt;1,Tabla135[[#This Row],[Desplazamiento en la Matriz]]="Impacto"),AB1426),""),"")</f>
        <v/>
      </c>
      <c r="AC1427" s="310" t="str" cm="1">
        <f t="array" ref="AC1427">IFERROR(IF(Tabla135[[#This Row],[Registro diligenciado]]=TRUE,_xlfn.IFS(AND(Tabla135[[#This Row],[No. de Control]]=1,Tabla135[[#This Row],[Desplazamiento en la Matriz]]="Impacto"),E1427-(E1427*Tabla135[[#This Row],[Valor del control]]),AND(Tabla135[[#This Row],[No. de Control]]&gt;1,Tabla135[[#This Row],[Desplazamiento en la Matriz]]="Impacto"),AC1426-(AC1426*Tabla135[[#This Row],[Valor del control]]),AND(Tabla135[[#This Row],[No. de Control]]=1,Tabla135[[#This Row],[Desplazamiento en la Matriz]]="Probabilidad"),E1427,AND(Tabla135[[#This Row],[No. de Control]]&gt;1,Tabla135[[#This Row],[Desplazamiento en la Matriz]]="Probabilidad"),AC1426),""),"")</f>
        <v/>
      </c>
      <c r="AD1427" s="310">
        <f>IFERROR(_xlfn.MINIFS(Tabla135[Probabilidad residual],Tabla135[Id Riesgo],Tabla135[[#This Row],[Id Riesgo]]),"")</f>
        <v>0</v>
      </c>
      <c r="AE1427" s="310">
        <f>IFERROR(_xlfn.MINIFS(Tabla135[Impacto residual],Tabla135[Id Riesgo],Tabla135[[#This Row],[Id Riesgo]]),"")</f>
        <v>0</v>
      </c>
      <c r="AF1427" s="310" t="str" cm="1">
        <f t="array" ref="AF142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27" s="310" t="str" cm="1">
        <f t="array" ref="AG142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2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27" s="213"/>
      <c r="AJ1427" s="727">
        <f>_xlfn.MINIFS(Tabla135[Probabilidad residual],Tabla135[Id Riesgo],Tabla135[[#This Row],[Id Riesgo]])</f>
        <v>0</v>
      </c>
      <c r="AK1427" s="727">
        <f>_xlfn.MINIFS(Tabla135[Impacto residual],Tabla135[Id Riesgo],Tabla135[[#This Row],[Id Riesgo]])</f>
        <v>0</v>
      </c>
      <c r="AL1427" s="727"/>
      <c r="AM1427" s="727"/>
      <c r="AN1427" s="213"/>
      <c r="AO1427" s="213"/>
      <c r="AP1427" s="213"/>
      <c r="AQ1427" s="213"/>
      <c r="AR1427" s="213"/>
      <c r="AS1427" s="213"/>
      <c r="AT1427" s="213"/>
      <c r="AU1427" s="213"/>
      <c r="AV1427" s="213"/>
      <c r="AW1427" s="213"/>
      <c r="AX1427" s="213"/>
      <c r="AY1427" s="213"/>
    </row>
    <row r="1428" spans="1:51" ht="14.6" x14ac:dyDescent="0.4">
      <c r="A1428" s="735" t="str">
        <f>Tabla135[[#This Row],[Id Riesgo]]</f>
        <v>RC142</v>
      </c>
      <c r="B1428" s="736" t="str">
        <f>Tabla135[[#This Row],[Riesgo]]</f>
        <v/>
      </c>
      <c r="C1428" s="742" t="b">
        <f>Tabla135[[#This Row],[Identificado en paso 1 y 2?]]</f>
        <v>0</v>
      </c>
      <c r="D1428" s="727" t="str">
        <f>_xlfn.XLOOKUP(Tabla135[[#This Row],[Id Riesgo]],Tabla13[Id Riesgo],Tabla13[Probabilidad],"",1)</f>
        <v/>
      </c>
      <c r="E1428" s="727" t="str">
        <f>IF(C1428=TRUE,_xlfn.XLOOKUP(Tabla135[[#This Row],[Id Riesgo]],Tabla13[Id Riesgo],Tabla13[Porcentaje Impacto],"",1),"")</f>
        <v/>
      </c>
      <c r="F1428" s="290" t="str">
        <f t="shared" si="141"/>
        <v>RC142</v>
      </c>
      <c r="G1428" s="415" t="b">
        <f>_xlfn.XLOOKUP(F1428,Tabla13[Id Riesgo],Tabla13[Registro diligenciado],FALSE,1)</f>
        <v>0</v>
      </c>
      <c r="H1428" s="290" t="str">
        <f>IF(G1428,_xlfn.XLOOKUP(F1428,Tabla6[Id Riesgo],Tabla6[DESCRIPCIÓN DEL RIESGO],FALSE,1),"")</f>
        <v/>
      </c>
      <c r="I1428" s="327" t="str">
        <f>_xlfn.XLOOKUP(Tabla135[[#This Row],[Id Riesgo]],Tabla13[Id Riesgo],Tabla13[Probabilidad])</f>
        <v/>
      </c>
      <c r="J1428" s="327" t="str">
        <f>_xlfn.XLOOKUP(Tabla135[[#This Row],[Id Riesgo]],Tabla13[Id Riesgo],Tabla13[Porcentaje Impacto],"",1)</f>
        <v/>
      </c>
      <c r="K1428" s="311">
        <v>7</v>
      </c>
      <c r="L1428" s="314"/>
      <c r="M1428" s="314"/>
      <c r="N1428" s="314"/>
      <c r="O1428" s="295"/>
      <c r="P1428" s="314"/>
      <c r="Q1428" s="328" t="str">
        <f>_xlfn.TEXTJOIN(" ",TRUE,Tabla135[[#This Row],[Actividad - Acción ¿Qué?
Inicia con verbo]],Tabla135[[#This Row],[Complemento
(Observaciones o desviaciones)]])</f>
        <v/>
      </c>
      <c r="R1428" s="295"/>
      <c r="S1428" s="327" t="str">
        <f>_xlfn.XLOOKUP(Tabla135[[#This Row],[Tipo de control]],Tabla7[Tipo de control],Tabla7[Peso],"",1)</f>
        <v/>
      </c>
      <c r="T1428" s="290" t="str">
        <f>_xlfn.XLOOKUP(Tabla135[[#This Row],[Tipo de control]],Tabla7[Tipo de control],Tabla7[Afectación matriz],"",1)</f>
        <v/>
      </c>
      <c r="U1428" s="295"/>
      <c r="V1428" s="327" t="str">
        <f>_xlfn.XLOOKUP(Tabla135[[#This Row],[Implementación]],Tabla11[Implementación],Tabla11[Peso],"",1)</f>
        <v/>
      </c>
      <c r="W1428" s="295"/>
      <c r="X1428" s="295"/>
      <c r="Y1428" s="295"/>
      <c r="Z1428" s="295"/>
      <c r="AA1428" s="310" t="str">
        <f>IFERROR(Tabla135[[#This Row],[Peso del control]]+Tabla135[[#This Row],[Peso de la implementación]],"")</f>
        <v/>
      </c>
      <c r="AB1428" s="310" t="str" cm="1">
        <f t="array" ref="AB1428">IFERROR(IF(Tabla135[[#This Row],[Registro diligenciado]]=TRUE,_xlfn.IFS(AND(Tabla135[[#This Row],[No. de Control]]=1,Tabla135[[#This Row],[Desplazamiento en la Matriz]]="Probabilidad"),D1428-(D1428*Tabla135[[#This Row],[Valor del control]]),AND(Tabla135[[#This Row],[No. de Control]]&gt;1,Tabla135[[#This Row],[Desplazamiento en la Matriz]]="Probabilidad"),AB1427-(AB1427*Tabla135[[#This Row],[Valor del control]]),AND(Tabla135[[#This Row],[No. de Control]]=1,Tabla135[[#This Row],[Desplazamiento en la Matriz]]="Impacto"),D1428,AND(Tabla135[[#This Row],[No. de Control]]&gt;1,Tabla135[[#This Row],[Desplazamiento en la Matriz]]="Impacto"),AB1427),""),"")</f>
        <v/>
      </c>
      <c r="AC1428" s="310" t="str" cm="1">
        <f t="array" ref="AC1428">IFERROR(IF(Tabla135[[#This Row],[Registro diligenciado]]=TRUE,_xlfn.IFS(AND(Tabla135[[#This Row],[No. de Control]]=1,Tabla135[[#This Row],[Desplazamiento en la Matriz]]="Impacto"),E1428-(E1428*Tabla135[[#This Row],[Valor del control]]),AND(Tabla135[[#This Row],[No. de Control]]&gt;1,Tabla135[[#This Row],[Desplazamiento en la Matriz]]="Impacto"),AC1427-(AC1427*Tabla135[[#This Row],[Valor del control]]),AND(Tabla135[[#This Row],[No. de Control]]=1,Tabla135[[#This Row],[Desplazamiento en la Matriz]]="Probabilidad"),E1428,AND(Tabla135[[#This Row],[No. de Control]]&gt;1,Tabla135[[#This Row],[Desplazamiento en la Matriz]]="Probabilidad"),AC1427),""),"")</f>
        <v/>
      </c>
      <c r="AD1428" s="310">
        <f>IFERROR(_xlfn.MINIFS(Tabla135[Probabilidad residual],Tabla135[Id Riesgo],Tabla135[[#This Row],[Id Riesgo]]),"")</f>
        <v>0</v>
      </c>
      <c r="AE1428" s="310">
        <f>IFERROR(_xlfn.MINIFS(Tabla135[Impacto residual],Tabla135[Id Riesgo],Tabla135[[#This Row],[Id Riesgo]]),"")</f>
        <v>0</v>
      </c>
      <c r="AF1428" s="310" t="str" cm="1">
        <f t="array" ref="AF142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28" s="310" t="str" cm="1">
        <f t="array" ref="AG142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2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28" s="213"/>
      <c r="AJ1428" s="727">
        <f>_xlfn.MINIFS(Tabla135[Probabilidad residual],Tabla135[Id Riesgo],Tabla135[[#This Row],[Id Riesgo]])</f>
        <v>0</v>
      </c>
      <c r="AK1428" s="727">
        <f>_xlfn.MINIFS(Tabla135[Impacto residual],Tabla135[Id Riesgo],Tabla135[[#This Row],[Id Riesgo]])</f>
        <v>0</v>
      </c>
      <c r="AL1428" s="727"/>
      <c r="AM1428" s="727"/>
      <c r="AN1428" s="213"/>
      <c r="AO1428" s="213"/>
      <c r="AP1428" s="213"/>
      <c r="AQ1428" s="213"/>
      <c r="AR1428" s="213"/>
      <c r="AS1428" s="213"/>
      <c r="AT1428" s="213"/>
      <c r="AU1428" s="213"/>
      <c r="AV1428" s="213"/>
      <c r="AW1428" s="213"/>
      <c r="AX1428" s="213"/>
      <c r="AY1428" s="213"/>
    </row>
    <row r="1429" spans="1:51" ht="14.6" x14ac:dyDescent="0.4">
      <c r="A1429" s="735" t="str">
        <f>Tabla135[[#This Row],[Id Riesgo]]</f>
        <v>RC142</v>
      </c>
      <c r="B1429" s="736" t="str">
        <f>Tabla135[[#This Row],[Riesgo]]</f>
        <v/>
      </c>
      <c r="C1429" s="742" t="b">
        <f>Tabla135[[#This Row],[Identificado en paso 1 y 2?]]</f>
        <v>0</v>
      </c>
      <c r="D1429" s="727" t="str">
        <f>_xlfn.XLOOKUP(Tabla135[[#This Row],[Id Riesgo]],Tabla13[Id Riesgo],Tabla13[Probabilidad],"",1)</f>
        <v/>
      </c>
      <c r="E1429" s="727" t="str">
        <f>IF(C1429=TRUE,_xlfn.XLOOKUP(Tabla135[[#This Row],[Id Riesgo]],Tabla13[Id Riesgo],Tabla13[Porcentaje Impacto],"",1),"")</f>
        <v/>
      </c>
      <c r="F1429" s="290" t="str">
        <f t="shared" si="141"/>
        <v>RC142</v>
      </c>
      <c r="G1429" s="415" t="b">
        <f>_xlfn.XLOOKUP(F1429,Tabla13[Id Riesgo],Tabla13[Registro diligenciado],FALSE,1)</f>
        <v>0</v>
      </c>
      <c r="H1429" s="290" t="str">
        <f>IF(G1429,_xlfn.XLOOKUP(F1429,Tabla6[Id Riesgo],Tabla6[DESCRIPCIÓN DEL RIESGO],FALSE,1),"")</f>
        <v/>
      </c>
      <c r="I1429" s="327" t="str">
        <f>_xlfn.XLOOKUP(Tabla135[[#This Row],[Id Riesgo]],Tabla13[Id Riesgo],Tabla13[Probabilidad])</f>
        <v/>
      </c>
      <c r="J1429" s="327" t="str">
        <f>_xlfn.XLOOKUP(Tabla135[[#This Row],[Id Riesgo]],Tabla13[Id Riesgo],Tabla13[Porcentaje Impacto],"",1)</f>
        <v/>
      </c>
      <c r="K1429" s="311">
        <v>8</v>
      </c>
      <c r="L1429" s="314"/>
      <c r="M1429" s="314"/>
      <c r="N1429" s="314"/>
      <c r="O1429" s="295"/>
      <c r="P1429" s="314"/>
      <c r="Q1429" s="328" t="str">
        <f>_xlfn.TEXTJOIN(" ",TRUE,Tabla135[[#This Row],[Actividad - Acción ¿Qué?
Inicia con verbo]],Tabla135[[#This Row],[Complemento
(Observaciones o desviaciones)]])</f>
        <v/>
      </c>
      <c r="R1429" s="295"/>
      <c r="S1429" s="327" t="str">
        <f>_xlfn.XLOOKUP(Tabla135[[#This Row],[Tipo de control]],Tabla7[Tipo de control],Tabla7[Peso],"",1)</f>
        <v/>
      </c>
      <c r="T1429" s="290" t="str">
        <f>_xlfn.XLOOKUP(Tabla135[[#This Row],[Tipo de control]],Tabla7[Tipo de control],Tabla7[Afectación matriz],"",1)</f>
        <v/>
      </c>
      <c r="U1429" s="295"/>
      <c r="V1429" s="327" t="str">
        <f>_xlfn.XLOOKUP(Tabla135[[#This Row],[Implementación]],Tabla11[Implementación],Tabla11[Peso],"",1)</f>
        <v/>
      </c>
      <c r="W1429" s="295"/>
      <c r="X1429" s="295"/>
      <c r="Y1429" s="295"/>
      <c r="Z1429" s="295"/>
      <c r="AA1429" s="310" t="str">
        <f>IFERROR(Tabla135[[#This Row],[Peso del control]]+Tabla135[[#This Row],[Peso de la implementación]],"")</f>
        <v/>
      </c>
      <c r="AB1429" s="310" t="str" cm="1">
        <f t="array" ref="AB1429">IFERROR(IF(Tabla135[[#This Row],[Registro diligenciado]]=TRUE,_xlfn.IFS(AND(Tabla135[[#This Row],[No. de Control]]=1,Tabla135[[#This Row],[Desplazamiento en la Matriz]]="Probabilidad"),D1429-(D1429*Tabla135[[#This Row],[Valor del control]]),AND(Tabla135[[#This Row],[No. de Control]]&gt;1,Tabla135[[#This Row],[Desplazamiento en la Matriz]]="Probabilidad"),AB1428-(AB1428*Tabla135[[#This Row],[Valor del control]]),AND(Tabla135[[#This Row],[No. de Control]]=1,Tabla135[[#This Row],[Desplazamiento en la Matriz]]="Impacto"),D1429,AND(Tabla135[[#This Row],[No. de Control]]&gt;1,Tabla135[[#This Row],[Desplazamiento en la Matriz]]="Impacto"),AB1428),""),"")</f>
        <v/>
      </c>
      <c r="AC1429" s="310" t="str" cm="1">
        <f t="array" ref="AC1429">IFERROR(IF(Tabla135[[#This Row],[Registro diligenciado]]=TRUE,_xlfn.IFS(AND(Tabla135[[#This Row],[No. de Control]]=1,Tabla135[[#This Row],[Desplazamiento en la Matriz]]="Impacto"),E1429-(E1429*Tabla135[[#This Row],[Valor del control]]),AND(Tabla135[[#This Row],[No. de Control]]&gt;1,Tabla135[[#This Row],[Desplazamiento en la Matriz]]="Impacto"),AC1428-(AC1428*Tabla135[[#This Row],[Valor del control]]),AND(Tabla135[[#This Row],[No. de Control]]=1,Tabla135[[#This Row],[Desplazamiento en la Matriz]]="Probabilidad"),E1429,AND(Tabla135[[#This Row],[No. de Control]]&gt;1,Tabla135[[#This Row],[Desplazamiento en la Matriz]]="Probabilidad"),AC1428),""),"")</f>
        <v/>
      </c>
      <c r="AD1429" s="310">
        <f>IFERROR(_xlfn.MINIFS(Tabla135[Probabilidad residual],Tabla135[Id Riesgo],Tabla135[[#This Row],[Id Riesgo]]),"")</f>
        <v>0</v>
      </c>
      <c r="AE1429" s="310">
        <f>IFERROR(_xlfn.MINIFS(Tabla135[Impacto residual],Tabla135[Id Riesgo],Tabla135[[#This Row],[Id Riesgo]]),"")</f>
        <v>0</v>
      </c>
      <c r="AF1429" s="310" t="str" cm="1">
        <f t="array" ref="AF142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29" s="310" t="str" cm="1">
        <f t="array" ref="AG142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2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29" s="213"/>
      <c r="AJ1429" s="727">
        <f>_xlfn.MINIFS(Tabla135[Probabilidad residual],Tabla135[Id Riesgo],Tabla135[[#This Row],[Id Riesgo]])</f>
        <v>0</v>
      </c>
      <c r="AK1429" s="727">
        <f>_xlfn.MINIFS(Tabla135[Impacto residual],Tabla135[Id Riesgo],Tabla135[[#This Row],[Id Riesgo]])</f>
        <v>0</v>
      </c>
      <c r="AL1429" s="727"/>
      <c r="AM1429" s="727"/>
      <c r="AN1429" s="213"/>
      <c r="AO1429" s="213"/>
      <c r="AP1429" s="213"/>
      <c r="AQ1429" s="213"/>
      <c r="AR1429" s="213"/>
      <c r="AS1429" s="213"/>
      <c r="AT1429" s="213"/>
      <c r="AU1429" s="213"/>
      <c r="AV1429" s="213"/>
      <c r="AW1429" s="213"/>
      <c r="AX1429" s="213"/>
      <c r="AY1429" s="213"/>
    </row>
    <row r="1430" spans="1:51" ht="14.6" x14ac:dyDescent="0.4">
      <c r="A1430" s="735" t="str">
        <f>Tabla135[[#This Row],[Id Riesgo]]</f>
        <v>RC142</v>
      </c>
      <c r="B1430" s="736" t="str">
        <f>Tabla135[[#This Row],[Riesgo]]</f>
        <v/>
      </c>
      <c r="C1430" s="742" t="b">
        <f>Tabla135[[#This Row],[Identificado en paso 1 y 2?]]</f>
        <v>0</v>
      </c>
      <c r="D1430" s="727" t="str">
        <f>_xlfn.XLOOKUP(Tabla135[[#This Row],[Id Riesgo]],Tabla13[Id Riesgo],Tabla13[Probabilidad],"",1)</f>
        <v/>
      </c>
      <c r="E1430" s="727" t="str">
        <f>IF(C1430=TRUE,_xlfn.XLOOKUP(Tabla135[[#This Row],[Id Riesgo]],Tabla13[Id Riesgo],Tabla13[Porcentaje Impacto],"",1),"")</f>
        <v/>
      </c>
      <c r="F1430" s="290" t="str">
        <f t="shared" si="141"/>
        <v>RC142</v>
      </c>
      <c r="G1430" s="415" t="b">
        <f>_xlfn.XLOOKUP(F1430,Tabla13[Id Riesgo],Tabla13[Registro diligenciado],FALSE,1)</f>
        <v>0</v>
      </c>
      <c r="H1430" s="290" t="str">
        <f>IF(G1430,_xlfn.XLOOKUP(F1430,Tabla6[Id Riesgo],Tabla6[DESCRIPCIÓN DEL RIESGO],FALSE,1),"")</f>
        <v/>
      </c>
      <c r="I1430" s="327" t="str">
        <f>_xlfn.XLOOKUP(Tabla135[[#This Row],[Id Riesgo]],Tabla13[Id Riesgo],Tabla13[Probabilidad])</f>
        <v/>
      </c>
      <c r="J1430" s="327" t="str">
        <f>_xlfn.XLOOKUP(Tabla135[[#This Row],[Id Riesgo]],Tabla13[Id Riesgo],Tabla13[Porcentaje Impacto],"",1)</f>
        <v/>
      </c>
      <c r="K1430" s="311">
        <v>9</v>
      </c>
      <c r="L1430" s="314"/>
      <c r="M1430" s="314"/>
      <c r="N1430" s="314"/>
      <c r="O1430" s="295"/>
      <c r="P1430" s="314"/>
      <c r="Q1430" s="328" t="str">
        <f>_xlfn.TEXTJOIN(" ",TRUE,Tabla135[[#This Row],[Actividad - Acción ¿Qué?
Inicia con verbo]],Tabla135[[#This Row],[Complemento
(Observaciones o desviaciones)]])</f>
        <v/>
      </c>
      <c r="R1430" s="295"/>
      <c r="S1430" s="327" t="str">
        <f>_xlfn.XLOOKUP(Tabla135[[#This Row],[Tipo de control]],Tabla7[Tipo de control],Tabla7[Peso],"",1)</f>
        <v/>
      </c>
      <c r="T1430" s="290" t="str">
        <f>_xlfn.XLOOKUP(Tabla135[[#This Row],[Tipo de control]],Tabla7[Tipo de control],Tabla7[Afectación matriz],"",1)</f>
        <v/>
      </c>
      <c r="U1430" s="295"/>
      <c r="V1430" s="327" t="str">
        <f>_xlfn.XLOOKUP(Tabla135[[#This Row],[Implementación]],Tabla11[Implementación],Tabla11[Peso],"",1)</f>
        <v/>
      </c>
      <c r="W1430" s="295"/>
      <c r="X1430" s="295"/>
      <c r="Y1430" s="295"/>
      <c r="Z1430" s="295"/>
      <c r="AA1430" s="310" t="str">
        <f>IFERROR(Tabla135[[#This Row],[Peso del control]]+Tabla135[[#This Row],[Peso de la implementación]],"")</f>
        <v/>
      </c>
      <c r="AB1430" s="310" t="str" cm="1">
        <f t="array" ref="AB1430">IFERROR(IF(Tabla135[[#This Row],[Registro diligenciado]]=TRUE,_xlfn.IFS(AND(Tabla135[[#This Row],[No. de Control]]=1,Tabla135[[#This Row],[Desplazamiento en la Matriz]]="Probabilidad"),D1430-(D1430*Tabla135[[#This Row],[Valor del control]]),AND(Tabla135[[#This Row],[No. de Control]]&gt;1,Tabla135[[#This Row],[Desplazamiento en la Matriz]]="Probabilidad"),AB1429-(AB1429*Tabla135[[#This Row],[Valor del control]]),AND(Tabla135[[#This Row],[No. de Control]]=1,Tabla135[[#This Row],[Desplazamiento en la Matriz]]="Impacto"),D1430,AND(Tabla135[[#This Row],[No. de Control]]&gt;1,Tabla135[[#This Row],[Desplazamiento en la Matriz]]="Impacto"),AB1429),""),"")</f>
        <v/>
      </c>
      <c r="AC1430" s="310" t="str" cm="1">
        <f t="array" ref="AC1430">IFERROR(IF(Tabla135[[#This Row],[Registro diligenciado]]=TRUE,_xlfn.IFS(AND(Tabla135[[#This Row],[No. de Control]]=1,Tabla135[[#This Row],[Desplazamiento en la Matriz]]="Impacto"),E1430-(E1430*Tabla135[[#This Row],[Valor del control]]),AND(Tabla135[[#This Row],[No. de Control]]&gt;1,Tabla135[[#This Row],[Desplazamiento en la Matriz]]="Impacto"),AC1429-(AC1429*Tabla135[[#This Row],[Valor del control]]),AND(Tabla135[[#This Row],[No. de Control]]=1,Tabla135[[#This Row],[Desplazamiento en la Matriz]]="Probabilidad"),E1430,AND(Tabla135[[#This Row],[No. de Control]]&gt;1,Tabla135[[#This Row],[Desplazamiento en la Matriz]]="Probabilidad"),AC1429),""),"")</f>
        <v/>
      </c>
      <c r="AD1430" s="310">
        <f>IFERROR(_xlfn.MINIFS(Tabla135[Probabilidad residual],Tabla135[Id Riesgo],Tabla135[[#This Row],[Id Riesgo]]),"")</f>
        <v>0</v>
      </c>
      <c r="AE1430" s="310">
        <f>IFERROR(_xlfn.MINIFS(Tabla135[Impacto residual],Tabla135[Id Riesgo],Tabla135[[#This Row],[Id Riesgo]]),"")</f>
        <v>0</v>
      </c>
      <c r="AF1430" s="310" t="str" cm="1">
        <f t="array" ref="AF143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30" s="310" t="str" cm="1">
        <f t="array" ref="AG143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3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30" s="213"/>
      <c r="AJ1430" s="727">
        <f>_xlfn.MINIFS(Tabla135[Probabilidad residual],Tabla135[Id Riesgo],Tabla135[[#This Row],[Id Riesgo]])</f>
        <v>0</v>
      </c>
      <c r="AK1430" s="727">
        <f>_xlfn.MINIFS(Tabla135[Impacto residual],Tabla135[Id Riesgo],Tabla135[[#This Row],[Id Riesgo]])</f>
        <v>0</v>
      </c>
      <c r="AL1430" s="727"/>
      <c r="AM1430" s="727"/>
      <c r="AN1430" s="213"/>
      <c r="AO1430" s="213"/>
      <c r="AP1430" s="213"/>
      <c r="AQ1430" s="213"/>
      <c r="AR1430" s="213"/>
      <c r="AS1430" s="213"/>
      <c r="AT1430" s="213"/>
      <c r="AU1430" s="213"/>
      <c r="AV1430" s="213"/>
      <c r="AW1430" s="213"/>
      <c r="AX1430" s="213"/>
      <c r="AY1430" s="213"/>
    </row>
    <row r="1431" spans="1:51" ht="14.6" x14ac:dyDescent="0.4">
      <c r="A1431" s="735" t="str">
        <f>Tabla135[[#This Row],[Id Riesgo]]</f>
        <v>RC142</v>
      </c>
      <c r="B1431" s="736" t="str">
        <f>Tabla135[[#This Row],[Riesgo]]</f>
        <v/>
      </c>
      <c r="C1431" s="742" t="b">
        <f>Tabla135[[#This Row],[Identificado en paso 1 y 2?]]</f>
        <v>0</v>
      </c>
      <c r="D1431" s="727" t="str">
        <f>_xlfn.XLOOKUP(Tabla135[[#This Row],[Id Riesgo]],Tabla13[Id Riesgo],Tabla13[Probabilidad],"",1)</f>
        <v/>
      </c>
      <c r="E1431" s="727" t="str">
        <f>IF(C1431=TRUE,_xlfn.XLOOKUP(Tabla135[[#This Row],[Id Riesgo]],Tabla13[Id Riesgo],Tabla13[Porcentaje Impacto],"",1),"")</f>
        <v/>
      </c>
      <c r="F1431" s="290" t="str">
        <f t="shared" si="141"/>
        <v>RC142</v>
      </c>
      <c r="G1431" s="415" t="b">
        <f>_xlfn.XLOOKUP(F1431,Tabla13[Id Riesgo],Tabla13[Registro diligenciado],FALSE,1)</f>
        <v>0</v>
      </c>
      <c r="H1431" s="290" t="str">
        <f>IF(G1431,_xlfn.XLOOKUP(F1431,Tabla6[Id Riesgo],Tabla6[DESCRIPCIÓN DEL RIESGO],FALSE,1),"")</f>
        <v/>
      </c>
      <c r="I1431" s="327" t="str">
        <f>_xlfn.XLOOKUP(Tabla135[[#This Row],[Id Riesgo]],Tabla13[Id Riesgo],Tabla13[Probabilidad])</f>
        <v/>
      </c>
      <c r="J1431" s="327" t="str">
        <f>_xlfn.XLOOKUP(Tabla135[[#This Row],[Id Riesgo]],Tabla13[Id Riesgo],Tabla13[Porcentaje Impacto],"",1)</f>
        <v/>
      </c>
      <c r="K1431" s="311">
        <v>10</v>
      </c>
      <c r="L1431" s="314"/>
      <c r="M1431" s="314"/>
      <c r="N1431" s="314"/>
      <c r="O1431" s="295"/>
      <c r="P1431" s="314"/>
      <c r="Q1431" s="328" t="str">
        <f>_xlfn.TEXTJOIN(" ",TRUE,Tabla135[[#This Row],[Actividad - Acción ¿Qué?
Inicia con verbo]],Tabla135[[#This Row],[Complemento
(Observaciones o desviaciones)]])</f>
        <v/>
      </c>
      <c r="R1431" s="295"/>
      <c r="S1431" s="327" t="str">
        <f>_xlfn.XLOOKUP(Tabla135[[#This Row],[Tipo de control]],Tabla7[Tipo de control],Tabla7[Peso],"",1)</f>
        <v/>
      </c>
      <c r="T1431" s="290" t="str">
        <f>_xlfn.XLOOKUP(Tabla135[[#This Row],[Tipo de control]],Tabla7[Tipo de control],Tabla7[Afectación matriz],"",1)</f>
        <v/>
      </c>
      <c r="U1431" s="295"/>
      <c r="V1431" s="327" t="str">
        <f>_xlfn.XLOOKUP(Tabla135[[#This Row],[Implementación]],Tabla11[Implementación],Tabla11[Peso],"",1)</f>
        <v/>
      </c>
      <c r="W1431" s="295"/>
      <c r="X1431" s="295"/>
      <c r="Y1431" s="295"/>
      <c r="Z1431" s="295"/>
      <c r="AA1431" s="310" t="str">
        <f>IFERROR(Tabla135[[#This Row],[Peso del control]]+Tabla135[[#This Row],[Peso de la implementación]],"")</f>
        <v/>
      </c>
      <c r="AB1431" s="310" t="str" cm="1">
        <f t="array" ref="AB1431">IFERROR(IF(Tabla135[[#This Row],[Registro diligenciado]]=TRUE,_xlfn.IFS(AND(Tabla135[[#This Row],[No. de Control]]=1,Tabla135[[#This Row],[Desplazamiento en la Matriz]]="Probabilidad"),D1431-(D1431*Tabla135[[#This Row],[Valor del control]]),AND(Tabla135[[#This Row],[No. de Control]]&gt;1,Tabla135[[#This Row],[Desplazamiento en la Matriz]]="Probabilidad"),AB1430-(AB1430*Tabla135[[#This Row],[Valor del control]]),AND(Tabla135[[#This Row],[No. de Control]]=1,Tabla135[[#This Row],[Desplazamiento en la Matriz]]="Impacto"),D1431,AND(Tabla135[[#This Row],[No. de Control]]&gt;1,Tabla135[[#This Row],[Desplazamiento en la Matriz]]="Impacto"),AB1430),""),"")</f>
        <v/>
      </c>
      <c r="AC1431" s="310" t="str" cm="1">
        <f t="array" ref="AC1431">IFERROR(IF(Tabla135[[#This Row],[Registro diligenciado]]=TRUE,_xlfn.IFS(AND(Tabla135[[#This Row],[No. de Control]]=1,Tabla135[[#This Row],[Desplazamiento en la Matriz]]="Impacto"),E1431-(E1431*Tabla135[[#This Row],[Valor del control]]),AND(Tabla135[[#This Row],[No. de Control]]&gt;1,Tabla135[[#This Row],[Desplazamiento en la Matriz]]="Impacto"),AC1430-(AC1430*Tabla135[[#This Row],[Valor del control]]),AND(Tabla135[[#This Row],[No. de Control]]=1,Tabla135[[#This Row],[Desplazamiento en la Matriz]]="Probabilidad"),E1431,AND(Tabla135[[#This Row],[No. de Control]]&gt;1,Tabla135[[#This Row],[Desplazamiento en la Matriz]]="Probabilidad"),AC1430),""),"")</f>
        <v/>
      </c>
      <c r="AD1431" s="310">
        <f>IFERROR(_xlfn.MINIFS(Tabla135[Probabilidad residual],Tabla135[Id Riesgo],Tabla135[[#This Row],[Id Riesgo]]),"")</f>
        <v>0</v>
      </c>
      <c r="AE1431" s="310">
        <f>IFERROR(_xlfn.MINIFS(Tabla135[Impacto residual],Tabla135[Id Riesgo],Tabla135[[#This Row],[Id Riesgo]]),"")</f>
        <v>0</v>
      </c>
      <c r="AF1431" s="310" t="str" cm="1">
        <f t="array" ref="AF143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31" s="310" t="str" cm="1">
        <f t="array" ref="AG143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3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31" s="213"/>
      <c r="AJ1431" s="727">
        <f>_xlfn.MINIFS(Tabla135[Probabilidad residual],Tabla135[Id Riesgo],Tabla135[[#This Row],[Id Riesgo]])</f>
        <v>0</v>
      </c>
      <c r="AK1431" s="727">
        <f>_xlfn.MINIFS(Tabla135[Impacto residual],Tabla135[Id Riesgo],Tabla135[[#This Row],[Id Riesgo]])</f>
        <v>0</v>
      </c>
      <c r="AL1431" s="727"/>
      <c r="AM1431" s="727"/>
      <c r="AN1431" s="213"/>
      <c r="AO1431" s="213"/>
      <c r="AP1431" s="213"/>
      <c r="AQ1431" s="213"/>
      <c r="AR1431" s="213"/>
      <c r="AS1431" s="213"/>
      <c r="AT1431" s="213"/>
      <c r="AU1431" s="213"/>
      <c r="AV1431" s="213"/>
      <c r="AW1431" s="213"/>
      <c r="AX1431" s="213"/>
      <c r="AY1431" s="213"/>
    </row>
    <row r="1432" spans="1:51" ht="14.6" x14ac:dyDescent="0.4">
      <c r="A1432" s="735" t="str">
        <f>Tabla135[[#This Row],[Id Riesgo]]</f>
        <v>RC143</v>
      </c>
      <c r="B1432" s="736" t="str">
        <f>Tabla135[[#This Row],[Riesgo]]</f>
        <v/>
      </c>
      <c r="C1432" s="742" t="b">
        <f>Tabla135[[#This Row],[Identificado en paso 1 y 2?]]</f>
        <v>0</v>
      </c>
      <c r="D1432" s="727" t="str">
        <f>_xlfn.XLOOKUP(Tabla135[[#This Row],[Id Riesgo]],Tabla13[Id Riesgo],Tabla13[Probabilidad],"",1)</f>
        <v/>
      </c>
      <c r="E1432" s="727" t="str">
        <f>IF(C1432=TRUE,_xlfn.XLOOKUP(Tabla135[[#This Row],[Id Riesgo]],Tabla13[Id Riesgo],Tabla13[Porcentaje Impacto],"",1),"")</f>
        <v/>
      </c>
      <c r="F1432" s="290" t="s">
        <v>274</v>
      </c>
      <c r="G1432" s="415" t="b">
        <f>_xlfn.XLOOKUP(F1432,Tabla13[Id Riesgo],Tabla13[Registro diligenciado],FALSE,1)</f>
        <v>0</v>
      </c>
      <c r="H1432" s="290" t="str">
        <f>IF(G1432,_xlfn.XLOOKUP(F1432,Tabla6[Id Riesgo],Tabla6[DESCRIPCIÓN DEL RIESGO],FALSE,1),"")</f>
        <v/>
      </c>
      <c r="I1432" s="327" t="str">
        <f>_xlfn.XLOOKUP(Tabla135[[#This Row],[Id Riesgo]],Tabla13[Id Riesgo],Tabla13[Probabilidad])</f>
        <v/>
      </c>
      <c r="J1432" s="327" t="str">
        <f>_xlfn.XLOOKUP(Tabla135[[#This Row],[Id Riesgo]],Tabla13[Id Riesgo],Tabla13[Porcentaje Impacto],"",1)</f>
        <v/>
      </c>
      <c r="K1432" s="311">
        <v>1</v>
      </c>
      <c r="L1432" s="314"/>
      <c r="M1432" s="314"/>
      <c r="N1432" s="314"/>
      <c r="O1432" s="295"/>
      <c r="P1432" s="314"/>
      <c r="Q1432" s="328" t="str">
        <f>_xlfn.TEXTJOIN(" ",TRUE,Tabla135[[#This Row],[Actividad - Acción ¿Qué?
Inicia con verbo]],Tabla135[[#This Row],[Complemento
(Observaciones o desviaciones)]])</f>
        <v/>
      </c>
      <c r="R1432" s="295"/>
      <c r="S1432" s="327" t="str">
        <f>_xlfn.XLOOKUP(Tabla135[[#This Row],[Tipo de control]],Tabla7[Tipo de control],Tabla7[Peso],"",1)</f>
        <v/>
      </c>
      <c r="T1432" s="290" t="str">
        <f>_xlfn.XLOOKUP(Tabla135[[#This Row],[Tipo de control]],Tabla7[Tipo de control],Tabla7[Afectación matriz],"",1)</f>
        <v/>
      </c>
      <c r="U1432" s="295"/>
      <c r="V1432" s="327" t="str">
        <f>_xlfn.XLOOKUP(Tabla135[[#This Row],[Implementación]],Tabla11[Implementación],Tabla11[Peso],"",1)</f>
        <v/>
      </c>
      <c r="W1432" s="295"/>
      <c r="X1432" s="295"/>
      <c r="Y1432" s="295"/>
      <c r="Z1432" s="295"/>
      <c r="AA1432" s="310" t="str">
        <f>IFERROR(Tabla135[[#This Row],[Peso del control]]+Tabla135[[#This Row],[Peso de la implementación]],"")</f>
        <v/>
      </c>
      <c r="AB1432" s="310" t="str" cm="1">
        <f t="array" ref="AB1432">IFERROR(IF(Tabla135[[#This Row],[Registro diligenciado]]=TRUE,_xlfn.IFS(AND(Tabla135[[#This Row],[No. de Control]]=1,Tabla135[[#This Row],[Desplazamiento en la Matriz]]="Probabilidad"),D1432-(D1432*Tabla135[[#This Row],[Valor del control]]),AND(Tabla135[[#This Row],[No. de Control]]&gt;1,Tabla135[[#This Row],[Desplazamiento en la Matriz]]="Probabilidad"),AB1431-(AB1431*Tabla135[[#This Row],[Valor del control]]),AND(Tabla135[[#This Row],[No. de Control]]=1,Tabla135[[#This Row],[Desplazamiento en la Matriz]]="Impacto"),D1432,AND(Tabla135[[#This Row],[No. de Control]]&gt;1,Tabla135[[#This Row],[Desplazamiento en la Matriz]]="Impacto"),AB1431),""),"")</f>
        <v/>
      </c>
      <c r="AC1432" s="310" t="str" cm="1">
        <f t="array" ref="AC1432">IFERROR(IF(Tabla135[[#This Row],[Registro diligenciado]]=TRUE,_xlfn.IFS(AND(Tabla135[[#This Row],[No. de Control]]=1,Tabla135[[#This Row],[Desplazamiento en la Matriz]]="Impacto"),E1432-(E1432*Tabla135[[#This Row],[Valor del control]]),AND(Tabla135[[#This Row],[No. de Control]]&gt;1,Tabla135[[#This Row],[Desplazamiento en la Matriz]]="Impacto"),AC1431-(AC1431*Tabla135[[#This Row],[Valor del control]]),AND(Tabla135[[#This Row],[No. de Control]]=1,Tabla135[[#This Row],[Desplazamiento en la Matriz]]="Probabilidad"),E1432,AND(Tabla135[[#This Row],[No. de Control]]&gt;1,Tabla135[[#This Row],[Desplazamiento en la Matriz]]="Probabilidad"),AC1431),""),"")</f>
        <v/>
      </c>
      <c r="AD1432" s="310">
        <f>IFERROR(_xlfn.MINIFS(Tabla135[Probabilidad residual],Tabla135[Id Riesgo],Tabla135[[#This Row],[Id Riesgo]]),"")</f>
        <v>0</v>
      </c>
      <c r="AE1432" s="310">
        <f>IFERROR(_xlfn.MINIFS(Tabla135[Impacto residual],Tabla135[Id Riesgo],Tabla135[[#This Row],[Id Riesgo]]),"")</f>
        <v>0</v>
      </c>
      <c r="AF1432" s="310" t="str" cm="1">
        <f t="array" ref="AF143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32" s="310" t="str" cm="1">
        <f t="array" ref="AG143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3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32" s="213"/>
      <c r="AJ1432" s="727">
        <f>_xlfn.MINIFS(Tabla135[Probabilidad residual],Tabla135[Id Riesgo],Tabla135[[#This Row],[Id Riesgo]])</f>
        <v>0</v>
      </c>
      <c r="AK1432" s="727">
        <f>_xlfn.MINIFS(Tabla135[Impacto residual],Tabla135[Id Riesgo],Tabla135[[#This Row],[Id Riesgo]])</f>
        <v>0</v>
      </c>
      <c r="AL1432" s="727" t="str" cm="1">
        <f t="array" ref="AL1432">IFERROR(_xlfn.IFS(AND(AJ1432&gt;=CONFIGURACIÓN!$BF$6,AJ1432&lt;=CONFIGURACIÓN!$BG$6),CONFIGURACIÓN!$BE$6,AND(AJ1432&gt;=CONFIGURACIÓN!$BF$7,AJ1432&lt;=CONFIGURACIÓN!$BG$7),CONFIGURACIÓN!$BE$7,AND(AJ1432&gt;=CONFIGURACIÓN!$BF$8,AJ1432&lt;=CONFIGURACIÓN!$BG$8),CONFIGURACIÓN!$BE$8,AND(AJ1432&gt;=CONFIGURACIÓN!$BF$9,AJ1432&lt;=CONFIGURACIÓN!$BG$9),CONFIGURACIÓN!$BE$9,AND(AJ1432&gt;=CONFIGURACIÓN!$BF$10,AJ1432&lt;=CONFIGURACIÓN!$BG$10),CONFIGURACIÓN!$BE$10),"")</f>
        <v/>
      </c>
      <c r="AM1432" s="727" t="str" cm="1">
        <f t="array" ref="AM1432">IFERROR(_xlfn.IFS(AND(AK1432&gt;=CONFIGURACIÓN!$BJ$6,AK1432&lt;=CONFIGURACIÓN!$BK$6),CONFIGURACIÓN!$BI$6,AND(AK1432&gt;=CONFIGURACIÓN!$BJ$7,AK1432&lt;=CONFIGURACIÓN!$BK$7),CONFIGURACIÓN!$BI$7,AND(AK1432&gt;=CONFIGURACIÓN!$BJ$8,AK1432&lt;=CONFIGURACIÓN!$BK$8),CONFIGURACIÓN!$BI$8,AND(AK1432&gt;=CONFIGURACIÓN!$BJ$9,AK1432&lt;=CONFIGURACIÓN!$BK$9),CONFIGURACIÓN!$BI$9,AND(AK1432&gt;=CONFIGURACIÓN!$BJ$10,AK1432&lt;=CONFIGURACIÓN!$BK$10),CONFIGURACIÓN!$BI$10),"")</f>
        <v/>
      </c>
      <c r="AN1432" s="213"/>
      <c r="AO1432" s="213"/>
      <c r="AP1432" s="213"/>
      <c r="AQ1432" s="213"/>
      <c r="AR1432" s="213"/>
      <c r="AS1432" s="213"/>
      <c r="AT1432" s="213"/>
      <c r="AU1432" s="213"/>
      <c r="AV1432" s="213"/>
      <c r="AW1432" s="213"/>
      <c r="AX1432" s="213"/>
      <c r="AY1432" s="213"/>
    </row>
    <row r="1433" spans="1:51" ht="14.6" x14ac:dyDescent="0.4">
      <c r="A1433" s="735" t="str">
        <f>Tabla135[[#This Row],[Id Riesgo]]</f>
        <v>RC143</v>
      </c>
      <c r="B1433" s="736" t="str">
        <f>Tabla135[[#This Row],[Riesgo]]</f>
        <v/>
      </c>
      <c r="C1433" s="742" t="b">
        <f>Tabla135[[#This Row],[Identificado en paso 1 y 2?]]</f>
        <v>0</v>
      </c>
      <c r="D1433" s="727" t="str">
        <f>_xlfn.XLOOKUP(Tabla135[[#This Row],[Id Riesgo]],Tabla13[Id Riesgo],Tabla13[Probabilidad],"",1)</f>
        <v/>
      </c>
      <c r="E1433" s="727" t="str">
        <f>IF(C1433=TRUE,_xlfn.XLOOKUP(Tabla135[[#This Row],[Id Riesgo]],Tabla13[Id Riesgo],Tabla13[Porcentaje Impacto],"",1),"")</f>
        <v/>
      </c>
      <c r="F1433" s="290" t="str">
        <f t="shared" ref="F1433:F1441" si="142">F1432</f>
        <v>RC143</v>
      </c>
      <c r="G1433" s="415" t="b">
        <f>_xlfn.XLOOKUP(F1433,Tabla13[Id Riesgo],Tabla13[Registro diligenciado],FALSE,1)</f>
        <v>0</v>
      </c>
      <c r="H1433" s="290" t="str">
        <f>IF(G1433,_xlfn.XLOOKUP(F1433,Tabla6[Id Riesgo],Tabla6[DESCRIPCIÓN DEL RIESGO],FALSE,1),"")</f>
        <v/>
      </c>
      <c r="I1433" s="327" t="str">
        <f>_xlfn.XLOOKUP(Tabla135[[#This Row],[Id Riesgo]],Tabla13[Id Riesgo],Tabla13[Probabilidad])</f>
        <v/>
      </c>
      <c r="J1433" s="327" t="str">
        <f>_xlfn.XLOOKUP(Tabla135[[#This Row],[Id Riesgo]],Tabla13[Id Riesgo],Tabla13[Porcentaje Impacto],"",1)</f>
        <v/>
      </c>
      <c r="K1433" s="311">
        <v>2</v>
      </c>
      <c r="L1433" s="314"/>
      <c r="M1433" s="314"/>
      <c r="N1433" s="314"/>
      <c r="O1433" s="295"/>
      <c r="P1433" s="314"/>
      <c r="Q1433" s="328" t="str">
        <f>_xlfn.TEXTJOIN(" ",TRUE,Tabla135[[#This Row],[Actividad - Acción ¿Qué?
Inicia con verbo]],Tabla135[[#This Row],[Complemento
(Observaciones o desviaciones)]])</f>
        <v/>
      </c>
      <c r="R1433" s="295"/>
      <c r="S1433" s="327" t="str">
        <f>_xlfn.XLOOKUP(Tabla135[[#This Row],[Tipo de control]],Tabla7[Tipo de control],Tabla7[Peso],"",1)</f>
        <v/>
      </c>
      <c r="T1433" s="290" t="str">
        <f>_xlfn.XLOOKUP(Tabla135[[#This Row],[Tipo de control]],Tabla7[Tipo de control],Tabla7[Afectación matriz],"",1)</f>
        <v/>
      </c>
      <c r="U1433" s="295"/>
      <c r="V1433" s="327" t="str">
        <f>_xlfn.XLOOKUP(Tabla135[[#This Row],[Implementación]],Tabla11[Implementación],Tabla11[Peso],"",1)</f>
        <v/>
      </c>
      <c r="W1433" s="295"/>
      <c r="X1433" s="295"/>
      <c r="Y1433" s="295"/>
      <c r="Z1433" s="295"/>
      <c r="AA1433" s="310" t="str">
        <f>IFERROR(Tabla135[[#This Row],[Peso del control]]+Tabla135[[#This Row],[Peso de la implementación]],"")</f>
        <v/>
      </c>
      <c r="AB1433" s="310" t="str" cm="1">
        <f t="array" ref="AB1433">IFERROR(IF(Tabla135[[#This Row],[Registro diligenciado]]=TRUE,_xlfn.IFS(AND(Tabla135[[#This Row],[No. de Control]]=1,Tabla135[[#This Row],[Desplazamiento en la Matriz]]="Probabilidad"),D1433-(D1433*Tabla135[[#This Row],[Valor del control]]),AND(Tabla135[[#This Row],[No. de Control]]&gt;1,Tabla135[[#This Row],[Desplazamiento en la Matriz]]="Probabilidad"),AB1432-(AB1432*Tabla135[[#This Row],[Valor del control]]),AND(Tabla135[[#This Row],[No. de Control]]=1,Tabla135[[#This Row],[Desplazamiento en la Matriz]]="Impacto"),D1433,AND(Tabla135[[#This Row],[No. de Control]]&gt;1,Tabla135[[#This Row],[Desplazamiento en la Matriz]]="Impacto"),AB1432),""),"")</f>
        <v/>
      </c>
      <c r="AC1433" s="310" t="str" cm="1">
        <f t="array" ref="AC1433">IFERROR(IF(Tabla135[[#This Row],[Registro diligenciado]]=TRUE,_xlfn.IFS(AND(Tabla135[[#This Row],[No. de Control]]=1,Tabla135[[#This Row],[Desplazamiento en la Matriz]]="Impacto"),E1433-(E1433*Tabla135[[#This Row],[Valor del control]]),AND(Tabla135[[#This Row],[No. de Control]]&gt;1,Tabla135[[#This Row],[Desplazamiento en la Matriz]]="Impacto"),AC1432-(AC1432*Tabla135[[#This Row],[Valor del control]]),AND(Tabla135[[#This Row],[No. de Control]]=1,Tabla135[[#This Row],[Desplazamiento en la Matriz]]="Probabilidad"),E1433,AND(Tabla135[[#This Row],[No. de Control]]&gt;1,Tabla135[[#This Row],[Desplazamiento en la Matriz]]="Probabilidad"),AC1432),""),"")</f>
        <v/>
      </c>
      <c r="AD1433" s="310">
        <f>IFERROR(_xlfn.MINIFS(Tabla135[Probabilidad residual],Tabla135[Id Riesgo],Tabla135[[#This Row],[Id Riesgo]]),"")</f>
        <v>0</v>
      </c>
      <c r="AE1433" s="310">
        <f>IFERROR(_xlfn.MINIFS(Tabla135[Impacto residual],Tabla135[Id Riesgo],Tabla135[[#This Row],[Id Riesgo]]),"")</f>
        <v>0</v>
      </c>
      <c r="AF1433" s="310" t="str" cm="1">
        <f t="array" ref="AF143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33" s="310" t="str" cm="1">
        <f t="array" ref="AG143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3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33" s="213"/>
      <c r="AJ1433" s="727">
        <f>_xlfn.MINIFS(Tabla135[Probabilidad residual],Tabla135[Id Riesgo],Tabla135[[#This Row],[Id Riesgo]])</f>
        <v>0</v>
      </c>
      <c r="AK1433" s="727">
        <f>_xlfn.MINIFS(Tabla135[Impacto residual],Tabla135[Id Riesgo],Tabla135[[#This Row],[Id Riesgo]])</f>
        <v>0</v>
      </c>
      <c r="AL1433" s="727"/>
      <c r="AM1433" s="727"/>
      <c r="AN1433" s="213"/>
      <c r="AO1433" s="213"/>
      <c r="AP1433" s="213"/>
      <c r="AQ1433" s="213"/>
      <c r="AR1433" s="213"/>
      <c r="AS1433" s="213"/>
      <c r="AT1433" s="213"/>
      <c r="AU1433" s="213"/>
      <c r="AV1433" s="213"/>
      <c r="AW1433" s="213"/>
      <c r="AX1433" s="213"/>
      <c r="AY1433" s="213"/>
    </row>
    <row r="1434" spans="1:51" ht="14.6" x14ac:dyDescent="0.4">
      <c r="A1434" s="735" t="str">
        <f>Tabla135[[#This Row],[Id Riesgo]]</f>
        <v>RC143</v>
      </c>
      <c r="B1434" s="736" t="str">
        <f>Tabla135[[#This Row],[Riesgo]]</f>
        <v/>
      </c>
      <c r="C1434" s="742" t="b">
        <f>Tabla135[[#This Row],[Identificado en paso 1 y 2?]]</f>
        <v>0</v>
      </c>
      <c r="D1434" s="727" t="str">
        <f>_xlfn.XLOOKUP(Tabla135[[#This Row],[Id Riesgo]],Tabla13[Id Riesgo],Tabla13[Probabilidad],"",1)</f>
        <v/>
      </c>
      <c r="E1434" s="727" t="str">
        <f>IF(C1434=TRUE,_xlfn.XLOOKUP(Tabla135[[#This Row],[Id Riesgo]],Tabla13[Id Riesgo],Tabla13[Porcentaje Impacto],"",1),"")</f>
        <v/>
      </c>
      <c r="F1434" s="290" t="str">
        <f t="shared" si="142"/>
        <v>RC143</v>
      </c>
      <c r="G1434" s="415" t="b">
        <f>_xlfn.XLOOKUP(F1434,Tabla13[Id Riesgo],Tabla13[Registro diligenciado],FALSE,1)</f>
        <v>0</v>
      </c>
      <c r="H1434" s="290" t="str">
        <f>IF(G1434,_xlfn.XLOOKUP(F1434,Tabla6[Id Riesgo],Tabla6[DESCRIPCIÓN DEL RIESGO],FALSE,1),"")</f>
        <v/>
      </c>
      <c r="I1434" s="327" t="str">
        <f>_xlfn.XLOOKUP(Tabla135[[#This Row],[Id Riesgo]],Tabla13[Id Riesgo],Tabla13[Probabilidad])</f>
        <v/>
      </c>
      <c r="J1434" s="327" t="str">
        <f>_xlfn.XLOOKUP(Tabla135[[#This Row],[Id Riesgo]],Tabla13[Id Riesgo],Tabla13[Porcentaje Impacto],"",1)</f>
        <v/>
      </c>
      <c r="K1434" s="311">
        <v>3</v>
      </c>
      <c r="L1434" s="314"/>
      <c r="M1434" s="314"/>
      <c r="N1434" s="314"/>
      <c r="O1434" s="295"/>
      <c r="P1434" s="314"/>
      <c r="Q1434" s="328" t="str">
        <f>_xlfn.TEXTJOIN(" ",TRUE,Tabla135[[#This Row],[Actividad - Acción ¿Qué?
Inicia con verbo]],Tabla135[[#This Row],[Complemento
(Observaciones o desviaciones)]])</f>
        <v/>
      </c>
      <c r="R1434" s="295"/>
      <c r="S1434" s="327" t="str">
        <f>_xlfn.XLOOKUP(Tabla135[[#This Row],[Tipo de control]],Tabla7[Tipo de control],Tabla7[Peso],"",1)</f>
        <v/>
      </c>
      <c r="T1434" s="290" t="str">
        <f>_xlfn.XLOOKUP(Tabla135[[#This Row],[Tipo de control]],Tabla7[Tipo de control],Tabla7[Afectación matriz],"",1)</f>
        <v/>
      </c>
      <c r="U1434" s="295"/>
      <c r="V1434" s="327" t="str">
        <f>_xlfn.XLOOKUP(Tabla135[[#This Row],[Implementación]],Tabla11[Implementación],Tabla11[Peso],"",1)</f>
        <v/>
      </c>
      <c r="W1434" s="295"/>
      <c r="X1434" s="295"/>
      <c r="Y1434" s="295"/>
      <c r="Z1434" s="295"/>
      <c r="AA1434" s="310" t="str">
        <f>IFERROR(Tabla135[[#This Row],[Peso del control]]+Tabla135[[#This Row],[Peso de la implementación]],"")</f>
        <v/>
      </c>
      <c r="AB1434" s="310" t="str" cm="1">
        <f t="array" ref="AB1434">IFERROR(IF(Tabla135[[#This Row],[Registro diligenciado]]=TRUE,_xlfn.IFS(AND(Tabla135[[#This Row],[No. de Control]]=1,Tabla135[[#This Row],[Desplazamiento en la Matriz]]="Probabilidad"),D1434-(D1434*Tabla135[[#This Row],[Valor del control]]),AND(Tabla135[[#This Row],[No. de Control]]&gt;1,Tabla135[[#This Row],[Desplazamiento en la Matriz]]="Probabilidad"),AB1433-(AB1433*Tabla135[[#This Row],[Valor del control]]),AND(Tabla135[[#This Row],[No. de Control]]=1,Tabla135[[#This Row],[Desplazamiento en la Matriz]]="Impacto"),D1434,AND(Tabla135[[#This Row],[No. de Control]]&gt;1,Tabla135[[#This Row],[Desplazamiento en la Matriz]]="Impacto"),AB1433),""),"")</f>
        <v/>
      </c>
      <c r="AC1434" s="310" t="str" cm="1">
        <f t="array" ref="AC1434">IFERROR(IF(Tabla135[[#This Row],[Registro diligenciado]]=TRUE,_xlfn.IFS(AND(Tabla135[[#This Row],[No. de Control]]=1,Tabla135[[#This Row],[Desplazamiento en la Matriz]]="Impacto"),E1434-(E1434*Tabla135[[#This Row],[Valor del control]]),AND(Tabla135[[#This Row],[No. de Control]]&gt;1,Tabla135[[#This Row],[Desplazamiento en la Matriz]]="Impacto"),AC1433-(AC1433*Tabla135[[#This Row],[Valor del control]]),AND(Tabla135[[#This Row],[No. de Control]]=1,Tabla135[[#This Row],[Desplazamiento en la Matriz]]="Probabilidad"),E1434,AND(Tabla135[[#This Row],[No. de Control]]&gt;1,Tabla135[[#This Row],[Desplazamiento en la Matriz]]="Probabilidad"),AC1433),""),"")</f>
        <v/>
      </c>
      <c r="AD1434" s="310">
        <f>IFERROR(_xlfn.MINIFS(Tabla135[Probabilidad residual],Tabla135[Id Riesgo],Tabla135[[#This Row],[Id Riesgo]]),"")</f>
        <v>0</v>
      </c>
      <c r="AE1434" s="310">
        <f>IFERROR(_xlfn.MINIFS(Tabla135[Impacto residual],Tabla135[Id Riesgo],Tabla135[[#This Row],[Id Riesgo]]),"")</f>
        <v>0</v>
      </c>
      <c r="AF1434" s="310" t="str" cm="1">
        <f t="array" ref="AF143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34" s="310" t="str" cm="1">
        <f t="array" ref="AG143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3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34" s="213"/>
      <c r="AJ1434" s="727">
        <f>_xlfn.MINIFS(Tabla135[Probabilidad residual],Tabla135[Id Riesgo],Tabla135[[#This Row],[Id Riesgo]])</f>
        <v>0</v>
      </c>
      <c r="AK1434" s="727">
        <f>_xlfn.MINIFS(Tabla135[Impacto residual],Tabla135[Id Riesgo],Tabla135[[#This Row],[Id Riesgo]])</f>
        <v>0</v>
      </c>
      <c r="AL1434" s="727"/>
      <c r="AM1434" s="727"/>
      <c r="AN1434" s="213"/>
      <c r="AO1434" s="213"/>
      <c r="AP1434" s="213"/>
      <c r="AQ1434" s="213"/>
      <c r="AR1434" s="213"/>
      <c r="AS1434" s="213"/>
      <c r="AT1434" s="213"/>
      <c r="AU1434" s="213"/>
      <c r="AV1434" s="213"/>
      <c r="AW1434" s="213"/>
      <c r="AX1434" s="213"/>
      <c r="AY1434" s="213"/>
    </row>
    <row r="1435" spans="1:51" ht="14.6" x14ac:dyDescent="0.4">
      <c r="A1435" s="735" t="str">
        <f>Tabla135[[#This Row],[Id Riesgo]]</f>
        <v>RC143</v>
      </c>
      <c r="B1435" s="736" t="str">
        <f>Tabla135[[#This Row],[Riesgo]]</f>
        <v/>
      </c>
      <c r="C1435" s="742" t="b">
        <f>Tabla135[[#This Row],[Identificado en paso 1 y 2?]]</f>
        <v>0</v>
      </c>
      <c r="D1435" s="727" t="str">
        <f>_xlfn.XLOOKUP(Tabla135[[#This Row],[Id Riesgo]],Tabla13[Id Riesgo],Tabla13[Probabilidad],"",1)</f>
        <v/>
      </c>
      <c r="E1435" s="727" t="str">
        <f>IF(C1435=TRUE,_xlfn.XLOOKUP(Tabla135[[#This Row],[Id Riesgo]],Tabla13[Id Riesgo],Tabla13[Porcentaje Impacto],"",1),"")</f>
        <v/>
      </c>
      <c r="F1435" s="290" t="str">
        <f t="shared" si="142"/>
        <v>RC143</v>
      </c>
      <c r="G1435" s="415" t="b">
        <f>_xlfn.XLOOKUP(F1435,Tabla13[Id Riesgo],Tabla13[Registro diligenciado],FALSE,1)</f>
        <v>0</v>
      </c>
      <c r="H1435" s="290" t="str">
        <f>IF(G1435,_xlfn.XLOOKUP(F1435,Tabla6[Id Riesgo],Tabla6[DESCRIPCIÓN DEL RIESGO],FALSE,1),"")</f>
        <v/>
      </c>
      <c r="I1435" s="327" t="str">
        <f>_xlfn.XLOOKUP(Tabla135[[#This Row],[Id Riesgo]],Tabla13[Id Riesgo],Tabla13[Probabilidad])</f>
        <v/>
      </c>
      <c r="J1435" s="327" t="str">
        <f>_xlfn.XLOOKUP(Tabla135[[#This Row],[Id Riesgo]],Tabla13[Id Riesgo],Tabla13[Porcentaje Impacto],"",1)</f>
        <v/>
      </c>
      <c r="K1435" s="311">
        <v>4</v>
      </c>
      <c r="L1435" s="314"/>
      <c r="M1435" s="314"/>
      <c r="N1435" s="314"/>
      <c r="O1435" s="295"/>
      <c r="P1435" s="314"/>
      <c r="Q1435" s="328" t="str">
        <f>_xlfn.TEXTJOIN(" ",TRUE,Tabla135[[#This Row],[Actividad - Acción ¿Qué?
Inicia con verbo]],Tabla135[[#This Row],[Complemento
(Observaciones o desviaciones)]])</f>
        <v/>
      </c>
      <c r="R1435" s="295"/>
      <c r="S1435" s="327" t="str">
        <f>_xlfn.XLOOKUP(Tabla135[[#This Row],[Tipo de control]],Tabla7[Tipo de control],Tabla7[Peso],"",1)</f>
        <v/>
      </c>
      <c r="T1435" s="290" t="str">
        <f>_xlfn.XLOOKUP(Tabla135[[#This Row],[Tipo de control]],Tabla7[Tipo de control],Tabla7[Afectación matriz],"",1)</f>
        <v/>
      </c>
      <c r="U1435" s="295"/>
      <c r="V1435" s="327" t="str">
        <f>_xlfn.XLOOKUP(Tabla135[[#This Row],[Implementación]],Tabla11[Implementación],Tabla11[Peso],"",1)</f>
        <v/>
      </c>
      <c r="W1435" s="295"/>
      <c r="X1435" s="295"/>
      <c r="Y1435" s="295"/>
      <c r="Z1435" s="295"/>
      <c r="AA1435" s="310" t="str">
        <f>IFERROR(Tabla135[[#This Row],[Peso del control]]+Tabla135[[#This Row],[Peso de la implementación]],"")</f>
        <v/>
      </c>
      <c r="AB1435" s="310" t="str" cm="1">
        <f t="array" ref="AB1435">IFERROR(IF(Tabla135[[#This Row],[Registro diligenciado]]=TRUE,_xlfn.IFS(AND(Tabla135[[#This Row],[No. de Control]]=1,Tabla135[[#This Row],[Desplazamiento en la Matriz]]="Probabilidad"),D1435-(D1435*Tabla135[[#This Row],[Valor del control]]),AND(Tabla135[[#This Row],[No. de Control]]&gt;1,Tabla135[[#This Row],[Desplazamiento en la Matriz]]="Probabilidad"),AB1434-(AB1434*Tabla135[[#This Row],[Valor del control]]),AND(Tabla135[[#This Row],[No. de Control]]=1,Tabla135[[#This Row],[Desplazamiento en la Matriz]]="Impacto"),D1435,AND(Tabla135[[#This Row],[No. de Control]]&gt;1,Tabla135[[#This Row],[Desplazamiento en la Matriz]]="Impacto"),AB1434),""),"")</f>
        <v/>
      </c>
      <c r="AC1435" s="310" t="str" cm="1">
        <f t="array" ref="AC1435">IFERROR(IF(Tabla135[[#This Row],[Registro diligenciado]]=TRUE,_xlfn.IFS(AND(Tabla135[[#This Row],[No. de Control]]=1,Tabla135[[#This Row],[Desplazamiento en la Matriz]]="Impacto"),E1435-(E1435*Tabla135[[#This Row],[Valor del control]]),AND(Tabla135[[#This Row],[No. de Control]]&gt;1,Tabla135[[#This Row],[Desplazamiento en la Matriz]]="Impacto"),AC1434-(AC1434*Tabla135[[#This Row],[Valor del control]]),AND(Tabla135[[#This Row],[No. de Control]]=1,Tabla135[[#This Row],[Desplazamiento en la Matriz]]="Probabilidad"),E1435,AND(Tabla135[[#This Row],[No. de Control]]&gt;1,Tabla135[[#This Row],[Desplazamiento en la Matriz]]="Probabilidad"),AC1434),""),"")</f>
        <v/>
      </c>
      <c r="AD1435" s="310">
        <f>IFERROR(_xlfn.MINIFS(Tabla135[Probabilidad residual],Tabla135[Id Riesgo],Tabla135[[#This Row],[Id Riesgo]]),"")</f>
        <v>0</v>
      </c>
      <c r="AE1435" s="310">
        <f>IFERROR(_xlfn.MINIFS(Tabla135[Impacto residual],Tabla135[Id Riesgo],Tabla135[[#This Row],[Id Riesgo]]),"")</f>
        <v>0</v>
      </c>
      <c r="AF1435" s="310" t="str" cm="1">
        <f t="array" ref="AF143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35" s="310" t="str" cm="1">
        <f t="array" ref="AG143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3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35" s="213"/>
      <c r="AJ1435" s="727">
        <f>_xlfn.MINIFS(Tabla135[Probabilidad residual],Tabla135[Id Riesgo],Tabla135[[#This Row],[Id Riesgo]])</f>
        <v>0</v>
      </c>
      <c r="AK1435" s="727">
        <f>_xlfn.MINIFS(Tabla135[Impacto residual],Tabla135[Id Riesgo],Tabla135[[#This Row],[Id Riesgo]])</f>
        <v>0</v>
      </c>
      <c r="AL1435" s="727"/>
      <c r="AM1435" s="727"/>
      <c r="AN1435" s="213"/>
      <c r="AO1435" s="213"/>
      <c r="AP1435" s="213"/>
      <c r="AQ1435" s="213"/>
      <c r="AR1435" s="213"/>
      <c r="AS1435" s="213"/>
      <c r="AT1435" s="213"/>
      <c r="AU1435" s="213"/>
      <c r="AV1435" s="213"/>
      <c r="AW1435" s="213"/>
      <c r="AX1435" s="213"/>
      <c r="AY1435" s="213"/>
    </row>
    <row r="1436" spans="1:51" ht="14.6" x14ac:dyDescent="0.4">
      <c r="A1436" s="735" t="str">
        <f>Tabla135[[#This Row],[Id Riesgo]]</f>
        <v>RC143</v>
      </c>
      <c r="B1436" s="736" t="str">
        <f>Tabla135[[#This Row],[Riesgo]]</f>
        <v/>
      </c>
      <c r="C1436" s="742" t="b">
        <f>Tabla135[[#This Row],[Identificado en paso 1 y 2?]]</f>
        <v>0</v>
      </c>
      <c r="D1436" s="727" t="str">
        <f>_xlfn.XLOOKUP(Tabla135[[#This Row],[Id Riesgo]],Tabla13[Id Riesgo],Tabla13[Probabilidad],"",1)</f>
        <v/>
      </c>
      <c r="E1436" s="727" t="str">
        <f>IF(C1436=TRUE,_xlfn.XLOOKUP(Tabla135[[#This Row],[Id Riesgo]],Tabla13[Id Riesgo],Tabla13[Porcentaje Impacto],"",1),"")</f>
        <v/>
      </c>
      <c r="F1436" s="290" t="str">
        <f t="shared" si="142"/>
        <v>RC143</v>
      </c>
      <c r="G1436" s="415" t="b">
        <f>_xlfn.XLOOKUP(F1436,Tabla13[Id Riesgo],Tabla13[Registro diligenciado],FALSE,1)</f>
        <v>0</v>
      </c>
      <c r="H1436" s="290" t="str">
        <f>IF(G1436,_xlfn.XLOOKUP(F1436,Tabla6[Id Riesgo],Tabla6[DESCRIPCIÓN DEL RIESGO],FALSE,1),"")</f>
        <v/>
      </c>
      <c r="I1436" s="327" t="str">
        <f>_xlfn.XLOOKUP(Tabla135[[#This Row],[Id Riesgo]],Tabla13[Id Riesgo],Tabla13[Probabilidad])</f>
        <v/>
      </c>
      <c r="J1436" s="327" t="str">
        <f>_xlfn.XLOOKUP(Tabla135[[#This Row],[Id Riesgo]],Tabla13[Id Riesgo],Tabla13[Porcentaje Impacto],"",1)</f>
        <v/>
      </c>
      <c r="K1436" s="311">
        <v>5</v>
      </c>
      <c r="L1436" s="314"/>
      <c r="M1436" s="314"/>
      <c r="N1436" s="314"/>
      <c r="O1436" s="295"/>
      <c r="P1436" s="314"/>
      <c r="Q1436" s="328" t="str">
        <f>_xlfn.TEXTJOIN(" ",TRUE,Tabla135[[#This Row],[Actividad - Acción ¿Qué?
Inicia con verbo]],Tabla135[[#This Row],[Complemento
(Observaciones o desviaciones)]])</f>
        <v/>
      </c>
      <c r="R1436" s="295"/>
      <c r="S1436" s="327" t="str">
        <f>_xlfn.XLOOKUP(Tabla135[[#This Row],[Tipo de control]],Tabla7[Tipo de control],Tabla7[Peso],"",1)</f>
        <v/>
      </c>
      <c r="T1436" s="290" t="str">
        <f>_xlfn.XLOOKUP(Tabla135[[#This Row],[Tipo de control]],Tabla7[Tipo de control],Tabla7[Afectación matriz],"",1)</f>
        <v/>
      </c>
      <c r="U1436" s="295"/>
      <c r="V1436" s="327" t="str">
        <f>_xlfn.XLOOKUP(Tabla135[[#This Row],[Implementación]],Tabla11[Implementación],Tabla11[Peso],"",1)</f>
        <v/>
      </c>
      <c r="W1436" s="295"/>
      <c r="X1436" s="295"/>
      <c r="Y1436" s="295"/>
      <c r="Z1436" s="295"/>
      <c r="AA1436" s="310" t="str">
        <f>IFERROR(Tabla135[[#This Row],[Peso del control]]+Tabla135[[#This Row],[Peso de la implementación]],"")</f>
        <v/>
      </c>
      <c r="AB1436" s="310" t="str" cm="1">
        <f t="array" ref="AB1436">IFERROR(IF(Tabla135[[#This Row],[Registro diligenciado]]=TRUE,_xlfn.IFS(AND(Tabla135[[#This Row],[No. de Control]]=1,Tabla135[[#This Row],[Desplazamiento en la Matriz]]="Probabilidad"),D1436-(D1436*Tabla135[[#This Row],[Valor del control]]),AND(Tabla135[[#This Row],[No. de Control]]&gt;1,Tabla135[[#This Row],[Desplazamiento en la Matriz]]="Probabilidad"),AB1435-(AB1435*Tabla135[[#This Row],[Valor del control]]),AND(Tabla135[[#This Row],[No. de Control]]=1,Tabla135[[#This Row],[Desplazamiento en la Matriz]]="Impacto"),D1436,AND(Tabla135[[#This Row],[No. de Control]]&gt;1,Tabla135[[#This Row],[Desplazamiento en la Matriz]]="Impacto"),AB1435),""),"")</f>
        <v/>
      </c>
      <c r="AC1436" s="310" t="str" cm="1">
        <f t="array" ref="AC1436">IFERROR(IF(Tabla135[[#This Row],[Registro diligenciado]]=TRUE,_xlfn.IFS(AND(Tabla135[[#This Row],[No. de Control]]=1,Tabla135[[#This Row],[Desplazamiento en la Matriz]]="Impacto"),E1436-(E1436*Tabla135[[#This Row],[Valor del control]]),AND(Tabla135[[#This Row],[No. de Control]]&gt;1,Tabla135[[#This Row],[Desplazamiento en la Matriz]]="Impacto"),AC1435-(AC1435*Tabla135[[#This Row],[Valor del control]]),AND(Tabla135[[#This Row],[No. de Control]]=1,Tabla135[[#This Row],[Desplazamiento en la Matriz]]="Probabilidad"),E1436,AND(Tabla135[[#This Row],[No. de Control]]&gt;1,Tabla135[[#This Row],[Desplazamiento en la Matriz]]="Probabilidad"),AC1435),""),"")</f>
        <v/>
      </c>
      <c r="AD1436" s="310">
        <f>IFERROR(_xlfn.MINIFS(Tabla135[Probabilidad residual],Tabla135[Id Riesgo],Tabla135[[#This Row],[Id Riesgo]]),"")</f>
        <v>0</v>
      </c>
      <c r="AE1436" s="310">
        <f>IFERROR(_xlfn.MINIFS(Tabla135[Impacto residual],Tabla135[Id Riesgo],Tabla135[[#This Row],[Id Riesgo]]),"")</f>
        <v>0</v>
      </c>
      <c r="AF1436" s="310" t="str" cm="1">
        <f t="array" ref="AF143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36" s="310" t="str" cm="1">
        <f t="array" ref="AG143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3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36" s="213"/>
      <c r="AJ1436" s="727">
        <f>_xlfn.MINIFS(Tabla135[Probabilidad residual],Tabla135[Id Riesgo],Tabla135[[#This Row],[Id Riesgo]])</f>
        <v>0</v>
      </c>
      <c r="AK1436" s="727">
        <f>_xlfn.MINIFS(Tabla135[Impacto residual],Tabla135[Id Riesgo],Tabla135[[#This Row],[Id Riesgo]])</f>
        <v>0</v>
      </c>
      <c r="AL1436" s="727"/>
      <c r="AM1436" s="727"/>
      <c r="AN1436" s="213"/>
      <c r="AO1436" s="213"/>
      <c r="AP1436" s="213"/>
      <c r="AQ1436" s="213"/>
      <c r="AR1436" s="213"/>
      <c r="AS1436" s="213"/>
      <c r="AT1436" s="213"/>
      <c r="AU1436" s="213"/>
      <c r="AV1436" s="213"/>
      <c r="AW1436" s="213"/>
      <c r="AX1436" s="213"/>
      <c r="AY1436" s="213"/>
    </row>
    <row r="1437" spans="1:51" ht="14.6" x14ac:dyDescent="0.4">
      <c r="A1437" s="735" t="str">
        <f>Tabla135[[#This Row],[Id Riesgo]]</f>
        <v>RC143</v>
      </c>
      <c r="B1437" s="736" t="str">
        <f>Tabla135[[#This Row],[Riesgo]]</f>
        <v/>
      </c>
      <c r="C1437" s="742" t="b">
        <f>Tabla135[[#This Row],[Identificado en paso 1 y 2?]]</f>
        <v>0</v>
      </c>
      <c r="D1437" s="727" t="str">
        <f>_xlfn.XLOOKUP(Tabla135[[#This Row],[Id Riesgo]],Tabla13[Id Riesgo],Tabla13[Probabilidad],"",1)</f>
        <v/>
      </c>
      <c r="E1437" s="727" t="str">
        <f>IF(C1437=TRUE,_xlfn.XLOOKUP(Tabla135[[#This Row],[Id Riesgo]],Tabla13[Id Riesgo],Tabla13[Porcentaje Impacto],"",1),"")</f>
        <v/>
      </c>
      <c r="F1437" s="290" t="str">
        <f t="shared" si="142"/>
        <v>RC143</v>
      </c>
      <c r="G1437" s="415" t="b">
        <f>_xlfn.XLOOKUP(F1437,Tabla13[Id Riesgo],Tabla13[Registro diligenciado],FALSE,1)</f>
        <v>0</v>
      </c>
      <c r="H1437" s="290" t="str">
        <f>IF(G1437,_xlfn.XLOOKUP(F1437,Tabla6[Id Riesgo],Tabla6[DESCRIPCIÓN DEL RIESGO],FALSE,1),"")</f>
        <v/>
      </c>
      <c r="I1437" s="327" t="str">
        <f>_xlfn.XLOOKUP(Tabla135[[#This Row],[Id Riesgo]],Tabla13[Id Riesgo],Tabla13[Probabilidad])</f>
        <v/>
      </c>
      <c r="J1437" s="327" t="str">
        <f>_xlfn.XLOOKUP(Tabla135[[#This Row],[Id Riesgo]],Tabla13[Id Riesgo],Tabla13[Porcentaje Impacto],"",1)</f>
        <v/>
      </c>
      <c r="K1437" s="311">
        <v>6</v>
      </c>
      <c r="L1437" s="314"/>
      <c r="M1437" s="314"/>
      <c r="N1437" s="314"/>
      <c r="O1437" s="295"/>
      <c r="P1437" s="314"/>
      <c r="Q1437" s="328" t="str">
        <f>_xlfn.TEXTJOIN(" ",TRUE,Tabla135[[#This Row],[Actividad - Acción ¿Qué?
Inicia con verbo]],Tabla135[[#This Row],[Complemento
(Observaciones o desviaciones)]])</f>
        <v/>
      </c>
      <c r="R1437" s="295"/>
      <c r="S1437" s="327" t="str">
        <f>_xlfn.XLOOKUP(Tabla135[[#This Row],[Tipo de control]],Tabla7[Tipo de control],Tabla7[Peso],"",1)</f>
        <v/>
      </c>
      <c r="T1437" s="290" t="str">
        <f>_xlfn.XLOOKUP(Tabla135[[#This Row],[Tipo de control]],Tabla7[Tipo de control],Tabla7[Afectación matriz],"",1)</f>
        <v/>
      </c>
      <c r="U1437" s="295"/>
      <c r="V1437" s="327" t="str">
        <f>_xlfn.XLOOKUP(Tabla135[[#This Row],[Implementación]],Tabla11[Implementación],Tabla11[Peso],"",1)</f>
        <v/>
      </c>
      <c r="W1437" s="295"/>
      <c r="X1437" s="295"/>
      <c r="Y1437" s="295"/>
      <c r="Z1437" s="295"/>
      <c r="AA1437" s="310" t="str">
        <f>IFERROR(Tabla135[[#This Row],[Peso del control]]+Tabla135[[#This Row],[Peso de la implementación]],"")</f>
        <v/>
      </c>
      <c r="AB1437" s="310" t="str" cm="1">
        <f t="array" ref="AB1437">IFERROR(IF(Tabla135[[#This Row],[Registro diligenciado]]=TRUE,_xlfn.IFS(AND(Tabla135[[#This Row],[No. de Control]]=1,Tabla135[[#This Row],[Desplazamiento en la Matriz]]="Probabilidad"),D1437-(D1437*Tabla135[[#This Row],[Valor del control]]),AND(Tabla135[[#This Row],[No. de Control]]&gt;1,Tabla135[[#This Row],[Desplazamiento en la Matriz]]="Probabilidad"),AB1436-(AB1436*Tabla135[[#This Row],[Valor del control]]),AND(Tabla135[[#This Row],[No. de Control]]=1,Tabla135[[#This Row],[Desplazamiento en la Matriz]]="Impacto"),D1437,AND(Tabla135[[#This Row],[No. de Control]]&gt;1,Tabla135[[#This Row],[Desplazamiento en la Matriz]]="Impacto"),AB1436),""),"")</f>
        <v/>
      </c>
      <c r="AC1437" s="310" t="str" cm="1">
        <f t="array" ref="AC1437">IFERROR(IF(Tabla135[[#This Row],[Registro diligenciado]]=TRUE,_xlfn.IFS(AND(Tabla135[[#This Row],[No. de Control]]=1,Tabla135[[#This Row],[Desplazamiento en la Matriz]]="Impacto"),E1437-(E1437*Tabla135[[#This Row],[Valor del control]]),AND(Tabla135[[#This Row],[No. de Control]]&gt;1,Tabla135[[#This Row],[Desplazamiento en la Matriz]]="Impacto"),AC1436-(AC1436*Tabla135[[#This Row],[Valor del control]]),AND(Tabla135[[#This Row],[No. de Control]]=1,Tabla135[[#This Row],[Desplazamiento en la Matriz]]="Probabilidad"),E1437,AND(Tabla135[[#This Row],[No. de Control]]&gt;1,Tabla135[[#This Row],[Desplazamiento en la Matriz]]="Probabilidad"),AC1436),""),"")</f>
        <v/>
      </c>
      <c r="AD1437" s="310">
        <f>IFERROR(_xlfn.MINIFS(Tabla135[Probabilidad residual],Tabla135[Id Riesgo],Tabla135[[#This Row],[Id Riesgo]]),"")</f>
        <v>0</v>
      </c>
      <c r="AE1437" s="310">
        <f>IFERROR(_xlfn.MINIFS(Tabla135[Impacto residual],Tabla135[Id Riesgo],Tabla135[[#This Row],[Id Riesgo]]),"")</f>
        <v>0</v>
      </c>
      <c r="AF1437" s="310" t="str" cm="1">
        <f t="array" ref="AF143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37" s="310" t="str" cm="1">
        <f t="array" ref="AG143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3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37" s="213"/>
      <c r="AJ1437" s="727">
        <f>_xlfn.MINIFS(Tabla135[Probabilidad residual],Tabla135[Id Riesgo],Tabla135[[#This Row],[Id Riesgo]])</f>
        <v>0</v>
      </c>
      <c r="AK1437" s="727">
        <f>_xlfn.MINIFS(Tabla135[Impacto residual],Tabla135[Id Riesgo],Tabla135[[#This Row],[Id Riesgo]])</f>
        <v>0</v>
      </c>
      <c r="AL1437" s="727"/>
      <c r="AM1437" s="727"/>
      <c r="AN1437" s="213"/>
      <c r="AO1437" s="213"/>
      <c r="AP1437" s="213"/>
      <c r="AQ1437" s="213"/>
      <c r="AR1437" s="213"/>
      <c r="AS1437" s="213"/>
      <c r="AT1437" s="213"/>
      <c r="AU1437" s="213"/>
      <c r="AV1437" s="213"/>
      <c r="AW1437" s="213"/>
      <c r="AX1437" s="213"/>
      <c r="AY1437" s="213"/>
    </row>
    <row r="1438" spans="1:51" ht="14.6" x14ac:dyDescent="0.4">
      <c r="A1438" s="735" t="str">
        <f>Tabla135[[#This Row],[Id Riesgo]]</f>
        <v>RC143</v>
      </c>
      <c r="B1438" s="736" t="str">
        <f>Tabla135[[#This Row],[Riesgo]]</f>
        <v/>
      </c>
      <c r="C1438" s="742" t="b">
        <f>Tabla135[[#This Row],[Identificado en paso 1 y 2?]]</f>
        <v>0</v>
      </c>
      <c r="D1438" s="727" t="str">
        <f>_xlfn.XLOOKUP(Tabla135[[#This Row],[Id Riesgo]],Tabla13[Id Riesgo],Tabla13[Probabilidad],"",1)</f>
        <v/>
      </c>
      <c r="E1438" s="727" t="str">
        <f>IF(C1438=TRUE,_xlfn.XLOOKUP(Tabla135[[#This Row],[Id Riesgo]],Tabla13[Id Riesgo],Tabla13[Porcentaje Impacto],"",1),"")</f>
        <v/>
      </c>
      <c r="F1438" s="290" t="str">
        <f t="shared" si="142"/>
        <v>RC143</v>
      </c>
      <c r="G1438" s="415" t="b">
        <f>_xlfn.XLOOKUP(F1438,Tabla13[Id Riesgo],Tabla13[Registro diligenciado],FALSE,1)</f>
        <v>0</v>
      </c>
      <c r="H1438" s="290" t="str">
        <f>IF(G1438,_xlfn.XLOOKUP(F1438,Tabla6[Id Riesgo],Tabla6[DESCRIPCIÓN DEL RIESGO],FALSE,1),"")</f>
        <v/>
      </c>
      <c r="I1438" s="327" t="str">
        <f>_xlfn.XLOOKUP(Tabla135[[#This Row],[Id Riesgo]],Tabla13[Id Riesgo],Tabla13[Probabilidad])</f>
        <v/>
      </c>
      <c r="J1438" s="327" t="str">
        <f>_xlfn.XLOOKUP(Tabla135[[#This Row],[Id Riesgo]],Tabla13[Id Riesgo],Tabla13[Porcentaje Impacto],"",1)</f>
        <v/>
      </c>
      <c r="K1438" s="311">
        <v>7</v>
      </c>
      <c r="L1438" s="314"/>
      <c r="M1438" s="314"/>
      <c r="N1438" s="314"/>
      <c r="O1438" s="295"/>
      <c r="P1438" s="314"/>
      <c r="Q1438" s="328" t="str">
        <f>_xlfn.TEXTJOIN(" ",TRUE,Tabla135[[#This Row],[Actividad - Acción ¿Qué?
Inicia con verbo]],Tabla135[[#This Row],[Complemento
(Observaciones o desviaciones)]])</f>
        <v/>
      </c>
      <c r="R1438" s="295"/>
      <c r="S1438" s="327" t="str">
        <f>_xlfn.XLOOKUP(Tabla135[[#This Row],[Tipo de control]],Tabla7[Tipo de control],Tabla7[Peso],"",1)</f>
        <v/>
      </c>
      <c r="T1438" s="290" t="str">
        <f>_xlfn.XLOOKUP(Tabla135[[#This Row],[Tipo de control]],Tabla7[Tipo de control],Tabla7[Afectación matriz],"",1)</f>
        <v/>
      </c>
      <c r="U1438" s="295"/>
      <c r="V1438" s="327" t="str">
        <f>_xlfn.XLOOKUP(Tabla135[[#This Row],[Implementación]],Tabla11[Implementación],Tabla11[Peso],"",1)</f>
        <v/>
      </c>
      <c r="W1438" s="295"/>
      <c r="X1438" s="295"/>
      <c r="Y1438" s="295"/>
      <c r="Z1438" s="295"/>
      <c r="AA1438" s="310" t="str">
        <f>IFERROR(Tabla135[[#This Row],[Peso del control]]+Tabla135[[#This Row],[Peso de la implementación]],"")</f>
        <v/>
      </c>
      <c r="AB1438" s="310" t="str" cm="1">
        <f t="array" ref="AB1438">IFERROR(IF(Tabla135[[#This Row],[Registro diligenciado]]=TRUE,_xlfn.IFS(AND(Tabla135[[#This Row],[No. de Control]]=1,Tabla135[[#This Row],[Desplazamiento en la Matriz]]="Probabilidad"),D1438-(D1438*Tabla135[[#This Row],[Valor del control]]),AND(Tabla135[[#This Row],[No. de Control]]&gt;1,Tabla135[[#This Row],[Desplazamiento en la Matriz]]="Probabilidad"),AB1437-(AB1437*Tabla135[[#This Row],[Valor del control]]),AND(Tabla135[[#This Row],[No. de Control]]=1,Tabla135[[#This Row],[Desplazamiento en la Matriz]]="Impacto"),D1438,AND(Tabla135[[#This Row],[No. de Control]]&gt;1,Tabla135[[#This Row],[Desplazamiento en la Matriz]]="Impacto"),AB1437),""),"")</f>
        <v/>
      </c>
      <c r="AC1438" s="310" t="str" cm="1">
        <f t="array" ref="AC1438">IFERROR(IF(Tabla135[[#This Row],[Registro diligenciado]]=TRUE,_xlfn.IFS(AND(Tabla135[[#This Row],[No. de Control]]=1,Tabla135[[#This Row],[Desplazamiento en la Matriz]]="Impacto"),E1438-(E1438*Tabla135[[#This Row],[Valor del control]]),AND(Tabla135[[#This Row],[No. de Control]]&gt;1,Tabla135[[#This Row],[Desplazamiento en la Matriz]]="Impacto"),AC1437-(AC1437*Tabla135[[#This Row],[Valor del control]]),AND(Tabla135[[#This Row],[No. de Control]]=1,Tabla135[[#This Row],[Desplazamiento en la Matriz]]="Probabilidad"),E1438,AND(Tabla135[[#This Row],[No. de Control]]&gt;1,Tabla135[[#This Row],[Desplazamiento en la Matriz]]="Probabilidad"),AC1437),""),"")</f>
        <v/>
      </c>
      <c r="AD1438" s="310">
        <f>IFERROR(_xlfn.MINIFS(Tabla135[Probabilidad residual],Tabla135[Id Riesgo],Tabla135[[#This Row],[Id Riesgo]]),"")</f>
        <v>0</v>
      </c>
      <c r="AE1438" s="310">
        <f>IFERROR(_xlfn.MINIFS(Tabla135[Impacto residual],Tabla135[Id Riesgo],Tabla135[[#This Row],[Id Riesgo]]),"")</f>
        <v>0</v>
      </c>
      <c r="AF1438" s="310" t="str" cm="1">
        <f t="array" ref="AF143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38" s="310" t="str" cm="1">
        <f t="array" ref="AG143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3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38" s="213"/>
      <c r="AJ1438" s="727">
        <f>_xlfn.MINIFS(Tabla135[Probabilidad residual],Tabla135[Id Riesgo],Tabla135[[#This Row],[Id Riesgo]])</f>
        <v>0</v>
      </c>
      <c r="AK1438" s="727">
        <f>_xlfn.MINIFS(Tabla135[Impacto residual],Tabla135[Id Riesgo],Tabla135[[#This Row],[Id Riesgo]])</f>
        <v>0</v>
      </c>
      <c r="AL1438" s="727"/>
      <c r="AM1438" s="727"/>
      <c r="AN1438" s="213"/>
      <c r="AO1438" s="213"/>
      <c r="AP1438" s="213"/>
      <c r="AQ1438" s="213"/>
      <c r="AR1438" s="213"/>
      <c r="AS1438" s="213"/>
      <c r="AT1438" s="213"/>
      <c r="AU1438" s="213"/>
      <c r="AV1438" s="213"/>
      <c r="AW1438" s="213"/>
      <c r="AX1438" s="213"/>
      <c r="AY1438" s="213"/>
    </row>
    <row r="1439" spans="1:51" ht="14.6" x14ac:dyDescent="0.4">
      <c r="A1439" s="735" t="str">
        <f>Tabla135[[#This Row],[Id Riesgo]]</f>
        <v>RC143</v>
      </c>
      <c r="B1439" s="736" t="str">
        <f>Tabla135[[#This Row],[Riesgo]]</f>
        <v/>
      </c>
      <c r="C1439" s="742" t="b">
        <f>Tabla135[[#This Row],[Identificado en paso 1 y 2?]]</f>
        <v>0</v>
      </c>
      <c r="D1439" s="727" t="str">
        <f>_xlfn.XLOOKUP(Tabla135[[#This Row],[Id Riesgo]],Tabla13[Id Riesgo],Tabla13[Probabilidad],"",1)</f>
        <v/>
      </c>
      <c r="E1439" s="727" t="str">
        <f>IF(C1439=TRUE,_xlfn.XLOOKUP(Tabla135[[#This Row],[Id Riesgo]],Tabla13[Id Riesgo],Tabla13[Porcentaje Impacto],"",1),"")</f>
        <v/>
      </c>
      <c r="F1439" s="290" t="str">
        <f t="shared" si="142"/>
        <v>RC143</v>
      </c>
      <c r="G1439" s="415" t="b">
        <f>_xlfn.XLOOKUP(F1439,Tabla13[Id Riesgo],Tabla13[Registro diligenciado],FALSE,1)</f>
        <v>0</v>
      </c>
      <c r="H1439" s="290" t="str">
        <f>IF(G1439,_xlfn.XLOOKUP(F1439,Tabla6[Id Riesgo],Tabla6[DESCRIPCIÓN DEL RIESGO],FALSE,1),"")</f>
        <v/>
      </c>
      <c r="I1439" s="327" t="str">
        <f>_xlfn.XLOOKUP(Tabla135[[#This Row],[Id Riesgo]],Tabla13[Id Riesgo],Tabla13[Probabilidad])</f>
        <v/>
      </c>
      <c r="J1439" s="327" t="str">
        <f>_xlfn.XLOOKUP(Tabla135[[#This Row],[Id Riesgo]],Tabla13[Id Riesgo],Tabla13[Porcentaje Impacto],"",1)</f>
        <v/>
      </c>
      <c r="K1439" s="311">
        <v>8</v>
      </c>
      <c r="L1439" s="314"/>
      <c r="M1439" s="314"/>
      <c r="N1439" s="314"/>
      <c r="O1439" s="295"/>
      <c r="P1439" s="314"/>
      <c r="Q1439" s="328" t="str">
        <f>_xlfn.TEXTJOIN(" ",TRUE,Tabla135[[#This Row],[Actividad - Acción ¿Qué?
Inicia con verbo]],Tabla135[[#This Row],[Complemento
(Observaciones o desviaciones)]])</f>
        <v/>
      </c>
      <c r="R1439" s="295"/>
      <c r="S1439" s="327" t="str">
        <f>_xlfn.XLOOKUP(Tabla135[[#This Row],[Tipo de control]],Tabla7[Tipo de control],Tabla7[Peso],"",1)</f>
        <v/>
      </c>
      <c r="T1439" s="290" t="str">
        <f>_xlfn.XLOOKUP(Tabla135[[#This Row],[Tipo de control]],Tabla7[Tipo de control],Tabla7[Afectación matriz],"",1)</f>
        <v/>
      </c>
      <c r="U1439" s="295"/>
      <c r="V1439" s="327" t="str">
        <f>_xlfn.XLOOKUP(Tabla135[[#This Row],[Implementación]],Tabla11[Implementación],Tabla11[Peso],"",1)</f>
        <v/>
      </c>
      <c r="W1439" s="295"/>
      <c r="X1439" s="295"/>
      <c r="Y1439" s="295"/>
      <c r="Z1439" s="295"/>
      <c r="AA1439" s="310" t="str">
        <f>IFERROR(Tabla135[[#This Row],[Peso del control]]+Tabla135[[#This Row],[Peso de la implementación]],"")</f>
        <v/>
      </c>
      <c r="AB1439" s="310" t="str" cm="1">
        <f t="array" ref="AB1439">IFERROR(IF(Tabla135[[#This Row],[Registro diligenciado]]=TRUE,_xlfn.IFS(AND(Tabla135[[#This Row],[No. de Control]]=1,Tabla135[[#This Row],[Desplazamiento en la Matriz]]="Probabilidad"),D1439-(D1439*Tabla135[[#This Row],[Valor del control]]),AND(Tabla135[[#This Row],[No. de Control]]&gt;1,Tabla135[[#This Row],[Desplazamiento en la Matriz]]="Probabilidad"),AB1438-(AB1438*Tabla135[[#This Row],[Valor del control]]),AND(Tabla135[[#This Row],[No. de Control]]=1,Tabla135[[#This Row],[Desplazamiento en la Matriz]]="Impacto"),D1439,AND(Tabla135[[#This Row],[No. de Control]]&gt;1,Tabla135[[#This Row],[Desplazamiento en la Matriz]]="Impacto"),AB1438),""),"")</f>
        <v/>
      </c>
      <c r="AC1439" s="310" t="str" cm="1">
        <f t="array" ref="AC1439">IFERROR(IF(Tabla135[[#This Row],[Registro diligenciado]]=TRUE,_xlfn.IFS(AND(Tabla135[[#This Row],[No. de Control]]=1,Tabla135[[#This Row],[Desplazamiento en la Matriz]]="Impacto"),E1439-(E1439*Tabla135[[#This Row],[Valor del control]]),AND(Tabla135[[#This Row],[No. de Control]]&gt;1,Tabla135[[#This Row],[Desplazamiento en la Matriz]]="Impacto"),AC1438-(AC1438*Tabla135[[#This Row],[Valor del control]]),AND(Tabla135[[#This Row],[No. de Control]]=1,Tabla135[[#This Row],[Desplazamiento en la Matriz]]="Probabilidad"),E1439,AND(Tabla135[[#This Row],[No. de Control]]&gt;1,Tabla135[[#This Row],[Desplazamiento en la Matriz]]="Probabilidad"),AC1438),""),"")</f>
        <v/>
      </c>
      <c r="AD1439" s="310">
        <f>IFERROR(_xlfn.MINIFS(Tabla135[Probabilidad residual],Tabla135[Id Riesgo],Tabla135[[#This Row],[Id Riesgo]]),"")</f>
        <v>0</v>
      </c>
      <c r="AE1439" s="310">
        <f>IFERROR(_xlfn.MINIFS(Tabla135[Impacto residual],Tabla135[Id Riesgo],Tabla135[[#This Row],[Id Riesgo]]),"")</f>
        <v>0</v>
      </c>
      <c r="AF1439" s="310" t="str" cm="1">
        <f t="array" ref="AF143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39" s="310" t="str" cm="1">
        <f t="array" ref="AG143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3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39" s="213"/>
      <c r="AJ1439" s="727">
        <f>_xlfn.MINIFS(Tabla135[Probabilidad residual],Tabla135[Id Riesgo],Tabla135[[#This Row],[Id Riesgo]])</f>
        <v>0</v>
      </c>
      <c r="AK1439" s="727">
        <f>_xlfn.MINIFS(Tabla135[Impacto residual],Tabla135[Id Riesgo],Tabla135[[#This Row],[Id Riesgo]])</f>
        <v>0</v>
      </c>
      <c r="AL1439" s="727"/>
      <c r="AM1439" s="727"/>
      <c r="AN1439" s="213"/>
      <c r="AO1439" s="213"/>
      <c r="AP1439" s="213"/>
      <c r="AQ1439" s="213"/>
      <c r="AR1439" s="213"/>
      <c r="AS1439" s="213"/>
      <c r="AT1439" s="213"/>
      <c r="AU1439" s="213"/>
      <c r="AV1439" s="213"/>
      <c r="AW1439" s="213"/>
      <c r="AX1439" s="213"/>
      <c r="AY1439" s="213"/>
    </row>
    <row r="1440" spans="1:51" ht="14.6" x14ac:dyDescent="0.4">
      <c r="A1440" s="735" t="str">
        <f>Tabla135[[#This Row],[Id Riesgo]]</f>
        <v>RC143</v>
      </c>
      <c r="B1440" s="736" t="str">
        <f>Tabla135[[#This Row],[Riesgo]]</f>
        <v/>
      </c>
      <c r="C1440" s="742" t="b">
        <f>Tabla135[[#This Row],[Identificado en paso 1 y 2?]]</f>
        <v>0</v>
      </c>
      <c r="D1440" s="727" t="str">
        <f>_xlfn.XLOOKUP(Tabla135[[#This Row],[Id Riesgo]],Tabla13[Id Riesgo],Tabla13[Probabilidad],"",1)</f>
        <v/>
      </c>
      <c r="E1440" s="727" t="str">
        <f>IF(C1440=TRUE,_xlfn.XLOOKUP(Tabla135[[#This Row],[Id Riesgo]],Tabla13[Id Riesgo],Tabla13[Porcentaje Impacto],"",1),"")</f>
        <v/>
      </c>
      <c r="F1440" s="290" t="str">
        <f t="shared" si="142"/>
        <v>RC143</v>
      </c>
      <c r="G1440" s="415" t="b">
        <f>_xlfn.XLOOKUP(F1440,Tabla13[Id Riesgo],Tabla13[Registro diligenciado],FALSE,1)</f>
        <v>0</v>
      </c>
      <c r="H1440" s="290" t="str">
        <f>IF(G1440,_xlfn.XLOOKUP(F1440,Tabla6[Id Riesgo],Tabla6[DESCRIPCIÓN DEL RIESGO],FALSE,1),"")</f>
        <v/>
      </c>
      <c r="I1440" s="327" t="str">
        <f>_xlfn.XLOOKUP(Tabla135[[#This Row],[Id Riesgo]],Tabla13[Id Riesgo],Tabla13[Probabilidad])</f>
        <v/>
      </c>
      <c r="J1440" s="327" t="str">
        <f>_xlfn.XLOOKUP(Tabla135[[#This Row],[Id Riesgo]],Tabla13[Id Riesgo],Tabla13[Porcentaje Impacto],"",1)</f>
        <v/>
      </c>
      <c r="K1440" s="311">
        <v>9</v>
      </c>
      <c r="L1440" s="314"/>
      <c r="M1440" s="314"/>
      <c r="N1440" s="314"/>
      <c r="O1440" s="295"/>
      <c r="P1440" s="314"/>
      <c r="Q1440" s="328" t="str">
        <f>_xlfn.TEXTJOIN(" ",TRUE,Tabla135[[#This Row],[Actividad - Acción ¿Qué?
Inicia con verbo]],Tabla135[[#This Row],[Complemento
(Observaciones o desviaciones)]])</f>
        <v/>
      </c>
      <c r="R1440" s="295"/>
      <c r="S1440" s="327" t="str">
        <f>_xlfn.XLOOKUP(Tabla135[[#This Row],[Tipo de control]],Tabla7[Tipo de control],Tabla7[Peso],"",1)</f>
        <v/>
      </c>
      <c r="T1440" s="290" t="str">
        <f>_xlfn.XLOOKUP(Tabla135[[#This Row],[Tipo de control]],Tabla7[Tipo de control],Tabla7[Afectación matriz],"",1)</f>
        <v/>
      </c>
      <c r="U1440" s="295"/>
      <c r="V1440" s="327" t="str">
        <f>_xlfn.XLOOKUP(Tabla135[[#This Row],[Implementación]],Tabla11[Implementación],Tabla11[Peso],"",1)</f>
        <v/>
      </c>
      <c r="W1440" s="295"/>
      <c r="X1440" s="295"/>
      <c r="Y1440" s="295"/>
      <c r="Z1440" s="295"/>
      <c r="AA1440" s="310" t="str">
        <f>IFERROR(Tabla135[[#This Row],[Peso del control]]+Tabla135[[#This Row],[Peso de la implementación]],"")</f>
        <v/>
      </c>
      <c r="AB1440" s="310" t="str" cm="1">
        <f t="array" ref="AB1440">IFERROR(IF(Tabla135[[#This Row],[Registro diligenciado]]=TRUE,_xlfn.IFS(AND(Tabla135[[#This Row],[No. de Control]]=1,Tabla135[[#This Row],[Desplazamiento en la Matriz]]="Probabilidad"),D1440-(D1440*Tabla135[[#This Row],[Valor del control]]),AND(Tabla135[[#This Row],[No. de Control]]&gt;1,Tabla135[[#This Row],[Desplazamiento en la Matriz]]="Probabilidad"),AB1439-(AB1439*Tabla135[[#This Row],[Valor del control]]),AND(Tabla135[[#This Row],[No. de Control]]=1,Tabla135[[#This Row],[Desplazamiento en la Matriz]]="Impacto"),D1440,AND(Tabla135[[#This Row],[No. de Control]]&gt;1,Tabla135[[#This Row],[Desplazamiento en la Matriz]]="Impacto"),AB1439),""),"")</f>
        <v/>
      </c>
      <c r="AC1440" s="310" t="str" cm="1">
        <f t="array" ref="AC1440">IFERROR(IF(Tabla135[[#This Row],[Registro diligenciado]]=TRUE,_xlfn.IFS(AND(Tabla135[[#This Row],[No. de Control]]=1,Tabla135[[#This Row],[Desplazamiento en la Matriz]]="Impacto"),E1440-(E1440*Tabla135[[#This Row],[Valor del control]]),AND(Tabla135[[#This Row],[No. de Control]]&gt;1,Tabla135[[#This Row],[Desplazamiento en la Matriz]]="Impacto"),AC1439-(AC1439*Tabla135[[#This Row],[Valor del control]]),AND(Tabla135[[#This Row],[No. de Control]]=1,Tabla135[[#This Row],[Desplazamiento en la Matriz]]="Probabilidad"),E1440,AND(Tabla135[[#This Row],[No. de Control]]&gt;1,Tabla135[[#This Row],[Desplazamiento en la Matriz]]="Probabilidad"),AC1439),""),"")</f>
        <v/>
      </c>
      <c r="AD1440" s="310">
        <f>IFERROR(_xlfn.MINIFS(Tabla135[Probabilidad residual],Tabla135[Id Riesgo],Tabla135[[#This Row],[Id Riesgo]]),"")</f>
        <v>0</v>
      </c>
      <c r="AE1440" s="310">
        <f>IFERROR(_xlfn.MINIFS(Tabla135[Impacto residual],Tabla135[Id Riesgo],Tabla135[[#This Row],[Id Riesgo]]),"")</f>
        <v>0</v>
      </c>
      <c r="AF1440" s="310" t="str" cm="1">
        <f t="array" ref="AF144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40" s="310" t="str" cm="1">
        <f t="array" ref="AG144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4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40" s="213"/>
      <c r="AJ1440" s="727">
        <f>_xlfn.MINIFS(Tabla135[Probabilidad residual],Tabla135[Id Riesgo],Tabla135[[#This Row],[Id Riesgo]])</f>
        <v>0</v>
      </c>
      <c r="AK1440" s="727">
        <f>_xlfn.MINIFS(Tabla135[Impacto residual],Tabla135[Id Riesgo],Tabla135[[#This Row],[Id Riesgo]])</f>
        <v>0</v>
      </c>
      <c r="AL1440" s="727"/>
      <c r="AM1440" s="727"/>
      <c r="AN1440" s="213"/>
      <c r="AO1440" s="213"/>
      <c r="AP1440" s="213"/>
      <c r="AQ1440" s="213"/>
      <c r="AR1440" s="213"/>
      <c r="AS1440" s="213"/>
      <c r="AT1440" s="213"/>
      <c r="AU1440" s="213"/>
      <c r="AV1440" s="213"/>
      <c r="AW1440" s="213"/>
      <c r="AX1440" s="213"/>
      <c r="AY1440" s="213"/>
    </row>
    <row r="1441" spans="1:51" ht="14.6" x14ac:dyDescent="0.4">
      <c r="A1441" s="735" t="str">
        <f>Tabla135[[#This Row],[Id Riesgo]]</f>
        <v>RC143</v>
      </c>
      <c r="B1441" s="736" t="str">
        <f>Tabla135[[#This Row],[Riesgo]]</f>
        <v/>
      </c>
      <c r="C1441" s="742" t="b">
        <f>Tabla135[[#This Row],[Identificado en paso 1 y 2?]]</f>
        <v>0</v>
      </c>
      <c r="D1441" s="727" t="str">
        <f>_xlfn.XLOOKUP(Tabla135[[#This Row],[Id Riesgo]],Tabla13[Id Riesgo],Tabla13[Probabilidad],"",1)</f>
        <v/>
      </c>
      <c r="E1441" s="727" t="str">
        <f>IF(C1441=TRUE,_xlfn.XLOOKUP(Tabla135[[#This Row],[Id Riesgo]],Tabla13[Id Riesgo],Tabla13[Porcentaje Impacto],"",1),"")</f>
        <v/>
      </c>
      <c r="F1441" s="290" t="str">
        <f t="shared" si="142"/>
        <v>RC143</v>
      </c>
      <c r="G1441" s="415" t="b">
        <f>_xlfn.XLOOKUP(F1441,Tabla13[Id Riesgo],Tabla13[Registro diligenciado],FALSE,1)</f>
        <v>0</v>
      </c>
      <c r="H1441" s="290" t="str">
        <f>IF(G1441,_xlfn.XLOOKUP(F1441,Tabla6[Id Riesgo],Tabla6[DESCRIPCIÓN DEL RIESGO],FALSE,1),"")</f>
        <v/>
      </c>
      <c r="I1441" s="327" t="str">
        <f>_xlfn.XLOOKUP(Tabla135[[#This Row],[Id Riesgo]],Tabla13[Id Riesgo],Tabla13[Probabilidad])</f>
        <v/>
      </c>
      <c r="J1441" s="327" t="str">
        <f>_xlfn.XLOOKUP(Tabla135[[#This Row],[Id Riesgo]],Tabla13[Id Riesgo],Tabla13[Porcentaje Impacto],"",1)</f>
        <v/>
      </c>
      <c r="K1441" s="311">
        <v>10</v>
      </c>
      <c r="L1441" s="314"/>
      <c r="M1441" s="314"/>
      <c r="N1441" s="314"/>
      <c r="O1441" s="295"/>
      <c r="P1441" s="314"/>
      <c r="Q1441" s="328" t="str">
        <f>_xlfn.TEXTJOIN(" ",TRUE,Tabla135[[#This Row],[Actividad - Acción ¿Qué?
Inicia con verbo]],Tabla135[[#This Row],[Complemento
(Observaciones o desviaciones)]])</f>
        <v/>
      </c>
      <c r="R1441" s="295"/>
      <c r="S1441" s="327" t="str">
        <f>_xlfn.XLOOKUP(Tabla135[[#This Row],[Tipo de control]],Tabla7[Tipo de control],Tabla7[Peso],"",1)</f>
        <v/>
      </c>
      <c r="T1441" s="290" t="str">
        <f>_xlfn.XLOOKUP(Tabla135[[#This Row],[Tipo de control]],Tabla7[Tipo de control],Tabla7[Afectación matriz],"",1)</f>
        <v/>
      </c>
      <c r="U1441" s="295"/>
      <c r="V1441" s="327" t="str">
        <f>_xlfn.XLOOKUP(Tabla135[[#This Row],[Implementación]],Tabla11[Implementación],Tabla11[Peso],"",1)</f>
        <v/>
      </c>
      <c r="W1441" s="295"/>
      <c r="X1441" s="295"/>
      <c r="Y1441" s="295"/>
      <c r="Z1441" s="295"/>
      <c r="AA1441" s="310" t="str">
        <f>IFERROR(Tabla135[[#This Row],[Peso del control]]+Tabla135[[#This Row],[Peso de la implementación]],"")</f>
        <v/>
      </c>
      <c r="AB1441" s="310" t="str" cm="1">
        <f t="array" ref="AB1441">IFERROR(IF(Tabla135[[#This Row],[Registro diligenciado]]=TRUE,_xlfn.IFS(AND(Tabla135[[#This Row],[No. de Control]]=1,Tabla135[[#This Row],[Desplazamiento en la Matriz]]="Probabilidad"),D1441-(D1441*Tabla135[[#This Row],[Valor del control]]),AND(Tabla135[[#This Row],[No. de Control]]&gt;1,Tabla135[[#This Row],[Desplazamiento en la Matriz]]="Probabilidad"),AB1440-(AB1440*Tabla135[[#This Row],[Valor del control]]),AND(Tabla135[[#This Row],[No. de Control]]=1,Tabla135[[#This Row],[Desplazamiento en la Matriz]]="Impacto"),D1441,AND(Tabla135[[#This Row],[No. de Control]]&gt;1,Tabla135[[#This Row],[Desplazamiento en la Matriz]]="Impacto"),AB1440),""),"")</f>
        <v/>
      </c>
      <c r="AC1441" s="310" t="str" cm="1">
        <f t="array" ref="AC1441">IFERROR(IF(Tabla135[[#This Row],[Registro diligenciado]]=TRUE,_xlfn.IFS(AND(Tabla135[[#This Row],[No. de Control]]=1,Tabla135[[#This Row],[Desplazamiento en la Matriz]]="Impacto"),E1441-(E1441*Tabla135[[#This Row],[Valor del control]]),AND(Tabla135[[#This Row],[No. de Control]]&gt;1,Tabla135[[#This Row],[Desplazamiento en la Matriz]]="Impacto"),AC1440-(AC1440*Tabla135[[#This Row],[Valor del control]]),AND(Tabla135[[#This Row],[No. de Control]]=1,Tabla135[[#This Row],[Desplazamiento en la Matriz]]="Probabilidad"),E1441,AND(Tabla135[[#This Row],[No. de Control]]&gt;1,Tabla135[[#This Row],[Desplazamiento en la Matriz]]="Probabilidad"),AC1440),""),"")</f>
        <v/>
      </c>
      <c r="AD1441" s="310">
        <f>IFERROR(_xlfn.MINIFS(Tabla135[Probabilidad residual],Tabla135[Id Riesgo],Tabla135[[#This Row],[Id Riesgo]]),"")</f>
        <v>0</v>
      </c>
      <c r="AE1441" s="310">
        <f>IFERROR(_xlfn.MINIFS(Tabla135[Impacto residual],Tabla135[Id Riesgo],Tabla135[[#This Row],[Id Riesgo]]),"")</f>
        <v>0</v>
      </c>
      <c r="AF1441" s="310" t="str" cm="1">
        <f t="array" ref="AF144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41" s="310" t="str" cm="1">
        <f t="array" ref="AG144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4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41" s="213"/>
      <c r="AJ1441" s="727">
        <f>_xlfn.MINIFS(Tabla135[Probabilidad residual],Tabla135[Id Riesgo],Tabla135[[#This Row],[Id Riesgo]])</f>
        <v>0</v>
      </c>
      <c r="AK1441" s="727">
        <f>_xlfn.MINIFS(Tabla135[Impacto residual],Tabla135[Id Riesgo],Tabla135[[#This Row],[Id Riesgo]])</f>
        <v>0</v>
      </c>
      <c r="AL1441" s="727"/>
      <c r="AM1441" s="727"/>
      <c r="AN1441" s="213"/>
      <c r="AO1441" s="213"/>
      <c r="AP1441" s="213"/>
      <c r="AQ1441" s="213"/>
      <c r="AR1441" s="213"/>
      <c r="AS1441" s="213"/>
      <c r="AT1441" s="213"/>
      <c r="AU1441" s="213"/>
      <c r="AV1441" s="213"/>
      <c r="AW1441" s="213"/>
      <c r="AX1441" s="213"/>
      <c r="AY1441" s="213"/>
    </row>
    <row r="1442" spans="1:51" ht="14.6" x14ac:dyDescent="0.4">
      <c r="A1442" s="735" t="str">
        <f>Tabla135[[#This Row],[Id Riesgo]]</f>
        <v>RC144</v>
      </c>
      <c r="B1442" s="736" t="str">
        <f>Tabla135[[#This Row],[Riesgo]]</f>
        <v/>
      </c>
      <c r="C1442" s="742" t="b">
        <f>Tabla135[[#This Row],[Identificado en paso 1 y 2?]]</f>
        <v>0</v>
      </c>
      <c r="D1442" s="727" t="str">
        <f>_xlfn.XLOOKUP(Tabla135[[#This Row],[Id Riesgo]],Tabla13[Id Riesgo],Tabla13[Probabilidad],"",1)</f>
        <v/>
      </c>
      <c r="E1442" s="727" t="str">
        <f>IF(C1442=TRUE,_xlfn.XLOOKUP(Tabla135[[#This Row],[Id Riesgo]],Tabla13[Id Riesgo],Tabla13[Porcentaje Impacto],"",1),"")</f>
        <v/>
      </c>
      <c r="F1442" s="290" t="s">
        <v>275</v>
      </c>
      <c r="G1442" s="415" t="b">
        <f>_xlfn.XLOOKUP(F1442,Tabla13[Id Riesgo],Tabla13[Registro diligenciado],FALSE,1)</f>
        <v>0</v>
      </c>
      <c r="H1442" s="290" t="str">
        <f>IF(G1442,_xlfn.XLOOKUP(F1442,Tabla6[Id Riesgo],Tabla6[DESCRIPCIÓN DEL RIESGO],FALSE,1),"")</f>
        <v/>
      </c>
      <c r="I1442" s="327" t="str">
        <f>_xlfn.XLOOKUP(Tabla135[[#This Row],[Id Riesgo]],Tabla13[Id Riesgo],Tabla13[Probabilidad])</f>
        <v/>
      </c>
      <c r="J1442" s="327" t="str">
        <f>_xlfn.XLOOKUP(Tabla135[[#This Row],[Id Riesgo]],Tabla13[Id Riesgo],Tabla13[Porcentaje Impacto],"",1)</f>
        <v/>
      </c>
      <c r="K1442" s="311">
        <v>1</v>
      </c>
      <c r="L1442" s="314"/>
      <c r="M1442" s="314"/>
      <c r="N1442" s="314"/>
      <c r="O1442" s="295"/>
      <c r="P1442" s="314"/>
      <c r="Q1442" s="328" t="str">
        <f>_xlfn.TEXTJOIN(" ",TRUE,Tabla135[[#This Row],[Actividad - Acción ¿Qué?
Inicia con verbo]],Tabla135[[#This Row],[Complemento
(Observaciones o desviaciones)]])</f>
        <v/>
      </c>
      <c r="R1442" s="295"/>
      <c r="S1442" s="327" t="str">
        <f>_xlfn.XLOOKUP(Tabla135[[#This Row],[Tipo de control]],Tabla7[Tipo de control],Tabla7[Peso],"",1)</f>
        <v/>
      </c>
      <c r="T1442" s="290" t="str">
        <f>_xlfn.XLOOKUP(Tabla135[[#This Row],[Tipo de control]],Tabla7[Tipo de control],Tabla7[Afectación matriz],"",1)</f>
        <v/>
      </c>
      <c r="U1442" s="295"/>
      <c r="V1442" s="327" t="str">
        <f>_xlfn.XLOOKUP(Tabla135[[#This Row],[Implementación]],Tabla11[Implementación],Tabla11[Peso],"",1)</f>
        <v/>
      </c>
      <c r="W1442" s="295"/>
      <c r="X1442" s="295"/>
      <c r="Y1442" s="295"/>
      <c r="Z1442" s="295"/>
      <c r="AA1442" s="310" t="str">
        <f>IFERROR(Tabla135[[#This Row],[Peso del control]]+Tabla135[[#This Row],[Peso de la implementación]],"")</f>
        <v/>
      </c>
      <c r="AB1442" s="310" t="str" cm="1">
        <f t="array" ref="AB1442">IFERROR(IF(Tabla135[[#This Row],[Registro diligenciado]]=TRUE,_xlfn.IFS(AND(Tabla135[[#This Row],[No. de Control]]=1,Tabla135[[#This Row],[Desplazamiento en la Matriz]]="Probabilidad"),D1442-(D1442*Tabla135[[#This Row],[Valor del control]]),AND(Tabla135[[#This Row],[No. de Control]]&gt;1,Tabla135[[#This Row],[Desplazamiento en la Matriz]]="Probabilidad"),AB1441-(AB1441*Tabla135[[#This Row],[Valor del control]]),AND(Tabla135[[#This Row],[No. de Control]]=1,Tabla135[[#This Row],[Desplazamiento en la Matriz]]="Impacto"),D1442,AND(Tabla135[[#This Row],[No. de Control]]&gt;1,Tabla135[[#This Row],[Desplazamiento en la Matriz]]="Impacto"),AB1441),""),"")</f>
        <v/>
      </c>
      <c r="AC1442" s="310" t="str" cm="1">
        <f t="array" ref="AC1442">IFERROR(IF(Tabla135[[#This Row],[Registro diligenciado]]=TRUE,_xlfn.IFS(AND(Tabla135[[#This Row],[No. de Control]]=1,Tabla135[[#This Row],[Desplazamiento en la Matriz]]="Impacto"),E1442-(E1442*Tabla135[[#This Row],[Valor del control]]),AND(Tabla135[[#This Row],[No. de Control]]&gt;1,Tabla135[[#This Row],[Desplazamiento en la Matriz]]="Impacto"),AC1441-(AC1441*Tabla135[[#This Row],[Valor del control]]),AND(Tabla135[[#This Row],[No. de Control]]=1,Tabla135[[#This Row],[Desplazamiento en la Matriz]]="Probabilidad"),E1442,AND(Tabla135[[#This Row],[No. de Control]]&gt;1,Tabla135[[#This Row],[Desplazamiento en la Matriz]]="Probabilidad"),AC1441),""),"")</f>
        <v/>
      </c>
      <c r="AD1442" s="310">
        <f>IFERROR(_xlfn.MINIFS(Tabla135[Probabilidad residual],Tabla135[Id Riesgo],Tabla135[[#This Row],[Id Riesgo]]),"")</f>
        <v>0</v>
      </c>
      <c r="AE1442" s="310">
        <f>IFERROR(_xlfn.MINIFS(Tabla135[Impacto residual],Tabla135[Id Riesgo],Tabla135[[#This Row],[Id Riesgo]]),"")</f>
        <v>0</v>
      </c>
      <c r="AF1442" s="310" t="str" cm="1">
        <f t="array" ref="AF144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42" s="310" t="str" cm="1">
        <f t="array" ref="AG144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4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42" s="213"/>
      <c r="AJ1442" s="727">
        <f>_xlfn.MINIFS(Tabla135[Probabilidad residual],Tabla135[Id Riesgo],Tabla135[[#This Row],[Id Riesgo]])</f>
        <v>0</v>
      </c>
      <c r="AK1442" s="727">
        <f>_xlfn.MINIFS(Tabla135[Impacto residual],Tabla135[Id Riesgo],Tabla135[[#This Row],[Id Riesgo]])</f>
        <v>0</v>
      </c>
      <c r="AL1442" s="727" t="str" cm="1">
        <f t="array" ref="AL1442">IFERROR(_xlfn.IFS(AND(AJ1442&gt;=CONFIGURACIÓN!$BF$6,AJ1442&lt;=CONFIGURACIÓN!$BG$6),CONFIGURACIÓN!$BE$6,AND(AJ1442&gt;=CONFIGURACIÓN!$BF$7,AJ1442&lt;=CONFIGURACIÓN!$BG$7),CONFIGURACIÓN!$BE$7,AND(AJ1442&gt;=CONFIGURACIÓN!$BF$8,AJ1442&lt;=CONFIGURACIÓN!$BG$8),CONFIGURACIÓN!$BE$8,AND(AJ1442&gt;=CONFIGURACIÓN!$BF$9,AJ1442&lt;=CONFIGURACIÓN!$BG$9),CONFIGURACIÓN!$BE$9,AND(AJ1442&gt;=CONFIGURACIÓN!$BF$10,AJ1442&lt;=CONFIGURACIÓN!$BG$10),CONFIGURACIÓN!$BE$10),"")</f>
        <v/>
      </c>
      <c r="AM1442" s="727" t="str" cm="1">
        <f t="array" ref="AM1442">IFERROR(_xlfn.IFS(AND(AK1442&gt;=CONFIGURACIÓN!$BJ$6,AK1442&lt;=CONFIGURACIÓN!$BK$6),CONFIGURACIÓN!$BI$6,AND(AK1442&gt;=CONFIGURACIÓN!$BJ$7,AK1442&lt;=CONFIGURACIÓN!$BK$7),CONFIGURACIÓN!$BI$7,AND(AK1442&gt;=CONFIGURACIÓN!$BJ$8,AK1442&lt;=CONFIGURACIÓN!$BK$8),CONFIGURACIÓN!$BI$8,AND(AK1442&gt;=CONFIGURACIÓN!$BJ$9,AK1442&lt;=CONFIGURACIÓN!$BK$9),CONFIGURACIÓN!$BI$9,AND(AK1442&gt;=CONFIGURACIÓN!$BJ$10,AK1442&lt;=CONFIGURACIÓN!$BK$10),CONFIGURACIÓN!$BI$10),"")</f>
        <v/>
      </c>
      <c r="AN1442" s="213"/>
      <c r="AO1442" s="213"/>
      <c r="AP1442" s="213"/>
      <c r="AQ1442" s="213"/>
      <c r="AR1442" s="213"/>
      <c r="AS1442" s="213"/>
      <c r="AT1442" s="213"/>
      <c r="AU1442" s="213"/>
      <c r="AV1442" s="213"/>
      <c r="AW1442" s="213"/>
      <c r="AX1442" s="213"/>
      <c r="AY1442" s="213"/>
    </row>
    <row r="1443" spans="1:51" ht="14.6" x14ac:dyDescent="0.4">
      <c r="A1443" s="735" t="str">
        <f>Tabla135[[#This Row],[Id Riesgo]]</f>
        <v>RC144</v>
      </c>
      <c r="B1443" s="736" t="str">
        <f>Tabla135[[#This Row],[Riesgo]]</f>
        <v/>
      </c>
      <c r="C1443" s="742" t="b">
        <f>Tabla135[[#This Row],[Identificado en paso 1 y 2?]]</f>
        <v>0</v>
      </c>
      <c r="D1443" s="727" t="str">
        <f>_xlfn.XLOOKUP(Tabla135[[#This Row],[Id Riesgo]],Tabla13[Id Riesgo],Tabla13[Probabilidad],"",1)</f>
        <v/>
      </c>
      <c r="E1443" s="727" t="str">
        <f>IF(C1443=TRUE,_xlfn.XLOOKUP(Tabla135[[#This Row],[Id Riesgo]],Tabla13[Id Riesgo],Tabla13[Porcentaje Impacto],"",1),"")</f>
        <v/>
      </c>
      <c r="F1443" s="290" t="str">
        <f t="shared" ref="F1443:F1451" si="143">F1442</f>
        <v>RC144</v>
      </c>
      <c r="G1443" s="415" t="b">
        <f>_xlfn.XLOOKUP(F1443,Tabla13[Id Riesgo],Tabla13[Registro diligenciado],FALSE,1)</f>
        <v>0</v>
      </c>
      <c r="H1443" s="290" t="str">
        <f>IF(G1443,_xlfn.XLOOKUP(F1443,Tabla6[Id Riesgo],Tabla6[DESCRIPCIÓN DEL RIESGO],FALSE,1),"")</f>
        <v/>
      </c>
      <c r="I1443" s="327" t="str">
        <f>_xlfn.XLOOKUP(Tabla135[[#This Row],[Id Riesgo]],Tabla13[Id Riesgo],Tabla13[Probabilidad])</f>
        <v/>
      </c>
      <c r="J1443" s="327" t="str">
        <f>_xlfn.XLOOKUP(Tabla135[[#This Row],[Id Riesgo]],Tabla13[Id Riesgo],Tabla13[Porcentaje Impacto],"",1)</f>
        <v/>
      </c>
      <c r="K1443" s="311">
        <v>2</v>
      </c>
      <c r="L1443" s="314"/>
      <c r="M1443" s="314"/>
      <c r="N1443" s="314"/>
      <c r="O1443" s="295"/>
      <c r="P1443" s="314"/>
      <c r="Q1443" s="328" t="str">
        <f>_xlfn.TEXTJOIN(" ",TRUE,Tabla135[[#This Row],[Actividad - Acción ¿Qué?
Inicia con verbo]],Tabla135[[#This Row],[Complemento
(Observaciones o desviaciones)]])</f>
        <v/>
      </c>
      <c r="R1443" s="295"/>
      <c r="S1443" s="327" t="str">
        <f>_xlfn.XLOOKUP(Tabla135[[#This Row],[Tipo de control]],Tabla7[Tipo de control],Tabla7[Peso],"",1)</f>
        <v/>
      </c>
      <c r="T1443" s="290" t="str">
        <f>_xlfn.XLOOKUP(Tabla135[[#This Row],[Tipo de control]],Tabla7[Tipo de control],Tabla7[Afectación matriz],"",1)</f>
        <v/>
      </c>
      <c r="U1443" s="295"/>
      <c r="V1443" s="327" t="str">
        <f>_xlfn.XLOOKUP(Tabla135[[#This Row],[Implementación]],Tabla11[Implementación],Tabla11[Peso],"",1)</f>
        <v/>
      </c>
      <c r="W1443" s="295"/>
      <c r="X1443" s="295"/>
      <c r="Y1443" s="295"/>
      <c r="Z1443" s="295"/>
      <c r="AA1443" s="310" t="str">
        <f>IFERROR(Tabla135[[#This Row],[Peso del control]]+Tabla135[[#This Row],[Peso de la implementación]],"")</f>
        <v/>
      </c>
      <c r="AB1443" s="310" t="str" cm="1">
        <f t="array" ref="AB1443">IFERROR(IF(Tabla135[[#This Row],[Registro diligenciado]]=TRUE,_xlfn.IFS(AND(Tabla135[[#This Row],[No. de Control]]=1,Tabla135[[#This Row],[Desplazamiento en la Matriz]]="Probabilidad"),D1443-(D1443*Tabla135[[#This Row],[Valor del control]]),AND(Tabla135[[#This Row],[No. de Control]]&gt;1,Tabla135[[#This Row],[Desplazamiento en la Matriz]]="Probabilidad"),AB1442-(AB1442*Tabla135[[#This Row],[Valor del control]]),AND(Tabla135[[#This Row],[No. de Control]]=1,Tabla135[[#This Row],[Desplazamiento en la Matriz]]="Impacto"),D1443,AND(Tabla135[[#This Row],[No. de Control]]&gt;1,Tabla135[[#This Row],[Desplazamiento en la Matriz]]="Impacto"),AB1442),""),"")</f>
        <v/>
      </c>
      <c r="AC1443" s="310" t="str" cm="1">
        <f t="array" ref="AC1443">IFERROR(IF(Tabla135[[#This Row],[Registro diligenciado]]=TRUE,_xlfn.IFS(AND(Tabla135[[#This Row],[No. de Control]]=1,Tabla135[[#This Row],[Desplazamiento en la Matriz]]="Impacto"),E1443-(E1443*Tabla135[[#This Row],[Valor del control]]),AND(Tabla135[[#This Row],[No. de Control]]&gt;1,Tabla135[[#This Row],[Desplazamiento en la Matriz]]="Impacto"),AC1442-(AC1442*Tabla135[[#This Row],[Valor del control]]),AND(Tabla135[[#This Row],[No. de Control]]=1,Tabla135[[#This Row],[Desplazamiento en la Matriz]]="Probabilidad"),E1443,AND(Tabla135[[#This Row],[No. de Control]]&gt;1,Tabla135[[#This Row],[Desplazamiento en la Matriz]]="Probabilidad"),AC1442),""),"")</f>
        <v/>
      </c>
      <c r="AD1443" s="310">
        <f>IFERROR(_xlfn.MINIFS(Tabla135[Probabilidad residual],Tabla135[Id Riesgo],Tabla135[[#This Row],[Id Riesgo]]),"")</f>
        <v>0</v>
      </c>
      <c r="AE1443" s="310">
        <f>IFERROR(_xlfn.MINIFS(Tabla135[Impacto residual],Tabla135[Id Riesgo],Tabla135[[#This Row],[Id Riesgo]]),"")</f>
        <v>0</v>
      </c>
      <c r="AF1443" s="310" t="str" cm="1">
        <f t="array" ref="AF144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43" s="310" t="str" cm="1">
        <f t="array" ref="AG144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4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43" s="213"/>
      <c r="AJ1443" s="727">
        <f>_xlfn.MINIFS(Tabla135[Probabilidad residual],Tabla135[Id Riesgo],Tabla135[[#This Row],[Id Riesgo]])</f>
        <v>0</v>
      </c>
      <c r="AK1443" s="727">
        <f>_xlfn.MINIFS(Tabla135[Impacto residual],Tabla135[Id Riesgo],Tabla135[[#This Row],[Id Riesgo]])</f>
        <v>0</v>
      </c>
      <c r="AL1443" s="727"/>
      <c r="AM1443" s="727"/>
      <c r="AN1443" s="213"/>
      <c r="AO1443" s="213"/>
      <c r="AP1443" s="213"/>
      <c r="AQ1443" s="213"/>
      <c r="AR1443" s="213"/>
      <c r="AS1443" s="213"/>
      <c r="AT1443" s="213"/>
      <c r="AU1443" s="213"/>
      <c r="AV1443" s="213"/>
      <c r="AW1443" s="213"/>
      <c r="AX1443" s="213"/>
      <c r="AY1443" s="213"/>
    </row>
    <row r="1444" spans="1:51" ht="14.6" x14ac:dyDescent="0.4">
      <c r="A1444" s="735" t="str">
        <f>Tabla135[[#This Row],[Id Riesgo]]</f>
        <v>RC144</v>
      </c>
      <c r="B1444" s="736" t="str">
        <f>Tabla135[[#This Row],[Riesgo]]</f>
        <v/>
      </c>
      <c r="C1444" s="742" t="b">
        <f>Tabla135[[#This Row],[Identificado en paso 1 y 2?]]</f>
        <v>0</v>
      </c>
      <c r="D1444" s="727" t="str">
        <f>_xlfn.XLOOKUP(Tabla135[[#This Row],[Id Riesgo]],Tabla13[Id Riesgo],Tabla13[Probabilidad],"",1)</f>
        <v/>
      </c>
      <c r="E1444" s="727" t="str">
        <f>IF(C1444=TRUE,_xlfn.XLOOKUP(Tabla135[[#This Row],[Id Riesgo]],Tabla13[Id Riesgo],Tabla13[Porcentaje Impacto],"",1),"")</f>
        <v/>
      </c>
      <c r="F1444" s="290" t="str">
        <f t="shared" si="143"/>
        <v>RC144</v>
      </c>
      <c r="G1444" s="415" t="b">
        <f>_xlfn.XLOOKUP(F1444,Tabla13[Id Riesgo],Tabla13[Registro diligenciado],FALSE,1)</f>
        <v>0</v>
      </c>
      <c r="H1444" s="290" t="str">
        <f>IF(G1444,_xlfn.XLOOKUP(F1444,Tabla6[Id Riesgo],Tabla6[DESCRIPCIÓN DEL RIESGO],FALSE,1),"")</f>
        <v/>
      </c>
      <c r="I1444" s="327" t="str">
        <f>_xlfn.XLOOKUP(Tabla135[[#This Row],[Id Riesgo]],Tabla13[Id Riesgo],Tabla13[Probabilidad])</f>
        <v/>
      </c>
      <c r="J1444" s="327" t="str">
        <f>_xlfn.XLOOKUP(Tabla135[[#This Row],[Id Riesgo]],Tabla13[Id Riesgo],Tabla13[Porcentaje Impacto],"",1)</f>
        <v/>
      </c>
      <c r="K1444" s="311">
        <v>3</v>
      </c>
      <c r="L1444" s="314"/>
      <c r="M1444" s="314"/>
      <c r="N1444" s="314"/>
      <c r="O1444" s="295"/>
      <c r="P1444" s="314"/>
      <c r="Q1444" s="328" t="str">
        <f>_xlfn.TEXTJOIN(" ",TRUE,Tabla135[[#This Row],[Actividad - Acción ¿Qué?
Inicia con verbo]],Tabla135[[#This Row],[Complemento
(Observaciones o desviaciones)]])</f>
        <v/>
      </c>
      <c r="R1444" s="295"/>
      <c r="S1444" s="327" t="str">
        <f>_xlfn.XLOOKUP(Tabla135[[#This Row],[Tipo de control]],Tabla7[Tipo de control],Tabla7[Peso],"",1)</f>
        <v/>
      </c>
      <c r="T1444" s="290" t="str">
        <f>_xlfn.XLOOKUP(Tabla135[[#This Row],[Tipo de control]],Tabla7[Tipo de control],Tabla7[Afectación matriz],"",1)</f>
        <v/>
      </c>
      <c r="U1444" s="295"/>
      <c r="V1444" s="327" t="str">
        <f>_xlfn.XLOOKUP(Tabla135[[#This Row],[Implementación]],Tabla11[Implementación],Tabla11[Peso],"",1)</f>
        <v/>
      </c>
      <c r="W1444" s="295"/>
      <c r="X1444" s="295"/>
      <c r="Y1444" s="295"/>
      <c r="Z1444" s="295"/>
      <c r="AA1444" s="310" t="str">
        <f>IFERROR(Tabla135[[#This Row],[Peso del control]]+Tabla135[[#This Row],[Peso de la implementación]],"")</f>
        <v/>
      </c>
      <c r="AB1444" s="310" t="str" cm="1">
        <f t="array" ref="AB1444">IFERROR(IF(Tabla135[[#This Row],[Registro diligenciado]]=TRUE,_xlfn.IFS(AND(Tabla135[[#This Row],[No. de Control]]=1,Tabla135[[#This Row],[Desplazamiento en la Matriz]]="Probabilidad"),D1444-(D1444*Tabla135[[#This Row],[Valor del control]]),AND(Tabla135[[#This Row],[No. de Control]]&gt;1,Tabla135[[#This Row],[Desplazamiento en la Matriz]]="Probabilidad"),AB1443-(AB1443*Tabla135[[#This Row],[Valor del control]]),AND(Tabla135[[#This Row],[No. de Control]]=1,Tabla135[[#This Row],[Desplazamiento en la Matriz]]="Impacto"),D1444,AND(Tabla135[[#This Row],[No. de Control]]&gt;1,Tabla135[[#This Row],[Desplazamiento en la Matriz]]="Impacto"),AB1443),""),"")</f>
        <v/>
      </c>
      <c r="AC1444" s="310" t="str" cm="1">
        <f t="array" ref="AC1444">IFERROR(IF(Tabla135[[#This Row],[Registro diligenciado]]=TRUE,_xlfn.IFS(AND(Tabla135[[#This Row],[No. de Control]]=1,Tabla135[[#This Row],[Desplazamiento en la Matriz]]="Impacto"),E1444-(E1444*Tabla135[[#This Row],[Valor del control]]),AND(Tabla135[[#This Row],[No. de Control]]&gt;1,Tabla135[[#This Row],[Desplazamiento en la Matriz]]="Impacto"),AC1443-(AC1443*Tabla135[[#This Row],[Valor del control]]),AND(Tabla135[[#This Row],[No. de Control]]=1,Tabla135[[#This Row],[Desplazamiento en la Matriz]]="Probabilidad"),E1444,AND(Tabla135[[#This Row],[No. de Control]]&gt;1,Tabla135[[#This Row],[Desplazamiento en la Matriz]]="Probabilidad"),AC1443),""),"")</f>
        <v/>
      </c>
      <c r="AD1444" s="310">
        <f>IFERROR(_xlfn.MINIFS(Tabla135[Probabilidad residual],Tabla135[Id Riesgo],Tabla135[[#This Row],[Id Riesgo]]),"")</f>
        <v>0</v>
      </c>
      <c r="AE1444" s="310">
        <f>IFERROR(_xlfn.MINIFS(Tabla135[Impacto residual],Tabla135[Id Riesgo],Tabla135[[#This Row],[Id Riesgo]]),"")</f>
        <v>0</v>
      </c>
      <c r="AF1444" s="310" t="str" cm="1">
        <f t="array" ref="AF144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44" s="310" t="str" cm="1">
        <f t="array" ref="AG144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4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44" s="213"/>
      <c r="AJ1444" s="727">
        <f>_xlfn.MINIFS(Tabla135[Probabilidad residual],Tabla135[Id Riesgo],Tabla135[[#This Row],[Id Riesgo]])</f>
        <v>0</v>
      </c>
      <c r="AK1444" s="727">
        <f>_xlfn.MINIFS(Tabla135[Impacto residual],Tabla135[Id Riesgo],Tabla135[[#This Row],[Id Riesgo]])</f>
        <v>0</v>
      </c>
      <c r="AL1444" s="727"/>
      <c r="AM1444" s="727"/>
      <c r="AN1444" s="213"/>
      <c r="AO1444" s="213"/>
      <c r="AP1444" s="213"/>
      <c r="AQ1444" s="213"/>
      <c r="AR1444" s="213"/>
      <c r="AS1444" s="213"/>
      <c r="AT1444" s="213"/>
      <c r="AU1444" s="213"/>
      <c r="AV1444" s="213"/>
      <c r="AW1444" s="213"/>
      <c r="AX1444" s="213"/>
      <c r="AY1444" s="213"/>
    </row>
    <row r="1445" spans="1:51" ht="14.6" x14ac:dyDescent="0.4">
      <c r="A1445" s="735" t="str">
        <f>Tabla135[[#This Row],[Id Riesgo]]</f>
        <v>RC144</v>
      </c>
      <c r="B1445" s="736" t="str">
        <f>Tabla135[[#This Row],[Riesgo]]</f>
        <v/>
      </c>
      <c r="C1445" s="742" t="b">
        <f>Tabla135[[#This Row],[Identificado en paso 1 y 2?]]</f>
        <v>0</v>
      </c>
      <c r="D1445" s="727" t="str">
        <f>_xlfn.XLOOKUP(Tabla135[[#This Row],[Id Riesgo]],Tabla13[Id Riesgo],Tabla13[Probabilidad],"",1)</f>
        <v/>
      </c>
      <c r="E1445" s="727" t="str">
        <f>IF(C1445=TRUE,_xlfn.XLOOKUP(Tabla135[[#This Row],[Id Riesgo]],Tabla13[Id Riesgo],Tabla13[Porcentaje Impacto],"",1),"")</f>
        <v/>
      </c>
      <c r="F1445" s="290" t="str">
        <f t="shared" si="143"/>
        <v>RC144</v>
      </c>
      <c r="G1445" s="415" t="b">
        <f>_xlfn.XLOOKUP(F1445,Tabla13[Id Riesgo],Tabla13[Registro diligenciado],FALSE,1)</f>
        <v>0</v>
      </c>
      <c r="H1445" s="290" t="str">
        <f>IF(G1445,_xlfn.XLOOKUP(F1445,Tabla6[Id Riesgo],Tabla6[DESCRIPCIÓN DEL RIESGO],FALSE,1),"")</f>
        <v/>
      </c>
      <c r="I1445" s="327" t="str">
        <f>_xlfn.XLOOKUP(Tabla135[[#This Row],[Id Riesgo]],Tabla13[Id Riesgo],Tabla13[Probabilidad])</f>
        <v/>
      </c>
      <c r="J1445" s="327" t="str">
        <f>_xlfn.XLOOKUP(Tabla135[[#This Row],[Id Riesgo]],Tabla13[Id Riesgo],Tabla13[Porcentaje Impacto],"",1)</f>
        <v/>
      </c>
      <c r="K1445" s="311">
        <v>4</v>
      </c>
      <c r="L1445" s="314"/>
      <c r="M1445" s="314"/>
      <c r="N1445" s="314"/>
      <c r="O1445" s="295"/>
      <c r="P1445" s="314"/>
      <c r="Q1445" s="328" t="str">
        <f>_xlfn.TEXTJOIN(" ",TRUE,Tabla135[[#This Row],[Actividad - Acción ¿Qué?
Inicia con verbo]],Tabla135[[#This Row],[Complemento
(Observaciones o desviaciones)]])</f>
        <v/>
      </c>
      <c r="R1445" s="295"/>
      <c r="S1445" s="327" t="str">
        <f>_xlfn.XLOOKUP(Tabla135[[#This Row],[Tipo de control]],Tabla7[Tipo de control],Tabla7[Peso],"",1)</f>
        <v/>
      </c>
      <c r="T1445" s="290" t="str">
        <f>_xlfn.XLOOKUP(Tabla135[[#This Row],[Tipo de control]],Tabla7[Tipo de control],Tabla7[Afectación matriz],"",1)</f>
        <v/>
      </c>
      <c r="U1445" s="295"/>
      <c r="V1445" s="327" t="str">
        <f>_xlfn.XLOOKUP(Tabla135[[#This Row],[Implementación]],Tabla11[Implementación],Tabla11[Peso],"",1)</f>
        <v/>
      </c>
      <c r="W1445" s="295"/>
      <c r="X1445" s="295"/>
      <c r="Y1445" s="295"/>
      <c r="Z1445" s="295"/>
      <c r="AA1445" s="310" t="str">
        <f>IFERROR(Tabla135[[#This Row],[Peso del control]]+Tabla135[[#This Row],[Peso de la implementación]],"")</f>
        <v/>
      </c>
      <c r="AB1445" s="310" t="str" cm="1">
        <f t="array" ref="AB1445">IFERROR(IF(Tabla135[[#This Row],[Registro diligenciado]]=TRUE,_xlfn.IFS(AND(Tabla135[[#This Row],[No. de Control]]=1,Tabla135[[#This Row],[Desplazamiento en la Matriz]]="Probabilidad"),D1445-(D1445*Tabla135[[#This Row],[Valor del control]]),AND(Tabla135[[#This Row],[No. de Control]]&gt;1,Tabla135[[#This Row],[Desplazamiento en la Matriz]]="Probabilidad"),AB1444-(AB1444*Tabla135[[#This Row],[Valor del control]]),AND(Tabla135[[#This Row],[No. de Control]]=1,Tabla135[[#This Row],[Desplazamiento en la Matriz]]="Impacto"),D1445,AND(Tabla135[[#This Row],[No. de Control]]&gt;1,Tabla135[[#This Row],[Desplazamiento en la Matriz]]="Impacto"),AB1444),""),"")</f>
        <v/>
      </c>
      <c r="AC1445" s="310" t="str" cm="1">
        <f t="array" ref="AC1445">IFERROR(IF(Tabla135[[#This Row],[Registro diligenciado]]=TRUE,_xlfn.IFS(AND(Tabla135[[#This Row],[No. de Control]]=1,Tabla135[[#This Row],[Desplazamiento en la Matriz]]="Impacto"),E1445-(E1445*Tabla135[[#This Row],[Valor del control]]),AND(Tabla135[[#This Row],[No. de Control]]&gt;1,Tabla135[[#This Row],[Desplazamiento en la Matriz]]="Impacto"),AC1444-(AC1444*Tabla135[[#This Row],[Valor del control]]),AND(Tabla135[[#This Row],[No. de Control]]=1,Tabla135[[#This Row],[Desplazamiento en la Matriz]]="Probabilidad"),E1445,AND(Tabla135[[#This Row],[No. de Control]]&gt;1,Tabla135[[#This Row],[Desplazamiento en la Matriz]]="Probabilidad"),AC1444),""),"")</f>
        <v/>
      </c>
      <c r="AD1445" s="310">
        <f>IFERROR(_xlfn.MINIFS(Tabla135[Probabilidad residual],Tabla135[Id Riesgo],Tabla135[[#This Row],[Id Riesgo]]),"")</f>
        <v>0</v>
      </c>
      <c r="AE1445" s="310">
        <f>IFERROR(_xlfn.MINIFS(Tabla135[Impacto residual],Tabla135[Id Riesgo],Tabla135[[#This Row],[Id Riesgo]]),"")</f>
        <v>0</v>
      </c>
      <c r="AF1445" s="310" t="str" cm="1">
        <f t="array" ref="AF144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45" s="310" t="str" cm="1">
        <f t="array" ref="AG144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4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45" s="213"/>
      <c r="AJ1445" s="727">
        <f>_xlfn.MINIFS(Tabla135[Probabilidad residual],Tabla135[Id Riesgo],Tabla135[[#This Row],[Id Riesgo]])</f>
        <v>0</v>
      </c>
      <c r="AK1445" s="727">
        <f>_xlfn.MINIFS(Tabla135[Impacto residual],Tabla135[Id Riesgo],Tabla135[[#This Row],[Id Riesgo]])</f>
        <v>0</v>
      </c>
      <c r="AL1445" s="727"/>
      <c r="AM1445" s="727"/>
      <c r="AN1445" s="213"/>
      <c r="AO1445" s="213"/>
      <c r="AP1445" s="213"/>
      <c r="AQ1445" s="213"/>
      <c r="AR1445" s="213"/>
      <c r="AS1445" s="213"/>
      <c r="AT1445" s="213"/>
      <c r="AU1445" s="213"/>
      <c r="AV1445" s="213"/>
      <c r="AW1445" s="213"/>
      <c r="AX1445" s="213"/>
      <c r="AY1445" s="213"/>
    </row>
    <row r="1446" spans="1:51" ht="14.6" x14ac:dyDescent="0.4">
      <c r="A1446" s="735" t="str">
        <f>Tabla135[[#This Row],[Id Riesgo]]</f>
        <v>RC144</v>
      </c>
      <c r="B1446" s="736" t="str">
        <f>Tabla135[[#This Row],[Riesgo]]</f>
        <v/>
      </c>
      <c r="C1446" s="742" t="b">
        <f>Tabla135[[#This Row],[Identificado en paso 1 y 2?]]</f>
        <v>0</v>
      </c>
      <c r="D1446" s="727" t="str">
        <f>_xlfn.XLOOKUP(Tabla135[[#This Row],[Id Riesgo]],Tabla13[Id Riesgo],Tabla13[Probabilidad],"",1)</f>
        <v/>
      </c>
      <c r="E1446" s="727" t="str">
        <f>IF(C1446=TRUE,_xlfn.XLOOKUP(Tabla135[[#This Row],[Id Riesgo]],Tabla13[Id Riesgo],Tabla13[Porcentaje Impacto],"",1),"")</f>
        <v/>
      </c>
      <c r="F1446" s="290" t="str">
        <f t="shared" si="143"/>
        <v>RC144</v>
      </c>
      <c r="G1446" s="415" t="b">
        <f>_xlfn.XLOOKUP(F1446,Tabla13[Id Riesgo],Tabla13[Registro diligenciado],FALSE,1)</f>
        <v>0</v>
      </c>
      <c r="H1446" s="290" t="str">
        <f>IF(G1446,_xlfn.XLOOKUP(F1446,Tabla6[Id Riesgo],Tabla6[DESCRIPCIÓN DEL RIESGO],FALSE,1),"")</f>
        <v/>
      </c>
      <c r="I1446" s="327" t="str">
        <f>_xlfn.XLOOKUP(Tabla135[[#This Row],[Id Riesgo]],Tabla13[Id Riesgo],Tabla13[Probabilidad])</f>
        <v/>
      </c>
      <c r="J1446" s="327" t="str">
        <f>_xlfn.XLOOKUP(Tabla135[[#This Row],[Id Riesgo]],Tabla13[Id Riesgo],Tabla13[Porcentaje Impacto],"",1)</f>
        <v/>
      </c>
      <c r="K1446" s="311">
        <v>5</v>
      </c>
      <c r="L1446" s="314"/>
      <c r="M1446" s="314"/>
      <c r="N1446" s="314"/>
      <c r="O1446" s="295"/>
      <c r="P1446" s="314"/>
      <c r="Q1446" s="328" t="str">
        <f>_xlfn.TEXTJOIN(" ",TRUE,Tabla135[[#This Row],[Actividad - Acción ¿Qué?
Inicia con verbo]],Tabla135[[#This Row],[Complemento
(Observaciones o desviaciones)]])</f>
        <v/>
      </c>
      <c r="R1446" s="295"/>
      <c r="S1446" s="327" t="str">
        <f>_xlfn.XLOOKUP(Tabla135[[#This Row],[Tipo de control]],Tabla7[Tipo de control],Tabla7[Peso],"",1)</f>
        <v/>
      </c>
      <c r="T1446" s="290" t="str">
        <f>_xlfn.XLOOKUP(Tabla135[[#This Row],[Tipo de control]],Tabla7[Tipo de control],Tabla7[Afectación matriz],"",1)</f>
        <v/>
      </c>
      <c r="U1446" s="295"/>
      <c r="V1446" s="327" t="str">
        <f>_xlfn.XLOOKUP(Tabla135[[#This Row],[Implementación]],Tabla11[Implementación],Tabla11[Peso],"",1)</f>
        <v/>
      </c>
      <c r="W1446" s="295"/>
      <c r="X1446" s="295"/>
      <c r="Y1446" s="295"/>
      <c r="Z1446" s="295"/>
      <c r="AA1446" s="310" t="str">
        <f>IFERROR(Tabla135[[#This Row],[Peso del control]]+Tabla135[[#This Row],[Peso de la implementación]],"")</f>
        <v/>
      </c>
      <c r="AB1446" s="310" t="str" cm="1">
        <f t="array" ref="AB1446">IFERROR(IF(Tabla135[[#This Row],[Registro diligenciado]]=TRUE,_xlfn.IFS(AND(Tabla135[[#This Row],[No. de Control]]=1,Tabla135[[#This Row],[Desplazamiento en la Matriz]]="Probabilidad"),D1446-(D1446*Tabla135[[#This Row],[Valor del control]]),AND(Tabla135[[#This Row],[No. de Control]]&gt;1,Tabla135[[#This Row],[Desplazamiento en la Matriz]]="Probabilidad"),AB1445-(AB1445*Tabla135[[#This Row],[Valor del control]]),AND(Tabla135[[#This Row],[No. de Control]]=1,Tabla135[[#This Row],[Desplazamiento en la Matriz]]="Impacto"),D1446,AND(Tabla135[[#This Row],[No. de Control]]&gt;1,Tabla135[[#This Row],[Desplazamiento en la Matriz]]="Impacto"),AB1445),""),"")</f>
        <v/>
      </c>
      <c r="AC1446" s="310" t="str" cm="1">
        <f t="array" ref="AC1446">IFERROR(IF(Tabla135[[#This Row],[Registro diligenciado]]=TRUE,_xlfn.IFS(AND(Tabla135[[#This Row],[No. de Control]]=1,Tabla135[[#This Row],[Desplazamiento en la Matriz]]="Impacto"),E1446-(E1446*Tabla135[[#This Row],[Valor del control]]),AND(Tabla135[[#This Row],[No. de Control]]&gt;1,Tabla135[[#This Row],[Desplazamiento en la Matriz]]="Impacto"),AC1445-(AC1445*Tabla135[[#This Row],[Valor del control]]),AND(Tabla135[[#This Row],[No. de Control]]=1,Tabla135[[#This Row],[Desplazamiento en la Matriz]]="Probabilidad"),E1446,AND(Tabla135[[#This Row],[No. de Control]]&gt;1,Tabla135[[#This Row],[Desplazamiento en la Matriz]]="Probabilidad"),AC1445),""),"")</f>
        <v/>
      </c>
      <c r="AD1446" s="310">
        <f>IFERROR(_xlfn.MINIFS(Tabla135[Probabilidad residual],Tabla135[Id Riesgo],Tabla135[[#This Row],[Id Riesgo]]),"")</f>
        <v>0</v>
      </c>
      <c r="AE1446" s="310">
        <f>IFERROR(_xlfn.MINIFS(Tabla135[Impacto residual],Tabla135[Id Riesgo],Tabla135[[#This Row],[Id Riesgo]]),"")</f>
        <v>0</v>
      </c>
      <c r="AF1446" s="310" t="str" cm="1">
        <f t="array" ref="AF144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46" s="310" t="str" cm="1">
        <f t="array" ref="AG144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4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46" s="213"/>
      <c r="AJ1446" s="727">
        <f>_xlfn.MINIFS(Tabla135[Probabilidad residual],Tabla135[Id Riesgo],Tabla135[[#This Row],[Id Riesgo]])</f>
        <v>0</v>
      </c>
      <c r="AK1446" s="727">
        <f>_xlfn.MINIFS(Tabla135[Impacto residual],Tabla135[Id Riesgo],Tabla135[[#This Row],[Id Riesgo]])</f>
        <v>0</v>
      </c>
      <c r="AL1446" s="727"/>
      <c r="AM1446" s="727"/>
      <c r="AN1446" s="213"/>
      <c r="AO1446" s="213"/>
      <c r="AP1446" s="213"/>
      <c r="AQ1446" s="213"/>
      <c r="AR1446" s="213"/>
      <c r="AS1446" s="213"/>
      <c r="AT1446" s="213"/>
      <c r="AU1446" s="213"/>
      <c r="AV1446" s="213"/>
      <c r="AW1446" s="213"/>
      <c r="AX1446" s="213"/>
      <c r="AY1446" s="213"/>
    </row>
    <row r="1447" spans="1:51" ht="14.6" x14ac:dyDescent="0.4">
      <c r="A1447" s="735" t="str">
        <f>Tabla135[[#This Row],[Id Riesgo]]</f>
        <v>RC144</v>
      </c>
      <c r="B1447" s="736" t="str">
        <f>Tabla135[[#This Row],[Riesgo]]</f>
        <v/>
      </c>
      <c r="C1447" s="742" t="b">
        <f>Tabla135[[#This Row],[Identificado en paso 1 y 2?]]</f>
        <v>0</v>
      </c>
      <c r="D1447" s="727" t="str">
        <f>_xlfn.XLOOKUP(Tabla135[[#This Row],[Id Riesgo]],Tabla13[Id Riesgo],Tabla13[Probabilidad],"",1)</f>
        <v/>
      </c>
      <c r="E1447" s="727" t="str">
        <f>IF(C1447=TRUE,_xlfn.XLOOKUP(Tabla135[[#This Row],[Id Riesgo]],Tabla13[Id Riesgo],Tabla13[Porcentaje Impacto],"",1),"")</f>
        <v/>
      </c>
      <c r="F1447" s="290" t="str">
        <f t="shared" si="143"/>
        <v>RC144</v>
      </c>
      <c r="G1447" s="415" t="b">
        <f>_xlfn.XLOOKUP(F1447,Tabla13[Id Riesgo],Tabla13[Registro diligenciado],FALSE,1)</f>
        <v>0</v>
      </c>
      <c r="H1447" s="290" t="str">
        <f>IF(G1447,_xlfn.XLOOKUP(F1447,Tabla6[Id Riesgo],Tabla6[DESCRIPCIÓN DEL RIESGO],FALSE,1),"")</f>
        <v/>
      </c>
      <c r="I1447" s="327" t="str">
        <f>_xlfn.XLOOKUP(Tabla135[[#This Row],[Id Riesgo]],Tabla13[Id Riesgo],Tabla13[Probabilidad])</f>
        <v/>
      </c>
      <c r="J1447" s="327" t="str">
        <f>_xlfn.XLOOKUP(Tabla135[[#This Row],[Id Riesgo]],Tabla13[Id Riesgo],Tabla13[Porcentaje Impacto],"",1)</f>
        <v/>
      </c>
      <c r="K1447" s="311">
        <v>6</v>
      </c>
      <c r="L1447" s="314"/>
      <c r="M1447" s="314"/>
      <c r="N1447" s="314"/>
      <c r="O1447" s="295"/>
      <c r="P1447" s="314"/>
      <c r="Q1447" s="328" t="str">
        <f>_xlfn.TEXTJOIN(" ",TRUE,Tabla135[[#This Row],[Actividad - Acción ¿Qué?
Inicia con verbo]],Tabla135[[#This Row],[Complemento
(Observaciones o desviaciones)]])</f>
        <v/>
      </c>
      <c r="R1447" s="295"/>
      <c r="S1447" s="327" t="str">
        <f>_xlfn.XLOOKUP(Tabla135[[#This Row],[Tipo de control]],Tabla7[Tipo de control],Tabla7[Peso],"",1)</f>
        <v/>
      </c>
      <c r="T1447" s="290" t="str">
        <f>_xlfn.XLOOKUP(Tabla135[[#This Row],[Tipo de control]],Tabla7[Tipo de control],Tabla7[Afectación matriz],"",1)</f>
        <v/>
      </c>
      <c r="U1447" s="295"/>
      <c r="V1447" s="327" t="str">
        <f>_xlfn.XLOOKUP(Tabla135[[#This Row],[Implementación]],Tabla11[Implementación],Tabla11[Peso],"",1)</f>
        <v/>
      </c>
      <c r="W1447" s="295"/>
      <c r="X1447" s="295"/>
      <c r="Y1447" s="295"/>
      <c r="Z1447" s="295"/>
      <c r="AA1447" s="310" t="str">
        <f>IFERROR(Tabla135[[#This Row],[Peso del control]]+Tabla135[[#This Row],[Peso de la implementación]],"")</f>
        <v/>
      </c>
      <c r="AB1447" s="310" t="str" cm="1">
        <f t="array" ref="AB1447">IFERROR(IF(Tabla135[[#This Row],[Registro diligenciado]]=TRUE,_xlfn.IFS(AND(Tabla135[[#This Row],[No. de Control]]=1,Tabla135[[#This Row],[Desplazamiento en la Matriz]]="Probabilidad"),D1447-(D1447*Tabla135[[#This Row],[Valor del control]]),AND(Tabla135[[#This Row],[No. de Control]]&gt;1,Tabla135[[#This Row],[Desplazamiento en la Matriz]]="Probabilidad"),AB1446-(AB1446*Tabla135[[#This Row],[Valor del control]]),AND(Tabla135[[#This Row],[No. de Control]]=1,Tabla135[[#This Row],[Desplazamiento en la Matriz]]="Impacto"),D1447,AND(Tabla135[[#This Row],[No. de Control]]&gt;1,Tabla135[[#This Row],[Desplazamiento en la Matriz]]="Impacto"),AB1446),""),"")</f>
        <v/>
      </c>
      <c r="AC1447" s="310" t="str" cm="1">
        <f t="array" ref="AC1447">IFERROR(IF(Tabla135[[#This Row],[Registro diligenciado]]=TRUE,_xlfn.IFS(AND(Tabla135[[#This Row],[No. de Control]]=1,Tabla135[[#This Row],[Desplazamiento en la Matriz]]="Impacto"),E1447-(E1447*Tabla135[[#This Row],[Valor del control]]),AND(Tabla135[[#This Row],[No. de Control]]&gt;1,Tabla135[[#This Row],[Desplazamiento en la Matriz]]="Impacto"),AC1446-(AC1446*Tabla135[[#This Row],[Valor del control]]),AND(Tabla135[[#This Row],[No. de Control]]=1,Tabla135[[#This Row],[Desplazamiento en la Matriz]]="Probabilidad"),E1447,AND(Tabla135[[#This Row],[No. de Control]]&gt;1,Tabla135[[#This Row],[Desplazamiento en la Matriz]]="Probabilidad"),AC1446),""),"")</f>
        <v/>
      </c>
      <c r="AD1447" s="310">
        <f>IFERROR(_xlfn.MINIFS(Tabla135[Probabilidad residual],Tabla135[Id Riesgo],Tabla135[[#This Row],[Id Riesgo]]),"")</f>
        <v>0</v>
      </c>
      <c r="AE1447" s="310">
        <f>IFERROR(_xlfn.MINIFS(Tabla135[Impacto residual],Tabla135[Id Riesgo],Tabla135[[#This Row],[Id Riesgo]]),"")</f>
        <v>0</v>
      </c>
      <c r="AF1447" s="310" t="str" cm="1">
        <f t="array" ref="AF144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47" s="310" t="str" cm="1">
        <f t="array" ref="AG144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4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47" s="213"/>
      <c r="AJ1447" s="727">
        <f>_xlfn.MINIFS(Tabla135[Probabilidad residual],Tabla135[Id Riesgo],Tabla135[[#This Row],[Id Riesgo]])</f>
        <v>0</v>
      </c>
      <c r="AK1447" s="727">
        <f>_xlfn.MINIFS(Tabla135[Impacto residual],Tabla135[Id Riesgo],Tabla135[[#This Row],[Id Riesgo]])</f>
        <v>0</v>
      </c>
      <c r="AL1447" s="727"/>
      <c r="AM1447" s="727"/>
      <c r="AN1447" s="213"/>
      <c r="AO1447" s="213"/>
      <c r="AP1447" s="213"/>
      <c r="AQ1447" s="213"/>
      <c r="AR1447" s="213"/>
      <c r="AS1447" s="213"/>
      <c r="AT1447" s="213"/>
      <c r="AU1447" s="213"/>
      <c r="AV1447" s="213"/>
      <c r="AW1447" s="213"/>
      <c r="AX1447" s="213"/>
      <c r="AY1447" s="213"/>
    </row>
    <row r="1448" spans="1:51" ht="14.6" x14ac:dyDescent="0.4">
      <c r="A1448" s="735" t="str">
        <f>Tabla135[[#This Row],[Id Riesgo]]</f>
        <v>RC144</v>
      </c>
      <c r="B1448" s="736" t="str">
        <f>Tabla135[[#This Row],[Riesgo]]</f>
        <v/>
      </c>
      <c r="C1448" s="742" t="b">
        <f>Tabla135[[#This Row],[Identificado en paso 1 y 2?]]</f>
        <v>0</v>
      </c>
      <c r="D1448" s="727" t="str">
        <f>_xlfn.XLOOKUP(Tabla135[[#This Row],[Id Riesgo]],Tabla13[Id Riesgo],Tabla13[Probabilidad],"",1)</f>
        <v/>
      </c>
      <c r="E1448" s="727" t="str">
        <f>IF(C1448=TRUE,_xlfn.XLOOKUP(Tabla135[[#This Row],[Id Riesgo]],Tabla13[Id Riesgo],Tabla13[Porcentaje Impacto],"",1),"")</f>
        <v/>
      </c>
      <c r="F1448" s="290" t="str">
        <f t="shared" si="143"/>
        <v>RC144</v>
      </c>
      <c r="G1448" s="415" t="b">
        <f>_xlfn.XLOOKUP(F1448,Tabla13[Id Riesgo],Tabla13[Registro diligenciado],FALSE,1)</f>
        <v>0</v>
      </c>
      <c r="H1448" s="290" t="str">
        <f>IF(G1448,_xlfn.XLOOKUP(F1448,Tabla6[Id Riesgo],Tabla6[DESCRIPCIÓN DEL RIESGO],FALSE,1),"")</f>
        <v/>
      </c>
      <c r="I1448" s="327" t="str">
        <f>_xlfn.XLOOKUP(Tabla135[[#This Row],[Id Riesgo]],Tabla13[Id Riesgo],Tabla13[Probabilidad])</f>
        <v/>
      </c>
      <c r="J1448" s="327" t="str">
        <f>_xlfn.XLOOKUP(Tabla135[[#This Row],[Id Riesgo]],Tabla13[Id Riesgo],Tabla13[Porcentaje Impacto],"",1)</f>
        <v/>
      </c>
      <c r="K1448" s="311">
        <v>7</v>
      </c>
      <c r="L1448" s="314"/>
      <c r="M1448" s="314"/>
      <c r="N1448" s="314"/>
      <c r="O1448" s="295"/>
      <c r="P1448" s="314"/>
      <c r="Q1448" s="328" t="str">
        <f>_xlfn.TEXTJOIN(" ",TRUE,Tabla135[[#This Row],[Actividad - Acción ¿Qué?
Inicia con verbo]],Tabla135[[#This Row],[Complemento
(Observaciones o desviaciones)]])</f>
        <v/>
      </c>
      <c r="R1448" s="295"/>
      <c r="S1448" s="327" t="str">
        <f>_xlfn.XLOOKUP(Tabla135[[#This Row],[Tipo de control]],Tabla7[Tipo de control],Tabla7[Peso],"",1)</f>
        <v/>
      </c>
      <c r="T1448" s="290" t="str">
        <f>_xlfn.XLOOKUP(Tabla135[[#This Row],[Tipo de control]],Tabla7[Tipo de control],Tabla7[Afectación matriz],"",1)</f>
        <v/>
      </c>
      <c r="U1448" s="295"/>
      <c r="V1448" s="327" t="str">
        <f>_xlfn.XLOOKUP(Tabla135[[#This Row],[Implementación]],Tabla11[Implementación],Tabla11[Peso],"",1)</f>
        <v/>
      </c>
      <c r="W1448" s="295"/>
      <c r="X1448" s="295"/>
      <c r="Y1448" s="295"/>
      <c r="Z1448" s="295"/>
      <c r="AA1448" s="310" t="str">
        <f>IFERROR(Tabla135[[#This Row],[Peso del control]]+Tabla135[[#This Row],[Peso de la implementación]],"")</f>
        <v/>
      </c>
      <c r="AB1448" s="310" t="str" cm="1">
        <f t="array" ref="AB1448">IFERROR(IF(Tabla135[[#This Row],[Registro diligenciado]]=TRUE,_xlfn.IFS(AND(Tabla135[[#This Row],[No. de Control]]=1,Tabla135[[#This Row],[Desplazamiento en la Matriz]]="Probabilidad"),D1448-(D1448*Tabla135[[#This Row],[Valor del control]]),AND(Tabla135[[#This Row],[No. de Control]]&gt;1,Tabla135[[#This Row],[Desplazamiento en la Matriz]]="Probabilidad"),AB1447-(AB1447*Tabla135[[#This Row],[Valor del control]]),AND(Tabla135[[#This Row],[No. de Control]]=1,Tabla135[[#This Row],[Desplazamiento en la Matriz]]="Impacto"),D1448,AND(Tabla135[[#This Row],[No. de Control]]&gt;1,Tabla135[[#This Row],[Desplazamiento en la Matriz]]="Impacto"),AB1447),""),"")</f>
        <v/>
      </c>
      <c r="AC1448" s="310" t="str" cm="1">
        <f t="array" ref="AC1448">IFERROR(IF(Tabla135[[#This Row],[Registro diligenciado]]=TRUE,_xlfn.IFS(AND(Tabla135[[#This Row],[No. de Control]]=1,Tabla135[[#This Row],[Desplazamiento en la Matriz]]="Impacto"),E1448-(E1448*Tabla135[[#This Row],[Valor del control]]),AND(Tabla135[[#This Row],[No. de Control]]&gt;1,Tabla135[[#This Row],[Desplazamiento en la Matriz]]="Impacto"),AC1447-(AC1447*Tabla135[[#This Row],[Valor del control]]),AND(Tabla135[[#This Row],[No. de Control]]=1,Tabla135[[#This Row],[Desplazamiento en la Matriz]]="Probabilidad"),E1448,AND(Tabla135[[#This Row],[No. de Control]]&gt;1,Tabla135[[#This Row],[Desplazamiento en la Matriz]]="Probabilidad"),AC1447),""),"")</f>
        <v/>
      </c>
      <c r="AD1448" s="310">
        <f>IFERROR(_xlfn.MINIFS(Tabla135[Probabilidad residual],Tabla135[Id Riesgo],Tabla135[[#This Row],[Id Riesgo]]),"")</f>
        <v>0</v>
      </c>
      <c r="AE1448" s="310">
        <f>IFERROR(_xlfn.MINIFS(Tabla135[Impacto residual],Tabla135[Id Riesgo],Tabla135[[#This Row],[Id Riesgo]]),"")</f>
        <v>0</v>
      </c>
      <c r="AF1448" s="310" t="str" cm="1">
        <f t="array" ref="AF144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48" s="310" t="str" cm="1">
        <f t="array" ref="AG144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4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48" s="213"/>
      <c r="AJ1448" s="727">
        <f>_xlfn.MINIFS(Tabla135[Probabilidad residual],Tabla135[Id Riesgo],Tabla135[[#This Row],[Id Riesgo]])</f>
        <v>0</v>
      </c>
      <c r="AK1448" s="727">
        <f>_xlfn.MINIFS(Tabla135[Impacto residual],Tabla135[Id Riesgo],Tabla135[[#This Row],[Id Riesgo]])</f>
        <v>0</v>
      </c>
      <c r="AL1448" s="727"/>
      <c r="AM1448" s="727"/>
      <c r="AN1448" s="213"/>
      <c r="AO1448" s="213"/>
      <c r="AP1448" s="213"/>
      <c r="AQ1448" s="213"/>
      <c r="AR1448" s="213"/>
      <c r="AS1448" s="213"/>
      <c r="AT1448" s="213"/>
      <c r="AU1448" s="213"/>
      <c r="AV1448" s="213"/>
      <c r="AW1448" s="213"/>
      <c r="AX1448" s="213"/>
      <c r="AY1448" s="213"/>
    </row>
    <row r="1449" spans="1:51" ht="14.6" x14ac:dyDescent="0.4">
      <c r="A1449" s="735" t="str">
        <f>Tabla135[[#This Row],[Id Riesgo]]</f>
        <v>RC144</v>
      </c>
      <c r="B1449" s="736" t="str">
        <f>Tabla135[[#This Row],[Riesgo]]</f>
        <v/>
      </c>
      <c r="C1449" s="742" t="b">
        <f>Tabla135[[#This Row],[Identificado en paso 1 y 2?]]</f>
        <v>0</v>
      </c>
      <c r="D1449" s="727" t="str">
        <f>_xlfn.XLOOKUP(Tabla135[[#This Row],[Id Riesgo]],Tabla13[Id Riesgo],Tabla13[Probabilidad],"",1)</f>
        <v/>
      </c>
      <c r="E1449" s="727" t="str">
        <f>IF(C1449=TRUE,_xlfn.XLOOKUP(Tabla135[[#This Row],[Id Riesgo]],Tabla13[Id Riesgo],Tabla13[Porcentaje Impacto],"",1),"")</f>
        <v/>
      </c>
      <c r="F1449" s="290" t="str">
        <f t="shared" si="143"/>
        <v>RC144</v>
      </c>
      <c r="G1449" s="415" t="b">
        <f>_xlfn.XLOOKUP(F1449,Tabla13[Id Riesgo],Tabla13[Registro diligenciado],FALSE,1)</f>
        <v>0</v>
      </c>
      <c r="H1449" s="290" t="str">
        <f>IF(G1449,_xlfn.XLOOKUP(F1449,Tabla6[Id Riesgo],Tabla6[DESCRIPCIÓN DEL RIESGO],FALSE,1),"")</f>
        <v/>
      </c>
      <c r="I1449" s="327" t="str">
        <f>_xlfn.XLOOKUP(Tabla135[[#This Row],[Id Riesgo]],Tabla13[Id Riesgo],Tabla13[Probabilidad])</f>
        <v/>
      </c>
      <c r="J1449" s="327" t="str">
        <f>_xlfn.XLOOKUP(Tabla135[[#This Row],[Id Riesgo]],Tabla13[Id Riesgo],Tabla13[Porcentaje Impacto],"",1)</f>
        <v/>
      </c>
      <c r="K1449" s="311">
        <v>8</v>
      </c>
      <c r="L1449" s="314"/>
      <c r="M1449" s="314"/>
      <c r="N1449" s="314"/>
      <c r="O1449" s="295"/>
      <c r="P1449" s="314"/>
      <c r="Q1449" s="328" t="str">
        <f>_xlfn.TEXTJOIN(" ",TRUE,Tabla135[[#This Row],[Actividad - Acción ¿Qué?
Inicia con verbo]],Tabla135[[#This Row],[Complemento
(Observaciones o desviaciones)]])</f>
        <v/>
      </c>
      <c r="R1449" s="295"/>
      <c r="S1449" s="327" t="str">
        <f>_xlfn.XLOOKUP(Tabla135[[#This Row],[Tipo de control]],Tabla7[Tipo de control],Tabla7[Peso],"",1)</f>
        <v/>
      </c>
      <c r="T1449" s="290" t="str">
        <f>_xlfn.XLOOKUP(Tabla135[[#This Row],[Tipo de control]],Tabla7[Tipo de control],Tabla7[Afectación matriz],"",1)</f>
        <v/>
      </c>
      <c r="U1449" s="295"/>
      <c r="V1449" s="327" t="str">
        <f>_xlfn.XLOOKUP(Tabla135[[#This Row],[Implementación]],Tabla11[Implementación],Tabla11[Peso],"",1)</f>
        <v/>
      </c>
      <c r="W1449" s="295"/>
      <c r="X1449" s="295"/>
      <c r="Y1449" s="295"/>
      <c r="Z1449" s="295"/>
      <c r="AA1449" s="310" t="str">
        <f>IFERROR(Tabla135[[#This Row],[Peso del control]]+Tabla135[[#This Row],[Peso de la implementación]],"")</f>
        <v/>
      </c>
      <c r="AB1449" s="310" t="str" cm="1">
        <f t="array" ref="AB1449">IFERROR(IF(Tabla135[[#This Row],[Registro diligenciado]]=TRUE,_xlfn.IFS(AND(Tabla135[[#This Row],[No. de Control]]=1,Tabla135[[#This Row],[Desplazamiento en la Matriz]]="Probabilidad"),D1449-(D1449*Tabla135[[#This Row],[Valor del control]]),AND(Tabla135[[#This Row],[No. de Control]]&gt;1,Tabla135[[#This Row],[Desplazamiento en la Matriz]]="Probabilidad"),AB1448-(AB1448*Tabla135[[#This Row],[Valor del control]]),AND(Tabla135[[#This Row],[No. de Control]]=1,Tabla135[[#This Row],[Desplazamiento en la Matriz]]="Impacto"),D1449,AND(Tabla135[[#This Row],[No. de Control]]&gt;1,Tabla135[[#This Row],[Desplazamiento en la Matriz]]="Impacto"),AB1448),""),"")</f>
        <v/>
      </c>
      <c r="AC1449" s="310" t="str" cm="1">
        <f t="array" ref="AC1449">IFERROR(IF(Tabla135[[#This Row],[Registro diligenciado]]=TRUE,_xlfn.IFS(AND(Tabla135[[#This Row],[No. de Control]]=1,Tabla135[[#This Row],[Desplazamiento en la Matriz]]="Impacto"),E1449-(E1449*Tabla135[[#This Row],[Valor del control]]),AND(Tabla135[[#This Row],[No. de Control]]&gt;1,Tabla135[[#This Row],[Desplazamiento en la Matriz]]="Impacto"),AC1448-(AC1448*Tabla135[[#This Row],[Valor del control]]),AND(Tabla135[[#This Row],[No. de Control]]=1,Tabla135[[#This Row],[Desplazamiento en la Matriz]]="Probabilidad"),E1449,AND(Tabla135[[#This Row],[No. de Control]]&gt;1,Tabla135[[#This Row],[Desplazamiento en la Matriz]]="Probabilidad"),AC1448),""),"")</f>
        <v/>
      </c>
      <c r="AD1449" s="310">
        <f>IFERROR(_xlfn.MINIFS(Tabla135[Probabilidad residual],Tabla135[Id Riesgo],Tabla135[[#This Row],[Id Riesgo]]),"")</f>
        <v>0</v>
      </c>
      <c r="AE1449" s="310">
        <f>IFERROR(_xlfn.MINIFS(Tabla135[Impacto residual],Tabla135[Id Riesgo],Tabla135[[#This Row],[Id Riesgo]]),"")</f>
        <v>0</v>
      </c>
      <c r="AF1449" s="310" t="str" cm="1">
        <f t="array" ref="AF144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49" s="310" t="str" cm="1">
        <f t="array" ref="AG144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4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49" s="213"/>
      <c r="AJ1449" s="727">
        <f>_xlfn.MINIFS(Tabla135[Probabilidad residual],Tabla135[Id Riesgo],Tabla135[[#This Row],[Id Riesgo]])</f>
        <v>0</v>
      </c>
      <c r="AK1449" s="727">
        <f>_xlfn.MINIFS(Tabla135[Impacto residual],Tabla135[Id Riesgo],Tabla135[[#This Row],[Id Riesgo]])</f>
        <v>0</v>
      </c>
      <c r="AL1449" s="727"/>
      <c r="AM1449" s="727"/>
      <c r="AN1449" s="213"/>
      <c r="AO1449" s="213"/>
      <c r="AP1449" s="213"/>
      <c r="AQ1449" s="213"/>
      <c r="AR1449" s="213"/>
      <c r="AS1449" s="213"/>
      <c r="AT1449" s="213"/>
      <c r="AU1449" s="213"/>
      <c r="AV1449" s="213"/>
      <c r="AW1449" s="213"/>
      <c r="AX1449" s="213"/>
      <c r="AY1449" s="213"/>
    </row>
    <row r="1450" spans="1:51" ht="14.6" x14ac:dyDescent="0.4">
      <c r="A1450" s="735" t="str">
        <f>Tabla135[[#This Row],[Id Riesgo]]</f>
        <v>RC144</v>
      </c>
      <c r="B1450" s="736" t="str">
        <f>Tabla135[[#This Row],[Riesgo]]</f>
        <v/>
      </c>
      <c r="C1450" s="742" t="b">
        <f>Tabla135[[#This Row],[Identificado en paso 1 y 2?]]</f>
        <v>0</v>
      </c>
      <c r="D1450" s="727" t="str">
        <f>_xlfn.XLOOKUP(Tabla135[[#This Row],[Id Riesgo]],Tabla13[Id Riesgo],Tabla13[Probabilidad],"",1)</f>
        <v/>
      </c>
      <c r="E1450" s="727" t="str">
        <f>IF(C1450=TRUE,_xlfn.XLOOKUP(Tabla135[[#This Row],[Id Riesgo]],Tabla13[Id Riesgo],Tabla13[Porcentaje Impacto],"",1),"")</f>
        <v/>
      </c>
      <c r="F1450" s="290" t="str">
        <f t="shared" si="143"/>
        <v>RC144</v>
      </c>
      <c r="G1450" s="415" t="b">
        <f>_xlfn.XLOOKUP(F1450,Tabla13[Id Riesgo],Tabla13[Registro diligenciado],FALSE,1)</f>
        <v>0</v>
      </c>
      <c r="H1450" s="290" t="str">
        <f>IF(G1450,_xlfn.XLOOKUP(F1450,Tabla6[Id Riesgo],Tabla6[DESCRIPCIÓN DEL RIESGO],FALSE,1),"")</f>
        <v/>
      </c>
      <c r="I1450" s="327" t="str">
        <f>_xlfn.XLOOKUP(Tabla135[[#This Row],[Id Riesgo]],Tabla13[Id Riesgo],Tabla13[Probabilidad])</f>
        <v/>
      </c>
      <c r="J1450" s="327" t="str">
        <f>_xlfn.XLOOKUP(Tabla135[[#This Row],[Id Riesgo]],Tabla13[Id Riesgo],Tabla13[Porcentaje Impacto],"",1)</f>
        <v/>
      </c>
      <c r="K1450" s="311">
        <v>9</v>
      </c>
      <c r="L1450" s="314"/>
      <c r="M1450" s="314"/>
      <c r="N1450" s="314"/>
      <c r="O1450" s="295"/>
      <c r="P1450" s="314"/>
      <c r="Q1450" s="328" t="str">
        <f>_xlfn.TEXTJOIN(" ",TRUE,Tabla135[[#This Row],[Actividad - Acción ¿Qué?
Inicia con verbo]],Tabla135[[#This Row],[Complemento
(Observaciones o desviaciones)]])</f>
        <v/>
      </c>
      <c r="R1450" s="295"/>
      <c r="S1450" s="327" t="str">
        <f>_xlfn.XLOOKUP(Tabla135[[#This Row],[Tipo de control]],Tabla7[Tipo de control],Tabla7[Peso],"",1)</f>
        <v/>
      </c>
      <c r="T1450" s="290" t="str">
        <f>_xlfn.XLOOKUP(Tabla135[[#This Row],[Tipo de control]],Tabla7[Tipo de control],Tabla7[Afectación matriz],"",1)</f>
        <v/>
      </c>
      <c r="U1450" s="295"/>
      <c r="V1450" s="327" t="str">
        <f>_xlfn.XLOOKUP(Tabla135[[#This Row],[Implementación]],Tabla11[Implementación],Tabla11[Peso],"",1)</f>
        <v/>
      </c>
      <c r="W1450" s="295"/>
      <c r="X1450" s="295"/>
      <c r="Y1450" s="295"/>
      <c r="Z1450" s="295"/>
      <c r="AA1450" s="310" t="str">
        <f>IFERROR(Tabla135[[#This Row],[Peso del control]]+Tabla135[[#This Row],[Peso de la implementación]],"")</f>
        <v/>
      </c>
      <c r="AB1450" s="310" t="str" cm="1">
        <f t="array" ref="AB1450">IFERROR(IF(Tabla135[[#This Row],[Registro diligenciado]]=TRUE,_xlfn.IFS(AND(Tabla135[[#This Row],[No. de Control]]=1,Tabla135[[#This Row],[Desplazamiento en la Matriz]]="Probabilidad"),D1450-(D1450*Tabla135[[#This Row],[Valor del control]]),AND(Tabla135[[#This Row],[No. de Control]]&gt;1,Tabla135[[#This Row],[Desplazamiento en la Matriz]]="Probabilidad"),AB1449-(AB1449*Tabla135[[#This Row],[Valor del control]]),AND(Tabla135[[#This Row],[No. de Control]]=1,Tabla135[[#This Row],[Desplazamiento en la Matriz]]="Impacto"),D1450,AND(Tabla135[[#This Row],[No. de Control]]&gt;1,Tabla135[[#This Row],[Desplazamiento en la Matriz]]="Impacto"),AB1449),""),"")</f>
        <v/>
      </c>
      <c r="AC1450" s="310" t="str" cm="1">
        <f t="array" ref="AC1450">IFERROR(IF(Tabla135[[#This Row],[Registro diligenciado]]=TRUE,_xlfn.IFS(AND(Tabla135[[#This Row],[No. de Control]]=1,Tabla135[[#This Row],[Desplazamiento en la Matriz]]="Impacto"),E1450-(E1450*Tabla135[[#This Row],[Valor del control]]),AND(Tabla135[[#This Row],[No. de Control]]&gt;1,Tabla135[[#This Row],[Desplazamiento en la Matriz]]="Impacto"),AC1449-(AC1449*Tabla135[[#This Row],[Valor del control]]),AND(Tabla135[[#This Row],[No. de Control]]=1,Tabla135[[#This Row],[Desplazamiento en la Matriz]]="Probabilidad"),E1450,AND(Tabla135[[#This Row],[No. de Control]]&gt;1,Tabla135[[#This Row],[Desplazamiento en la Matriz]]="Probabilidad"),AC1449),""),"")</f>
        <v/>
      </c>
      <c r="AD1450" s="310">
        <f>IFERROR(_xlfn.MINIFS(Tabla135[Probabilidad residual],Tabla135[Id Riesgo],Tabla135[[#This Row],[Id Riesgo]]),"")</f>
        <v>0</v>
      </c>
      <c r="AE1450" s="310">
        <f>IFERROR(_xlfn.MINIFS(Tabla135[Impacto residual],Tabla135[Id Riesgo],Tabla135[[#This Row],[Id Riesgo]]),"")</f>
        <v>0</v>
      </c>
      <c r="AF1450" s="310" t="str" cm="1">
        <f t="array" ref="AF145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50" s="310" t="str" cm="1">
        <f t="array" ref="AG145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5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50" s="213"/>
      <c r="AJ1450" s="727">
        <f>_xlfn.MINIFS(Tabla135[Probabilidad residual],Tabla135[Id Riesgo],Tabla135[[#This Row],[Id Riesgo]])</f>
        <v>0</v>
      </c>
      <c r="AK1450" s="727">
        <f>_xlfn.MINIFS(Tabla135[Impacto residual],Tabla135[Id Riesgo],Tabla135[[#This Row],[Id Riesgo]])</f>
        <v>0</v>
      </c>
      <c r="AL1450" s="727"/>
      <c r="AM1450" s="727"/>
      <c r="AN1450" s="213"/>
      <c r="AO1450" s="213"/>
      <c r="AP1450" s="213"/>
      <c r="AQ1450" s="213"/>
      <c r="AR1450" s="213"/>
      <c r="AS1450" s="213"/>
      <c r="AT1450" s="213"/>
      <c r="AU1450" s="213"/>
      <c r="AV1450" s="213"/>
      <c r="AW1450" s="213"/>
      <c r="AX1450" s="213"/>
      <c r="AY1450" s="213"/>
    </row>
    <row r="1451" spans="1:51" ht="14.6" x14ac:dyDescent="0.4">
      <c r="A1451" s="735" t="str">
        <f>Tabla135[[#This Row],[Id Riesgo]]</f>
        <v>RC144</v>
      </c>
      <c r="B1451" s="736" t="str">
        <f>Tabla135[[#This Row],[Riesgo]]</f>
        <v/>
      </c>
      <c r="C1451" s="742" t="b">
        <f>Tabla135[[#This Row],[Identificado en paso 1 y 2?]]</f>
        <v>0</v>
      </c>
      <c r="D1451" s="727" t="str">
        <f>_xlfn.XLOOKUP(Tabla135[[#This Row],[Id Riesgo]],Tabla13[Id Riesgo],Tabla13[Probabilidad],"",1)</f>
        <v/>
      </c>
      <c r="E1451" s="727" t="str">
        <f>IF(C1451=TRUE,_xlfn.XLOOKUP(Tabla135[[#This Row],[Id Riesgo]],Tabla13[Id Riesgo],Tabla13[Porcentaje Impacto],"",1),"")</f>
        <v/>
      </c>
      <c r="F1451" s="290" t="str">
        <f t="shared" si="143"/>
        <v>RC144</v>
      </c>
      <c r="G1451" s="415" t="b">
        <f>_xlfn.XLOOKUP(F1451,Tabla13[Id Riesgo],Tabla13[Registro diligenciado],FALSE,1)</f>
        <v>0</v>
      </c>
      <c r="H1451" s="290" t="str">
        <f>IF(G1451,_xlfn.XLOOKUP(F1451,Tabla6[Id Riesgo],Tabla6[DESCRIPCIÓN DEL RIESGO],FALSE,1),"")</f>
        <v/>
      </c>
      <c r="I1451" s="327" t="str">
        <f>_xlfn.XLOOKUP(Tabla135[[#This Row],[Id Riesgo]],Tabla13[Id Riesgo],Tabla13[Probabilidad])</f>
        <v/>
      </c>
      <c r="J1451" s="327" t="str">
        <f>_xlfn.XLOOKUP(Tabla135[[#This Row],[Id Riesgo]],Tabla13[Id Riesgo],Tabla13[Porcentaje Impacto],"",1)</f>
        <v/>
      </c>
      <c r="K1451" s="311">
        <v>10</v>
      </c>
      <c r="L1451" s="314"/>
      <c r="M1451" s="314"/>
      <c r="N1451" s="314"/>
      <c r="O1451" s="295"/>
      <c r="P1451" s="314"/>
      <c r="Q1451" s="328" t="str">
        <f>_xlfn.TEXTJOIN(" ",TRUE,Tabla135[[#This Row],[Actividad - Acción ¿Qué?
Inicia con verbo]],Tabla135[[#This Row],[Complemento
(Observaciones o desviaciones)]])</f>
        <v/>
      </c>
      <c r="R1451" s="295"/>
      <c r="S1451" s="327" t="str">
        <f>_xlfn.XLOOKUP(Tabla135[[#This Row],[Tipo de control]],Tabla7[Tipo de control],Tabla7[Peso],"",1)</f>
        <v/>
      </c>
      <c r="T1451" s="290" t="str">
        <f>_xlfn.XLOOKUP(Tabla135[[#This Row],[Tipo de control]],Tabla7[Tipo de control],Tabla7[Afectación matriz],"",1)</f>
        <v/>
      </c>
      <c r="U1451" s="295"/>
      <c r="V1451" s="327" t="str">
        <f>_xlfn.XLOOKUP(Tabla135[[#This Row],[Implementación]],Tabla11[Implementación],Tabla11[Peso],"",1)</f>
        <v/>
      </c>
      <c r="W1451" s="295"/>
      <c r="X1451" s="295"/>
      <c r="Y1451" s="295"/>
      <c r="Z1451" s="295"/>
      <c r="AA1451" s="310" t="str">
        <f>IFERROR(Tabla135[[#This Row],[Peso del control]]+Tabla135[[#This Row],[Peso de la implementación]],"")</f>
        <v/>
      </c>
      <c r="AB1451" s="310" t="str" cm="1">
        <f t="array" ref="AB1451">IFERROR(IF(Tabla135[[#This Row],[Registro diligenciado]]=TRUE,_xlfn.IFS(AND(Tabla135[[#This Row],[No. de Control]]=1,Tabla135[[#This Row],[Desplazamiento en la Matriz]]="Probabilidad"),D1451-(D1451*Tabla135[[#This Row],[Valor del control]]),AND(Tabla135[[#This Row],[No. de Control]]&gt;1,Tabla135[[#This Row],[Desplazamiento en la Matriz]]="Probabilidad"),AB1450-(AB1450*Tabla135[[#This Row],[Valor del control]]),AND(Tabla135[[#This Row],[No. de Control]]=1,Tabla135[[#This Row],[Desplazamiento en la Matriz]]="Impacto"),D1451,AND(Tabla135[[#This Row],[No. de Control]]&gt;1,Tabla135[[#This Row],[Desplazamiento en la Matriz]]="Impacto"),AB1450),""),"")</f>
        <v/>
      </c>
      <c r="AC1451" s="310" t="str" cm="1">
        <f t="array" ref="AC1451">IFERROR(IF(Tabla135[[#This Row],[Registro diligenciado]]=TRUE,_xlfn.IFS(AND(Tabla135[[#This Row],[No. de Control]]=1,Tabla135[[#This Row],[Desplazamiento en la Matriz]]="Impacto"),E1451-(E1451*Tabla135[[#This Row],[Valor del control]]),AND(Tabla135[[#This Row],[No. de Control]]&gt;1,Tabla135[[#This Row],[Desplazamiento en la Matriz]]="Impacto"),AC1450-(AC1450*Tabla135[[#This Row],[Valor del control]]),AND(Tabla135[[#This Row],[No. de Control]]=1,Tabla135[[#This Row],[Desplazamiento en la Matriz]]="Probabilidad"),E1451,AND(Tabla135[[#This Row],[No. de Control]]&gt;1,Tabla135[[#This Row],[Desplazamiento en la Matriz]]="Probabilidad"),AC1450),""),"")</f>
        <v/>
      </c>
      <c r="AD1451" s="310">
        <f>IFERROR(_xlfn.MINIFS(Tabla135[Probabilidad residual],Tabla135[Id Riesgo],Tabla135[[#This Row],[Id Riesgo]]),"")</f>
        <v>0</v>
      </c>
      <c r="AE1451" s="310">
        <f>IFERROR(_xlfn.MINIFS(Tabla135[Impacto residual],Tabla135[Id Riesgo],Tabla135[[#This Row],[Id Riesgo]]),"")</f>
        <v>0</v>
      </c>
      <c r="AF1451" s="310" t="str" cm="1">
        <f t="array" ref="AF145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51" s="310" t="str" cm="1">
        <f t="array" ref="AG145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5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51" s="213"/>
      <c r="AJ1451" s="727">
        <f>_xlfn.MINIFS(Tabla135[Probabilidad residual],Tabla135[Id Riesgo],Tabla135[[#This Row],[Id Riesgo]])</f>
        <v>0</v>
      </c>
      <c r="AK1451" s="727">
        <f>_xlfn.MINIFS(Tabla135[Impacto residual],Tabla135[Id Riesgo],Tabla135[[#This Row],[Id Riesgo]])</f>
        <v>0</v>
      </c>
      <c r="AL1451" s="727"/>
      <c r="AM1451" s="727"/>
      <c r="AN1451" s="213"/>
      <c r="AO1451" s="213"/>
      <c r="AP1451" s="213"/>
      <c r="AQ1451" s="213"/>
      <c r="AR1451" s="213"/>
      <c r="AS1451" s="213"/>
      <c r="AT1451" s="213"/>
      <c r="AU1451" s="213"/>
      <c r="AV1451" s="213"/>
      <c r="AW1451" s="213"/>
      <c r="AX1451" s="213"/>
      <c r="AY1451" s="213"/>
    </row>
    <row r="1452" spans="1:51" ht="14.6" x14ac:dyDescent="0.4">
      <c r="A1452" s="735" t="str">
        <f>Tabla135[[#This Row],[Id Riesgo]]</f>
        <v>RC145</v>
      </c>
      <c r="B1452" s="736" t="str">
        <f>Tabla135[[#This Row],[Riesgo]]</f>
        <v/>
      </c>
      <c r="C1452" s="742" t="b">
        <f>Tabla135[[#This Row],[Identificado en paso 1 y 2?]]</f>
        <v>0</v>
      </c>
      <c r="D1452" s="727" t="str">
        <f>_xlfn.XLOOKUP(Tabla135[[#This Row],[Id Riesgo]],Tabla13[Id Riesgo],Tabla13[Probabilidad],"",1)</f>
        <v/>
      </c>
      <c r="E1452" s="727" t="str">
        <f>IF(C1452=TRUE,_xlfn.XLOOKUP(Tabla135[[#This Row],[Id Riesgo]],Tabla13[Id Riesgo],Tabla13[Porcentaje Impacto],"",1),"")</f>
        <v/>
      </c>
      <c r="F1452" s="290" t="s">
        <v>276</v>
      </c>
      <c r="G1452" s="415" t="b">
        <f>_xlfn.XLOOKUP(F1452,Tabla13[Id Riesgo],Tabla13[Registro diligenciado],FALSE,1)</f>
        <v>0</v>
      </c>
      <c r="H1452" s="290" t="str">
        <f>IF(G1452,_xlfn.XLOOKUP(F1452,Tabla6[Id Riesgo],Tabla6[DESCRIPCIÓN DEL RIESGO],FALSE,1),"")</f>
        <v/>
      </c>
      <c r="I1452" s="327" t="str">
        <f>_xlfn.XLOOKUP(Tabla135[[#This Row],[Id Riesgo]],Tabla13[Id Riesgo],Tabla13[Probabilidad])</f>
        <v/>
      </c>
      <c r="J1452" s="327" t="str">
        <f>_xlfn.XLOOKUP(Tabla135[[#This Row],[Id Riesgo]],Tabla13[Id Riesgo],Tabla13[Porcentaje Impacto],"",1)</f>
        <v/>
      </c>
      <c r="K1452" s="311">
        <v>1</v>
      </c>
      <c r="L1452" s="314"/>
      <c r="M1452" s="314"/>
      <c r="N1452" s="314"/>
      <c r="O1452" s="295"/>
      <c r="P1452" s="314"/>
      <c r="Q1452" s="328" t="str">
        <f>_xlfn.TEXTJOIN(" ",TRUE,Tabla135[[#This Row],[Actividad - Acción ¿Qué?
Inicia con verbo]],Tabla135[[#This Row],[Complemento
(Observaciones o desviaciones)]])</f>
        <v/>
      </c>
      <c r="R1452" s="295"/>
      <c r="S1452" s="327" t="str">
        <f>_xlfn.XLOOKUP(Tabla135[[#This Row],[Tipo de control]],Tabla7[Tipo de control],Tabla7[Peso],"",1)</f>
        <v/>
      </c>
      <c r="T1452" s="290" t="str">
        <f>_xlfn.XLOOKUP(Tabla135[[#This Row],[Tipo de control]],Tabla7[Tipo de control],Tabla7[Afectación matriz],"",1)</f>
        <v/>
      </c>
      <c r="U1452" s="295"/>
      <c r="V1452" s="327" t="str">
        <f>_xlfn.XLOOKUP(Tabla135[[#This Row],[Implementación]],Tabla11[Implementación],Tabla11[Peso],"",1)</f>
        <v/>
      </c>
      <c r="W1452" s="295"/>
      <c r="X1452" s="295"/>
      <c r="Y1452" s="295"/>
      <c r="Z1452" s="295"/>
      <c r="AA1452" s="310" t="str">
        <f>IFERROR(Tabla135[[#This Row],[Peso del control]]+Tabla135[[#This Row],[Peso de la implementación]],"")</f>
        <v/>
      </c>
      <c r="AB1452" s="310" t="str" cm="1">
        <f t="array" ref="AB1452">IFERROR(IF(Tabla135[[#This Row],[Registro diligenciado]]=TRUE,_xlfn.IFS(AND(Tabla135[[#This Row],[No. de Control]]=1,Tabla135[[#This Row],[Desplazamiento en la Matriz]]="Probabilidad"),D1452-(D1452*Tabla135[[#This Row],[Valor del control]]),AND(Tabla135[[#This Row],[No. de Control]]&gt;1,Tabla135[[#This Row],[Desplazamiento en la Matriz]]="Probabilidad"),AB1451-(AB1451*Tabla135[[#This Row],[Valor del control]]),AND(Tabla135[[#This Row],[No. de Control]]=1,Tabla135[[#This Row],[Desplazamiento en la Matriz]]="Impacto"),D1452,AND(Tabla135[[#This Row],[No. de Control]]&gt;1,Tabla135[[#This Row],[Desplazamiento en la Matriz]]="Impacto"),AB1451),""),"")</f>
        <v/>
      </c>
      <c r="AC1452" s="310" t="str" cm="1">
        <f t="array" ref="AC1452">IFERROR(IF(Tabla135[[#This Row],[Registro diligenciado]]=TRUE,_xlfn.IFS(AND(Tabla135[[#This Row],[No. de Control]]=1,Tabla135[[#This Row],[Desplazamiento en la Matriz]]="Impacto"),E1452-(E1452*Tabla135[[#This Row],[Valor del control]]),AND(Tabla135[[#This Row],[No. de Control]]&gt;1,Tabla135[[#This Row],[Desplazamiento en la Matriz]]="Impacto"),AC1451-(AC1451*Tabla135[[#This Row],[Valor del control]]),AND(Tabla135[[#This Row],[No. de Control]]=1,Tabla135[[#This Row],[Desplazamiento en la Matriz]]="Probabilidad"),E1452,AND(Tabla135[[#This Row],[No. de Control]]&gt;1,Tabla135[[#This Row],[Desplazamiento en la Matriz]]="Probabilidad"),AC1451),""),"")</f>
        <v/>
      </c>
      <c r="AD1452" s="310">
        <f>IFERROR(_xlfn.MINIFS(Tabla135[Probabilidad residual],Tabla135[Id Riesgo],Tabla135[[#This Row],[Id Riesgo]]),"")</f>
        <v>0</v>
      </c>
      <c r="AE1452" s="310">
        <f>IFERROR(_xlfn.MINIFS(Tabla135[Impacto residual],Tabla135[Id Riesgo],Tabla135[[#This Row],[Id Riesgo]]),"")</f>
        <v>0</v>
      </c>
      <c r="AF1452" s="310" t="str" cm="1">
        <f t="array" ref="AF145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52" s="310" t="str" cm="1">
        <f t="array" ref="AG145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5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52" s="213"/>
      <c r="AJ1452" s="727">
        <f>_xlfn.MINIFS(Tabla135[Probabilidad residual],Tabla135[Id Riesgo],Tabla135[[#This Row],[Id Riesgo]])</f>
        <v>0</v>
      </c>
      <c r="AK1452" s="727">
        <f>_xlfn.MINIFS(Tabla135[Impacto residual],Tabla135[Id Riesgo],Tabla135[[#This Row],[Id Riesgo]])</f>
        <v>0</v>
      </c>
      <c r="AL1452" s="727" t="str" cm="1">
        <f t="array" ref="AL1452">IFERROR(_xlfn.IFS(AND(AJ1452&gt;=CONFIGURACIÓN!$BF$6,AJ1452&lt;=CONFIGURACIÓN!$BG$6),CONFIGURACIÓN!$BE$6,AND(AJ1452&gt;=CONFIGURACIÓN!$BF$7,AJ1452&lt;=CONFIGURACIÓN!$BG$7),CONFIGURACIÓN!$BE$7,AND(AJ1452&gt;=CONFIGURACIÓN!$BF$8,AJ1452&lt;=CONFIGURACIÓN!$BG$8),CONFIGURACIÓN!$BE$8,AND(AJ1452&gt;=CONFIGURACIÓN!$BF$9,AJ1452&lt;=CONFIGURACIÓN!$BG$9),CONFIGURACIÓN!$BE$9,AND(AJ1452&gt;=CONFIGURACIÓN!$BF$10,AJ1452&lt;=CONFIGURACIÓN!$BG$10),CONFIGURACIÓN!$BE$10),"")</f>
        <v/>
      </c>
      <c r="AM1452" s="727" t="str" cm="1">
        <f t="array" ref="AM1452">IFERROR(_xlfn.IFS(AND(AK1452&gt;=CONFIGURACIÓN!$BJ$6,AK1452&lt;=CONFIGURACIÓN!$BK$6),CONFIGURACIÓN!$BI$6,AND(AK1452&gt;=CONFIGURACIÓN!$BJ$7,AK1452&lt;=CONFIGURACIÓN!$BK$7),CONFIGURACIÓN!$BI$7,AND(AK1452&gt;=CONFIGURACIÓN!$BJ$8,AK1452&lt;=CONFIGURACIÓN!$BK$8),CONFIGURACIÓN!$BI$8,AND(AK1452&gt;=CONFIGURACIÓN!$BJ$9,AK1452&lt;=CONFIGURACIÓN!$BK$9),CONFIGURACIÓN!$BI$9,AND(AK1452&gt;=CONFIGURACIÓN!$BJ$10,AK1452&lt;=CONFIGURACIÓN!$BK$10),CONFIGURACIÓN!$BI$10),"")</f>
        <v/>
      </c>
      <c r="AN1452" s="213"/>
      <c r="AO1452" s="213"/>
      <c r="AP1452" s="213"/>
      <c r="AQ1452" s="213"/>
      <c r="AR1452" s="213"/>
      <c r="AS1452" s="213"/>
      <c r="AT1452" s="213"/>
      <c r="AU1452" s="213"/>
      <c r="AV1452" s="213"/>
      <c r="AW1452" s="213"/>
      <c r="AX1452" s="213"/>
      <c r="AY1452" s="213"/>
    </row>
    <row r="1453" spans="1:51" ht="14.6" x14ac:dyDescent="0.4">
      <c r="A1453" s="735" t="str">
        <f>Tabla135[[#This Row],[Id Riesgo]]</f>
        <v>RC145</v>
      </c>
      <c r="B1453" s="736" t="str">
        <f>Tabla135[[#This Row],[Riesgo]]</f>
        <v/>
      </c>
      <c r="C1453" s="742" t="b">
        <f>Tabla135[[#This Row],[Identificado en paso 1 y 2?]]</f>
        <v>0</v>
      </c>
      <c r="D1453" s="727" t="str">
        <f>_xlfn.XLOOKUP(Tabla135[[#This Row],[Id Riesgo]],Tabla13[Id Riesgo],Tabla13[Probabilidad],"",1)</f>
        <v/>
      </c>
      <c r="E1453" s="727" t="str">
        <f>IF(C1453=TRUE,_xlfn.XLOOKUP(Tabla135[[#This Row],[Id Riesgo]],Tabla13[Id Riesgo],Tabla13[Porcentaje Impacto],"",1),"")</f>
        <v/>
      </c>
      <c r="F1453" s="290" t="str">
        <f t="shared" ref="F1453:F1461" si="144">F1452</f>
        <v>RC145</v>
      </c>
      <c r="G1453" s="415" t="b">
        <f>_xlfn.XLOOKUP(F1453,Tabla13[Id Riesgo],Tabla13[Registro diligenciado],FALSE,1)</f>
        <v>0</v>
      </c>
      <c r="H1453" s="290" t="str">
        <f>IF(G1453,_xlfn.XLOOKUP(F1453,Tabla6[Id Riesgo],Tabla6[DESCRIPCIÓN DEL RIESGO],FALSE,1),"")</f>
        <v/>
      </c>
      <c r="I1453" s="327" t="str">
        <f>_xlfn.XLOOKUP(Tabla135[[#This Row],[Id Riesgo]],Tabla13[Id Riesgo],Tabla13[Probabilidad])</f>
        <v/>
      </c>
      <c r="J1453" s="327" t="str">
        <f>_xlfn.XLOOKUP(Tabla135[[#This Row],[Id Riesgo]],Tabla13[Id Riesgo],Tabla13[Porcentaje Impacto],"",1)</f>
        <v/>
      </c>
      <c r="K1453" s="311">
        <v>2</v>
      </c>
      <c r="L1453" s="314"/>
      <c r="M1453" s="314"/>
      <c r="N1453" s="314"/>
      <c r="O1453" s="295"/>
      <c r="P1453" s="314"/>
      <c r="Q1453" s="328" t="str">
        <f>_xlfn.TEXTJOIN(" ",TRUE,Tabla135[[#This Row],[Actividad - Acción ¿Qué?
Inicia con verbo]],Tabla135[[#This Row],[Complemento
(Observaciones o desviaciones)]])</f>
        <v/>
      </c>
      <c r="R1453" s="295"/>
      <c r="S1453" s="327" t="str">
        <f>_xlfn.XLOOKUP(Tabla135[[#This Row],[Tipo de control]],Tabla7[Tipo de control],Tabla7[Peso],"",1)</f>
        <v/>
      </c>
      <c r="T1453" s="290" t="str">
        <f>_xlfn.XLOOKUP(Tabla135[[#This Row],[Tipo de control]],Tabla7[Tipo de control],Tabla7[Afectación matriz],"",1)</f>
        <v/>
      </c>
      <c r="U1453" s="295"/>
      <c r="V1453" s="327" t="str">
        <f>_xlfn.XLOOKUP(Tabla135[[#This Row],[Implementación]],Tabla11[Implementación],Tabla11[Peso],"",1)</f>
        <v/>
      </c>
      <c r="W1453" s="295"/>
      <c r="X1453" s="295"/>
      <c r="Y1453" s="295"/>
      <c r="Z1453" s="295"/>
      <c r="AA1453" s="310" t="str">
        <f>IFERROR(Tabla135[[#This Row],[Peso del control]]+Tabla135[[#This Row],[Peso de la implementación]],"")</f>
        <v/>
      </c>
      <c r="AB1453" s="310" t="str" cm="1">
        <f t="array" ref="AB1453">IFERROR(IF(Tabla135[[#This Row],[Registro diligenciado]]=TRUE,_xlfn.IFS(AND(Tabla135[[#This Row],[No. de Control]]=1,Tabla135[[#This Row],[Desplazamiento en la Matriz]]="Probabilidad"),D1453-(D1453*Tabla135[[#This Row],[Valor del control]]),AND(Tabla135[[#This Row],[No. de Control]]&gt;1,Tabla135[[#This Row],[Desplazamiento en la Matriz]]="Probabilidad"),AB1452-(AB1452*Tabla135[[#This Row],[Valor del control]]),AND(Tabla135[[#This Row],[No. de Control]]=1,Tabla135[[#This Row],[Desplazamiento en la Matriz]]="Impacto"),D1453,AND(Tabla135[[#This Row],[No. de Control]]&gt;1,Tabla135[[#This Row],[Desplazamiento en la Matriz]]="Impacto"),AB1452),""),"")</f>
        <v/>
      </c>
      <c r="AC1453" s="310" t="str" cm="1">
        <f t="array" ref="AC1453">IFERROR(IF(Tabla135[[#This Row],[Registro diligenciado]]=TRUE,_xlfn.IFS(AND(Tabla135[[#This Row],[No. de Control]]=1,Tabla135[[#This Row],[Desplazamiento en la Matriz]]="Impacto"),E1453-(E1453*Tabla135[[#This Row],[Valor del control]]),AND(Tabla135[[#This Row],[No. de Control]]&gt;1,Tabla135[[#This Row],[Desplazamiento en la Matriz]]="Impacto"),AC1452-(AC1452*Tabla135[[#This Row],[Valor del control]]),AND(Tabla135[[#This Row],[No. de Control]]=1,Tabla135[[#This Row],[Desplazamiento en la Matriz]]="Probabilidad"),E1453,AND(Tabla135[[#This Row],[No. de Control]]&gt;1,Tabla135[[#This Row],[Desplazamiento en la Matriz]]="Probabilidad"),AC1452),""),"")</f>
        <v/>
      </c>
      <c r="AD1453" s="310">
        <f>IFERROR(_xlfn.MINIFS(Tabla135[Probabilidad residual],Tabla135[Id Riesgo],Tabla135[[#This Row],[Id Riesgo]]),"")</f>
        <v>0</v>
      </c>
      <c r="AE1453" s="310">
        <f>IFERROR(_xlfn.MINIFS(Tabla135[Impacto residual],Tabla135[Id Riesgo],Tabla135[[#This Row],[Id Riesgo]]),"")</f>
        <v>0</v>
      </c>
      <c r="AF1453" s="310" t="str" cm="1">
        <f t="array" ref="AF145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53" s="310" t="str" cm="1">
        <f t="array" ref="AG145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5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53" s="213"/>
      <c r="AJ1453" s="727">
        <f>_xlfn.MINIFS(Tabla135[Probabilidad residual],Tabla135[Id Riesgo],Tabla135[[#This Row],[Id Riesgo]])</f>
        <v>0</v>
      </c>
      <c r="AK1453" s="727">
        <f>_xlfn.MINIFS(Tabla135[Impacto residual],Tabla135[Id Riesgo],Tabla135[[#This Row],[Id Riesgo]])</f>
        <v>0</v>
      </c>
      <c r="AL1453" s="727"/>
      <c r="AM1453" s="727"/>
      <c r="AN1453" s="213"/>
      <c r="AO1453" s="213"/>
      <c r="AP1453" s="213"/>
      <c r="AQ1453" s="213"/>
      <c r="AR1453" s="213"/>
      <c r="AS1453" s="213"/>
      <c r="AT1453" s="213"/>
      <c r="AU1453" s="213"/>
      <c r="AV1453" s="213"/>
      <c r="AW1453" s="213"/>
      <c r="AX1453" s="213"/>
      <c r="AY1453" s="213"/>
    </row>
    <row r="1454" spans="1:51" ht="14.6" x14ac:dyDescent="0.4">
      <c r="A1454" s="735" t="str">
        <f>Tabla135[[#This Row],[Id Riesgo]]</f>
        <v>RC145</v>
      </c>
      <c r="B1454" s="736" t="str">
        <f>Tabla135[[#This Row],[Riesgo]]</f>
        <v/>
      </c>
      <c r="C1454" s="742" t="b">
        <f>Tabla135[[#This Row],[Identificado en paso 1 y 2?]]</f>
        <v>0</v>
      </c>
      <c r="D1454" s="727" t="str">
        <f>_xlfn.XLOOKUP(Tabla135[[#This Row],[Id Riesgo]],Tabla13[Id Riesgo],Tabla13[Probabilidad],"",1)</f>
        <v/>
      </c>
      <c r="E1454" s="727" t="str">
        <f>IF(C1454=TRUE,_xlfn.XLOOKUP(Tabla135[[#This Row],[Id Riesgo]],Tabla13[Id Riesgo],Tabla13[Porcentaje Impacto],"",1),"")</f>
        <v/>
      </c>
      <c r="F1454" s="290" t="str">
        <f t="shared" si="144"/>
        <v>RC145</v>
      </c>
      <c r="G1454" s="415" t="b">
        <f>_xlfn.XLOOKUP(F1454,Tabla13[Id Riesgo],Tabla13[Registro diligenciado],FALSE,1)</f>
        <v>0</v>
      </c>
      <c r="H1454" s="290" t="str">
        <f>IF(G1454,_xlfn.XLOOKUP(F1454,Tabla6[Id Riesgo],Tabla6[DESCRIPCIÓN DEL RIESGO],FALSE,1),"")</f>
        <v/>
      </c>
      <c r="I1454" s="327" t="str">
        <f>_xlfn.XLOOKUP(Tabla135[[#This Row],[Id Riesgo]],Tabla13[Id Riesgo],Tabla13[Probabilidad])</f>
        <v/>
      </c>
      <c r="J1454" s="327" t="str">
        <f>_xlfn.XLOOKUP(Tabla135[[#This Row],[Id Riesgo]],Tabla13[Id Riesgo],Tabla13[Porcentaje Impacto],"",1)</f>
        <v/>
      </c>
      <c r="K1454" s="311">
        <v>3</v>
      </c>
      <c r="L1454" s="314"/>
      <c r="M1454" s="314"/>
      <c r="N1454" s="314"/>
      <c r="O1454" s="295"/>
      <c r="P1454" s="314"/>
      <c r="Q1454" s="328" t="str">
        <f>_xlfn.TEXTJOIN(" ",TRUE,Tabla135[[#This Row],[Actividad - Acción ¿Qué?
Inicia con verbo]],Tabla135[[#This Row],[Complemento
(Observaciones o desviaciones)]])</f>
        <v/>
      </c>
      <c r="R1454" s="295"/>
      <c r="S1454" s="327" t="str">
        <f>_xlfn.XLOOKUP(Tabla135[[#This Row],[Tipo de control]],Tabla7[Tipo de control],Tabla7[Peso],"",1)</f>
        <v/>
      </c>
      <c r="T1454" s="290" t="str">
        <f>_xlfn.XLOOKUP(Tabla135[[#This Row],[Tipo de control]],Tabla7[Tipo de control],Tabla7[Afectación matriz],"",1)</f>
        <v/>
      </c>
      <c r="U1454" s="295"/>
      <c r="V1454" s="327" t="str">
        <f>_xlfn.XLOOKUP(Tabla135[[#This Row],[Implementación]],Tabla11[Implementación],Tabla11[Peso],"",1)</f>
        <v/>
      </c>
      <c r="W1454" s="295"/>
      <c r="X1454" s="295"/>
      <c r="Y1454" s="295"/>
      <c r="Z1454" s="295"/>
      <c r="AA1454" s="310" t="str">
        <f>IFERROR(Tabla135[[#This Row],[Peso del control]]+Tabla135[[#This Row],[Peso de la implementación]],"")</f>
        <v/>
      </c>
      <c r="AB1454" s="310" t="str" cm="1">
        <f t="array" ref="AB1454">IFERROR(IF(Tabla135[[#This Row],[Registro diligenciado]]=TRUE,_xlfn.IFS(AND(Tabla135[[#This Row],[No. de Control]]=1,Tabla135[[#This Row],[Desplazamiento en la Matriz]]="Probabilidad"),D1454-(D1454*Tabla135[[#This Row],[Valor del control]]),AND(Tabla135[[#This Row],[No. de Control]]&gt;1,Tabla135[[#This Row],[Desplazamiento en la Matriz]]="Probabilidad"),AB1453-(AB1453*Tabla135[[#This Row],[Valor del control]]),AND(Tabla135[[#This Row],[No. de Control]]=1,Tabla135[[#This Row],[Desplazamiento en la Matriz]]="Impacto"),D1454,AND(Tabla135[[#This Row],[No. de Control]]&gt;1,Tabla135[[#This Row],[Desplazamiento en la Matriz]]="Impacto"),AB1453),""),"")</f>
        <v/>
      </c>
      <c r="AC1454" s="310" t="str" cm="1">
        <f t="array" ref="AC1454">IFERROR(IF(Tabla135[[#This Row],[Registro diligenciado]]=TRUE,_xlfn.IFS(AND(Tabla135[[#This Row],[No. de Control]]=1,Tabla135[[#This Row],[Desplazamiento en la Matriz]]="Impacto"),E1454-(E1454*Tabla135[[#This Row],[Valor del control]]),AND(Tabla135[[#This Row],[No. de Control]]&gt;1,Tabla135[[#This Row],[Desplazamiento en la Matriz]]="Impacto"),AC1453-(AC1453*Tabla135[[#This Row],[Valor del control]]),AND(Tabla135[[#This Row],[No. de Control]]=1,Tabla135[[#This Row],[Desplazamiento en la Matriz]]="Probabilidad"),E1454,AND(Tabla135[[#This Row],[No. de Control]]&gt;1,Tabla135[[#This Row],[Desplazamiento en la Matriz]]="Probabilidad"),AC1453),""),"")</f>
        <v/>
      </c>
      <c r="AD1454" s="310">
        <f>IFERROR(_xlfn.MINIFS(Tabla135[Probabilidad residual],Tabla135[Id Riesgo],Tabla135[[#This Row],[Id Riesgo]]),"")</f>
        <v>0</v>
      </c>
      <c r="AE1454" s="310">
        <f>IFERROR(_xlfn.MINIFS(Tabla135[Impacto residual],Tabla135[Id Riesgo],Tabla135[[#This Row],[Id Riesgo]]),"")</f>
        <v>0</v>
      </c>
      <c r="AF1454" s="310" t="str" cm="1">
        <f t="array" ref="AF145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54" s="310" t="str" cm="1">
        <f t="array" ref="AG145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5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54" s="213"/>
      <c r="AJ1454" s="727">
        <f>_xlfn.MINIFS(Tabla135[Probabilidad residual],Tabla135[Id Riesgo],Tabla135[[#This Row],[Id Riesgo]])</f>
        <v>0</v>
      </c>
      <c r="AK1454" s="727">
        <f>_xlfn.MINIFS(Tabla135[Impacto residual],Tabla135[Id Riesgo],Tabla135[[#This Row],[Id Riesgo]])</f>
        <v>0</v>
      </c>
      <c r="AL1454" s="727"/>
      <c r="AM1454" s="727"/>
      <c r="AN1454" s="213"/>
      <c r="AO1454" s="213"/>
      <c r="AP1454" s="213"/>
      <c r="AQ1454" s="213"/>
      <c r="AR1454" s="213"/>
      <c r="AS1454" s="213"/>
      <c r="AT1454" s="213"/>
      <c r="AU1454" s="213"/>
      <c r="AV1454" s="213"/>
      <c r="AW1454" s="213"/>
      <c r="AX1454" s="213"/>
      <c r="AY1454" s="213"/>
    </row>
    <row r="1455" spans="1:51" ht="14.6" x14ac:dyDescent="0.4">
      <c r="A1455" s="735" t="str">
        <f>Tabla135[[#This Row],[Id Riesgo]]</f>
        <v>RC145</v>
      </c>
      <c r="B1455" s="736" t="str">
        <f>Tabla135[[#This Row],[Riesgo]]</f>
        <v/>
      </c>
      <c r="C1455" s="742" t="b">
        <f>Tabla135[[#This Row],[Identificado en paso 1 y 2?]]</f>
        <v>0</v>
      </c>
      <c r="D1455" s="727" t="str">
        <f>_xlfn.XLOOKUP(Tabla135[[#This Row],[Id Riesgo]],Tabla13[Id Riesgo],Tabla13[Probabilidad],"",1)</f>
        <v/>
      </c>
      <c r="E1455" s="727" t="str">
        <f>IF(C1455=TRUE,_xlfn.XLOOKUP(Tabla135[[#This Row],[Id Riesgo]],Tabla13[Id Riesgo],Tabla13[Porcentaje Impacto],"",1),"")</f>
        <v/>
      </c>
      <c r="F1455" s="290" t="str">
        <f t="shared" si="144"/>
        <v>RC145</v>
      </c>
      <c r="G1455" s="415" t="b">
        <f>_xlfn.XLOOKUP(F1455,Tabla13[Id Riesgo],Tabla13[Registro diligenciado],FALSE,1)</f>
        <v>0</v>
      </c>
      <c r="H1455" s="290" t="str">
        <f>IF(G1455,_xlfn.XLOOKUP(F1455,Tabla6[Id Riesgo],Tabla6[DESCRIPCIÓN DEL RIESGO],FALSE,1),"")</f>
        <v/>
      </c>
      <c r="I1455" s="327" t="str">
        <f>_xlfn.XLOOKUP(Tabla135[[#This Row],[Id Riesgo]],Tabla13[Id Riesgo],Tabla13[Probabilidad])</f>
        <v/>
      </c>
      <c r="J1455" s="327" t="str">
        <f>_xlfn.XLOOKUP(Tabla135[[#This Row],[Id Riesgo]],Tabla13[Id Riesgo],Tabla13[Porcentaje Impacto],"",1)</f>
        <v/>
      </c>
      <c r="K1455" s="311">
        <v>4</v>
      </c>
      <c r="L1455" s="314"/>
      <c r="M1455" s="314"/>
      <c r="N1455" s="314"/>
      <c r="O1455" s="295"/>
      <c r="P1455" s="314"/>
      <c r="Q1455" s="328" t="str">
        <f>_xlfn.TEXTJOIN(" ",TRUE,Tabla135[[#This Row],[Actividad - Acción ¿Qué?
Inicia con verbo]],Tabla135[[#This Row],[Complemento
(Observaciones o desviaciones)]])</f>
        <v/>
      </c>
      <c r="R1455" s="295"/>
      <c r="S1455" s="327" t="str">
        <f>_xlfn.XLOOKUP(Tabla135[[#This Row],[Tipo de control]],Tabla7[Tipo de control],Tabla7[Peso],"",1)</f>
        <v/>
      </c>
      <c r="T1455" s="290" t="str">
        <f>_xlfn.XLOOKUP(Tabla135[[#This Row],[Tipo de control]],Tabla7[Tipo de control],Tabla7[Afectación matriz],"",1)</f>
        <v/>
      </c>
      <c r="U1455" s="295"/>
      <c r="V1455" s="327" t="str">
        <f>_xlfn.XLOOKUP(Tabla135[[#This Row],[Implementación]],Tabla11[Implementación],Tabla11[Peso],"",1)</f>
        <v/>
      </c>
      <c r="W1455" s="295"/>
      <c r="X1455" s="295"/>
      <c r="Y1455" s="295"/>
      <c r="Z1455" s="295"/>
      <c r="AA1455" s="310" t="str">
        <f>IFERROR(Tabla135[[#This Row],[Peso del control]]+Tabla135[[#This Row],[Peso de la implementación]],"")</f>
        <v/>
      </c>
      <c r="AB1455" s="310" t="str" cm="1">
        <f t="array" ref="AB1455">IFERROR(IF(Tabla135[[#This Row],[Registro diligenciado]]=TRUE,_xlfn.IFS(AND(Tabla135[[#This Row],[No. de Control]]=1,Tabla135[[#This Row],[Desplazamiento en la Matriz]]="Probabilidad"),D1455-(D1455*Tabla135[[#This Row],[Valor del control]]),AND(Tabla135[[#This Row],[No. de Control]]&gt;1,Tabla135[[#This Row],[Desplazamiento en la Matriz]]="Probabilidad"),AB1454-(AB1454*Tabla135[[#This Row],[Valor del control]]),AND(Tabla135[[#This Row],[No. de Control]]=1,Tabla135[[#This Row],[Desplazamiento en la Matriz]]="Impacto"),D1455,AND(Tabla135[[#This Row],[No. de Control]]&gt;1,Tabla135[[#This Row],[Desplazamiento en la Matriz]]="Impacto"),AB1454),""),"")</f>
        <v/>
      </c>
      <c r="AC1455" s="310" t="str" cm="1">
        <f t="array" ref="AC1455">IFERROR(IF(Tabla135[[#This Row],[Registro diligenciado]]=TRUE,_xlfn.IFS(AND(Tabla135[[#This Row],[No. de Control]]=1,Tabla135[[#This Row],[Desplazamiento en la Matriz]]="Impacto"),E1455-(E1455*Tabla135[[#This Row],[Valor del control]]),AND(Tabla135[[#This Row],[No. de Control]]&gt;1,Tabla135[[#This Row],[Desplazamiento en la Matriz]]="Impacto"),AC1454-(AC1454*Tabla135[[#This Row],[Valor del control]]),AND(Tabla135[[#This Row],[No. de Control]]=1,Tabla135[[#This Row],[Desplazamiento en la Matriz]]="Probabilidad"),E1455,AND(Tabla135[[#This Row],[No. de Control]]&gt;1,Tabla135[[#This Row],[Desplazamiento en la Matriz]]="Probabilidad"),AC1454),""),"")</f>
        <v/>
      </c>
      <c r="AD1455" s="310">
        <f>IFERROR(_xlfn.MINIFS(Tabla135[Probabilidad residual],Tabla135[Id Riesgo],Tabla135[[#This Row],[Id Riesgo]]),"")</f>
        <v>0</v>
      </c>
      <c r="AE1455" s="310">
        <f>IFERROR(_xlfn.MINIFS(Tabla135[Impacto residual],Tabla135[Id Riesgo],Tabla135[[#This Row],[Id Riesgo]]),"")</f>
        <v>0</v>
      </c>
      <c r="AF1455" s="310" t="str" cm="1">
        <f t="array" ref="AF145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55" s="310" t="str" cm="1">
        <f t="array" ref="AG145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5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55" s="213"/>
      <c r="AJ1455" s="727">
        <f>_xlfn.MINIFS(Tabla135[Probabilidad residual],Tabla135[Id Riesgo],Tabla135[[#This Row],[Id Riesgo]])</f>
        <v>0</v>
      </c>
      <c r="AK1455" s="727">
        <f>_xlfn.MINIFS(Tabla135[Impacto residual],Tabla135[Id Riesgo],Tabla135[[#This Row],[Id Riesgo]])</f>
        <v>0</v>
      </c>
      <c r="AL1455" s="727"/>
      <c r="AM1455" s="727"/>
      <c r="AN1455" s="213"/>
      <c r="AO1455" s="213"/>
      <c r="AP1455" s="213"/>
      <c r="AQ1455" s="213"/>
      <c r="AR1455" s="213"/>
      <c r="AS1455" s="213"/>
      <c r="AT1455" s="213"/>
      <c r="AU1455" s="213"/>
      <c r="AV1455" s="213"/>
      <c r="AW1455" s="213"/>
      <c r="AX1455" s="213"/>
      <c r="AY1455" s="213"/>
    </row>
    <row r="1456" spans="1:51" ht="14.6" x14ac:dyDescent="0.4">
      <c r="A1456" s="735" t="str">
        <f>Tabla135[[#This Row],[Id Riesgo]]</f>
        <v>RC145</v>
      </c>
      <c r="B1456" s="736" t="str">
        <f>Tabla135[[#This Row],[Riesgo]]</f>
        <v/>
      </c>
      <c r="C1456" s="742" t="b">
        <f>Tabla135[[#This Row],[Identificado en paso 1 y 2?]]</f>
        <v>0</v>
      </c>
      <c r="D1456" s="727" t="str">
        <f>_xlfn.XLOOKUP(Tabla135[[#This Row],[Id Riesgo]],Tabla13[Id Riesgo],Tabla13[Probabilidad],"",1)</f>
        <v/>
      </c>
      <c r="E1456" s="727" t="str">
        <f>IF(C1456=TRUE,_xlfn.XLOOKUP(Tabla135[[#This Row],[Id Riesgo]],Tabla13[Id Riesgo],Tabla13[Porcentaje Impacto],"",1),"")</f>
        <v/>
      </c>
      <c r="F1456" s="290" t="str">
        <f t="shared" si="144"/>
        <v>RC145</v>
      </c>
      <c r="G1456" s="415" t="b">
        <f>_xlfn.XLOOKUP(F1456,Tabla13[Id Riesgo],Tabla13[Registro diligenciado],FALSE,1)</f>
        <v>0</v>
      </c>
      <c r="H1456" s="290" t="str">
        <f>IF(G1456,_xlfn.XLOOKUP(F1456,Tabla6[Id Riesgo],Tabla6[DESCRIPCIÓN DEL RIESGO],FALSE,1),"")</f>
        <v/>
      </c>
      <c r="I1456" s="327" t="str">
        <f>_xlfn.XLOOKUP(Tabla135[[#This Row],[Id Riesgo]],Tabla13[Id Riesgo],Tabla13[Probabilidad])</f>
        <v/>
      </c>
      <c r="J1456" s="327" t="str">
        <f>_xlfn.XLOOKUP(Tabla135[[#This Row],[Id Riesgo]],Tabla13[Id Riesgo],Tabla13[Porcentaje Impacto],"",1)</f>
        <v/>
      </c>
      <c r="K1456" s="311">
        <v>5</v>
      </c>
      <c r="L1456" s="314"/>
      <c r="M1456" s="314"/>
      <c r="N1456" s="314"/>
      <c r="O1456" s="295"/>
      <c r="P1456" s="314"/>
      <c r="Q1456" s="328" t="str">
        <f>_xlfn.TEXTJOIN(" ",TRUE,Tabla135[[#This Row],[Actividad - Acción ¿Qué?
Inicia con verbo]],Tabla135[[#This Row],[Complemento
(Observaciones o desviaciones)]])</f>
        <v/>
      </c>
      <c r="R1456" s="295"/>
      <c r="S1456" s="327" t="str">
        <f>_xlfn.XLOOKUP(Tabla135[[#This Row],[Tipo de control]],Tabla7[Tipo de control],Tabla7[Peso],"",1)</f>
        <v/>
      </c>
      <c r="T1456" s="290" t="str">
        <f>_xlfn.XLOOKUP(Tabla135[[#This Row],[Tipo de control]],Tabla7[Tipo de control],Tabla7[Afectación matriz],"",1)</f>
        <v/>
      </c>
      <c r="U1456" s="295"/>
      <c r="V1456" s="327" t="str">
        <f>_xlfn.XLOOKUP(Tabla135[[#This Row],[Implementación]],Tabla11[Implementación],Tabla11[Peso],"",1)</f>
        <v/>
      </c>
      <c r="W1456" s="295"/>
      <c r="X1456" s="295"/>
      <c r="Y1456" s="295"/>
      <c r="Z1456" s="295"/>
      <c r="AA1456" s="310" t="str">
        <f>IFERROR(Tabla135[[#This Row],[Peso del control]]+Tabla135[[#This Row],[Peso de la implementación]],"")</f>
        <v/>
      </c>
      <c r="AB1456" s="310" t="str" cm="1">
        <f t="array" ref="AB1456">IFERROR(IF(Tabla135[[#This Row],[Registro diligenciado]]=TRUE,_xlfn.IFS(AND(Tabla135[[#This Row],[No. de Control]]=1,Tabla135[[#This Row],[Desplazamiento en la Matriz]]="Probabilidad"),D1456-(D1456*Tabla135[[#This Row],[Valor del control]]),AND(Tabla135[[#This Row],[No. de Control]]&gt;1,Tabla135[[#This Row],[Desplazamiento en la Matriz]]="Probabilidad"),AB1455-(AB1455*Tabla135[[#This Row],[Valor del control]]),AND(Tabla135[[#This Row],[No. de Control]]=1,Tabla135[[#This Row],[Desplazamiento en la Matriz]]="Impacto"),D1456,AND(Tabla135[[#This Row],[No. de Control]]&gt;1,Tabla135[[#This Row],[Desplazamiento en la Matriz]]="Impacto"),AB1455),""),"")</f>
        <v/>
      </c>
      <c r="AC1456" s="310" t="str" cm="1">
        <f t="array" ref="AC1456">IFERROR(IF(Tabla135[[#This Row],[Registro diligenciado]]=TRUE,_xlfn.IFS(AND(Tabla135[[#This Row],[No. de Control]]=1,Tabla135[[#This Row],[Desplazamiento en la Matriz]]="Impacto"),E1456-(E1456*Tabla135[[#This Row],[Valor del control]]),AND(Tabla135[[#This Row],[No. de Control]]&gt;1,Tabla135[[#This Row],[Desplazamiento en la Matriz]]="Impacto"),AC1455-(AC1455*Tabla135[[#This Row],[Valor del control]]),AND(Tabla135[[#This Row],[No. de Control]]=1,Tabla135[[#This Row],[Desplazamiento en la Matriz]]="Probabilidad"),E1456,AND(Tabla135[[#This Row],[No. de Control]]&gt;1,Tabla135[[#This Row],[Desplazamiento en la Matriz]]="Probabilidad"),AC1455),""),"")</f>
        <v/>
      </c>
      <c r="AD1456" s="310">
        <f>IFERROR(_xlfn.MINIFS(Tabla135[Probabilidad residual],Tabla135[Id Riesgo],Tabla135[[#This Row],[Id Riesgo]]),"")</f>
        <v>0</v>
      </c>
      <c r="AE1456" s="310">
        <f>IFERROR(_xlfn.MINIFS(Tabla135[Impacto residual],Tabla135[Id Riesgo],Tabla135[[#This Row],[Id Riesgo]]),"")</f>
        <v>0</v>
      </c>
      <c r="AF1456" s="310" t="str" cm="1">
        <f t="array" ref="AF145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56" s="310" t="str" cm="1">
        <f t="array" ref="AG145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5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56" s="213"/>
      <c r="AJ1456" s="727">
        <f>_xlfn.MINIFS(Tabla135[Probabilidad residual],Tabla135[Id Riesgo],Tabla135[[#This Row],[Id Riesgo]])</f>
        <v>0</v>
      </c>
      <c r="AK1456" s="727">
        <f>_xlfn.MINIFS(Tabla135[Impacto residual],Tabla135[Id Riesgo],Tabla135[[#This Row],[Id Riesgo]])</f>
        <v>0</v>
      </c>
      <c r="AL1456" s="727"/>
      <c r="AM1456" s="727"/>
      <c r="AN1456" s="213"/>
      <c r="AO1456" s="213"/>
      <c r="AP1456" s="213"/>
      <c r="AQ1456" s="213"/>
      <c r="AR1456" s="213"/>
      <c r="AS1456" s="213"/>
      <c r="AT1456" s="213"/>
      <c r="AU1456" s="213"/>
      <c r="AV1456" s="213"/>
      <c r="AW1456" s="213"/>
      <c r="AX1456" s="213"/>
      <c r="AY1456" s="213"/>
    </row>
    <row r="1457" spans="1:51" ht="14.6" x14ac:dyDescent="0.4">
      <c r="A1457" s="735" t="str">
        <f>Tabla135[[#This Row],[Id Riesgo]]</f>
        <v>RC145</v>
      </c>
      <c r="B1457" s="736" t="str">
        <f>Tabla135[[#This Row],[Riesgo]]</f>
        <v/>
      </c>
      <c r="C1457" s="742" t="b">
        <f>Tabla135[[#This Row],[Identificado en paso 1 y 2?]]</f>
        <v>0</v>
      </c>
      <c r="D1457" s="727" t="str">
        <f>_xlfn.XLOOKUP(Tabla135[[#This Row],[Id Riesgo]],Tabla13[Id Riesgo],Tabla13[Probabilidad],"",1)</f>
        <v/>
      </c>
      <c r="E1457" s="727" t="str">
        <f>IF(C1457=TRUE,_xlfn.XLOOKUP(Tabla135[[#This Row],[Id Riesgo]],Tabla13[Id Riesgo],Tabla13[Porcentaje Impacto],"",1),"")</f>
        <v/>
      </c>
      <c r="F1457" s="290" t="str">
        <f t="shared" si="144"/>
        <v>RC145</v>
      </c>
      <c r="G1457" s="415" t="b">
        <f>_xlfn.XLOOKUP(F1457,Tabla13[Id Riesgo],Tabla13[Registro diligenciado],FALSE,1)</f>
        <v>0</v>
      </c>
      <c r="H1457" s="290" t="str">
        <f>IF(G1457,_xlfn.XLOOKUP(F1457,Tabla6[Id Riesgo],Tabla6[DESCRIPCIÓN DEL RIESGO],FALSE,1),"")</f>
        <v/>
      </c>
      <c r="I1457" s="327" t="str">
        <f>_xlfn.XLOOKUP(Tabla135[[#This Row],[Id Riesgo]],Tabla13[Id Riesgo],Tabla13[Probabilidad])</f>
        <v/>
      </c>
      <c r="J1457" s="327" t="str">
        <f>_xlfn.XLOOKUP(Tabla135[[#This Row],[Id Riesgo]],Tabla13[Id Riesgo],Tabla13[Porcentaje Impacto],"",1)</f>
        <v/>
      </c>
      <c r="K1457" s="311">
        <v>6</v>
      </c>
      <c r="L1457" s="314"/>
      <c r="M1457" s="314"/>
      <c r="N1457" s="314"/>
      <c r="O1457" s="295"/>
      <c r="P1457" s="314"/>
      <c r="Q1457" s="328" t="str">
        <f>_xlfn.TEXTJOIN(" ",TRUE,Tabla135[[#This Row],[Actividad - Acción ¿Qué?
Inicia con verbo]],Tabla135[[#This Row],[Complemento
(Observaciones o desviaciones)]])</f>
        <v/>
      </c>
      <c r="R1457" s="295"/>
      <c r="S1457" s="327" t="str">
        <f>_xlfn.XLOOKUP(Tabla135[[#This Row],[Tipo de control]],Tabla7[Tipo de control],Tabla7[Peso],"",1)</f>
        <v/>
      </c>
      <c r="T1457" s="290" t="str">
        <f>_xlfn.XLOOKUP(Tabla135[[#This Row],[Tipo de control]],Tabla7[Tipo de control],Tabla7[Afectación matriz],"",1)</f>
        <v/>
      </c>
      <c r="U1457" s="295"/>
      <c r="V1457" s="327" t="str">
        <f>_xlfn.XLOOKUP(Tabla135[[#This Row],[Implementación]],Tabla11[Implementación],Tabla11[Peso],"",1)</f>
        <v/>
      </c>
      <c r="W1457" s="295"/>
      <c r="X1457" s="295"/>
      <c r="Y1457" s="295"/>
      <c r="Z1457" s="295"/>
      <c r="AA1457" s="310" t="str">
        <f>IFERROR(Tabla135[[#This Row],[Peso del control]]+Tabla135[[#This Row],[Peso de la implementación]],"")</f>
        <v/>
      </c>
      <c r="AB1457" s="310" t="str" cm="1">
        <f t="array" ref="AB1457">IFERROR(IF(Tabla135[[#This Row],[Registro diligenciado]]=TRUE,_xlfn.IFS(AND(Tabla135[[#This Row],[No. de Control]]=1,Tabla135[[#This Row],[Desplazamiento en la Matriz]]="Probabilidad"),D1457-(D1457*Tabla135[[#This Row],[Valor del control]]),AND(Tabla135[[#This Row],[No. de Control]]&gt;1,Tabla135[[#This Row],[Desplazamiento en la Matriz]]="Probabilidad"),AB1456-(AB1456*Tabla135[[#This Row],[Valor del control]]),AND(Tabla135[[#This Row],[No. de Control]]=1,Tabla135[[#This Row],[Desplazamiento en la Matriz]]="Impacto"),D1457,AND(Tabla135[[#This Row],[No. de Control]]&gt;1,Tabla135[[#This Row],[Desplazamiento en la Matriz]]="Impacto"),AB1456),""),"")</f>
        <v/>
      </c>
      <c r="AC1457" s="310" t="str" cm="1">
        <f t="array" ref="AC1457">IFERROR(IF(Tabla135[[#This Row],[Registro diligenciado]]=TRUE,_xlfn.IFS(AND(Tabla135[[#This Row],[No. de Control]]=1,Tabla135[[#This Row],[Desplazamiento en la Matriz]]="Impacto"),E1457-(E1457*Tabla135[[#This Row],[Valor del control]]),AND(Tabla135[[#This Row],[No. de Control]]&gt;1,Tabla135[[#This Row],[Desplazamiento en la Matriz]]="Impacto"),AC1456-(AC1456*Tabla135[[#This Row],[Valor del control]]),AND(Tabla135[[#This Row],[No. de Control]]=1,Tabla135[[#This Row],[Desplazamiento en la Matriz]]="Probabilidad"),E1457,AND(Tabla135[[#This Row],[No. de Control]]&gt;1,Tabla135[[#This Row],[Desplazamiento en la Matriz]]="Probabilidad"),AC1456),""),"")</f>
        <v/>
      </c>
      <c r="AD1457" s="310">
        <f>IFERROR(_xlfn.MINIFS(Tabla135[Probabilidad residual],Tabla135[Id Riesgo],Tabla135[[#This Row],[Id Riesgo]]),"")</f>
        <v>0</v>
      </c>
      <c r="AE1457" s="310">
        <f>IFERROR(_xlfn.MINIFS(Tabla135[Impacto residual],Tabla135[Id Riesgo],Tabla135[[#This Row],[Id Riesgo]]),"")</f>
        <v>0</v>
      </c>
      <c r="AF1457" s="310" t="str" cm="1">
        <f t="array" ref="AF145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57" s="310" t="str" cm="1">
        <f t="array" ref="AG145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5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57" s="213"/>
      <c r="AJ1457" s="727">
        <f>_xlfn.MINIFS(Tabla135[Probabilidad residual],Tabla135[Id Riesgo],Tabla135[[#This Row],[Id Riesgo]])</f>
        <v>0</v>
      </c>
      <c r="AK1457" s="727">
        <f>_xlfn.MINIFS(Tabla135[Impacto residual],Tabla135[Id Riesgo],Tabla135[[#This Row],[Id Riesgo]])</f>
        <v>0</v>
      </c>
      <c r="AL1457" s="727"/>
      <c r="AM1457" s="727"/>
      <c r="AN1457" s="213"/>
      <c r="AO1457" s="213"/>
      <c r="AP1457" s="213"/>
      <c r="AQ1457" s="213"/>
      <c r="AR1457" s="213"/>
      <c r="AS1457" s="213"/>
      <c r="AT1457" s="213"/>
      <c r="AU1457" s="213"/>
      <c r="AV1457" s="213"/>
      <c r="AW1457" s="213"/>
      <c r="AX1457" s="213"/>
      <c r="AY1457" s="213"/>
    </row>
    <row r="1458" spans="1:51" ht="14.6" x14ac:dyDescent="0.4">
      <c r="A1458" s="735" t="str">
        <f>Tabla135[[#This Row],[Id Riesgo]]</f>
        <v>RC145</v>
      </c>
      <c r="B1458" s="736" t="str">
        <f>Tabla135[[#This Row],[Riesgo]]</f>
        <v/>
      </c>
      <c r="C1458" s="742" t="b">
        <f>Tabla135[[#This Row],[Identificado en paso 1 y 2?]]</f>
        <v>0</v>
      </c>
      <c r="D1458" s="727" t="str">
        <f>_xlfn.XLOOKUP(Tabla135[[#This Row],[Id Riesgo]],Tabla13[Id Riesgo],Tabla13[Probabilidad],"",1)</f>
        <v/>
      </c>
      <c r="E1458" s="727" t="str">
        <f>IF(C1458=TRUE,_xlfn.XLOOKUP(Tabla135[[#This Row],[Id Riesgo]],Tabla13[Id Riesgo],Tabla13[Porcentaje Impacto],"",1),"")</f>
        <v/>
      </c>
      <c r="F1458" s="290" t="str">
        <f t="shared" si="144"/>
        <v>RC145</v>
      </c>
      <c r="G1458" s="415" t="b">
        <f>_xlfn.XLOOKUP(F1458,Tabla13[Id Riesgo],Tabla13[Registro diligenciado],FALSE,1)</f>
        <v>0</v>
      </c>
      <c r="H1458" s="290" t="str">
        <f>IF(G1458,_xlfn.XLOOKUP(F1458,Tabla6[Id Riesgo],Tabla6[DESCRIPCIÓN DEL RIESGO],FALSE,1),"")</f>
        <v/>
      </c>
      <c r="I1458" s="327" t="str">
        <f>_xlfn.XLOOKUP(Tabla135[[#This Row],[Id Riesgo]],Tabla13[Id Riesgo],Tabla13[Probabilidad])</f>
        <v/>
      </c>
      <c r="J1458" s="327" t="str">
        <f>_xlfn.XLOOKUP(Tabla135[[#This Row],[Id Riesgo]],Tabla13[Id Riesgo],Tabla13[Porcentaje Impacto],"",1)</f>
        <v/>
      </c>
      <c r="K1458" s="311">
        <v>7</v>
      </c>
      <c r="L1458" s="314"/>
      <c r="M1458" s="314"/>
      <c r="N1458" s="314"/>
      <c r="O1458" s="295"/>
      <c r="P1458" s="314"/>
      <c r="Q1458" s="328" t="str">
        <f>_xlfn.TEXTJOIN(" ",TRUE,Tabla135[[#This Row],[Actividad - Acción ¿Qué?
Inicia con verbo]],Tabla135[[#This Row],[Complemento
(Observaciones o desviaciones)]])</f>
        <v/>
      </c>
      <c r="R1458" s="295"/>
      <c r="S1458" s="327" t="str">
        <f>_xlfn.XLOOKUP(Tabla135[[#This Row],[Tipo de control]],Tabla7[Tipo de control],Tabla7[Peso],"",1)</f>
        <v/>
      </c>
      <c r="T1458" s="290" t="str">
        <f>_xlfn.XLOOKUP(Tabla135[[#This Row],[Tipo de control]],Tabla7[Tipo de control],Tabla7[Afectación matriz],"",1)</f>
        <v/>
      </c>
      <c r="U1458" s="295"/>
      <c r="V1458" s="327" t="str">
        <f>_xlfn.XLOOKUP(Tabla135[[#This Row],[Implementación]],Tabla11[Implementación],Tabla11[Peso],"",1)</f>
        <v/>
      </c>
      <c r="W1458" s="295"/>
      <c r="X1458" s="295"/>
      <c r="Y1458" s="295"/>
      <c r="Z1458" s="295"/>
      <c r="AA1458" s="310" t="str">
        <f>IFERROR(Tabla135[[#This Row],[Peso del control]]+Tabla135[[#This Row],[Peso de la implementación]],"")</f>
        <v/>
      </c>
      <c r="AB1458" s="310" t="str" cm="1">
        <f t="array" ref="AB1458">IFERROR(IF(Tabla135[[#This Row],[Registro diligenciado]]=TRUE,_xlfn.IFS(AND(Tabla135[[#This Row],[No. de Control]]=1,Tabla135[[#This Row],[Desplazamiento en la Matriz]]="Probabilidad"),D1458-(D1458*Tabla135[[#This Row],[Valor del control]]),AND(Tabla135[[#This Row],[No. de Control]]&gt;1,Tabla135[[#This Row],[Desplazamiento en la Matriz]]="Probabilidad"),AB1457-(AB1457*Tabla135[[#This Row],[Valor del control]]),AND(Tabla135[[#This Row],[No. de Control]]=1,Tabla135[[#This Row],[Desplazamiento en la Matriz]]="Impacto"),D1458,AND(Tabla135[[#This Row],[No. de Control]]&gt;1,Tabla135[[#This Row],[Desplazamiento en la Matriz]]="Impacto"),AB1457),""),"")</f>
        <v/>
      </c>
      <c r="AC1458" s="310" t="str" cm="1">
        <f t="array" ref="AC1458">IFERROR(IF(Tabla135[[#This Row],[Registro diligenciado]]=TRUE,_xlfn.IFS(AND(Tabla135[[#This Row],[No. de Control]]=1,Tabla135[[#This Row],[Desplazamiento en la Matriz]]="Impacto"),E1458-(E1458*Tabla135[[#This Row],[Valor del control]]),AND(Tabla135[[#This Row],[No. de Control]]&gt;1,Tabla135[[#This Row],[Desplazamiento en la Matriz]]="Impacto"),AC1457-(AC1457*Tabla135[[#This Row],[Valor del control]]),AND(Tabla135[[#This Row],[No. de Control]]=1,Tabla135[[#This Row],[Desplazamiento en la Matriz]]="Probabilidad"),E1458,AND(Tabla135[[#This Row],[No. de Control]]&gt;1,Tabla135[[#This Row],[Desplazamiento en la Matriz]]="Probabilidad"),AC1457),""),"")</f>
        <v/>
      </c>
      <c r="AD1458" s="310">
        <f>IFERROR(_xlfn.MINIFS(Tabla135[Probabilidad residual],Tabla135[Id Riesgo],Tabla135[[#This Row],[Id Riesgo]]),"")</f>
        <v>0</v>
      </c>
      <c r="AE1458" s="310">
        <f>IFERROR(_xlfn.MINIFS(Tabla135[Impacto residual],Tabla135[Id Riesgo],Tabla135[[#This Row],[Id Riesgo]]),"")</f>
        <v>0</v>
      </c>
      <c r="AF1458" s="310" t="str" cm="1">
        <f t="array" ref="AF145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58" s="310" t="str" cm="1">
        <f t="array" ref="AG145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5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58" s="213"/>
      <c r="AJ1458" s="727">
        <f>_xlfn.MINIFS(Tabla135[Probabilidad residual],Tabla135[Id Riesgo],Tabla135[[#This Row],[Id Riesgo]])</f>
        <v>0</v>
      </c>
      <c r="AK1458" s="727">
        <f>_xlfn.MINIFS(Tabla135[Impacto residual],Tabla135[Id Riesgo],Tabla135[[#This Row],[Id Riesgo]])</f>
        <v>0</v>
      </c>
      <c r="AL1458" s="727"/>
      <c r="AM1458" s="727"/>
      <c r="AN1458" s="213"/>
      <c r="AO1458" s="213"/>
      <c r="AP1458" s="213"/>
      <c r="AQ1458" s="213"/>
      <c r="AR1458" s="213"/>
      <c r="AS1458" s="213"/>
      <c r="AT1458" s="213"/>
      <c r="AU1458" s="213"/>
      <c r="AV1458" s="213"/>
      <c r="AW1458" s="213"/>
      <c r="AX1458" s="213"/>
      <c r="AY1458" s="213"/>
    </row>
    <row r="1459" spans="1:51" ht="14.6" x14ac:dyDescent="0.4">
      <c r="A1459" s="735" t="str">
        <f>Tabla135[[#This Row],[Id Riesgo]]</f>
        <v>RC145</v>
      </c>
      <c r="B1459" s="736" t="str">
        <f>Tabla135[[#This Row],[Riesgo]]</f>
        <v/>
      </c>
      <c r="C1459" s="742" t="b">
        <f>Tabla135[[#This Row],[Identificado en paso 1 y 2?]]</f>
        <v>0</v>
      </c>
      <c r="D1459" s="727" t="str">
        <f>_xlfn.XLOOKUP(Tabla135[[#This Row],[Id Riesgo]],Tabla13[Id Riesgo],Tabla13[Probabilidad],"",1)</f>
        <v/>
      </c>
      <c r="E1459" s="727" t="str">
        <f>IF(C1459=TRUE,_xlfn.XLOOKUP(Tabla135[[#This Row],[Id Riesgo]],Tabla13[Id Riesgo],Tabla13[Porcentaje Impacto],"",1),"")</f>
        <v/>
      </c>
      <c r="F1459" s="290" t="str">
        <f t="shared" si="144"/>
        <v>RC145</v>
      </c>
      <c r="G1459" s="415" t="b">
        <f>_xlfn.XLOOKUP(F1459,Tabla13[Id Riesgo],Tabla13[Registro diligenciado],FALSE,1)</f>
        <v>0</v>
      </c>
      <c r="H1459" s="290" t="str">
        <f>IF(G1459,_xlfn.XLOOKUP(F1459,Tabla6[Id Riesgo],Tabla6[DESCRIPCIÓN DEL RIESGO],FALSE,1),"")</f>
        <v/>
      </c>
      <c r="I1459" s="327" t="str">
        <f>_xlfn.XLOOKUP(Tabla135[[#This Row],[Id Riesgo]],Tabla13[Id Riesgo],Tabla13[Probabilidad])</f>
        <v/>
      </c>
      <c r="J1459" s="327" t="str">
        <f>_xlfn.XLOOKUP(Tabla135[[#This Row],[Id Riesgo]],Tabla13[Id Riesgo],Tabla13[Porcentaje Impacto],"",1)</f>
        <v/>
      </c>
      <c r="K1459" s="311">
        <v>8</v>
      </c>
      <c r="L1459" s="314"/>
      <c r="M1459" s="314"/>
      <c r="N1459" s="314"/>
      <c r="O1459" s="295"/>
      <c r="P1459" s="314"/>
      <c r="Q1459" s="328" t="str">
        <f>_xlfn.TEXTJOIN(" ",TRUE,Tabla135[[#This Row],[Actividad - Acción ¿Qué?
Inicia con verbo]],Tabla135[[#This Row],[Complemento
(Observaciones o desviaciones)]])</f>
        <v/>
      </c>
      <c r="R1459" s="295"/>
      <c r="S1459" s="327" t="str">
        <f>_xlfn.XLOOKUP(Tabla135[[#This Row],[Tipo de control]],Tabla7[Tipo de control],Tabla7[Peso],"",1)</f>
        <v/>
      </c>
      <c r="T1459" s="290" t="str">
        <f>_xlfn.XLOOKUP(Tabla135[[#This Row],[Tipo de control]],Tabla7[Tipo de control],Tabla7[Afectación matriz],"",1)</f>
        <v/>
      </c>
      <c r="U1459" s="295"/>
      <c r="V1459" s="327" t="str">
        <f>_xlfn.XLOOKUP(Tabla135[[#This Row],[Implementación]],Tabla11[Implementación],Tabla11[Peso],"",1)</f>
        <v/>
      </c>
      <c r="W1459" s="295"/>
      <c r="X1459" s="295"/>
      <c r="Y1459" s="295"/>
      <c r="Z1459" s="295"/>
      <c r="AA1459" s="310" t="str">
        <f>IFERROR(Tabla135[[#This Row],[Peso del control]]+Tabla135[[#This Row],[Peso de la implementación]],"")</f>
        <v/>
      </c>
      <c r="AB1459" s="310" t="str" cm="1">
        <f t="array" ref="AB1459">IFERROR(IF(Tabla135[[#This Row],[Registro diligenciado]]=TRUE,_xlfn.IFS(AND(Tabla135[[#This Row],[No. de Control]]=1,Tabla135[[#This Row],[Desplazamiento en la Matriz]]="Probabilidad"),D1459-(D1459*Tabla135[[#This Row],[Valor del control]]),AND(Tabla135[[#This Row],[No. de Control]]&gt;1,Tabla135[[#This Row],[Desplazamiento en la Matriz]]="Probabilidad"),AB1458-(AB1458*Tabla135[[#This Row],[Valor del control]]),AND(Tabla135[[#This Row],[No. de Control]]=1,Tabla135[[#This Row],[Desplazamiento en la Matriz]]="Impacto"),D1459,AND(Tabla135[[#This Row],[No. de Control]]&gt;1,Tabla135[[#This Row],[Desplazamiento en la Matriz]]="Impacto"),AB1458),""),"")</f>
        <v/>
      </c>
      <c r="AC1459" s="310" t="str" cm="1">
        <f t="array" ref="AC1459">IFERROR(IF(Tabla135[[#This Row],[Registro diligenciado]]=TRUE,_xlfn.IFS(AND(Tabla135[[#This Row],[No. de Control]]=1,Tabla135[[#This Row],[Desplazamiento en la Matriz]]="Impacto"),E1459-(E1459*Tabla135[[#This Row],[Valor del control]]),AND(Tabla135[[#This Row],[No. de Control]]&gt;1,Tabla135[[#This Row],[Desplazamiento en la Matriz]]="Impacto"),AC1458-(AC1458*Tabla135[[#This Row],[Valor del control]]),AND(Tabla135[[#This Row],[No. de Control]]=1,Tabla135[[#This Row],[Desplazamiento en la Matriz]]="Probabilidad"),E1459,AND(Tabla135[[#This Row],[No. de Control]]&gt;1,Tabla135[[#This Row],[Desplazamiento en la Matriz]]="Probabilidad"),AC1458),""),"")</f>
        <v/>
      </c>
      <c r="AD1459" s="310">
        <f>IFERROR(_xlfn.MINIFS(Tabla135[Probabilidad residual],Tabla135[Id Riesgo],Tabla135[[#This Row],[Id Riesgo]]),"")</f>
        <v>0</v>
      </c>
      <c r="AE1459" s="310">
        <f>IFERROR(_xlfn.MINIFS(Tabla135[Impacto residual],Tabla135[Id Riesgo],Tabla135[[#This Row],[Id Riesgo]]),"")</f>
        <v>0</v>
      </c>
      <c r="AF1459" s="310" t="str" cm="1">
        <f t="array" ref="AF145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59" s="310" t="str" cm="1">
        <f t="array" ref="AG145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5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59" s="213"/>
      <c r="AJ1459" s="727">
        <f>_xlfn.MINIFS(Tabla135[Probabilidad residual],Tabla135[Id Riesgo],Tabla135[[#This Row],[Id Riesgo]])</f>
        <v>0</v>
      </c>
      <c r="AK1459" s="727">
        <f>_xlfn.MINIFS(Tabla135[Impacto residual],Tabla135[Id Riesgo],Tabla135[[#This Row],[Id Riesgo]])</f>
        <v>0</v>
      </c>
      <c r="AL1459" s="727"/>
      <c r="AM1459" s="727"/>
      <c r="AN1459" s="213"/>
      <c r="AO1459" s="213"/>
      <c r="AP1459" s="213"/>
      <c r="AQ1459" s="213"/>
      <c r="AR1459" s="213"/>
      <c r="AS1459" s="213"/>
      <c r="AT1459" s="213"/>
      <c r="AU1459" s="213"/>
      <c r="AV1459" s="213"/>
      <c r="AW1459" s="213"/>
      <c r="AX1459" s="213"/>
      <c r="AY1459" s="213"/>
    </row>
    <row r="1460" spans="1:51" ht="14.6" x14ac:dyDescent="0.4">
      <c r="A1460" s="735" t="str">
        <f>Tabla135[[#This Row],[Id Riesgo]]</f>
        <v>RC145</v>
      </c>
      <c r="B1460" s="736" t="str">
        <f>Tabla135[[#This Row],[Riesgo]]</f>
        <v/>
      </c>
      <c r="C1460" s="742" t="b">
        <f>Tabla135[[#This Row],[Identificado en paso 1 y 2?]]</f>
        <v>0</v>
      </c>
      <c r="D1460" s="727" t="str">
        <f>_xlfn.XLOOKUP(Tabla135[[#This Row],[Id Riesgo]],Tabla13[Id Riesgo],Tabla13[Probabilidad],"",1)</f>
        <v/>
      </c>
      <c r="E1460" s="727" t="str">
        <f>IF(C1460=TRUE,_xlfn.XLOOKUP(Tabla135[[#This Row],[Id Riesgo]],Tabla13[Id Riesgo],Tabla13[Porcentaje Impacto],"",1),"")</f>
        <v/>
      </c>
      <c r="F1460" s="290" t="str">
        <f t="shared" si="144"/>
        <v>RC145</v>
      </c>
      <c r="G1460" s="415" t="b">
        <f>_xlfn.XLOOKUP(F1460,Tabla13[Id Riesgo],Tabla13[Registro diligenciado],FALSE,1)</f>
        <v>0</v>
      </c>
      <c r="H1460" s="290" t="str">
        <f>IF(G1460,_xlfn.XLOOKUP(F1460,Tabla6[Id Riesgo],Tabla6[DESCRIPCIÓN DEL RIESGO],FALSE,1),"")</f>
        <v/>
      </c>
      <c r="I1460" s="327" t="str">
        <f>_xlfn.XLOOKUP(Tabla135[[#This Row],[Id Riesgo]],Tabla13[Id Riesgo],Tabla13[Probabilidad])</f>
        <v/>
      </c>
      <c r="J1460" s="327" t="str">
        <f>_xlfn.XLOOKUP(Tabla135[[#This Row],[Id Riesgo]],Tabla13[Id Riesgo],Tabla13[Porcentaje Impacto],"",1)</f>
        <v/>
      </c>
      <c r="K1460" s="311">
        <v>9</v>
      </c>
      <c r="L1460" s="314"/>
      <c r="M1460" s="314"/>
      <c r="N1460" s="314"/>
      <c r="O1460" s="295"/>
      <c r="P1460" s="314"/>
      <c r="Q1460" s="328" t="str">
        <f>_xlfn.TEXTJOIN(" ",TRUE,Tabla135[[#This Row],[Actividad - Acción ¿Qué?
Inicia con verbo]],Tabla135[[#This Row],[Complemento
(Observaciones o desviaciones)]])</f>
        <v/>
      </c>
      <c r="R1460" s="295"/>
      <c r="S1460" s="327" t="str">
        <f>_xlfn.XLOOKUP(Tabla135[[#This Row],[Tipo de control]],Tabla7[Tipo de control],Tabla7[Peso],"",1)</f>
        <v/>
      </c>
      <c r="T1460" s="290" t="str">
        <f>_xlfn.XLOOKUP(Tabla135[[#This Row],[Tipo de control]],Tabla7[Tipo de control],Tabla7[Afectación matriz],"",1)</f>
        <v/>
      </c>
      <c r="U1460" s="295"/>
      <c r="V1460" s="327" t="str">
        <f>_xlfn.XLOOKUP(Tabla135[[#This Row],[Implementación]],Tabla11[Implementación],Tabla11[Peso],"",1)</f>
        <v/>
      </c>
      <c r="W1460" s="295"/>
      <c r="X1460" s="295"/>
      <c r="Y1460" s="295"/>
      <c r="Z1460" s="295"/>
      <c r="AA1460" s="310" t="str">
        <f>IFERROR(Tabla135[[#This Row],[Peso del control]]+Tabla135[[#This Row],[Peso de la implementación]],"")</f>
        <v/>
      </c>
      <c r="AB1460" s="310" t="str" cm="1">
        <f t="array" ref="AB1460">IFERROR(IF(Tabla135[[#This Row],[Registro diligenciado]]=TRUE,_xlfn.IFS(AND(Tabla135[[#This Row],[No. de Control]]=1,Tabla135[[#This Row],[Desplazamiento en la Matriz]]="Probabilidad"),D1460-(D1460*Tabla135[[#This Row],[Valor del control]]),AND(Tabla135[[#This Row],[No. de Control]]&gt;1,Tabla135[[#This Row],[Desplazamiento en la Matriz]]="Probabilidad"),AB1459-(AB1459*Tabla135[[#This Row],[Valor del control]]),AND(Tabla135[[#This Row],[No. de Control]]=1,Tabla135[[#This Row],[Desplazamiento en la Matriz]]="Impacto"),D1460,AND(Tabla135[[#This Row],[No. de Control]]&gt;1,Tabla135[[#This Row],[Desplazamiento en la Matriz]]="Impacto"),AB1459),""),"")</f>
        <v/>
      </c>
      <c r="AC1460" s="310" t="str" cm="1">
        <f t="array" ref="AC1460">IFERROR(IF(Tabla135[[#This Row],[Registro diligenciado]]=TRUE,_xlfn.IFS(AND(Tabla135[[#This Row],[No. de Control]]=1,Tabla135[[#This Row],[Desplazamiento en la Matriz]]="Impacto"),E1460-(E1460*Tabla135[[#This Row],[Valor del control]]),AND(Tabla135[[#This Row],[No. de Control]]&gt;1,Tabla135[[#This Row],[Desplazamiento en la Matriz]]="Impacto"),AC1459-(AC1459*Tabla135[[#This Row],[Valor del control]]),AND(Tabla135[[#This Row],[No. de Control]]=1,Tabla135[[#This Row],[Desplazamiento en la Matriz]]="Probabilidad"),E1460,AND(Tabla135[[#This Row],[No. de Control]]&gt;1,Tabla135[[#This Row],[Desplazamiento en la Matriz]]="Probabilidad"),AC1459),""),"")</f>
        <v/>
      </c>
      <c r="AD1460" s="310">
        <f>IFERROR(_xlfn.MINIFS(Tabla135[Probabilidad residual],Tabla135[Id Riesgo],Tabla135[[#This Row],[Id Riesgo]]),"")</f>
        <v>0</v>
      </c>
      <c r="AE1460" s="310">
        <f>IFERROR(_xlfn.MINIFS(Tabla135[Impacto residual],Tabla135[Id Riesgo],Tabla135[[#This Row],[Id Riesgo]]),"")</f>
        <v>0</v>
      </c>
      <c r="AF1460" s="310" t="str" cm="1">
        <f t="array" ref="AF146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60" s="310" t="str" cm="1">
        <f t="array" ref="AG146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6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60" s="213"/>
      <c r="AJ1460" s="727">
        <f>_xlfn.MINIFS(Tabla135[Probabilidad residual],Tabla135[Id Riesgo],Tabla135[[#This Row],[Id Riesgo]])</f>
        <v>0</v>
      </c>
      <c r="AK1460" s="727">
        <f>_xlfn.MINIFS(Tabla135[Impacto residual],Tabla135[Id Riesgo],Tabla135[[#This Row],[Id Riesgo]])</f>
        <v>0</v>
      </c>
      <c r="AL1460" s="727"/>
      <c r="AM1460" s="727"/>
      <c r="AN1460" s="213"/>
      <c r="AO1460" s="213"/>
      <c r="AP1460" s="213"/>
      <c r="AQ1460" s="213"/>
      <c r="AR1460" s="213"/>
      <c r="AS1460" s="213"/>
      <c r="AT1460" s="213"/>
      <c r="AU1460" s="213"/>
      <c r="AV1460" s="213"/>
      <c r="AW1460" s="213"/>
      <c r="AX1460" s="213"/>
      <c r="AY1460" s="213"/>
    </row>
    <row r="1461" spans="1:51" ht="14.6" x14ac:dyDescent="0.4">
      <c r="A1461" s="735" t="str">
        <f>Tabla135[[#This Row],[Id Riesgo]]</f>
        <v>RC145</v>
      </c>
      <c r="B1461" s="736" t="str">
        <f>Tabla135[[#This Row],[Riesgo]]</f>
        <v/>
      </c>
      <c r="C1461" s="742" t="b">
        <f>Tabla135[[#This Row],[Identificado en paso 1 y 2?]]</f>
        <v>0</v>
      </c>
      <c r="D1461" s="727" t="str">
        <f>_xlfn.XLOOKUP(Tabla135[[#This Row],[Id Riesgo]],Tabla13[Id Riesgo],Tabla13[Probabilidad],"",1)</f>
        <v/>
      </c>
      <c r="E1461" s="727" t="str">
        <f>IF(C1461=TRUE,_xlfn.XLOOKUP(Tabla135[[#This Row],[Id Riesgo]],Tabla13[Id Riesgo],Tabla13[Porcentaje Impacto],"",1),"")</f>
        <v/>
      </c>
      <c r="F1461" s="290" t="str">
        <f t="shared" si="144"/>
        <v>RC145</v>
      </c>
      <c r="G1461" s="415" t="b">
        <f>_xlfn.XLOOKUP(F1461,Tabla13[Id Riesgo],Tabla13[Registro diligenciado],FALSE,1)</f>
        <v>0</v>
      </c>
      <c r="H1461" s="290" t="str">
        <f>IF(G1461,_xlfn.XLOOKUP(F1461,Tabla6[Id Riesgo],Tabla6[DESCRIPCIÓN DEL RIESGO],FALSE,1),"")</f>
        <v/>
      </c>
      <c r="I1461" s="327" t="str">
        <f>_xlfn.XLOOKUP(Tabla135[[#This Row],[Id Riesgo]],Tabla13[Id Riesgo],Tabla13[Probabilidad])</f>
        <v/>
      </c>
      <c r="J1461" s="327" t="str">
        <f>_xlfn.XLOOKUP(Tabla135[[#This Row],[Id Riesgo]],Tabla13[Id Riesgo],Tabla13[Porcentaje Impacto],"",1)</f>
        <v/>
      </c>
      <c r="K1461" s="311">
        <v>10</v>
      </c>
      <c r="L1461" s="314"/>
      <c r="M1461" s="314"/>
      <c r="N1461" s="314"/>
      <c r="O1461" s="295"/>
      <c r="P1461" s="314"/>
      <c r="Q1461" s="328" t="str">
        <f>_xlfn.TEXTJOIN(" ",TRUE,Tabla135[[#This Row],[Actividad - Acción ¿Qué?
Inicia con verbo]],Tabla135[[#This Row],[Complemento
(Observaciones o desviaciones)]])</f>
        <v/>
      </c>
      <c r="R1461" s="295"/>
      <c r="S1461" s="327" t="str">
        <f>_xlfn.XLOOKUP(Tabla135[[#This Row],[Tipo de control]],Tabla7[Tipo de control],Tabla7[Peso],"",1)</f>
        <v/>
      </c>
      <c r="T1461" s="290" t="str">
        <f>_xlfn.XLOOKUP(Tabla135[[#This Row],[Tipo de control]],Tabla7[Tipo de control],Tabla7[Afectación matriz],"",1)</f>
        <v/>
      </c>
      <c r="U1461" s="295"/>
      <c r="V1461" s="327" t="str">
        <f>_xlfn.XLOOKUP(Tabla135[[#This Row],[Implementación]],Tabla11[Implementación],Tabla11[Peso],"",1)</f>
        <v/>
      </c>
      <c r="W1461" s="295"/>
      <c r="X1461" s="295"/>
      <c r="Y1461" s="295"/>
      <c r="Z1461" s="295"/>
      <c r="AA1461" s="310" t="str">
        <f>IFERROR(Tabla135[[#This Row],[Peso del control]]+Tabla135[[#This Row],[Peso de la implementación]],"")</f>
        <v/>
      </c>
      <c r="AB1461" s="310" t="str" cm="1">
        <f t="array" ref="AB1461">IFERROR(IF(Tabla135[[#This Row],[Registro diligenciado]]=TRUE,_xlfn.IFS(AND(Tabla135[[#This Row],[No. de Control]]=1,Tabla135[[#This Row],[Desplazamiento en la Matriz]]="Probabilidad"),D1461-(D1461*Tabla135[[#This Row],[Valor del control]]),AND(Tabla135[[#This Row],[No. de Control]]&gt;1,Tabla135[[#This Row],[Desplazamiento en la Matriz]]="Probabilidad"),AB1460-(AB1460*Tabla135[[#This Row],[Valor del control]]),AND(Tabla135[[#This Row],[No. de Control]]=1,Tabla135[[#This Row],[Desplazamiento en la Matriz]]="Impacto"),D1461,AND(Tabla135[[#This Row],[No. de Control]]&gt;1,Tabla135[[#This Row],[Desplazamiento en la Matriz]]="Impacto"),AB1460),""),"")</f>
        <v/>
      </c>
      <c r="AC1461" s="310" t="str" cm="1">
        <f t="array" ref="AC1461">IFERROR(IF(Tabla135[[#This Row],[Registro diligenciado]]=TRUE,_xlfn.IFS(AND(Tabla135[[#This Row],[No. de Control]]=1,Tabla135[[#This Row],[Desplazamiento en la Matriz]]="Impacto"),E1461-(E1461*Tabla135[[#This Row],[Valor del control]]),AND(Tabla135[[#This Row],[No. de Control]]&gt;1,Tabla135[[#This Row],[Desplazamiento en la Matriz]]="Impacto"),AC1460-(AC1460*Tabla135[[#This Row],[Valor del control]]),AND(Tabla135[[#This Row],[No. de Control]]=1,Tabla135[[#This Row],[Desplazamiento en la Matriz]]="Probabilidad"),E1461,AND(Tabla135[[#This Row],[No. de Control]]&gt;1,Tabla135[[#This Row],[Desplazamiento en la Matriz]]="Probabilidad"),AC1460),""),"")</f>
        <v/>
      </c>
      <c r="AD1461" s="310">
        <f>IFERROR(_xlfn.MINIFS(Tabla135[Probabilidad residual],Tabla135[Id Riesgo],Tabla135[[#This Row],[Id Riesgo]]),"")</f>
        <v>0</v>
      </c>
      <c r="AE1461" s="310">
        <f>IFERROR(_xlfn.MINIFS(Tabla135[Impacto residual],Tabla135[Id Riesgo],Tabla135[[#This Row],[Id Riesgo]]),"")</f>
        <v>0</v>
      </c>
      <c r="AF1461" s="310" t="str" cm="1">
        <f t="array" ref="AF146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61" s="310" t="str" cm="1">
        <f t="array" ref="AG146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6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61" s="213"/>
      <c r="AJ1461" s="727">
        <f>_xlfn.MINIFS(Tabla135[Probabilidad residual],Tabla135[Id Riesgo],Tabla135[[#This Row],[Id Riesgo]])</f>
        <v>0</v>
      </c>
      <c r="AK1461" s="727">
        <f>_xlfn.MINIFS(Tabla135[Impacto residual],Tabla135[Id Riesgo],Tabla135[[#This Row],[Id Riesgo]])</f>
        <v>0</v>
      </c>
      <c r="AL1461" s="727"/>
      <c r="AM1461" s="727"/>
      <c r="AN1461" s="213"/>
      <c r="AO1461" s="213"/>
      <c r="AP1461" s="213"/>
      <c r="AQ1461" s="213"/>
      <c r="AR1461" s="213"/>
      <c r="AS1461" s="213"/>
      <c r="AT1461" s="213"/>
      <c r="AU1461" s="213"/>
      <c r="AV1461" s="213"/>
      <c r="AW1461" s="213"/>
      <c r="AX1461" s="213"/>
      <c r="AY1461" s="213"/>
    </row>
    <row r="1462" spans="1:51" ht="14.6" x14ac:dyDescent="0.4">
      <c r="A1462" s="735" t="str">
        <f>Tabla135[[#This Row],[Id Riesgo]]</f>
        <v>RC146</v>
      </c>
      <c r="B1462" s="736" t="str">
        <f>Tabla135[[#This Row],[Riesgo]]</f>
        <v/>
      </c>
      <c r="C1462" s="742" t="b">
        <f>Tabla135[[#This Row],[Identificado en paso 1 y 2?]]</f>
        <v>0</v>
      </c>
      <c r="D1462" s="727" t="str">
        <f>_xlfn.XLOOKUP(Tabla135[[#This Row],[Id Riesgo]],Tabla13[Id Riesgo],Tabla13[Probabilidad],"",1)</f>
        <v/>
      </c>
      <c r="E1462" s="727" t="str">
        <f>IF(C1462=TRUE,_xlfn.XLOOKUP(Tabla135[[#This Row],[Id Riesgo]],Tabla13[Id Riesgo],Tabla13[Porcentaje Impacto],"",1),"")</f>
        <v/>
      </c>
      <c r="F1462" s="290" t="s">
        <v>277</v>
      </c>
      <c r="G1462" s="415" t="b">
        <f>_xlfn.XLOOKUP(F1462,Tabla13[Id Riesgo],Tabla13[Registro diligenciado],FALSE,1)</f>
        <v>0</v>
      </c>
      <c r="H1462" s="290" t="str">
        <f>IF(G1462,_xlfn.XLOOKUP(F1462,Tabla6[Id Riesgo],Tabla6[DESCRIPCIÓN DEL RIESGO],FALSE,1),"")</f>
        <v/>
      </c>
      <c r="I1462" s="327" t="str">
        <f>_xlfn.XLOOKUP(Tabla135[[#This Row],[Id Riesgo]],Tabla13[Id Riesgo],Tabla13[Probabilidad])</f>
        <v/>
      </c>
      <c r="J1462" s="327" t="str">
        <f>_xlfn.XLOOKUP(Tabla135[[#This Row],[Id Riesgo]],Tabla13[Id Riesgo],Tabla13[Porcentaje Impacto],"",1)</f>
        <v/>
      </c>
      <c r="K1462" s="311">
        <v>1</v>
      </c>
      <c r="L1462" s="314"/>
      <c r="M1462" s="314"/>
      <c r="N1462" s="314"/>
      <c r="O1462" s="295"/>
      <c r="P1462" s="314"/>
      <c r="Q1462" s="328" t="str">
        <f>_xlfn.TEXTJOIN(" ",TRUE,Tabla135[[#This Row],[Actividad - Acción ¿Qué?
Inicia con verbo]],Tabla135[[#This Row],[Complemento
(Observaciones o desviaciones)]])</f>
        <v/>
      </c>
      <c r="R1462" s="295"/>
      <c r="S1462" s="327" t="str">
        <f>_xlfn.XLOOKUP(Tabla135[[#This Row],[Tipo de control]],Tabla7[Tipo de control],Tabla7[Peso],"",1)</f>
        <v/>
      </c>
      <c r="T1462" s="290" t="str">
        <f>_xlfn.XLOOKUP(Tabla135[[#This Row],[Tipo de control]],Tabla7[Tipo de control],Tabla7[Afectación matriz],"",1)</f>
        <v/>
      </c>
      <c r="U1462" s="295"/>
      <c r="V1462" s="327" t="str">
        <f>_xlfn.XLOOKUP(Tabla135[[#This Row],[Implementación]],Tabla11[Implementación],Tabla11[Peso],"",1)</f>
        <v/>
      </c>
      <c r="W1462" s="295"/>
      <c r="X1462" s="295"/>
      <c r="Y1462" s="295"/>
      <c r="Z1462" s="295"/>
      <c r="AA1462" s="310" t="str">
        <f>IFERROR(Tabla135[[#This Row],[Peso del control]]+Tabla135[[#This Row],[Peso de la implementación]],"")</f>
        <v/>
      </c>
      <c r="AB1462" s="310" t="str" cm="1">
        <f t="array" ref="AB1462">IFERROR(IF(Tabla135[[#This Row],[Registro diligenciado]]=TRUE,_xlfn.IFS(AND(Tabla135[[#This Row],[No. de Control]]=1,Tabla135[[#This Row],[Desplazamiento en la Matriz]]="Probabilidad"),D1462-(D1462*Tabla135[[#This Row],[Valor del control]]),AND(Tabla135[[#This Row],[No. de Control]]&gt;1,Tabla135[[#This Row],[Desplazamiento en la Matriz]]="Probabilidad"),AB1461-(AB1461*Tabla135[[#This Row],[Valor del control]]),AND(Tabla135[[#This Row],[No. de Control]]=1,Tabla135[[#This Row],[Desplazamiento en la Matriz]]="Impacto"),D1462,AND(Tabla135[[#This Row],[No. de Control]]&gt;1,Tabla135[[#This Row],[Desplazamiento en la Matriz]]="Impacto"),AB1461),""),"")</f>
        <v/>
      </c>
      <c r="AC1462" s="310" t="str" cm="1">
        <f t="array" ref="AC1462">IFERROR(IF(Tabla135[[#This Row],[Registro diligenciado]]=TRUE,_xlfn.IFS(AND(Tabla135[[#This Row],[No. de Control]]=1,Tabla135[[#This Row],[Desplazamiento en la Matriz]]="Impacto"),E1462-(E1462*Tabla135[[#This Row],[Valor del control]]),AND(Tabla135[[#This Row],[No. de Control]]&gt;1,Tabla135[[#This Row],[Desplazamiento en la Matriz]]="Impacto"),AC1461-(AC1461*Tabla135[[#This Row],[Valor del control]]),AND(Tabla135[[#This Row],[No. de Control]]=1,Tabla135[[#This Row],[Desplazamiento en la Matriz]]="Probabilidad"),E1462,AND(Tabla135[[#This Row],[No. de Control]]&gt;1,Tabla135[[#This Row],[Desplazamiento en la Matriz]]="Probabilidad"),AC1461),""),"")</f>
        <v/>
      </c>
      <c r="AD1462" s="310">
        <f>IFERROR(_xlfn.MINIFS(Tabla135[Probabilidad residual],Tabla135[Id Riesgo],Tabla135[[#This Row],[Id Riesgo]]),"")</f>
        <v>0</v>
      </c>
      <c r="AE1462" s="310">
        <f>IFERROR(_xlfn.MINIFS(Tabla135[Impacto residual],Tabla135[Id Riesgo],Tabla135[[#This Row],[Id Riesgo]]),"")</f>
        <v>0</v>
      </c>
      <c r="AF1462" s="310" t="str" cm="1">
        <f t="array" ref="AF146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62" s="310" t="str" cm="1">
        <f t="array" ref="AG146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6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62" s="213"/>
      <c r="AJ1462" s="727">
        <f>_xlfn.MINIFS(Tabla135[Probabilidad residual],Tabla135[Id Riesgo],Tabla135[[#This Row],[Id Riesgo]])</f>
        <v>0</v>
      </c>
      <c r="AK1462" s="727">
        <f>_xlfn.MINIFS(Tabla135[Impacto residual],Tabla135[Id Riesgo],Tabla135[[#This Row],[Id Riesgo]])</f>
        <v>0</v>
      </c>
      <c r="AL1462" s="727" t="str" cm="1">
        <f t="array" ref="AL1462">IFERROR(_xlfn.IFS(AND(AJ1462&gt;=CONFIGURACIÓN!$BF$6,AJ1462&lt;=CONFIGURACIÓN!$BG$6),CONFIGURACIÓN!$BE$6,AND(AJ1462&gt;=CONFIGURACIÓN!$BF$7,AJ1462&lt;=CONFIGURACIÓN!$BG$7),CONFIGURACIÓN!$BE$7,AND(AJ1462&gt;=CONFIGURACIÓN!$BF$8,AJ1462&lt;=CONFIGURACIÓN!$BG$8),CONFIGURACIÓN!$BE$8,AND(AJ1462&gt;=CONFIGURACIÓN!$BF$9,AJ1462&lt;=CONFIGURACIÓN!$BG$9),CONFIGURACIÓN!$BE$9,AND(AJ1462&gt;=CONFIGURACIÓN!$BF$10,AJ1462&lt;=CONFIGURACIÓN!$BG$10),CONFIGURACIÓN!$BE$10),"")</f>
        <v/>
      </c>
      <c r="AM1462" s="727" t="str" cm="1">
        <f t="array" ref="AM1462">IFERROR(_xlfn.IFS(AND(AK1462&gt;=CONFIGURACIÓN!$BJ$6,AK1462&lt;=CONFIGURACIÓN!$BK$6),CONFIGURACIÓN!$BI$6,AND(AK1462&gt;=CONFIGURACIÓN!$BJ$7,AK1462&lt;=CONFIGURACIÓN!$BK$7),CONFIGURACIÓN!$BI$7,AND(AK1462&gt;=CONFIGURACIÓN!$BJ$8,AK1462&lt;=CONFIGURACIÓN!$BK$8),CONFIGURACIÓN!$BI$8,AND(AK1462&gt;=CONFIGURACIÓN!$BJ$9,AK1462&lt;=CONFIGURACIÓN!$BK$9),CONFIGURACIÓN!$BI$9,AND(AK1462&gt;=CONFIGURACIÓN!$BJ$10,AK1462&lt;=CONFIGURACIÓN!$BK$10),CONFIGURACIÓN!$BI$10),"")</f>
        <v/>
      </c>
      <c r="AN1462" s="213"/>
      <c r="AO1462" s="213"/>
      <c r="AP1462" s="213"/>
      <c r="AQ1462" s="213"/>
      <c r="AR1462" s="213"/>
      <c r="AS1462" s="213"/>
      <c r="AT1462" s="213"/>
      <c r="AU1462" s="213"/>
      <c r="AV1462" s="213"/>
      <c r="AW1462" s="213"/>
      <c r="AX1462" s="213"/>
      <c r="AY1462" s="213"/>
    </row>
    <row r="1463" spans="1:51" ht="14.6" x14ac:dyDescent="0.4">
      <c r="A1463" s="735" t="str">
        <f>Tabla135[[#This Row],[Id Riesgo]]</f>
        <v>RC146</v>
      </c>
      <c r="B1463" s="736" t="str">
        <f>Tabla135[[#This Row],[Riesgo]]</f>
        <v/>
      </c>
      <c r="C1463" s="742" t="b">
        <f>Tabla135[[#This Row],[Identificado en paso 1 y 2?]]</f>
        <v>0</v>
      </c>
      <c r="D1463" s="727" t="str">
        <f>_xlfn.XLOOKUP(Tabla135[[#This Row],[Id Riesgo]],Tabla13[Id Riesgo],Tabla13[Probabilidad],"",1)</f>
        <v/>
      </c>
      <c r="E1463" s="727" t="str">
        <f>IF(C1463=TRUE,_xlfn.XLOOKUP(Tabla135[[#This Row],[Id Riesgo]],Tabla13[Id Riesgo],Tabla13[Porcentaje Impacto],"",1),"")</f>
        <v/>
      </c>
      <c r="F1463" s="290" t="str">
        <f t="shared" ref="F1463:F1471" si="145">F1462</f>
        <v>RC146</v>
      </c>
      <c r="G1463" s="415" t="b">
        <f>_xlfn.XLOOKUP(F1463,Tabla13[Id Riesgo],Tabla13[Registro diligenciado],FALSE,1)</f>
        <v>0</v>
      </c>
      <c r="H1463" s="290" t="str">
        <f>IF(G1463,_xlfn.XLOOKUP(F1463,Tabla6[Id Riesgo],Tabla6[DESCRIPCIÓN DEL RIESGO],FALSE,1),"")</f>
        <v/>
      </c>
      <c r="I1463" s="327" t="str">
        <f>_xlfn.XLOOKUP(Tabla135[[#This Row],[Id Riesgo]],Tabla13[Id Riesgo],Tabla13[Probabilidad])</f>
        <v/>
      </c>
      <c r="J1463" s="327" t="str">
        <f>_xlfn.XLOOKUP(Tabla135[[#This Row],[Id Riesgo]],Tabla13[Id Riesgo],Tabla13[Porcentaje Impacto],"",1)</f>
        <v/>
      </c>
      <c r="K1463" s="311">
        <v>2</v>
      </c>
      <c r="L1463" s="314"/>
      <c r="M1463" s="314"/>
      <c r="N1463" s="314"/>
      <c r="O1463" s="295"/>
      <c r="P1463" s="314"/>
      <c r="Q1463" s="328" t="str">
        <f>_xlfn.TEXTJOIN(" ",TRUE,Tabla135[[#This Row],[Actividad - Acción ¿Qué?
Inicia con verbo]],Tabla135[[#This Row],[Complemento
(Observaciones o desviaciones)]])</f>
        <v/>
      </c>
      <c r="R1463" s="295"/>
      <c r="S1463" s="327" t="str">
        <f>_xlfn.XLOOKUP(Tabla135[[#This Row],[Tipo de control]],Tabla7[Tipo de control],Tabla7[Peso],"",1)</f>
        <v/>
      </c>
      <c r="T1463" s="290" t="str">
        <f>_xlfn.XLOOKUP(Tabla135[[#This Row],[Tipo de control]],Tabla7[Tipo de control],Tabla7[Afectación matriz],"",1)</f>
        <v/>
      </c>
      <c r="U1463" s="295"/>
      <c r="V1463" s="327" t="str">
        <f>_xlfn.XLOOKUP(Tabla135[[#This Row],[Implementación]],Tabla11[Implementación],Tabla11[Peso],"",1)</f>
        <v/>
      </c>
      <c r="W1463" s="295"/>
      <c r="X1463" s="295"/>
      <c r="Y1463" s="295"/>
      <c r="Z1463" s="295"/>
      <c r="AA1463" s="310" t="str">
        <f>IFERROR(Tabla135[[#This Row],[Peso del control]]+Tabla135[[#This Row],[Peso de la implementación]],"")</f>
        <v/>
      </c>
      <c r="AB1463" s="310" t="str" cm="1">
        <f t="array" ref="AB1463">IFERROR(IF(Tabla135[[#This Row],[Registro diligenciado]]=TRUE,_xlfn.IFS(AND(Tabla135[[#This Row],[No. de Control]]=1,Tabla135[[#This Row],[Desplazamiento en la Matriz]]="Probabilidad"),D1463-(D1463*Tabla135[[#This Row],[Valor del control]]),AND(Tabla135[[#This Row],[No. de Control]]&gt;1,Tabla135[[#This Row],[Desplazamiento en la Matriz]]="Probabilidad"),AB1462-(AB1462*Tabla135[[#This Row],[Valor del control]]),AND(Tabla135[[#This Row],[No. de Control]]=1,Tabla135[[#This Row],[Desplazamiento en la Matriz]]="Impacto"),D1463,AND(Tabla135[[#This Row],[No. de Control]]&gt;1,Tabla135[[#This Row],[Desplazamiento en la Matriz]]="Impacto"),AB1462),""),"")</f>
        <v/>
      </c>
      <c r="AC1463" s="310" t="str" cm="1">
        <f t="array" ref="AC1463">IFERROR(IF(Tabla135[[#This Row],[Registro diligenciado]]=TRUE,_xlfn.IFS(AND(Tabla135[[#This Row],[No. de Control]]=1,Tabla135[[#This Row],[Desplazamiento en la Matriz]]="Impacto"),E1463-(E1463*Tabla135[[#This Row],[Valor del control]]),AND(Tabla135[[#This Row],[No. de Control]]&gt;1,Tabla135[[#This Row],[Desplazamiento en la Matriz]]="Impacto"),AC1462-(AC1462*Tabla135[[#This Row],[Valor del control]]),AND(Tabla135[[#This Row],[No. de Control]]=1,Tabla135[[#This Row],[Desplazamiento en la Matriz]]="Probabilidad"),E1463,AND(Tabla135[[#This Row],[No. de Control]]&gt;1,Tabla135[[#This Row],[Desplazamiento en la Matriz]]="Probabilidad"),AC1462),""),"")</f>
        <v/>
      </c>
      <c r="AD1463" s="310">
        <f>IFERROR(_xlfn.MINIFS(Tabla135[Probabilidad residual],Tabla135[Id Riesgo],Tabla135[[#This Row],[Id Riesgo]]),"")</f>
        <v>0</v>
      </c>
      <c r="AE1463" s="310">
        <f>IFERROR(_xlfn.MINIFS(Tabla135[Impacto residual],Tabla135[Id Riesgo],Tabla135[[#This Row],[Id Riesgo]]),"")</f>
        <v>0</v>
      </c>
      <c r="AF1463" s="310" t="str" cm="1">
        <f t="array" ref="AF146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63" s="310" t="str" cm="1">
        <f t="array" ref="AG146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6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63" s="213"/>
      <c r="AJ1463" s="727">
        <f>_xlfn.MINIFS(Tabla135[Probabilidad residual],Tabla135[Id Riesgo],Tabla135[[#This Row],[Id Riesgo]])</f>
        <v>0</v>
      </c>
      <c r="AK1463" s="727">
        <f>_xlfn.MINIFS(Tabla135[Impacto residual],Tabla135[Id Riesgo],Tabla135[[#This Row],[Id Riesgo]])</f>
        <v>0</v>
      </c>
      <c r="AL1463" s="727"/>
      <c r="AM1463" s="727"/>
      <c r="AN1463" s="213"/>
      <c r="AO1463" s="213"/>
      <c r="AP1463" s="213"/>
      <c r="AQ1463" s="213"/>
      <c r="AR1463" s="213"/>
      <c r="AS1463" s="213"/>
      <c r="AT1463" s="213"/>
      <c r="AU1463" s="213"/>
      <c r="AV1463" s="213"/>
      <c r="AW1463" s="213"/>
      <c r="AX1463" s="213"/>
      <c r="AY1463" s="213"/>
    </row>
    <row r="1464" spans="1:51" ht="14.6" x14ac:dyDescent="0.4">
      <c r="A1464" s="735" t="str">
        <f>Tabla135[[#This Row],[Id Riesgo]]</f>
        <v>RC146</v>
      </c>
      <c r="B1464" s="736" t="str">
        <f>Tabla135[[#This Row],[Riesgo]]</f>
        <v/>
      </c>
      <c r="C1464" s="742" t="b">
        <f>Tabla135[[#This Row],[Identificado en paso 1 y 2?]]</f>
        <v>0</v>
      </c>
      <c r="D1464" s="727" t="str">
        <f>_xlfn.XLOOKUP(Tabla135[[#This Row],[Id Riesgo]],Tabla13[Id Riesgo],Tabla13[Probabilidad],"",1)</f>
        <v/>
      </c>
      <c r="E1464" s="727" t="str">
        <f>IF(C1464=TRUE,_xlfn.XLOOKUP(Tabla135[[#This Row],[Id Riesgo]],Tabla13[Id Riesgo],Tabla13[Porcentaje Impacto],"",1),"")</f>
        <v/>
      </c>
      <c r="F1464" s="290" t="str">
        <f t="shared" si="145"/>
        <v>RC146</v>
      </c>
      <c r="G1464" s="415" t="b">
        <f>_xlfn.XLOOKUP(F1464,Tabla13[Id Riesgo],Tabla13[Registro diligenciado],FALSE,1)</f>
        <v>0</v>
      </c>
      <c r="H1464" s="290" t="str">
        <f>IF(G1464,_xlfn.XLOOKUP(F1464,Tabla6[Id Riesgo],Tabla6[DESCRIPCIÓN DEL RIESGO],FALSE,1),"")</f>
        <v/>
      </c>
      <c r="I1464" s="327" t="str">
        <f>_xlfn.XLOOKUP(Tabla135[[#This Row],[Id Riesgo]],Tabla13[Id Riesgo],Tabla13[Probabilidad])</f>
        <v/>
      </c>
      <c r="J1464" s="327" t="str">
        <f>_xlfn.XLOOKUP(Tabla135[[#This Row],[Id Riesgo]],Tabla13[Id Riesgo],Tabla13[Porcentaje Impacto],"",1)</f>
        <v/>
      </c>
      <c r="K1464" s="311">
        <v>3</v>
      </c>
      <c r="L1464" s="314"/>
      <c r="M1464" s="314"/>
      <c r="N1464" s="314"/>
      <c r="O1464" s="295"/>
      <c r="P1464" s="314"/>
      <c r="Q1464" s="328" t="str">
        <f>_xlfn.TEXTJOIN(" ",TRUE,Tabla135[[#This Row],[Actividad - Acción ¿Qué?
Inicia con verbo]],Tabla135[[#This Row],[Complemento
(Observaciones o desviaciones)]])</f>
        <v/>
      </c>
      <c r="R1464" s="295"/>
      <c r="S1464" s="327" t="str">
        <f>_xlfn.XLOOKUP(Tabla135[[#This Row],[Tipo de control]],Tabla7[Tipo de control],Tabla7[Peso],"",1)</f>
        <v/>
      </c>
      <c r="T1464" s="290" t="str">
        <f>_xlfn.XLOOKUP(Tabla135[[#This Row],[Tipo de control]],Tabla7[Tipo de control],Tabla7[Afectación matriz],"",1)</f>
        <v/>
      </c>
      <c r="U1464" s="295"/>
      <c r="V1464" s="327" t="str">
        <f>_xlfn.XLOOKUP(Tabla135[[#This Row],[Implementación]],Tabla11[Implementación],Tabla11[Peso],"",1)</f>
        <v/>
      </c>
      <c r="W1464" s="295"/>
      <c r="X1464" s="295"/>
      <c r="Y1464" s="295"/>
      <c r="Z1464" s="295"/>
      <c r="AA1464" s="310" t="str">
        <f>IFERROR(Tabla135[[#This Row],[Peso del control]]+Tabla135[[#This Row],[Peso de la implementación]],"")</f>
        <v/>
      </c>
      <c r="AB1464" s="310" t="str" cm="1">
        <f t="array" ref="AB1464">IFERROR(IF(Tabla135[[#This Row],[Registro diligenciado]]=TRUE,_xlfn.IFS(AND(Tabla135[[#This Row],[No. de Control]]=1,Tabla135[[#This Row],[Desplazamiento en la Matriz]]="Probabilidad"),D1464-(D1464*Tabla135[[#This Row],[Valor del control]]),AND(Tabla135[[#This Row],[No. de Control]]&gt;1,Tabla135[[#This Row],[Desplazamiento en la Matriz]]="Probabilidad"),AB1463-(AB1463*Tabla135[[#This Row],[Valor del control]]),AND(Tabla135[[#This Row],[No. de Control]]=1,Tabla135[[#This Row],[Desplazamiento en la Matriz]]="Impacto"),D1464,AND(Tabla135[[#This Row],[No. de Control]]&gt;1,Tabla135[[#This Row],[Desplazamiento en la Matriz]]="Impacto"),AB1463),""),"")</f>
        <v/>
      </c>
      <c r="AC1464" s="310" t="str" cm="1">
        <f t="array" ref="AC1464">IFERROR(IF(Tabla135[[#This Row],[Registro diligenciado]]=TRUE,_xlfn.IFS(AND(Tabla135[[#This Row],[No. de Control]]=1,Tabla135[[#This Row],[Desplazamiento en la Matriz]]="Impacto"),E1464-(E1464*Tabla135[[#This Row],[Valor del control]]),AND(Tabla135[[#This Row],[No. de Control]]&gt;1,Tabla135[[#This Row],[Desplazamiento en la Matriz]]="Impacto"),AC1463-(AC1463*Tabla135[[#This Row],[Valor del control]]),AND(Tabla135[[#This Row],[No. de Control]]=1,Tabla135[[#This Row],[Desplazamiento en la Matriz]]="Probabilidad"),E1464,AND(Tabla135[[#This Row],[No. de Control]]&gt;1,Tabla135[[#This Row],[Desplazamiento en la Matriz]]="Probabilidad"),AC1463),""),"")</f>
        <v/>
      </c>
      <c r="AD1464" s="310">
        <f>IFERROR(_xlfn.MINIFS(Tabla135[Probabilidad residual],Tabla135[Id Riesgo],Tabla135[[#This Row],[Id Riesgo]]),"")</f>
        <v>0</v>
      </c>
      <c r="AE1464" s="310">
        <f>IFERROR(_xlfn.MINIFS(Tabla135[Impacto residual],Tabla135[Id Riesgo],Tabla135[[#This Row],[Id Riesgo]]),"")</f>
        <v>0</v>
      </c>
      <c r="AF1464" s="310" t="str" cm="1">
        <f t="array" ref="AF146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64" s="310" t="str" cm="1">
        <f t="array" ref="AG146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6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64" s="213"/>
      <c r="AJ1464" s="727">
        <f>_xlfn.MINIFS(Tabla135[Probabilidad residual],Tabla135[Id Riesgo],Tabla135[[#This Row],[Id Riesgo]])</f>
        <v>0</v>
      </c>
      <c r="AK1464" s="727">
        <f>_xlfn.MINIFS(Tabla135[Impacto residual],Tabla135[Id Riesgo],Tabla135[[#This Row],[Id Riesgo]])</f>
        <v>0</v>
      </c>
      <c r="AL1464" s="727"/>
      <c r="AM1464" s="727"/>
      <c r="AN1464" s="213"/>
      <c r="AO1464" s="213"/>
      <c r="AP1464" s="213"/>
      <c r="AQ1464" s="213"/>
      <c r="AR1464" s="213"/>
      <c r="AS1464" s="213"/>
      <c r="AT1464" s="213"/>
      <c r="AU1464" s="213"/>
      <c r="AV1464" s="213"/>
      <c r="AW1464" s="213"/>
      <c r="AX1464" s="213"/>
      <c r="AY1464" s="213"/>
    </row>
    <row r="1465" spans="1:51" ht="14.6" x14ac:dyDescent="0.4">
      <c r="A1465" s="735" t="str">
        <f>Tabla135[[#This Row],[Id Riesgo]]</f>
        <v>RC146</v>
      </c>
      <c r="B1465" s="736" t="str">
        <f>Tabla135[[#This Row],[Riesgo]]</f>
        <v/>
      </c>
      <c r="C1465" s="742" t="b">
        <f>Tabla135[[#This Row],[Identificado en paso 1 y 2?]]</f>
        <v>0</v>
      </c>
      <c r="D1465" s="727" t="str">
        <f>_xlfn.XLOOKUP(Tabla135[[#This Row],[Id Riesgo]],Tabla13[Id Riesgo],Tabla13[Probabilidad],"",1)</f>
        <v/>
      </c>
      <c r="E1465" s="727" t="str">
        <f>IF(C1465=TRUE,_xlfn.XLOOKUP(Tabla135[[#This Row],[Id Riesgo]],Tabla13[Id Riesgo],Tabla13[Porcentaje Impacto],"",1),"")</f>
        <v/>
      </c>
      <c r="F1465" s="290" t="str">
        <f t="shared" si="145"/>
        <v>RC146</v>
      </c>
      <c r="G1465" s="415" t="b">
        <f>_xlfn.XLOOKUP(F1465,Tabla13[Id Riesgo],Tabla13[Registro diligenciado],FALSE,1)</f>
        <v>0</v>
      </c>
      <c r="H1465" s="290" t="str">
        <f>IF(G1465,_xlfn.XLOOKUP(F1465,Tabla6[Id Riesgo],Tabla6[DESCRIPCIÓN DEL RIESGO],FALSE,1),"")</f>
        <v/>
      </c>
      <c r="I1465" s="327" t="str">
        <f>_xlfn.XLOOKUP(Tabla135[[#This Row],[Id Riesgo]],Tabla13[Id Riesgo],Tabla13[Probabilidad])</f>
        <v/>
      </c>
      <c r="J1465" s="327" t="str">
        <f>_xlfn.XLOOKUP(Tabla135[[#This Row],[Id Riesgo]],Tabla13[Id Riesgo],Tabla13[Porcentaje Impacto],"",1)</f>
        <v/>
      </c>
      <c r="K1465" s="311">
        <v>4</v>
      </c>
      <c r="L1465" s="314"/>
      <c r="M1465" s="314"/>
      <c r="N1465" s="314"/>
      <c r="O1465" s="295"/>
      <c r="P1465" s="314"/>
      <c r="Q1465" s="328" t="str">
        <f>_xlfn.TEXTJOIN(" ",TRUE,Tabla135[[#This Row],[Actividad - Acción ¿Qué?
Inicia con verbo]],Tabla135[[#This Row],[Complemento
(Observaciones o desviaciones)]])</f>
        <v/>
      </c>
      <c r="R1465" s="295"/>
      <c r="S1465" s="327" t="str">
        <f>_xlfn.XLOOKUP(Tabla135[[#This Row],[Tipo de control]],Tabla7[Tipo de control],Tabla7[Peso],"",1)</f>
        <v/>
      </c>
      <c r="T1465" s="290" t="str">
        <f>_xlfn.XLOOKUP(Tabla135[[#This Row],[Tipo de control]],Tabla7[Tipo de control],Tabla7[Afectación matriz],"",1)</f>
        <v/>
      </c>
      <c r="U1465" s="295"/>
      <c r="V1465" s="327" t="str">
        <f>_xlfn.XLOOKUP(Tabla135[[#This Row],[Implementación]],Tabla11[Implementación],Tabla11[Peso],"",1)</f>
        <v/>
      </c>
      <c r="W1465" s="295"/>
      <c r="X1465" s="295"/>
      <c r="Y1465" s="295"/>
      <c r="Z1465" s="295"/>
      <c r="AA1465" s="310" t="str">
        <f>IFERROR(Tabla135[[#This Row],[Peso del control]]+Tabla135[[#This Row],[Peso de la implementación]],"")</f>
        <v/>
      </c>
      <c r="AB1465" s="310" t="str" cm="1">
        <f t="array" ref="AB1465">IFERROR(IF(Tabla135[[#This Row],[Registro diligenciado]]=TRUE,_xlfn.IFS(AND(Tabla135[[#This Row],[No. de Control]]=1,Tabla135[[#This Row],[Desplazamiento en la Matriz]]="Probabilidad"),D1465-(D1465*Tabla135[[#This Row],[Valor del control]]),AND(Tabla135[[#This Row],[No. de Control]]&gt;1,Tabla135[[#This Row],[Desplazamiento en la Matriz]]="Probabilidad"),AB1464-(AB1464*Tabla135[[#This Row],[Valor del control]]),AND(Tabla135[[#This Row],[No. de Control]]=1,Tabla135[[#This Row],[Desplazamiento en la Matriz]]="Impacto"),D1465,AND(Tabla135[[#This Row],[No. de Control]]&gt;1,Tabla135[[#This Row],[Desplazamiento en la Matriz]]="Impacto"),AB1464),""),"")</f>
        <v/>
      </c>
      <c r="AC1465" s="310" t="str" cm="1">
        <f t="array" ref="AC1465">IFERROR(IF(Tabla135[[#This Row],[Registro diligenciado]]=TRUE,_xlfn.IFS(AND(Tabla135[[#This Row],[No. de Control]]=1,Tabla135[[#This Row],[Desplazamiento en la Matriz]]="Impacto"),E1465-(E1465*Tabla135[[#This Row],[Valor del control]]),AND(Tabla135[[#This Row],[No. de Control]]&gt;1,Tabla135[[#This Row],[Desplazamiento en la Matriz]]="Impacto"),AC1464-(AC1464*Tabla135[[#This Row],[Valor del control]]),AND(Tabla135[[#This Row],[No. de Control]]=1,Tabla135[[#This Row],[Desplazamiento en la Matriz]]="Probabilidad"),E1465,AND(Tabla135[[#This Row],[No. de Control]]&gt;1,Tabla135[[#This Row],[Desplazamiento en la Matriz]]="Probabilidad"),AC1464),""),"")</f>
        <v/>
      </c>
      <c r="AD1465" s="310">
        <f>IFERROR(_xlfn.MINIFS(Tabla135[Probabilidad residual],Tabla135[Id Riesgo],Tabla135[[#This Row],[Id Riesgo]]),"")</f>
        <v>0</v>
      </c>
      <c r="AE1465" s="310">
        <f>IFERROR(_xlfn.MINIFS(Tabla135[Impacto residual],Tabla135[Id Riesgo],Tabla135[[#This Row],[Id Riesgo]]),"")</f>
        <v>0</v>
      </c>
      <c r="AF1465" s="310" t="str" cm="1">
        <f t="array" ref="AF146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65" s="310" t="str" cm="1">
        <f t="array" ref="AG146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6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65" s="213"/>
      <c r="AJ1465" s="727">
        <f>_xlfn.MINIFS(Tabla135[Probabilidad residual],Tabla135[Id Riesgo],Tabla135[[#This Row],[Id Riesgo]])</f>
        <v>0</v>
      </c>
      <c r="AK1465" s="727">
        <f>_xlfn.MINIFS(Tabla135[Impacto residual],Tabla135[Id Riesgo],Tabla135[[#This Row],[Id Riesgo]])</f>
        <v>0</v>
      </c>
      <c r="AL1465" s="727"/>
      <c r="AM1465" s="727"/>
      <c r="AN1465" s="213"/>
      <c r="AO1465" s="213"/>
      <c r="AP1465" s="213"/>
      <c r="AQ1465" s="213"/>
      <c r="AR1465" s="213"/>
      <c r="AS1465" s="213"/>
      <c r="AT1465" s="213"/>
      <c r="AU1465" s="213"/>
      <c r="AV1465" s="213"/>
      <c r="AW1465" s="213"/>
      <c r="AX1465" s="213"/>
      <c r="AY1465" s="213"/>
    </row>
    <row r="1466" spans="1:51" ht="14.6" x14ac:dyDescent="0.4">
      <c r="A1466" s="735" t="str">
        <f>Tabla135[[#This Row],[Id Riesgo]]</f>
        <v>RC146</v>
      </c>
      <c r="B1466" s="736" t="str">
        <f>Tabla135[[#This Row],[Riesgo]]</f>
        <v/>
      </c>
      <c r="C1466" s="742" t="b">
        <f>Tabla135[[#This Row],[Identificado en paso 1 y 2?]]</f>
        <v>0</v>
      </c>
      <c r="D1466" s="727" t="str">
        <f>_xlfn.XLOOKUP(Tabla135[[#This Row],[Id Riesgo]],Tabla13[Id Riesgo],Tabla13[Probabilidad],"",1)</f>
        <v/>
      </c>
      <c r="E1466" s="727" t="str">
        <f>IF(C1466=TRUE,_xlfn.XLOOKUP(Tabla135[[#This Row],[Id Riesgo]],Tabla13[Id Riesgo],Tabla13[Porcentaje Impacto],"",1),"")</f>
        <v/>
      </c>
      <c r="F1466" s="290" t="str">
        <f t="shared" si="145"/>
        <v>RC146</v>
      </c>
      <c r="G1466" s="415" t="b">
        <f>_xlfn.XLOOKUP(F1466,Tabla13[Id Riesgo],Tabla13[Registro diligenciado],FALSE,1)</f>
        <v>0</v>
      </c>
      <c r="H1466" s="290" t="str">
        <f>IF(G1466,_xlfn.XLOOKUP(F1466,Tabla6[Id Riesgo],Tabla6[DESCRIPCIÓN DEL RIESGO],FALSE,1),"")</f>
        <v/>
      </c>
      <c r="I1466" s="327" t="str">
        <f>_xlfn.XLOOKUP(Tabla135[[#This Row],[Id Riesgo]],Tabla13[Id Riesgo],Tabla13[Probabilidad])</f>
        <v/>
      </c>
      <c r="J1466" s="327" t="str">
        <f>_xlfn.XLOOKUP(Tabla135[[#This Row],[Id Riesgo]],Tabla13[Id Riesgo],Tabla13[Porcentaje Impacto],"",1)</f>
        <v/>
      </c>
      <c r="K1466" s="311">
        <v>5</v>
      </c>
      <c r="L1466" s="314"/>
      <c r="M1466" s="314"/>
      <c r="N1466" s="314"/>
      <c r="O1466" s="295"/>
      <c r="P1466" s="314"/>
      <c r="Q1466" s="328" t="str">
        <f>_xlfn.TEXTJOIN(" ",TRUE,Tabla135[[#This Row],[Actividad - Acción ¿Qué?
Inicia con verbo]],Tabla135[[#This Row],[Complemento
(Observaciones o desviaciones)]])</f>
        <v/>
      </c>
      <c r="R1466" s="295"/>
      <c r="S1466" s="327" t="str">
        <f>_xlfn.XLOOKUP(Tabla135[[#This Row],[Tipo de control]],Tabla7[Tipo de control],Tabla7[Peso],"",1)</f>
        <v/>
      </c>
      <c r="T1466" s="290" t="str">
        <f>_xlfn.XLOOKUP(Tabla135[[#This Row],[Tipo de control]],Tabla7[Tipo de control],Tabla7[Afectación matriz],"",1)</f>
        <v/>
      </c>
      <c r="U1466" s="295"/>
      <c r="V1466" s="327" t="str">
        <f>_xlfn.XLOOKUP(Tabla135[[#This Row],[Implementación]],Tabla11[Implementación],Tabla11[Peso],"",1)</f>
        <v/>
      </c>
      <c r="W1466" s="295"/>
      <c r="X1466" s="295"/>
      <c r="Y1466" s="295"/>
      <c r="Z1466" s="295"/>
      <c r="AA1466" s="310" t="str">
        <f>IFERROR(Tabla135[[#This Row],[Peso del control]]+Tabla135[[#This Row],[Peso de la implementación]],"")</f>
        <v/>
      </c>
      <c r="AB1466" s="310" t="str" cm="1">
        <f t="array" ref="AB1466">IFERROR(IF(Tabla135[[#This Row],[Registro diligenciado]]=TRUE,_xlfn.IFS(AND(Tabla135[[#This Row],[No. de Control]]=1,Tabla135[[#This Row],[Desplazamiento en la Matriz]]="Probabilidad"),D1466-(D1466*Tabla135[[#This Row],[Valor del control]]),AND(Tabla135[[#This Row],[No. de Control]]&gt;1,Tabla135[[#This Row],[Desplazamiento en la Matriz]]="Probabilidad"),AB1465-(AB1465*Tabla135[[#This Row],[Valor del control]]),AND(Tabla135[[#This Row],[No. de Control]]=1,Tabla135[[#This Row],[Desplazamiento en la Matriz]]="Impacto"),D1466,AND(Tabla135[[#This Row],[No. de Control]]&gt;1,Tabla135[[#This Row],[Desplazamiento en la Matriz]]="Impacto"),AB1465),""),"")</f>
        <v/>
      </c>
      <c r="AC1466" s="310" t="str" cm="1">
        <f t="array" ref="AC1466">IFERROR(IF(Tabla135[[#This Row],[Registro diligenciado]]=TRUE,_xlfn.IFS(AND(Tabla135[[#This Row],[No. de Control]]=1,Tabla135[[#This Row],[Desplazamiento en la Matriz]]="Impacto"),E1466-(E1466*Tabla135[[#This Row],[Valor del control]]),AND(Tabla135[[#This Row],[No. de Control]]&gt;1,Tabla135[[#This Row],[Desplazamiento en la Matriz]]="Impacto"),AC1465-(AC1465*Tabla135[[#This Row],[Valor del control]]),AND(Tabla135[[#This Row],[No. de Control]]=1,Tabla135[[#This Row],[Desplazamiento en la Matriz]]="Probabilidad"),E1466,AND(Tabla135[[#This Row],[No. de Control]]&gt;1,Tabla135[[#This Row],[Desplazamiento en la Matriz]]="Probabilidad"),AC1465),""),"")</f>
        <v/>
      </c>
      <c r="AD1466" s="310">
        <f>IFERROR(_xlfn.MINIFS(Tabla135[Probabilidad residual],Tabla135[Id Riesgo],Tabla135[[#This Row],[Id Riesgo]]),"")</f>
        <v>0</v>
      </c>
      <c r="AE1466" s="310">
        <f>IFERROR(_xlfn.MINIFS(Tabla135[Impacto residual],Tabla135[Id Riesgo],Tabla135[[#This Row],[Id Riesgo]]),"")</f>
        <v>0</v>
      </c>
      <c r="AF1466" s="310" t="str" cm="1">
        <f t="array" ref="AF146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66" s="310" t="str" cm="1">
        <f t="array" ref="AG146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6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66" s="213"/>
      <c r="AJ1466" s="727">
        <f>_xlfn.MINIFS(Tabla135[Probabilidad residual],Tabla135[Id Riesgo],Tabla135[[#This Row],[Id Riesgo]])</f>
        <v>0</v>
      </c>
      <c r="AK1466" s="727">
        <f>_xlfn.MINIFS(Tabla135[Impacto residual],Tabla135[Id Riesgo],Tabla135[[#This Row],[Id Riesgo]])</f>
        <v>0</v>
      </c>
      <c r="AL1466" s="727"/>
      <c r="AM1466" s="727"/>
      <c r="AN1466" s="213"/>
      <c r="AO1466" s="213"/>
      <c r="AP1466" s="213"/>
      <c r="AQ1466" s="213"/>
      <c r="AR1466" s="213"/>
      <c r="AS1466" s="213"/>
      <c r="AT1466" s="213"/>
      <c r="AU1466" s="213"/>
      <c r="AV1466" s="213"/>
      <c r="AW1466" s="213"/>
      <c r="AX1466" s="213"/>
      <c r="AY1466" s="213"/>
    </row>
    <row r="1467" spans="1:51" ht="14.6" x14ac:dyDescent="0.4">
      <c r="A1467" s="735" t="str">
        <f>Tabla135[[#This Row],[Id Riesgo]]</f>
        <v>RC146</v>
      </c>
      <c r="B1467" s="736" t="str">
        <f>Tabla135[[#This Row],[Riesgo]]</f>
        <v/>
      </c>
      <c r="C1467" s="742" t="b">
        <f>Tabla135[[#This Row],[Identificado en paso 1 y 2?]]</f>
        <v>0</v>
      </c>
      <c r="D1467" s="727" t="str">
        <f>_xlfn.XLOOKUP(Tabla135[[#This Row],[Id Riesgo]],Tabla13[Id Riesgo],Tabla13[Probabilidad],"",1)</f>
        <v/>
      </c>
      <c r="E1467" s="727" t="str">
        <f>IF(C1467=TRUE,_xlfn.XLOOKUP(Tabla135[[#This Row],[Id Riesgo]],Tabla13[Id Riesgo],Tabla13[Porcentaje Impacto],"",1),"")</f>
        <v/>
      </c>
      <c r="F1467" s="290" t="str">
        <f t="shared" si="145"/>
        <v>RC146</v>
      </c>
      <c r="G1467" s="415" t="b">
        <f>_xlfn.XLOOKUP(F1467,Tabla13[Id Riesgo],Tabla13[Registro diligenciado],FALSE,1)</f>
        <v>0</v>
      </c>
      <c r="H1467" s="290" t="str">
        <f>IF(G1467,_xlfn.XLOOKUP(F1467,Tabla6[Id Riesgo],Tabla6[DESCRIPCIÓN DEL RIESGO],FALSE,1),"")</f>
        <v/>
      </c>
      <c r="I1467" s="327" t="str">
        <f>_xlfn.XLOOKUP(Tabla135[[#This Row],[Id Riesgo]],Tabla13[Id Riesgo],Tabla13[Probabilidad])</f>
        <v/>
      </c>
      <c r="J1467" s="327" t="str">
        <f>_xlfn.XLOOKUP(Tabla135[[#This Row],[Id Riesgo]],Tabla13[Id Riesgo],Tabla13[Porcentaje Impacto],"",1)</f>
        <v/>
      </c>
      <c r="K1467" s="311">
        <v>6</v>
      </c>
      <c r="L1467" s="314"/>
      <c r="M1467" s="314"/>
      <c r="N1467" s="314"/>
      <c r="O1467" s="295"/>
      <c r="P1467" s="314"/>
      <c r="Q1467" s="328" t="str">
        <f>_xlfn.TEXTJOIN(" ",TRUE,Tabla135[[#This Row],[Actividad - Acción ¿Qué?
Inicia con verbo]],Tabla135[[#This Row],[Complemento
(Observaciones o desviaciones)]])</f>
        <v/>
      </c>
      <c r="R1467" s="295"/>
      <c r="S1467" s="327" t="str">
        <f>_xlfn.XLOOKUP(Tabla135[[#This Row],[Tipo de control]],Tabla7[Tipo de control],Tabla7[Peso],"",1)</f>
        <v/>
      </c>
      <c r="T1467" s="290" t="str">
        <f>_xlfn.XLOOKUP(Tabla135[[#This Row],[Tipo de control]],Tabla7[Tipo de control],Tabla7[Afectación matriz],"",1)</f>
        <v/>
      </c>
      <c r="U1467" s="295"/>
      <c r="V1467" s="327" t="str">
        <f>_xlfn.XLOOKUP(Tabla135[[#This Row],[Implementación]],Tabla11[Implementación],Tabla11[Peso],"",1)</f>
        <v/>
      </c>
      <c r="W1467" s="295"/>
      <c r="X1467" s="295"/>
      <c r="Y1467" s="295"/>
      <c r="Z1467" s="295"/>
      <c r="AA1467" s="310" t="str">
        <f>IFERROR(Tabla135[[#This Row],[Peso del control]]+Tabla135[[#This Row],[Peso de la implementación]],"")</f>
        <v/>
      </c>
      <c r="AB1467" s="310" t="str" cm="1">
        <f t="array" ref="AB1467">IFERROR(IF(Tabla135[[#This Row],[Registro diligenciado]]=TRUE,_xlfn.IFS(AND(Tabla135[[#This Row],[No. de Control]]=1,Tabla135[[#This Row],[Desplazamiento en la Matriz]]="Probabilidad"),D1467-(D1467*Tabla135[[#This Row],[Valor del control]]),AND(Tabla135[[#This Row],[No. de Control]]&gt;1,Tabla135[[#This Row],[Desplazamiento en la Matriz]]="Probabilidad"),AB1466-(AB1466*Tabla135[[#This Row],[Valor del control]]),AND(Tabla135[[#This Row],[No. de Control]]=1,Tabla135[[#This Row],[Desplazamiento en la Matriz]]="Impacto"),D1467,AND(Tabla135[[#This Row],[No. de Control]]&gt;1,Tabla135[[#This Row],[Desplazamiento en la Matriz]]="Impacto"),AB1466),""),"")</f>
        <v/>
      </c>
      <c r="AC1467" s="310" t="str" cm="1">
        <f t="array" ref="AC1467">IFERROR(IF(Tabla135[[#This Row],[Registro diligenciado]]=TRUE,_xlfn.IFS(AND(Tabla135[[#This Row],[No. de Control]]=1,Tabla135[[#This Row],[Desplazamiento en la Matriz]]="Impacto"),E1467-(E1467*Tabla135[[#This Row],[Valor del control]]),AND(Tabla135[[#This Row],[No. de Control]]&gt;1,Tabla135[[#This Row],[Desplazamiento en la Matriz]]="Impacto"),AC1466-(AC1466*Tabla135[[#This Row],[Valor del control]]),AND(Tabla135[[#This Row],[No. de Control]]=1,Tabla135[[#This Row],[Desplazamiento en la Matriz]]="Probabilidad"),E1467,AND(Tabla135[[#This Row],[No. de Control]]&gt;1,Tabla135[[#This Row],[Desplazamiento en la Matriz]]="Probabilidad"),AC1466),""),"")</f>
        <v/>
      </c>
      <c r="AD1467" s="310">
        <f>IFERROR(_xlfn.MINIFS(Tabla135[Probabilidad residual],Tabla135[Id Riesgo],Tabla135[[#This Row],[Id Riesgo]]),"")</f>
        <v>0</v>
      </c>
      <c r="AE1467" s="310">
        <f>IFERROR(_xlfn.MINIFS(Tabla135[Impacto residual],Tabla135[Id Riesgo],Tabla135[[#This Row],[Id Riesgo]]),"")</f>
        <v>0</v>
      </c>
      <c r="AF1467" s="310" t="str" cm="1">
        <f t="array" ref="AF146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67" s="310" t="str" cm="1">
        <f t="array" ref="AG146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6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67" s="213"/>
      <c r="AJ1467" s="727">
        <f>_xlfn.MINIFS(Tabla135[Probabilidad residual],Tabla135[Id Riesgo],Tabla135[[#This Row],[Id Riesgo]])</f>
        <v>0</v>
      </c>
      <c r="AK1467" s="727">
        <f>_xlfn.MINIFS(Tabla135[Impacto residual],Tabla135[Id Riesgo],Tabla135[[#This Row],[Id Riesgo]])</f>
        <v>0</v>
      </c>
      <c r="AL1467" s="727"/>
      <c r="AM1467" s="727"/>
      <c r="AN1467" s="213"/>
      <c r="AO1467" s="213"/>
      <c r="AP1467" s="213"/>
      <c r="AQ1467" s="213"/>
      <c r="AR1467" s="213"/>
      <c r="AS1467" s="213"/>
      <c r="AT1467" s="213"/>
      <c r="AU1467" s="213"/>
      <c r="AV1467" s="213"/>
      <c r="AW1467" s="213"/>
      <c r="AX1467" s="213"/>
      <c r="AY1467" s="213"/>
    </row>
    <row r="1468" spans="1:51" ht="14.6" x14ac:dyDescent="0.4">
      <c r="A1468" s="735" t="str">
        <f>Tabla135[[#This Row],[Id Riesgo]]</f>
        <v>RC146</v>
      </c>
      <c r="B1468" s="736" t="str">
        <f>Tabla135[[#This Row],[Riesgo]]</f>
        <v/>
      </c>
      <c r="C1468" s="742" t="b">
        <f>Tabla135[[#This Row],[Identificado en paso 1 y 2?]]</f>
        <v>0</v>
      </c>
      <c r="D1468" s="727" t="str">
        <f>_xlfn.XLOOKUP(Tabla135[[#This Row],[Id Riesgo]],Tabla13[Id Riesgo],Tabla13[Probabilidad],"",1)</f>
        <v/>
      </c>
      <c r="E1468" s="727" t="str">
        <f>IF(C1468=TRUE,_xlfn.XLOOKUP(Tabla135[[#This Row],[Id Riesgo]],Tabla13[Id Riesgo],Tabla13[Porcentaje Impacto],"",1),"")</f>
        <v/>
      </c>
      <c r="F1468" s="290" t="str">
        <f t="shared" si="145"/>
        <v>RC146</v>
      </c>
      <c r="G1468" s="415" t="b">
        <f>_xlfn.XLOOKUP(F1468,Tabla13[Id Riesgo],Tabla13[Registro diligenciado],FALSE,1)</f>
        <v>0</v>
      </c>
      <c r="H1468" s="290" t="str">
        <f>IF(G1468,_xlfn.XLOOKUP(F1468,Tabla6[Id Riesgo],Tabla6[DESCRIPCIÓN DEL RIESGO],FALSE,1),"")</f>
        <v/>
      </c>
      <c r="I1468" s="327" t="str">
        <f>_xlfn.XLOOKUP(Tabla135[[#This Row],[Id Riesgo]],Tabla13[Id Riesgo],Tabla13[Probabilidad])</f>
        <v/>
      </c>
      <c r="J1468" s="327" t="str">
        <f>_xlfn.XLOOKUP(Tabla135[[#This Row],[Id Riesgo]],Tabla13[Id Riesgo],Tabla13[Porcentaje Impacto],"",1)</f>
        <v/>
      </c>
      <c r="K1468" s="311">
        <v>7</v>
      </c>
      <c r="L1468" s="314"/>
      <c r="M1468" s="314"/>
      <c r="N1468" s="314"/>
      <c r="O1468" s="295"/>
      <c r="P1468" s="314"/>
      <c r="Q1468" s="328" t="str">
        <f>_xlfn.TEXTJOIN(" ",TRUE,Tabla135[[#This Row],[Actividad - Acción ¿Qué?
Inicia con verbo]],Tabla135[[#This Row],[Complemento
(Observaciones o desviaciones)]])</f>
        <v/>
      </c>
      <c r="R1468" s="295"/>
      <c r="S1468" s="327" t="str">
        <f>_xlfn.XLOOKUP(Tabla135[[#This Row],[Tipo de control]],Tabla7[Tipo de control],Tabla7[Peso],"",1)</f>
        <v/>
      </c>
      <c r="T1468" s="290" t="str">
        <f>_xlfn.XLOOKUP(Tabla135[[#This Row],[Tipo de control]],Tabla7[Tipo de control],Tabla7[Afectación matriz],"",1)</f>
        <v/>
      </c>
      <c r="U1468" s="295"/>
      <c r="V1468" s="327" t="str">
        <f>_xlfn.XLOOKUP(Tabla135[[#This Row],[Implementación]],Tabla11[Implementación],Tabla11[Peso],"",1)</f>
        <v/>
      </c>
      <c r="W1468" s="295"/>
      <c r="X1468" s="295"/>
      <c r="Y1468" s="295"/>
      <c r="Z1468" s="295"/>
      <c r="AA1468" s="310" t="str">
        <f>IFERROR(Tabla135[[#This Row],[Peso del control]]+Tabla135[[#This Row],[Peso de la implementación]],"")</f>
        <v/>
      </c>
      <c r="AB1468" s="310" t="str" cm="1">
        <f t="array" ref="AB1468">IFERROR(IF(Tabla135[[#This Row],[Registro diligenciado]]=TRUE,_xlfn.IFS(AND(Tabla135[[#This Row],[No. de Control]]=1,Tabla135[[#This Row],[Desplazamiento en la Matriz]]="Probabilidad"),D1468-(D1468*Tabla135[[#This Row],[Valor del control]]),AND(Tabla135[[#This Row],[No. de Control]]&gt;1,Tabla135[[#This Row],[Desplazamiento en la Matriz]]="Probabilidad"),AB1467-(AB1467*Tabla135[[#This Row],[Valor del control]]),AND(Tabla135[[#This Row],[No. de Control]]=1,Tabla135[[#This Row],[Desplazamiento en la Matriz]]="Impacto"),D1468,AND(Tabla135[[#This Row],[No. de Control]]&gt;1,Tabla135[[#This Row],[Desplazamiento en la Matriz]]="Impacto"),AB1467),""),"")</f>
        <v/>
      </c>
      <c r="AC1468" s="310" t="str" cm="1">
        <f t="array" ref="AC1468">IFERROR(IF(Tabla135[[#This Row],[Registro diligenciado]]=TRUE,_xlfn.IFS(AND(Tabla135[[#This Row],[No. de Control]]=1,Tabla135[[#This Row],[Desplazamiento en la Matriz]]="Impacto"),E1468-(E1468*Tabla135[[#This Row],[Valor del control]]),AND(Tabla135[[#This Row],[No. de Control]]&gt;1,Tabla135[[#This Row],[Desplazamiento en la Matriz]]="Impacto"),AC1467-(AC1467*Tabla135[[#This Row],[Valor del control]]),AND(Tabla135[[#This Row],[No. de Control]]=1,Tabla135[[#This Row],[Desplazamiento en la Matriz]]="Probabilidad"),E1468,AND(Tabla135[[#This Row],[No. de Control]]&gt;1,Tabla135[[#This Row],[Desplazamiento en la Matriz]]="Probabilidad"),AC1467),""),"")</f>
        <v/>
      </c>
      <c r="AD1468" s="310">
        <f>IFERROR(_xlfn.MINIFS(Tabla135[Probabilidad residual],Tabla135[Id Riesgo],Tabla135[[#This Row],[Id Riesgo]]),"")</f>
        <v>0</v>
      </c>
      <c r="AE1468" s="310">
        <f>IFERROR(_xlfn.MINIFS(Tabla135[Impacto residual],Tabla135[Id Riesgo],Tabla135[[#This Row],[Id Riesgo]]),"")</f>
        <v>0</v>
      </c>
      <c r="AF1468" s="310" t="str" cm="1">
        <f t="array" ref="AF146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68" s="310" t="str" cm="1">
        <f t="array" ref="AG146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6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68" s="213"/>
      <c r="AJ1468" s="727">
        <f>_xlfn.MINIFS(Tabla135[Probabilidad residual],Tabla135[Id Riesgo],Tabla135[[#This Row],[Id Riesgo]])</f>
        <v>0</v>
      </c>
      <c r="AK1468" s="727">
        <f>_xlfn.MINIFS(Tabla135[Impacto residual],Tabla135[Id Riesgo],Tabla135[[#This Row],[Id Riesgo]])</f>
        <v>0</v>
      </c>
      <c r="AL1468" s="727"/>
      <c r="AM1468" s="727"/>
      <c r="AN1468" s="213"/>
      <c r="AO1468" s="213"/>
      <c r="AP1468" s="213"/>
      <c r="AQ1468" s="213"/>
      <c r="AR1468" s="213"/>
      <c r="AS1468" s="213"/>
      <c r="AT1468" s="213"/>
      <c r="AU1468" s="213"/>
      <c r="AV1468" s="213"/>
      <c r="AW1468" s="213"/>
      <c r="AX1468" s="213"/>
      <c r="AY1468" s="213"/>
    </row>
    <row r="1469" spans="1:51" ht="14.6" x14ac:dyDescent="0.4">
      <c r="A1469" s="735" t="str">
        <f>Tabla135[[#This Row],[Id Riesgo]]</f>
        <v>RC146</v>
      </c>
      <c r="B1469" s="736" t="str">
        <f>Tabla135[[#This Row],[Riesgo]]</f>
        <v/>
      </c>
      <c r="C1469" s="742" t="b">
        <f>Tabla135[[#This Row],[Identificado en paso 1 y 2?]]</f>
        <v>0</v>
      </c>
      <c r="D1469" s="727" t="str">
        <f>_xlfn.XLOOKUP(Tabla135[[#This Row],[Id Riesgo]],Tabla13[Id Riesgo],Tabla13[Probabilidad],"",1)</f>
        <v/>
      </c>
      <c r="E1469" s="727" t="str">
        <f>IF(C1469=TRUE,_xlfn.XLOOKUP(Tabla135[[#This Row],[Id Riesgo]],Tabla13[Id Riesgo],Tabla13[Porcentaje Impacto],"",1),"")</f>
        <v/>
      </c>
      <c r="F1469" s="290" t="str">
        <f t="shared" si="145"/>
        <v>RC146</v>
      </c>
      <c r="G1469" s="415" t="b">
        <f>_xlfn.XLOOKUP(F1469,Tabla13[Id Riesgo],Tabla13[Registro diligenciado],FALSE,1)</f>
        <v>0</v>
      </c>
      <c r="H1469" s="290" t="str">
        <f>IF(G1469,_xlfn.XLOOKUP(F1469,Tabla6[Id Riesgo],Tabla6[DESCRIPCIÓN DEL RIESGO],FALSE,1),"")</f>
        <v/>
      </c>
      <c r="I1469" s="327" t="str">
        <f>_xlfn.XLOOKUP(Tabla135[[#This Row],[Id Riesgo]],Tabla13[Id Riesgo],Tabla13[Probabilidad])</f>
        <v/>
      </c>
      <c r="J1469" s="327" t="str">
        <f>_xlfn.XLOOKUP(Tabla135[[#This Row],[Id Riesgo]],Tabla13[Id Riesgo],Tabla13[Porcentaje Impacto],"",1)</f>
        <v/>
      </c>
      <c r="K1469" s="311">
        <v>8</v>
      </c>
      <c r="L1469" s="314"/>
      <c r="M1469" s="314"/>
      <c r="N1469" s="314"/>
      <c r="O1469" s="295"/>
      <c r="P1469" s="314"/>
      <c r="Q1469" s="328" t="str">
        <f>_xlfn.TEXTJOIN(" ",TRUE,Tabla135[[#This Row],[Actividad - Acción ¿Qué?
Inicia con verbo]],Tabla135[[#This Row],[Complemento
(Observaciones o desviaciones)]])</f>
        <v/>
      </c>
      <c r="R1469" s="295"/>
      <c r="S1469" s="327" t="str">
        <f>_xlfn.XLOOKUP(Tabla135[[#This Row],[Tipo de control]],Tabla7[Tipo de control],Tabla7[Peso],"",1)</f>
        <v/>
      </c>
      <c r="T1469" s="290" t="str">
        <f>_xlfn.XLOOKUP(Tabla135[[#This Row],[Tipo de control]],Tabla7[Tipo de control],Tabla7[Afectación matriz],"",1)</f>
        <v/>
      </c>
      <c r="U1469" s="295"/>
      <c r="V1469" s="327" t="str">
        <f>_xlfn.XLOOKUP(Tabla135[[#This Row],[Implementación]],Tabla11[Implementación],Tabla11[Peso],"",1)</f>
        <v/>
      </c>
      <c r="W1469" s="295"/>
      <c r="X1469" s="295"/>
      <c r="Y1469" s="295"/>
      <c r="Z1469" s="295"/>
      <c r="AA1469" s="310" t="str">
        <f>IFERROR(Tabla135[[#This Row],[Peso del control]]+Tabla135[[#This Row],[Peso de la implementación]],"")</f>
        <v/>
      </c>
      <c r="AB1469" s="310" t="str" cm="1">
        <f t="array" ref="AB1469">IFERROR(IF(Tabla135[[#This Row],[Registro diligenciado]]=TRUE,_xlfn.IFS(AND(Tabla135[[#This Row],[No. de Control]]=1,Tabla135[[#This Row],[Desplazamiento en la Matriz]]="Probabilidad"),D1469-(D1469*Tabla135[[#This Row],[Valor del control]]),AND(Tabla135[[#This Row],[No. de Control]]&gt;1,Tabla135[[#This Row],[Desplazamiento en la Matriz]]="Probabilidad"),AB1468-(AB1468*Tabla135[[#This Row],[Valor del control]]),AND(Tabla135[[#This Row],[No. de Control]]=1,Tabla135[[#This Row],[Desplazamiento en la Matriz]]="Impacto"),D1469,AND(Tabla135[[#This Row],[No. de Control]]&gt;1,Tabla135[[#This Row],[Desplazamiento en la Matriz]]="Impacto"),AB1468),""),"")</f>
        <v/>
      </c>
      <c r="AC1469" s="310" t="str" cm="1">
        <f t="array" ref="AC1469">IFERROR(IF(Tabla135[[#This Row],[Registro diligenciado]]=TRUE,_xlfn.IFS(AND(Tabla135[[#This Row],[No. de Control]]=1,Tabla135[[#This Row],[Desplazamiento en la Matriz]]="Impacto"),E1469-(E1469*Tabla135[[#This Row],[Valor del control]]),AND(Tabla135[[#This Row],[No. de Control]]&gt;1,Tabla135[[#This Row],[Desplazamiento en la Matriz]]="Impacto"),AC1468-(AC1468*Tabla135[[#This Row],[Valor del control]]),AND(Tabla135[[#This Row],[No. de Control]]=1,Tabla135[[#This Row],[Desplazamiento en la Matriz]]="Probabilidad"),E1469,AND(Tabla135[[#This Row],[No. de Control]]&gt;1,Tabla135[[#This Row],[Desplazamiento en la Matriz]]="Probabilidad"),AC1468),""),"")</f>
        <v/>
      </c>
      <c r="AD1469" s="310">
        <f>IFERROR(_xlfn.MINIFS(Tabla135[Probabilidad residual],Tabla135[Id Riesgo],Tabla135[[#This Row],[Id Riesgo]]),"")</f>
        <v>0</v>
      </c>
      <c r="AE1469" s="310">
        <f>IFERROR(_xlfn.MINIFS(Tabla135[Impacto residual],Tabla135[Id Riesgo],Tabla135[[#This Row],[Id Riesgo]]),"")</f>
        <v>0</v>
      </c>
      <c r="AF1469" s="310" t="str" cm="1">
        <f t="array" ref="AF146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69" s="310" t="str" cm="1">
        <f t="array" ref="AG146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6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69" s="213"/>
      <c r="AJ1469" s="727">
        <f>_xlfn.MINIFS(Tabla135[Probabilidad residual],Tabla135[Id Riesgo],Tabla135[[#This Row],[Id Riesgo]])</f>
        <v>0</v>
      </c>
      <c r="AK1469" s="727">
        <f>_xlfn.MINIFS(Tabla135[Impacto residual],Tabla135[Id Riesgo],Tabla135[[#This Row],[Id Riesgo]])</f>
        <v>0</v>
      </c>
      <c r="AL1469" s="727"/>
      <c r="AM1469" s="727"/>
      <c r="AN1469" s="213"/>
      <c r="AO1469" s="213"/>
      <c r="AP1469" s="213"/>
      <c r="AQ1469" s="213"/>
      <c r="AR1469" s="213"/>
      <c r="AS1469" s="213"/>
      <c r="AT1469" s="213"/>
      <c r="AU1469" s="213"/>
      <c r="AV1469" s="213"/>
      <c r="AW1469" s="213"/>
      <c r="AX1469" s="213"/>
      <c r="AY1469" s="213"/>
    </row>
    <row r="1470" spans="1:51" ht="14.6" x14ac:dyDescent="0.4">
      <c r="A1470" s="735" t="str">
        <f>Tabla135[[#This Row],[Id Riesgo]]</f>
        <v>RC146</v>
      </c>
      <c r="B1470" s="736" t="str">
        <f>Tabla135[[#This Row],[Riesgo]]</f>
        <v/>
      </c>
      <c r="C1470" s="742" t="b">
        <f>Tabla135[[#This Row],[Identificado en paso 1 y 2?]]</f>
        <v>0</v>
      </c>
      <c r="D1470" s="727" t="str">
        <f>_xlfn.XLOOKUP(Tabla135[[#This Row],[Id Riesgo]],Tabla13[Id Riesgo],Tabla13[Probabilidad],"",1)</f>
        <v/>
      </c>
      <c r="E1470" s="727" t="str">
        <f>IF(C1470=TRUE,_xlfn.XLOOKUP(Tabla135[[#This Row],[Id Riesgo]],Tabla13[Id Riesgo],Tabla13[Porcentaje Impacto],"",1),"")</f>
        <v/>
      </c>
      <c r="F1470" s="290" t="str">
        <f t="shared" si="145"/>
        <v>RC146</v>
      </c>
      <c r="G1470" s="415" t="b">
        <f>_xlfn.XLOOKUP(F1470,Tabla13[Id Riesgo],Tabla13[Registro diligenciado],FALSE,1)</f>
        <v>0</v>
      </c>
      <c r="H1470" s="290" t="str">
        <f>IF(G1470,_xlfn.XLOOKUP(F1470,Tabla6[Id Riesgo],Tabla6[DESCRIPCIÓN DEL RIESGO],FALSE,1),"")</f>
        <v/>
      </c>
      <c r="I1470" s="327" t="str">
        <f>_xlfn.XLOOKUP(Tabla135[[#This Row],[Id Riesgo]],Tabla13[Id Riesgo],Tabla13[Probabilidad])</f>
        <v/>
      </c>
      <c r="J1470" s="327" t="str">
        <f>_xlfn.XLOOKUP(Tabla135[[#This Row],[Id Riesgo]],Tabla13[Id Riesgo],Tabla13[Porcentaje Impacto],"",1)</f>
        <v/>
      </c>
      <c r="K1470" s="311">
        <v>9</v>
      </c>
      <c r="L1470" s="314"/>
      <c r="M1470" s="314"/>
      <c r="N1470" s="314"/>
      <c r="O1470" s="295"/>
      <c r="P1470" s="314"/>
      <c r="Q1470" s="328" t="str">
        <f>_xlfn.TEXTJOIN(" ",TRUE,Tabla135[[#This Row],[Actividad - Acción ¿Qué?
Inicia con verbo]],Tabla135[[#This Row],[Complemento
(Observaciones o desviaciones)]])</f>
        <v/>
      </c>
      <c r="R1470" s="295"/>
      <c r="S1470" s="327" t="str">
        <f>_xlfn.XLOOKUP(Tabla135[[#This Row],[Tipo de control]],Tabla7[Tipo de control],Tabla7[Peso],"",1)</f>
        <v/>
      </c>
      <c r="T1470" s="290" t="str">
        <f>_xlfn.XLOOKUP(Tabla135[[#This Row],[Tipo de control]],Tabla7[Tipo de control],Tabla7[Afectación matriz],"",1)</f>
        <v/>
      </c>
      <c r="U1470" s="295"/>
      <c r="V1470" s="327" t="str">
        <f>_xlfn.XLOOKUP(Tabla135[[#This Row],[Implementación]],Tabla11[Implementación],Tabla11[Peso],"",1)</f>
        <v/>
      </c>
      <c r="W1470" s="295"/>
      <c r="X1470" s="295"/>
      <c r="Y1470" s="295"/>
      <c r="Z1470" s="295"/>
      <c r="AA1470" s="310" t="str">
        <f>IFERROR(Tabla135[[#This Row],[Peso del control]]+Tabla135[[#This Row],[Peso de la implementación]],"")</f>
        <v/>
      </c>
      <c r="AB1470" s="310" t="str" cm="1">
        <f t="array" ref="AB1470">IFERROR(IF(Tabla135[[#This Row],[Registro diligenciado]]=TRUE,_xlfn.IFS(AND(Tabla135[[#This Row],[No. de Control]]=1,Tabla135[[#This Row],[Desplazamiento en la Matriz]]="Probabilidad"),D1470-(D1470*Tabla135[[#This Row],[Valor del control]]),AND(Tabla135[[#This Row],[No. de Control]]&gt;1,Tabla135[[#This Row],[Desplazamiento en la Matriz]]="Probabilidad"),AB1469-(AB1469*Tabla135[[#This Row],[Valor del control]]),AND(Tabla135[[#This Row],[No. de Control]]=1,Tabla135[[#This Row],[Desplazamiento en la Matriz]]="Impacto"),D1470,AND(Tabla135[[#This Row],[No. de Control]]&gt;1,Tabla135[[#This Row],[Desplazamiento en la Matriz]]="Impacto"),AB1469),""),"")</f>
        <v/>
      </c>
      <c r="AC1470" s="310" t="str" cm="1">
        <f t="array" ref="AC1470">IFERROR(IF(Tabla135[[#This Row],[Registro diligenciado]]=TRUE,_xlfn.IFS(AND(Tabla135[[#This Row],[No. de Control]]=1,Tabla135[[#This Row],[Desplazamiento en la Matriz]]="Impacto"),E1470-(E1470*Tabla135[[#This Row],[Valor del control]]),AND(Tabla135[[#This Row],[No. de Control]]&gt;1,Tabla135[[#This Row],[Desplazamiento en la Matriz]]="Impacto"),AC1469-(AC1469*Tabla135[[#This Row],[Valor del control]]),AND(Tabla135[[#This Row],[No. de Control]]=1,Tabla135[[#This Row],[Desplazamiento en la Matriz]]="Probabilidad"),E1470,AND(Tabla135[[#This Row],[No. de Control]]&gt;1,Tabla135[[#This Row],[Desplazamiento en la Matriz]]="Probabilidad"),AC1469),""),"")</f>
        <v/>
      </c>
      <c r="AD1470" s="310">
        <f>IFERROR(_xlfn.MINIFS(Tabla135[Probabilidad residual],Tabla135[Id Riesgo],Tabla135[[#This Row],[Id Riesgo]]),"")</f>
        <v>0</v>
      </c>
      <c r="AE1470" s="310">
        <f>IFERROR(_xlfn.MINIFS(Tabla135[Impacto residual],Tabla135[Id Riesgo],Tabla135[[#This Row],[Id Riesgo]]),"")</f>
        <v>0</v>
      </c>
      <c r="AF1470" s="310" t="str" cm="1">
        <f t="array" ref="AF147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70" s="310" t="str" cm="1">
        <f t="array" ref="AG147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7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70" s="213"/>
      <c r="AJ1470" s="727">
        <f>_xlfn.MINIFS(Tabla135[Probabilidad residual],Tabla135[Id Riesgo],Tabla135[[#This Row],[Id Riesgo]])</f>
        <v>0</v>
      </c>
      <c r="AK1470" s="727">
        <f>_xlfn.MINIFS(Tabla135[Impacto residual],Tabla135[Id Riesgo],Tabla135[[#This Row],[Id Riesgo]])</f>
        <v>0</v>
      </c>
      <c r="AL1470" s="727"/>
      <c r="AM1470" s="727"/>
      <c r="AN1470" s="213"/>
      <c r="AO1470" s="213"/>
      <c r="AP1470" s="213"/>
      <c r="AQ1470" s="213"/>
      <c r="AR1470" s="213"/>
      <c r="AS1470" s="213"/>
      <c r="AT1470" s="213"/>
      <c r="AU1470" s="213"/>
      <c r="AV1470" s="213"/>
      <c r="AW1470" s="213"/>
      <c r="AX1470" s="213"/>
      <c r="AY1470" s="213"/>
    </row>
    <row r="1471" spans="1:51" ht="14.6" x14ac:dyDescent="0.4">
      <c r="A1471" s="735" t="str">
        <f>Tabla135[[#This Row],[Id Riesgo]]</f>
        <v>RC146</v>
      </c>
      <c r="B1471" s="736" t="str">
        <f>Tabla135[[#This Row],[Riesgo]]</f>
        <v/>
      </c>
      <c r="C1471" s="742" t="b">
        <f>Tabla135[[#This Row],[Identificado en paso 1 y 2?]]</f>
        <v>0</v>
      </c>
      <c r="D1471" s="727" t="str">
        <f>_xlfn.XLOOKUP(Tabla135[[#This Row],[Id Riesgo]],Tabla13[Id Riesgo],Tabla13[Probabilidad],"",1)</f>
        <v/>
      </c>
      <c r="E1471" s="727" t="str">
        <f>IF(C1471=TRUE,_xlfn.XLOOKUP(Tabla135[[#This Row],[Id Riesgo]],Tabla13[Id Riesgo],Tabla13[Porcentaje Impacto],"",1),"")</f>
        <v/>
      </c>
      <c r="F1471" s="290" t="str">
        <f t="shared" si="145"/>
        <v>RC146</v>
      </c>
      <c r="G1471" s="415" t="b">
        <f>_xlfn.XLOOKUP(F1471,Tabla13[Id Riesgo],Tabla13[Registro diligenciado],FALSE,1)</f>
        <v>0</v>
      </c>
      <c r="H1471" s="290" t="str">
        <f>IF(G1471,_xlfn.XLOOKUP(F1471,Tabla6[Id Riesgo],Tabla6[DESCRIPCIÓN DEL RIESGO],FALSE,1),"")</f>
        <v/>
      </c>
      <c r="I1471" s="327" t="str">
        <f>_xlfn.XLOOKUP(Tabla135[[#This Row],[Id Riesgo]],Tabla13[Id Riesgo],Tabla13[Probabilidad])</f>
        <v/>
      </c>
      <c r="J1471" s="327" t="str">
        <f>_xlfn.XLOOKUP(Tabla135[[#This Row],[Id Riesgo]],Tabla13[Id Riesgo],Tabla13[Porcentaje Impacto],"",1)</f>
        <v/>
      </c>
      <c r="K1471" s="311">
        <v>10</v>
      </c>
      <c r="L1471" s="314"/>
      <c r="M1471" s="314"/>
      <c r="N1471" s="314"/>
      <c r="O1471" s="295"/>
      <c r="P1471" s="314"/>
      <c r="Q1471" s="328" t="str">
        <f>_xlfn.TEXTJOIN(" ",TRUE,Tabla135[[#This Row],[Actividad - Acción ¿Qué?
Inicia con verbo]],Tabla135[[#This Row],[Complemento
(Observaciones o desviaciones)]])</f>
        <v/>
      </c>
      <c r="R1471" s="295"/>
      <c r="S1471" s="327" t="str">
        <f>_xlfn.XLOOKUP(Tabla135[[#This Row],[Tipo de control]],Tabla7[Tipo de control],Tabla7[Peso],"",1)</f>
        <v/>
      </c>
      <c r="T1471" s="290" t="str">
        <f>_xlfn.XLOOKUP(Tabla135[[#This Row],[Tipo de control]],Tabla7[Tipo de control],Tabla7[Afectación matriz],"",1)</f>
        <v/>
      </c>
      <c r="U1471" s="295"/>
      <c r="V1471" s="327" t="str">
        <f>_xlfn.XLOOKUP(Tabla135[[#This Row],[Implementación]],Tabla11[Implementación],Tabla11[Peso],"",1)</f>
        <v/>
      </c>
      <c r="W1471" s="295"/>
      <c r="X1471" s="295"/>
      <c r="Y1471" s="295"/>
      <c r="Z1471" s="295"/>
      <c r="AA1471" s="310" t="str">
        <f>IFERROR(Tabla135[[#This Row],[Peso del control]]+Tabla135[[#This Row],[Peso de la implementación]],"")</f>
        <v/>
      </c>
      <c r="AB1471" s="310" t="str" cm="1">
        <f t="array" ref="AB1471">IFERROR(IF(Tabla135[[#This Row],[Registro diligenciado]]=TRUE,_xlfn.IFS(AND(Tabla135[[#This Row],[No. de Control]]=1,Tabla135[[#This Row],[Desplazamiento en la Matriz]]="Probabilidad"),D1471-(D1471*Tabla135[[#This Row],[Valor del control]]),AND(Tabla135[[#This Row],[No. de Control]]&gt;1,Tabla135[[#This Row],[Desplazamiento en la Matriz]]="Probabilidad"),AB1470-(AB1470*Tabla135[[#This Row],[Valor del control]]),AND(Tabla135[[#This Row],[No. de Control]]=1,Tabla135[[#This Row],[Desplazamiento en la Matriz]]="Impacto"),D1471,AND(Tabla135[[#This Row],[No. de Control]]&gt;1,Tabla135[[#This Row],[Desplazamiento en la Matriz]]="Impacto"),AB1470),""),"")</f>
        <v/>
      </c>
      <c r="AC1471" s="310" t="str" cm="1">
        <f t="array" ref="AC1471">IFERROR(IF(Tabla135[[#This Row],[Registro diligenciado]]=TRUE,_xlfn.IFS(AND(Tabla135[[#This Row],[No. de Control]]=1,Tabla135[[#This Row],[Desplazamiento en la Matriz]]="Impacto"),E1471-(E1471*Tabla135[[#This Row],[Valor del control]]),AND(Tabla135[[#This Row],[No. de Control]]&gt;1,Tabla135[[#This Row],[Desplazamiento en la Matriz]]="Impacto"),AC1470-(AC1470*Tabla135[[#This Row],[Valor del control]]),AND(Tabla135[[#This Row],[No. de Control]]=1,Tabla135[[#This Row],[Desplazamiento en la Matriz]]="Probabilidad"),E1471,AND(Tabla135[[#This Row],[No. de Control]]&gt;1,Tabla135[[#This Row],[Desplazamiento en la Matriz]]="Probabilidad"),AC1470),""),"")</f>
        <v/>
      </c>
      <c r="AD1471" s="310">
        <f>IFERROR(_xlfn.MINIFS(Tabla135[Probabilidad residual],Tabla135[Id Riesgo],Tabla135[[#This Row],[Id Riesgo]]),"")</f>
        <v>0</v>
      </c>
      <c r="AE1471" s="310">
        <f>IFERROR(_xlfn.MINIFS(Tabla135[Impacto residual],Tabla135[Id Riesgo],Tabla135[[#This Row],[Id Riesgo]]),"")</f>
        <v>0</v>
      </c>
      <c r="AF1471" s="310" t="str" cm="1">
        <f t="array" ref="AF147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71" s="310" t="str" cm="1">
        <f t="array" ref="AG147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7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71" s="213"/>
      <c r="AJ1471" s="727">
        <f>_xlfn.MINIFS(Tabla135[Probabilidad residual],Tabla135[Id Riesgo],Tabla135[[#This Row],[Id Riesgo]])</f>
        <v>0</v>
      </c>
      <c r="AK1471" s="727">
        <f>_xlfn.MINIFS(Tabla135[Impacto residual],Tabla135[Id Riesgo],Tabla135[[#This Row],[Id Riesgo]])</f>
        <v>0</v>
      </c>
      <c r="AL1471" s="727"/>
      <c r="AM1471" s="727"/>
      <c r="AN1471" s="213"/>
      <c r="AO1471" s="213"/>
      <c r="AP1471" s="213"/>
      <c r="AQ1471" s="213"/>
      <c r="AR1471" s="213"/>
      <c r="AS1471" s="213"/>
      <c r="AT1471" s="213"/>
      <c r="AU1471" s="213"/>
      <c r="AV1471" s="213"/>
      <c r="AW1471" s="213"/>
      <c r="AX1471" s="213"/>
      <c r="AY1471" s="213"/>
    </row>
    <row r="1472" spans="1:51" ht="14.6" x14ac:dyDescent="0.4">
      <c r="A1472" s="735" t="str">
        <f>Tabla135[[#This Row],[Id Riesgo]]</f>
        <v>RC147</v>
      </c>
      <c r="B1472" s="736" t="str">
        <f>Tabla135[[#This Row],[Riesgo]]</f>
        <v/>
      </c>
      <c r="C1472" s="742" t="b">
        <f>Tabla135[[#This Row],[Identificado en paso 1 y 2?]]</f>
        <v>0</v>
      </c>
      <c r="D1472" s="727" t="str">
        <f>_xlfn.XLOOKUP(Tabla135[[#This Row],[Id Riesgo]],Tabla13[Id Riesgo],Tabla13[Probabilidad],"",1)</f>
        <v/>
      </c>
      <c r="E1472" s="727" t="str">
        <f>IF(C1472=TRUE,_xlfn.XLOOKUP(Tabla135[[#This Row],[Id Riesgo]],Tabla13[Id Riesgo],Tabla13[Porcentaje Impacto],"",1),"")</f>
        <v/>
      </c>
      <c r="F1472" s="290" t="s">
        <v>278</v>
      </c>
      <c r="G1472" s="415" t="b">
        <f>_xlfn.XLOOKUP(F1472,Tabla13[Id Riesgo],Tabla13[Registro diligenciado],FALSE,1)</f>
        <v>0</v>
      </c>
      <c r="H1472" s="290" t="str">
        <f>IF(G1472,_xlfn.XLOOKUP(F1472,Tabla6[Id Riesgo],Tabla6[DESCRIPCIÓN DEL RIESGO],FALSE,1),"")</f>
        <v/>
      </c>
      <c r="I1472" s="327" t="str">
        <f>_xlfn.XLOOKUP(Tabla135[[#This Row],[Id Riesgo]],Tabla13[Id Riesgo],Tabla13[Probabilidad])</f>
        <v/>
      </c>
      <c r="J1472" s="327" t="str">
        <f>_xlfn.XLOOKUP(Tabla135[[#This Row],[Id Riesgo]],Tabla13[Id Riesgo],Tabla13[Porcentaje Impacto],"",1)</f>
        <v/>
      </c>
      <c r="K1472" s="311">
        <v>1</v>
      </c>
      <c r="L1472" s="314"/>
      <c r="M1472" s="314"/>
      <c r="N1472" s="314"/>
      <c r="O1472" s="295"/>
      <c r="P1472" s="314"/>
      <c r="Q1472" s="328" t="str">
        <f>_xlfn.TEXTJOIN(" ",TRUE,Tabla135[[#This Row],[Actividad - Acción ¿Qué?
Inicia con verbo]],Tabla135[[#This Row],[Complemento
(Observaciones o desviaciones)]])</f>
        <v/>
      </c>
      <c r="R1472" s="295"/>
      <c r="S1472" s="327" t="str">
        <f>_xlfn.XLOOKUP(Tabla135[[#This Row],[Tipo de control]],Tabla7[Tipo de control],Tabla7[Peso],"",1)</f>
        <v/>
      </c>
      <c r="T1472" s="290" t="str">
        <f>_xlfn.XLOOKUP(Tabla135[[#This Row],[Tipo de control]],Tabla7[Tipo de control],Tabla7[Afectación matriz],"",1)</f>
        <v/>
      </c>
      <c r="U1472" s="295"/>
      <c r="V1472" s="327" t="str">
        <f>_xlfn.XLOOKUP(Tabla135[[#This Row],[Implementación]],Tabla11[Implementación],Tabla11[Peso],"",1)</f>
        <v/>
      </c>
      <c r="W1472" s="295"/>
      <c r="X1472" s="295"/>
      <c r="Y1472" s="295"/>
      <c r="Z1472" s="295"/>
      <c r="AA1472" s="310" t="str">
        <f>IFERROR(Tabla135[[#This Row],[Peso del control]]+Tabla135[[#This Row],[Peso de la implementación]],"")</f>
        <v/>
      </c>
      <c r="AB1472" s="310" t="str" cm="1">
        <f t="array" ref="AB1472">IFERROR(IF(Tabla135[[#This Row],[Registro diligenciado]]=TRUE,_xlfn.IFS(AND(Tabla135[[#This Row],[No. de Control]]=1,Tabla135[[#This Row],[Desplazamiento en la Matriz]]="Probabilidad"),D1472-(D1472*Tabla135[[#This Row],[Valor del control]]),AND(Tabla135[[#This Row],[No. de Control]]&gt;1,Tabla135[[#This Row],[Desplazamiento en la Matriz]]="Probabilidad"),AB1471-(AB1471*Tabla135[[#This Row],[Valor del control]]),AND(Tabla135[[#This Row],[No. de Control]]=1,Tabla135[[#This Row],[Desplazamiento en la Matriz]]="Impacto"),D1472,AND(Tabla135[[#This Row],[No. de Control]]&gt;1,Tabla135[[#This Row],[Desplazamiento en la Matriz]]="Impacto"),AB1471),""),"")</f>
        <v/>
      </c>
      <c r="AC1472" s="310" t="str" cm="1">
        <f t="array" ref="AC1472">IFERROR(IF(Tabla135[[#This Row],[Registro diligenciado]]=TRUE,_xlfn.IFS(AND(Tabla135[[#This Row],[No. de Control]]=1,Tabla135[[#This Row],[Desplazamiento en la Matriz]]="Impacto"),E1472-(E1472*Tabla135[[#This Row],[Valor del control]]),AND(Tabla135[[#This Row],[No. de Control]]&gt;1,Tabla135[[#This Row],[Desplazamiento en la Matriz]]="Impacto"),AC1471-(AC1471*Tabla135[[#This Row],[Valor del control]]),AND(Tabla135[[#This Row],[No. de Control]]=1,Tabla135[[#This Row],[Desplazamiento en la Matriz]]="Probabilidad"),E1472,AND(Tabla135[[#This Row],[No. de Control]]&gt;1,Tabla135[[#This Row],[Desplazamiento en la Matriz]]="Probabilidad"),AC1471),""),"")</f>
        <v/>
      </c>
      <c r="AD1472" s="310">
        <f>IFERROR(_xlfn.MINIFS(Tabla135[Probabilidad residual],Tabla135[Id Riesgo],Tabla135[[#This Row],[Id Riesgo]]),"")</f>
        <v>0</v>
      </c>
      <c r="AE1472" s="310">
        <f>IFERROR(_xlfn.MINIFS(Tabla135[Impacto residual],Tabla135[Id Riesgo],Tabla135[[#This Row],[Id Riesgo]]),"")</f>
        <v>0</v>
      </c>
      <c r="AF1472" s="310" t="str" cm="1">
        <f t="array" ref="AF147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72" s="310" t="str" cm="1">
        <f t="array" ref="AG147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7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72" s="213"/>
      <c r="AJ1472" s="727">
        <f>_xlfn.MINIFS(Tabla135[Probabilidad residual],Tabla135[Id Riesgo],Tabla135[[#This Row],[Id Riesgo]])</f>
        <v>0</v>
      </c>
      <c r="AK1472" s="727">
        <f>_xlfn.MINIFS(Tabla135[Impacto residual],Tabla135[Id Riesgo],Tabla135[[#This Row],[Id Riesgo]])</f>
        <v>0</v>
      </c>
      <c r="AL1472" s="727" t="str" cm="1">
        <f t="array" ref="AL1472">IFERROR(_xlfn.IFS(AND(AJ1472&gt;=CONFIGURACIÓN!$BF$6,AJ1472&lt;=CONFIGURACIÓN!$BG$6),CONFIGURACIÓN!$BE$6,AND(AJ1472&gt;=CONFIGURACIÓN!$BF$7,AJ1472&lt;=CONFIGURACIÓN!$BG$7),CONFIGURACIÓN!$BE$7,AND(AJ1472&gt;=CONFIGURACIÓN!$BF$8,AJ1472&lt;=CONFIGURACIÓN!$BG$8),CONFIGURACIÓN!$BE$8,AND(AJ1472&gt;=CONFIGURACIÓN!$BF$9,AJ1472&lt;=CONFIGURACIÓN!$BG$9),CONFIGURACIÓN!$BE$9,AND(AJ1472&gt;=CONFIGURACIÓN!$BF$10,AJ1472&lt;=CONFIGURACIÓN!$BG$10),CONFIGURACIÓN!$BE$10),"")</f>
        <v/>
      </c>
      <c r="AM1472" s="727" t="str" cm="1">
        <f t="array" ref="AM1472">IFERROR(_xlfn.IFS(AND(AK1472&gt;=CONFIGURACIÓN!$BJ$6,AK1472&lt;=CONFIGURACIÓN!$BK$6),CONFIGURACIÓN!$BI$6,AND(AK1472&gt;=CONFIGURACIÓN!$BJ$7,AK1472&lt;=CONFIGURACIÓN!$BK$7),CONFIGURACIÓN!$BI$7,AND(AK1472&gt;=CONFIGURACIÓN!$BJ$8,AK1472&lt;=CONFIGURACIÓN!$BK$8),CONFIGURACIÓN!$BI$8,AND(AK1472&gt;=CONFIGURACIÓN!$BJ$9,AK1472&lt;=CONFIGURACIÓN!$BK$9),CONFIGURACIÓN!$BI$9,AND(AK1472&gt;=CONFIGURACIÓN!$BJ$10,AK1472&lt;=CONFIGURACIÓN!$BK$10),CONFIGURACIÓN!$BI$10),"")</f>
        <v/>
      </c>
      <c r="AN1472" s="213"/>
      <c r="AO1472" s="213"/>
      <c r="AP1472" s="213"/>
      <c r="AQ1472" s="213"/>
      <c r="AR1472" s="213"/>
      <c r="AS1472" s="213"/>
      <c r="AT1472" s="213"/>
      <c r="AU1472" s="213"/>
      <c r="AV1472" s="213"/>
      <c r="AW1472" s="213"/>
      <c r="AX1472" s="213"/>
      <c r="AY1472" s="213"/>
    </row>
    <row r="1473" spans="1:51" ht="14.6" x14ac:dyDescent="0.4">
      <c r="A1473" s="735" t="str">
        <f>Tabla135[[#This Row],[Id Riesgo]]</f>
        <v>RC147</v>
      </c>
      <c r="B1473" s="736" t="str">
        <f>Tabla135[[#This Row],[Riesgo]]</f>
        <v/>
      </c>
      <c r="C1473" s="742" t="b">
        <f>Tabla135[[#This Row],[Identificado en paso 1 y 2?]]</f>
        <v>0</v>
      </c>
      <c r="D1473" s="727" t="str">
        <f>_xlfn.XLOOKUP(Tabla135[[#This Row],[Id Riesgo]],Tabla13[Id Riesgo],Tabla13[Probabilidad],"",1)</f>
        <v/>
      </c>
      <c r="E1473" s="727" t="str">
        <f>IF(C1473=TRUE,_xlfn.XLOOKUP(Tabla135[[#This Row],[Id Riesgo]],Tabla13[Id Riesgo],Tabla13[Porcentaje Impacto],"",1),"")</f>
        <v/>
      </c>
      <c r="F1473" s="290" t="str">
        <f t="shared" ref="F1473:F1481" si="146">F1472</f>
        <v>RC147</v>
      </c>
      <c r="G1473" s="415" t="b">
        <f>_xlfn.XLOOKUP(F1473,Tabla13[Id Riesgo],Tabla13[Registro diligenciado],FALSE,1)</f>
        <v>0</v>
      </c>
      <c r="H1473" s="290" t="str">
        <f>IF(G1473,_xlfn.XLOOKUP(F1473,Tabla6[Id Riesgo],Tabla6[DESCRIPCIÓN DEL RIESGO],FALSE,1),"")</f>
        <v/>
      </c>
      <c r="I1473" s="327" t="str">
        <f>_xlfn.XLOOKUP(Tabla135[[#This Row],[Id Riesgo]],Tabla13[Id Riesgo],Tabla13[Probabilidad])</f>
        <v/>
      </c>
      <c r="J1473" s="327" t="str">
        <f>_xlfn.XLOOKUP(Tabla135[[#This Row],[Id Riesgo]],Tabla13[Id Riesgo],Tabla13[Porcentaje Impacto],"",1)</f>
        <v/>
      </c>
      <c r="K1473" s="311">
        <v>2</v>
      </c>
      <c r="L1473" s="314"/>
      <c r="M1473" s="314"/>
      <c r="N1473" s="314"/>
      <c r="O1473" s="295"/>
      <c r="P1473" s="314"/>
      <c r="Q1473" s="328" t="str">
        <f>_xlfn.TEXTJOIN(" ",TRUE,Tabla135[[#This Row],[Actividad - Acción ¿Qué?
Inicia con verbo]],Tabla135[[#This Row],[Complemento
(Observaciones o desviaciones)]])</f>
        <v/>
      </c>
      <c r="R1473" s="295"/>
      <c r="S1473" s="327" t="str">
        <f>_xlfn.XLOOKUP(Tabla135[[#This Row],[Tipo de control]],Tabla7[Tipo de control],Tabla7[Peso],"",1)</f>
        <v/>
      </c>
      <c r="T1473" s="290" t="str">
        <f>_xlfn.XLOOKUP(Tabla135[[#This Row],[Tipo de control]],Tabla7[Tipo de control],Tabla7[Afectación matriz],"",1)</f>
        <v/>
      </c>
      <c r="U1473" s="295"/>
      <c r="V1473" s="327" t="str">
        <f>_xlfn.XLOOKUP(Tabla135[[#This Row],[Implementación]],Tabla11[Implementación],Tabla11[Peso],"",1)</f>
        <v/>
      </c>
      <c r="W1473" s="295"/>
      <c r="X1473" s="295"/>
      <c r="Y1473" s="295"/>
      <c r="Z1473" s="295"/>
      <c r="AA1473" s="310" t="str">
        <f>IFERROR(Tabla135[[#This Row],[Peso del control]]+Tabla135[[#This Row],[Peso de la implementación]],"")</f>
        <v/>
      </c>
      <c r="AB1473" s="310" t="str" cm="1">
        <f t="array" ref="AB1473">IFERROR(IF(Tabla135[[#This Row],[Registro diligenciado]]=TRUE,_xlfn.IFS(AND(Tabla135[[#This Row],[No. de Control]]=1,Tabla135[[#This Row],[Desplazamiento en la Matriz]]="Probabilidad"),D1473-(D1473*Tabla135[[#This Row],[Valor del control]]),AND(Tabla135[[#This Row],[No. de Control]]&gt;1,Tabla135[[#This Row],[Desplazamiento en la Matriz]]="Probabilidad"),AB1472-(AB1472*Tabla135[[#This Row],[Valor del control]]),AND(Tabla135[[#This Row],[No. de Control]]=1,Tabla135[[#This Row],[Desplazamiento en la Matriz]]="Impacto"),D1473,AND(Tabla135[[#This Row],[No. de Control]]&gt;1,Tabla135[[#This Row],[Desplazamiento en la Matriz]]="Impacto"),AB1472),""),"")</f>
        <v/>
      </c>
      <c r="AC1473" s="310" t="str" cm="1">
        <f t="array" ref="AC1473">IFERROR(IF(Tabla135[[#This Row],[Registro diligenciado]]=TRUE,_xlfn.IFS(AND(Tabla135[[#This Row],[No. de Control]]=1,Tabla135[[#This Row],[Desplazamiento en la Matriz]]="Impacto"),E1473-(E1473*Tabla135[[#This Row],[Valor del control]]),AND(Tabla135[[#This Row],[No. de Control]]&gt;1,Tabla135[[#This Row],[Desplazamiento en la Matriz]]="Impacto"),AC1472-(AC1472*Tabla135[[#This Row],[Valor del control]]),AND(Tabla135[[#This Row],[No. de Control]]=1,Tabla135[[#This Row],[Desplazamiento en la Matriz]]="Probabilidad"),E1473,AND(Tabla135[[#This Row],[No. de Control]]&gt;1,Tabla135[[#This Row],[Desplazamiento en la Matriz]]="Probabilidad"),AC1472),""),"")</f>
        <v/>
      </c>
      <c r="AD1473" s="310">
        <f>IFERROR(_xlfn.MINIFS(Tabla135[Probabilidad residual],Tabla135[Id Riesgo],Tabla135[[#This Row],[Id Riesgo]]),"")</f>
        <v>0</v>
      </c>
      <c r="AE1473" s="310">
        <f>IFERROR(_xlfn.MINIFS(Tabla135[Impacto residual],Tabla135[Id Riesgo],Tabla135[[#This Row],[Id Riesgo]]),"")</f>
        <v>0</v>
      </c>
      <c r="AF1473" s="310" t="str" cm="1">
        <f t="array" ref="AF147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73" s="310" t="str" cm="1">
        <f t="array" ref="AG147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7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73" s="213"/>
      <c r="AJ1473" s="727">
        <f>_xlfn.MINIFS(Tabla135[Probabilidad residual],Tabla135[Id Riesgo],Tabla135[[#This Row],[Id Riesgo]])</f>
        <v>0</v>
      </c>
      <c r="AK1473" s="727">
        <f>_xlfn.MINIFS(Tabla135[Impacto residual],Tabla135[Id Riesgo],Tabla135[[#This Row],[Id Riesgo]])</f>
        <v>0</v>
      </c>
      <c r="AL1473" s="727"/>
      <c r="AM1473" s="727"/>
      <c r="AN1473" s="213"/>
      <c r="AO1473" s="213"/>
      <c r="AP1473" s="213"/>
      <c r="AQ1473" s="213"/>
      <c r="AR1473" s="213"/>
      <c r="AS1473" s="213"/>
      <c r="AT1473" s="213"/>
      <c r="AU1473" s="213"/>
      <c r="AV1473" s="213"/>
      <c r="AW1473" s="213"/>
      <c r="AX1473" s="213"/>
      <c r="AY1473" s="213"/>
    </row>
    <row r="1474" spans="1:51" ht="14.6" x14ac:dyDescent="0.4">
      <c r="A1474" s="735" t="str">
        <f>Tabla135[[#This Row],[Id Riesgo]]</f>
        <v>RC147</v>
      </c>
      <c r="B1474" s="736" t="str">
        <f>Tabla135[[#This Row],[Riesgo]]</f>
        <v/>
      </c>
      <c r="C1474" s="742" t="b">
        <f>Tabla135[[#This Row],[Identificado en paso 1 y 2?]]</f>
        <v>0</v>
      </c>
      <c r="D1474" s="727" t="str">
        <f>_xlfn.XLOOKUP(Tabla135[[#This Row],[Id Riesgo]],Tabla13[Id Riesgo],Tabla13[Probabilidad],"",1)</f>
        <v/>
      </c>
      <c r="E1474" s="727" t="str">
        <f>IF(C1474=TRUE,_xlfn.XLOOKUP(Tabla135[[#This Row],[Id Riesgo]],Tabla13[Id Riesgo],Tabla13[Porcentaje Impacto],"",1),"")</f>
        <v/>
      </c>
      <c r="F1474" s="290" t="str">
        <f t="shared" si="146"/>
        <v>RC147</v>
      </c>
      <c r="G1474" s="415" t="b">
        <f>_xlfn.XLOOKUP(F1474,Tabla13[Id Riesgo],Tabla13[Registro diligenciado],FALSE,1)</f>
        <v>0</v>
      </c>
      <c r="H1474" s="290" t="str">
        <f>IF(G1474,_xlfn.XLOOKUP(F1474,Tabla6[Id Riesgo],Tabla6[DESCRIPCIÓN DEL RIESGO],FALSE,1),"")</f>
        <v/>
      </c>
      <c r="I1474" s="327" t="str">
        <f>_xlfn.XLOOKUP(Tabla135[[#This Row],[Id Riesgo]],Tabla13[Id Riesgo],Tabla13[Probabilidad])</f>
        <v/>
      </c>
      <c r="J1474" s="327" t="str">
        <f>_xlfn.XLOOKUP(Tabla135[[#This Row],[Id Riesgo]],Tabla13[Id Riesgo],Tabla13[Porcentaje Impacto],"",1)</f>
        <v/>
      </c>
      <c r="K1474" s="311">
        <v>3</v>
      </c>
      <c r="L1474" s="314"/>
      <c r="M1474" s="314"/>
      <c r="N1474" s="314"/>
      <c r="O1474" s="295"/>
      <c r="P1474" s="314"/>
      <c r="Q1474" s="328" t="str">
        <f>_xlfn.TEXTJOIN(" ",TRUE,Tabla135[[#This Row],[Actividad - Acción ¿Qué?
Inicia con verbo]],Tabla135[[#This Row],[Complemento
(Observaciones o desviaciones)]])</f>
        <v/>
      </c>
      <c r="R1474" s="295"/>
      <c r="S1474" s="327" t="str">
        <f>_xlfn.XLOOKUP(Tabla135[[#This Row],[Tipo de control]],Tabla7[Tipo de control],Tabla7[Peso],"",1)</f>
        <v/>
      </c>
      <c r="T1474" s="290" t="str">
        <f>_xlfn.XLOOKUP(Tabla135[[#This Row],[Tipo de control]],Tabla7[Tipo de control],Tabla7[Afectación matriz],"",1)</f>
        <v/>
      </c>
      <c r="U1474" s="295"/>
      <c r="V1474" s="327" t="str">
        <f>_xlfn.XLOOKUP(Tabla135[[#This Row],[Implementación]],Tabla11[Implementación],Tabla11[Peso],"",1)</f>
        <v/>
      </c>
      <c r="W1474" s="295"/>
      <c r="X1474" s="295"/>
      <c r="Y1474" s="295"/>
      <c r="Z1474" s="295"/>
      <c r="AA1474" s="310" t="str">
        <f>IFERROR(Tabla135[[#This Row],[Peso del control]]+Tabla135[[#This Row],[Peso de la implementación]],"")</f>
        <v/>
      </c>
      <c r="AB1474" s="310" t="str" cm="1">
        <f t="array" ref="AB1474">IFERROR(IF(Tabla135[[#This Row],[Registro diligenciado]]=TRUE,_xlfn.IFS(AND(Tabla135[[#This Row],[No. de Control]]=1,Tabla135[[#This Row],[Desplazamiento en la Matriz]]="Probabilidad"),D1474-(D1474*Tabla135[[#This Row],[Valor del control]]),AND(Tabla135[[#This Row],[No. de Control]]&gt;1,Tabla135[[#This Row],[Desplazamiento en la Matriz]]="Probabilidad"),AB1473-(AB1473*Tabla135[[#This Row],[Valor del control]]),AND(Tabla135[[#This Row],[No. de Control]]=1,Tabla135[[#This Row],[Desplazamiento en la Matriz]]="Impacto"),D1474,AND(Tabla135[[#This Row],[No. de Control]]&gt;1,Tabla135[[#This Row],[Desplazamiento en la Matriz]]="Impacto"),AB1473),""),"")</f>
        <v/>
      </c>
      <c r="AC1474" s="310" t="str" cm="1">
        <f t="array" ref="AC1474">IFERROR(IF(Tabla135[[#This Row],[Registro diligenciado]]=TRUE,_xlfn.IFS(AND(Tabla135[[#This Row],[No. de Control]]=1,Tabla135[[#This Row],[Desplazamiento en la Matriz]]="Impacto"),E1474-(E1474*Tabla135[[#This Row],[Valor del control]]),AND(Tabla135[[#This Row],[No. de Control]]&gt;1,Tabla135[[#This Row],[Desplazamiento en la Matriz]]="Impacto"),AC1473-(AC1473*Tabla135[[#This Row],[Valor del control]]),AND(Tabla135[[#This Row],[No. de Control]]=1,Tabla135[[#This Row],[Desplazamiento en la Matriz]]="Probabilidad"),E1474,AND(Tabla135[[#This Row],[No. de Control]]&gt;1,Tabla135[[#This Row],[Desplazamiento en la Matriz]]="Probabilidad"),AC1473),""),"")</f>
        <v/>
      </c>
      <c r="AD1474" s="310">
        <f>IFERROR(_xlfn.MINIFS(Tabla135[Probabilidad residual],Tabla135[Id Riesgo],Tabla135[[#This Row],[Id Riesgo]]),"")</f>
        <v>0</v>
      </c>
      <c r="AE1474" s="310">
        <f>IFERROR(_xlfn.MINIFS(Tabla135[Impacto residual],Tabla135[Id Riesgo],Tabla135[[#This Row],[Id Riesgo]]),"")</f>
        <v>0</v>
      </c>
      <c r="AF1474" s="310" t="str" cm="1">
        <f t="array" ref="AF147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74" s="310" t="str" cm="1">
        <f t="array" ref="AG147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7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74" s="213"/>
      <c r="AJ1474" s="727">
        <f>_xlfn.MINIFS(Tabla135[Probabilidad residual],Tabla135[Id Riesgo],Tabla135[[#This Row],[Id Riesgo]])</f>
        <v>0</v>
      </c>
      <c r="AK1474" s="727">
        <f>_xlfn.MINIFS(Tabla135[Impacto residual],Tabla135[Id Riesgo],Tabla135[[#This Row],[Id Riesgo]])</f>
        <v>0</v>
      </c>
      <c r="AL1474" s="727"/>
      <c r="AM1474" s="727"/>
      <c r="AN1474" s="213"/>
      <c r="AO1474" s="213"/>
      <c r="AP1474" s="213"/>
      <c r="AQ1474" s="213"/>
      <c r="AR1474" s="213"/>
      <c r="AS1474" s="213"/>
      <c r="AT1474" s="213"/>
      <c r="AU1474" s="213"/>
      <c r="AV1474" s="213"/>
      <c r="AW1474" s="213"/>
      <c r="AX1474" s="213"/>
      <c r="AY1474" s="213"/>
    </row>
    <row r="1475" spans="1:51" ht="14.6" x14ac:dyDescent="0.4">
      <c r="A1475" s="735" t="str">
        <f>Tabla135[[#This Row],[Id Riesgo]]</f>
        <v>RC147</v>
      </c>
      <c r="B1475" s="736" t="str">
        <f>Tabla135[[#This Row],[Riesgo]]</f>
        <v/>
      </c>
      <c r="C1475" s="742" t="b">
        <f>Tabla135[[#This Row],[Identificado en paso 1 y 2?]]</f>
        <v>0</v>
      </c>
      <c r="D1475" s="727" t="str">
        <f>_xlfn.XLOOKUP(Tabla135[[#This Row],[Id Riesgo]],Tabla13[Id Riesgo],Tabla13[Probabilidad],"",1)</f>
        <v/>
      </c>
      <c r="E1475" s="727" t="str">
        <f>IF(C1475=TRUE,_xlfn.XLOOKUP(Tabla135[[#This Row],[Id Riesgo]],Tabla13[Id Riesgo],Tabla13[Porcentaje Impacto],"",1),"")</f>
        <v/>
      </c>
      <c r="F1475" s="290" t="str">
        <f t="shared" si="146"/>
        <v>RC147</v>
      </c>
      <c r="G1475" s="415" t="b">
        <f>_xlfn.XLOOKUP(F1475,Tabla13[Id Riesgo],Tabla13[Registro diligenciado],FALSE,1)</f>
        <v>0</v>
      </c>
      <c r="H1475" s="290" t="str">
        <f>IF(G1475,_xlfn.XLOOKUP(F1475,Tabla6[Id Riesgo],Tabla6[DESCRIPCIÓN DEL RIESGO],FALSE,1),"")</f>
        <v/>
      </c>
      <c r="I1475" s="327" t="str">
        <f>_xlfn.XLOOKUP(Tabla135[[#This Row],[Id Riesgo]],Tabla13[Id Riesgo],Tabla13[Probabilidad])</f>
        <v/>
      </c>
      <c r="J1475" s="327" t="str">
        <f>_xlfn.XLOOKUP(Tabla135[[#This Row],[Id Riesgo]],Tabla13[Id Riesgo],Tabla13[Porcentaje Impacto],"",1)</f>
        <v/>
      </c>
      <c r="K1475" s="311">
        <v>4</v>
      </c>
      <c r="L1475" s="314"/>
      <c r="M1475" s="314"/>
      <c r="N1475" s="314"/>
      <c r="O1475" s="295"/>
      <c r="P1475" s="314"/>
      <c r="Q1475" s="328" t="str">
        <f>_xlfn.TEXTJOIN(" ",TRUE,Tabla135[[#This Row],[Actividad - Acción ¿Qué?
Inicia con verbo]],Tabla135[[#This Row],[Complemento
(Observaciones o desviaciones)]])</f>
        <v/>
      </c>
      <c r="R1475" s="295"/>
      <c r="S1475" s="327" t="str">
        <f>_xlfn.XLOOKUP(Tabla135[[#This Row],[Tipo de control]],Tabla7[Tipo de control],Tabla7[Peso],"",1)</f>
        <v/>
      </c>
      <c r="T1475" s="290" t="str">
        <f>_xlfn.XLOOKUP(Tabla135[[#This Row],[Tipo de control]],Tabla7[Tipo de control],Tabla7[Afectación matriz],"",1)</f>
        <v/>
      </c>
      <c r="U1475" s="295"/>
      <c r="V1475" s="327" t="str">
        <f>_xlfn.XLOOKUP(Tabla135[[#This Row],[Implementación]],Tabla11[Implementación],Tabla11[Peso],"",1)</f>
        <v/>
      </c>
      <c r="W1475" s="295"/>
      <c r="X1475" s="295"/>
      <c r="Y1475" s="295"/>
      <c r="Z1475" s="295"/>
      <c r="AA1475" s="310" t="str">
        <f>IFERROR(Tabla135[[#This Row],[Peso del control]]+Tabla135[[#This Row],[Peso de la implementación]],"")</f>
        <v/>
      </c>
      <c r="AB1475" s="310" t="str" cm="1">
        <f t="array" ref="AB1475">IFERROR(IF(Tabla135[[#This Row],[Registro diligenciado]]=TRUE,_xlfn.IFS(AND(Tabla135[[#This Row],[No. de Control]]=1,Tabla135[[#This Row],[Desplazamiento en la Matriz]]="Probabilidad"),D1475-(D1475*Tabla135[[#This Row],[Valor del control]]),AND(Tabla135[[#This Row],[No. de Control]]&gt;1,Tabla135[[#This Row],[Desplazamiento en la Matriz]]="Probabilidad"),AB1474-(AB1474*Tabla135[[#This Row],[Valor del control]]),AND(Tabla135[[#This Row],[No. de Control]]=1,Tabla135[[#This Row],[Desplazamiento en la Matriz]]="Impacto"),D1475,AND(Tabla135[[#This Row],[No. de Control]]&gt;1,Tabla135[[#This Row],[Desplazamiento en la Matriz]]="Impacto"),AB1474),""),"")</f>
        <v/>
      </c>
      <c r="AC1475" s="310" t="str" cm="1">
        <f t="array" ref="AC1475">IFERROR(IF(Tabla135[[#This Row],[Registro diligenciado]]=TRUE,_xlfn.IFS(AND(Tabla135[[#This Row],[No. de Control]]=1,Tabla135[[#This Row],[Desplazamiento en la Matriz]]="Impacto"),E1475-(E1475*Tabla135[[#This Row],[Valor del control]]),AND(Tabla135[[#This Row],[No. de Control]]&gt;1,Tabla135[[#This Row],[Desplazamiento en la Matriz]]="Impacto"),AC1474-(AC1474*Tabla135[[#This Row],[Valor del control]]),AND(Tabla135[[#This Row],[No. de Control]]=1,Tabla135[[#This Row],[Desplazamiento en la Matriz]]="Probabilidad"),E1475,AND(Tabla135[[#This Row],[No. de Control]]&gt;1,Tabla135[[#This Row],[Desplazamiento en la Matriz]]="Probabilidad"),AC1474),""),"")</f>
        <v/>
      </c>
      <c r="AD1475" s="310">
        <f>IFERROR(_xlfn.MINIFS(Tabla135[Probabilidad residual],Tabla135[Id Riesgo],Tabla135[[#This Row],[Id Riesgo]]),"")</f>
        <v>0</v>
      </c>
      <c r="AE1475" s="310">
        <f>IFERROR(_xlfn.MINIFS(Tabla135[Impacto residual],Tabla135[Id Riesgo],Tabla135[[#This Row],[Id Riesgo]]),"")</f>
        <v>0</v>
      </c>
      <c r="AF1475" s="310" t="str" cm="1">
        <f t="array" ref="AF147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75" s="310" t="str" cm="1">
        <f t="array" ref="AG147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7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75" s="213"/>
      <c r="AJ1475" s="727">
        <f>_xlfn.MINIFS(Tabla135[Probabilidad residual],Tabla135[Id Riesgo],Tabla135[[#This Row],[Id Riesgo]])</f>
        <v>0</v>
      </c>
      <c r="AK1475" s="727">
        <f>_xlfn.MINIFS(Tabla135[Impacto residual],Tabla135[Id Riesgo],Tabla135[[#This Row],[Id Riesgo]])</f>
        <v>0</v>
      </c>
      <c r="AL1475" s="727"/>
      <c r="AM1475" s="727"/>
      <c r="AN1475" s="213"/>
      <c r="AO1475" s="213"/>
      <c r="AP1475" s="213"/>
      <c r="AQ1475" s="213"/>
      <c r="AR1475" s="213"/>
      <c r="AS1475" s="213"/>
      <c r="AT1475" s="213"/>
      <c r="AU1475" s="213"/>
      <c r="AV1475" s="213"/>
      <c r="AW1475" s="213"/>
      <c r="AX1475" s="213"/>
      <c r="AY1475" s="213"/>
    </row>
    <row r="1476" spans="1:51" ht="14.6" x14ac:dyDescent="0.4">
      <c r="A1476" s="735" t="str">
        <f>Tabla135[[#This Row],[Id Riesgo]]</f>
        <v>RC147</v>
      </c>
      <c r="B1476" s="736" t="str">
        <f>Tabla135[[#This Row],[Riesgo]]</f>
        <v/>
      </c>
      <c r="C1476" s="742" t="b">
        <f>Tabla135[[#This Row],[Identificado en paso 1 y 2?]]</f>
        <v>0</v>
      </c>
      <c r="D1476" s="727" t="str">
        <f>_xlfn.XLOOKUP(Tabla135[[#This Row],[Id Riesgo]],Tabla13[Id Riesgo],Tabla13[Probabilidad],"",1)</f>
        <v/>
      </c>
      <c r="E1476" s="727" t="str">
        <f>IF(C1476=TRUE,_xlfn.XLOOKUP(Tabla135[[#This Row],[Id Riesgo]],Tabla13[Id Riesgo],Tabla13[Porcentaje Impacto],"",1),"")</f>
        <v/>
      </c>
      <c r="F1476" s="290" t="str">
        <f t="shared" si="146"/>
        <v>RC147</v>
      </c>
      <c r="G1476" s="415" t="b">
        <f>_xlfn.XLOOKUP(F1476,Tabla13[Id Riesgo],Tabla13[Registro diligenciado],FALSE,1)</f>
        <v>0</v>
      </c>
      <c r="H1476" s="290" t="str">
        <f>IF(G1476,_xlfn.XLOOKUP(F1476,Tabla6[Id Riesgo],Tabla6[DESCRIPCIÓN DEL RIESGO],FALSE,1),"")</f>
        <v/>
      </c>
      <c r="I1476" s="327" t="str">
        <f>_xlfn.XLOOKUP(Tabla135[[#This Row],[Id Riesgo]],Tabla13[Id Riesgo],Tabla13[Probabilidad])</f>
        <v/>
      </c>
      <c r="J1476" s="327" t="str">
        <f>_xlfn.XLOOKUP(Tabla135[[#This Row],[Id Riesgo]],Tabla13[Id Riesgo],Tabla13[Porcentaje Impacto],"",1)</f>
        <v/>
      </c>
      <c r="K1476" s="311">
        <v>5</v>
      </c>
      <c r="L1476" s="314"/>
      <c r="M1476" s="314"/>
      <c r="N1476" s="314"/>
      <c r="O1476" s="295"/>
      <c r="P1476" s="314"/>
      <c r="Q1476" s="328" t="str">
        <f>_xlfn.TEXTJOIN(" ",TRUE,Tabla135[[#This Row],[Actividad - Acción ¿Qué?
Inicia con verbo]],Tabla135[[#This Row],[Complemento
(Observaciones o desviaciones)]])</f>
        <v/>
      </c>
      <c r="R1476" s="295"/>
      <c r="S1476" s="327" t="str">
        <f>_xlfn.XLOOKUP(Tabla135[[#This Row],[Tipo de control]],Tabla7[Tipo de control],Tabla7[Peso],"",1)</f>
        <v/>
      </c>
      <c r="T1476" s="290" t="str">
        <f>_xlfn.XLOOKUP(Tabla135[[#This Row],[Tipo de control]],Tabla7[Tipo de control],Tabla7[Afectación matriz],"",1)</f>
        <v/>
      </c>
      <c r="U1476" s="295"/>
      <c r="V1476" s="327" t="str">
        <f>_xlfn.XLOOKUP(Tabla135[[#This Row],[Implementación]],Tabla11[Implementación],Tabla11[Peso],"",1)</f>
        <v/>
      </c>
      <c r="W1476" s="295"/>
      <c r="X1476" s="295"/>
      <c r="Y1476" s="295"/>
      <c r="Z1476" s="295"/>
      <c r="AA1476" s="310" t="str">
        <f>IFERROR(Tabla135[[#This Row],[Peso del control]]+Tabla135[[#This Row],[Peso de la implementación]],"")</f>
        <v/>
      </c>
      <c r="AB1476" s="310" t="str" cm="1">
        <f t="array" ref="AB1476">IFERROR(IF(Tabla135[[#This Row],[Registro diligenciado]]=TRUE,_xlfn.IFS(AND(Tabla135[[#This Row],[No. de Control]]=1,Tabla135[[#This Row],[Desplazamiento en la Matriz]]="Probabilidad"),D1476-(D1476*Tabla135[[#This Row],[Valor del control]]),AND(Tabla135[[#This Row],[No. de Control]]&gt;1,Tabla135[[#This Row],[Desplazamiento en la Matriz]]="Probabilidad"),AB1475-(AB1475*Tabla135[[#This Row],[Valor del control]]),AND(Tabla135[[#This Row],[No. de Control]]=1,Tabla135[[#This Row],[Desplazamiento en la Matriz]]="Impacto"),D1476,AND(Tabla135[[#This Row],[No. de Control]]&gt;1,Tabla135[[#This Row],[Desplazamiento en la Matriz]]="Impacto"),AB1475),""),"")</f>
        <v/>
      </c>
      <c r="AC1476" s="310" t="str" cm="1">
        <f t="array" ref="AC1476">IFERROR(IF(Tabla135[[#This Row],[Registro diligenciado]]=TRUE,_xlfn.IFS(AND(Tabla135[[#This Row],[No. de Control]]=1,Tabla135[[#This Row],[Desplazamiento en la Matriz]]="Impacto"),E1476-(E1476*Tabla135[[#This Row],[Valor del control]]),AND(Tabla135[[#This Row],[No. de Control]]&gt;1,Tabla135[[#This Row],[Desplazamiento en la Matriz]]="Impacto"),AC1475-(AC1475*Tabla135[[#This Row],[Valor del control]]),AND(Tabla135[[#This Row],[No. de Control]]=1,Tabla135[[#This Row],[Desplazamiento en la Matriz]]="Probabilidad"),E1476,AND(Tabla135[[#This Row],[No. de Control]]&gt;1,Tabla135[[#This Row],[Desplazamiento en la Matriz]]="Probabilidad"),AC1475),""),"")</f>
        <v/>
      </c>
      <c r="AD1476" s="310">
        <f>IFERROR(_xlfn.MINIFS(Tabla135[Probabilidad residual],Tabla135[Id Riesgo],Tabla135[[#This Row],[Id Riesgo]]),"")</f>
        <v>0</v>
      </c>
      <c r="AE1476" s="310">
        <f>IFERROR(_xlfn.MINIFS(Tabla135[Impacto residual],Tabla135[Id Riesgo],Tabla135[[#This Row],[Id Riesgo]]),"")</f>
        <v>0</v>
      </c>
      <c r="AF1476" s="310" t="str" cm="1">
        <f t="array" ref="AF147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76" s="310" t="str" cm="1">
        <f t="array" ref="AG147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7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76" s="213"/>
      <c r="AJ1476" s="727">
        <f>_xlfn.MINIFS(Tabla135[Probabilidad residual],Tabla135[Id Riesgo],Tabla135[[#This Row],[Id Riesgo]])</f>
        <v>0</v>
      </c>
      <c r="AK1476" s="727">
        <f>_xlfn.MINIFS(Tabla135[Impacto residual],Tabla135[Id Riesgo],Tabla135[[#This Row],[Id Riesgo]])</f>
        <v>0</v>
      </c>
      <c r="AL1476" s="727"/>
      <c r="AM1476" s="727"/>
      <c r="AN1476" s="213"/>
      <c r="AO1476" s="213"/>
      <c r="AP1476" s="213"/>
      <c r="AQ1476" s="213"/>
      <c r="AR1476" s="213"/>
      <c r="AS1476" s="213"/>
      <c r="AT1476" s="213"/>
      <c r="AU1476" s="213"/>
      <c r="AV1476" s="213"/>
      <c r="AW1476" s="213"/>
      <c r="AX1476" s="213"/>
      <c r="AY1476" s="213"/>
    </row>
    <row r="1477" spans="1:51" ht="14.6" x14ac:dyDescent="0.4">
      <c r="A1477" s="735" t="str">
        <f>Tabla135[[#This Row],[Id Riesgo]]</f>
        <v>RC147</v>
      </c>
      <c r="B1477" s="736" t="str">
        <f>Tabla135[[#This Row],[Riesgo]]</f>
        <v/>
      </c>
      <c r="C1477" s="742" t="b">
        <f>Tabla135[[#This Row],[Identificado en paso 1 y 2?]]</f>
        <v>0</v>
      </c>
      <c r="D1477" s="727" t="str">
        <f>_xlfn.XLOOKUP(Tabla135[[#This Row],[Id Riesgo]],Tabla13[Id Riesgo],Tabla13[Probabilidad],"",1)</f>
        <v/>
      </c>
      <c r="E1477" s="727" t="str">
        <f>IF(C1477=TRUE,_xlfn.XLOOKUP(Tabla135[[#This Row],[Id Riesgo]],Tabla13[Id Riesgo],Tabla13[Porcentaje Impacto],"",1),"")</f>
        <v/>
      </c>
      <c r="F1477" s="290" t="str">
        <f t="shared" si="146"/>
        <v>RC147</v>
      </c>
      <c r="G1477" s="415" t="b">
        <f>_xlfn.XLOOKUP(F1477,Tabla13[Id Riesgo],Tabla13[Registro diligenciado],FALSE,1)</f>
        <v>0</v>
      </c>
      <c r="H1477" s="290" t="str">
        <f>IF(G1477,_xlfn.XLOOKUP(F1477,Tabla6[Id Riesgo],Tabla6[DESCRIPCIÓN DEL RIESGO],FALSE,1),"")</f>
        <v/>
      </c>
      <c r="I1477" s="327" t="str">
        <f>_xlfn.XLOOKUP(Tabla135[[#This Row],[Id Riesgo]],Tabla13[Id Riesgo],Tabla13[Probabilidad])</f>
        <v/>
      </c>
      <c r="J1477" s="327" t="str">
        <f>_xlfn.XLOOKUP(Tabla135[[#This Row],[Id Riesgo]],Tabla13[Id Riesgo],Tabla13[Porcentaje Impacto],"",1)</f>
        <v/>
      </c>
      <c r="K1477" s="311">
        <v>6</v>
      </c>
      <c r="L1477" s="314"/>
      <c r="M1477" s="314"/>
      <c r="N1477" s="314"/>
      <c r="O1477" s="295"/>
      <c r="P1477" s="314"/>
      <c r="Q1477" s="328" t="str">
        <f>_xlfn.TEXTJOIN(" ",TRUE,Tabla135[[#This Row],[Actividad - Acción ¿Qué?
Inicia con verbo]],Tabla135[[#This Row],[Complemento
(Observaciones o desviaciones)]])</f>
        <v/>
      </c>
      <c r="R1477" s="295"/>
      <c r="S1477" s="327" t="str">
        <f>_xlfn.XLOOKUP(Tabla135[[#This Row],[Tipo de control]],Tabla7[Tipo de control],Tabla7[Peso],"",1)</f>
        <v/>
      </c>
      <c r="T1477" s="290" t="str">
        <f>_xlfn.XLOOKUP(Tabla135[[#This Row],[Tipo de control]],Tabla7[Tipo de control],Tabla7[Afectación matriz],"",1)</f>
        <v/>
      </c>
      <c r="U1477" s="295"/>
      <c r="V1477" s="327" t="str">
        <f>_xlfn.XLOOKUP(Tabla135[[#This Row],[Implementación]],Tabla11[Implementación],Tabla11[Peso],"",1)</f>
        <v/>
      </c>
      <c r="W1477" s="295"/>
      <c r="X1477" s="295"/>
      <c r="Y1477" s="295"/>
      <c r="Z1477" s="295"/>
      <c r="AA1477" s="310" t="str">
        <f>IFERROR(Tabla135[[#This Row],[Peso del control]]+Tabla135[[#This Row],[Peso de la implementación]],"")</f>
        <v/>
      </c>
      <c r="AB1477" s="310" t="str" cm="1">
        <f t="array" ref="AB1477">IFERROR(IF(Tabla135[[#This Row],[Registro diligenciado]]=TRUE,_xlfn.IFS(AND(Tabla135[[#This Row],[No. de Control]]=1,Tabla135[[#This Row],[Desplazamiento en la Matriz]]="Probabilidad"),D1477-(D1477*Tabla135[[#This Row],[Valor del control]]),AND(Tabla135[[#This Row],[No. de Control]]&gt;1,Tabla135[[#This Row],[Desplazamiento en la Matriz]]="Probabilidad"),AB1476-(AB1476*Tabla135[[#This Row],[Valor del control]]),AND(Tabla135[[#This Row],[No. de Control]]=1,Tabla135[[#This Row],[Desplazamiento en la Matriz]]="Impacto"),D1477,AND(Tabla135[[#This Row],[No. de Control]]&gt;1,Tabla135[[#This Row],[Desplazamiento en la Matriz]]="Impacto"),AB1476),""),"")</f>
        <v/>
      </c>
      <c r="AC1477" s="310" t="str" cm="1">
        <f t="array" ref="AC1477">IFERROR(IF(Tabla135[[#This Row],[Registro diligenciado]]=TRUE,_xlfn.IFS(AND(Tabla135[[#This Row],[No. de Control]]=1,Tabla135[[#This Row],[Desplazamiento en la Matriz]]="Impacto"),E1477-(E1477*Tabla135[[#This Row],[Valor del control]]),AND(Tabla135[[#This Row],[No. de Control]]&gt;1,Tabla135[[#This Row],[Desplazamiento en la Matriz]]="Impacto"),AC1476-(AC1476*Tabla135[[#This Row],[Valor del control]]),AND(Tabla135[[#This Row],[No. de Control]]=1,Tabla135[[#This Row],[Desplazamiento en la Matriz]]="Probabilidad"),E1477,AND(Tabla135[[#This Row],[No. de Control]]&gt;1,Tabla135[[#This Row],[Desplazamiento en la Matriz]]="Probabilidad"),AC1476),""),"")</f>
        <v/>
      </c>
      <c r="AD1477" s="310">
        <f>IFERROR(_xlfn.MINIFS(Tabla135[Probabilidad residual],Tabla135[Id Riesgo],Tabla135[[#This Row],[Id Riesgo]]),"")</f>
        <v>0</v>
      </c>
      <c r="AE1477" s="310">
        <f>IFERROR(_xlfn.MINIFS(Tabla135[Impacto residual],Tabla135[Id Riesgo],Tabla135[[#This Row],[Id Riesgo]]),"")</f>
        <v>0</v>
      </c>
      <c r="AF1477" s="310" t="str" cm="1">
        <f t="array" ref="AF147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77" s="310" t="str" cm="1">
        <f t="array" ref="AG147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7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77" s="213"/>
      <c r="AJ1477" s="727">
        <f>_xlfn.MINIFS(Tabla135[Probabilidad residual],Tabla135[Id Riesgo],Tabla135[[#This Row],[Id Riesgo]])</f>
        <v>0</v>
      </c>
      <c r="AK1477" s="727">
        <f>_xlfn.MINIFS(Tabla135[Impacto residual],Tabla135[Id Riesgo],Tabla135[[#This Row],[Id Riesgo]])</f>
        <v>0</v>
      </c>
      <c r="AL1477" s="727"/>
      <c r="AM1477" s="727"/>
      <c r="AN1477" s="213"/>
      <c r="AO1477" s="213"/>
      <c r="AP1477" s="213"/>
      <c r="AQ1477" s="213"/>
      <c r="AR1477" s="213"/>
      <c r="AS1477" s="213"/>
      <c r="AT1477" s="213"/>
      <c r="AU1477" s="213"/>
      <c r="AV1477" s="213"/>
      <c r="AW1477" s="213"/>
      <c r="AX1477" s="213"/>
      <c r="AY1477" s="213"/>
    </row>
    <row r="1478" spans="1:51" ht="14.6" x14ac:dyDescent="0.4">
      <c r="A1478" s="735" t="str">
        <f>Tabla135[[#This Row],[Id Riesgo]]</f>
        <v>RC147</v>
      </c>
      <c r="B1478" s="736" t="str">
        <f>Tabla135[[#This Row],[Riesgo]]</f>
        <v/>
      </c>
      <c r="C1478" s="742" t="b">
        <f>Tabla135[[#This Row],[Identificado en paso 1 y 2?]]</f>
        <v>0</v>
      </c>
      <c r="D1478" s="727" t="str">
        <f>_xlfn.XLOOKUP(Tabla135[[#This Row],[Id Riesgo]],Tabla13[Id Riesgo],Tabla13[Probabilidad],"",1)</f>
        <v/>
      </c>
      <c r="E1478" s="727" t="str">
        <f>IF(C1478=TRUE,_xlfn.XLOOKUP(Tabla135[[#This Row],[Id Riesgo]],Tabla13[Id Riesgo],Tabla13[Porcentaje Impacto],"",1),"")</f>
        <v/>
      </c>
      <c r="F1478" s="290" t="str">
        <f t="shared" si="146"/>
        <v>RC147</v>
      </c>
      <c r="G1478" s="415" t="b">
        <f>_xlfn.XLOOKUP(F1478,Tabla13[Id Riesgo],Tabla13[Registro diligenciado],FALSE,1)</f>
        <v>0</v>
      </c>
      <c r="H1478" s="290" t="str">
        <f>IF(G1478,_xlfn.XLOOKUP(F1478,Tabla6[Id Riesgo],Tabla6[DESCRIPCIÓN DEL RIESGO],FALSE,1),"")</f>
        <v/>
      </c>
      <c r="I1478" s="327" t="str">
        <f>_xlfn.XLOOKUP(Tabla135[[#This Row],[Id Riesgo]],Tabla13[Id Riesgo],Tabla13[Probabilidad])</f>
        <v/>
      </c>
      <c r="J1478" s="327" t="str">
        <f>_xlfn.XLOOKUP(Tabla135[[#This Row],[Id Riesgo]],Tabla13[Id Riesgo],Tabla13[Porcentaje Impacto],"",1)</f>
        <v/>
      </c>
      <c r="K1478" s="311">
        <v>7</v>
      </c>
      <c r="L1478" s="314"/>
      <c r="M1478" s="314"/>
      <c r="N1478" s="314"/>
      <c r="O1478" s="295"/>
      <c r="P1478" s="314"/>
      <c r="Q1478" s="328" t="str">
        <f>_xlfn.TEXTJOIN(" ",TRUE,Tabla135[[#This Row],[Actividad - Acción ¿Qué?
Inicia con verbo]],Tabla135[[#This Row],[Complemento
(Observaciones o desviaciones)]])</f>
        <v/>
      </c>
      <c r="R1478" s="295"/>
      <c r="S1478" s="327" t="str">
        <f>_xlfn.XLOOKUP(Tabla135[[#This Row],[Tipo de control]],Tabla7[Tipo de control],Tabla7[Peso],"",1)</f>
        <v/>
      </c>
      <c r="T1478" s="290" t="str">
        <f>_xlfn.XLOOKUP(Tabla135[[#This Row],[Tipo de control]],Tabla7[Tipo de control],Tabla7[Afectación matriz],"",1)</f>
        <v/>
      </c>
      <c r="U1478" s="295"/>
      <c r="V1478" s="327" t="str">
        <f>_xlfn.XLOOKUP(Tabla135[[#This Row],[Implementación]],Tabla11[Implementación],Tabla11[Peso],"",1)</f>
        <v/>
      </c>
      <c r="W1478" s="295"/>
      <c r="X1478" s="295"/>
      <c r="Y1478" s="295"/>
      <c r="Z1478" s="295"/>
      <c r="AA1478" s="310" t="str">
        <f>IFERROR(Tabla135[[#This Row],[Peso del control]]+Tabla135[[#This Row],[Peso de la implementación]],"")</f>
        <v/>
      </c>
      <c r="AB1478" s="310" t="str" cm="1">
        <f t="array" ref="AB1478">IFERROR(IF(Tabla135[[#This Row],[Registro diligenciado]]=TRUE,_xlfn.IFS(AND(Tabla135[[#This Row],[No. de Control]]=1,Tabla135[[#This Row],[Desplazamiento en la Matriz]]="Probabilidad"),D1478-(D1478*Tabla135[[#This Row],[Valor del control]]),AND(Tabla135[[#This Row],[No. de Control]]&gt;1,Tabla135[[#This Row],[Desplazamiento en la Matriz]]="Probabilidad"),AB1477-(AB1477*Tabla135[[#This Row],[Valor del control]]),AND(Tabla135[[#This Row],[No. de Control]]=1,Tabla135[[#This Row],[Desplazamiento en la Matriz]]="Impacto"),D1478,AND(Tabla135[[#This Row],[No. de Control]]&gt;1,Tabla135[[#This Row],[Desplazamiento en la Matriz]]="Impacto"),AB1477),""),"")</f>
        <v/>
      </c>
      <c r="AC1478" s="310" t="str" cm="1">
        <f t="array" ref="AC1478">IFERROR(IF(Tabla135[[#This Row],[Registro diligenciado]]=TRUE,_xlfn.IFS(AND(Tabla135[[#This Row],[No. de Control]]=1,Tabla135[[#This Row],[Desplazamiento en la Matriz]]="Impacto"),E1478-(E1478*Tabla135[[#This Row],[Valor del control]]),AND(Tabla135[[#This Row],[No. de Control]]&gt;1,Tabla135[[#This Row],[Desplazamiento en la Matriz]]="Impacto"),AC1477-(AC1477*Tabla135[[#This Row],[Valor del control]]),AND(Tabla135[[#This Row],[No. de Control]]=1,Tabla135[[#This Row],[Desplazamiento en la Matriz]]="Probabilidad"),E1478,AND(Tabla135[[#This Row],[No. de Control]]&gt;1,Tabla135[[#This Row],[Desplazamiento en la Matriz]]="Probabilidad"),AC1477),""),"")</f>
        <v/>
      </c>
      <c r="AD1478" s="310">
        <f>IFERROR(_xlfn.MINIFS(Tabla135[Probabilidad residual],Tabla135[Id Riesgo],Tabla135[[#This Row],[Id Riesgo]]),"")</f>
        <v>0</v>
      </c>
      <c r="AE1478" s="310">
        <f>IFERROR(_xlfn.MINIFS(Tabla135[Impacto residual],Tabla135[Id Riesgo],Tabla135[[#This Row],[Id Riesgo]]),"")</f>
        <v>0</v>
      </c>
      <c r="AF1478" s="310" t="str" cm="1">
        <f t="array" ref="AF147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78" s="310" t="str" cm="1">
        <f t="array" ref="AG147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7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78" s="213"/>
      <c r="AJ1478" s="727">
        <f>_xlfn.MINIFS(Tabla135[Probabilidad residual],Tabla135[Id Riesgo],Tabla135[[#This Row],[Id Riesgo]])</f>
        <v>0</v>
      </c>
      <c r="AK1478" s="727">
        <f>_xlfn.MINIFS(Tabla135[Impacto residual],Tabla135[Id Riesgo],Tabla135[[#This Row],[Id Riesgo]])</f>
        <v>0</v>
      </c>
      <c r="AL1478" s="727"/>
      <c r="AM1478" s="727"/>
      <c r="AN1478" s="213"/>
      <c r="AO1478" s="213"/>
      <c r="AP1478" s="213"/>
      <c r="AQ1478" s="213"/>
      <c r="AR1478" s="213"/>
      <c r="AS1478" s="213"/>
      <c r="AT1478" s="213"/>
      <c r="AU1478" s="213"/>
      <c r="AV1478" s="213"/>
      <c r="AW1478" s="213"/>
      <c r="AX1478" s="213"/>
      <c r="AY1478" s="213"/>
    </row>
    <row r="1479" spans="1:51" ht="14.6" x14ac:dyDescent="0.4">
      <c r="A1479" s="735" t="str">
        <f>Tabla135[[#This Row],[Id Riesgo]]</f>
        <v>RC147</v>
      </c>
      <c r="B1479" s="736" t="str">
        <f>Tabla135[[#This Row],[Riesgo]]</f>
        <v/>
      </c>
      <c r="C1479" s="742" t="b">
        <f>Tabla135[[#This Row],[Identificado en paso 1 y 2?]]</f>
        <v>0</v>
      </c>
      <c r="D1479" s="727" t="str">
        <f>_xlfn.XLOOKUP(Tabla135[[#This Row],[Id Riesgo]],Tabla13[Id Riesgo],Tabla13[Probabilidad],"",1)</f>
        <v/>
      </c>
      <c r="E1479" s="727" t="str">
        <f>IF(C1479=TRUE,_xlfn.XLOOKUP(Tabla135[[#This Row],[Id Riesgo]],Tabla13[Id Riesgo],Tabla13[Porcentaje Impacto],"",1),"")</f>
        <v/>
      </c>
      <c r="F1479" s="290" t="str">
        <f t="shared" si="146"/>
        <v>RC147</v>
      </c>
      <c r="G1479" s="415" t="b">
        <f>_xlfn.XLOOKUP(F1479,Tabla13[Id Riesgo],Tabla13[Registro diligenciado],FALSE,1)</f>
        <v>0</v>
      </c>
      <c r="H1479" s="290" t="str">
        <f>IF(G1479,_xlfn.XLOOKUP(F1479,Tabla6[Id Riesgo],Tabla6[DESCRIPCIÓN DEL RIESGO],FALSE,1),"")</f>
        <v/>
      </c>
      <c r="I1479" s="327" t="str">
        <f>_xlfn.XLOOKUP(Tabla135[[#This Row],[Id Riesgo]],Tabla13[Id Riesgo],Tabla13[Probabilidad])</f>
        <v/>
      </c>
      <c r="J1479" s="327" t="str">
        <f>_xlfn.XLOOKUP(Tabla135[[#This Row],[Id Riesgo]],Tabla13[Id Riesgo],Tabla13[Porcentaje Impacto],"",1)</f>
        <v/>
      </c>
      <c r="K1479" s="311">
        <v>8</v>
      </c>
      <c r="L1479" s="314"/>
      <c r="M1479" s="314"/>
      <c r="N1479" s="314"/>
      <c r="O1479" s="295"/>
      <c r="P1479" s="314"/>
      <c r="Q1479" s="328" t="str">
        <f>_xlfn.TEXTJOIN(" ",TRUE,Tabla135[[#This Row],[Actividad - Acción ¿Qué?
Inicia con verbo]],Tabla135[[#This Row],[Complemento
(Observaciones o desviaciones)]])</f>
        <v/>
      </c>
      <c r="R1479" s="295"/>
      <c r="S1479" s="327" t="str">
        <f>_xlfn.XLOOKUP(Tabla135[[#This Row],[Tipo de control]],Tabla7[Tipo de control],Tabla7[Peso],"",1)</f>
        <v/>
      </c>
      <c r="T1479" s="290" t="str">
        <f>_xlfn.XLOOKUP(Tabla135[[#This Row],[Tipo de control]],Tabla7[Tipo de control],Tabla7[Afectación matriz],"",1)</f>
        <v/>
      </c>
      <c r="U1479" s="295"/>
      <c r="V1479" s="327" t="str">
        <f>_xlfn.XLOOKUP(Tabla135[[#This Row],[Implementación]],Tabla11[Implementación],Tabla11[Peso],"",1)</f>
        <v/>
      </c>
      <c r="W1479" s="295"/>
      <c r="X1479" s="295"/>
      <c r="Y1479" s="295"/>
      <c r="Z1479" s="295"/>
      <c r="AA1479" s="310" t="str">
        <f>IFERROR(Tabla135[[#This Row],[Peso del control]]+Tabla135[[#This Row],[Peso de la implementación]],"")</f>
        <v/>
      </c>
      <c r="AB1479" s="310" t="str" cm="1">
        <f t="array" ref="AB1479">IFERROR(IF(Tabla135[[#This Row],[Registro diligenciado]]=TRUE,_xlfn.IFS(AND(Tabla135[[#This Row],[No. de Control]]=1,Tabla135[[#This Row],[Desplazamiento en la Matriz]]="Probabilidad"),D1479-(D1479*Tabla135[[#This Row],[Valor del control]]),AND(Tabla135[[#This Row],[No. de Control]]&gt;1,Tabla135[[#This Row],[Desplazamiento en la Matriz]]="Probabilidad"),AB1478-(AB1478*Tabla135[[#This Row],[Valor del control]]),AND(Tabla135[[#This Row],[No. de Control]]=1,Tabla135[[#This Row],[Desplazamiento en la Matriz]]="Impacto"),D1479,AND(Tabla135[[#This Row],[No. de Control]]&gt;1,Tabla135[[#This Row],[Desplazamiento en la Matriz]]="Impacto"),AB1478),""),"")</f>
        <v/>
      </c>
      <c r="AC1479" s="310" t="str" cm="1">
        <f t="array" ref="AC1479">IFERROR(IF(Tabla135[[#This Row],[Registro diligenciado]]=TRUE,_xlfn.IFS(AND(Tabla135[[#This Row],[No. de Control]]=1,Tabla135[[#This Row],[Desplazamiento en la Matriz]]="Impacto"),E1479-(E1479*Tabla135[[#This Row],[Valor del control]]),AND(Tabla135[[#This Row],[No. de Control]]&gt;1,Tabla135[[#This Row],[Desplazamiento en la Matriz]]="Impacto"),AC1478-(AC1478*Tabla135[[#This Row],[Valor del control]]),AND(Tabla135[[#This Row],[No. de Control]]=1,Tabla135[[#This Row],[Desplazamiento en la Matriz]]="Probabilidad"),E1479,AND(Tabla135[[#This Row],[No. de Control]]&gt;1,Tabla135[[#This Row],[Desplazamiento en la Matriz]]="Probabilidad"),AC1478),""),"")</f>
        <v/>
      </c>
      <c r="AD1479" s="310">
        <f>IFERROR(_xlfn.MINIFS(Tabla135[Probabilidad residual],Tabla135[Id Riesgo],Tabla135[[#This Row],[Id Riesgo]]),"")</f>
        <v>0</v>
      </c>
      <c r="AE1479" s="310">
        <f>IFERROR(_xlfn.MINIFS(Tabla135[Impacto residual],Tabla135[Id Riesgo],Tabla135[[#This Row],[Id Riesgo]]),"")</f>
        <v>0</v>
      </c>
      <c r="AF1479" s="310" t="str" cm="1">
        <f t="array" ref="AF147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79" s="310" t="str" cm="1">
        <f t="array" ref="AG147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7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79" s="213"/>
      <c r="AJ1479" s="727">
        <f>_xlfn.MINIFS(Tabla135[Probabilidad residual],Tabla135[Id Riesgo],Tabla135[[#This Row],[Id Riesgo]])</f>
        <v>0</v>
      </c>
      <c r="AK1479" s="727">
        <f>_xlfn.MINIFS(Tabla135[Impacto residual],Tabla135[Id Riesgo],Tabla135[[#This Row],[Id Riesgo]])</f>
        <v>0</v>
      </c>
      <c r="AL1479" s="727"/>
      <c r="AM1479" s="727"/>
      <c r="AN1479" s="213"/>
      <c r="AO1479" s="213"/>
      <c r="AP1479" s="213"/>
      <c r="AQ1479" s="213"/>
      <c r="AR1479" s="213"/>
      <c r="AS1479" s="213"/>
      <c r="AT1479" s="213"/>
      <c r="AU1479" s="213"/>
      <c r="AV1479" s="213"/>
      <c r="AW1479" s="213"/>
      <c r="AX1479" s="213"/>
      <c r="AY1479" s="213"/>
    </row>
    <row r="1480" spans="1:51" ht="14.6" x14ac:dyDescent="0.4">
      <c r="A1480" s="735" t="str">
        <f>Tabla135[[#This Row],[Id Riesgo]]</f>
        <v>RC147</v>
      </c>
      <c r="B1480" s="736" t="str">
        <f>Tabla135[[#This Row],[Riesgo]]</f>
        <v/>
      </c>
      <c r="C1480" s="742" t="b">
        <f>Tabla135[[#This Row],[Identificado en paso 1 y 2?]]</f>
        <v>0</v>
      </c>
      <c r="D1480" s="727" t="str">
        <f>_xlfn.XLOOKUP(Tabla135[[#This Row],[Id Riesgo]],Tabla13[Id Riesgo],Tabla13[Probabilidad],"",1)</f>
        <v/>
      </c>
      <c r="E1480" s="727" t="str">
        <f>IF(C1480=TRUE,_xlfn.XLOOKUP(Tabla135[[#This Row],[Id Riesgo]],Tabla13[Id Riesgo],Tabla13[Porcentaje Impacto],"",1),"")</f>
        <v/>
      </c>
      <c r="F1480" s="290" t="str">
        <f t="shared" si="146"/>
        <v>RC147</v>
      </c>
      <c r="G1480" s="415" t="b">
        <f>_xlfn.XLOOKUP(F1480,Tabla13[Id Riesgo],Tabla13[Registro diligenciado],FALSE,1)</f>
        <v>0</v>
      </c>
      <c r="H1480" s="290" t="str">
        <f>IF(G1480,_xlfn.XLOOKUP(F1480,Tabla6[Id Riesgo],Tabla6[DESCRIPCIÓN DEL RIESGO],FALSE,1),"")</f>
        <v/>
      </c>
      <c r="I1480" s="327" t="str">
        <f>_xlfn.XLOOKUP(Tabla135[[#This Row],[Id Riesgo]],Tabla13[Id Riesgo],Tabla13[Probabilidad])</f>
        <v/>
      </c>
      <c r="J1480" s="327" t="str">
        <f>_xlfn.XLOOKUP(Tabla135[[#This Row],[Id Riesgo]],Tabla13[Id Riesgo],Tabla13[Porcentaje Impacto],"",1)</f>
        <v/>
      </c>
      <c r="K1480" s="311">
        <v>9</v>
      </c>
      <c r="L1480" s="314"/>
      <c r="M1480" s="314"/>
      <c r="N1480" s="314"/>
      <c r="O1480" s="295"/>
      <c r="P1480" s="314"/>
      <c r="Q1480" s="328" t="str">
        <f>_xlfn.TEXTJOIN(" ",TRUE,Tabla135[[#This Row],[Actividad - Acción ¿Qué?
Inicia con verbo]],Tabla135[[#This Row],[Complemento
(Observaciones o desviaciones)]])</f>
        <v/>
      </c>
      <c r="R1480" s="295"/>
      <c r="S1480" s="327" t="str">
        <f>_xlfn.XLOOKUP(Tabla135[[#This Row],[Tipo de control]],Tabla7[Tipo de control],Tabla7[Peso],"",1)</f>
        <v/>
      </c>
      <c r="T1480" s="290" t="str">
        <f>_xlfn.XLOOKUP(Tabla135[[#This Row],[Tipo de control]],Tabla7[Tipo de control],Tabla7[Afectación matriz],"",1)</f>
        <v/>
      </c>
      <c r="U1480" s="295"/>
      <c r="V1480" s="327" t="str">
        <f>_xlfn.XLOOKUP(Tabla135[[#This Row],[Implementación]],Tabla11[Implementación],Tabla11[Peso],"",1)</f>
        <v/>
      </c>
      <c r="W1480" s="295"/>
      <c r="X1480" s="295"/>
      <c r="Y1480" s="295"/>
      <c r="Z1480" s="295"/>
      <c r="AA1480" s="310" t="str">
        <f>IFERROR(Tabla135[[#This Row],[Peso del control]]+Tabla135[[#This Row],[Peso de la implementación]],"")</f>
        <v/>
      </c>
      <c r="AB1480" s="310" t="str" cm="1">
        <f t="array" ref="AB1480">IFERROR(IF(Tabla135[[#This Row],[Registro diligenciado]]=TRUE,_xlfn.IFS(AND(Tabla135[[#This Row],[No. de Control]]=1,Tabla135[[#This Row],[Desplazamiento en la Matriz]]="Probabilidad"),D1480-(D1480*Tabla135[[#This Row],[Valor del control]]),AND(Tabla135[[#This Row],[No. de Control]]&gt;1,Tabla135[[#This Row],[Desplazamiento en la Matriz]]="Probabilidad"),AB1479-(AB1479*Tabla135[[#This Row],[Valor del control]]),AND(Tabla135[[#This Row],[No. de Control]]=1,Tabla135[[#This Row],[Desplazamiento en la Matriz]]="Impacto"),D1480,AND(Tabla135[[#This Row],[No. de Control]]&gt;1,Tabla135[[#This Row],[Desplazamiento en la Matriz]]="Impacto"),AB1479),""),"")</f>
        <v/>
      </c>
      <c r="AC1480" s="310" t="str" cm="1">
        <f t="array" ref="AC1480">IFERROR(IF(Tabla135[[#This Row],[Registro diligenciado]]=TRUE,_xlfn.IFS(AND(Tabla135[[#This Row],[No. de Control]]=1,Tabla135[[#This Row],[Desplazamiento en la Matriz]]="Impacto"),E1480-(E1480*Tabla135[[#This Row],[Valor del control]]),AND(Tabla135[[#This Row],[No. de Control]]&gt;1,Tabla135[[#This Row],[Desplazamiento en la Matriz]]="Impacto"),AC1479-(AC1479*Tabla135[[#This Row],[Valor del control]]),AND(Tabla135[[#This Row],[No. de Control]]=1,Tabla135[[#This Row],[Desplazamiento en la Matriz]]="Probabilidad"),E1480,AND(Tabla135[[#This Row],[No. de Control]]&gt;1,Tabla135[[#This Row],[Desplazamiento en la Matriz]]="Probabilidad"),AC1479),""),"")</f>
        <v/>
      </c>
      <c r="AD1480" s="310">
        <f>IFERROR(_xlfn.MINIFS(Tabla135[Probabilidad residual],Tabla135[Id Riesgo],Tabla135[[#This Row],[Id Riesgo]]),"")</f>
        <v>0</v>
      </c>
      <c r="AE1480" s="310">
        <f>IFERROR(_xlfn.MINIFS(Tabla135[Impacto residual],Tabla135[Id Riesgo],Tabla135[[#This Row],[Id Riesgo]]),"")</f>
        <v>0</v>
      </c>
      <c r="AF1480" s="310" t="str" cm="1">
        <f t="array" ref="AF148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80" s="310" t="str" cm="1">
        <f t="array" ref="AG148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8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80" s="213"/>
      <c r="AJ1480" s="727">
        <f>_xlfn.MINIFS(Tabla135[Probabilidad residual],Tabla135[Id Riesgo],Tabla135[[#This Row],[Id Riesgo]])</f>
        <v>0</v>
      </c>
      <c r="AK1480" s="727">
        <f>_xlfn.MINIFS(Tabla135[Impacto residual],Tabla135[Id Riesgo],Tabla135[[#This Row],[Id Riesgo]])</f>
        <v>0</v>
      </c>
      <c r="AL1480" s="727"/>
      <c r="AM1480" s="727"/>
      <c r="AN1480" s="213"/>
      <c r="AO1480" s="213"/>
      <c r="AP1480" s="213"/>
      <c r="AQ1480" s="213"/>
      <c r="AR1480" s="213"/>
      <c r="AS1480" s="213"/>
      <c r="AT1480" s="213"/>
      <c r="AU1480" s="213"/>
      <c r="AV1480" s="213"/>
      <c r="AW1480" s="213"/>
      <c r="AX1480" s="213"/>
      <c r="AY1480" s="213"/>
    </row>
    <row r="1481" spans="1:51" ht="14.6" x14ac:dyDescent="0.4">
      <c r="A1481" s="735" t="str">
        <f>Tabla135[[#This Row],[Id Riesgo]]</f>
        <v>RC147</v>
      </c>
      <c r="B1481" s="736" t="str">
        <f>Tabla135[[#This Row],[Riesgo]]</f>
        <v/>
      </c>
      <c r="C1481" s="742" t="b">
        <f>Tabla135[[#This Row],[Identificado en paso 1 y 2?]]</f>
        <v>0</v>
      </c>
      <c r="D1481" s="727" t="str">
        <f>_xlfn.XLOOKUP(Tabla135[[#This Row],[Id Riesgo]],Tabla13[Id Riesgo],Tabla13[Probabilidad],"",1)</f>
        <v/>
      </c>
      <c r="E1481" s="727" t="str">
        <f>IF(C1481=TRUE,_xlfn.XLOOKUP(Tabla135[[#This Row],[Id Riesgo]],Tabla13[Id Riesgo],Tabla13[Porcentaje Impacto],"",1),"")</f>
        <v/>
      </c>
      <c r="F1481" s="290" t="str">
        <f t="shared" si="146"/>
        <v>RC147</v>
      </c>
      <c r="G1481" s="415" t="b">
        <f>_xlfn.XLOOKUP(F1481,Tabla13[Id Riesgo],Tabla13[Registro diligenciado],FALSE,1)</f>
        <v>0</v>
      </c>
      <c r="H1481" s="290" t="str">
        <f>IF(G1481,_xlfn.XLOOKUP(F1481,Tabla6[Id Riesgo],Tabla6[DESCRIPCIÓN DEL RIESGO],FALSE,1),"")</f>
        <v/>
      </c>
      <c r="I1481" s="327" t="str">
        <f>_xlfn.XLOOKUP(Tabla135[[#This Row],[Id Riesgo]],Tabla13[Id Riesgo],Tabla13[Probabilidad])</f>
        <v/>
      </c>
      <c r="J1481" s="327" t="str">
        <f>_xlfn.XLOOKUP(Tabla135[[#This Row],[Id Riesgo]],Tabla13[Id Riesgo],Tabla13[Porcentaje Impacto],"",1)</f>
        <v/>
      </c>
      <c r="K1481" s="311">
        <v>10</v>
      </c>
      <c r="L1481" s="314"/>
      <c r="M1481" s="314"/>
      <c r="N1481" s="314"/>
      <c r="O1481" s="295"/>
      <c r="P1481" s="314"/>
      <c r="Q1481" s="328" t="str">
        <f>_xlfn.TEXTJOIN(" ",TRUE,Tabla135[[#This Row],[Actividad - Acción ¿Qué?
Inicia con verbo]],Tabla135[[#This Row],[Complemento
(Observaciones o desviaciones)]])</f>
        <v/>
      </c>
      <c r="R1481" s="295"/>
      <c r="S1481" s="327" t="str">
        <f>_xlfn.XLOOKUP(Tabla135[[#This Row],[Tipo de control]],Tabla7[Tipo de control],Tabla7[Peso],"",1)</f>
        <v/>
      </c>
      <c r="T1481" s="290" t="str">
        <f>_xlfn.XLOOKUP(Tabla135[[#This Row],[Tipo de control]],Tabla7[Tipo de control],Tabla7[Afectación matriz],"",1)</f>
        <v/>
      </c>
      <c r="U1481" s="295"/>
      <c r="V1481" s="327" t="str">
        <f>_xlfn.XLOOKUP(Tabla135[[#This Row],[Implementación]],Tabla11[Implementación],Tabla11[Peso],"",1)</f>
        <v/>
      </c>
      <c r="W1481" s="295"/>
      <c r="X1481" s="295"/>
      <c r="Y1481" s="295"/>
      <c r="Z1481" s="295"/>
      <c r="AA1481" s="310" t="str">
        <f>IFERROR(Tabla135[[#This Row],[Peso del control]]+Tabla135[[#This Row],[Peso de la implementación]],"")</f>
        <v/>
      </c>
      <c r="AB1481" s="310" t="str" cm="1">
        <f t="array" ref="AB1481">IFERROR(IF(Tabla135[[#This Row],[Registro diligenciado]]=TRUE,_xlfn.IFS(AND(Tabla135[[#This Row],[No. de Control]]=1,Tabla135[[#This Row],[Desplazamiento en la Matriz]]="Probabilidad"),D1481-(D1481*Tabla135[[#This Row],[Valor del control]]),AND(Tabla135[[#This Row],[No. de Control]]&gt;1,Tabla135[[#This Row],[Desplazamiento en la Matriz]]="Probabilidad"),AB1480-(AB1480*Tabla135[[#This Row],[Valor del control]]),AND(Tabla135[[#This Row],[No. de Control]]=1,Tabla135[[#This Row],[Desplazamiento en la Matriz]]="Impacto"),D1481,AND(Tabla135[[#This Row],[No. de Control]]&gt;1,Tabla135[[#This Row],[Desplazamiento en la Matriz]]="Impacto"),AB1480),""),"")</f>
        <v/>
      </c>
      <c r="AC1481" s="310" t="str" cm="1">
        <f t="array" ref="AC1481">IFERROR(IF(Tabla135[[#This Row],[Registro diligenciado]]=TRUE,_xlfn.IFS(AND(Tabla135[[#This Row],[No. de Control]]=1,Tabla135[[#This Row],[Desplazamiento en la Matriz]]="Impacto"),E1481-(E1481*Tabla135[[#This Row],[Valor del control]]),AND(Tabla135[[#This Row],[No. de Control]]&gt;1,Tabla135[[#This Row],[Desplazamiento en la Matriz]]="Impacto"),AC1480-(AC1480*Tabla135[[#This Row],[Valor del control]]),AND(Tabla135[[#This Row],[No. de Control]]=1,Tabla135[[#This Row],[Desplazamiento en la Matriz]]="Probabilidad"),E1481,AND(Tabla135[[#This Row],[No. de Control]]&gt;1,Tabla135[[#This Row],[Desplazamiento en la Matriz]]="Probabilidad"),AC1480),""),"")</f>
        <v/>
      </c>
      <c r="AD1481" s="310">
        <f>IFERROR(_xlfn.MINIFS(Tabla135[Probabilidad residual],Tabla135[Id Riesgo],Tabla135[[#This Row],[Id Riesgo]]),"")</f>
        <v>0</v>
      </c>
      <c r="AE1481" s="310">
        <f>IFERROR(_xlfn.MINIFS(Tabla135[Impacto residual],Tabla135[Id Riesgo],Tabla135[[#This Row],[Id Riesgo]]),"")</f>
        <v>0</v>
      </c>
      <c r="AF1481" s="310" t="str" cm="1">
        <f t="array" ref="AF148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81" s="310" t="str" cm="1">
        <f t="array" ref="AG148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8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81" s="213"/>
      <c r="AJ1481" s="727">
        <f>_xlfn.MINIFS(Tabla135[Probabilidad residual],Tabla135[Id Riesgo],Tabla135[[#This Row],[Id Riesgo]])</f>
        <v>0</v>
      </c>
      <c r="AK1481" s="727">
        <f>_xlfn.MINIFS(Tabla135[Impacto residual],Tabla135[Id Riesgo],Tabla135[[#This Row],[Id Riesgo]])</f>
        <v>0</v>
      </c>
      <c r="AL1481" s="727"/>
      <c r="AM1481" s="727"/>
      <c r="AN1481" s="213"/>
      <c r="AO1481" s="213"/>
      <c r="AP1481" s="213"/>
      <c r="AQ1481" s="213"/>
      <c r="AR1481" s="213"/>
      <c r="AS1481" s="213"/>
      <c r="AT1481" s="213"/>
      <c r="AU1481" s="213"/>
      <c r="AV1481" s="213"/>
      <c r="AW1481" s="213"/>
      <c r="AX1481" s="213"/>
      <c r="AY1481" s="213"/>
    </row>
    <row r="1482" spans="1:51" ht="14.6" x14ac:dyDescent="0.4">
      <c r="A1482" s="735" t="str">
        <f>Tabla135[[#This Row],[Id Riesgo]]</f>
        <v>RC148</v>
      </c>
      <c r="B1482" s="736" t="str">
        <f>Tabla135[[#This Row],[Riesgo]]</f>
        <v/>
      </c>
      <c r="C1482" s="742" t="b">
        <f>Tabla135[[#This Row],[Identificado en paso 1 y 2?]]</f>
        <v>0</v>
      </c>
      <c r="D1482" s="727" t="str">
        <f>_xlfn.XLOOKUP(Tabla135[[#This Row],[Id Riesgo]],Tabla13[Id Riesgo],Tabla13[Probabilidad],"",1)</f>
        <v/>
      </c>
      <c r="E1482" s="727" t="str">
        <f>IF(C1482=TRUE,_xlfn.XLOOKUP(Tabla135[[#This Row],[Id Riesgo]],Tabla13[Id Riesgo],Tabla13[Porcentaje Impacto],"",1),"")</f>
        <v/>
      </c>
      <c r="F1482" s="290" t="s">
        <v>279</v>
      </c>
      <c r="G1482" s="415" t="b">
        <f>_xlfn.XLOOKUP(F1482,Tabla13[Id Riesgo],Tabla13[Registro diligenciado],FALSE,1)</f>
        <v>0</v>
      </c>
      <c r="H1482" s="290" t="str">
        <f>IF(G1482,_xlfn.XLOOKUP(F1482,Tabla6[Id Riesgo],Tabla6[DESCRIPCIÓN DEL RIESGO],FALSE,1),"")</f>
        <v/>
      </c>
      <c r="I1482" s="327" t="str">
        <f>_xlfn.XLOOKUP(Tabla135[[#This Row],[Id Riesgo]],Tabla13[Id Riesgo],Tabla13[Probabilidad])</f>
        <v/>
      </c>
      <c r="J1482" s="327" t="str">
        <f>_xlfn.XLOOKUP(Tabla135[[#This Row],[Id Riesgo]],Tabla13[Id Riesgo],Tabla13[Porcentaje Impacto],"",1)</f>
        <v/>
      </c>
      <c r="K1482" s="311">
        <v>1</v>
      </c>
      <c r="L1482" s="314"/>
      <c r="M1482" s="314"/>
      <c r="N1482" s="314"/>
      <c r="O1482" s="295"/>
      <c r="P1482" s="314"/>
      <c r="Q1482" s="328" t="str">
        <f>_xlfn.TEXTJOIN(" ",TRUE,Tabla135[[#This Row],[Actividad - Acción ¿Qué?
Inicia con verbo]],Tabla135[[#This Row],[Complemento
(Observaciones o desviaciones)]])</f>
        <v/>
      </c>
      <c r="R1482" s="295"/>
      <c r="S1482" s="327" t="str">
        <f>_xlfn.XLOOKUP(Tabla135[[#This Row],[Tipo de control]],Tabla7[Tipo de control],Tabla7[Peso],"",1)</f>
        <v/>
      </c>
      <c r="T1482" s="290" t="str">
        <f>_xlfn.XLOOKUP(Tabla135[[#This Row],[Tipo de control]],Tabla7[Tipo de control],Tabla7[Afectación matriz],"",1)</f>
        <v/>
      </c>
      <c r="U1482" s="295"/>
      <c r="V1482" s="327" t="str">
        <f>_xlfn.XLOOKUP(Tabla135[[#This Row],[Implementación]],Tabla11[Implementación],Tabla11[Peso],"",1)</f>
        <v/>
      </c>
      <c r="W1482" s="295"/>
      <c r="X1482" s="295"/>
      <c r="Y1482" s="295"/>
      <c r="Z1482" s="295"/>
      <c r="AA1482" s="310" t="str">
        <f>IFERROR(Tabla135[[#This Row],[Peso del control]]+Tabla135[[#This Row],[Peso de la implementación]],"")</f>
        <v/>
      </c>
      <c r="AB1482" s="310" t="str" cm="1">
        <f t="array" ref="AB1482">IFERROR(IF(Tabla135[[#This Row],[Registro diligenciado]]=TRUE,_xlfn.IFS(AND(Tabla135[[#This Row],[No. de Control]]=1,Tabla135[[#This Row],[Desplazamiento en la Matriz]]="Probabilidad"),D1482-(D1482*Tabla135[[#This Row],[Valor del control]]),AND(Tabla135[[#This Row],[No. de Control]]&gt;1,Tabla135[[#This Row],[Desplazamiento en la Matriz]]="Probabilidad"),AB1481-(AB1481*Tabla135[[#This Row],[Valor del control]]),AND(Tabla135[[#This Row],[No. de Control]]=1,Tabla135[[#This Row],[Desplazamiento en la Matriz]]="Impacto"),D1482,AND(Tabla135[[#This Row],[No. de Control]]&gt;1,Tabla135[[#This Row],[Desplazamiento en la Matriz]]="Impacto"),AB1481),""),"")</f>
        <v/>
      </c>
      <c r="AC1482" s="310" t="str" cm="1">
        <f t="array" ref="AC1482">IFERROR(IF(Tabla135[[#This Row],[Registro diligenciado]]=TRUE,_xlfn.IFS(AND(Tabla135[[#This Row],[No. de Control]]=1,Tabla135[[#This Row],[Desplazamiento en la Matriz]]="Impacto"),E1482-(E1482*Tabla135[[#This Row],[Valor del control]]),AND(Tabla135[[#This Row],[No. de Control]]&gt;1,Tabla135[[#This Row],[Desplazamiento en la Matriz]]="Impacto"),AC1481-(AC1481*Tabla135[[#This Row],[Valor del control]]),AND(Tabla135[[#This Row],[No. de Control]]=1,Tabla135[[#This Row],[Desplazamiento en la Matriz]]="Probabilidad"),E1482,AND(Tabla135[[#This Row],[No. de Control]]&gt;1,Tabla135[[#This Row],[Desplazamiento en la Matriz]]="Probabilidad"),AC1481),""),"")</f>
        <v/>
      </c>
      <c r="AD1482" s="310">
        <f>IFERROR(_xlfn.MINIFS(Tabla135[Probabilidad residual],Tabla135[Id Riesgo],Tabla135[[#This Row],[Id Riesgo]]),"")</f>
        <v>0</v>
      </c>
      <c r="AE1482" s="310">
        <f>IFERROR(_xlfn.MINIFS(Tabla135[Impacto residual],Tabla135[Id Riesgo],Tabla135[[#This Row],[Id Riesgo]]),"")</f>
        <v>0</v>
      </c>
      <c r="AF1482" s="310" t="str" cm="1">
        <f t="array" ref="AF148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82" s="310" t="str" cm="1">
        <f t="array" ref="AG148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8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82" s="213"/>
      <c r="AJ1482" s="727">
        <f>_xlfn.MINIFS(Tabla135[Probabilidad residual],Tabla135[Id Riesgo],Tabla135[[#This Row],[Id Riesgo]])</f>
        <v>0</v>
      </c>
      <c r="AK1482" s="727">
        <f>_xlfn.MINIFS(Tabla135[Impacto residual],Tabla135[Id Riesgo],Tabla135[[#This Row],[Id Riesgo]])</f>
        <v>0</v>
      </c>
      <c r="AL1482" s="727" t="str" cm="1">
        <f t="array" ref="AL1482">IFERROR(_xlfn.IFS(AND(AJ1482&gt;=CONFIGURACIÓN!$BF$6,AJ1482&lt;=CONFIGURACIÓN!$BG$6),CONFIGURACIÓN!$BE$6,AND(AJ1482&gt;=CONFIGURACIÓN!$BF$7,AJ1482&lt;=CONFIGURACIÓN!$BG$7),CONFIGURACIÓN!$BE$7,AND(AJ1482&gt;=CONFIGURACIÓN!$BF$8,AJ1482&lt;=CONFIGURACIÓN!$BG$8),CONFIGURACIÓN!$BE$8,AND(AJ1482&gt;=CONFIGURACIÓN!$BF$9,AJ1482&lt;=CONFIGURACIÓN!$BG$9),CONFIGURACIÓN!$BE$9,AND(AJ1482&gt;=CONFIGURACIÓN!$BF$10,AJ1482&lt;=CONFIGURACIÓN!$BG$10),CONFIGURACIÓN!$BE$10),"")</f>
        <v/>
      </c>
      <c r="AM1482" s="727" t="str" cm="1">
        <f t="array" ref="AM1482">IFERROR(_xlfn.IFS(AND(AK1482&gt;=CONFIGURACIÓN!$BJ$6,AK1482&lt;=CONFIGURACIÓN!$BK$6),CONFIGURACIÓN!$BI$6,AND(AK1482&gt;=CONFIGURACIÓN!$BJ$7,AK1482&lt;=CONFIGURACIÓN!$BK$7),CONFIGURACIÓN!$BI$7,AND(AK1482&gt;=CONFIGURACIÓN!$BJ$8,AK1482&lt;=CONFIGURACIÓN!$BK$8),CONFIGURACIÓN!$BI$8,AND(AK1482&gt;=CONFIGURACIÓN!$BJ$9,AK1482&lt;=CONFIGURACIÓN!$BK$9),CONFIGURACIÓN!$BI$9,AND(AK1482&gt;=CONFIGURACIÓN!$BJ$10,AK1482&lt;=CONFIGURACIÓN!$BK$10),CONFIGURACIÓN!$BI$10),"")</f>
        <v/>
      </c>
      <c r="AN1482" s="213"/>
      <c r="AO1482" s="213"/>
      <c r="AP1482" s="213"/>
      <c r="AQ1482" s="213"/>
      <c r="AR1482" s="213"/>
      <c r="AS1482" s="213"/>
      <c r="AT1482" s="213"/>
      <c r="AU1482" s="213"/>
      <c r="AV1482" s="213"/>
      <c r="AW1482" s="213"/>
      <c r="AX1482" s="213"/>
      <c r="AY1482" s="213"/>
    </row>
    <row r="1483" spans="1:51" ht="14.6" x14ac:dyDescent="0.4">
      <c r="A1483" s="735" t="str">
        <f>Tabla135[[#This Row],[Id Riesgo]]</f>
        <v>RC148</v>
      </c>
      <c r="B1483" s="736" t="str">
        <f>Tabla135[[#This Row],[Riesgo]]</f>
        <v/>
      </c>
      <c r="C1483" s="742" t="b">
        <f>Tabla135[[#This Row],[Identificado en paso 1 y 2?]]</f>
        <v>0</v>
      </c>
      <c r="D1483" s="727" t="str">
        <f>_xlfn.XLOOKUP(Tabla135[[#This Row],[Id Riesgo]],Tabla13[Id Riesgo],Tabla13[Probabilidad],"",1)</f>
        <v/>
      </c>
      <c r="E1483" s="727" t="str">
        <f>IF(C1483=TRUE,_xlfn.XLOOKUP(Tabla135[[#This Row],[Id Riesgo]],Tabla13[Id Riesgo],Tabla13[Porcentaje Impacto],"",1),"")</f>
        <v/>
      </c>
      <c r="F1483" s="290" t="str">
        <f t="shared" ref="F1483:F1491" si="147">F1482</f>
        <v>RC148</v>
      </c>
      <c r="G1483" s="415" t="b">
        <f>_xlfn.XLOOKUP(F1483,Tabla13[Id Riesgo],Tabla13[Registro diligenciado],FALSE,1)</f>
        <v>0</v>
      </c>
      <c r="H1483" s="290" t="str">
        <f>IF(G1483,_xlfn.XLOOKUP(F1483,Tabla6[Id Riesgo],Tabla6[DESCRIPCIÓN DEL RIESGO],FALSE,1),"")</f>
        <v/>
      </c>
      <c r="I1483" s="327" t="str">
        <f>_xlfn.XLOOKUP(Tabla135[[#This Row],[Id Riesgo]],Tabla13[Id Riesgo],Tabla13[Probabilidad])</f>
        <v/>
      </c>
      <c r="J1483" s="327" t="str">
        <f>_xlfn.XLOOKUP(Tabla135[[#This Row],[Id Riesgo]],Tabla13[Id Riesgo],Tabla13[Porcentaje Impacto],"",1)</f>
        <v/>
      </c>
      <c r="K1483" s="311">
        <v>2</v>
      </c>
      <c r="L1483" s="314"/>
      <c r="M1483" s="314"/>
      <c r="N1483" s="314"/>
      <c r="O1483" s="295"/>
      <c r="P1483" s="314"/>
      <c r="Q1483" s="328" t="str">
        <f>_xlfn.TEXTJOIN(" ",TRUE,Tabla135[[#This Row],[Actividad - Acción ¿Qué?
Inicia con verbo]],Tabla135[[#This Row],[Complemento
(Observaciones o desviaciones)]])</f>
        <v/>
      </c>
      <c r="R1483" s="295"/>
      <c r="S1483" s="327" t="str">
        <f>_xlfn.XLOOKUP(Tabla135[[#This Row],[Tipo de control]],Tabla7[Tipo de control],Tabla7[Peso],"",1)</f>
        <v/>
      </c>
      <c r="T1483" s="290" t="str">
        <f>_xlfn.XLOOKUP(Tabla135[[#This Row],[Tipo de control]],Tabla7[Tipo de control],Tabla7[Afectación matriz],"",1)</f>
        <v/>
      </c>
      <c r="U1483" s="295"/>
      <c r="V1483" s="327" t="str">
        <f>_xlfn.XLOOKUP(Tabla135[[#This Row],[Implementación]],Tabla11[Implementación],Tabla11[Peso],"",1)</f>
        <v/>
      </c>
      <c r="W1483" s="295"/>
      <c r="X1483" s="295"/>
      <c r="Y1483" s="295"/>
      <c r="Z1483" s="295"/>
      <c r="AA1483" s="310" t="str">
        <f>IFERROR(Tabla135[[#This Row],[Peso del control]]+Tabla135[[#This Row],[Peso de la implementación]],"")</f>
        <v/>
      </c>
      <c r="AB1483" s="310" t="str" cm="1">
        <f t="array" ref="AB1483">IFERROR(IF(Tabla135[[#This Row],[Registro diligenciado]]=TRUE,_xlfn.IFS(AND(Tabla135[[#This Row],[No. de Control]]=1,Tabla135[[#This Row],[Desplazamiento en la Matriz]]="Probabilidad"),D1483-(D1483*Tabla135[[#This Row],[Valor del control]]),AND(Tabla135[[#This Row],[No. de Control]]&gt;1,Tabla135[[#This Row],[Desplazamiento en la Matriz]]="Probabilidad"),AB1482-(AB1482*Tabla135[[#This Row],[Valor del control]]),AND(Tabla135[[#This Row],[No. de Control]]=1,Tabla135[[#This Row],[Desplazamiento en la Matriz]]="Impacto"),D1483,AND(Tabla135[[#This Row],[No. de Control]]&gt;1,Tabla135[[#This Row],[Desplazamiento en la Matriz]]="Impacto"),AB1482),""),"")</f>
        <v/>
      </c>
      <c r="AC1483" s="310" t="str" cm="1">
        <f t="array" ref="AC1483">IFERROR(IF(Tabla135[[#This Row],[Registro diligenciado]]=TRUE,_xlfn.IFS(AND(Tabla135[[#This Row],[No. de Control]]=1,Tabla135[[#This Row],[Desplazamiento en la Matriz]]="Impacto"),E1483-(E1483*Tabla135[[#This Row],[Valor del control]]),AND(Tabla135[[#This Row],[No. de Control]]&gt;1,Tabla135[[#This Row],[Desplazamiento en la Matriz]]="Impacto"),AC1482-(AC1482*Tabla135[[#This Row],[Valor del control]]),AND(Tabla135[[#This Row],[No. de Control]]=1,Tabla135[[#This Row],[Desplazamiento en la Matriz]]="Probabilidad"),E1483,AND(Tabla135[[#This Row],[No. de Control]]&gt;1,Tabla135[[#This Row],[Desplazamiento en la Matriz]]="Probabilidad"),AC1482),""),"")</f>
        <v/>
      </c>
      <c r="AD1483" s="310">
        <f>IFERROR(_xlfn.MINIFS(Tabla135[Probabilidad residual],Tabla135[Id Riesgo],Tabla135[[#This Row],[Id Riesgo]]),"")</f>
        <v>0</v>
      </c>
      <c r="AE1483" s="310">
        <f>IFERROR(_xlfn.MINIFS(Tabla135[Impacto residual],Tabla135[Id Riesgo],Tabla135[[#This Row],[Id Riesgo]]),"")</f>
        <v>0</v>
      </c>
      <c r="AF1483" s="310" t="str" cm="1">
        <f t="array" ref="AF148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83" s="310" t="str" cm="1">
        <f t="array" ref="AG148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8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83" s="213"/>
      <c r="AJ1483" s="727">
        <f>_xlfn.MINIFS(Tabla135[Probabilidad residual],Tabla135[Id Riesgo],Tabla135[[#This Row],[Id Riesgo]])</f>
        <v>0</v>
      </c>
      <c r="AK1483" s="727">
        <f>_xlfn.MINIFS(Tabla135[Impacto residual],Tabla135[Id Riesgo],Tabla135[[#This Row],[Id Riesgo]])</f>
        <v>0</v>
      </c>
      <c r="AL1483" s="727"/>
      <c r="AM1483" s="727"/>
      <c r="AN1483" s="213"/>
      <c r="AO1483" s="213"/>
      <c r="AP1483" s="213"/>
      <c r="AQ1483" s="213"/>
      <c r="AR1483" s="213"/>
      <c r="AS1483" s="213"/>
      <c r="AT1483" s="213"/>
      <c r="AU1483" s="213"/>
      <c r="AV1483" s="213"/>
      <c r="AW1483" s="213"/>
      <c r="AX1483" s="213"/>
      <c r="AY1483" s="213"/>
    </row>
    <row r="1484" spans="1:51" ht="14.6" x14ac:dyDescent="0.4">
      <c r="A1484" s="735" t="str">
        <f>Tabla135[[#This Row],[Id Riesgo]]</f>
        <v>RC148</v>
      </c>
      <c r="B1484" s="736" t="str">
        <f>Tabla135[[#This Row],[Riesgo]]</f>
        <v/>
      </c>
      <c r="C1484" s="742" t="b">
        <f>Tabla135[[#This Row],[Identificado en paso 1 y 2?]]</f>
        <v>0</v>
      </c>
      <c r="D1484" s="727" t="str">
        <f>_xlfn.XLOOKUP(Tabla135[[#This Row],[Id Riesgo]],Tabla13[Id Riesgo],Tabla13[Probabilidad],"",1)</f>
        <v/>
      </c>
      <c r="E1484" s="727" t="str">
        <f>IF(C1484=TRUE,_xlfn.XLOOKUP(Tabla135[[#This Row],[Id Riesgo]],Tabla13[Id Riesgo],Tabla13[Porcentaje Impacto],"",1),"")</f>
        <v/>
      </c>
      <c r="F1484" s="290" t="str">
        <f t="shared" si="147"/>
        <v>RC148</v>
      </c>
      <c r="G1484" s="415" t="b">
        <f>_xlfn.XLOOKUP(F1484,Tabla13[Id Riesgo],Tabla13[Registro diligenciado],FALSE,1)</f>
        <v>0</v>
      </c>
      <c r="H1484" s="290" t="str">
        <f>IF(G1484,_xlfn.XLOOKUP(F1484,Tabla6[Id Riesgo],Tabla6[DESCRIPCIÓN DEL RIESGO],FALSE,1),"")</f>
        <v/>
      </c>
      <c r="I1484" s="327" t="str">
        <f>_xlfn.XLOOKUP(Tabla135[[#This Row],[Id Riesgo]],Tabla13[Id Riesgo],Tabla13[Probabilidad])</f>
        <v/>
      </c>
      <c r="J1484" s="327" t="str">
        <f>_xlfn.XLOOKUP(Tabla135[[#This Row],[Id Riesgo]],Tabla13[Id Riesgo],Tabla13[Porcentaje Impacto],"",1)</f>
        <v/>
      </c>
      <c r="K1484" s="311">
        <v>3</v>
      </c>
      <c r="L1484" s="314"/>
      <c r="M1484" s="314"/>
      <c r="N1484" s="314"/>
      <c r="O1484" s="295"/>
      <c r="P1484" s="314"/>
      <c r="Q1484" s="328" t="str">
        <f>_xlfn.TEXTJOIN(" ",TRUE,Tabla135[[#This Row],[Actividad - Acción ¿Qué?
Inicia con verbo]],Tabla135[[#This Row],[Complemento
(Observaciones o desviaciones)]])</f>
        <v/>
      </c>
      <c r="R1484" s="295"/>
      <c r="S1484" s="327" t="str">
        <f>_xlfn.XLOOKUP(Tabla135[[#This Row],[Tipo de control]],Tabla7[Tipo de control],Tabla7[Peso],"",1)</f>
        <v/>
      </c>
      <c r="T1484" s="290" t="str">
        <f>_xlfn.XLOOKUP(Tabla135[[#This Row],[Tipo de control]],Tabla7[Tipo de control],Tabla7[Afectación matriz],"",1)</f>
        <v/>
      </c>
      <c r="U1484" s="295"/>
      <c r="V1484" s="327" t="str">
        <f>_xlfn.XLOOKUP(Tabla135[[#This Row],[Implementación]],Tabla11[Implementación],Tabla11[Peso],"",1)</f>
        <v/>
      </c>
      <c r="W1484" s="295"/>
      <c r="X1484" s="295"/>
      <c r="Y1484" s="295"/>
      <c r="Z1484" s="295"/>
      <c r="AA1484" s="310" t="str">
        <f>IFERROR(Tabla135[[#This Row],[Peso del control]]+Tabla135[[#This Row],[Peso de la implementación]],"")</f>
        <v/>
      </c>
      <c r="AB1484" s="310" t="str" cm="1">
        <f t="array" ref="AB1484">IFERROR(IF(Tabla135[[#This Row],[Registro diligenciado]]=TRUE,_xlfn.IFS(AND(Tabla135[[#This Row],[No. de Control]]=1,Tabla135[[#This Row],[Desplazamiento en la Matriz]]="Probabilidad"),D1484-(D1484*Tabla135[[#This Row],[Valor del control]]),AND(Tabla135[[#This Row],[No. de Control]]&gt;1,Tabla135[[#This Row],[Desplazamiento en la Matriz]]="Probabilidad"),AB1483-(AB1483*Tabla135[[#This Row],[Valor del control]]),AND(Tabla135[[#This Row],[No. de Control]]=1,Tabla135[[#This Row],[Desplazamiento en la Matriz]]="Impacto"),D1484,AND(Tabla135[[#This Row],[No. de Control]]&gt;1,Tabla135[[#This Row],[Desplazamiento en la Matriz]]="Impacto"),AB1483),""),"")</f>
        <v/>
      </c>
      <c r="AC1484" s="310" t="str" cm="1">
        <f t="array" ref="AC1484">IFERROR(IF(Tabla135[[#This Row],[Registro diligenciado]]=TRUE,_xlfn.IFS(AND(Tabla135[[#This Row],[No. de Control]]=1,Tabla135[[#This Row],[Desplazamiento en la Matriz]]="Impacto"),E1484-(E1484*Tabla135[[#This Row],[Valor del control]]),AND(Tabla135[[#This Row],[No. de Control]]&gt;1,Tabla135[[#This Row],[Desplazamiento en la Matriz]]="Impacto"),AC1483-(AC1483*Tabla135[[#This Row],[Valor del control]]),AND(Tabla135[[#This Row],[No. de Control]]=1,Tabla135[[#This Row],[Desplazamiento en la Matriz]]="Probabilidad"),E1484,AND(Tabla135[[#This Row],[No. de Control]]&gt;1,Tabla135[[#This Row],[Desplazamiento en la Matriz]]="Probabilidad"),AC1483),""),"")</f>
        <v/>
      </c>
      <c r="AD1484" s="310">
        <f>IFERROR(_xlfn.MINIFS(Tabla135[Probabilidad residual],Tabla135[Id Riesgo],Tabla135[[#This Row],[Id Riesgo]]),"")</f>
        <v>0</v>
      </c>
      <c r="AE1484" s="310">
        <f>IFERROR(_xlfn.MINIFS(Tabla135[Impacto residual],Tabla135[Id Riesgo],Tabla135[[#This Row],[Id Riesgo]]),"")</f>
        <v>0</v>
      </c>
      <c r="AF1484" s="310" t="str" cm="1">
        <f t="array" ref="AF148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84" s="310" t="str" cm="1">
        <f t="array" ref="AG148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8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84" s="213"/>
      <c r="AJ1484" s="727">
        <f>_xlfn.MINIFS(Tabla135[Probabilidad residual],Tabla135[Id Riesgo],Tabla135[[#This Row],[Id Riesgo]])</f>
        <v>0</v>
      </c>
      <c r="AK1484" s="727">
        <f>_xlfn.MINIFS(Tabla135[Impacto residual],Tabla135[Id Riesgo],Tabla135[[#This Row],[Id Riesgo]])</f>
        <v>0</v>
      </c>
      <c r="AL1484" s="727"/>
      <c r="AM1484" s="727"/>
      <c r="AN1484" s="213"/>
      <c r="AO1484" s="213"/>
      <c r="AP1484" s="213"/>
      <c r="AQ1484" s="213"/>
      <c r="AR1484" s="213"/>
      <c r="AS1484" s="213"/>
      <c r="AT1484" s="213"/>
      <c r="AU1484" s="213"/>
      <c r="AV1484" s="213"/>
      <c r="AW1484" s="213"/>
      <c r="AX1484" s="213"/>
      <c r="AY1484" s="213"/>
    </row>
    <row r="1485" spans="1:51" ht="14.6" x14ac:dyDescent="0.4">
      <c r="A1485" s="735" t="str">
        <f>Tabla135[[#This Row],[Id Riesgo]]</f>
        <v>RC148</v>
      </c>
      <c r="B1485" s="736" t="str">
        <f>Tabla135[[#This Row],[Riesgo]]</f>
        <v/>
      </c>
      <c r="C1485" s="742" t="b">
        <f>Tabla135[[#This Row],[Identificado en paso 1 y 2?]]</f>
        <v>0</v>
      </c>
      <c r="D1485" s="727" t="str">
        <f>_xlfn.XLOOKUP(Tabla135[[#This Row],[Id Riesgo]],Tabla13[Id Riesgo],Tabla13[Probabilidad],"",1)</f>
        <v/>
      </c>
      <c r="E1485" s="727" t="str">
        <f>IF(C1485=TRUE,_xlfn.XLOOKUP(Tabla135[[#This Row],[Id Riesgo]],Tabla13[Id Riesgo],Tabla13[Porcentaje Impacto],"",1),"")</f>
        <v/>
      </c>
      <c r="F1485" s="290" t="str">
        <f t="shared" si="147"/>
        <v>RC148</v>
      </c>
      <c r="G1485" s="415" t="b">
        <f>_xlfn.XLOOKUP(F1485,Tabla13[Id Riesgo],Tabla13[Registro diligenciado],FALSE,1)</f>
        <v>0</v>
      </c>
      <c r="H1485" s="290" t="str">
        <f>IF(G1485,_xlfn.XLOOKUP(F1485,Tabla6[Id Riesgo],Tabla6[DESCRIPCIÓN DEL RIESGO],FALSE,1),"")</f>
        <v/>
      </c>
      <c r="I1485" s="327" t="str">
        <f>_xlfn.XLOOKUP(Tabla135[[#This Row],[Id Riesgo]],Tabla13[Id Riesgo],Tabla13[Probabilidad])</f>
        <v/>
      </c>
      <c r="J1485" s="327" t="str">
        <f>_xlfn.XLOOKUP(Tabla135[[#This Row],[Id Riesgo]],Tabla13[Id Riesgo],Tabla13[Porcentaje Impacto],"",1)</f>
        <v/>
      </c>
      <c r="K1485" s="311">
        <v>4</v>
      </c>
      <c r="L1485" s="314"/>
      <c r="M1485" s="314"/>
      <c r="N1485" s="314"/>
      <c r="O1485" s="295"/>
      <c r="P1485" s="314"/>
      <c r="Q1485" s="328" t="str">
        <f>_xlfn.TEXTJOIN(" ",TRUE,Tabla135[[#This Row],[Actividad - Acción ¿Qué?
Inicia con verbo]],Tabla135[[#This Row],[Complemento
(Observaciones o desviaciones)]])</f>
        <v/>
      </c>
      <c r="R1485" s="295"/>
      <c r="S1485" s="327" t="str">
        <f>_xlfn.XLOOKUP(Tabla135[[#This Row],[Tipo de control]],Tabla7[Tipo de control],Tabla7[Peso],"",1)</f>
        <v/>
      </c>
      <c r="T1485" s="290" t="str">
        <f>_xlfn.XLOOKUP(Tabla135[[#This Row],[Tipo de control]],Tabla7[Tipo de control],Tabla7[Afectación matriz],"",1)</f>
        <v/>
      </c>
      <c r="U1485" s="295"/>
      <c r="V1485" s="327" t="str">
        <f>_xlfn.XLOOKUP(Tabla135[[#This Row],[Implementación]],Tabla11[Implementación],Tabla11[Peso],"",1)</f>
        <v/>
      </c>
      <c r="W1485" s="295"/>
      <c r="X1485" s="295"/>
      <c r="Y1485" s="295"/>
      <c r="Z1485" s="295"/>
      <c r="AA1485" s="310" t="str">
        <f>IFERROR(Tabla135[[#This Row],[Peso del control]]+Tabla135[[#This Row],[Peso de la implementación]],"")</f>
        <v/>
      </c>
      <c r="AB1485" s="310" t="str" cm="1">
        <f t="array" ref="AB1485">IFERROR(IF(Tabla135[[#This Row],[Registro diligenciado]]=TRUE,_xlfn.IFS(AND(Tabla135[[#This Row],[No. de Control]]=1,Tabla135[[#This Row],[Desplazamiento en la Matriz]]="Probabilidad"),D1485-(D1485*Tabla135[[#This Row],[Valor del control]]),AND(Tabla135[[#This Row],[No. de Control]]&gt;1,Tabla135[[#This Row],[Desplazamiento en la Matriz]]="Probabilidad"),AB1484-(AB1484*Tabla135[[#This Row],[Valor del control]]),AND(Tabla135[[#This Row],[No. de Control]]=1,Tabla135[[#This Row],[Desplazamiento en la Matriz]]="Impacto"),D1485,AND(Tabla135[[#This Row],[No. de Control]]&gt;1,Tabla135[[#This Row],[Desplazamiento en la Matriz]]="Impacto"),AB1484),""),"")</f>
        <v/>
      </c>
      <c r="AC1485" s="310" t="str" cm="1">
        <f t="array" ref="AC1485">IFERROR(IF(Tabla135[[#This Row],[Registro diligenciado]]=TRUE,_xlfn.IFS(AND(Tabla135[[#This Row],[No. de Control]]=1,Tabla135[[#This Row],[Desplazamiento en la Matriz]]="Impacto"),E1485-(E1485*Tabla135[[#This Row],[Valor del control]]),AND(Tabla135[[#This Row],[No. de Control]]&gt;1,Tabla135[[#This Row],[Desplazamiento en la Matriz]]="Impacto"),AC1484-(AC1484*Tabla135[[#This Row],[Valor del control]]),AND(Tabla135[[#This Row],[No. de Control]]=1,Tabla135[[#This Row],[Desplazamiento en la Matriz]]="Probabilidad"),E1485,AND(Tabla135[[#This Row],[No. de Control]]&gt;1,Tabla135[[#This Row],[Desplazamiento en la Matriz]]="Probabilidad"),AC1484),""),"")</f>
        <v/>
      </c>
      <c r="AD1485" s="310">
        <f>IFERROR(_xlfn.MINIFS(Tabla135[Probabilidad residual],Tabla135[Id Riesgo],Tabla135[[#This Row],[Id Riesgo]]),"")</f>
        <v>0</v>
      </c>
      <c r="AE1485" s="310">
        <f>IFERROR(_xlfn.MINIFS(Tabla135[Impacto residual],Tabla135[Id Riesgo],Tabla135[[#This Row],[Id Riesgo]]),"")</f>
        <v>0</v>
      </c>
      <c r="AF1485" s="310" t="str" cm="1">
        <f t="array" ref="AF148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85" s="310" t="str" cm="1">
        <f t="array" ref="AG148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8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85" s="213"/>
      <c r="AJ1485" s="727">
        <f>_xlfn.MINIFS(Tabla135[Probabilidad residual],Tabla135[Id Riesgo],Tabla135[[#This Row],[Id Riesgo]])</f>
        <v>0</v>
      </c>
      <c r="AK1485" s="727">
        <f>_xlfn.MINIFS(Tabla135[Impacto residual],Tabla135[Id Riesgo],Tabla135[[#This Row],[Id Riesgo]])</f>
        <v>0</v>
      </c>
      <c r="AL1485" s="727"/>
      <c r="AM1485" s="727"/>
      <c r="AN1485" s="213"/>
      <c r="AO1485" s="213"/>
      <c r="AP1485" s="213"/>
      <c r="AQ1485" s="213"/>
      <c r="AR1485" s="213"/>
      <c r="AS1485" s="213"/>
      <c r="AT1485" s="213"/>
      <c r="AU1485" s="213"/>
      <c r="AV1485" s="213"/>
      <c r="AW1485" s="213"/>
      <c r="AX1485" s="213"/>
      <c r="AY1485" s="213"/>
    </row>
    <row r="1486" spans="1:51" ht="14.6" x14ac:dyDescent="0.4">
      <c r="A1486" s="735" t="str">
        <f>Tabla135[[#This Row],[Id Riesgo]]</f>
        <v>RC148</v>
      </c>
      <c r="B1486" s="736" t="str">
        <f>Tabla135[[#This Row],[Riesgo]]</f>
        <v/>
      </c>
      <c r="C1486" s="742" t="b">
        <f>Tabla135[[#This Row],[Identificado en paso 1 y 2?]]</f>
        <v>0</v>
      </c>
      <c r="D1486" s="727" t="str">
        <f>_xlfn.XLOOKUP(Tabla135[[#This Row],[Id Riesgo]],Tabla13[Id Riesgo],Tabla13[Probabilidad],"",1)</f>
        <v/>
      </c>
      <c r="E1486" s="727" t="str">
        <f>IF(C1486=TRUE,_xlfn.XLOOKUP(Tabla135[[#This Row],[Id Riesgo]],Tabla13[Id Riesgo],Tabla13[Porcentaje Impacto],"",1),"")</f>
        <v/>
      </c>
      <c r="F1486" s="290" t="str">
        <f t="shared" si="147"/>
        <v>RC148</v>
      </c>
      <c r="G1486" s="415" t="b">
        <f>_xlfn.XLOOKUP(F1486,Tabla13[Id Riesgo],Tabla13[Registro diligenciado],FALSE,1)</f>
        <v>0</v>
      </c>
      <c r="H1486" s="290" t="str">
        <f>IF(G1486,_xlfn.XLOOKUP(F1486,Tabla6[Id Riesgo],Tabla6[DESCRIPCIÓN DEL RIESGO],FALSE,1),"")</f>
        <v/>
      </c>
      <c r="I1486" s="327" t="str">
        <f>_xlfn.XLOOKUP(Tabla135[[#This Row],[Id Riesgo]],Tabla13[Id Riesgo],Tabla13[Probabilidad])</f>
        <v/>
      </c>
      <c r="J1486" s="327" t="str">
        <f>_xlfn.XLOOKUP(Tabla135[[#This Row],[Id Riesgo]],Tabla13[Id Riesgo],Tabla13[Porcentaje Impacto],"",1)</f>
        <v/>
      </c>
      <c r="K1486" s="311">
        <v>5</v>
      </c>
      <c r="L1486" s="314"/>
      <c r="M1486" s="314"/>
      <c r="N1486" s="314"/>
      <c r="O1486" s="295"/>
      <c r="P1486" s="314"/>
      <c r="Q1486" s="328" t="str">
        <f>_xlfn.TEXTJOIN(" ",TRUE,Tabla135[[#This Row],[Actividad - Acción ¿Qué?
Inicia con verbo]],Tabla135[[#This Row],[Complemento
(Observaciones o desviaciones)]])</f>
        <v/>
      </c>
      <c r="R1486" s="295"/>
      <c r="S1486" s="327" t="str">
        <f>_xlfn.XLOOKUP(Tabla135[[#This Row],[Tipo de control]],Tabla7[Tipo de control],Tabla7[Peso],"",1)</f>
        <v/>
      </c>
      <c r="T1486" s="290" t="str">
        <f>_xlfn.XLOOKUP(Tabla135[[#This Row],[Tipo de control]],Tabla7[Tipo de control],Tabla7[Afectación matriz],"",1)</f>
        <v/>
      </c>
      <c r="U1486" s="295"/>
      <c r="V1486" s="327" t="str">
        <f>_xlfn.XLOOKUP(Tabla135[[#This Row],[Implementación]],Tabla11[Implementación],Tabla11[Peso],"",1)</f>
        <v/>
      </c>
      <c r="W1486" s="295"/>
      <c r="X1486" s="295"/>
      <c r="Y1486" s="295"/>
      <c r="Z1486" s="295"/>
      <c r="AA1486" s="310" t="str">
        <f>IFERROR(Tabla135[[#This Row],[Peso del control]]+Tabla135[[#This Row],[Peso de la implementación]],"")</f>
        <v/>
      </c>
      <c r="AB1486" s="310" t="str" cm="1">
        <f t="array" ref="AB1486">IFERROR(IF(Tabla135[[#This Row],[Registro diligenciado]]=TRUE,_xlfn.IFS(AND(Tabla135[[#This Row],[No. de Control]]=1,Tabla135[[#This Row],[Desplazamiento en la Matriz]]="Probabilidad"),D1486-(D1486*Tabla135[[#This Row],[Valor del control]]),AND(Tabla135[[#This Row],[No. de Control]]&gt;1,Tabla135[[#This Row],[Desplazamiento en la Matriz]]="Probabilidad"),AB1485-(AB1485*Tabla135[[#This Row],[Valor del control]]),AND(Tabla135[[#This Row],[No. de Control]]=1,Tabla135[[#This Row],[Desplazamiento en la Matriz]]="Impacto"),D1486,AND(Tabla135[[#This Row],[No. de Control]]&gt;1,Tabla135[[#This Row],[Desplazamiento en la Matriz]]="Impacto"),AB1485),""),"")</f>
        <v/>
      </c>
      <c r="AC1486" s="310" t="str" cm="1">
        <f t="array" ref="AC1486">IFERROR(IF(Tabla135[[#This Row],[Registro diligenciado]]=TRUE,_xlfn.IFS(AND(Tabla135[[#This Row],[No. de Control]]=1,Tabla135[[#This Row],[Desplazamiento en la Matriz]]="Impacto"),E1486-(E1486*Tabla135[[#This Row],[Valor del control]]),AND(Tabla135[[#This Row],[No. de Control]]&gt;1,Tabla135[[#This Row],[Desplazamiento en la Matriz]]="Impacto"),AC1485-(AC1485*Tabla135[[#This Row],[Valor del control]]),AND(Tabla135[[#This Row],[No. de Control]]=1,Tabla135[[#This Row],[Desplazamiento en la Matriz]]="Probabilidad"),E1486,AND(Tabla135[[#This Row],[No. de Control]]&gt;1,Tabla135[[#This Row],[Desplazamiento en la Matriz]]="Probabilidad"),AC1485),""),"")</f>
        <v/>
      </c>
      <c r="AD1486" s="310">
        <f>IFERROR(_xlfn.MINIFS(Tabla135[Probabilidad residual],Tabla135[Id Riesgo],Tabla135[[#This Row],[Id Riesgo]]),"")</f>
        <v>0</v>
      </c>
      <c r="AE1486" s="310">
        <f>IFERROR(_xlfn.MINIFS(Tabla135[Impacto residual],Tabla135[Id Riesgo],Tabla135[[#This Row],[Id Riesgo]]),"")</f>
        <v>0</v>
      </c>
      <c r="AF1486" s="310" t="str" cm="1">
        <f t="array" ref="AF148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86" s="310" t="str" cm="1">
        <f t="array" ref="AG148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8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86" s="213"/>
      <c r="AJ1486" s="727">
        <f>_xlfn.MINIFS(Tabla135[Probabilidad residual],Tabla135[Id Riesgo],Tabla135[[#This Row],[Id Riesgo]])</f>
        <v>0</v>
      </c>
      <c r="AK1486" s="727">
        <f>_xlfn.MINIFS(Tabla135[Impacto residual],Tabla135[Id Riesgo],Tabla135[[#This Row],[Id Riesgo]])</f>
        <v>0</v>
      </c>
      <c r="AL1486" s="727"/>
      <c r="AM1486" s="727"/>
      <c r="AN1486" s="213"/>
      <c r="AO1486" s="213"/>
      <c r="AP1486" s="213"/>
      <c r="AQ1486" s="213"/>
      <c r="AR1486" s="213"/>
      <c r="AS1486" s="213"/>
      <c r="AT1486" s="213"/>
      <c r="AU1486" s="213"/>
      <c r="AV1486" s="213"/>
      <c r="AW1486" s="213"/>
      <c r="AX1486" s="213"/>
      <c r="AY1486" s="213"/>
    </row>
    <row r="1487" spans="1:51" ht="14.6" x14ac:dyDescent="0.4">
      <c r="A1487" s="735" t="str">
        <f>Tabla135[[#This Row],[Id Riesgo]]</f>
        <v>RC148</v>
      </c>
      <c r="B1487" s="736" t="str">
        <f>Tabla135[[#This Row],[Riesgo]]</f>
        <v/>
      </c>
      <c r="C1487" s="742" t="b">
        <f>Tabla135[[#This Row],[Identificado en paso 1 y 2?]]</f>
        <v>0</v>
      </c>
      <c r="D1487" s="727" t="str">
        <f>_xlfn.XLOOKUP(Tabla135[[#This Row],[Id Riesgo]],Tabla13[Id Riesgo],Tabla13[Probabilidad],"",1)</f>
        <v/>
      </c>
      <c r="E1487" s="727" t="str">
        <f>IF(C1487=TRUE,_xlfn.XLOOKUP(Tabla135[[#This Row],[Id Riesgo]],Tabla13[Id Riesgo],Tabla13[Porcentaje Impacto],"",1),"")</f>
        <v/>
      </c>
      <c r="F1487" s="290" t="str">
        <f t="shared" si="147"/>
        <v>RC148</v>
      </c>
      <c r="G1487" s="415" t="b">
        <f>_xlfn.XLOOKUP(F1487,Tabla13[Id Riesgo],Tabla13[Registro diligenciado],FALSE,1)</f>
        <v>0</v>
      </c>
      <c r="H1487" s="290" t="str">
        <f>IF(G1487,_xlfn.XLOOKUP(F1487,Tabla6[Id Riesgo],Tabla6[DESCRIPCIÓN DEL RIESGO],FALSE,1),"")</f>
        <v/>
      </c>
      <c r="I1487" s="327" t="str">
        <f>_xlfn.XLOOKUP(Tabla135[[#This Row],[Id Riesgo]],Tabla13[Id Riesgo],Tabla13[Probabilidad])</f>
        <v/>
      </c>
      <c r="J1487" s="327" t="str">
        <f>_xlfn.XLOOKUP(Tabla135[[#This Row],[Id Riesgo]],Tabla13[Id Riesgo],Tabla13[Porcentaje Impacto],"",1)</f>
        <v/>
      </c>
      <c r="K1487" s="311">
        <v>6</v>
      </c>
      <c r="L1487" s="314"/>
      <c r="M1487" s="314"/>
      <c r="N1487" s="314"/>
      <c r="O1487" s="295"/>
      <c r="P1487" s="314"/>
      <c r="Q1487" s="328" t="str">
        <f>_xlfn.TEXTJOIN(" ",TRUE,Tabla135[[#This Row],[Actividad - Acción ¿Qué?
Inicia con verbo]],Tabla135[[#This Row],[Complemento
(Observaciones o desviaciones)]])</f>
        <v/>
      </c>
      <c r="R1487" s="295"/>
      <c r="S1487" s="327" t="str">
        <f>_xlfn.XLOOKUP(Tabla135[[#This Row],[Tipo de control]],Tabla7[Tipo de control],Tabla7[Peso],"",1)</f>
        <v/>
      </c>
      <c r="T1487" s="290" t="str">
        <f>_xlfn.XLOOKUP(Tabla135[[#This Row],[Tipo de control]],Tabla7[Tipo de control],Tabla7[Afectación matriz],"",1)</f>
        <v/>
      </c>
      <c r="U1487" s="295"/>
      <c r="V1487" s="327" t="str">
        <f>_xlfn.XLOOKUP(Tabla135[[#This Row],[Implementación]],Tabla11[Implementación],Tabla11[Peso],"",1)</f>
        <v/>
      </c>
      <c r="W1487" s="295"/>
      <c r="X1487" s="295"/>
      <c r="Y1487" s="295"/>
      <c r="Z1487" s="295"/>
      <c r="AA1487" s="310" t="str">
        <f>IFERROR(Tabla135[[#This Row],[Peso del control]]+Tabla135[[#This Row],[Peso de la implementación]],"")</f>
        <v/>
      </c>
      <c r="AB1487" s="310" t="str" cm="1">
        <f t="array" ref="AB1487">IFERROR(IF(Tabla135[[#This Row],[Registro diligenciado]]=TRUE,_xlfn.IFS(AND(Tabla135[[#This Row],[No. de Control]]=1,Tabla135[[#This Row],[Desplazamiento en la Matriz]]="Probabilidad"),D1487-(D1487*Tabla135[[#This Row],[Valor del control]]),AND(Tabla135[[#This Row],[No. de Control]]&gt;1,Tabla135[[#This Row],[Desplazamiento en la Matriz]]="Probabilidad"),AB1486-(AB1486*Tabla135[[#This Row],[Valor del control]]),AND(Tabla135[[#This Row],[No. de Control]]=1,Tabla135[[#This Row],[Desplazamiento en la Matriz]]="Impacto"),D1487,AND(Tabla135[[#This Row],[No. de Control]]&gt;1,Tabla135[[#This Row],[Desplazamiento en la Matriz]]="Impacto"),AB1486),""),"")</f>
        <v/>
      </c>
      <c r="AC1487" s="310" t="str" cm="1">
        <f t="array" ref="AC1487">IFERROR(IF(Tabla135[[#This Row],[Registro diligenciado]]=TRUE,_xlfn.IFS(AND(Tabla135[[#This Row],[No. de Control]]=1,Tabla135[[#This Row],[Desplazamiento en la Matriz]]="Impacto"),E1487-(E1487*Tabla135[[#This Row],[Valor del control]]),AND(Tabla135[[#This Row],[No. de Control]]&gt;1,Tabla135[[#This Row],[Desplazamiento en la Matriz]]="Impacto"),AC1486-(AC1486*Tabla135[[#This Row],[Valor del control]]),AND(Tabla135[[#This Row],[No. de Control]]=1,Tabla135[[#This Row],[Desplazamiento en la Matriz]]="Probabilidad"),E1487,AND(Tabla135[[#This Row],[No. de Control]]&gt;1,Tabla135[[#This Row],[Desplazamiento en la Matriz]]="Probabilidad"),AC1486),""),"")</f>
        <v/>
      </c>
      <c r="AD1487" s="310">
        <f>IFERROR(_xlfn.MINIFS(Tabla135[Probabilidad residual],Tabla135[Id Riesgo],Tabla135[[#This Row],[Id Riesgo]]),"")</f>
        <v>0</v>
      </c>
      <c r="AE1487" s="310">
        <f>IFERROR(_xlfn.MINIFS(Tabla135[Impacto residual],Tabla135[Id Riesgo],Tabla135[[#This Row],[Id Riesgo]]),"")</f>
        <v>0</v>
      </c>
      <c r="AF1487" s="310" t="str" cm="1">
        <f t="array" ref="AF148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87" s="310" t="str" cm="1">
        <f t="array" ref="AG148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8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87" s="213"/>
      <c r="AJ1487" s="727">
        <f>_xlfn.MINIFS(Tabla135[Probabilidad residual],Tabla135[Id Riesgo],Tabla135[[#This Row],[Id Riesgo]])</f>
        <v>0</v>
      </c>
      <c r="AK1487" s="727">
        <f>_xlfn.MINIFS(Tabla135[Impacto residual],Tabla135[Id Riesgo],Tabla135[[#This Row],[Id Riesgo]])</f>
        <v>0</v>
      </c>
      <c r="AL1487" s="727"/>
      <c r="AM1487" s="727"/>
      <c r="AN1487" s="213"/>
      <c r="AO1487" s="213"/>
      <c r="AP1487" s="213"/>
      <c r="AQ1487" s="213"/>
      <c r="AR1487" s="213"/>
      <c r="AS1487" s="213"/>
      <c r="AT1487" s="213"/>
      <c r="AU1487" s="213"/>
      <c r="AV1487" s="213"/>
      <c r="AW1487" s="213"/>
      <c r="AX1487" s="213"/>
      <c r="AY1487" s="213"/>
    </row>
    <row r="1488" spans="1:51" ht="14.6" x14ac:dyDescent="0.4">
      <c r="A1488" s="735" t="str">
        <f>Tabla135[[#This Row],[Id Riesgo]]</f>
        <v>RC148</v>
      </c>
      <c r="B1488" s="736" t="str">
        <f>Tabla135[[#This Row],[Riesgo]]</f>
        <v/>
      </c>
      <c r="C1488" s="742" t="b">
        <f>Tabla135[[#This Row],[Identificado en paso 1 y 2?]]</f>
        <v>0</v>
      </c>
      <c r="D1488" s="727" t="str">
        <f>_xlfn.XLOOKUP(Tabla135[[#This Row],[Id Riesgo]],Tabla13[Id Riesgo],Tabla13[Probabilidad],"",1)</f>
        <v/>
      </c>
      <c r="E1488" s="727" t="str">
        <f>IF(C1488=TRUE,_xlfn.XLOOKUP(Tabla135[[#This Row],[Id Riesgo]],Tabla13[Id Riesgo],Tabla13[Porcentaje Impacto],"",1),"")</f>
        <v/>
      </c>
      <c r="F1488" s="290" t="str">
        <f t="shared" si="147"/>
        <v>RC148</v>
      </c>
      <c r="G1488" s="415" t="b">
        <f>_xlfn.XLOOKUP(F1488,Tabla13[Id Riesgo],Tabla13[Registro diligenciado],FALSE,1)</f>
        <v>0</v>
      </c>
      <c r="H1488" s="290" t="str">
        <f>IF(G1488,_xlfn.XLOOKUP(F1488,Tabla6[Id Riesgo],Tabla6[DESCRIPCIÓN DEL RIESGO],FALSE,1),"")</f>
        <v/>
      </c>
      <c r="I1488" s="327" t="str">
        <f>_xlfn.XLOOKUP(Tabla135[[#This Row],[Id Riesgo]],Tabla13[Id Riesgo],Tabla13[Probabilidad])</f>
        <v/>
      </c>
      <c r="J1488" s="327" t="str">
        <f>_xlfn.XLOOKUP(Tabla135[[#This Row],[Id Riesgo]],Tabla13[Id Riesgo],Tabla13[Porcentaje Impacto],"",1)</f>
        <v/>
      </c>
      <c r="K1488" s="311">
        <v>7</v>
      </c>
      <c r="L1488" s="314"/>
      <c r="M1488" s="314"/>
      <c r="N1488" s="314"/>
      <c r="O1488" s="295"/>
      <c r="P1488" s="314"/>
      <c r="Q1488" s="328" t="str">
        <f>_xlfn.TEXTJOIN(" ",TRUE,Tabla135[[#This Row],[Actividad - Acción ¿Qué?
Inicia con verbo]],Tabla135[[#This Row],[Complemento
(Observaciones o desviaciones)]])</f>
        <v/>
      </c>
      <c r="R1488" s="295"/>
      <c r="S1488" s="327" t="str">
        <f>_xlfn.XLOOKUP(Tabla135[[#This Row],[Tipo de control]],Tabla7[Tipo de control],Tabla7[Peso],"",1)</f>
        <v/>
      </c>
      <c r="T1488" s="290" t="str">
        <f>_xlfn.XLOOKUP(Tabla135[[#This Row],[Tipo de control]],Tabla7[Tipo de control],Tabla7[Afectación matriz],"",1)</f>
        <v/>
      </c>
      <c r="U1488" s="295"/>
      <c r="V1488" s="327" t="str">
        <f>_xlfn.XLOOKUP(Tabla135[[#This Row],[Implementación]],Tabla11[Implementación],Tabla11[Peso],"",1)</f>
        <v/>
      </c>
      <c r="W1488" s="295"/>
      <c r="X1488" s="295"/>
      <c r="Y1488" s="295"/>
      <c r="Z1488" s="295"/>
      <c r="AA1488" s="310" t="str">
        <f>IFERROR(Tabla135[[#This Row],[Peso del control]]+Tabla135[[#This Row],[Peso de la implementación]],"")</f>
        <v/>
      </c>
      <c r="AB1488" s="310" t="str" cm="1">
        <f t="array" ref="AB1488">IFERROR(IF(Tabla135[[#This Row],[Registro diligenciado]]=TRUE,_xlfn.IFS(AND(Tabla135[[#This Row],[No. de Control]]=1,Tabla135[[#This Row],[Desplazamiento en la Matriz]]="Probabilidad"),D1488-(D1488*Tabla135[[#This Row],[Valor del control]]),AND(Tabla135[[#This Row],[No. de Control]]&gt;1,Tabla135[[#This Row],[Desplazamiento en la Matriz]]="Probabilidad"),AB1487-(AB1487*Tabla135[[#This Row],[Valor del control]]),AND(Tabla135[[#This Row],[No. de Control]]=1,Tabla135[[#This Row],[Desplazamiento en la Matriz]]="Impacto"),D1488,AND(Tabla135[[#This Row],[No. de Control]]&gt;1,Tabla135[[#This Row],[Desplazamiento en la Matriz]]="Impacto"),AB1487),""),"")</f>
        <v/>
      </c>
      <c r="AC1488" s="310" t="str" cm="1">
        <f t="array" ref="AC1488">IFERROR(IF(Tabla135[[#This Row],[Registro diligenciado]]=TRUE,_xlfn.IFS(AND(Tabla135[[#This Row],[No. de Control]]=1,Tabla135[[#This Row],[Desplazamiento en la Matriz]]="Impacto"),E1488-(E1488*Tabla135[[#This Row],[Valor del control]]),AND(Tabla135[[#This Row],[No. de Control]]&gt;1,Tabla135[[#This Row],[Desplazamiento en la Matriz]]="Impacto"),AC1487-(AC1487*Tabla135[[#This Row],[Valor del control]]),AND(Tabla135[[#This Row],[No. de Control]]=1,Tabla135[[#This Row],[Desplazamiento en la Matriz]]="Probabilidad"),E1488,AND(Tabla135[[#This Row],[No. de Control]]&gt;1,Tabla135[[#This Row],[Desplazamiento en la Matriz]]="Probabilidad"),AC1487),""),"")</f>
        <v/>
      </c>
      <c r="AD1488" s="310">
        <f>IFERROR(_xlfn.MINIFS(Tabla135[Probabilidad residual],Tabla135[Id Riesgo],Tabla135[[#This Row],[Id Riesgo]]),"")</f>
        <v>0</v>
      </c>
      <c r="AE1488" s="310">
        <f>IFERROR(_xlfn.MINIFS(Tabla135[Impacto residual],Tabla135[Id Riesgo],Tabla135[[#This Row],[Id Riesgo]]),"")</f>
        <v>0</v>
      </c>
      <c r="AF1488" s="310" t="str" cm="1">
        <f t="array" ref="AF148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88" s="310" t="str" cm="1">
        <f t="array" ref="AG148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8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88" s="213"/>
      <c r="AJ1488" s="727">
        <f>_xlfn.MINIFS(Tabla135[Probabilidad residual],Tabla135[Id Riesgo],Tabla135[[#This Row],[Id Riesgo]])</f>
        <v>0</v>
      </c>
      <c r="AK1488" s="727">
        <f>_xlfn.MINIFS(Tabla135[Impacto residual],Tabla135[Id Riesgo],Tabla135[[#This Row],[Id Riesgo]])</f>
        <v>0</v>
      </c>
      <c r="AL1488" s="727"/>
      <c r="AM1488" s="727"/>
      <c r="AN1488" s="213"/>
      <c r="AO1488" s="213"/>
      <c r="AP1488" s="213"/>
      <c r="AQ1488" s="213"/>
      <c r="AR1488" s="213"/>
      <c r="AS1488" s="213"/>
      <c r="AT1488" s="213"/>
      <c r="AU1488" s="213"/>
      <c r="AV1488" s="213"/>
      <c r="AW1488" s="213"/>
      <c r="AX1488" s="213"/>
      <c r="AY1488" s="213"/>
    </row>
    <row r="1489" spans="1:51" ht="14.6" x14ac:dyDescent="0.4">
      <c r="A1489" s="735" t="str">
        <f>Tabla135[[#This Row],[Id Riesgo]]</f>
        <v>RC148</v>
      </c>
      <c r="B1489" s="736" t="str">
        <f>Tabla135[[#This Row],[Riesgo]]</f>
        <v/>
      </c>
      <c r="C1489" s="742" t="b">
        <f>Tabla135[[#This Row],[Identificado en paso 1 y 2?]]</f>
        <v>0</v>
      </c>
      <c r="D1489" s="727" t="str">
        <f>_xlfn.XLOOKUP(Tabla135[[#This Row],[Id Riesgo]],Tabla13[Id Riesgo],Tabla13[Probabilidad],"",1)</f>
        <v/>
      </c>
      <c r="E1489" s="727" t="str">
        <f>IF(C1489=TRUE,_xlfn.XLOOKUP(Tabla135[[#This Row],[Id Riesgo]],Tabla13[Id Riesgo],Tabla13[Porcentaje Impacto],"",1),"")</f>
        <v/>
      </c>
      <c r="F1489" s="290" t="str">
        <f t="shared" si="147"/>
        <v>RC148</v>
      </c>
      <c r="G1489" s="415" t="b">
        <f>_xlfn.XLOOKUP(F1489,Tabla13[Id Riesgo],Tabla13[Registro diligenciado],FALSE,1)</f>
        <v>0</v>
      </c>
      <c r="H1489" s="290" t="str">
        <f>IF(G1489,_xlfn.XLOOKUP(F1489,Tabla6[Id Riesgo],Tabla6[DESCRIPCIÓN DEL RIESGO],FALSE,1),"")</f>
        <v/>
      </c>
      <c r="I1489" s="327" t="str">
        <f>_xlfn.XLOOKUP(Tabla135[[#This Row],[Id Riesgo]],Tabla13[Id Riesgo],Tabla13[Probabilidad])</f>
        <v/>
      </c>
      <c r="J1489" s="327" t="str">
        <f>_xlfn.XLOOKUP(Tabla135[[#This Row],[Id Riesgo]],Tabla13[Id Riesgo],Tabla13[Porcentaje Impacto],"",1)</f>
        <v/>
      </c>
      <c r="K1489" s="311">
        <v>8</v>
      </c>
      <c r="L1489" s="314"/>
      <c r="M1489" s="314"/>
      <c r="N1489" s="314"/>
      <c r="O1489" s="295"/>
      <c r="P1489" s="314"/>
      <c r="Q1489" s="328" t="str">
        <f>_xlfn.TEXTJOIN(" ",TRUE,Tabla135[[#This Row],[Actividad - Acción ¿Qué?
Inicia con verbo]],Tabla135[[#This Row],[Complemento
(Observaciones o desviaciones)]])</f>
        <v/>
      </c>
      <c r="R1489" s="295"/>
      <c r="S1489" s="327" t="str">
        <f>_xlfn.XLOOKUP(Tabla135[[#This Row],[Tipo de control]],Tabla7[Tipo de control],Tabla7[Peso],"",1)</f>
        <v/>
      </c>
      <c r="T1489" s="290" t="str">
        <f>_xlfn.XLOOKUP(Tabla135[[#This Row],[Tipo de control]],Tabla7[Tipo de control],Tabla7[Afectación matriz],"",1)</f>
        <v/>
      </c>
      <c r="U1489" s="295"/>
      <c r="V1489" s="327" t="str">
        <f>_xlfn.XLOOKUP(Tabla135[[#This Row],[Implementación]],Tabla11[Implementación],Tabla11[Peso],"",1)</f>
        <v/>
      </c>
      <c r="W1489" s="295"/>
      <c r="X1489" s="295"/>
      <c r="Y1489" s="295"/>
      <c r="Z1489" s="295"/>
      <c r="AA1489" s="310" t="str">
        <f>IFERROR(Tabla135[[#This Row],[Peso del control]]+Tabla135[[#This Row],[Peso de la implementación]],"")</f>
        <v/>
      </c>
      <c r="AB1489" s="310" t="str" cm="1">
        <f t="array" ref="AB1489">IFERROR(IF(Tabla135[[#This Row],[Registro diligenciado]]=TRUE,_xlfn.IFS(AND(Tabla135[[#This Row],[No. de Control]]=1,Tabla135[[#This Row],[Desplazamiento en la Matriz]]="Probabilidad"),D1489-(D1489*Tabla135[[#This Row],[Valor del control]]),AND(Tabla135[[#This Row],[No. de Control]]&gt;1,Tabla135[[#This Row],[Desplazamiento en la Matriz]]="Probabilidad"),AB1488-(AB1488*Tabla135[[#This Row],[Valor del control]]),AND(Tabla135[[#This Row],[No. de Control]]=1,Tabla135[[#This Row],[Desplazamiento en la Matriz]]="Impacto"),D1489,AND(Tabla135[[#This Row],[No. de Control]]&gt;1,Tabla135[[#This Row],[Desplazamiento en la Matriz]]="Impacto"),AB1488),""),"")</f>
        <v/>
      </c>
      <c r="AC1489" s="310" t="str" cm="1">
        <f t="array" ref="AC1489">IFERROR(IF(Tabla135[[#This Row],[Registro diligenciado]]=TRUE,_xlfn.IFS(AND(Tabla135[[#This Row],[No. de Control]]=1,Tabla135[[#This Row],[Desplazamiento en la Matriz]]="Impacto"),E1489-(E1489*Tabla135[[#This Row],[Valor del control]]),AND(Tabla135[[#This Row],[No. de Control]]&gt;1,Tabla135[[#This Row],[Desplazamiento en la Matriz]]="Impacto"),AC1488-(AC1488*Tabla135[[#This Row],[Valor del control]]),AND(Tabla135[[#This Row],[No. de Control]]=1,Tabla135[[#This Row],[Desplazamiento en la Matriz]]="Probabilidad"),E1489,AND(Tabla135[[#This Row],[No. de Control]]&gt;1,Tabla135[[#This Row],[Desplazamiento en la Matriz]]="Probabilidad"),AC1488),""),"")</f>
        <v/>
      </c>
      <c r="AD1489" s="310">
        <f>IFERROR(_xlfn.MINIFS(Tabla135[Probabilidad residual],Tabla135[Id Riesgo],Tabla135[[#This Row],[Id Riesgo]]),"")</f>
        <v>0</v>
      </c>
      <c r="AE1489" s="310">
        <f>IFERROR(_xlfn.MINIFS(Tabla135[Impacto residual],Tabla135[Id Riesgo],Tabla135[[#This Row],[Id Riesgo]]),"")</f>
        <v>0</v>
      </c>
      <c r="AF1489" s="310" t="str" cm="1">
        <f t="array" ref="AF148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89" s="310" t="str" cm="1">
        <f t="array" ref="AG148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8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89" s="213"/>
      <c r="AJ1489" s="727">
        <f>_xlfn.MINIFS(Tabla135[Probabilidad residual],Tabla135[Id Riesgo],Tabla135[[#This Row],[Id Riesgo]])</f>
        <v>0</v>
      </c>
      <c r="AK1489" s="727">
        <f>_xlfn.MINIFS(Tabla135[Impacto residual],Tabla135[Id Riesgo],Tabla135[[#This Row],[Id Riesgo]])</f>
        <v>0</v>
      </c>
      <c r="AL1489" s="727"/>
      <c r="AM1489" s="727"/>
      <c r="AN1489" s="213"/>
      <c r="AO1489" s="213"/>
      <c r="AP1489" s="213"/>
      <c r="AQ1489" s="213"/>
      <c r="AR1489" s="213"/>
      <c r="AS1489" s="213"/>
      <c r="AT1489" s="213"/>
      <c r="AU1489" s="213"/>
      <c r="AV1489" s="213"/>
      <c r="AW1489" s="213"/>
      <c r="AX1489" s="213"/>
      <c r="AY1489" s="213"/>
    </row>
    <row r="1490" spans="1:51" ht="14.6" x14ac:dyDescent="0.4">
      <c r="A1490" s="735" t="str">
        <f>Tabla135[[#This Row],[Id Riesgo]]</f>
        <v>RC148</v>
      </c>
      <c r="B1490" s="736" t="str">
        <f>Tabla135[[#This Row],[Riesgo]]</f>
        <v/>
      </c>
      <c r="C1490" s="742" t="b">
        <f>Tabla135[[#This Row],[Identificado en paso 1 y 2?]]</f>
        <v>0</v>
      </c>
      <c r="D1490" s="727" t="str">
        <f>_xlfn.XLOOKUP(Tabla135[[#This Row],[Id Riesgo]],Tabla13[Id Riesgo],Tabla13[Probabilidad],"",1)</f>
        <v/>
      </c>
      <c r="E1490" s="727" t="str">
        <f>IF(C1490=TRUE,_xlfn.XLOOKUP(Tabla135[[#This Row],[Id Riesgo]],Tabla13[Id Riesgo],Tabla13[Porcentaje Impacto],"",1),"")</f>
        <v/>
      </c>
      <c r="F1490" s="290" t="str">
        <f t="shared" si="147"/>
        <v>RC148</v>
      </c>
      <c r="G1490" s="415" t="b">
        <f>_xlfn.XLOOKUP(F1490,Tabla13[Id Riesgo],Tabla13[Registro diligenciado],FALSE,1)</f>
        <v>0</v>
      </c>
      <c r="H1490" s="290" t="str">
        <f>IF(G1490,_xlfn.XLOOKUP(F1490,Tabla6[Id Riesgo],Tabla6[DESCRIPCIÓN DEL RIESGO],FALSE,1),"")</f>
        <v/>
      </c>
      <c r="I1490" s="327" t="str">
        <f>_xlfn.XLOOKUP(Tabla135[[#This Row],[Id Riesgo]],Tabla13[Id Riesgo],Tabla13[Probabilidad])</f>
        <v/>
      </c>
      <c r="J1490" s="327" t="str">
        <f>_xlfn.XLOOKUP(Tabla135[[#This Row],[Id Riesgo]],Tabla13[Id Riesgo],Tabla13[Porcentaje Impacto],"",1)</f>
        <v/>
      </c>
      <c r="K1490" s="311">
        <v>9</v>
      </c>
      <c r="L1490" s="314"/>
      <c r="M1490" s="314"/>
      <c r="N1490" s="314"/>
      <c r="O1490" s="295"/>
      <c r="P1490" s="314"/>
      <c r="Q1490" s="328" t="str">
        <f>_xlfn.TEXTJOIN(" ",TRUE,Tabla135[[#This Row],[Actividad - Acción ¿Qué?
Inicia con verbo]],Tabla135[[#This Row],[Complemento
(Observaciones o desviaciones)]])</f>
        <v/>
      </c>
      <c r="R1490" s="295"/>
      <c r="S1490" s="327" t="str">
        <f>_xlfn.XLOOKUP(Tabla135[[#This Row],[Tipo de control]],Tabla7[Tipo de control],Tabla7[Peso],"",1)</f>
        <v/>
      </c>
      <c r="T1490" s="290" t="str">
        <f>_xlfn.XLOOKUP(Tabla135[[#This Row],[Tipo de control]],Tabla7[Tipo de control],Tabla7[Afectación matriz],"",1)</f>
        <v/>
      </c>
      <c r="U1490" s="295"/>
      <c r="V1490" s="327" t="str">
        <f>_xlfn.XLOOKUP(Tabla135[[#This Row],[Implementación]],Tabla11[Implementación],Tabla11[Peso],"",1)</f>
        <v/>
      </c>
      <c r="W1490" s="295"/>
      <c r="X1490" s="295"/>
      <c r="Y1490" s="295"/>
      <c r="Z1490" s="295"/>
      <c r="AA1490" s="310" t="str">
        <f>IFERROR(Tabla135[[#This Row],[Peso del control]]+Tabla135[[#This Row],[Peso de la implementación]],"")</f>
        <v/>
      </c>
      <c r="AB1490" s="310" t="str" cm="1">
        <f t="array" ref="AB1490">IFERROR(IF(Tabla135[[#This Row],[Registro diligenciado]]=TRUE,_xlfn.IFS(AND(Tabla135[[#This Row],[No. de Control]]=1,Tabla135[[#This Row],[Desplazamiento en la Matriz]]="Probabilidad"),D1490-(D1490*Tabla135[[#This Row],[Valor del control]]),AND(Tabla135[[#This Row],[No. de Control]]&gt;1,Tabla135[[#This Row],[Desplazamiento en la Matriz]]="Probabilidad"),AB1489-(AB1489*Tabla135[[#This Row],[Valor del control]]),AND(Tabla135[[#This Row],[No. de Control]]=1,Tabla135[[#This Row],[Desplazamiento en la Matriz]]="Impacto"),D1490,AND(Tabla135[[#This Row],[No. de Control]]&gt;1,Tabla135[[#This Row],[Desplazamiento en la Matriz]]="Impacto"),AB1489),""),"")</f>
        <v/>
      </c>
      <c r="AC1490" s="310" t="str" cm="1">
        <f t="array" ref="AC1490">IFERROR(IF(Tabla135[[#This Row],[Registro diligenciado]]=TRUE,_xlfn.IFS(AND(Tabla135[[#This Row],[No. de Control]]=1,Tabla135[[#This Row],[Desplazamiento en la Matriz]]="Impacto"),E1490-(E1490*Tabla135[[#This Row],[Valor del control]]),AND(Tabla135[[#This Row],[No. de Control]]&gt;1,Tabla135[[#This Row],[Desplazamiento en la Matriz]]="Impacto"),AC1489-(AC1489*Tabla135[[#This Row],[Valor del control]]),AND(Tabla135[[#This Row],[No. de Control]]=1,Tabla135[[#This Row],[Desplazamiento en la Matriz]]="Probabilidad"),E1490,AND(Tabla135[[#This Row],[No. de Control]]&gt;1,Tabla135[[#This Row],[Desplazamiento en la Matriz]]="Probabilidad"),AC1489),""),"")</f>
        <v/>
      </c>
      <c r="AD1490" s="310">
        <f>IFERROR(_xlfn.MINIFS(Tabla135[Probabilidad residual],Tabla135[Id Riesgo],Tabla135[[#This Row],[Id Riesgo]]),"")</f>
        <v>0</v>
      </c>
      <c r="AE1490" s="310">
        <f>IFERROR(_xlfn.MINIFS(Tabla135[Impacto residual],Tabla135[Id Riesgo],Tabla135[[#This Row],[Id Riesgo]]),"")</f>
        <v>0</v>
      </c>
      <c r="AF1490" s="310" t="str" cm="1">
        <f t="array" ref="AF149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90" s="310" t="str" cm="1">
        <f t="array" ref="AG149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9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90" s="213"/>
      <c r="AJ1490" s="727">
        <f>_xlfn.MINIFS(Tabla135[Probabilidad residual],Tabla135[Id Riesgo],Tabla135[[#This Row],[Id Riesgo]])</f>
        <v>0</v>
      </c>
      <c r="AK1490" s="727">
        <f>_xlfn.MINIFS(Tabla135[Impacto residual],Tabla135[Id Riesgo],Tabla135[[#This Row],[Id Riesgo]])</f>
        <v>0</v>
      </c>
      <c r="AL1490" s="727"/>
      <c r="AM1490" s="727"/>
      <c r="AN1490" s="213"/>
      <c r="AO1490" s="213"/>
      <c r="AP1490" s="213"/>
      <c r="AQ1490" s="213"/>
      <c r="AR1490" s="213"/>
      <c r="AS1490" s="213"/>
      <c r="AT1490" s="213"/>
      <c r="AU1490" s="213"/>
      <c r="AV1490" s="213"/>
      <c r="AW1490" s="213"/>
      <c r="AX1490" s="213"/>
      <c r="AY1490" s="213"/>
    </row>
    <row r="1491" spans="1:51" ht="14.6" x14ac:dyDescent="0.4">
      <c r="A1491" s="735" t="str">
        <f>Tabla135[[#This Row],[Id Riesgo]]</f>
        <v>RC148</v>
      </c>
      <c r="B1491" s="736" t="str">
        <f>Tabla135[[#This Row],[Riesgo]]</f>
        <v/>
      </c>
      <c r="C1491" s="742" t="b">
        <f>Tabla135[[#This Row],[Identificado en paso 1 y 2?]]</f>
        <v>0</v>
      </c>
      <c r="D1491" s="727" t="str">
        <f>_xlfn.XLOOKUP(Tabla135[[#This Row],[Id Riesgo]],Tabla13[Id Riesgo],Tabla13[Probabilidad],"",1)</f>
        <v/>
      </c>
      <c r="E1491" s="727" t="str">
        <f>IF(C1491=TRUE,_xlfn.XLOOKUP(Tabla135[[#This Row],[Id Riesgo]],Tabla13[Id Riesgo],Tabla13[Porcentaje Impacto],"",1),"")</f>
        <v/>
      </c>
      <c r="F1491" s="290" t="str">
        <f t="shared" si="147"/>
        <v>RC148</v>
      </c>
      <c r="G1491" s="415" t="b">
        <f>_xlfn.XLOOKUP(F1491,Tabla13[Id Riesgo],Tabla13[Registro diligenciado],FALSE,1)</f>
        <v>0</v>
      </c>
      <c r="H1491" s="290" t="str">
        <f>IF(G1491,_xlfn.XLOOKUP(F1491,Tabla6[Id Riesgo],Tabla6[DESCRIPCIÓN DEL RIESGO],FALSE,1),"")</f>
        <v/>
      </c>
      <c r="I1491" s="327" t="str">
        <f>_xlfn.XLOOKUP(Tabla135[[#This Row],[Id Riesgo]],Tabla13[Id Riesgo],Tabla13[Probabilidad])</f>
        <v/>
      </c>
      <c r="J1491" s="327" t="str">
        <f>_xlfn.XLOOKUP(Tabla135[[#This Row],[Id Riesgo]],Tabla13[Id Riesgo],Tabla13[Porcentaje Impacto],"",1)</f>
        <v/>
      </c>
      <c r="K1491" s="311">
        <v>10</v>
      </c>
      <c r="L1491" s="314"/>
      <c r="M1491" s="314"/>
      <c r="N1491" s="314"/>
      <c r="O1491" s="295"/>
      <c r="P1491" s="314"/>
      <c r="Q1491" s="328" t="str">
        <f>_xlfn.TEXTJOIN(" ",TRUE,Tabla135[[#This Row],[Actividad - Acción ¿Qué?
Inicia con verbo]],Tabla135[[#This Row],[Complemento
(Observaciones o desviaciones)]])</f>
        <v/>
      </c>
      <c r="R1491" s="295"/>
      <c r="S1491" s="327" t="str">
        <f>_xlfn.XLOOKUP(Tabla135[[#This Row],[Tipo de control]],Tabla7[Tipo de control],Tabla7[Peso],"",1)</f>
        <v/>
      </c>
      <c r="T1491" s="290" t="str">
        <f>_xlfn.XLOOKUP(Tabla135[[#This Row],[Tipo de control]],Tabla7[Tipo de control],Tabla7[Afectación matriz],"",1)</f>
        <v/>
      </c>
      <c r="U1491" s="295"/>
      <c r="V1491" s="327" t="str">
        <f>_xlfn.XLOOKUP(Tabla135[[#This Row],[Implementación]],Tabla11[Implementación],Tabla11[Peso],"",1)</f>
        <v/>
      </c>
      <c r="W1491" s="295"/>
      <c r="X1491" s="295"/>
      <c r="Y1491" s="295"/>
      <c r="Z1491" s="295"/>
      <c r="AA1491" s="310" t="str">
        <f>IFERROR(Tabla135[[#This Row],[Peso del control]]+Tabla135[[#This Row],[Peso de la implementación]],"")</f>
        <v/>
      </c>
      <c r="AB1491" s="310" t="str" cm="1">
        <f t="array" ref="AB1491">IFERROR(IF(Tabla135[[#This Row],[Registro diligenciado]]=TRUE,_xlfn.IFS(AND(Tabla135[[#This Row],[No. de Control]]=1,Tabla135[[#This Row],[Desplazamiento en la Matriz]]="Probabilidad"),D1491-(D1491*Tabla135[[#This Row],[Valor del control]]),AND(Tabla135[[#This Row],[No. de Control]]&gt;1,Tabla135[[#This Row],[Desplazamiento en la Matriz]]="Probabilidad"),AB1490-(AB1490*Tabla135[[#This Row],[Valor del control]]),AND(Tabla135[[#This Row],[No. de Control]]=1,Tabla135[[#This Row],[Desplazamiento en la Matriz]]="Impacto"),D1491,AND(Tabla135[[#This Row],[No. de Control]]&gt;1,Tabla135[[#This Row],[Desplazamiento en la Matriz]]="Impacto"),AB1490),""),"")</f>
        <v/>
      </c>
      <c r="AC1491" s="310" t="str" cm="1">
        <f t="array" ref="AC1491">IFERROR(IF(Tabla135[[#This Row],[Registro diligenciado]]=TRUE,_xlfn.IFS(AND(Tabla135[[#This Row],[No. de Control]]=1,Tabla135[[#This Row],[Desplazamiento en la Matriz]]="Impacto"),E1491-(E1491*Tabla135[[#This Row],[Valor del control]]),AND(Tabla135[[#This Row],[No. de Control]]&gt;1,Tabla135[[#This Row],[Desplazamiento en la Matriz]]="Impacto"),AC1490-(AC1490*Tabla135[[#This Row],[Valor del control]]),AND(Tabla135[[#This Row],[No. de Control]]=1,Tabla135[[#This Row],[Desplazamiento en la Matriz]]="Probabilidad"),E1491,AND(Tabla135[[#This Row],[No. de Control]]&gt;1,Tabla135[[#This Row],[Desplazamiento en la Matriz]]="Probabilidad"),AC1490),""),"")</f>
        <v/>
      </c>
      <c r="AD1491" s="310">
        <f>IFERROR(_xlfn.MINIFS(Tabla135[Probabilidad residual],Tabla135[Id Riesgo],Tabla135[[#This Row],[Id Riesgo]]),"")</f>
        <v>0</v>
      </c>
      <c r="AE1491" s="310">
        <f>IFERROR(_xlfn.MINIFS(Tabla135[Impacto residual],Tabla135[Id Riesgo],Tabla135[[#This Row],[Id Riesgo]]),"")</f>
        <v>0</v>
      </c>
      <c r="AF1491" s="310" t="str" cm="1">
        <f t="array" ref="AF149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91" s="310" t="str" cm="1">
        <f t="array" ref="AG149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9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91" s="213"/>
      <c r="AJ1491" s="727">
        <f>_xlfn.MINIFS(Tabla135[Probabilidad residual],Tabla135[Id Riesgo],Tabla135[[#This Row],[Id Riesgo]])</f>
        <v>0</v>
      </c>
      <c r="AK1491" s="727">
        <f>_xlfn.MINIFS(Tabla135[Impacto residual],Tabla135[Id Riesgo],Tabla135[[#This Row],[Id Riesgo]])</f>
        <v>0</v>
      </c>
      <c r="AL1491" s="727"/>
      <c r="AM1491" s="727"/>
      <c r="AN1491" s="213"/>
      <c r="AO1491" s="213"/>
      <c r="AP1491" s="213"/>
      <c r="AQ1491" s="213"/>
      <c r="AR1491" s="213"/>
      <c r="AS1491" s="213"/>
      <c r="AT1491" s="213"/>
      <c r="AU1491" s="213"/>
      <c r="AV1491" s="213"/>
      <c r="AW1491" s="213"/>
      <c r="AX1491" s="213"/>
      <c r="AY1491" s="213"/>
    </row>
    <row r="1492" spans="1:51" ht="14.6" x14ac:dyDescent="0.4">
      <c r="A1492" s="735" t="str">
        <f>Tabla135[[#This Row],[Id Riesgo]]</f>
        <v>RC149</v>
      </c>
      <c r="B1492" s="736" t="str">
        <f>Tabla135[[#This Row],[Riesgo]]</f>
        <v/>
      </c>
      <c r="C1492" s="742" t="b">
        <f>Tabla135[[#This Row],[Identificado en paso 1 y 2?]]</f>
        <v>0</v>
      </c>
      <c r="D1492" s="727" t="str">
        <f>_xlfn.XLOOKUP(Tabla135[[#This Row],[Id Riesgo]],Tabla13[Id Riesgo],Tabla13[Probabilidad],"",1)</f>
        <v/>
      </c>
      <c r="E1492" s="727" t="str">
        <f>IF(C1492=TRUE,_xlfn.XLOOKUP(Tabla135[[#This Row],[Id Riesgo]],Tabla13[Id Riesgo],Tabla13[Porcentaje Impacto],"",1),"")</f>
        <v/>
      </c>
      <c r="F1492" s="290" t="s">
        <v>280</v>
      </c>
      <c r="G1492" s="415" t="b">
        <f>_xlfn.XLOOKUP(F1492,Tabla13[Id Riesgo],Tabla13[Registro diligenciado],FALSE,1)</f>
        <v>0</v>
      </c>
      <c r="H1492" s="290" t="str">
        <f>IF(G1492,_xlfn.XLOOKUP(F1492,Tabla6[Id Riesgo],Tabla6[DESCRIPCIÓN DEL RIESGO],FALSE,1),"")</f>
        <v/>
      </c>
      <c r="I1492" s="327" t="str">
        <f>_xlfn.XLOOKUP(Tabla135[[#This Row],[Id Riesgo]],Tabla13[Id Riesgo],Tabla13[Probabilidad])</f>
        <v/>
      </c>
      <c r="J1492" s="327" t="str">
        <f>_xlfn.XLOOKUP(Tabla135[[#This Row],[Id Riesgo]],Tabla13[Id Riesgo],Tabla13[Porcentaje Impacto],"",1)</f>
        <v/>
      </c>
      <c r="K1492" s="311">
        <v>1</v>
      </c>
      <c r="L1492" s="314"/>
      <c r="M1492" s="314"/>
      <c r="N1492" s="314"/>
      <c r="O1492" s="295"/>
      <c r="P1492" s="314"/>
      <c r="Q1492" s="328" t="str">
        <f>_xlfn.TEXTJOIN(" ",TRUE,Tabla135[[#This Row],[Actividad - Acción ¿Qué?
Inicia con verbo]],Tabla135[[#This Row],[Complemento
(Observaciones o desviaciones)]])</f>
        <v/>
      </c>
      <c r="R1492" s="295"/>
      <c r="S1492" s="327" t="str">
        <f>_xlfn.XLOOKUP(Tabla135[[#This Row],[Tipo de control]],Tabla7[Tipo de control],Tabla7[Peso],"",1)</f>
        <v/>
      </c>
      <c r="T1492" s="290" t="str">
        <f>_xlfn.XLOOKUP(Tabla135[[#This Row],[Tipo de control]],Tabla7[Tipo de control],Tabla7[Afectación matriz],"",1)</f>
        <v/>
      </c>
      <c r="U1492" s="295"/>
      <c r="V1492" s="327" t="str">
        <f>_xlfn.XLOOKUP(Tabla135[[#This Row],[Implementación]],Tabla11[Implementación],Tabla11[Peso],"",1)</f>
        <v/>
      </c>
      <c r="W1492" s="295"/>
      <c r="X1492" s="295"/>
      <c r="Y1492" s="295"/>
      <c r="Z1492" s="295"/>
      <c r="AA1492" s="310" t="str">
        <f>IFERROR(Tabla135[[#This Row],[Peso del control]]+Tabla135[[#This Row],[Peso de la implementación]],"")</f>
        <v/>
      </c>
      <c r="AB1492" s="310" t="str" cm="1">
        <f t="array" ref="AB1492">IFERROR(IF(Tabla135[[#This Row],[Registro diligenciado]]=TRUE,_xlfn.IFS(AND(Tabla135[[#This Row],[No. de Control]]=1,Tabla135[[#This Row],[Desplazamiento en la Matriz]]="Probabilidad"),D1492-(D1492*Tabla135[[#This Row],[Valor del control]]),AND(Tabla135[[#This Row],[No. de Control]]&gt;1,Tabla135[[#This Row],[Desplazamiento en la Matriz]]="Probabilidad"),AB1491-(AB1491*Tabla135[[#This Row],[Valor del control]]),AND(Tabla135[[#This Row],[No. de Control]]=1,Tabla135[[#This Row],[Desplazamiento en la Matriz]]="Impacto"),D1492,AND(Tabla135[[#This Row],[No. de Control]]&gt;1,Tabla135[[#This Row],[Desplazamiento en la Matriz]]="Impacto"),AB1491),""),"")</f>
        <v/>
      </c>
      <c r="AC1492" s="310" t="str" cm="1">
        <f t="array" ref="AC1492">IFERROR(IF(Tabla135[[#This Row],[Registro diligenciado]]=TRUE,_xlfn.IFS(AND(Tabla135[[#This Row],[No. de Control]]=1,Tabla135[[#This Row],[Desplazamiento en la Matriz]]="Impacto"),E1492-(E1492*Tabla135[[#This Row],[Valor del control]]),AND(Tabla135[[#This Row],[No. de Control]]&gt;1,Tabla135[[#This Row],[Desplazamiento en la Matriz]]="Impacto"),AC1491-(AC1491*Tabla135[[#This Row],[Valor del control]]),AND(Tabla135[[#This Row],[No. de Control]]=1,Tabla135[[#This Row],[Desplazamiento en la Matriz]]="Probabilidad"),E1492,AND(Tabla135[[#This Row],[No. de Control]]&gt;1,Tabla135[[#This Row],[Desplazamiento en la Matriz]]="Probabilidad"),AC1491),""),"")</f>
        <v/>
      </c>
      <c r="AD1492" s="310">
        <f>IFERROR(_xlfn.MINIFS(Tabla135[Probabilidad residual],Tabla135[Id Riesgo],Tabla135[[#This Row],[Id Riesgo]]),"")</f>
        <v>0</v>
      </c>
      <c r="AE1492" s="310">
        <f>IFERROR(_xlfn.MINIFS(Tabla135[Impacto residual],Tabla135[Id Riesgo],Tabla135[[#This Row],[Id Riesgo]]),"")</f>
        <v>0</v>
      </c>
      <c r="AF1492" s="310" t="str" cm="1">
        <f t="array" ref="AF149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92" s="310" t="str" cm="1">
        <f t="array" ref="AG149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9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92" s="213"/>
      <c r="AJ1492" s="727">
        <f>_xlfn.MINIFS(Tabla135[Probabilidad residual],Tabla135[Id Riesgo],Tabla135[[#This Row],[Id Riesgo]])</f>
        <v>0</v>
      </c>
      <c r="AK1492" s="727">
        <f>_xlfn.MINIFS(Tabla135[Impacto residual],Tabla135[Id Riesgo],Tabla135[[#This Row],[Id Riesgo]])</f>
        <v>0</v>
      </c>
      <c r="AL1492" s="727" t="str" cm="1">
        <f t="array" ref="AL1492">IFERROR(_xlfn.IFS(AND(AJ1492&gt;=CONFIGURACIÓN!$BF$6,AJ1492&lt;=CONFIGURACIÓN!$BG$6),CONFIGURACIÓN!$BE$6,AND(AJ1492&gt;=CONFIGURACIÓN!$BF$7,AJ1492&lt;=CONFIGURACIÓN!$BG$7),CONFIGURACIÓN!$BE$7,AND(AJ1492&gt;=CONFIGURACIÓN!$BF$8,AJ1492&lt;=CONFIGURACIÓN!$BG$8),CONFIGURACIÓN!$BE$8,AND(AJ1492&gt;=CONFIGURACIÓN!$BF$9,AJ1492&lt;=CONFIGURACIÓN!$BG$9),CONFIGURACIÓN!$BE$9,AND(AJ1492&gt;=CONFIGURACIÓN!$BF$10,AJ1492&lt;=CONFIGURACIÓN!$BG$10),CONFIGURACIÓN!$BE$10),"")</f>
        <v/>
      </c>
      <c r="AM1492" s="727" t="str" cm="1">
        <f t="array" ref="AM1492">IFERROR(_xlfn.IFS(AND(AK1492&gt;=CONFIGURACIÓN!$BJ$6,AK1492&lt;=CONFIGURACIÓN!$BK$6),CONFIGURACIÓN!$BI$6,AND(AK1492&gt;=CONFIGURACIÓN!$BJ$7,AK1492&lt;=CONFIGURACIÓN!$BK$7),CONFIGURACIÓN!$BI$7,AND(AK1492&gt;=CONFIGURACIÓN!$BJ$8,AK1492&lt;=CONFIGURACIÓN!$BK$8),CONFIGURACIÓN!$BI$8,AND(AK1492&gt;=CONFIGURACIÓN!$BJ$9,AK1492&lt;=CONFIGURACIÓN!$BK$9),CONFIGURACIÓN!$BI$9,AND(AK1492&gt;=CONFIGURACIÓN!$BJ$10,AK1492&lt;=CONFIGURACIÓN!$BK$10),CONFIGURACIÓN!$BI$10),"")</f>
        <v/>
      </c>
      <c r="AN1492" s="213"/>
      <c r="AO1492" s="213"/>
      <c r="AP1492" s="213"/>
      <c r="AQ1492" s="213"/>
      <c r="AR1492" s="213"/>
      <c r="AS1492" s="213"/>
      <c r="AT1492" s="213"/>
      <c r="AU1492" s="213"/>
      <c r="AV1492" s="213"/>
      <c r="AW1492" s="213"/>
      <c r="AX1492" s="213"/>
      <c r="AY1492" s="213"/>
    </row>
    <row r="1493" spans="1:51" ht="14.6" x14ac:dyDescent="0.4">
      <c r="A1493" s="735" t="str">
        <f>Tabla135[[#This Row],[Id Riesgo]]</f>
        <v>RC149</v>
      </c>
      <c r="B1493" s="736" t="str">
        <f>Tabla135[[#This Row],[Riesgo]]</f>
        <v/>
      </c>
      <c r="C1493" s="742" t="b">
        <f>Tabla135[[#This Row],[Identificado en paso 1 y 2?]]</f>
        <v>0</v>
      </c>
      <c r="D1493" s="727" t="str">
        <f>_xlfn.XLOOKUP(Tabla135[[#This Row],[Id Riesgo]],Tabla13[Id Riesgo],Tabla13[Probabilidad],"",1)</f>
        <v/>
      </c>
      <c r="E1493" s="727" t="str">
        <f>IF(C1493=TRUE,_xlfn.XLOOKUP(Tabla135[[#This Row],[Id Riesgo]],Tabla13[Id Riesgo],Tabla13[Porcentaje Impacto],"",1),"")</f>
        <v/>
      </c>
      <c r="F1493" s="290" t="str">
        <f t="shared" ref="F1493:F1501" si="148">F1492</f>
        <v>RC149</v>
      </c>
      <c r="G1493" s="415" t="b">
        <f>_xlfn.XLOOKUP(F1493,Tabla13[Id Riesgo],Tabla13[Registro diligenciado],FALSE,1)</f>
        <v>0</v>
      </c>
      <c r="H1493" s="290" t="str">
        <f>IF(G1493,_xlfn.XLOOKUP(F1493,Tabla6[Id Riesgo],Tabla6[DESCRIPCIÓN DEL RIESGO],FALSE,1),"")</f>
        <v/>
      </c>
      <c r="I1493" s="327" t="str">
        <f>_xlfn.XLOOKUP(Tabla135[[#This Row],[Id Riesgo]],Tabla13[Id Riesgo],Tabla13[Probabilidad])</f>
        <v/>
      </c>
      <c r="J1493" s="327" t="str">
        <f>_xlfn.XLOOKUP(Tabla135[[#This Row],[Id Riesgo]],Tabla13[Id Riesgo],Tabla13[Porcentaje Impacto],"",1)</f>
        <v/>
      </c>
      <c r="K1493" s="311">
        <v>2</v>
      </c>
      <c r="L1493" s="314"/>
      <c r="M1493" s="314"/>
      <c r="N1493" s="314"/>
      <c r="O1493" s="295"/>
      <c r="P1493" s="314"/>
      <c r="Q1493" s="328" t="str">
        <f>_xlfn.TEXTJOIN(" ",TRUE,Tabla135[[#This Row],[Actividad - Acción ¿Qué?
Inicia con verbo]],Tabla135[[#This Row],[Complemento
(Observaciones o desviaciones)]])</f>
        <v/>
      </c>
      <c r="R1493" s="295"/>
      <c r="S1493" s="327" t="str">
        <f>_xlfn.XLOOKUP(Tabla135[[#This Row],[Tipo de control]],Tabla7[Tipo de control],Tabla7[Peso],"",1)</f>
        <v/>
      </c>
      <c r="T1493" s="290" t="str">
        <f>_xlfn.XLOOKUP(Tabla135[[#This Row],[Tipo de control]],Tabla7[Tipo de control],Tabla7[Afectación matriz],"",1)</f>
        <v/>
      </c>
      <c r="U1493" s="295"/>
      <c r="V1493" s="327" t="str">
        <f>_xlfn.XLOOKUP(Tabla135[[#This Row],[Implementación]],Tabla11[Implementación],Tabla11[Peso],"",1)</f>
        <v/>
      </c>
      <c r="W1493" s="295"/>
      <c r="X1493" s="295"/>
      <c r="Y1493" s="295"/>
      <c r="Z1493" s="295"/>
      <c r="AA1493" s="310" t="str">
        <f>IFERROR(Tabla135[[#This Row],[Peso del control]]+Tabla135[[#This Row],[Peso de la implementación]],"")</f>
        <v/>
      </c>
      <c r="AB1493" s="310" t="str" cm="1">
        <f t="array" ref="AB1493">IFERROR(IF(Tabla135[[#This Row],[Registro diligenciado]]=TRUE,_xlfn.IFS(AND(Tabla135[[#This Row],[No. de Control]]=1,Tabla135[[#This Row],[Desplazamiento en la Matriz]]="Probabilidad"),D1493-(D1493*Tabla135[[#This Row],[Valor del control]]),AND(Tabla135[[#This Row],[No. de Control]]&gt;1,Tabla135[[#This Row],[Desplazamiento en la Matriz]]="Probabilidad"),AB1492-(AB1492*Tabla135[[#This Row],[Valor del control]]),AND(Tabla135[[#This Row],[No. de Control]]=1,Tabla135[[#This Row],[Desplazamiento en la Matriz]]="Impacto"),D1493,AND(Tabla135[[#This Row],[No. de Control]]&gt;1,Tabla135[[#This Row],[Desplazamiento en la Matriz]]="Impacto"),AB1492),""),"")</f>
        <v/>
      </c>
      <c r="AC1493" s="310" t="str" cm="1">
        <f t="array" ref="AC1493">IFERROR(IF(Tabla135[[#This Row],[Registro diligenciado]]=TRUE,_xlfn.IFS(AND(Tabla135[[#This Row],[No. de Control]]=1,Tabla135[[#This Row],[Desplazamiento en la Matriz]]="Impacto"),E1493-(E1493*Tabla135[[#This Row],[Valor del control]]),AND(Tabla135[[#This Row],[No. de Control]]&gt;1,Tabla135[[#This Row],[Desplazamiento en la Matriz]]="Impacto"),AC1492-(AC1492*Tabla135[[#This Row],[Valor del control]]),AND(Tabla135[[#This Row],[No. de Control]]=1,Tabla135[[#This Row],[Desplazamiento en la Matriz]]="Probabilidad"),E1493,AND(Tabla135[[#This Row],[No. de Control]]&gt;1,Tabla135[[#This Row],[Desplazamiento en la Matriz]]="Probabilidad"),AC1492),""),"")</f>
        <v/>
      </c>
      <c r="AD1493" s="310">
        <f>IFERROR(_xlfn.MINIFS(Tabla135[Probabilidad residual],Tabla135[Id Riesgo],Tabla135[[#This Row],[Id Riesgo]]),"")</f>
        <v>0</v>
      </c>
      <c r="AE1493" s="310">
        <f>IFERROR(_xlfn.MINIFS(Tabla135[Impacto residual],Tabla135[Id Riesgo],Tabla135[[#This Row],[Id Riesgo]]),"")</f>
        <v>0</v>
      </c>
      <c r="AF1493" s="310" t="str" cm="1">
        <f t="array" ref="AF149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93" s="310" t="str" cm="1">
        <f t="array" ref="AG149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9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93" s="213"/>
      <c r="AJ1493" s="727">
        <f>_xlfn.MINIFS(Tabla135[Probabilidad residual],Tabla135[Id Riesgo],Tabla135[[#This Row],[Id Riesgo]])</f>
        <v>0</v>
      </c>
      <c r="AK1493" s="727">
        <f>_xlfn.MINIFS(Tabla135[Impacto residual],Tabla135[Id Riesgo],Tabla135[[#This Row],[Id Riesgo]])</f>
        <v>0</v>
      </c>
      <c r="AL1493" s="727"/>
      <c r="AM1493" s="727"/>
      <c r="AN1493" s="213"/>
      <c r="AO1493" s="213"/>
      <c r="AP1493" s="213"/>
      <c r="AQ1493" s="213"/>
      <c r="AR1493" s="213"/>
      <c r="AS1493" s="213"/>
      <c r="AT1493" s="213"/>
      <c r="AU1493" s="213"/>
      <c r="AV1493" s="213"/>
      <c r="AW1493" s="213"/>
      <c r="AX1493" s="213"/>
      <c r="AY1493" s="213"/>
    </row>
    <row r="1494" spans="1:51" ht="14.6" x14ac:dyDescent="0.4">
      <c r="A1494" s="735" t="str">
        <f>Tabla135[[#This Row],[Id Riesgo]]</f>
        <v>RC149</v>
      </c>
      <c r="B1494" s="736" t="str">
        <f>Tabla135[[#This Row],[Riesgo]]</f>
        <v/>
      </c>
      <c r="C1494" s="742" t="b">
        <f>Tabla135[[#This Row],[Identificado en paso 1 y 2?]]</f>
        <v>0</v>
      </c>
      <c r="D1494" s="727" t="str">
        <f>_xlfn.XLOOKUP(Tabla135[[#This Row],[Id Riesgo]],Tabla13[Id Riesgo],Tabla13[Probabilidad],"",1)</f>
        <v/>
      </c>
      <c r="E1494" s="727" t="str">
        <f>IF(C1494=TRUE,_xlfn.XLOOKUP(Tabla135[[#This Row],[Id Riesgo]],Tabla13[Id Riesgo],Tabla13[Porcentaje Impacto],"",1),"")</f>
        <v/>
      </c>
      <c r="F1494" s="290" t="str">
        <f t="shared" si="148"/>
        <v>RC149</v>
      </c>
      <c r="G1494" s="415" t="b">
        <f>_xlfn.XLOOKUP(F1494,Tabla13[Id Riesgo],Tabla13[Registro diligenciado],FALSE,1)</f>
        <v>0</v>
      </c>
      <c r="H1494" s="290" t="str">
        <f>IF(G1494,_xlfn.XLOOKUP(F1494,Tabla6[Id Riesgo],Tabla6[DESCRIPCIÓN DEL RIESGO],FALSE,1),"")</f>
        <v/>
      </c>
      <c r="I1494" s="327" t="str">
        <f>_xlfn.XLOOKUP(Tabla135[[#This Row],[Id Riesgo]],Tabla13[Id Riesgo],Tabla13[Probabilidad])</f>
        <v/>
      </c>
      <c r="J1494" s="327" t="str">
        <f>_xlfn.XLOOKUP(Tabla135[[#This Row],[Id Riesgo]],Tabla13[Id Riesgo],Tabla13[Porcentaje Impacto],"",1)</f>
        <v/>
      </c>
      <c r="K1494" s="311">
        <v>3</v>
      </c>
      <c r="L1494" s="314"/>
      <c r="M1494" s="314"/>
      <c r="N1494" s="314"/>
      <c r="O1494" s="295"/>
      <c r="P1494" s="314"/>
      <c r="Q1494" s="328" t="str">
        <f>_xlfn.TEXTJOIN(" ",TRUE,Tabla135[[#This Row],[Actividad - Acción ¿Qué?
Inicia con verbo]],Tabla135[[#This Row],[Complemento
(Observaciones o desviaciones)]])</f>
        <v/>
      </c>
      <c r="R1494" s="295"/>
      <c r="S1494" s="327" t="str">
        <f>_xlfn.XLOOKUP(Tabla135[[#This Row],[Tipo de control]],Tabla7[Tipo de control],Tabla7[Peso],"",1)</f>
        <v/>
      </c>
      <c r="T1494" s="290" t="str">
        <f>_xlfn.XLOOKUP(Tabla135[[#This Row],[Tipo de control]],Tabla7[Tipo de control],Tabla7[Afectación matriz],"",1)</f>
        <v/>
      </c>
      <c r="U1494" s="295"/>
      <c r="V1494" s="327" t="str">
        <f>_xlfn.XLOOKUP(Tabla135[[#This Row],[Implementación]],Tabla11[Implementación],Tabla11[Peso],"",1)</f>
        <v/>
      </c>
      <c r="W1494" s="295"/>
      <c r="X1494" s="295"/>
      <c r="Y1494" s="295"/>
      <c r="Z1494" s="295"/>
      <c r="AA1494" s="310" t="str">
        <f>IFERROR(Tabla135[[#This Row],[Peso del control]]+Tabla135[[#This Row],[Peso de la implementación]],"")</f>
        <v/>
      </c>
      <c r="AB1494" s="310" t="str" cm="1">
        <f t="array" ref="AB1494">IFERROR(IF(Tabla135[[#This Row],[Registro diligenciado]]=TRUE,_xlfn.IFS(AND(Tabla135[[#This Row],[No. de Control]]=1,Tabla135[[#This Row],[Desplazamiento en la Matriz]]="Probabilidad"),D1494-(D1494*Tabla135[[#This Row],[Valor del control]]),AND(Tabla135[[#This Row],[No. de Control]]&gt;1,Tabla135[[#This Row],[Desplazamiento en la Matriz]]="Probabilidad"),AB1493-(AB1493*Tabla135[[#This Row],[Valor del control]]),AND(Tabla135[[#This Row],[No. de Control]]=1,Tabla135[[#This Row],[Desplazamiento en la Matriz]]="Impacto"),D1494,AND(Tabla135[[#This Row],[No. de Control]]&gt;1,Tabla135[[#This Row],[Desplazamiento en la Matriz]]="Impacto"),AB1493),""),"")</f>
        <v/>
      </c>
      <c r="AC1494" s="310" t="str" cm="1">
        <f t="array" ref="AC1494">IFERROR(IF(Tabla135[[#This Row],[Registro diligenciado]]=TRUE,_xlfn.IFS(AND(Tabla135[[#This Row],[No. de Control]]=1,Tabla135[[#This Row],[Desplazamiento en la Matriz]]="Impacto"),E1494-(E1494*Tabla135[[#This Row],[Valor del control]]),AND(Tabla135[[#This Row],[No. de Control]]&gt;1,Tabla135[[#This Row],[Desplazamiento en la Matriz]]="Impacto"),AC1493-(AC1493*Tabla135[[#This Row],[Valor del control]]),AND(Tabla135[[#This Row],[No. de Control]]=1,Tabla135[[#This Row],[Desplazamiento en la Matriz]]="Probabilidad"),E1494,AND(Tabla135[[#This Row],[No. de Control]]&gt;1,Tabla135[[#This Row],[Desplazamiento en la Matriz]]="Probabilidad"),AC1493),""),"")</f>
        <v/>
      </c>
      <c r="AD1494" s="310">
        <f>IFERROR(_xlfn.MINIFS(Tabla135[Probabilidad residual],Tabla135[Id Riesgo],Tabla135[[#This Row],[Id Riesgo]]),"")</f>
        <v>0</v>
      </c>
      <c r="AE1494" s="310">
        <f>IFERROR(_xlfn.MINIFS(Tabla135[Impacto residual],Tabla135[Id Riesgo],Tabla135[[#This Row],[Id Riesgo]]),"")</f>
        <v>0</v>
      </c>
      <c r="AF1494" s="310" t="str" cm="1">
        <f t="array" ref="AF149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94" s="310" t="str" cm="1">
        <f t="array" ref="AG149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9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94" s="213"/>
      <c r="AJ1494" s="727">
        <f>_xlfn.MINIFS(Tabla135[Probabilidad residual],Tabla135[Id Riesgo],Tabla135[[#This Row],[Id Riesgo]])</f>
        <v>0</v>
      </c>
      <c r="AK1494" s="727">
        <f>_xlfn.MINIFS(Tabla135[Impacto residual],Tabla135[Id Riesgo],Tabla135[[#This Row],[Id Riesgo]])</f>
        <v>0</v>
      </c>
      <c r="AL1494" s="727"/>
      <c r="AM1494" s="727"/>
      <c r="AN1494" s="213"/>
      <c r="AO1494" s="213"/>
      <c r="AP1494" s="213"/>
      <c r="AQ1494" s="213"/>
      <c r="AR1494" s="213"/>
      <c r="AS1494" s="213"/>
      <c r="AT1494" s="213"/>
      <c r="AU1494" s="213"/>
      <c r="AV1494" s="213"/>
      <c r="AW1494" s="213"/>
      <c r="AX1494" s="213"/>
      <c r="AY1494" s="213"/>
    </row>
    <row r="1495" spans="1:51" ht="14.6" x14ac:dyDescent="0.4">
      <c r="A1495" s="735" t="str">
        <f>Tabla135[[#This Row],[Id Riesgo]]</f>
        <v>RC149</v>
      </c>
      <c r="B1495" s="736" t="str">
        <f>Tabla135[[#This Row],[Riesgo]]</f>
        <v/>
      </c>
      <c r="C1495" s="742" t="b">
        <f>Tabla135[[#This Row],[Identificado en paso 1 y 2?]]</f>
        <v>0</v>
      </c>
      <c r="D1495" s="727" t="str">
        <f>_xlfn.XLOOKUP(Tabla135[[#This Row],[Id Riesgo]],Tabla13[Id Riesgo],Tabla13[Probabilidad],"",1)</f>
        <v/>
      </c>
      <c r="E1495" s="727" t="str">
        <f>IF(C1495=TRUE,_xlfn.XLOOKUP(Tabla135[[#This Row],[Id Riesgo]],Tabla13[Id Riesgo],Tabla13[Porcentaje Impacto],"",1),"")</f>
        <v/>
      </c>
      <c r="F1495" s="290" t="str">
        <f t="shared" si="148"/>
        <v>RC149</v>
      </c>
      <c r="G1495" s="415" t="b">
        <f>_xlfn.XLOOKUP(F1495,Tabla13[Id Riesgo],Tabla13[Registro diligenciado],FALSE,1)</f>
        <v>0</v>
      </c>
      <c r="H1495" s="290" t="str">
        <f>IF(G1495,_xlfn.XLOOKUP(F1495,Tabla6[Id Riesgo],Tabla6[DESCRIPCIÓN DEL RIESGO],FALSE,1),"")</f>
        <v/>
      </c>
      <c r="I1495" s="327" t="str">
        <f>_xlfn.XLOOKUP(Tabla135[[#This Row],[Id Riesgo]],Tabla13[Id Riesgo],Tabla13[Probabilidad])</f>
        <v/>
      </c>
      <c r="J1495" s="327" t="str">
        <f>_xlfn.XLOOKUP(Tabla135[[#This Row],[Id Riesgo]],Tabla13[Id Riesgo],Tabla13[Porcentaje Impacto],"",1)</f>
        <v/>
      </c>
      <c r="K1495" s="311">
        <v>4</v>
      </c>
      <c r="L1495" s="314"/>
      <c r="M1495" s="314"/>
      <c r="N1495" s="314"/>
      <c r="O1495" s="295"/>
      <c r="P1495" s="314"/>
      <c r="Q1495" s="328" t="str">
        <f>_xlfn.TEXTJOIN(" ",TRUE,Tabla135[[#This Row],[Actividad - Acción ¿Qué?
Inicia con verbo]],Tabla135[[#This Row],[Complemento
(Observaciones o desviaciones)]])</f>
        <v/>
      </c>
      <c r="R1495" s="295"/>
      <c r="S1495" s="327" t="str">
        <f>_xlfn.XLOOKUP(Tabla135[[#This Row],[Tipo de control]],Tabla7[Tipo de control],Tabla7[Peso],"",1)</f>
        <v/>
      </c>
      <c r="T1495" s="290" t="str">
        <f>_xlfn.XLOOKUP(Tabla135[[#This Row],[Tipo de control]],Tabla7[Tipo de control],Tabla7[Afectación matriz],"",1)</f>
        <v/>
      </c>
      <c r="U1495" s="295"/>
      <c r="V1495" s="327" t="str">
        <f>_xlfn.XLOOKUP(Tabla135[[#This Row],[Implementación]],Tabla11[Implementación],Tabla11[Peso],"",1)</f>
        <v/>
      </c>
      <c r="W1495" s="295"/>
      <c r="X1495" s="295"/>
      <c r="Y1495" s="295"/>
      <c r="Z1495" s="295"/>
      <c r="AA1495" s="310" t="str">
        <f>IFERROR(Tabla135[[#This Row],[Peso del control]]+Tabla135[[#This Row],[Peso de la implementación]],"")</f>
        <v/>
      </c>
      <c r="AB1495" s="310" t="str" cm="1">
        <f t="array" ref="AB1495">IFERROR(IF(Tabla135[[#This Row],[Registro diligenciado]]=TRUE,_xlfn.IFS(AND(Tabla135[[#This Row],[No. de Control]]=1,Tabla135[[#This Row],[Desplazamiento en la Matriz]]="Probabilidad"),D1495-(D1495*Tabla135[[#This Row],[Valor del control]]),AND(Tabla135[[#This Row],[No. de Control]]&gt;1,Tabla135[[#This Row],[Desplazamiento en la Matriz]]="Probabilidad"),AB1494-(AB1494*Tabla135[[#This Row],[Valor del control]]),AND(Tabla135[[#This Row],[No. de Control]]=1,Tabla135[[#This Row],[Desplazamiento en la Matriz]]="Impacto"),D1495,AND(Tabla135[[#This Row],[No. de Control]]&gt;1,Tabla135[[#This Row],[Desplazamiento en la Matriz]]="Impacto"),AB1494),""),"")</f>
        <v/>
      </c>
      <c r="AC1495" s="310" t="str" cm="1">
        <f t="array" ref="AC1495">IFERROR(IF(Tabla135[[#This Row],[Registro diligenciado]]=TRUE,_xlfn.IFS(AND(Tabla135[[#This Row],[No. de Control]]=1,Tabla135[[#This Row],[Desplazamiento en la Matriz]]="Impacto"),E1495-(E1495*Tabla135[[#This Row],[Valor del control]]),AND(Tabla135[[#This Row],[No. de Control]]&gt;1,Tabla135[[#This Row],[Desplazamiento en la Matriz]]="Impacto"),AC1494-(AC1494*Tabla135[[#This Row],[Valor del control]]),AND(Tabla135[[#This Row],[No. de Control]]=1,Tabla135[[#This Row],[Desplazamiento en la Matriz]]="Probabilidad"),E1495,AND(Tabla135[[#This Row],[No. de Control]]&gt;1,Tabla135[[#This Row],[Desplazamiento en la Matriz]]="Probabilidad"),AC1494),""),"")</f>
        <v/>
      </c>
      <c r="AD1495" s="310">
        <f>IFERROR(_xlfn.MINIFS(Tabla135[Probabilidad residual],Tabla135[Id Riesgo],Tabla135[[#This Row],[Id Riesgo]]),"")</f>
        <v>0</v>
      </c>
      <c r="AE1495" s="310">
        <f>IFERROR(_xlfn.MINIFS(Tabla135[Impacto residual],Tabla135[Id Riesgo],Tabla135[[#This Row],[Id Riesgo]]),"")</f>
        <v>0</v>
      </c>
      <c r="AF1495" s="310" t="str" cm="1">
        <f t="array" ref="AF149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95" s="310" t="str" cm="1">
        <f t="array" ref="AG149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9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95" s="213"/>
      <c r="AJ1495" s="727">
        <f>_xlfn.MINIFS(Tabla135[Probabilidad residual],Tabla135[Id Riesgo],Tabla135[[#This Row],[Id Riesgo]])</f>
        <v>0</v>
      </c>
      <c r="AK1495" s="727">
        <f>_xlfn.MINIFS(Tabla135[Impacto residual],Tabla135[Id Riesgo],Tabla135[[#This Row],[Id Riesgo]])</f>
        <v>0</v>
      </c>
      <c r="AL1495" s="727"/>
      <c r="AM1495" s="727"/>
      <c r="AN1495" s="213"/>
      <c r="AO1495" s="213"/>
      <c r="AP1495" s="213"/>
      <c r="AQ1495" s="213"/>
      <c r="AR1495" s="213"/>
      <c r="AS1495" s="213"/>
      <c r="AT1495" s="213"/>
      <c r="AU1495" s="213"/>
      <c r="AV1495" s="213"/>
      <c r="AW1495" s="213"/>
      <c r="AX1495" s="213"/>
      <c r="AY1495" s="213"/>
    </row>
    <row r="1496" spans="1:51" ht="14.6" x14ac:dyDescent="0.4">
      <c r="A1496" s="735" t="str">
        <f>Tabla135[[#This Row],[Id Riesgo]]</f>
        <v>RC149</v>
      </c>
      <c r="B1496" s="736" t="str">
        <f>Tabla135[[#This Row],[Riesgo]]</f>
        <v/>
      </c>
      <c r="C1496" s="742" t="b">
        <f>Tabla135[[#This Row],[Identificado en paso 1 y 2?]]</f>
        <v>0</v>
      </c>
      <c r="D1496" s="727" t="str">
        <f>_xlfn.XLOOKUP(Tabla135[[#This Row],[Id Riesgo]],Tabla13[Id Riesgo],Tabla13[Probabilidad],"",1)</f>
        <v/>
      </c>
      <c r="E1496" s="727" t="str">
        <f>IF(C1496=TRUE,_xlfn.XLOOKUP(Tabla135[[#This Row],[Id Riesgo]],Tabla13[Id Riesgo],Tabla13[Porcentaje Impacto],"",1),"")</f>
        <v/>
      </c>
      <c r="F1496" s="290" t="str">
        <f t="shared" si="148"/>
        <v>RC149</v>
      </c>
      <c r="G1496" s="415" t="b">
        <f>_xlfn.XLOOKUP(F1496,Tabla13[Id Riesgo],Tabla13[Registro diligenciado],FALSE,1)</f>
        <v>0</v>
      </c>
      <c r="H1496" s="290" t="str">
        <f>IF(G1496,_xlfn.XLOOKUP(F1496,Tabla6[Id Riesgo],Tabla6[DESCRIPCIÓN DEL RIESGO],FALSE,1),"")</f>
        <v/>
      </c>
      <c r="I1496" s="327" t="str">
        <f>_xlfn.XLOOKUP(Tabla135[[#This Row],[Id Riesgo]],Tabla13[Id Riesgo],Tabla13[Probabilidad])</f>
        <v/>
      </c>
      <c r="J1496" s="327" t="str">
        <f>_xlfn.XLOOKUP(Tabla135[[#This Row],[Id Riesgo]],Tabla13[Id Riesgo],Tabla13[Porcentaje Impacto],"",1)</f>
        <v/>
      </c>
      <c r="K1496" s="311">
        <v>5</v>
      </c>
      <c r="L1496" s="314"/>
      <c r="M1496" s="314"/>
      <c r="N1496" s="314"/>
      <c r="O1496" s="295"/>
      <c r="P1496" s="314"/>
      <c r="Q1496" s="328" t="str">
        <f>_xlfn.TEXTJOIN(" ",TRUE,Tabla135[[#This Row],[Actividad - Acción ¿Qué?
Inicia con verbo]],Tabla135[[#This Row],[Complemento
(Observaciones o desviaciones)]])</f>
        <v/>
      </c>
      <c r="R1496" s="295"/>
      <c r="S1496" s="327" t="str">
        <f>_xlfn.XLOOKUP(Tabla135[[#This Row],[Tipo de control]],Tabla7[Tipo de control],Tabla7[Peso],"",1)</f>
        <v/>
      </c>
      <c r="T1496" s="290" t="str">
        <f>_xlfn.XLOOKUP(Tabla135[[#This Row],[Tipo de control]],Tabla7[Tipo de control],Tabla7[Afectación matriz],"",1)</f>
        <v/>
      </c>
      <c r="U1496" s="295"/>
      <c r="V1496" s="327" t="str">
        <f>_xlfn.XLOOKUP(Tabla135[[#This Row],[Implementación]],Tabla11[Implementación],Tabla11[Peso],"",1)</f>
        <v/>
      </c>
      <c r="W1496" s="295"/>
      <c r="X1496" s="295"/>
      <c r="Y1496" s="295"/>
      <c r="Z1496" s="295"/>
      <c r="AA1496" s="310" t="str">
        <f>IFERROR(Tabla135[[#This Row],[Peso del control]]+Tabla135[[#This Row],[Peso de la implementación]],"")</f>
        <v/>
      </c>
      <c r="AB1496" s="310" t="str" cm="1">
        <f t="array" ref="AB1496">IFERROR(IF(Tabla135[[#This Row],[Registro diligenciado]]=TRUE,_xlfn.IFS(AND(Tabla135[[#This Row],[No. de Control]]=1,Tabla135[[#This Row],[Desplazamiento en la Matriz]]="Probabilidad"),D1496-(D1496*Tabla135[[#This Row],[Valor del control]]),AND(Tabla135[[#This Row],[No. de Control]]&gt;1,Tabla135[[#This Row],[Desplazamiento en la Matriz]]="Probabilidad"),AB1495-(AB1495*Tabla135[[#This Row],[Valor del control]]),AND(Tabla135[[#This Row],[No. de Control]]=1,Tabla135[[#This Row],[Desplazamiento en la Matriz]]="Impacto"),D1496,AND(Tabla135[[#This Row],[No. de Control]]&gt;1,Tabla135[[#This Row],[Desplazamiento en la Matriz]]="Impacto"),AB1495),""),"")</f>
        <v/>
      </c>
      <c r="AC1496" s="310" t="str" cm="1">
        <f t="array" ref="AC1496">IFERROR(IF(Tabla135[[#This Row],[Registro diligenciado]]=TRUE,_xlfn.IFS(AND(Tabla135[[#This Row],[No. de Control]]=1,Tabla135[[#This Row],[Desplazamiento en la Matriz]]="Impacto"),E1496-(E1496*Tabla135[[#This Row],[Valor del control]]),AND(Tabla135[[#This Row],[No. de Control]]&gt;1,Tabla135[[#This Row],[Desplazamiento en la Matriz]]="Impacto"),AC1495-(AC1495*Tabla135[[#This Row],[Valor del control]]),AND(Tabla135[[#This Row],[No. de Control]]=1,Tabla135[[#This Row],[Desplazamiento en la Matriz]]="Probabilidad"),E1496,AND(Tabla135[[#This Row],[No. de Control]]&gt;1,Tabla135[[#This Row],[Desplazamiento en la Matriz]]="Probabilidad"),AC1495),""),"")</f>
        <v/>
      </c>
      <c r="AD1496" s="310">
        <f>IFERROR(_xlfn.MINIFS(Tabla135[Probabilidad residual],Tabla135[Id Riesgo],Tabla135[[#This Row],[Id Riesgo]]),"")</f>
        <v>0</v>
      </c>
      <c r="AE1496" s="310">
        <f>IFERROR(_xlfn.MINIFS(Tabla135[Impacto residual],Tabla135[Id Riesgo],Tabla135[[#This Row],[Id Riesgo]]),"")</f>
        <v>0</v>
      </c>
      <c r="AF1496" s="310" t="str" cm="1">
        <f t="array" ref="AF149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96" s="310" t="str" cm="1">
        <f t="array" ref="AG149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9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96" s="213"/>
      <c r="AJ1496" s="727">
        <f>_xlfn.MINIFS(Tabla135[Probabilidad residual],Tabla135[Id Riesgo],Tabla135[[#This Row],[Id Riesgo]])</f>
        <v>0</v>
      </c>
      <c r="AK1496" s="727">
        <f>_xlfn.MINIFS(Tabla135[Impacto residual],Tabla135[Id Riesgo],Tabla135[[#This Row],[Id Riesgo]])</f>
        <v>0</v>
      </c>
      <c r="AL1496" s="727"/>
      <c r="AM1496" s="727"/>
      <c r="AN1496" s="213"/>
      <c r="AO1496" s="213"/>
      <c r="AP1496" s="213"/>
      <c r="AQ1496" s="213"/>
      <c r="AR1496" s="213"/>
      <c r="AS1496" s="213"/>
      <c r="AT1496" s="213"/>
      <c r="AU1496" s="213"/>
      <c r="AV1496" s="213"/>
      <c r="AW1496" s="213"/>
      <c r="AX1496" s="213"/>
      <c r="AY1496" s="213"/>
    </row>
    <row r="1497" spans="1:51" ht="14.6" x14ac:dyDescent="0.4">
      <c r="A1497" s="735" t="str">
        <f>Tabla135[[#This Row],[Id Riesgo]]</f>
        <v>RC149</v>
      </c>
      <c r="B1497" s="736" t="str">
        <f>Tabla135[[#This Row],[Riesgo]]</f>
        <v/>
      </c>
      <c r="C1497" s="742" t="b">
        <f>Tabla135[[#This Row],[Identificado en paso 1 y 2?]]</f>
        <v>0</v>
      </c>
      <c r="D1497" s="727" t="str">
        <f>_xlfn.XLOOKUP(Tabla135[[#This Row],[Id Riesgo]],Tabla13[Id Riesgo],Tabla13[Probabilidad],"",1)</f>
        <v/>
      </c>
      <c r="E1497" s="727" t="str">
        <f>IF(C1497=TRUE,_xlfn.XLOOKUP(Tabla135[[#This Row],[Id Riesgo]],Tabla13[Id Riesgo],Tabla13[Porcentaje Impacto],"",1),"")</f>
        <v/>
      </c>
      <c r="F1497" s="290" t="str">
        <f t="shared" si="148"/>
        <v>RC149</v>
      </c>
      <c r="G1497" s="415" t="b">
        <f>_xlfn.XLOOKUP(F1497,Tabla13[Id Riesgo],Tabla13[Registro diligenciado],FALSE,1)</f>
        <v>0</v>
      </c>
      <c r="H1497" s="290" t="str">
        <f>IF(G1497,_xlfn.XLOOKUP(F1497,Tabla6[Id Riesgo],Tabla6[DESCRIPCIÓN DEL RIESGO],FALSE,1),"")</f>
        <v/>
      </c>
      <c r="I1497" s="327" t="str">
        <f>_xlfn.XLOOKUP(Tabla135[[#This Row],[Id Riesgo]],Tabla13[Id Riesgo],Tabla13[Probabilidad])</f>
        <v/>
      </c>
      <c r="J1497" s="327" t="str">
        <f>_xlfn.XLOOKUP(Tabla135[[#This Row],[Id Riesgo]],Tabla13[Id Riesgo],Tabla13[Porcentaje Impacto],"",1)</f>
        <v/>
      </c>
      <c r="K1497" s="311">
        <v>6</v>
      </c>
      <c r="L1497" s="314"/>
      <c r="M1497" s="314"/>
      <c r="N1497" s="314"/>
      <c r="O1497" s="295"/>
      <c r="P1497" s="314"/>
      <c r="Q1497" s="328" t="str">
        <f>_xlfn.TEXTJOIN(" ",TRUE,Tabla135[[#This Row],[Actividad - Acción ¿Qué?
Inicia con verbo]],Tabla135[[#This Row],[Complemento
(Observaciones o desviaciones)]])</f>
        <v/>
      </c>
      <c r="R1497" s="295"/>
      <c r="S1497" s="327" t="str">
        <f>_xlfn.XLOOKUP(Tabla135[[#This Row],[Tipo de control]],Tabla7[Tipo de control],Tabla7[Peso],"",1)</f>
        <v/>
      </c>
      <c r="T1497" s="290" t="str">
        <f>_xlfn.XLOOKUP(Tabla135[[#This Row],[Tipo de control]],Tabla7[Tipo de control],Tabla7[Afectación matriz],"",1)</f>
        <v/>
      </c>
      <c r="U1497" s="295"/>
      <c r="V1497" s="327" t="str">
        <f>_xlfn.XLOOKUP(Tabla135[[#This Row],[Implementación]],Tabla11[Implementación],Tabla11[Peso],"",1)</f>
        <v/>
      </c>
      <c r="W1497" s="295"/>
      <c r="X1497" s="295"/>
      <c r="Y1497" s="295"/>
      <c r="Z1497" s="295"/>
      <c r="AA1497" s="310" t="str">
        <f>IFERROR(Tabla135[[#This Row],[Peso del control]]+Tabla135[[#This Row],[Peso de la implementación]],"")</f>
        <v/>
      </c>
      <c r="AB1497" s="310" t="str" cm="1">
        <f t="array" ref="AB1497">IFERROR(IF(Tabla135[[#This Row],[Registro diligenciado]]=TRUE,_xlfn.IFS(AND(Tabla135[[#This Row],[No. de Control]]=1,Tabla135[[#This Row],[Desplazamiento en la Matriz]]="Probabilidad"),D1497-(D1497*Tabla135[[#This Row],[Valor del control]]),AND(Tabla135[[#This Row],[No. de Control]]&gt;1,Tabla135[[#This Row],[Desplazamiento en la Matriz]]="Probabilidad"),AB1496-(AB1496*Tabla135[[#This Row],[Valor del control]]),AND(Tabla135[[#This Row],[No. de Control]]=1,Tabla135[[#This Row],[Desplazamiento en la Matriz]]="Impacto"),D1497,AND(Tabla135[[#This Row],[No. de Control]]&gt;1,Tabla135[[#This Row],[Desplazamiento en la Matriz]]="Impacto"),AB1496),""),"")</f>
        <v/>
      </c>
      <c r="AC1497" s="310" t="str" cm="1">
        <f t="array" ref="AC1497">IFERROR(IF(Tabla135[[#This Row],[Registro diligenciado]]=TRUE,_xlfn.IFS(AND(Tabla135[[#This Row],[No. de Control]]=1,Tabla135[[#This Row],[Desplazamiento en la Matriz]]="Impacto"),E1497-(E1497*Tabla135[[#This Row],[Valor del control]]),AND(Tabla135[[#This Row],[No. de Control]]&gt;1,Tabla135[[#This Row],[Desplazamiento en la Matriz]]="Impacto"),AC1496-(AC1496*Tabla135[[#This Row],[Valor del control]]),AND(Tabla135[[#This Row],[No. de Control]]=1,Tabla135[[#This Row],[Desplazamiento en la Matriz]]="Probabilidad"),E1497,AND(Tabla135[[#This Row],[No. de Control]]&gt;1,Tabla135[[#This Row],[Desplazamiento en la Matriz]]="Probabilidad"),AC1496),""),"")</f>
        <v/>
      </c>
      <c r="AD1497" s="310">
        <f>IFERROR(_xlfn.MINIFS(Tabla135[Probabilidad residual],Tabla135[Id Riesgo],Tabla135[[#This Row],[Id Riesgo]]),"")</f>
        <v>0</v>
      </c>
      <c r="AE1497" s="310">
        <f>IFERROR(_xlfn.MINIFS(Tabla135[Impacto residual],Tabla135[Id Riesgo],Tabla135[[#This Row],[Id Riesgo]]),"")</f>
        <v>0</v>
      </c>
      <c r="AF1497" s="310" t="str" cm="1">
        <f t="array" ref="AF149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97" s="310" t="str" cm="1">
        <f t="array" ref="AG149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9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97" s="213"/>
      <c r="AJ1497" s="727">
        <f>_xlfn.MINIFS(Tabla135[Probabilidad residual],Tabla135[Id Riesgo],Tabla135[[#This Row],[Id Riesgo]])</f>
        <v>0</v>
      </c>
      <c r="AK1497" s="727">
        <f>_xlfn.MINIFS(Tabla135[Impacto residual],Tabla135[Id Riesgo],Tabla135[[#This Row],[Id Riesgo]])</f>
        <v>0</v>
      </c>
      <c r="AL1497" s="727"/>
      <c r="AM1497" s="727"/>
      <c r="AN1497" s="213"/>
      <c r="AO1497" s="213"/>
      <c r="AP1497" s="213"/>
      <c r="AQ1497" s="213"/>
      <c r="AR1497" s="213"/>
      <c r="AS1497" s="213"/>
      <c r="AT1497" s="213"/>
      <c r="AU1497" s="213"/>
      <c r="AV1497" s="213"/>
      <c r="AW1497" s="213"/>
      <c r="AX1497" s="213"/>
      <c r="AY1497" s="213"/>
    </row>
    <row r="1498" spans="1:51" ht="14.6" x14ac:dyDescent="0.4">
      <c r="A1498" s="735" t="str">
        <f>Tabla135[[#This Row],[Id Riesgo]]</f>
        <v>RC149</v>
      </c>
      <c r="B1498" s="736" t="str">
        <f>Tabla135[[#This Row],[Riesgo]]</f>
        <v/>
      </c>
      <c r="C1498" s="742" t="b">
        <f>Tabla135[[#This Row],[Identificado en paso 1 y 2?]]</f>
        <v>0</v>
      </c>
      <c r="D1498" s="727" t="str">
        <f>_xlfn.XLOOKUP(Tabla135[[#This Row],[Id Riesgo]],Tabla13[Id Riesgo],Tabla13[Probabilidad],"",1)</f>
        <v/>
      </c>
      <c r="E1498" s="727" t="str">
        <f>IF(C1498=TRUE,_xlfn.XLOOKUP(Tabla135[[#This Row],[Id Riesgo]],Tabla13[Id Riesgo],Tabla13[Porcentaje Impacto],"",1),"")</f>
        <v/>
      </c>
      <c r="F1498" s="290" t="str">
        <f t="shared" si="148"/>
        <v>RC149</v>
      </c>
      <c r="G1498" s="415" t="b">
        <f>_xlfn.XLOOKUP(F1498,Tabla13[Id Riesgo],Tabla13[Registro diligenciado],FALSE,1)</f>
        <v>0</v>
      </c>
      <c r="H1498" s="290" t="str">
        <f>IF(G1498,_xlfn.XLOOKUP(F1498,Tabla6[Id Riesgo],Tabla6[DESCRIPCIÓN DEL RIESGO],FALSE,1),"")</f>
        <v/>
      </c>
      <c r="I1498" s="327" t="str">
        <f>_xlfn.XLOOKUP(Tabla135[[#This Row],[Id Riesgo]],Tabla13[Id Riesgo],Tabla13[Probabilidad])</f>
        <v/>
      </c>
      <c r="J1498" s="327" t="str">
        <f>_xlfn.XLOOKUP(Tabla135[[#This Row],[Id Riesgo]],Tabla13[Id Riesgo],Tabla13[Porcentaje Impacto],"",1)</f>
        <v/>
      </c>
      <c r="K1498" s="311">
        <v>7</v>
      </c>
      <c r="L1498" s="314"/>
      <c r="M1498" s="314"/>
      <c r="N1498" s="314"/>
      <c r="O1498" s="295"/>
      <c r="P1498" s="314"/>
      <c r="Q1498" s="328" t="str">
        <f>_xlfn.TEXTJOIN(" ",TRUE,Tabla135[[#This Row],[Actividad - Acción ¿Qué?
Inicia con verbo]],Tabla135[[#This Row],[Complemento
(Observaciones o desviaciones)]])</f>
        <v/>
      </c>
      <c r="R1498" s="295"/>
      <c r="S1498" s="327" t="str">
        <f>_xlfn.XLOOKUP(Tabla135[[#This Row],[Tipo de control]],Tabla7[Tipo de control],Tabla7[Peso],"",1)</f>
        <v/>
      </c>
      <c r="T1498" s="290" t="str">
        <f>_xlfn.XLOOKUP(Tabla135[[#This Row],[Tipo de control]],Tabla7[Tipo de control],Tabla7[Afectación matriz],"",1)</f>
        <v/>
      </c>
      <c r="U1498" s="295"/>
      <c r="V1498" s="327" t="str">
        <f>_xlfn.XLOOKUP(Tabla135[[#This Row],[Implementación]],Tabla11[Implementación],Tabla11[Peso],"",1)</f>
        <v/>
      </c>
      <c r="W1498" s="295"/>
      <c r="X1498" s="295"/>
      <c r="Y1498" s="295"/>
      <c r="Z1498" s="295"/>
      <c r="AA1498" s="310" t="str">
        <f>IFERROR(Tabla135[[#This Row],[Peso del control]]+Tabla135[[#This Row],[Peso de la implementación]],"")</f>
        <v/>
      </c>
      <c r="AB1498" s="310" t="str" cm="1">
        <f t="array" ref="AB1498">IFERROR(IF(Tabla135[[#This Row],[Registro diligenciado]]=TRUE,_xlfn.IFS(AND(Tabla135[[#This Row],[No. de Control]]=1,Tabla135[[#This Row],[Desplazamiento en la Matriz]]="Probabilidad"),D1498-(D1498*Tabla135[[#This Row],[Valor del control]]),AND(Tabla135[[#This Row],[No. de Control]]&gt;1,Tabla135[[#This Row],[Desplazamiento en la Matriz]]="Probabilidad"),AB1497-(AB1497*Tabla135[[#This Row],[Valor del control]]),AND(Tabla135[[#This Row],[No. de Control]]=1,Tabla135[[#This Row],[Desplazamiento en la Matriz]]="Impacto"),D1498,AND(Tabla135[[#This Row],[No. de Control]]&gt;1,Tabla135[[#This Row],[Desplazamiento en la Matriz]]="Impacto"),AB1497),""),"")</f>
        <v/>
      </c>
      <c r="AC1498" s="310" t="str" cm="1">
        <f t="array" ref="AC1498">IFERROR(IF(Tabla135[[#This Row],[Registro diligenciado]]=TRUE,_xlfn.IFS(AND(Tabla135[[#This Row],[No. de Control]]=1,Tabla135[[#This Row],[Desplazamiento en la Matriz]]="Impacto"),E1498-(E1498*Tabla135[[#This Row],[Valor del control]]),AND(Tabla135[[#This Row],[No. de Control]]&gt;1,Tabla135[[#This Row],[Desplazamiento en la Matriz]]="Impacto"),AC1497-(AC1497*Tabla135[[#This Row],[Valor del control]]),AND(Tabla135[[#This Row],[No. de Control]]=1,Tabla135[[#This Row],[Desplazamiento en la Matriz]]="Probabilidad"),E1498,AND(Tabla135[[#This Row],[No. de Control]]&gt;1,Tabla135[[#This Row],[Desplazamiento en la Matriz]]="Probabilidad"),AC1497),""),"")</f>
        <v/>
      </c>
      <c r="AD1498" s="310">
        <f>IFERROR(_xlfn.MINIFS(Tabla135[Probabilidad residual],Tabla135[Id Riesgo],Tabla135[[#This Row],[Id Riesgo]]),"")</f>
        <v>0</v>
      </c>
      <c r="AE1498" s="310">
        <f>IFERROR(_xlfn.MINIFS(Tabla135[Impacto residual],Tabla135[Id Riesgo],Tabla135[[#This Row],[Id Riesgo]]),"")</f>
        <v>0</v>
      </c>
      <c r="AF1498" s="310" t="str" cm="1">
        <f t="array" ref="AF149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98" s="310" t="str" cm="1">
        <f t="array" ref="AG149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9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98" s="213"/>
      <c r="AJ1498" s="727">
        <f>_xlfn.MINIFS(Tabla135[Probabilidad residual],Tabla135[Id Riesgo],Tabla135[[#This Row],[Id Riesgo]])</f>
        <v>0</v>
      </c>
      <c r="AK1498" s="727">
        <f>_xlfn.MINIFS(Tabla135[Impacto residual],Tabla135[Id Riesgo],Tabla135[[#This Row],[Id Riesgo]])</f>
        <v>0</v>
      </c>
      <c r="AL1498" s="727"/>
      <c r="AM1498" s="727"/>
      <c r="AN1498" s="213"/>
      <c r="AO1498" s="213"/>
      <c r="AP1498" s="213"/>
      <c r="AQ1498" s="213"/>
      <c r="AR1498" s="213"/>
      <c r="AS1498" s="213"/>
      <c r="AT1498" s="213"/>
      <c r="AU1498" s="213"/>
      <c r="AV1498" s="213"/>
      <c r="AW1498" s="213"/>
      <c r="AX1498" s="213"/>
      <c r="AY1498" s="213"/>
    </row>
    <row r="1499" spans="1:51" ht="14.6" x14ac:dyDescent="0.4">
      <c r="A1499" s="735" t="str">
        <f>Tabla135[[#This Row],[Id Riesgo]]</f>
        <v>RC149</v>
      </c>
      <c r="B1499" s="736" t="str">
        <f>Tabla135[[#This Row],[Riesgo]]</f>
        <v/>
      </c>
      <c r="C1499" s="742" t="b">
        <f>Tabla135[[#This Row],[Identificado en paso 1 y 2?]]</f>
        <v>0</v>
      </c>
      <c r="D1499" s="727" t="str">
        <f>_xlfn.XLOOKUP(Tabla135[[#This Row],[Id Riesgo]],Tabla13[Id Riesgo],Tabla13[Probabilidad],"",1)</f>
        <v/>
      </c>
      <c r="E1499" s="727" t="str">
        <f>IF(C1499=TRUE,_xlfn.XLOOKUP(Tabla135[[#This Row],[Id Riesgo]],Tabla13[Id Riesgo],Tabla13[Porcentaje Impacto],"",1),"")</f>
        <v/>
      </c>
      <c r="F1499" s="290" t="str">
        <f t="shared" si="148"/>
        <v>RC149</v>
      </c>
      <c r="G1499" s="415" t="b">
        <f>_xlfn.XLOOKUP(F1499,Tabla13[Id Riesgo],Tabla13[Registro diligenciado],FALSE,1)</f>
        <v>0</v>
      </c>
      <c r="H1499" s="290" t="str">
        <f>IF(G1499,_xlfn.XLOOKUP(F1499,Tabla6[Id Riesgo],Tabla6[DESCRIPCIÓN DEL RIESGO],FALSE,1),"")</f>
        <v/>
      </c>
      <c r="I1499" s="327" t="str">
        <f>_xlfn.XLOOKUP(Tabla135[[#This Row],[Id Riesgo]],Tabla13[Id Riesgo],Tabla13[Probabilidad])</f>
        <v/>
      </c>
      <c r="J1499" s="327" t="str">
        <f>_xlfn.XLOOKUP(Tabla135[[#This Row],[Id Riesgo]],Tabla13[Id Riesgo],Tabla13[Porcentaje Impacto],"",1)</f>
        <v/>
      </c>
      <c r="K1499" s="311">
        <v>8</v>
      </c>
      <c r="L1499" s="314"/>
      <c r="M1499" s="314"/>
      <c r="N1499" s="314"/>
      <c r="O1499" s="295"/>
      <c r="P1499" s="314"/>
      <c r="Q1499" s="328" t="str">
        <f>_xlfn.TEXTJOIN(" ",TRUE,Tabla135[[#This Row],[Actividad - Acción ¿Qué?
Inicia con verbo]],Tabla135[[#This Row],[Complemento
(Observaciones o desviaciones)]])</f>
        <v/>
      </c>
      <c r="R1499" s="295"/>
      <c r="S1499" s="327" t="str">
        <f>_xlfn.XLOOKUP(Tabla135[[#This Row],[Tipo de control]],Tabla7[Tipo de control],Tabla7[Peso],"",1)</f>
        <v/>
      </c>
      <c r="T1499" s="290" t="str">
        <f>_xlfn.XLOOKUP(Tabla135[[#This Row],[Tipo de control]],Tabla7[Tipo de control],Tabla7[Afectación matriz],"",1)</f>
        <v/>
      </c>
      <c r="U1499" s="295"/>
      <c r="V1499" s="327" t="str">
        <f>_xlfn.XLOOKUP(Tabla135[[#This Row],[Implementación]],Tabla11[Implementación],Tabla11[Peso],"",1)</f>
        <v/>
      </c>
      <c r="W1499" s="295"/>
      <c r="X1499" s="295"/>
      <c r="Y1499" s="295"/>
      <c r="Z1499" s="295"/>
      <c r="AA1499" s="310" t="str">
        <f>IFERROR(Tabla135[[#This Row],[Peso del control]]+Tabla135[[#This Row],[Peso de la implementación]],"")</f>
        <v/>
      </c>
      <c r="AB1499" s="310" t="str" cm="1">
        <f t="array" ref="AB1499">IFERROR(IF(Tabla135[[#This Row],[Registro diligenciado]]=TRUE,_xlfn.IFS(AND(Tabla135[[#This Row],[No. de Control]]=1,Tabla135[[#This Row],[Desplazamiento en la Matriz]]="Probabilidad"),D1499-(D1499*Tabla135[[#This Row],[Valor del control]]),AND(Tabla135[[#This Row],[No. de Control]]&gt;1,Tabla135[[#This Row],[Desplazamiento en la Matriz]]="Probabilidad"),AB1498-(AB1498*Tabla135[[#This Row],[Valor del control]]),AND(Tabla135[[#This Row],[No. de Control]]=1,Tabla135[[#This Row],[Desplazamiento en la Matriz]]="Impacto"),D1499,AND(Tabla135[[#This Row],[No. de Control]]&gt;1,Tabla135[[#This Row],[Desplazamiento en la Matriz]]="Impacto"),AB1498),""),"")</f>
        <v/>
      </c>
      <c r="AC1499" s="310" t="str" cm="1">
        <f t="array" ref="AC1499">IFERROR(IF(Tabla135[[#This Row],[Registro diligenciado]]=TRUE,_xlfn.IFS(AND(Tabla135[[#This Row],[No. de Control]]=1,Tabla135[[#This Row],[Desplazamiento en la Matriz]]="Impacto"),E1499-(E1499*Tabla135[[#This Row],[Valor del control]]),AND(Tabla135[[#This Row],[No. de Control]]&gt;1,Tabla135[[#This Row],[Desplazamiento en la Matriz]]="Impacto"),AC1498-(AC1498*Tabla135[[#This Row],[Valor del control]]),AND(Tabla135[[#This Row],[No. de Control]]=1,Tabla135[[#This Row],[Desplazamiento en la Matriz]]="Probabilidad"),E1499,AND(Tabla135[[#This Row],[No. de Control]]&gt;1,Tabla135[[#This Row],[Desplazamiento en la Matriz]]="Probabilidad"),AC1498),""),"")</f>
        <v/>
      </c>
      <c r="AD1499" s="310">
        <f>IFERROR(_xlfn.MINIFS(Tabla135[Probabilidad residual],Tabla135[Id Riesgo],Tabla135[[#This Row],[Id Riesgo]]),"")</f>
        <v>0</v>
      </c>
      <c r="AE1499" s="310">
        <f>IFERROR(_xlfn.MINIFS(Tabla135[Impacto residual],Tabla135[Id Riesgo],Tabla135[[#This Row],[Id Riesgo]]),"")</f>
        <v>0</v>
      </c>
      <c r="AF1499" s="310" t="str" cm="1">
        <f t="array" ref="AF149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99" s="310" t="str" cm="1">
        <f t="array" ref="AG149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9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99" s="213"/>
      <c r="AJ1499" s="727">
        <f>_xlfn.MINIFS(Tabla135[Probabilidad residual],Tabla135[Id Riesgo],Tabla135[[#This Row],[Id Riesgo]])</f>
        <v>0</v>
      </c>
      <c r="AK1499" s="727">
        <f>_xlfn.MINIFS(Tabla135[Impacto residual],Tabla135[Id Riesgo],Tabla135[[#This Row],[Id Riesgo]])</f>
        <v>0</v>
      </c>
      <c r="AL1499" s="727"/>
      <c r="AM1499" s="727"/>
      <c r="AN1499" s="213"/>
      <c r="AO1499" s="213"/>
      <c r="AP1499" s="213"/>
      <c r="AQ1499" s="213"/>
      <c r="AR1499" s="213"/>
      <c r="AS1499" s="213"/>
      <c r="AT1499" s="213"/>
      <c r="AU1499" s="213"/>
      <c r="AV1499" s="213"/>
      <c r="AW1499" s="213"/>
      <c r="AX1499" s="213"/>
      <c r="AY1499" s="213"/>
    </row>
    <row r="1500" spans="1:51" ht="14.6" x14ac:dyDescent="0.4">
      <c r="A1500" s="735" t="str">
        <f>Tabla135[[#This Row],[Id Riesgo]]</f>
        <v>RC149</v>
      </c>
      <c r="B1500" s="736" t="str">
        <f>Tabla135[[#This Row],[Riesgo]]</f>
        <v/>
      </c>
      <c r="C1500" s="742" t="b">
        <f>Tabla135[[#This Row],[Identificado en paso 1 y 2?]]</f>
        <v>0</v>
      </c>
      <c r="D1500" s="727" t="str">
        <f>_xlfn.XLOOKUP(Tabla135[[#This Row],[Id Riesgo]],Tabla13[Id Riesgo],Tabla13[Probabilidad],"",1)</f>
        <v/>
      </c>
      <c r="E1500" s="727" t="str">
        <f>IF(C1500=TRUE,_xlfn.XLOOKUP(Tabla135[[#This Row],[Id Riesgo]],Tabla13[Id Riesgo],Tabla13[Porcentaje Impacto],"",1),"")</f>
        <v/>
      </c>
      <c r="F1500" s="290" t="str">
        <f t="shared" si="148"/>
        <v>RC149</v>
      </c>
      <c r="G1500" s="415" t="b">
        <f>_xlfn.XLOOKUP(F1500,Tabla13[Id Riesgo],Tabla13[Registro diligenciado],FALSE,1)</f>
        <v>0</v>
      </c>
      <c r="H1500" s="290" t="str">
        <f>IF(G1500,_xlfn.XLOOKUP(F1500,Tabla6[Id Riesgo],Tabla6[DESCRIPCIÓN DEL RIESGO],FALSE,1),"")</f>
        <v/>
      </c>
      <c r="I1500" s="327" t="str">
        <f>_xlfn.XLOOKUP(Tabla135[[#This Row],[Id Riesgo]],Tabla13[Id Riesgo],Tabla13[Probabilidad])</f>
        <v/>
      </c>
      <c r="J1500" s="327" t="str">
        <f>_xlfn.XLOOKUP(Tabla135[[#This Row],[Id Riesgo]],Tabla13[Id Riesgo],Tabla13[Porcentaje Impacto],"",1)</f>
        <v/>
      </c>
      <c r="K1500" s="311">
        <v>9</v>
      </c>
      <c r="L1500" s="314"/>
      <c r="M1500" s="314"/>
      <c r="N1500" s="314"/>
      <c r="O1500" s="295"/>
      <c r="P1500" s="314"/>
      <c r="Q1500" s="328" t="str">
        <f>_xlfn.TEXTJOIN(" ",TRUE,Tabla135[[#This Row],[Actividad - Acción ¿Qué?
Inicia con verbo]],Tabla135[[#This Row],[Complemento
(Observaciones o desviaciones)]])</f>
        <v/>
      </c>
      <c r="R1500" s="295"/>
      <c r="S1500" s="327" t="str">
        <f>_xlfn.XLOOKUP(Tabla135[[#This Row],[Tipo de control]],Tabla7[Tipo de control],Tabla7[Peso],"",1)</f>
        <v/>
      </c>
      <c r="T1500" s="290" t="str">
        <f>_xlfn.XLOOKUP(Tabla135[[#This Row],[Tipo de control]],Tabla7[Tipo de control],Tabla7[Afectación matriz],"",1)</f>
        <v/>
      </c>
      <c r="U1500" s="295"/>
      <c r="V1500" s="327" t="str">
        <f>_xlfn.XLOOKUP(Tabla135[[#This Row],[Implementación]],Tabla11[Implementación],Tabla11[Peso],"",1)</f>
        <v/>
      </c>
      <c r="W1500" s="295"/>
      <c r="X1500" s="295"/>
      <c r="Y1500" s="295"/>
      <c r="Z1500" s="295"/>
      <c r="AA1500" s="310" t="str">
        <f>IFERROR(Tabla135[[#This Row],[Peso del control]]+Tabla135[[#This Row],[Peso de la implementación]],"")</f>
        <v/>
      </c>
      <c r="AB1500" s="310" t="str" cm="1">
        <f t="array" ref="AB1500">IFERROR(IF(Tabla135[[#This Row],[Registro diligenciado]]=TRUE,_xlfn.IFS(AND(Tabla135[[#This Row],[No. de Control]]=1,Tabla135[[#This Row],[Desplazamiento en la Matriz]]="Probabilidad"),D1500-(D1500*Tabla135[[#This Row],[Valor del control]]),AND(Tabla135[[#This Row],[No. de Control]]&gt;1,Tabla135[[#This Row],[Desplazamiento en la Matriz]]="Probabilidad"),AB1499-(AB1499*Tabla135[[#This Row],[Valor del control]]),AND(Tabla135[[#This Row],[No. de Control]]=1,Tabla135[[#This Row],[Desplazamiento en la Matriz]]="Impacto"),D1500,AND(Tabla135[[#This Row],[No. de Control]]&gt;1,Tabla135[[#This Row],[Desplazamiento en la Matriz]]="Impacto"),AB1499),""),"")</f>
        <v/>
      </c>
      <c r="AC1500" s="310" t="str" cm="1">
        <f t="array" ref="AC1500">IFERROR(IF(Tabla135[[#This Row],[Registro diligenciado]]=TRUE,_xlfn.IFS(AND(Tabla135[[#This Row],[No. de Control]]=1,Tabla135[[#This Row],[Desplazamiento en la Matriz]]="Impacto"),E1500-(E1500*Tabla135[[#This Row],[Valor del control]]),AND(Tabla135[[#This Row],[No. de Control]]&gt;1,Tabla135[[#This Row],[Desplazamiento en la Matriz]]="Impacto"),AC1499-(AC1499*Tabla135[[#This Row],[Valor del control]]),AND(Tabla135[[#This Row],[No. de Control]]=1,Tabla135[[#This Row],[Desplazamiento en la Matriz]]="Probabilidad"),E1500,AND(Tabla135[[#This Row],[No. de Control]]&gt;1,Tabla135[[#This Row],[Desplazamiento en la Matriz]]="Probabilidad"),AC1499),""),"")</f>
        <v/>
      </c>
      <c r="AD1500" s="310">
        <f>IFERROR(_xlfn.MINIFS(Tabla135[Probabilidad residual],Tabla135[Id Riesgo],Tabla135[[#This Row],[Id Riesgo]]),"")</f>
        <v>0</v>
      </c>
      <c r="AE1500" s="310">
        <f>IFERROR(_xlfn.MINIFS(Tabla135[Impacto residual],Tabla135[Id Riesgo],Tabla135[[#This Row],[Id Riesgo]]),"")</f>
        <v>0</v>
      </c>
      <c r="AF1500" s="310" t="str" cm="1">
        <f t="array" ref="AF150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00" s="310" t="str" cm="1">
        <f t="array" ref="AG150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0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00" s="213"/>
      <c r="AJ1500" s="727">
        <f>_xlfn.MINIFS(Tabla135[Probabilidad residual],Tabla135[Id Riesgo],Tabla135[[#This Row],[Id Riesgo]])</f>
        <v>0</v>
      </c>
      <c r="AK1500" s="727">
        <f>_xlfn.MINIFS(Tabla135[Impacto residual],Tabla135[Id Riesgo],Tabla135[[#This Row],[Id Riesgo]])</f>
        <v>0</v>
      </c>
      <c r="AL1500" s="727"/>
      <c r="AM1500" s="727"/>
      <c r="AN1500" s="213"/>
      <c r="AO1500" s="213"/>
      <c r="AP1500" s="213"/>
      <c r="AQ1500" s="213"/>
      <c r="AR1500" s="213"/>
      <c r="AS1500" s="213"/>
      <c r="AT1500" s="213"/>
      <c r="AU1500" s="213"/>
      <c r="AV1500" s="213"/>
      <c r="AW1500" s="213"/>
      <c r="AX1500" s="213"/>
      <c r="AY1500" s="213"/>
    </row>
    <row r="1501" spans="1:51" ht="14.6" x14ac:dyDescent="0.4">
      <c r="A1501" s="735" t="str">
        <f>Tabla135[[#This Row],[Id Riesgo]]</f>
        <v>RC149</v>
      </c>
      <c r="B1501" s="736" t="str">
        <f>Tabla135[[#This Row],[Riesgo]]</f>
        <v/>
      </c>
      <c r="C1501" s="742" t="b">
        <f>Tabla135[[#This Row],[Identificado en paso 1 y 2?]]</f>
        <v>0</v>
      </c>
      <c r="D1501" s="727" t="str">
        <f>_xlfn.XLOOKUP(Tabla135[[#This Row],[Id Riesgo]],Tabla13[Id Riesgo],Tabla13[Probabilidad],"",1)</f>
        <v/>
      </c>
      <c r="E1501" s="727" t="str">
        <f>IF(C1501=TRUE,_xlfn.XLOOKUP(Tabla135[[#This Row],[Id Riesgo]],Tabla13[Id Riesgo],Tabla13[Porcentaje Impacto],"",1),"")</f>
        <v/>
      </c>
      <c r="F1501" s="290" t="str">
        <f t="shared" si="148"/>
        <v>RC149</v>
      </c>
      <c r="G1501" s="415" t="b">
        <f>_xlfn.XLOOKUP(F1501,Tabla13[Id Riesgo],Tabla13[Registro diligenciado],FALSE,1)</f>
        <v>0</v>
      </c>
      <c r="H1501" s="290" t="str">
        <f>IF(G1501,_xlfn.XLOOKUP(F1501,Tabla6[Id Riesgo],Tabla6[DESCRIPCIÓN DEL RIESGO],FALSE,1),"")</f>
        <v/>
      </c>
      <c r="I1501" s="327" t="str">
        <f>_xlfn.XLOOKUP(Tabla135[[#This Row],[Id Riesgo]],Tabla13[Id Riesgo],Tabla13[Probabilidad])</f>
        <v/>
      </c>
      <c r="J1501" s="327" t="str">
        <f>_xlfn.XLOOKUP(Tabla135[[#This Row],[Id Riesgo]],Tabla13[Id Riesgo],Tabla13[Porcentaje Impacto],"",1)</f>
        <v/>
      </c>
      <c r="K1501" s="311">
        <v>10</v>
      </c>
      <c r="L1501" s="314"/>
      <c r="M1501" s="314"/>
      <c r="N1501" s="314"/>
      <c r="O1501" s="295"/>
      <c r="P1501" s="314"/>
      <c r="Q1501" s="328" t="str">
        <f>_xlfn.TEXTJOIN(" ",TRUE,Tabla135[[#This Row],[Actividad - Acción ¿Qué?
Inicia con verbo]],Tabla135[[#This Row],[Complemento
(Observaciones o desviaciones)]])</f>
        <v/>
      </c>
      <c r="R1501" s="295"/>
      <c r="S1501" s="327" t="str">
        <f>_xlfn.XLOOKUP(Tabla135[[#This Row],[Tipo de control]],Tabla7[Tipo de control],Tabla7[Peso],"",1)</f>
        <v/>
      </c>
      <c r="T1501" s="290" t="str">
        <f>_xlfn.XLOOKUP(Tabla135[[#This Row],[Tipo de control]],Tabla7[Tipo de control],Tabla7[Afectación matriz],"",1)</f>
        <v/>
      </c>
      <c r="U1501" s="295"/>
      <c r="V1501" s="327" t="str">
        <f>_xlfn.XLOOKUP(Tabla135[[#This Row],[Implementación]],Tabla11[Implementación],Tabla11[Peso],"",1)</f>
        <v/>
      </c>
      <c r="W1501" s="295"/>
      <c r="X1501" s="295"/>
      <c r="Y1501" s="295"/>
      <c r="Z1501" s="295"/>
      <c r="AA1501" s="310" t="str">
        <f>IFERROR(Tabla135[[#This Row],[Peso del control]]+Tabla135[[#This Row],[Peso de la implementación]],"")</f>
        <v/>
      </c>
      <c r="AB1501" s="310" t="str" cm="1">
        <f t="array" ref="AB1501">IFERROR(IF(Tabla135[[#This Row],[Registro diligenciado]]=TRUE,_xlfn.IFS(AND(Tabla135[[#This Row],[No. de Control]]=1,Tabla135[[#This Row],[Desplazamiento en la Matriz]]="Probabilidad"),D1501-(D1501*Tabla135[[#This Row],[Valor del control]]),AND(Tabla135[[#This Row],[No. de Control]]&gt;1,Tabla135[[#This Row],[Desplazamiento en la Matriz]]="Probabilidad"),AB1500-(AB1500*Tabla135[[#This Row],[Valor del control]]),AND(Tabla135[[#This Row],[No. de Control]]=1,Tabla135[[#This Row],[Desplazamiento en la Matriz]]="Impacto"),D1501,AND(Tabla135[[#This Row],[No. de Control]]&gt;1,Tabla135[[#This Row],[Desplazamiento en la Matriz]]="Impacto"),AB1500),""),"")</f>
        <v/>
      </c>
      <c r="AC1501" s="310" t="str" cm="1">
        <f t="array" ref="AC1501">IFERROR(IF(Tabla135[[#This Row],[Registro diligenciado]]=TRUE,_xlfn.IFS(AND(Tabla135[[#This Row],[No. de Control]]=1,Tabla135[[#This Row],[Desplazamiento en la Matriz]]="Impacto"),E1501-(E1501*Tabla135[[#This Row],[Valor del control]]),AND(Tabla135[[#This Row],[No. de Control]]&gt;1,Tabla135[[#This Row],[Desplazamiento en la Matriz]]="Impacto"),AC1500-(AC1500*Tabla135[[#This Row],[Valor del control]]),AND(Tabla135[[#This Row],[No. de Control]]=1,Tabla135[[#This Row],[Desplazamiento en la Matriz]]="Probabilidad"),E1501,AND(Tabla135[[#This Row],[No. de Control]]&gt;1,Tabla135[[#This Row],[Desplazamiento en la Matriz]]="Probabilidad"),AC1500),""),"")</f>
        <v/>
      </c>
      <c r="AD1501" s="310">
        <f>IFERROR(_xlfn.MINIFS(Tabla135[Probabilidad residual],Tabla135[Id Riesgo],Tabla135[[#This Row],[Id Riesgo]]),"")</f>
        <v>0</v>
      </c>
      <c r="AE1501" s="310">
        <f>IFERROR(_xlfn.MINIFS(Tabla135[Impacto residual],Tabla135[Id Riesgo],Tabla135[[#This Row],[Id Riesgo]]),"")</f>
        <v>0</v>
      </c>
      <c r="AF1501" s="310" t="str" cm="1">
        <f t="array" ref="AF150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01" s="310" t="str" cm="1">
        <f t="array" ref="AG150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0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01" s="213"/>
      <c r="AJ1501" s="727">
        <f>_xlfn.MINIFS(Tabla135[Probabilidad residual],Tabla135[Id Riesgo],Tabla135[[#This Row],[Id Riesgo]])</f>
        <v>0</v>
      </c>
      <c r="AK1501" s="727">
        <f>_xlfn.MINIFS(Tabla135[Impacto residual],Tabla135[Id Riesgo],Tabla135[[#This Row],[Id Riesgo]])</f>
        <v>0</v>
      </c>
      <c r="AL1501" s="727"/>
      <c r="AM1501" s="727"/>
      <c r="AN1501" s="213"/>
      <c r="AO1501" s="213"/>
      <c r="AP1501" s="213"/>
      <c r="AQ1501" s="213"/>
      <c r="AR1501" s="213"/>
      <c r="AS1501" s="213"/>
      <c r="AT1501" s="213"/>
      <c r="AU1501" s="213"/>
      <c r="AV1501" s="213"/>
      <c r="AW1501" s="213"/>
      <c r="AX1501" s="213"/>
      <c r="AY1501" s="213"/>
    </row>
    <row r="1502" spans="1:51" ht="14.6" x14ac:dyDescent="0.4">
      <c r="A1502" s="735" t="str">
        <f>Tabla135[[#This Row],[Id Riesgo]]</f>
        <v>RC150</v>
      </c>
      <c r="B1502" s="736" t="str">
        <f>Tabla135[[#This Row],[Riesgo]]</f>
        <v/>
      </c>
      <c r="C1502" s="742" t="b">
        <f>Tabla135[[#This Row],[Identificado en paso 1 y 2?]]</f>
        <v>0</v>
      </c>
      <c r="D1502" s="727" t="str">
        <f>_xlfn.XLOOKUP(Tabla135[[#This Row],[Id Riesgo]],Tabla13[Id Riesgo],Tabla13[Probabilidad],"",1)</f>
        <v/>
      </c>
      <c r="E1502" s="727" t="str">
        <f>IF(C1502=TRUE,_xlfn.XLOOKUP(Tabla135[[#This Row],[Id Riesgo]],Tabla13[Id Riesgo],Tabla13[Porcentaje Impacto],"",1),"")</f>
        <v/>
      </c>
      <c r="F1502" s="290" t="s">
        <v>281</v>
      </c>
      <c r="G1502" s="415" t="b">
        <f>_xlfn.XLOOKUP(F1502,Tabla13[Id Riesgo],Tabla13[Registro diligenciado],FALSE,1)</f>
        <v>0</v>
      </c>
      <c r="H1502" s="290" t="str">
        <f>IF(G1502,_xlfn.XLOOKUP(F1502,Tabla6[Id Riesgo],Tabla6[DESCRIPCIÓN DEL RIESGO],FALSE,1),"")</f>
        <v/>
      </c>
      <c r="I1502" s="327" t="str">
        <f>_xlfn.XLOOKUP(Tabla135[[#This Row],[Id Riesgo]],Tabla13[Id Riesgo],Tabla13[Probabilidad])</f>
        <v/>
      </c>
      <c r="J1502" s="327" t="str">
        <f>_xlfn.XLOOKUP(Tabla135[[#This Row],[Id Riesgo]],Tabla13[Id Riesgo],Tabla13[Porcentaje Impacto],"",1)</f>
        <v/>
      </c>
      <c r="K1502" s="311">
        <v>1</v>
      </c>
      <c r="L1502" s="314"/>
      <c r="M1502" s="314"/>
      <c r="N1502" s="314"/>
      <c r="O1502" s="295"/>
      <c r="P1502" s="314"/>
      <c r="Q1502" s="328" t="str">
        <f>_xlfn.TEXTJOIN(" ",TRUE,Tabla135[[#This Row],[Actividad - Acción ¿Qué?
Inicia con verbo]],Tabla135[[#This Row],[Complemento
(Observaciones o desviaciones)]])</f>
        <v/>
      </c>
      <c r="R1502" s="295"/>
      <c r="S1502" s="327" t="str">
        <f>_xlfn.XLOOKUP(Tabla135[[#This Row],[Tipo de control]],Tabla7[Tipo de control],Tabla7[Peso],"",1)</f>
        <v/>
      </c>
      <c r="T1502" s="290" t="str">
        <f>_xlfn.XLOOKUP(Tabla135[[#This Row],[Tipo de control]],Tabla7[Tipo de control],Tabla7[Afectación matriz],"",1)</f>
        <v/>
      </c>
      <c r="U1502" s="295"/>
      <c r="V1502" s="327" t="str">
        <f>_xlfn.XLOOKUP(Tabla135[[#This Row],[Implementación]],Tabla11[Implementación],Tabla11[Peso],"",1)</f>
        <v/>
      </c>
      <c r="W1502" s="295"/>
      <c r="X1502" s="295"/>
      <c r="Y1502" s="295"/>
      <c r="Z1502" s="295"/>
      <c r="AA1502" s="310" t="str">
        <f>IFERROR(Tabla135[[#This Row],[Peso del control]]+Tabla135[[#This Row],[Peso de la implementación]],"")</f>
        <v/>
      </c>
      <c r="AB1502" s="310" t="str" cm="1">
        <f t="array" ref="AB1502">IFERROR(IF(Tabla135[[#This Row],[Registro diligenciado]]=TRUE,_xlfn.IFS(AND(Tabla135[[#This Row],[No. de Control]]=1,Tabla135[[#This Row],[Desplazamiento en la Matriz]]="Probabilidad"),D1502-(D1502*Tabla135[[#This Row],[Valor del control]]),AND(Tabla135[[#This Row],[No. de Control]]&gt;1,Tabla135[[#This Row],[Desplazamiento en la Matriz]]="Probabilidad"),AB1501-(AB1501*Tabla135[[#This Row],[Valor del control]]),AND(Tabla135[[#This Row],[No. de Control]]=1,Tabla135[[#This Row],[Desplazamiento en la Matriz]]="Impacto"),D1502,AND(Tabla135[[#This Row],[No. de Control]]&gt;1,Tabla135[[#This Row],[Desplazamiento en la Matriz]]="Impacto"),AB1501),""),"")</f>
        <v/>
      </c>
      <c r="AC1502" s="310" t="str" cm="1">
        <f t="array" ref="AC1502">IFERROR(IF(Tabla135[[#This Row],[Registro diligenciado]]=TRUE,_xlfn.IFS(AND(Tabla135[[#This Row],[No. de Control]]=1,Tabla135[[#This Row],[Desplazamiento en la Matriz]]="Impacto"),E1502-(E1502*Tabla135[[#This Row],[Valor del control]]),AND(Tabla135[[#This Row],[No. de Control]]&gt;1,Tabla135[[#This Row],[Desplazamiento en la Matriz]]="Impacto"),AC1501-(AC1501*Tabla135[[#This Row],[Valor del control]]),AND(Tabla135[[#This Row],[No. de Control]]=1,Tabla135[[#This Row],[Desplazamiento en la Matriz]]="Probabilidad"),E1502,AND(Tabla135[[#This Row],[No. de Control]]&gt;1,Tabla135[[#This Row],[Desplazamiento en la Matriz]]="Probabilidad"),AC1501),""),"")</f>
        <v/>
      </c>
      <c r="AD1502" s="310">
        <f>IFERROR(_xlfn.MINIFS(Tabla135[Probabilidad residual],Tabla135[Id Riesgo],Tabla135[[#This Row],[Id Riesgo]]),"")</f>
        <v>0</v>
      </c>
      <c r="AE1502" s="310">
        <f>IFERROR(_xlfn.MINIFS(Tabla135[Impacto residual],Tabla135[Id Riesgo],Tabla135[[#This Row],[Id Riesgo]]),"")</f>
        <v>0</v>
      </c>
      <c r="AF1502" s="310" t="str" cm="1">
        <f t="array" ref="AF150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02" s="310" t="str" cm="1">
        <f t="array" ref="AG150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0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02" s="213"/>
      <c r="AJ1502" s="727">
        <f>_xlfn.MINIFS(Tabla135[Probabilidad residual],Tabla135[Id Riesgo],Tabla135[[#This Row],[Id Riesgo]])</f>
        <v>0</v>
      </c>
      <c r="AK1502" s="727">
        <f>_xlfn.MINIFS(Tabla135[Impacto residual],Tabla135[Id Riesgo],Tabla135[[#This Row],[Id Riesgo]])</f>
        <v>0</v>
      </c>
      <c r="AL1502" s="727" t="str" cm="1">
        <f t="array" ref="AL1502">IFERROR(_xlfn.IFS(AND(AJ1502&gt;=CONFIGURACIÓN!$BF$6,AJ1502&lt;=CONFIGURACIÓN!$BG$6),CONFIGURACIÓN!$BE$6,AND(AJ1502&gt;=CONFIGURACIÓN!$BF$7,AJ1502&lt;=CONFIGURACIÓN!$BG$7),CONFIGURACIÓN!$BE$7,AND(AJ1502&gt;=CONFIGURACIÓN!$BF$8,AJ1502&lt;=CONFIGURACIÓN!$BG$8),CONFIGURACIÓN!$BE$8,AND(AJ1502&gt;=CONFIGURACIÓN!$BF$9,AJ1502&lt;=CONFIGURACIÓN!$BG$9),CONFIGURACIÓN!$BE$9,AND(AJ1502&gt;=CONFIGURACIÓN!$BF$10,AJ1502&lt;=CONFIGURACIÓN!$BG$10),CONFIGURACIÓN!$BE$10),"")</f>
        <v/>
      </c>
      <c r="AM1502" s="727" t="str" cm="1">
        <f t="array" ref="AM1502">IFERROR(_xlfn.IFS(AND(AK1502&gt;=CONFIGURACIÓN!$BJ$6,AK1502&lt;=CONFIGURACIÓN!$BK$6),CONFIGURACIÓN!$BI$6,AND(AK1502&gt;=CONFIGURACIÓN!$BJ$7,AK1502&lt;=CONFIGURACIÓN!$BK$7),CONFIGURACIÓN!$BI$7,AND(AK1502&gt;=CONFIGURACIÓN!$BJ$8,AK1502&lt;=CONFIGURACIÓN!$BK$8),CONFIGURACIÓN!$BI$8,AND(AK1502&gt;=CONFIGURACIÓN!$BJ$9,AK1502&lt;=CONFIGURACIÓN!$BK$9),CONFIGURACIÓN!$BI$9,AND(AK1502&gt;=CONFIGURACIÓN!$BJ$10,AK1502&lt;=CONFIGURACIÓN!$BK$10),CONFIGURACIÓN!$BI$10),"")</f>
        <v/>
      </c>
      <c r="AN1502" s="213"/>
      <c r="AO1502" s="213"/>
      <c r="AP1502" s="213"/>
      <c r="AQ1502" s="213"/>
      <c r="AR1502" s="213"/>
      <c r="AS1502" s="213"/>
      <c r="AT1502" s="213"/>
      <c r="AU1502" s="213"/>
      <c r="AV1502" s="213"/>
      <c r="AW1502" s="213"/>
      <c r="AX1502" s="213"/>
      <c r="AY1502" s="213"/>
    </row>
    <row r="1503" spans="1:51" ht="14.6" x14ac:dyDescent="0.4">
      <c r="A1503" s="735" t="str">
        <f>Tabla135[[#This Row],[Id Riesgo]]</f>
        <v>RC150</v>
      </c>
      <c r="B1503" s="736" t="str">
        <f>Tabla135[[#This Row],[Riesgo]]</f>
        <v/>
      </c>
      <c r="C1503" s="742" t="b">
        <f>Tabla135[[#This Row],[Identificado en paso 1 y 2?]]</f>
        <v>0</v>
      </c>
      <c r="D1503" s="727" t="str">
        <f>_xlfn.XLOOKUP(Tabla135[[#This Row],[Id Riesgo]],Tabla13[Id Riesgo],Tabla13[Probabilidad],"",1)</f>
        <v/>
      </c>
      <c r="E1503" s="727" t="str">
        <f>IF(C1503=TRUE,_xlfn.XLOOKUP(Tabla135[[#This Row],[Id Riesgo]],Tabla13[Id Riesgo],Tabla13[Porcentaje Impacto],"",1),"")</f>
        <v/>
      </c>
      <c r="F1503" s="290" t="str">
        <f t="shared" ref="F1503:F1511" si="149">F1502</f>
        <v>RC150</v>
      </c>
      <c r="G1503" s="415" t="b">
        <f>_xlfn.XLOOKUP(F1503,Tabla13[Id Riesgo],Tabla13[Registro diligenciado],FALSE,1)</f>
        <v>0</v>
      </c>
      <c r="H1503" s="290" t="str">
        <f>IF(G1503,_xlfn.XLOOKUP(F1503,Tabla6[Id Riesgo],Tabla6[DESCRIPCIÓN DEL RIESGO],FALSE,1),"")</f>
        <v/>
      </c>
      <c r="I1503" s="327" t="str">
        <f>_xlfn.XLOOKUP(Tabla135[[#This Row],[Id Riesgo]],Tabla13[Id Riesgo],Tabla13[Probabilidad])</f>
        <v/>
      </c>
      <c r="J1503" s="327" t="str">
        <f>_xlfn.XLOOKUP(Tabla135[[#This Row],[Id Riesgo]],Tabla13[Id Riesgo],Tabla13[Porcentaje Impacto],"",1)</f>
        <v/>
      </c>
      <c r="K1503" s="311">
        <v>2</v>
      </c>
      <c r="L1503" s="314"/>
      <c r="M1503" s="314"/>
      <c r="N1503" s="314"/>
      <c r="O1503" s="295"/>
      <c r="P1503" s="314"/>
      <c r="Q1503" s="328" t="str">
        <f>_xlfn.TEXTJOIN(" ",TRUE,Tabla135[[#This Row],[Actividad - Acción ¿Qué?
Inicia con verbo]],Tabla135[[#This Row],[Complemento
(Observaciones o desviaciones)]])</f>
        <v/>
      </c>
      <c r="R1503" s="295"/>
      <c r="S1503" s="327" t="str">
        <f>_xlfn.XLOOKUP(Tabla135[[#This Row],[Tipo de control]],Tabla7[Tipo de control],Tabla7[Peso],"",1)</f>
        <v/>
      </c>
      <c r="T1503" s="290" t="str">
        <f>_xlfn.XLOOKUP(Tabla135[[#This Row],[Tipo de control]],Tabla7[Tipo de control],Tabla7[Afectación matriz],"",1)</f>
        <v/>
      </c>
      <c r="U1503" s="295"/>
      <c r="V1503" s="327" t="str">
        <f>_xlfn.XLOOKUP(Tabla135[[#This Row],[Implementación]],Tabla11[Implementación],Tabla11[Peso],"",1)</f>
        <v/>
      </c>
      <c r="W1503" s="295"/>
      <c r="X1503" s="295"/>
      <c r="Y1503" s="295"/>
      <c r="Z1503" s="295"/>
      <c r="AA1503" s="310" t="str">
        <f>IFERROR(Tabla135[[#This Row],[Peso del control]]+Tabla135[[#This Row],[Peso de la implementación]],"")</f>
        <v/>
      </c>
      <c r="AB1503" s="310" t="str" cm="1">
        <f t="array" ref="AB1503">IFERROR(IF(Tabla135[[#This Row],[Registro diligenciado]]=TRUE,_xlfn.IFS(AND(Tabla135[[#This Row],[No. de Control]]=1,Tabla135[[#This Row],[Desplazamiento en la Matriz]]="Probabilidad"),D1503-(D1503*Tabla135[[#This Row],[Valor del control]]),AND(Tabla135[[#This Row],[No. de Control]]&gt;1,Tabla135[[#This Row],[Desplazamiento en la Matriz]]="Probabilidad"),AB1502-(AB1502*Tabla135[[#This Row],[Valor del control]]),AND(Tabla135[[#This Row],[No. de Control]]=1,Tabla135[[#This Row],[Desplazamiento en la Matriz]]="Impacto"),D1503,AND(Tabla135[[#This Row],[No. de Control]]&gt;1,Tabla135[[#This Row],[Desplazamiento en la Matriz]]="Impacto"),AB1502),""),"")</f>
        <v/>
      </c>
      <c r="AC1503" s="310" t="str" cm="1">
        <f t="array" ref="AC1503">IFERROR(IF(Tabla135[[#This Row],[Registro diligenciado]]=TRUE,_xlfn.IFS(AND(Tabla135[[#This Row],[No. de Control]]=1,Tabla135[[#This Row],[Desplazamiento en la Matriz]]="Impacto"),E1503-(E1503*Tabla135[[#This Row],[Valor del control]]),AND(Tabla135[[#This Row],[No. de Control]]&gt;1,Tabla135[[#This Row],[Desplazamiento en la Matriz]]="Impacto"),AC1502-(AC1502*Tabla135[[#This Row],[Valor del control]]),AND(Tabla135[[#This Row],[No. de Control]]=1,Tabla135[[#This Row],[Desplazamiento en la Matriz]]="Probabilidad"),E1503,AND(Tabla135[[#This Row],[No. de Control]]&gt;1,Tabla135[[#This Row],[Desplazamiento en la Matriz]]="Probabilidad"),AC1502),""),"")</f>
        <v/>
      </c>
      <c r="AD1503" s="310">
        <f>IFERROR(_xlfn.MINIFS(Tabla135[Probabilidad residual],Tabla135[Id Riesgo],Tabla135[[#This Row],[Id Riesgo]]),"")</f>
        <v>0</v>
      </c>
      <c r="AE1503" s="310">
        <f>IFERROR(_xlfn.MINIFS(Tabla135[Impacto residual],Tabla135[Id Riesgo],Tabla135[[#This Row],[Id Riesgo]]),"")</f>
        <v>0</v>
      </c>
      <c r="AF1503" s="310" t="str" cm="1">
        <f t="array" ref="AF150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03" s="310" t="str" cm="1">
        <f t="array" ref="AG150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0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03" s="213"/>
      <c r="AJ1503" s="727">
        <f>_xlfn.MINIFS(Tabla135[Probabilidad residual],Tabla135[Id Riesgo],Tabla135[[#This Row],[Id Riesgo]])</f>
        <v>0</v>
      </c>
      <c r="AK1503" s="727">
        <f>_xlfn.MINIFS(Tabla135[Impacto residual],Tabla135[Id Riesgo],Tabla135[[#This Row],[Id Riesgo]])</f>
        <v>0</v>
      </c>
      <c r="AL1503" s="727"/>
      <c r="AM1503" s="727"/>
      <c r="AN1503" s="213"/>
      <c r="AO1503" s="213"/>
      <c r="AP1503" s="213"/>
      <c r="AQ1503" s="213"/>
      <c r="AR1503" s="213"/>
      <c r="AS1503" s="213"/>
      <c r="AT1503" s="213"/>
      <c r="AU1503" s="213"/>
      <c r="AV1503" s="213"/>
      <c r="AW1503" s="213"/>
      <c r="AX1503" s="213"/>
      <c r="AY1503" s="213"/>
    </row>
    <row r="1504" spans="1:51" ht="14.6" x14ac:dyDescent="0.4">
      <c r="A1504" s="735" t="str">
        <f>Tabla135[[#This Row],[Id Riesgo]]</f>
        <v>RC150</v>
      </c>
      <c r="B1504" s="736" t="str">
        <f>Tabla135[[#This Row],[Riesgo]]</f>
        <v/>
      </c>
      <c r="C1504" s="742" t="b">
        <f>Tabla135[[#This Row],[Identificado en paso 1 y 2?]]</f>
        <v>0</v>
      </c>
      <c r="D1504" s="727" t="str">
        <f>_xlfn.XLOOKUP(Tabla135[[#This Row],[Id Riesgo]],Tabla13[Id Riesgo],Tabla13[Probabilidad],"",1)</f>
        <v/>
      </c>
      <c r="E1504" s="727" t="str">
        <f>IF(C1504=TRUE,_xlfn.XLOOKUP(Tabla135[[#This Row],[Id Riesgo]],Tabla13[Id Riesgo],Tabla13[Porcentaje Impacto],"",1),"")</f>
        <v/>
      </c>
      <c r="F1504" s="290" t="str">
        <f t="shared" si="149"/>
        <v>RC150</v>
      </c>
      <c r="G1504" s="415" t="b">
        <f>_xlfn.XLOOKUP(F1504,Tabla13[Id Riesgo],Tabla13[Registro diligenciado],FALSE,1)</f>
        <v>0</v>
      </c>
      <c r="H1504" s="290" t="str">
        <f>IF(G1504,_xlfn.XLOOKUP(F1504,Tabla6[Id Riesgo],Tabla6[DESCRIPCIÓN DEL RIESGO],FALSE,1),"")</f>
        <v/>
      </c>
      <c r="I1504" s="327" t="str">
        <f>_xlfn.XLOOKUP(Tabla135[[#This Row],[Id Riesgo]],Tabla13[Id Riesgo],Tabla13[Probabilidad])</f>
        <v/>
      </c>
      <c r="J1504" s="327" t="str">
        <f>_xlfn.XLOOKUP(Tabla135[[#This Row],[Id Riesgo]],Tabla13[Id Riesgo],Tabla13[Porcentaje Impacto],"",1)</f>
        <v/>
      </c>
      <c r="K1504" s="311">
        <v>3</v>
      </c>
      <c r="L1504" s="314"/>
      <c r="M1504" s="314"/>
      <c r="N1504" s="314"/>
      <c r="O1504" s="295"/>
      <c r="P1504" s="314"/>
      <c r="Q1504" s="328" t="str">
        <f>_xlfn.TEXTJOIN(" ",TRUE,Tabla135[[#This Row],[Actividad - Acción ¿Qué?
Inicia con verbo]],Tabla135[[#This Row],[Complemento
(Observaciones o desviaciones)]])</f>
        <v/>
      </c>
      <c r="R1504" s="295"/>
      <c r="S1504" s="327" t="str">
        <f>_xlfn.XLOOKUP(Tabla135[[#This Row],[Tipo de control]],Tabla7[Tipo de control],Tabla7[Peso],"",1)</f>
        <v/>
      </c>
      <c r="T1504" s="290" t="str">
        <f>_xlfn.XLOOKUP(Tabla135[[#This Row],[Tipo de control]],Tabla7[Tipo de control],Tabla7[Afectación matriz],"",1)</f>
        <v/>
      </c>
      <c r="U1504" s="295"/>
      <c r="V1504" s="327" t="str">
        <f>_xlfn.XLOOKUP(Tabla135[[#This Row],[Implementación]],Tabla11[Implementación],Tabla11[Peso],"",1)</f>
        <v/>
      </c>
      <c r="W1504" s="295"/>
      <c r="X1504" s="295"/>
      <c r="Y1504" s="295"/>
      <c r="Z1504" s="295"/>
      <c r="AA1504" s="310" t="str">
        <f>IFERROR(Tabla135[[#This Row],[Peso del control]]+Tabla135[[#This Row],[Peso de la implementación]],"")</f>
        <v/>
      </c>
      <c r="AB1504" s="310" t="str" cm="1">
        <f t="array" ref="AB1504">IFERROR(IF(Tabla135[[#This Row],[Registro diligenciado]]=TRUE,_xlfn.IFS(AND(Tabla135[[#This Row],[No. de Control]]=1,Tabla135[[#This Row],[Desplazamiento en la Matriz]]="Probabilidad"),D1504-(D1504*Tabla135[[#This Row],[Valor del control]]),AND(Tabla135[[#This Row],[No. de Control]]&gt;1,Tabla135[[#This Row],[Desplazamiento en la Matriz]]="Probabilidad"),AB1503-(AB1503*Tabla135[[#This Row],[Valor del control]]),AND(Tabla135[[#This Row],[No. de Control]]=1,Tabla135[[#This Row],[Desplazamiento en la Matriz]]="Impacto"),D1504,AND(Tabla135[[#This Row],[No. de Control]]&gt;1,Tabla135[[#This Row],[Desplazamiento en la Matriz]]="Impacto"),AB1503),""),"")</f>
        <v/>
      </c>
      <c r="AC1504" s="310" t="str" cm="1">
        <f t="array" ref="AC1504">IFERROR(IF(Tabla135[[#This Row],[Registro diligenciado]]=TRUE,_xlfn.IFS(AND(Tabla135[[#This Row],[No. de Control]]=1,Tabla135[[#This Row],[Desplazamiento en la Matriz]]="Impacto"),E1504-(E1504*Tabla135[[#This Row],[Valor del control]]),AND(Tabla135[[#This Row],[No. de Control]]&gt;1,Tabla135[[#This Row],[Desplazamiento en la Matriz]]="Impacto"),AC1503-(AC1503*Tabla135[[#This Row],[Valor del control]]),AND(Tabla135[[#This Row],[No. de Control]]=1,Tabla135[[#This Row],[Desplazamiento en la Matriz]]="Probabilidad"),E1504,AND(Tabla135[[#This Row],[No. de Control]]&gt;1,Tabla135[[#This Row],[Desplazamiento en la Matriz]]="Probabilidad"),AC1503),""),"")</f>
        <v/>
      </c>
      <c r="AD1504" s="310">
        <f>IFERROR(_xlfn.MINIFS(Tabla135[Probabilidad residual],Tabla135[Id Riesgo],Tabla135[[#This Row],[Id Riesgo]]),"")</f>
        <v>0</v>
      </c>
      <c r="AE1504" s="310">
        <f>IFERROR(_xlfn.MINIFS(Tabla135[Impacto residual],Tabla135[Id Riesgo],Tabla135[[#This Row],[Id Riesgo]]),"")</f>
        <v>0</v>
      </c>
      <c r="AF1504" s="310" t="str" cm="1">
        <f t="array" ref="AF150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04" s="310" t="str" cm="1">
        <f t="array" ref="AG150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0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04" s="213"/>
      <c r="AJ1504" s="727">
        <f>_xlfn.MINIFS(Tabla135[Probabilidad residual],Tabla135[Id Riesgo],Tabla135[[#This Row],[Id Riesgo]])</f>
        <v>0</v>
      </c>
      <c r="AK1504" s="727">
        <f>_xlfn.MINIFS(Tabla135[Impacto residual],Tabla135[Id Riesgo],Tabla135[[#This Row],[Id Riesgo]])</f>
        <v>0</v>
      </c>
      <c r="AL1504" s="727"/>
      <c r="AM1504" s="727"/>
      <c r="AN1504" s="213"/>
      <c r="AO1504" s="213"/>
      <c r="AP1504" s="213"/>
      <c r="AQ1504" s="213"/>
      <c r="AR1504" s="213"/>
      <c r="AS1504" s="213"/>
      <c r="AT1504" s="213"/>
      <c r="AU1504" s="213"/>
      <c r="AV1504" s="213"/>
      <c r="AW1504" s="213"/>
      <c r="AX1504" s="213"/>
      <c r="AY1504" s="213"/>
    </row>
    <row r="1505" spans="1:51" ht="14.6" x14ac:dyDescent="0.4">
      <c r="A1505" s="735" t="str">
        <f>Tabla135[[#This Row],[Id Riesgo]]</f>
        <v>RC150</v>
      </c>
      <c r="B1505" s="736" t="str">
        <f>Tabla135[[#This Row],[Riesgo]]</f>
        <v/>
      </c>
      <c r="C1505" s="742" t="b">
        <f>Tabla135[[#This Row],[Identificado en paso 1 y 2?]]</f>
        <v>0</v>
      </c>
      <c r="D1505" s="727" t="str">
        <f>_xlfn.XLOOKUP(Tabla135[[#This Row],[Id Riesgo]],Tabla13[Id Riesgo],Tabla13[Probabilidad],"",1)</f>
        <v/>
      </c>
      <c r="E1505" s="727" t="str">
        <f>IF(C1505=TRUE,_xlfn.XLOOKUP(Tabla135[[#This Row],[Id Riesgo]],Tabla13[Id Riesgo],Tabla13[Porcentaje Impacto],"",1),"")</f>
        <v/>
      </c>
      <c r="F1505" s="290" t="str">
        <f t="shared" si="149"/>
        <v>RC150</v>
      </c>
      <c r="G1505" s="415" t="b">
        <f>_xlfn.XLOOKUP(F1505,Tabla13[Id Riesgo],Tabla13[Registro diligenciado],FALSE,1)</f>
        <v>0</v>
      </c>
      <c r="H1505" s="290" t="str">
        <f>IF(G1505,_xlfn.XLOOKUP(F1505,Tabla6[Id Riesgo],Tabla6[DESCRIPCIÓN DEL RIESGO],FALSE,1),"")</f>
        <v/>
      </c>
      <c r="I1505" s="327" t="str">
        <f>_xlfn.XLOOKUP(Tabla135[[#This Row],[Id Riesgo]],Tabla13[Id Riesgo],Tabla13[Probabilidad])</f>
        <v/>
      </c>
      <c r="J1505" s="327" t="str">
        <f>_xlfn.XLOOKUP(Tabla135[[#This Row],[Id Riesgo]],Tabla13[Id Riesgo],Tabla13[Porcentaje Impacto],"",1)</f>
        <v/>
      </c>
      <c r="K1505" s="311">
        <v>4</v>
      </c>
      <c r="L1505" s="314"/>
      <c r="M1505" s="314"/>
      <c r="N1505" s="314"/>
      <c r="O1505" s="295"/>
      <c r="P1505" s="314"/>
      <c r="Q1505" s="328" t="str">
        <f>_xlfn.TEXTJOIN(" ",TRUE,Tabla135[[#This Row],[Actividad - Acción ¿Qué?
Inicia con verbo]],Tabla135[[#This Row],[Complemento
(Observaciones o desviaciones)]])</f>
        <v/>
      </c>
      <c r="R1505" s="295"/>
      <c r="S1505" s="327" t="str">
        <f>_xlfn.XLOOKUP(Tabla135[[#This Row],[Tipo de control]],Tabla7[Tipo de control],Tabla7[Peso],"",1)</f>
        <v/>
      </c>
      <c r="T1505" s="290" t="str">
        <f>_xlfn.XLOOKUP(Tabla135[[#This Row],[Tipo de control]],Tabla7[Tipo de control],Tabla7[Afectación matriz],"",1)</f>
        <v/>
      </c>
      <c r="U1505" s="295"/>
      <c r="V1505" s="327" t="str">
        <f>_xlfn.XLOOKUP(Tabla135[[#This Row],[Implementación]],Tabla11[Implementación],Tabla11[Peso],"",1)</f>
        <v/>
      </c>
      <c r="W1505" s="295"/>
      <c r="X1505" s="295"/>
      <c r="Y1505" s="295"/>
      <c r="Z1505" s="295"/>
      <c r="AA1505" s="310" t="str">
        <f>IFERROR(Tabla135[[#This Row],[Peso del control]]+Tabla135[[#This Row],[Peso de la implementación]],"")</f>
        <v/>
      </c>
      <c r="AB1505" s="310" t="str" cm="1">
        <f t="array" ref="AB1505">IFERROR(IF(Tabla135[[#This Row],[Registro diligenciado]]=TRUE,_xlfn.IFS(AND(Tabla135[[#This Row],[No. de Control]]=1,Tabla135[[#This Row],[Desplazamiento en la Matriz]]="Probabilidad"),D1505-(D1505*Tabla135[[#This Row],[Valor del control]]),AND(Tabla135[[#This Row],[No. de Control]]&gt;1,Tabla135[[#This Row],[Desplazamiento en la Matriz]]="Probabilidad"),AB1504-(AB1504*Tabla135[[#This Row],[Valor del control]]),AND(Tabla135[[#This Row],[No. de Control]]=1,Tabla135[[#This Row],[Desplazamiento en la Matriz]]="Impacto"),D1505,AND(Tabla135[[#This Row],[No. de Control]]&gt;1,Tabla135[[#This Row],[Desplazamiento en la Matriz]]="Impacto"),AB1504),""),"")</f>
        <v/>
      </c>
      <c r="AC1505" s="310" t="str" cm="1">
        <f t="array" ref="AC1505">IFERROR(IF(Tabla135[[#This Row],[Registro diligenciado]]=TRUE,_xlfn.IFS(AND(Tabla135[[#This Row],[No. de Control]]=1,Tabla135[[#This Row],[Desplazamiento en la Matriz]]="Impacto"),E1505-(E1505*Tabla135[[#This Row],[Valor del control]]),AND(Tabla135[[#This Row],[No. de Control]]&gt;1,Tabla135[[#This Row],[Desplazamiento en la Matriz]]="Impacto"),AC1504-(AC1504*Tabla135[[#This Row],[Valor del control]]),AND(Tabla135[[#This Row],[No. de Control]]=1,Tabla135[[#This Row],[Desplazamiento en la Matriz]]="Probabilidad"),E1505,AND(Tabla135[[#This Row],[No. de Control]]&gt;1,Tabla135[[#This Row],[Desplazamiento en la Matriz]]="Probabilidad"),AC1504),""),"")</f>
        <v/>
      </c>
      <c r="AD1505" s="310">
        <f>IFERROR(_xlfn.MINIFS(Tabla135[Probabilidad residual],Tabla135[Id Riesgo],Tabla135[[#This Row],[Id Riesgo]]),"")</f>
        <v>0</v>
      </c>
      <c r="AE1505" s="310">
        <f>IFERROR(_xlfn.MINIFS(Tabla135[Impacto residual],Tabla135[Id Riesgo],Tabla135[[#This Row],[Id Riesgo]]),"")</f>
        <v>0</v>
      </c>
      <c r="AF1505" s="310" t="str" cm="1">
        <f t="array" ref="AF150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05" s="310" t="str" cm="1">
        <f t="array" ref="AG150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0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05" s="213"/>
      <c r="AJ1505" s="727">
        <f>_xlfn.MINIFS(Tabla135[Probabilidad residual],Tabla135[Id Riesgo],Tabla135[[#This Row],[Id Riesgo]])</f>
        <v>0</v>
      </c>
      <c r="AK1505" s="727">
        <f>_xlfn.MINIFS(Tabla135[Impacto residual],Tabla135[Id Riesgo],Tabla135[[#This Row],[Id Riesgo]])</f>
        <v>0</v>
      </c>
      <c r="AL1505" s="727"/>
      <c r="AM1505" s="727"/>
      <c r="AN1505" s="213"/>
      <c r="AO1505" s="213"/>
      <c r="AP1505" s="213"/>
      <c r="AQ1505" s="213"/>
      <c r="AR1505" s="213"/>
      <c r="AS1505" s="213"/>
      <c r="AT1505" s="213"/>
      <c r="AU1505" s="213"/>
      <c r="AV1505" s="213"/>
      <c r="AW1505" s="213"/>
      <c r="AX1505" s="213"/>
      <c r="AY1505" s="213"/>
    </row>
    <row r="1506" spans="1:51" ht="14.6" x14ac:dyDescent="0.4">
      <c r="A1506" s="735" t="str">
        <f>Tabla135[[#This Row],[Id Riesgo]]</f>
        <v>RC150</v>
      </c>
      <c r="B1506" s="736" t="str">
        <f>Tabla135[[#This Row],[Riesgo]]</f>
        <v/>
      </c>
      <c r="C1506" s="742" t="b">
        <f>Tabla135[[#This Row],[Identificado en paso 1 y 2?]]</f>
        <v>0</v>
      </c>
      <c r="D1506" s="727" t="str">
        <f>_xlfn.XLOOKUP(Tabla135[[#This Row],[Id Riesgo]],Tabla13[Id Riesgo],Tabla13[Probabilidad],"",1)</f>
        <v/>
      </c>
      <c r="E1506" s="727" t="str">
        <f>IF(C1506=TRUE,_xlfn.XLOOKUP(Tabla135[[#This Row],[Id Riesgo]],Tabla13[Id Riesgo],Tabla13[Porcentaje Impacto],"",1),"")</f>
        <v/>
      </c>
      <c r="F1506" s="290" t="str">
        <f t="shared" si="149"/>
        <v>RC150</v>
      </c>
      <c r="G1506" s="415" t="b">
        <f>_xlfn.XLOOKUP(F1506,Tabla13[Id Riesgo],Tabla13[Registro diligenciado],FALSE,1)</f>
        <v>0</v>
      </c>
      <c r="H1506" s="290" t="str">
        <f>IF(G1506,_xlfn.XLOOKUP(F1506,Tabla6[Id Riesgo],Tabla6[DESCRIPCIÓN DEL RIESGO],FALSE,1),"")</f>
        <v/>
      </c>
      <c r="I1506" s="327" t="str">
        <f>_xlfn.XLOOKUP(Tabla135[[#This Row],[Id Riesgo]],Tabla13[Id Riesgo],Tabla13[Probabilidad])</f>
        <v/>
      </c>
      <c r="J1506" s="327" t="str">
        <f>_xlfn.XLOOKUP(Tabla135[[#This Row],[Id Riesgo]],Tabla13[Id Riesgo],Tabla13[Porcentaje Impacto],"",1)</f>
        <v/>
      </c>
      <c r="K1506" s="311">
        <v>5</v>
      </c>
      <c r="L1506" s="314"/>
      <c r="M1506" s="314"/>
      <c r="N1506" s="314"/>
      <c r="O1506" s="295"/>
      <c r="P1506" s="314"/>
      <c r="Q1506" s="328" t="str">
        <f>_xlfn.TEXTJOIN(" ",TRUE,Tabla135[[#This Row],[Actividad - Acción ¿Qué?
Inicia con verbo]],Tabla135[[#This Row],[Complemento
(Observaciones o desviaciones)]])</f>
        <v/>
      </c>
      <c r="R1506" s="295"/>
      <c r="S1506" s="327" t="str">
        <f>_xlfn.XLOOKUP(Tabla135[[#This Row],[Tipo de control]],Tabla7[Tipo de control],Tabla7[Peso],"",1)</f>
        <v/>
      </c>
      <c r="T1506" s="290" t="str">
        <f>_xlfn.XLOOKUP(Tabla135[[#This Row],[Tipo de control]],Tabla7[Tipo de control],Tabla7[Afectación matriz],"",1)</f>
        <v/>
      </c>
      <c r="U1506" s="295"/>
      <c r="V1506" s="327" t="str">
        <f>_xlfn.XLOOKUP(Tabla135[[#This Row],[Implementación]],Tabla11[Implementación],Tabla11[Peso],"",1)</f>
        <v/>
      </c>
      <c r="W1506" s="295"/>
      <c r="X1506" s="295"/>
      <c r="Y1506" s="295"/>
      <c r="Z1506" s="295"/>
      <c r="AA1506" s="310" t="str">
        <f>IFERROR(Tabla135[[#This Row],[Peso del control]]+Tabla135[[#This Row],[Peso de la implementación]],"")</f>
        <v/>
      </c>
      <c r="AB1506" s="310" t="str" cm="1">
        <f t="array" ref="AB1506">IFERROR(IF(Tabla135[[#This Row],[Registro diligenciado]]=TRUE,_xlfn.IFS(AND(Tabla135[[#This Row],[No. de Control]]=1,Tabla135[[#This Row],[Desplazamiento en la Matriz]]="Probabilidad"),D1506-(D1506*Tabla135[[#This Row],[Valor del control]]),AND(Tabla135[[#This Row],[No. de Control]]&gt;1,Tabla135[[#This Row],[Desplazamiento en la Matriz]]="Probabilidad"),AB1505-(AB1505*Tabla135[[#This Row],[Valor del control]]),AND(Tabla135[[#This Row],[No. de Control]]=1,Tabla135[[#This Row],[Desplazamiento en la Matriz]]="Impacto"),D1506,AND(Tabla135[[#This Row],[No. de Control]]&gt;1,Tabla135[[#This Row],[Desplazamiento en la Matriz]]="Impacto"),AB1505),""),"")</f>
        <v/>
      </c>
      <c r="AC1506" s="310" t="str" cm="1">
        <f t="array" ref="AC1506">IFERROR(IF(Tabla135[[#This Row],[Registro diligenciado]]=TRUE,_xlfn.IFS(AND(Tabla135[[#This Row],[No. de Control]]=1,Tabla135[[#This Row],[Desplazamiento en la Matriz]]="Impacto"),E1506-(E1506*Tabla135[[#This Row],[Valor del control]]),AND(Tabla135[[#This Row],[No. de Control]]&gt;1,Tabla135[[#This Row],[Desplazamiento en la Matriz]]="Impacto"),AC1505-(AC1505*Tabla135[[#This Row],[Valor del control]]),AND(Tabla135[[#This Row],[No. de Control]]=1,Tabla135[[#This Row],[Desplazamiento en la Matriz]]="Probabilidad"),E1506,AND(Tabla135[[#This Row],[No. de Control]]&gt;1,Tabla135[[#This Row],[Desplazamiento en la Matriz]]="Probabilidad"),AC1505),""),"")</f>
        <v/>
      </c>
      <c r="AD1506" s="310">
        <f>IFERROR(_xlfn.MINIFS(Tabla135[Probabilidad residual],Tabla135[Id Riesgo],Tabla135[[#This Row],[Id Riesgo]]),"")</f>
        <v>0</v>
      </c>
      <c r="AE1506" s="310">
        <f>IFERROR(_xlfn.MINIFS(Tabla135[Impacto residual],Tabla135[Id Riesgo],Tabla135[[#This Row],[Id Riesgo]]),"")</f>
        <v>0</v>
      </c>
      <c r="AF1506" s="310" t="str" cm="1">
        <f t="array" ref="AF150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06" s="310" t="str" cm="1">
        <f t="array" ref="AG150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0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06" s="213"/>
      <c r="AJ1506" s="727">
        <f>_xlfn.MINIFS(Tabla135[Probabilidad residual],Tabla135[Id Riesgo],Tabla135[[#This Row],[Id Riesgo]])</f>
        <v>0</v>
      </c>
      <c r="AK1506" s="727">
        <f>_xlfn.MINIFS(Tabla135[Impacto residual],Tabla135[Id Riesgo],Tabla135[[#This Row],[Id Riesgo]])</f>
        <v>0</v>
      </c>
      <c r="AL1506" s="727"/>
      <c r="AM1506" s="727"/>
      <c r="AN1506" s="213"/>
      <c r="AO1506" s="213"/>
      <c r="AP1506" s="213"/>
      <c r="AQ1506" s="213"/>
      <c r="AR1506" s="213"/>
      <c r="AS1506" s="213"/>
      <c r="AT1506" s="213"/>
      <c r="AU1506" s="213"/>
      <c r="AV1506" s="213"/>
      <c r="AW1506" s="213"/>
      <c r="AX1506" s="213"/>
      <c r="AY1506" s="213"/>
    </row>
    <row r="1507" spans="1:51" ht="14.6" x14ac:dyDescent="0.4">
      <c r="A1507" s="735" t="str">
        <f>Tabla135[[#This Row],[Id Riesgo]]</f>
        <v>RC150</v>
      </c>
      <c r="B1507" s="736" t="str">
        <f>Tabla135[[#This Row],[Riesgo]]</f>
        <v/>
      </c>
      <c r="C1507" s="742" t="b">
        <f>Tabla135[[#This Row],[Identificado en paso 1 y 2?]]</f>
        <v>0</v>
      </c>
      <c r="D1507" s="727" t="str">
        <f>_xlfn.XLOOKUP(Tabla135[[#This Row],[Id Riesgo]],Tabla13[Id Riesgo],Tabla13[Probabilidad],"",1)</f>
        <v/>
      </c>
      <c r="E1507" s="727" t="str">
        <f>IF(C1507=TRUE,_xlfn.XLOOKUP(Tabla135[[#This Row],[Id Riesgo]],Tabla13[Id Riesgo],Tabla13[Porcentaje Impacto],"",1),"")</f>
        <v/>
      </c>
      <c r="F1507" s="290" t="str">
        <f t="shared" si="149"/>
        <v>RC150</v>
      </c>
      <c r="G1507" s="415" t="b">
        <f>_xlfn.XLOOKUP(F1507,Tabla13[Id Riesgo],Tabla13[Registro diligenciado],FALSE,1)</f>
        <v>0</v>
      </c>
      <c r="H1507" s="290" t="str">
        <f>IF(G1507,_xlfn.XLOOKUP(F1507,Tabla6[Id Riesgo],Tabla6[DESCRIPCIÓN DEL RIESGO],FALSE,1),"")</f>
        <v/>
      </c>
      <c r="I1507" s="327" t="str">
        <f>_xlfn.XLOOKUP(Tabla135[[#This Row],[Id Riesgo]],Tabla13[Id Riesgo],Tabla13[Probabilidad])</f>
        <v/>
      </c>
      <c r="J1507" s="327" t="str">
        <f>_xlfn.XLOOKUP(Tabla135[[#This Row],[Id Riesgo]],Tabla13[Id Riesgo],Tabla13[Porcentaje Impacto],"",1)</f>
        <v/>
      </c>
      <c r="K1507" s="311">
        <v>6</v>
      </c>
      <c r="L1507" s="314"/>
      <c r="M1507" s="314"/>
      <c r="N1507" s="314"/>
      <c r="O1507" s="295"/>
      <c r="P1507" s="314"/>
      <c r="Q1507" s="328" t="str">
        <f>_xlfn.TEXTJOIN(" ",TRUE,Tabla135[[#This Row],[Actividad - Acción ¿Qué?
Inicia con verbo]],Tabla135[[#This Row],[Complemento
(Observaciones o desviaciones)]])</f>
        <v/>
      </c>
      <c r="R1507" s="295"/>
      <c r="S1507" s="327" t="str">
        <f>_xlfn.XLOOKUP(Tabla135[[#This Row],[Tipo de control]],Tabla7[Tipo de control],Tabla7[Peso],"",1)</f>
        <v/>
      </c>
      <c r="T1507" s="290" t="str">
        <f>_xlfn.XLOOKUP(Tabla135[[#This Row],[Tipo de control]],Tabla7[Tipo de control],Tabla7[Afectación matriz],"",1)</f>
        <v/>
      </c>
      <c r="U1507" s="295"/>
      <c r="V1507" s="327" t="str">
        <f>_xlfn.XLOOKUP(Tabla135[[#This Row],[Implementación]],Tabla11[Implementación],Tabla11[Peso],"",1)</f>
        <v/>
      </c>
      <c r="W1507" s="295"/>
      <c r="X1507" s="295"/>
      <c r="Y1507" s="295"/>
      <c r="Z1507" s="295"/>
      <c r="AA1507" s="310" t="str">
        <f>IFERROR(Tabla135[[#This Row],[Peso del control]]+Tabla135[[#This Row],[Peso de la implementación]],"")</f>
        <v/>
      </c>
      <c r="AB1507" s="310" t="str" cm="1">
        <f t="array" ref="AB1507">IFERROR(IF(Tabla135[[#This Row],[Registro diligenciado]]=TRUE,_xlfn.IFS(AND(Tabla135[[#This Row],[No. de Control]]=1,Tabla135[[#This Row],[Desplazamiento en la Matriz]]="Probabilidad"),D1507-(D1507*Tabla135[[#This Row],[Valor del control]]),AND(Tabla135[[#This Row],[No. de Control]]&gt;1,Tabla135[[#This Row],[Desplazamiento en la Matriz]]="Probabilidad"),AB1506-(AB1506*Tabla135[[#This Row],[Valor del control]]),AND(Tabla135[[#This Row],[No. de Control]]=1,Tabla135[[#This Row],[Desplazamiento en la Matriz]]="Impacto"),D1507,AND(Tabla135[[#This Row],[No. de Control]]&gt;1,Tabla135[[#This Row],[Desplazamiento en la Matriz]]="Impacto"),AB1506),""),"")</f>
        <v/>
      </c>
      <c r="AC1507" s="310" t="str" cm="1">
        <f t="array" ref="AC1507">IFERROR(IF(Tabla135[[#This Row],[Registro diligenciado]]=TRUE,_xlfn.IFS(AND(Tabla135[[#This Row],[No. de Control]]=1,Tabla135[[#This Row],[Desplazamiento en la Matriz]]="Impacto"),E1507-(E1507*Tabla135[[#This Row],[Valor del control]]),AND(Tabla135[[#This Row],[No. de Control]]&gt;1,Tabla135[[#This Row],[Desplazamiento en la Matriz]]="Impacto"),AC1506-(AC1506*Tabla135[[#This Row],[Valor del control]]),AND(Tabla135[[#This Row],[No. de Control]]=1,Tabla135[[#This Row],[Desplazamiento en la Matriz]]="Probabilidad"),E1507,AND(Tabla135[[#This Row],[No. de Control]]&gt;1,Tabla135[[#This Row],[Desplazamiento en la Matriz]]="Probabilidad"),AC1506),""),"")</f>
        <v/>
      </c>
      <c r="AD1507" s="310">
        <f>IFERROR(_xlfn.MINIFS(Tabla135[Probabilidad residual],Tabla135[Id Riesgo],Tabla135[[#This Row],[Id Riesgo]]),"")</f>
        <v>0</v>
      </c>
      <c r="AE1507" s="310">
        <f>IFERROR(_xlfn.MINIFS(Tabla135[Impacto residual],Tabla135[Id Riesgo],Tabla135[[#This Row],[Id Riesgo]]),"")</f>
        <v>0</v>
      </c>
      <c r="AF1507" s="310" t="str" cm="1">
        <f t="array" ref="AF150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07" s="310" t="str" cm="1">
        <f t="array" ref="AG150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0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07" s="213"/>
      <c r="AJ1507" s="727">
        <f>_xlfn.MINIFS(Tabla135[Probabilidad residual],Tabla135[Id Riesgo],Tabla135[[#This Row],[Id Riesgo]])</f>
        <v>0</v>
      </c>
      <c r="AK1507" s="727">
        <f>_xlfn.MINIFS(Tabla135[Impacto residual],Tabla135[Id Riesgo],Tabla135[[#This Row],[Id Riesgo]])</f>
        <v>0</v>
      </c>
      <c r="AL1507" s="727"/>
      <c r="AM1507" s="727"/>
      <c r="AN1507" s="213"/>
      <c r="AO1507" s="213"/>
      <c r="AP1507" s="213"/>
      <c r="AQ1507" s="213"/>
      <c r="AR1507" s="213"/>
      <c r="AS1507" s="213"/>
      <c r="AT1507" s="213"/>
      <c r="AU1507" s="213"/>
      <c r="AV1507" s="213"/>
      <c r="AW1507" s="213"/>
      <c r="AX1507" s="213"/>
      <c r="AY1507" s="213"/>
    </row>
    <row r="1508" spans="1:51" ht="14.6" x14ac:dyDescent="0.4">
      <c r="A1508" s="735" t="str">
        <f>Tabla135[[#This Row],[Id Riesgo]]</f>
        <v>RC150</v>
      </c>
      <c r="B1508" s="736" t="str">
        <f>Tabla135[[#This Row],[Riesgo]]</f>
        <v/>
      </c>
      <c r="C1508" s="742" t="b">
        <f>Tabla135[[#This Row],[Identificado en paso 1 y 2?]]</f>
        <v>0</v>
      </c>
      <c r="D1508" s="727" t="str">
        <f>_xlfn.XLOOKUP(Tabla135[[#This Row],[Id Riesgo]],Tabla13[Id Riesgo],Tabla13[Probabilidad],"",1)</f>
        <v/>
      </c>
      <c r="E1508" s="727" t="str">
        <f>IF(C1508=TRUE,_xlfn.XLOOKUP(Tabla135[[#This Row],[Id Riesgo]],Tabla13[Id Riesgo],Tabla13[Porcentaje Impacto],"",1),"")</f>
        <v/>
      </c>
      <c r="F1508" s="290" t="str">
        <f t="shared" si="149"/>
        <v>RC150</v>
      </c>
      <c r="G1508" s="415" t="b">
        <f>_xlfn.XLOOKUP(F1508,Tabla13[Id Riesgo],Tabla13[Registro diligenciado],FALSE,1)</f>
        <v>0</v>
      </c>
      <c r="H1508" s="290" t="str">
        <f>IF(G1508,_xlfn.XLOOKUP(F1508,Tabla6[Id Riesgo],Tabla6[DESCRIPCIÓN DEL RIESGO],FALSE,1),"")</f>
        <v/>
      </c>
      <c r="I1508" s="327" t="str">
        <f>_xlfn.XLOOKUP(Tabla135[[#This Row],[Id Riesgo]],Tabla13[Id Riesgo],Tabla13[Probabilidad])</f>
        <v/>
      </c>
      <c r="J1508" s="327" t="str">
        <f>_xlfn.XLOOKUP(Tabla135[[#This Row],[Id Riesgo]],Tabla13[Id Riesgo],Tabla13[Porcentaje Impacto],"",1)</f>
        <v/>
      </c>
      <c r="K1508" s="311">
        <v>7</v>
      </c>
      <c r="L1508" s="314"/>
      <c r="M1508" s="314"/>
      <c r="N1508" s="314"/>
      <c r="O1508" s="295"/>
      <c r="P1508" s="314"/>
      <c r="Q1508" s="328" t="str">
        <f>_xlfn.TEXTJOIN(" ",TRUE,Tabla135[[#This Row],[Actividad - Acción ¿Qué?
Inicia con verbo]],Tabla135[[#This Row],[Complemento
(Observaciones o desviaciones)]])</f>
        <v/>
      </c>
      <c r="R1508" s="295"/>
      <c r="S1508" s="327" t="str">
        <f>_xlfn.XLOOKUP(Tabla135[[#This Row],[Tipo de control]],Tabla7[Tipo de control],Tabla7[Peso],"",1)</f>
        <v/>
      </c>
      <c r="T1508" s="290" t="str">
        <f>_xlfn.XLOOKUP(Tabla135[[#This Row],[Tipo de control]],Tabla7[Tipo de control],Tabla7[Afectación matriz],"",1)</f>
        <v/>
      </c>
      <c r="U1508" s="295"/>
      <c r="V1508" s="327" t="str">
        <f>_xlfn.XLOOKUP(Tabla135[[#This Row],[Implementación]],Tabla11[Implementación],Tabla11[Peso],"",1)</f>
        <v/>
      </c>
      <c r="W1508" s="295"/>
      <c r="X1508" s="295"/>
      <c r="Y1508" s="295"/>
      <c r="Z1508" s="295"/>
      <c r="AA1508" s="310" t="str">
        <f>IFERROR(Tabla135[[#This Row],[Peso del control]]+Tabla135[[#This Row],[Peso de la implementación]],"")</f>
        <v/>
      </c>
      <c r="AB1508" s="310" t="str" cm="1">
        <f t="array" ref="AB1508">IFERROR(IF(Tabla135[[#This Row],[Registro diligenciado]]=TRUE,_xlfn.IFS(AND(Tabla135[[#This Row],[No. de Control]]=1,Tabla135[[#This Row],[Desplazamiento en la Matriz]]="Probabilidad"),D1508-(D1508*Tabla135[[#This Row],[Valor del control]]),AND(Tabla135[[#This Row],[No. de Control]]&gt;1,Tabla135[[#This Row],[Desplazamiento en la Matriz]]="Probabilidad"),AB1507-(AB1507*Tabla135[[#This Row],[Valor del control]]),AND(Tabla135[[#This Row],[No. de Control]]=1,Tabla135[[#This Row],[Desplazamiento en la Matriz]]="Impacto"),D1508,AND(Tabla135[[#This Row],[No. de Control]]&gt;1,Tabla135[[#This Row],[Desplazamiento en la Matriz]]="Impacto"),AB1507),""),"")</f>
        <v/>
      </c>
      <c r="AC1508" s="310" t="str" cm="1">
        <f t="array" ref="AC1508">IFERROR(IF(Tabla135[[#This Row],[Registro diligenciado]]=TRUE,_xlfn.IFS(AND(Tabla135[[#This Row],[No. de Control]]=1,Tabla135[[#This Row],[Desplazamiento en la Matriz]]="Impacto"),E1508-(E1508*Tabla135[[#This Row],[Valor del control]]),AND(Tabla135[[#This Row],[No. de Control]]&gt;1,Tabla135[[#This Row],[Desplazamiento en la Matriz]]="Impacto"),AC1507-(AC1507*Tabla135[[#This Row],[Valor del control]]),AND(Tabla135[[#This Row],[No. de Control]]=1,Tabla135[[#This Row],[Desplazamiento en la Matriz]]="Probabilidad"),E1508,AND(Tabla135[[#This Row],[No. de Control]]&gt;1,Tabla135[[#This Row],[Desplazamiento en la Matriz]]="Probabilidad"),AC1507),""),"")</f>
        <v/>
      </c>
      <c r="AD1508" s="310">
        <f>IFERROR(_xlfn.MINIFS(Tabla135[Probabilidad residual],Tabla135[Id Riesgo],Tabla135[[#This Row],[Id Riesgo]]),"")</f>
        <v>0</v>
      </c>
      <c r="AE1508" s="310">
        <f>IFERROR(_xlfn.MINIFS(Tabla135[Impacto residual],Tabla135[Id Riesgo],Tabla135[[#This Row],[Id Riesgo]]),"")</f>
        <v>0</v>
      </c>
      <c r="AF1508" s="310" t="str" cm="1">
        <f t="array" ref="AF150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08" s="310" t="str" cm="1">
        <f t="array" ref="AG150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0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08" s="213"/>
      <c r="AJ1508" s="727">
        <f>_xlfn.MINIFS(Tabla135[Probabilidad residual],Tabla135[Id Riesgo],Tabla135[[#This Row],[Id Riesgo]])</f>
        <v>0</v>
      </c>
      <c r="AK1508" s="727">
        <f>_xlfn.MINIFS(Tabla135[Impacto residual],Tabla135[Id Riesgo],Tabla135[[#This Row],[Id Riesgo]])</f>
        <v>0</v>
      </c>
      <c r="AL1508" s="727"/>
      <c r="AM1508" s="727"/>
      <c r="AN1508" s="213"/>
      <c r="AO1508" s="213"/>
      <c r="AP1508" s="213"/>
      <c r="AQ1508" s="213"/>
      <c r="AR1508" s="213"/>
      <c r="AS1508" s="213"/>
      <c r="AT1508" s="213"/>
      <c r="AU1508" s="213"/>
      <c r="AV1508" s="213"/>
      <c r="AW1508" s="213"/>
      <c r="AX1508" s="213"/>
      <c r="AY1508" s="213"/>
    </row>
    <row r="1509" spans="1:51" ht="14.6" x14ac:dyDescent="0.4">
      <c r="A1509" s="735" t="str">
        <f>Tabla135[[#This Row],[Id Riesgo]]</f>
        <v>RC150</v>
      </c>
      <c r="B1509" s="736" t="str">
        <f>Tabla135[[#This Row],[Riesgo]]</f>
        <v/>
      </c>
      <c r="C1509" s="742" t="b">
        <f>Tabla135[[#This Row],[Identificado en paso 1 y 2?]]</f>
        <v>0</v>
      </c>
      <c r="D1509" s="727" t="str">
        <f>_xlfn.XLOOKUP(Tabla135[[#This Row],[Id Riesgo]],Tabla13[Id Riesgo],Tabla13[Probabilidad],"",1)</f>
        <v/>
      </c>
      <c r="E1509" s="727" t="str">
        <f>IF(C1509=TRUE,_xlfn.XLOOKUP(Tabla135[[#This Row],[Id Riesgo]],Tabla13[Id Riesgo],Tabla13[Porcentaje Impacto],"",1),"")</f>
        <v/>
      </c>
      <c r="F1509" s="290" t="str">
        <f t="shared" si="149"/>
        <v>RC150</v>
      </c>
      <c r="G1509" s="415" t="b">
        <f>_xlfn.XLOOKUP(F1509,Tabla13[Id Riesgo],Tabla13[Registro diligenciado],FALSE,1)</f>
        <v>0</v>
      </c>
      <c r="H1509" s="290" t="str">
        <f>IF(G1509,_xlfn.XLOOKUP(F1509,Tabla6[Id Riesgo],Tabla6[DESCRIPCIÓN DEL RIESGO],FALSE,1),"")</f>
        <v/>
      </c>
      <c r="I1509" s="327" t="str">
        <f>_xlfn.XLOOKUP(Tabla135[[#This Row],[Id Riesgo]],Tabla13[Id Riesgo],Tabla13[Probabilidad])</f>
        <v/>
      </c>
      <c r="J1509" s="327" t="str">
        <f>_xlfn.XLOOKUP(Tabla135[[#This Row],[Id Riesgo]],Tabla13[Id Riesgo],Tabla13[Porcentaje Impacto],"",1)</f>
        <v/>
      </c>
      <c r="K1509" s="311">
        <v>8</v>
      </c>
      <c r="L1509" s="314"/>
      <c r="M1509" s="314"/>
      <c r="N1509" s="314"/>
      <c r="O1509" s="295"/>
      <c r="P1509" s="314"/>
      <c r="Q1509" s="328" t="str">
        <f>_xlfn.TEXTJOIN(" ",TRUE,Tabla135[[#This Row],[Actividad - Acción ¿Qué?
Inicia con verbo]],Tabla135[[#This Row],[Complemento
(Observaciones o desviaciones)]])</f>
        <v/>
      </c>
      <c r="R1509" s="295"/>
      <c r="S1509" s="327" t="str">
        <f>_xlfn.XLOOKUP(Tabla135[[#This Row],[Tipo de control]],Tabla7[Tipo de control],Tabla7[Peso],"",1)</f>
        <v/>
      </c>
      <c r="T1509" s="290" t="str">
        <f>_xlfn.XLOOKUP(Tabla135[[#This Row],[Tipo de control]],Tabla7[Tipo de control],Tabla7[Afectación matriz],"",1)</f>
        <v/>
      </c>
      <c r="U1509" s="295"/>
      <c r="V1509" s="327" t="str">
        <f>_xlfn.XLOOKUP(Tabla135[[#This Row],[Implementación]],Tabla11[Implementación],Tabla11[Peso],"",1)</f>
        <v/>
      </c>
      <c r="W1509" s="295"/>
      <c r="X1509" s="295"/>
      <c r="Y1509" s="295"/>
      <c r="Z1509" s="295"/>
      <c r="AA1509" s="310" t="str">
        <f>IFERROR(Tabla135[[#This Row],[Peso del control]]+Tabla135[[#This Row],[Peso de la implementación]],"")</f>
        <v/>
      </c>
      <c r="AB1509" s="310" t="str" cm="1">
        <f t="array" ref="AB1509">IFERROR(IF(Tabla135[[#This Row],[Registro diligenciado]]=TRUE,_xlfn.IFS(AND(Tabla135[[#This Row],[No. de Control]]=1,Tabla135[[#This Row],[Desplazamiento en la Matriz]]="Probabilidad"),D1509-(D1509*Tabla135[[#This Row],[Valor del control]]),AND(Tabla135[[#This Row],[No. de Control]]&gt;1,Tabla135[[#This Row],[Desplazamiento en la Matriz]]="Probabilidad"),AB1508-(AB1508*Tabla135[[#This Row],[Valor del control]]),AND(Tabla135[[#This Row],[No. de Control]]=1,Tabla135[[#This Row],[Desplazamiento en la Matriz]]="Impacto"),D1509,AND(Tabla135[[#This Row],[No. de Control]]&gt;1,Tabla135[[#This Row],[Desplazamiento en la Matriz]]="Impacto"),AB1508),""),"")</f>
        <v/>
      </c>
      <c r="AC1509" s="310" t="str" cm="1">
        <f t="array" ref="AC1509">IFERROR(IF(Tabla135[[#This Row],[Registro diligenciado]]=TRUE,_xlfn.IFS(AND(Tabla135[[#This Row],[No. de Control]]=1,Tabla135[[#This Row],[Desplazamiento en la Matriz]]="Impacto"),E1509-(E1509*Tabla135[[#This Row],[Valor del control]]),AND(Tabla135[[#This Row],[No. de Control]]&gt;1,Tabla135[[#This Row],[Desplazamiento en la Matriz]]="Impacto"),AC1508-(AC1508*Tabla135[[#This Row],[Valor del control]]),AND(Tabla135[[#This Row],[No. de Control]]=1,Tabla135[[#This Row],[Desplazamiento en la Matriz]]="Probabilidad"),E1509,AND(Tabla135[[#This Row],[No. de Control]]&gt;1,Tabla135[[#This Row],[Desplazamiento en la Matriz]]="Probabilidad"),AC1508),""),"")</f>
        <v/>
      </c>
      <c r="AD1509" s="310">
        <f>IFERROR(_xlfn.MINIFS(Tabla135[Probabilidad residual],Tabla135[Id Riesgo],Tabla135[[#This Row],[Id Riesgo]]),"")</f>
        <v>0</v>
      </c>
      <c r="AE1509" s="310">
        <f>IFERROR(_xlfn.MINIFS(Tabla135[Impacto residual],Tabla135[Id Riesgo],Tabla135[[#This Row],[Id Riesgo]]),"")</f>
        <v>0</v>
      </c>
      <c r="AF1509" s="310" t="str" cm="1">
        <f t="array" ref="AF150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09" s="310" t="str" cm="1">
        <f t="array" ref="AG150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0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09" s="213"/>
      <c r="AJ1509" s="727">
        <f>_xlfn.MINIFS(Tabla135[Probabilidad residual],Tabla135[Id Riesgo],Tabla135[[#This Row],[Id Riesgo]])</f>
        <v>0</v>
      </c>
      <c r="AK1509" s="727">
        <f>_xlfn.MINIFS(Tabla135[Impacto residual],Tabla135[Id Riesgo],Tabla135[[#This Row],[Id Riesgo]])</f>
        <v>0</v>
      </c>
      <c r="AL1509" s="727"/>
      <c r="AM1509" s="727"/>
      <c r="AN1509" s="213"/>
      <c r="AO1509" s="213"/>
      <c r="AP1509" s="213"/>
      <c r="AQ1509" s="213"/>
      <c r="AR1509" s="213"/>
      <c r="AS1509" s="213"/>
      <c r="AT1509" s="213"/>
      <c r="AU1509" s="213"/>
      <c r="AV1509" s="213"/>
      <c r="AW1509" s="213"/>
      <c r="AX1509" s="213"/>
      <c r="AY1509" s="213"/>
    </row>
    <row r="1510" spans="1:51" ht="14.6" x14ac:dyDescent="0.4">
      <c r="A1510" s="735" t="str">
        <f>Tabla135[[#This Row],[Id Riesgo]]</f>
        <v>RC150</v>
      </c>
      <c r="B1510" s="736" t="str">
        <f>Tabla135[[#This Row],[Riesgo]]</f>
        <v/>
      </c>
      <c r="C1510" s="742" t="b">
        <f>Tabla135[[#This Row],[Identificado en paso 1 y 2?]]</f>
        <v>0</v>
      </c>
      <c r="D1510" s="727" t="str">
        <f>_xlfn.XLOOKUP(Tabla135[[#This Row],[Id Riesgo]],Tabla13[Id Riesgo],Tabla13[Probabilidad],"",1)</f>
        <v/>
      </c>
      <c r="E1510" s="727" t="str">
        <f>IF(C1510=TRUE,_xlfn.XLOOKUP(Tabla135[[#This Row],[Id Riesgo]],Tabla13[Id Riesgo],Tabla13[Porcentaje Impacto],"",1),"")</f>
        <v/>
      </c>
      <c r="F1510" s="290" t="str">
        <f t="shared" si="149"/>
        <v>RC150</v>
      </c>
      <c r="G1510" s="415" t="b">
        <f>_xlfn.XLOOKUP(F1510,Tabla13[Id Riesgo],Tabla13[Registro diligenciado],FALSE,1)</f>
        <v>0</v>
      </c>
      <c r="H1510" s="290" t="str">
        <f>IF(G1510,_xlfn.XLOOKUP(F1510,Tabla6[Id Riesgo],Tabla6[DESCRIPCIÓN DEL RIESGO],FALSE,1),"")</f>
        <v/>
      </c>
      <c r="I1510" s="327" t="str">
        <f>_xlfn.XLOOKUP(Tabla135[[#This Row],[Id Riesgo]],Tabla13[Id Riesgo],Tabla13[Probabilidad])</f>
        <v/>
      </c>
      <c r="J1510" s="327" t="str">
        <f>_xlfn.XLOOKUP(Tabla135[[#This Row],[Id Riesgo]],Tabla13[Id Riesgo],Tabla13[Porcentaje Impacto],"",1)</f>
        <v/>
      </c>
      <c r="K1510" s="311">
        <v>9</v>
      </c>
      <c r="L1510" s="314"/>
      <c r="M1510" s="314"/>
      <c r="N1510" s="314"/>
      <c r="O1510" s="295"/>
      <c r="P1510" s="314"/>
      <c r="Q1510" s="328" t="str">
        <f>_xlfn.TEXTJOIN(" ",TRUE,Tabla135[[#This Row],[Actividad - Acción ¿Qué?
Inicia con verbo]],Tabla135[[#This Row],[Complemento
(Observaciones o desviaciones)]])</f>
        <v/>
      </c>
      <c r="R1510" s="295"/>
      <c r="S1510" s="327" t="str">
        <f>_xlfn.XLOOKUP(Tabla135[[#This Row],[Tipo de control]],Tabla7[Tipo de control],Tabla7[Peso],"",1)</f>
        <v/>
      </c>
      <c r="T1510" s="290" t="str">
        <f>_xlfn.XLOOKUP(Tabla135[[#This Row],[Tipo de control]],Tabla7[Tipo de control],Tabla7[Afectación matriz],"",1)</f>
        <v/>
      </c>
      <c r="U1510" s="295"/>
      <c r="V1510" s="327" t="str">
        <f>_xlfn.XLOOKUP(Tabla135[[#This Row],[Implementación]],Tabla11[Implementación],Tabla11[Peso],"",1)</f>
        <v/>
      </c>
      <c r="W1510" s="295"/>
      <c r="X1510" s="295"/>
      <c r="Y1510" s="295"/>
      <c r="Z1510" s="295"/>
      <c r="AA1510" s="310" t="str">
        <f>IFERROR(Tabla135[[#This Row],[Peso del control]]+Tabla135[[#This Row],[Peso de la implementación]],"")</f>
        <v/>
      </c>
      <c r="AB1510" s="310" t="str" cm="1">
        <f t="array" ref="AB1510">IFERROR(IF(Tabla135[[#This Row],[Registro diligenciado]]=TRUE,_xlfn.IFS(AND(Tabla135[[#This Row],[No. de Control]]=1,Tabla135[[#This Row],[Desplazamiento en la Matriz]]="Probabilidad"),D1510-(D1510*Tabla135[[#This Row],[Valor del control]]),AND(Tabla135[[#This Row],[No. de Control]]&gt;1,Tabla135[[#This Row],[Desplazamiento en la Matriz]]="Probabilidad"),AB1509-(AB1509*Tabla135[[#This Row],[Valor del control]]),AND(Tabla135[[#This Row],[No. de Control]]=1,Tabla135[[#This Row],[Desplazamiento en la Matriz]]="Impacto"),D1510,AND(Tabla135[[#This Row],[No. de Control]]&gt;1,Tabla135[[#This Row],[Desplazamiento en la Matriz]]="Impacto"),AB1509),""),"")</f>
        <v/>
      </c>
      <c r="AC1510" s="310" t="str" cm="1">
        <f t="array" ref="AC1510">IFERROR(IF(Tabla135[[#This Row],[Registro diligenciado]]=TRUE,_xlfn.IFS(AND(Tabla135[[#This Row],[No. de Control]]=1,Tabla135[[#This Row],[Desplazamiento en la Matriz]]="Impacto"),E1510-(E1510*Tabla135[[#This Row],[Valor del control]]),AND(Tabla135[[#This Row],[No. de Control]]&gt;1,Tabla135[[#This Row],[Desplazamiento en la Matriz]]="Impacto"),AC1509-(AC1509*Tabla135[[#This Row],[Valor del control]]),AND(Tabla135[[#This Row],[No. de Control]]=1,Tabla135[[#This Row],[Desplazamiento en la Matriz]]="Probabilidad"),E1510,AND(Tabla135[[#This Row],[No. de Control]]&gt;1,Tabla135[[#This Row],[Desplazamiento en la Matriz]]="Probabilidad"),AC1509),""),"")</f>
        <v/>
      </c>
      <c r="AD1510" s="310">
        <f>IFERROR(_xlfn.MINIFS(Tabla135[Probabilidad residual],Tabla135[Id Riesgo],Tabla135[[#This Row],[Id Riesgo]]),"")</f>
        <v>0</v>
      </c>
      <c r="AE1510" s="310">
        <f>IFERROR(_xlfn.MINIFS(Tabla135[Impacto residual],Tabla135[Id Riesgo],Tabla135[[#This Row],[Id Riesgo]]),"")</f>
        <v>0</v>
      </c>
      <c r="AF1510" s="310" t="str" cm="1">
        <f t="array" ref="AF151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10" s="310" t="str" cm="1">
        <f t="array" ref="AG151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1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10" s="213"/>
      <c r="AJ1510" s="727">
        <f>_xlfn.MINIFS(Tabla135[Probabilidad residual],Tabla135[Id Riesgo],Tabla135[[#This Row],[Id Riesgo]])</f>
        <v>0</v>
      </c>
      <c r="AK1510" s="727">
        <f>_xlfn.MINIFS(Tabla135[Impacto residual],Tabla135[Id Riesgo],Tabla135[[#This Row],[Id Riesgo]])</f>
        <v>0</v>
      </c>
      <c r="AL1510" s="727"/>
      <c r="AM1510" s="727"/>
      <c r="AN1510" s="213"/>
      <c r="AO1510" s="213"/>
      <c r="AP1510" s="213"/>
      <c r="AQ1510" s="213"/>
      <c r="AR1510" s="213"/>
      <c r="AS1510" s="213"/>
      <c r="AT1510" s="213"/>
      <c r="AU1510" s="213"/>
      <c r="AV1510" s="213"/>
      <c r="AW1510" s="213"/>
      <c r="AX1510" s="213"/>
      <c r="AY1510" s="213"/>
    </row>
    <row r="1511" spans="1:51" ht="14.6" x14ac:dyDescent="0.4">
      <c r="A1511" s="735" t="str">
        <f>Tabla135[[#This Row],[Id Riesgo]]</f>
        <v>RC150</v>
      </c>
      <c r="B1511" s="736" t="str">
        <f>Tabla135[[#This Row],[Riesgo]]</f>
        <v/>
      </c>
      <c r="C1511" s="742" t="b">
        <f>Tabla135[[#This Row],[Identificado en paso 1 y 2?]]</f>
        <v>0</v>
      </c>
      <c r="D1511" s="727" t="str">
        <f>_xlfn.XLOOKUP(Tabla135[[#This Row],[Id Riesgo]],Tabla13[Id Riesgo],Tabla13[Probabilidad],"",1)</f>
        <v/>
      </c>
      <c r="E1511" s="727" t="str">
        <f>IF(C1511=TRUE,_xlfn.XLOOKUP(Tabla135[[#This Row],[Id Riesgo]],Tabla13[Id Riesgo],Tabla13[Porcentaje Impacto],"",1),"")</f>
        <v/>
      </c>
      <c r="F1511" s="290" t="str">
        <f t="shared" si="149"/>
        <v>RC150</v>
      </c>
      <c r="G1511" s="415" t="b">
        <f>_xlfn.XLOOKUP(F1511,Tabla13[Id Riesgo],Tabla13[Registro diligenciado],FALSE,1)</f>
        <v>0</v>
      </c>
      <c r="H1511" s="290" t="str">
        <f>IF(G1511,_xlfn.XLOOKUP(F1511,Tabla6[Id Riesgo],Tabla6[DESCRIPCIÓN DEL RIESGO],FALSE,1),"")</f>
        <v/>
      </c>
      <c r="I1511" s="327" t="str">
        <f>_xlfn.XLOOKUP(Tabla135[[#This Row],[Id Riesgo]],Tabla13[Id Riesgo],Tabla13[Probabilidad])</f>
        <v/>
      </c>
      <c r="J1511" s="327" t="str">
        <f>_xlfn.XLOOKUP(Tabla135[[#This Row],[Id Riesgo]],Tabla13[Id Riesgo],Tabla13[Porcentaje Impacto],"",1)</f>
        <v/>
      </c>
      <c r="K1511" s="311">
        <v>10</v>
      </c>
      <c r="L1511" s="314"/>
      <c r="M1511" s="314"/>
      <c r="N1511" s="314"/>
      <c r="O1511" s="295"/>
      <c r="P1511" s="314"/>
      <c r="Q1511" s="328" t="str">
        <f>_xlfn.TEXTJOIN(" ",TRUE,Tabla135[[#This Row],[Actividad - Acción ¿Qué?
Inicia con verbo]],Tabla135[[#This Row],[Complemento
(Observaciones o desviaciones)]])</f>
        <v/>
      </c>
      <c r="R1511" s="295"/>
      <c r="S1511" s="327" t="str">
        <f>_xlfn.XLOOKUP(Tabla135[[#This Row],[Tipo de control]],Tabla7[Tipo de control],Tabla7[Peso],"",1)</f>
        <v/>
      </c>
      <c r="T1511" s="290" t="str">
        <f>_xlfn.XLOOKUP(Tabla135[[#This Row],[Tipo de control]],Tabla7[Tipo de control],Tabla7[Afectación matriz],"",1)</f>
        <v/>
      </c>
      <c r="U1511" s="295"/>
      <c r="V1511" s="327" t="str">
        <f>_xlfn.XLOOKUP(Tabla135[[#This Row],[Implementación]],Tabla11[Implementación],Tabla11[Peso],"",1)</f>
        <v/>
      </c>
      <c r="W1511" s="295"/>
      <c r="X1511" s="295"/>
      <c r="Y1511" s="295"/>
      <c r="Z1511" s="295"/>
      <c r="AA1511" s="310" t="str">
        <f>IFERROR(Tabla135[[#This Row],[Peso del control]]+Tabla135[[#This Row],[Peso de la implementación]],"")</f>
        <v/>
      </c>
      <c r="AB1511" s="310" t="str" cm="1">
        <f t="array" ref="AB1511">IFERROR(IF(Tabla135[[#This Row],[Registro diligenciado]]=TRUE,_xlfn.IFS(AND(Tabla135[[#This Row],[No. de Control]]=1,Tabla135[[#This Row],[Desplazamiento en la Matriz]]="Probabilidad"),D1511-(D1511*Tabla135[[#This Row],[Valor del control]]),AND(Tabla135[[#This Row],[No. de Control]]&gt;1,Tabla135[[#This Row],[Desplazamiento en la Matriz]]="Probabilidad"),AB1510-(AB1510*Tabla135[[#This Row],[Valor del control]]),AND(Tabla135[[#This Row],[No. de Control]]=1,Tabla135[[#This Row],[Desplazamiento en la Matriz]]="Impacto"),D1511,AND(Tabla135[[#This Row],[No. de Control]]&gt;1,Tabla135[[#This Row],[Desplazamiento en la Matriz]]="Impacto"),AB1510),""),"")</f>
        <v/>
      </c>
      <c r="AC1511" s="310" t="str" cm="1">
        <f t="array" ref="AC1511">IFERROR(IF(Tabla135[[#This Row],[Registro diligenciado]]=TRUE,_xlfn.IFS(AND(Tabla135[[#This Row],[No. de Control]]=1,Tabla135[[#This Row],[Desplazamiento en la Matriz]]="Impacto"),E1511-(E1511*Tabla135[[#This Row],[Valor del control]]),AND(Tabla135[[#This Row],[No. de Control]]&gt;1,Tabla135[[#This Row],[Desplazamiento en la Matriz]]="Impacto"),AC1510-(AC1510*Tabla135[[#This Row],[Valor del control]]),AND(Tabla135[[#This Row],[No. de Control]]=1,Tabla135[[#This Row],[Desplazamiento en la Matriz]]="Probabilidad"),E1511,AND(Tabla135[[#This Row],[No. de Control]]&gt;1,Tabla135[[#This Row],[Desplazamiento en la Matriz]]="Probabilidad"),AC1510),""),"")</f>
        <v/>
      </c>
      <c r="AD1511" s="310">
        <f>IFERROR(_xlfn.MINIFS(Tabla135[Probabilidad residual],Tabla135[Id Riesgo],Tabla135[[#This Row],[Id Riesgo]]),"")</f>
        <v>0</v>
      </c>
      <c r="AE1511" s="310">
        <f>IFERROR(_xlfn.MINIFS(Tabla135[Impacto residual],Tabla135[Id Riesgo],Tabla135[[#This Row],[Id Riesgo]]),"")</f>
        <v>0</v>
      </c>
      <c r="AF1511" s="310" t="str" cm="1">
        <f t="array" ref="AF151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11" s="310" t="str" cm="1">
        <f t="array" ref="AG151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1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11" s="213"/>
      <c r="AJ1511" s="727">
        <f>_xlfn.MINIFS(Tabla135[Probabilidad residual],Tabla135[Id Riesgo],Tabla135[[#This Row],[Id Riesgo]])</f>
        <v>0</v>
      </c>
      <c r="AK1511" s="727">
        <f>_xlfn.MINIFS(Tabla135[Impacto residual],Tabla135[Id Riesgo],Tabla135[[#This Row],[Id Riesgo]])</f>
        <v>0</v>
      </c>
      <c r="AL1511" s="727"/>
      <c r="AM1511" s="727"/>
      <c r="AN1511" s="213"/>
      <c r="AO1511" s="213"/>
      <c r="AP1511" s="213"/>
      <c r="AQ1511" s="213"/>
      <c r="AR1511" s="213"/>
      <c r="AS1511" s="213"/>
      <c r="AT1511" s="213"/>
      <c r="AU1511" s="213"/>
      <c r="AV1511" s="213"/>
      <c r="AW1511" s="213"/>
      <c r="AX1511" s="213"/>
      <c r="AY1511" s="213"/>
    </row>
    <row r="1512" spans="1:51" ht="14.6" x14ac:dyDescent="0.4">
      <c r="A1512" s="735" t="str">
        <f>Tabla135[[#This Row],[Id Riesgo]]</f>
        <v>RC151</v>
      </c>
      <c r="B1512" s="736" t="str">
        <f>Tabla135[[#This Row],[Riesgo]]</f>
        <v/>
      </c>
      <c r="C1512" s="742" t="b">
        <f>Tabla135[[#This Row],[Identificado en paso 1 y 2?]]</f>
        <v>0</v>
      </c>
      <c r="D1512" s="727" t="str">
        <f>_xlfn.XLOOKUP(Tabla135[[#This Row],[Id Riesgo]],Tabla13[Id Riesgo],Tabla13[Probabilidad],"",1)</f>
        <v/>
      </c>
      <c r="E1512" s="727" t="str">
        <f>IF(C1512=TRUE,_xlfn.XLOOKUP(Tabla135[[#This Row],[Id Riesgo]],Tabla13[Id Riesgo],Tabla13[Porcentaje Impacto],"",1),"")</f>
        <v/>
      </c>
      <c r="F1512" s="290" t="s">
        <v>282</v>
      </c>
      <c r="G1512" s="415" t="b">
        <f>_xlfn.XLOOKUP(F1512,Tabla13[Id Riesgo],Tabla13[Registro diligenciado],FALSE,1)</f>
        <v>0</v>
      </c>
      <c r="H1512" s="290" t="str">
        <f>IF(G1512,_xlfn.XLOOKUP(F1512,Tabla6[Id Riesgo],Tabla6[DESCRIPCIÓN DEL RIESGO],FALSE,1),"")</f>
        <v/>
      </c>
      <c r="I1512" s="327" t="str">
        <f>_xlfn.XLOOKUP(Tabla135[[#This Row],[Id Riesgo]],Tabla13[Id Riesgo],Tabla13[Probabilidad])</f>
        <v/>
      </c>
      <c r="J1512" s="327" t="str">
        <f>_xlfn.XLOOKUP(Tabla135[[#This Row],[Id Riesgo]],Tabla13[Id Riesgo],Tabla13[Porcentaje Impacto],"",1)</f>
        <v/>
      </c>
      <c r="K1512" s="311">
        <v>1</v>
      </c>
      <c r="L1512" s="314"/>
      <c r="M1512" s="314"/>
      <c r="N1512" s="314"/>
      <c r="O1512" s="295"/>
      <c r="P1512" s="314"/>
      <c r="Q1512" s="328" t="str">
        <f>_xlfn.TEXTJOIN(" ",TRUE,Tabla135[[#This Row],[Actividad - Acción ¿Qué?
Inicia con verbo]],Tabla135[[#This Row],[Complemento
(Observaciones o desviaciones)]])</f>
        <v/>
      </c>
      <c r="R1512" s="295"/>
      <c r="S1512" s="327" t="str">
        <f>_xlfn.XLOOKUP(Tabla135[[#This Row],[Tipo de control]],Tabla7[Tipo de control],Tabla7[Peso],"",1)</f>
        <v/>
      </c>
      <c r="T1512" s="290" t="str">
        <f>_xlfn.XLOOKUP(Tabla135[[#This Row],[Tipo de control]],Tabla7[Tipo de control],Tabla7[Afectación matriz],"",1)</f>
        <v/>
      </c>
      <c r="U1512" s="295"/>
      <c r="V1512" s="327" t="str">
        <f>_xlfn.XLOOKUP(Tabla135[[#This Row],[Implementación]],Tabla11[Implementación],Tabla11[Peso],"",1)</f>
        <v/>
      </c>
      <c r="W1512" s="295"/>
      <c r="X1512" s="295"/>
      <c r="Y1512" s="295"/>
      <c r="Z1512" s="295"/>
      <c r="AA1512" s="310" t="str">
        <f>IFERROR(Tabla135[[#This Row],[Peso del control]]+Tabla135[[#This Row],[Peso de la implementación]],"")</f>
        <v/>
      </c>
      <c r="AB1512" s="310" t="str" cm="1">
        <f t="array" ref="AB1512">IFERROR(IF(Tabla135[[#This Row],[Registro diligenciado]]=TRUE,_xlfn.IFS(AND(Tabla135[[#This Row],[No. de Control]]=1,Tabla135[[#This Row],[Desplazamiento en la Matriz]]="Probabilidad"),D1512-(D1512*Tabla135[[#This Row],[Valor del control]]),AND(Tabla135[[#This Row],[No. de Control]]&gt;1,Tabla135[[#This Row],[Desplazamiento en la Matriz]]="Probabilidad"),AB1511-(AB1511*Tabla135[[#This Row],[Valor del control]]),AND(Tabla135[[#This Row],[No. de Control]]=1,Tabla135[[#This Row],[Desplazamiento en la Matriz]]="Impacto"),D1512,AND(Tabla135[[#This Row],[No. de Control]]&gt;1,Tabla135[[#This Row],[Desplazamiento en la Matriz]]="Impacto"),AB1511),""),"")</f>
        <v/>
      </c>
      <c r="AC1512" s="310" t="str" cm="1">
        <f t="array" ref="AC1512">IFERROR(IF(Tabla135[[#This Row],[Registro diligenciado]]=TRUE,_xlfn.IFS(AND(Tabla135[[#This Row],[No. de Control]]=1,Tabla135[[#This Row],[Desplazamiento en la Matriz]]="Impacto"),E1512-(E1512*Tabla135[[#This Row],[Valor del control]]),AND(Tabla135[[#This Row],[No. de Control]]&gt;1,Tabla135[[#This Row],[Desplazamiento en la Matriz]]="Impacto"),AC1511-(AC1511*Tabla135[[#This Row],[Valor del control]]),AND(Tabla135[[#This Row],[No. de Control]]=1,Tabla135[[#This Row],[Desplazamiento en la Matriz]]="Probabilidad"),E1512,AND(Tabla135[[#This Row],[No. de Control]]&gt;1,Tabla135[[#This Row],[Desplazamiento en la Matriz]]="Probabilidad"),AC1511),""),"")</f>
        <v/>
      </c>
      <c r="AD1512" s="310">
        <f>IFERROR(_xlfn.MINIFS(Tabla135[Probabilidad residual],Tabla135[Id Riesgo],Tabla135[[#This Row],[Id Riesgo]]),"")</f>
        <v>0</v>
      </c>
      <c r="AE1512" s="310">
        <f>IFERROR(_xlfn.MINIFS(Tabla135[Impacto residual],Tabla135[Id Riesgo],Tabla135[[#This Row],[Id Riesgo]]),"")</f>
        <v>0</v>
      </c>
      <c r="AF1512" s="310" t="str" cm="1">
        <f t="array" ref="AF151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12" s="310" t="str" cm="1">
        <f t="array" ref="AG151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1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12" s="213"/>
      <c r="AJ1512" s="727">
        <f>_xlfn.MINIFS(Tabla135[Probabilidad residual],Tabla135[Id Riesgo],Tabla135[[#This Row],[Id Riesgo]])</f>
        <v>0</v>
      </c>
      <c r="AK1512" s="727">
        <f>_xlfn.MINIFS(Tabla135[Impacto residual],Tabla135[Id Riesgo],Tabla135[[#This Row],[Id Riesgo]])</f>
        <v>0</v>
      </c>
      <c r="AL1512" s="727" t="str" cm="1">
        <f t="array" ref="AL1512">IFERROR(_xlfn.IFS(AND(AJ1512&gt;=CONFIGURACIÓN!$BF$6,AJ1512&lt;=CONFIGURACIÓN!$BG$6),CONFIGURACIÓN!$BE$6,AND(AJ1512&gt;=CONFIGURACIÓN!$BF$7,AJ1512&lt;=CONFIGURACIÓN!$BG$7),CONFIGURACIÓN!$BE$7,AND(AJ1512&gt;=CONFIGURACIÓN!$BF$8,AJ1512&lt;=CONFIGURACIÓN!$BG$8),CONFIGURACIÓN!$BE$8,AND(AJ1512&gt;=CONFIGURACIÓN!$BF$9,AJ1512&lt;=CONFIGURACIÓN!$BG$9),CONFIGURACIÓN!$BE$9,AND(AJ1512&gt;=CONFIGURACIÓN!$BF$10,AJ1512&lt;=CONFIGURACIÓN!$BG$10),CONFIGURACIÓN!$BE$10),"")</f>
        <v/>
      </c>
      <c r="AM1512" s="727" t="str" cm="1">
        <f t="array" ref="AM1512">IFERROR(_xlfn.IFS(AND(AK1512&gt;=CONFIGURACIÓN!$BJ$6,AK1512&lt;=CONFIGURACIÓN!$BK$6),CONFIGURACIÓN!$BI$6,AND(AK1512&gt;=CONFIGURACIÓN!$BJ$7,AK1512&lt;=CONFIGURACIÓN!$BK$7),CONFIGURACIÓN!$BI$7,AND(AK1512&gt;=CONFIGURACIÓN!$BJ$8,AK1512&lt;=CONFIGURACIÓN!$BK$8),CONFIGURACIÓN!$BI$8,AND(AK1512&gt;=CONFIGURACIÓN!$BJ$9,AK1512&lt;=CONFIGURACIÓN!$BK$9),CONFIGURACIÓN!$BI$9,AND(AK1512&gt;=CONFIGURACIÓN!$BJ$10,AK1512&lt;=CONFIGURACIÓN!$BK$10),CONFIGURACIÓN!$BI$10),"")</f>
        <v/>
      </c>
      <c r="AN1512" s="213"/>
      <c r="AO1512" s="213"/>
      <c r="AP1512" s="213"/>
      <c r="AQ1512" s="213"/>
      <c r="AR1512" s="213"/>
      <c r="AS1512" s="213"/>
      <c r="AT1512" s="213"/>
      <c r="AU1512" s="213"/>
      <c r="AV1512" s="213"/>
      <c r="AW1512" s="213"/>
      <c r="AX1512" s="213"/>
      <c r="AY1512" s="213"/>
    </row>
    <row r="1513" spans="1:51" ht="14.6" x14ac:dyDescent="0.4">
      <c r="A1513" s="735" t="str">
        <f>Tabla135[[#This Row],[Id Riesgo]]</f>
        <v>RC151</v>
      </c>
      <c r="B1513" s="736" t="str">
        <f>Tabla135[[#This Row],[Riesgo]]</f>
        <v/>
      </c>
      <c r="C1513" s="742" t="b">
        <f>Tabla135[[#This Row],[Identificado en paso 1 y 2?]]</f>
        <v>0</v>
      </c>
      <c r="D1513" s="727" t="str">
        <f>_xlfn.XLOOKUP(Tabla135[[#This Row],[Id Riesgo]],Tabla13[Id Riesgo],Tabla13[Probabilidad],"",1)</f>
        <v/>
      </c>
      <c r="E1513" s="727" t="str">
        <f>IF(C1513=TRUE,_xlfn.XLOOKUP(Tabla135[[#This Row],[Id Riesgo]],Tabla13[Id Riesgo],Tabla13[Porcentaje Impacto],"",1),"")</f>
        <v/>
      </c>
      <c r="F1513" s="290" t="str">
        <f t="shared" ref="F1513:F1521" si="150">F1512</f>
        <v>RC151</v>
      </c>
      <c r="G1513" s="415" t="b">
        <f>_xlfn.XLOOKUP(F1513,Tabla13[Id Riesgo],Tabla13[Registro diligenciado],FALSE,1)</f>
        <v>0</v>
      </c>
      <c r="H1513" s="290" t="str">
        <f>IF(G1513,_xlfn.XLOOKUP(F1513,Tabla6[Id Riesgo],Tabla6[DESCRIPCIÓN DEL RIESGO],FALSE,1),"")</f>
        <v/>
      </c>
      <c r="I1513" s="327" t="str">
        <f>_xlfn.XLOOKUP(Tabla135[[#This Row],[Id Riesgo]],Tabla13[Id Riesgo],Tabla13[Probabilidad])</f>
        <v/>
      </c>
      <c r="J1513" s="327" t="str">
        <f>_xlfn.XLOOKUP(Tabla135[[#This Row],[Id Riesgo]],Tabla13[Id Riesgo],Tabla13[Porcentaje Impacto],"",1)</f>
        <v/>
      </c>
      <c r="K1513" s="311">
        <v>2</v>
      </c>
      <c r="L1513" s="314"/>
      <c r="M1513" s="314"/>
      <c r="N1513" s="314"/>
      <c r="O1513" s="295"/>
      <c r="P1513" s="314"/>
      <c r="Q1513" s="328" t="str">
        <f>_xlfn.TEXTJOIN(" ",TRUE,Tabla135[[#This Row],[Actividad - Acción ¿Qué?
Inicia con verbo]],Tabla135[[#This Row],[Complemento
(Observaciones o desviaciones)]])</f>
        <v/>
      </c>
      <c r="R1513" s="295"/>
      <c r="S1513" s="327" t="str">
        <f>_xlfn.XLOOKUP(Tabla135[[#This Row],[Tipo de control]],Tabla7[Tipo de control],Tabla7[Peso],"",1)</f>
        <v/>
      </c>
      <c r="T1513" s="290" t="str">
        <f>_xlfn.XLOOKUP(Tabla135[[#This Row],[Tipo de control]],Tabla7[Tipo de control],Tabla7[Afectación matriz],"",1)</f>
        <v/>
      </c>
      <c r="U1513" s="295"/>
      <c r="V1513" s="327" t="str">
        <f>_xlfn.XLOOKUP(Tabla135[[#This Row],[Implementación]],Tabla11[Implementación],Tabla11[Peso],"",1)</f>
        <v/>
      </c>
      <c r="W1513" s="295"/>
      <c r="X1513" s="295"/>
      <c r="Y1513" s="295"/>
      <c r="Z1513" s="295"/>
      <c r="AA1513" s="310" t="str">
        <f>IFERROR(Tabla135[[#This Row],[Peso del control]]+Tabla135[[#This Row],[Peso de la implementación]],"")</f>
        <v/>
      </c>
      <c r="AB1513" s="310" t="str" cm="1">
        <f t="array" ref="AB1513">IFERROR(IF(Tabla135[[#This Row],[Registro diligenciado]]=TRUE,_xlfn.IFS(AND(Tabla135[[#This Row],[No. de Control]]=1,Tabla135[[#This Row],[Desplazamiento en la Matriz]]="Probabilidad"),D1513-(D1513*Tabla135[[#This Row],[Valor del control]]),AND(Tabla135[[#This Row],[No. de Control]]&gt;1,Tabla135[[#This Row],[Desplazamiento en la Matriz]]="Probabilidad"),AB1512-(AB1512*Tabla135[[#This Row],[Valor del control]]),AND(Tabla135[[#This Row],[No. de Control]]=1,Tabla135[[#This Row],[Desplazamiento en la Matriz]]="Impacto"),D1513,AND(Tabla135[[#This Row],[No. de Control]]&gt;1,Tabla135[[#This Row],[Desplazamiento en la Matriz]]="Impacto"),AB1512),""),"")</f>
        <v/>
      </c>
      <c r="AC1513" s="310" t="str" cm="1">
        <f t="array" ref="AC1513">IFERROR(IF(Tabla135[[#This Row],[Registro diligenciado]]=TRUE,_xlfn.IFS(AND(Tabla135[[#This Row],[No. de Control]]=1,Tabla135[[#This Row],[Desplazamiento en la Matriz]]="Impacto"),E1513-(E1513*Tabla135[[#This Row],[Valor del control]]),AND(Tabla135[[#This Row],[No. de Control]]&gt;1,Tabla135[[#This Row],[Desplazamiento en la Matriz]]="Impacto"),AC1512-(AC1512*Tabla135[[#This Row],[Valor del control]]),AND(Tabla135[[#This Row],[No. de Control]]=1,Tabla135[[#This Row],[Desplazamiento en la Matriz]]="Probabilidad"),E1513,AND(Tabla135[[#This Row],[No. de Control]]&gt;1,Tabla135[[#This Row],[Desplazamiento en la Matriz]]="Probabilidad"),AC1512),""),"")</f>
        <v/>
      </c>
      <c r="AD1513" s="310">
        <f>IFERROR(_xlfn.MINIFS(Tabla135[Probabilidad residual],Tabla135[Id Riesgo],Tabla135[[#This Row],[Id Riesgo]]),"")</f>
        <v>0</v>
      </c>
      <c r="AE1513" s="310">
        <f>IFERROR(_xlfn.MINIFS(Tabla135[Impacto residual],Tabla135[Id Riesgo],Tabla135[[#This Row],[Id Riesgo]]),"")</f>
        <v>0</v>
      </c>
      <c r="AF1513" s="310" t="str" cm="1">
        <f t="array" ref="AF151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13" s="310" t="str" cm="1">
        <f t="array" ref="AG151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1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13" s="213"/>
      <c r="AJ1513" s="727">
        <f>_xlfn.MINIFS(Tabla135[Probabilidad residual],Tabla135[Id Riesgo],Tabla135[[#This Row],[Id Riesgo]])</f>
        <v>0</v>
      </c>
      <c r="AK1513" s="727">
        <f>_xlfn.MINIFS(Tabla135[Impacto residual],Tabla135[Id Riesgo],Tabla135[[#This Row],[Id Riesgo]])</f>
        <v>0</v>
      </c>
      <c r="AL1513" s="727"/>
      <c r="AM1513" s="727"/>
      <c r="AN1513" s="213"/>
      <c r="AO1513" s="213"/>
      <c r="AP1513" s="213"/>
      <c r="AQ1513" s="213"/>
      <c r="AR1513" s="213"/>
      <c r="AS1513" s="213"/>
      <c r="AT1513" s="213"/>
      <c r="AU1513" s="213"/>
      <c r="AV1513" s="213"/>
      <c r="AW1513" s="213"/>
      <c r="AX1513" s="213"/>
      <c r="AY1513" s="213"/>
    </row>
    <row r="1514" spans="1:51" ht="14.6" x14ac:dyDescent="0.4">
      <c r="A1514" s="735" t="str">
        <f>Tabla135[[#This Row],[Id Riesgo]]</f>
        <v>RC151</v>
      </c>
      <c r="B1514" s="736" t="str">
        <f>Tabla135[[#This Row],[Riesgo]]</f>
        <v/>
      </c>
      <c r="C1514" s="742" t="b">
        <f>Tabla135[[#This Row],[Identificado en paso 1 y 2?]]</f>
        <v>0</v>
      </c>
      <c r="D1514" s="727" t="str">
        <f>_xlfn.XLOOKUP(Tabla135[[#This Row],[Id Riesgo]],Tabla13[Id Riesgo],Tabla13[Probabilidad],"",1)</f>
        <v/>
      </c>
      <c r="E1514" s="727" t="str">
        <f>IF(C1514=TRUE,_xlfn.XLOOKUP(Tabla135[[#This Row],[Id Riesgo]],Tabla13[Id Riesgo],Tabla13[Porcentaje Impacto],"",1),"")</f>
        <v/>
      </c>
      <c r="F1514" s="290" t="str">
        <f t="shared" si="150"/>
        <v>RC151</v>
      </c>
      <c r="G1514" s="415" t="b">
        <f>_xlfn.XLOOKUP(F1514,Tabla13[Id Riesgo],Tabla13[Registro diligenciado],FALSE,1)</f>
        <v>0</v>
      </c>
      <c r="H1514" s="290" t="str">
        <f>IF(G1514,_xlfn.XLOOKUP(F1514,Tabla6[Id Riesgo],Tabla6[DESCRIPCIÓN DEL RIESGO],FALSE,1),"")</f>
        <v/>
      </c>
      <c r="I1514" s="327" t="str">
        <f>_xlfn.XLOOKUP(Tabla135[[#This Row],[Id Riesgo]],Tabla13[Id Riesgo],Tabla13[Probabilidad])</f>
        <v/>
      </c>
      <c r="J1514" s="327" t="str">
        <f>_xlfn.XLOOKUP(Tabla135[[#This Row],[Id Riesgo]],Tabla13[Id Riesgo],Tabla13[Porcentaje Impacto],"",1)</f>
        <v/>
      </c>
      <c r="K1514" s="311">
        <v>3</v>
      </c>
      <c r="L1514" s="314"/>
      <c r="M1514" s="314"/>
      <c r="N1514" s="314"/>
      <c r="O1514" s="295"/>
      <c r="P1514" s="314"/>
      <c r="Q1514" s="328" t="str">
        <f>_xlfn.TEXTJOIN(" ",TRUE,Tabla135[[#This Row],[Actividad - Acción ¿Qué?
Inicia con verbo]],Tabla135[[#This Row],[Complemento
(Observaciones o desviaciones)]])</f>
        <v/>
      </c>
      <c r="R1514" s="295"/>
      <c r="S1514" s="327" t="str">
        <f>_xlfn.XLOOKUP(Tabla135[[#This Row],[Tipo de control]],Tabla7[Tipo de control],Tabla7[Peso],"",1)</f>
        <v/>
      </c>
      <c r="T1514" s="290" t="str">
        <f>_xlfn.XLOOKUP(Tabla135[[#This Row],[Tipo de control]],Tabla7[Tipo de control],Tabla7[Afectación matriz],"",1)</f>
        <v/>
      </c>
      <c r="U1514" s="295"/>
      <c r="V1514" s="327" t="str">
        <f>_xlfn.XLOOKUP(Tabla135[[#This Row],[Implementación]],Tabla11[Implementación],Tabla11[Peso],"",1)</f>
        <v/>
      </c>
      <c r="W1514" s="295"/>
      <c r="X1514" s="295"/>
      <c r="Y1514" s="295"/>
      <c r="Z1514" s="295"/>
      <c r="AA1514" s="310" t="str">
        <f>IFERROR(Tabla135[[#This Row],[Peso del control]]+Tabla135[[#This Row],[Peso de la implementación]],"")</f>
        <v/>
      </c>
      <c r="AB1514" s="310" t="str" cm="1">
        <f t="array" ref="AB1514">IFERROR(IF(Tabla135[[#This Row],[Registro diligenciado]]=TRUE,_xlfn.IFS(AND(Tabla135[[#This Row],[No. de Control]]=1,Tabla135[[#This Row],[Desplazamiento en la Matriz]]="Probabilidad"),D1514-(D1514*Tabla135[[#This Row],[Valor del control]]),AND(Tabla135[[#This Row],[No. de Control]]&gt;1,Tabla135[[#This Row],[Desplazamiento en la Matriz]]="Probabilidad"),AB1513-(AB1513*Tabla135[[#This Row],[Valor del control]]),AND(Tabla135[[#This Row],[No. de Control]]=1,Tabla135[[#This Row],[Desplazamiento en la Matriz]]="Impacto"),D1514,AND(Tabla135[[#This Row],[No. de Control]]&gt;1,Tabla135[[#This Row],[Desplazamiento en la Matriz]]="Impacto"),AB1513),""),"")</f>
        <v/>
      </c>
      <c r="AC1514" s="310" t="str" cm="1">
        <f t="array" ref="AC1514">IFERROR(IF(Tabla135[[#This Row],[Registro diligenciado]]=TRUE,_xlfn.IFS(AND(Tabla135[[#This Row],[No. de Control]]=1,Tabla135[[#This Row],[Desplazamiento en la Matriz]]="Impacto"),E1514-(E1514*Tabla135[[#This Row],[Valor del control]]),AND(Tabla135[[#This Row],[No. de Control]]&gt;1,Tabla135[[#This Row],[Desplazamiento en la Matriz]]="Impacto"),AC1513-(AC1513*Tabla135[[#This Row],[Valor del control]]),AND(Tabla135[[#This Row],[No. de Control]]=1,Tabla135[[#This Row],[Desplazamiento en la Matriz]]="Probabilidad"),E1514,AND(Tabla135[[#This Row],[No. de Control]]&gt;1,Tabla135[[#This Row],[Desplazamiento en la Matriz]]="Probabilidad"),AC1513),""),"")</f>
        <v/>
      </c>
      <c r="AD1514" s="310">
        <f>IFERROR(_xlfn.MINIFS(Tabla135[Probabilidad residual],Tabla135[Id Riesgo],Tabla135[[#This Row],[Id Riesgo]]),"")</f>
        <v>0</v>
      </c>
      <c r="AE1514" s="310">
        <f>IFERROR(_xlfn.MINIFS(Tabla135[Impacto residual],Tabla135[Id Riesgo],Tabla135[[#This Row],[Id Riesgo]]),"")</f>
        <v>0</v>
      </c>
      <c r="AF1514" s="310" t="str" cm="1">
        <f t="array" ref="AF151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14" s="310" t="str" cm="1">
        <f t="array" ref="AG151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1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14" s="213"/>
      <c r="AJ1514" s="727">
        <f>_xlfn.MINIFS(Tabla135[Probabilidad residual],Tabla135[Id Riesgo],Tabla135[[#This Row],[Id Riesgo]])</f>
        <v>0</v>
      </c>
      <c r="AK1514" s="727">
        <f>_xlfn.MINIFS(Tabla135[Impacto residual],Tabla135[Id Riesgo],Tabla135[[#This Row],[Id Riesgo]])</f>
        <v>0</v>
      </c>
      <c r="AL1514" s="727"/>
      <c r="AM1514" s="727"/>
      <c r="AN1514" s="213"/>
      <c r="AO1514" s="213"/>
      <c r="AP1514" s="213"/>
      <c r="AQ1514" s="213"/>
      <c r="AR1514" s="213"/>
      <c r="AS1514" s="213"/>
      <c r="AT1514" s="213"/>
      <c r="AU1514" s="213"/>
      <c r="AV1514" s="213"/>
      <c r="AW1514" s="213"/>
      <c r="AX1514" s="213"/>
      <c r="AY1514" s="213"/>
    </row>
    <row r="1515" spans="1:51" ht="14.6" x14ac:dyDescent="0.4">
      <c r="A1515" s="735" t="str">
        <f>Tabla135[[#This Row],[Id Riesgo]]</f>
        <v>RC151</v>
      </c>
      <c r="B1515" s="736" t="str">
        <f>Tabla135[[#This Row],[Riesgo]]</f>
        <v/>
      </c>
      <c r="C1515" s="742" t="b">
        <f>Tabla135[[#This Row],[Identificado en paso 1 y 2?]]</f>
        <v>0</v>
      </c>
      <c r="D1515" s="727" t="str">
        <f>_xlfn.XLOOKUP(Tabla135[[#This Row],[Id Riesgo]],Tabla13[Id Riesgo],Tabla13[Probabilidad],"",1)</f>
        <v/>
      </c>
      <c r="E1515" s="727" t="str">
        <f>IF(C1515=TRUE,_xlfn.XLOOKUP(Tabla135[[#This Row],[Id Riesgo]],Tabla13[Id Riesgo],Tabla13[Porcentaje Impacto],"",1),"")</f>
        <v/>
      </c>
      <c r="F1515" s="290" t="str">
        <f t="shared" si="150"/>
        <v>RC151</v>
      </c>
      <c r="G1515" s="415" t="b">
        <f>_xlfn.XLOOKUP(F1515,Tabla13[Id Riesgo],Tabla13[Registro diligenciado],FALSE,1)</f>
        <v>0</v>
      </c>
      <c r="H1515" s="290" t="str">
        <f>IF(G1515,_xlfn.XLOOKUP(F1515,Tabla6[Id Riesgo],Tabla6[DESCRIPCIÓN DEL RIESGO],FALSE,1),"")</f>
        <v/>
      </c>
      <c r="I1515" s="327" t="str">
        <f>_xlfn.XLOOKUP(Tabla135[[#This Row],[Id Riesgo]],Tabla13[Id Riesgo],Tabla13[Probabilidad])</f>
        <v/>
      </c>
      <c r="J1515" s="327" t="str">
        <f>_xlfn.XLOOKUP(Tabla135[[#This Row],[Id Riesgo]],Tabla13[Id Riesgo],Tabla13[Porcentaje Impacto],"",1)</f>
        <v/>
      </c>
      <c r="K1515" s="311">
        <v>4</v>
      </c>
      <c r="L1515" s="314"/>
      <c r="M1515" s="314"/>
      <c r="N1515" s="314"/>
      <c r="O1515" s="295"/>
      <c r="P1515" s="314"/>
      <c r="Q1515" s="328" t="str">
        <f>_xlfn.TEXTJOIN(" ",TRUE,Tabla135[[#This Row],[Actividad - Acción ¿Qué?
Inicia con verbo]],Tabla135[[#This Row],[Complemento
(Observaciones o desviaciones)]])</f>
        <v/>
      </c>
      <c r="R1515" s="295"/>
      <c r="S1515" s="327" t="str">
        <f>_xlfn.XLOOKUP(Tabla135[[#This Row],[Tipo de control]],Tabla7[Tipo de control],Tabla7[Peso],"",1)</f>
        <v/>
      </c>
      <c r="T1515" s="290" t="str">
        <f>_xlfn.XLOOKUP(Tabla135[[#This Row],[Tipo de control]],Tabla7[Tipo de control],Tabla7[Afectación matriz],"",1)</f>
        <v/>
      </c>
      <c r="U1515" s="295"/>
      <c r="V1515" s="327" t="str">
        <f>_xlfn.XLOOKUP(Tabla135[[#This Row],[Implementación]],Tabla11[Implementación],Tabla11[Peso],"",1)</f>
        <v/>
      </c>
      <c r="W1515" s="295"/>
      <c r="X1515" s="295"/>
      <c r="Y1515" s="295"/>
      <c r="Z1515" s="295"/>
      <c r="AA1515" s="310" t="str">
        <f>IFERROR(Tabla135[[#This Row],[Peso del control]]+Tabla135[[#This Row],[Peso de la implementación]],"")</f>
        <v/>
      </c>
      <c r="AB1515" s="310" t="str" cm="1">
        <f t="array" ref="AB1515">IFERROR(IF(Tabla135[[#This Row],[Registro diligenciado]]=TRUE,_xlfn.IFS(AND(Tabla135[[#This Row],[No. de Control]]=1,Tabla135[[#This Row],[Desplazamiento en la Matriz]]="Probabilidad"),D1515-(D1515*Tabla135[[#This Row],[Valor del control]]),AND(Tabla135[[#This Row],[No. de Control]]&gt;1,Tabla135[[#This Row],[Desplazamiento en la Matriz]]="Probabilidad"),AB1514-(AB1514*Tabla135[[#This Row],[Valor del control]]),AND(Tabla135[[#This Row],[No. de Control]]=1,Tabla135[[#This Row],[Desplazamiento en la Matriz]]="Impacto"),D1515,AND(Tabla135[[#This Row],[No. de Control]]&gt;1,Tabla135[[#This Row],[Desplazamiento en la Matriz]]="Impacto"),AB1514),""),"")</f>
        <v/>
      </c>
      <c r="AC1515" s="310" t="str" cm="1">
        <f t="array" ref="AC1515">IFERROR(IF(Tabla135[[#This Row],[Registro diligenciado]]=TRUE,_xlfn.IFS(AND(Tabla135[[#This Row],[No. de Control]]=1,Tabla135[[#This Row],[Desplazamiento en la Matriz]]="Impacto"),E1515-(E1515*Tabla135[[#This Row],[Valor del control]]),AND(Tabla135[[#This Row],[No. de Control]]&gt;1,Tabla135[[#This Row],[Desplazamiento en la Matriz]]="Impacto"),AC1514-(AC1514*Tabla135[[#This Row],[Valor del control]]),AND(Tabla135[[#This Row],[No. de Control]]=1,Tabla135[[#This Row],[Desplazamiento en la Matriz]]="Probabilidad"),E1515,AND(Tabla135[[#This Row],[No. de Control]]&gt;1,Tabla135[[#This Row],[Desplazamiento en la Matriz]]="Probabilidad"),AC1514),""),"")</f>
        <v/>
      </c>
      <c r="AD1515" s="310">
        <f>IFERROR(_xlfn.MINIFS(Tabla135[Probabilidad residual],Tabla135[Id Riesgo],Tabla135[[#This Row],[Id Riesgo]]),"")</f>
        <v>0</v>
      </c>
      <c r="AE1515" s="310">
        <f>IFERROR(_xlfn.MINIFS(Tabla135[Impacto residual],Tabla135[Id Riesgo],Tabla135[[#This Row],[Id Riesgo]]),"")</f>
        <v>0</v>
      </c>
      <c r="AF1515" s="310" t="str" cm="1">
        <f t="array" ref="AF151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15" s="310" t="str" cm="1">
        <f t="array" ref="AG151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1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15" s="213"/>
      <c r="AJ1515" s="727">
        <f>_xlfn.MINIFS(Tabla135[Probabilidad residual],Tabla135[Id Riesgo],Tabla135[[#This Row],[Id Riesgo]])</f>
        <v>0</v>
      </c>
      <c r="AK1515" s="727">
        <f>_xlfn.MINIFS(Tabla135[Impacto residual],Tabla135[Id Riesgo],Tabla135[[#This Row],[Id Riesgo]])</f>
        <v>0</v>
      </c>
      <c r="AL1515" s="727"/>
      <c r="AM1515" s="727"/>
      <c r="AN1515" s="213"/>
      <c r="AO1515" s="213"/>
      <c r="AP1515" s="213"/>
      <c r="AQ1515" s="213"/>
      <c r="AR1515" s="213"/>
      <c r="AS1515" s="213"/>
      <c r="AT1515" s="213"/>
      <c r="AU1515" s="213"/>
      <c r="AV1515" s="213"/>
      <c r="AW1515" s="213"/>
      <c r="AX1515" s="213"/>
      <c r="AY1515" s="213"/>
    </row>
    <row r="1516" spans="1:51" ht="14.6" x14ac:dyDescent="0.4">
      <c r="A1516" s="735" t="str">
        <f>Tabla135[[#This Row],[Id Riesgo]]</f>
        <v>RC151</v>
      </c>
      <c r="B1516" s="736" t="str">
        <f>Tabla135[[#This Row],[Riesgo]]</f>
        <v/>
      </c>
      <c r="C1516" s="742" t="b">
        <f>Tabla135[[#This Row],[Identificado en paso 1 y 2?]]</f>
        <v>0</v>
      </c>
      <c r="D1516" s="727" t="str">
        <f>_xlfn.XLOOKUP(Tabla135[[#This Row],[Id Riesgo]],Tabla13[Id Riesgo],Tabla13[Probabilidad],"",1)</f>
        <v/>
      </c>
      <c r="E1516" s="727" t="str">
        <f>IF(C1516=TRUE,_xlfn.XLOOKUP(Tabla135[[#This Row],[Id Riesgo]],Tabla13[Id Riesgo],Tabla13[Porcentaje Impacto],"",1),"")</f>
        <v/>
      </c>
      <c r="F1516" s="290" t="str">
        <f t="shared" si="150"/>
        <v>RC151</v>
      </c>
      <c r="G1516" s="415" t="b">
        <f>_xlfn.XLOOKUP(F1516,Tabla13[Id Riesgo],Tabla13[Registro diligenciado],FALSE,1)</f>
        <v>0</v>
      </c>
      <c r="H1516" s="290" t="str">
        <f>IF(G1516,_xlfn.XLOOKUP(F1516,Tabla6[Id Riesgo],Tabla6[DESCRIPCIÓN DEL RIESGO],FALSE,1),"")</f>
        <v/>
      </c>
      <c r="I1516" s="327" t="str">
        <f>_xlfn.XLOOKUP(Tabla135[[#This Row],[Id Riesgo]],Tabla13[Id Riesgo],Tabla13[Probabilidad])</f>
        <v/>
      </c>
      <c r="J1516" s="327" t="str">
        <f>_xlfn.XLOOKUP(Tabla135[[#This Row],[Id Riesgo]],Tabla13[Id Riesgo],Tabla13[Porcentaje Impacto],"",1)</f>
        <v/>
      </c>
      <c r="K1516" s="311">
        <v>5</v>
      </c>
      <c r="L1516" s="314"/>
      <c r="M1516" s="314"/>
      <c r="N1516" s="314"/>
      <c r="O1516" s="295"/>
      <c r="P1516" s="314"/>
      <c r="Q1516" s="328" t="str">
        <f>_xlfn.TEXTJOIN(" ",TRUE,Tabla135[[#This Row],[Actividad - Acción ¿Qué?
Inicia con verbo]],Tabla135[[#This Row],[Complemento
(Observaciones o desviaciones)]])</f>
        <v/>
      </c>
      <c r="R1516" s="295"/>
      <c r="S1516" s="327" t="str">
        <f>_xlfn.XLOOKUP(Tabla135[[#This Row],[Tipo de control]],Tabla7[Tipo de control],Tabla7[Peso],"",1)</f>
        <v/>
      </c>
      <c r="T1516" s="290" t="str">
        <f>_xlfn.XLOOKUP(Tabla135[[#This Row],[Tipo de control]],Tabla7[Tipo de control],Tabla7[Afectación matriz],"",1)</f>
        <v/>
      </c>
      <c r="U1516" s="295"/>
      <c r="V1516" s="327" t="str">
        <f>_xlfn.XLOOKUP(Tabla135[[#This Row],[Implementación]],Tabla11[Implementación],Tabla11[Peso],"",1)</f>
        <v/>
      </c>
      <c r="W1516" s="295"/>
      <c r="X1516" s="295"/>
      <c r="Y1516" s="295"/>
      <c r="Z1516" s="295"/>
      <c r="AA1516" s="310" t="str">
        <f>IFERROR(Tabla135[[#This Row],[Peso del control]]+Tabla135[[#This Row],[Peso de la implementación]],"")</f>
        <v/>
      </c>
      <c r="AB1516" s="310" t="str" cm="1">
        <f t="array" ref="AB1516">IFERROR(IF(Tabla135[[#This Row],[Registro diligenciado]]=TRUE,_xlfn.IFS(AND(Tabla135[[#This Row],[No. de Control]]=1,Tabla135[[#This Row],[Desplazamiento en la Matriz]]="Probabilidad"),D1516-(D1516*Tabla135[[#This Row],[Valor del control]]),AND(Tabla135[[#This Row],[No. de Control]]&gt;1,Tabla135[[#This Row],[Desplazamiento en la Matriz]]="Probabilidad"),AB1515-(AB1515*Tabla135[[#This Row],[Valor del control]]),AND(Tabla135[[#This Row],[No. de Control]]=1,Tabla135[[#This Row],[Desplazamiento en la Matriz]]="Impacto"),D1516,AND(Tabla135[[#This Row],[No. de Control]]&gt;1,Tabla135[[#This Row],[Desplazamiento en la Matriz]]="Impacto"),AB1515),""),"")</f>
        <v/>
      </c>
      <c r="AC1516" s="310" t="str" cm="1">
        <f t="array" ref="AC1516">IFERROR(IF(Tabla135[[#This Row],[Registro diligenciado]]=TRUE,_xlfn.IFS(AND(Tabla135[[#This Row],[No. de Control]]=1,Tabla135[[#This Row],[Desplazamiento en la Matriz]]="Impacto"),E1516-(E1516*Tabla135[[#This Row],[Valor del control]]),AND(Tabla135[[#This Row],[No. de Control]]&gt;1,Tabla135[[#This Row],[Desplazamiento en la Matriz]]="Impacto"),AC1515-(AC1515*Tabla135[[#This Row],[Valor del control]]),AND(Tabla135[[#This Row],[No. de Control]]=1,Tabla135[[#This Row],[Desplazamiento en la Matriz]]="Probabilidad"),E1516,AND(Tabla135[[#This Row],[No. de Control]]&gt;1,Tabla135[[#This Row],[Desplazamiento en la Matriz]]="Probabilidad"),AC1515),""),"")</f>
        <v/>
      </c>
      <c r="AD1516" s="310">
        <f>IFERROR(_xlfn.MINIFS(Tabla135[Probabilidad residual],Tabla135[Id Riesgo],Tabla135[[#This Row],[Id Riesgo]]),"")</f>
        <v>0</v>
      </c>
      <c r="AE1516" s="310">
        <f>IFERROR(_xlfn.MINIFS(Tabla135[Impacto residual],Tabla135[Id Riesgo],Tabla135[[#This Row],[Id Riesgo]]),"")</f>
        <v>0</v>
      </c>
      <c r="AF1516" s="310" t="str" cm="1">
        <f t="array" ref="AF151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16" s="310" t="str" cm="1">
        <f t="array" ref="AG151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1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16" s="213"/>
      <c r="AJ1516" s="727">
        <f>_xlfn.MINIFS(Tabla135[Probabilidad residual],Tabla135[Id Riesgo],Tabla135[[#This Row],[Id Riesgo]])</f>
        <v>0</v>
      </c>
      <c r="AK1516" s="727">
        <f>_xlfn.MINIFS(Tabla135[Impacto residual],Tabla135[Id Riesgo],Tabla135[[#This Row],[Id Riesgo]])</f>
        <v>0</v>
      </c>
      <c r="AL1516" s="727"/>
      <c r="AM1516" s="727"/>
      <c r="AN1516" s="213"/>
      <c r="AO1516" s="213"/>
      <c r="AP1516" s="213"/>
      <c r="AQ1516" s="213"/>
      <c r="AR1516" s="213"/>
      <c r="AS1516" s="213"/>
      <c r="AT1516" s="213"/>
      <c r="AU1516" s="213"/>
      <c r="AV1516" s="213"/>
      <c r="AW1516" s="213"/>
      <c r="AX1516" s="213"/>
      <c r="AY1516" s="213"/>
    </row>
    <row r="1517" spans="1:51" ht="14.6" x14ac:dyDescent="0.4">
      <c r="A1517" s="735" t="str">
        <f>Tabla135[[#This Row],[Id Riesgo]]</f>
        <v>RC151</v>
      </c>
      <c r="B1517" s="736" t="str">
        <f>Tabla135[[#This Row],[Riesgo]]</f>
        <v/>
      </c>
      <c r="C1517" s="742" t="b">
        <f>Tabla135[[#This Row],[Identificado en paso 1 y 2?]]</f>
        <v>0</v>
      </c>
      <c r="D1517" s="727" t="str">
        <f>_xlfn.XLOOKUP(Tabla135[[#This Row],[Id Riesgo]],Tabla13[Id Riesgo],Tabla13[Probabilidad],"",1)</f>
        <v/>
      </c>
      <c r="E1517" s="727" t="str">
        <f>IF(C1517=TRUE,_xlfn.XLOOKUP(Tabla135[[#This Row],[Id Riesgo]],Tabla13[Id Riesgo],Tabla13[Porcentaje Impacto],"",1),"")</f>
        <v/>
      </c>
      <c r="F1517" s="290" t="str">
        <f t="shared" si="150"/>
        <v>RC151</v>
      </c>
      <c r="G1517" s="415" t="b">
        <f>_xlfn.XLOOKUP(F1517,Tabla13[Id Riesgo],Tabla13[Registro diligenciado],FALSE,1)</f>
        <v>0</v>
      </c>
      <c r="H1517" s="290" t="str">
        <f>IF(G1517,_xlfn.XLOOKUP(F1517,Tabla6[Id Riesgo],Tabla6[DESCRIPCIÓN DEL RIESGO],FALSE,1),"")</f>
        <v/>
      </c>
      <c r="I1517" s="327" t="str">
        <f>_xlfn.XLOOKUP(Tabla135[[#This Row],[Id Riesgo]],Tabla13[Id Riesgo],Tabla13[Probabilidad])</f>
        <v/>
      </c>
      <c r="J1517" s="327" t="str">
        <f>_xlfn.XLOOKUP(Tabla135[[#This Row],[Id Riesgo]],Tabla13[Id Riesgo],Tabla13[Porcentaje Impacto],"",1)</f>
        <v/>
      </c>
      <c r="K1517" s="311">
        <v>6</v>
      </c>
      <c r="L1517" s="314"/>
      <c r="M1517" s="314"/>
      <c r="N1517" s="314"/>
      <c r="O1517" s="295"/>
      <c r="P1517" s="314"/>
      <c r="Q1517" s="328" t="str">
        <f>_xlfn.TEXTJOIN(" ",TRUE,Tabla135[[#This Row],[Actividad - Acción ¿Qué?
Inicia con verbo]],Tabla135[[#This Row],[Complemento
(Observaciones o desviaciones)]])</f>
        <v/>
      </c>
      <c r="R1517" s="295"/>
      <c r="S1517" s="327" t="str">
        <f>_xlfn.XLOOKUP(Tabla135[[#This Row],[Tipo de control]],Tabla7[Tipo de control],Tabla7[Peso],"",1)</f>
        <v/>
      </c>
      <c r="T1517" s="290" t="str">
        <f>_xlfn.XLOOKUP(Tabla135[[#This Row],[Tipo de control]],Tabla7[Tipo de control],Tabla7[Afectación matriz],"",1)</f>
        <v/>
      </c>
      <c r="U1517" s="295"/>
      <c r="V1517" s="327" t="str">
        <f>_xlfn.XLOOKUP(Tabla135[[#This Row],[Implementación]],Tabla11[Implementación],Tabla11[Peso],"",1)</f>
        <v/>
      </c>
      <c r="W1517" s="295"/>
      <c r="X1517" s="295"/>
      <c r="Y1517" s="295"/>
      <c r="Z1517" s="295"/>
      <c r="AA1517" s="310" t="str">
        <f>IFERROR(Tabla135[[#This Row],[Peso del control]]+Tabla135[[#This Row],[Peso de la implementación]],"")</f>
        <v/>
      </c>
      <c r="AB1517" s="310" t="str" cm="1">
        <f t="array" ref="AB1517">IFERROR(IF(Tabla135[[#This Row],[Registro diligenciado]]=TRUE,_xlfn.IFS(AND(Tabla135[[#This Row],[No. de Control]]=1,Tabla135[[#This Row],[Desplazamiento en la Matriz]]="Probabilidad"),D1517-(D1517*Tabla135[[#This Row],[Valor del control]]),AND(Tabla135[[#This Row],[No. de Control]]&gt;1,Tabla135[[#This Row],[Desplazamiento en la Matriz]]="Probabilidad"),AB1516-(AB1516*Tabla135[[#This Row],[Valor del control]]),AND(Tabla135[[#This Row],[No. de Control]]=1,Tabla135[[#This Row],[Desplazamiento en la Matriz]]="Impacto"),D1517,AND(Tabla135[[#This Row],[No. de Control]]&gt;1,Tabla135[[#This Row],[Desplazamiento en la Matriz]]="Impacto"),AB1516),""),"")</f>
        <v/>
      </c>
      <c r="AC1517" s="310" t="str" cm="1">
        <f t="array" ref="AC1517">IFERROR(IF(Tabla135[[#This Row],[Registro diligenciado]]=TRUE,_xlfn.IFS(AND(Tabla135[[#This Row],[No. de Control]]=1,Tabla135[[#This Row],[Desplazamiento en la Matriz]]="Impacto"),E1517-(E1517*Tabla135[[#This Row],[Valor del control]]),AND(Tabla135[[#This Row],[No. de Control]]&gt;1,Tabla135[[#This Row],[Desplazamiento en la Matriz]]="Impacto"),AC1516-(AC1516*Tabla135[[#This Row],[Valor del control]]),AND(Tabla135[[#This Row],[No. de Control]]=1,Tabla135[[#This Row],[Desplazamiento en la Matriz]]="Probabilidad"),E1517,AND(Tabla135[[#This Row],[No. de Control]]&gt;1,Tabla135[[#This Row],[Desplazamiento en la Matriz]]="Probabilidad"),AC1516),""),"")</f>
        <v/>
      </c>
      <c r="AD1517" s="310">
        <f>IFERROR(_xlfn.MINIFS(Tabla135[Probabilidad residual],Tabla135[Id Riesgo],Tabla135[[#This Row],[Id Riesgo]]),"")</f>
        <v>0</v>
      </c>
      <c r="AE1517" s="310">
        <f>IFERROR(_xlfn.MINIFS(Tabla135[Impacto residual],Tabla135[Id Riesgo],Tabla135[[#This Row],[Id Riesgo]]),"")</f>
        <v>0</v>
      </c>
      <c r="AF1517" s="310" t="str" cm="1">
        <f t="array" ref="AF151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17" s="310" t="str" cm="1">
        <f t="array" ref="AG151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1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17" s="213"/>
      <c r="AJ1517" s="727">
        <f>_xlfn.MINIFS(Tabla135[Probabilidad residual],Tabla135[Id Riesgo],Tabla135[[#This Row],[Id Riesgo]])</f>
        <v>0</v>
      </c>
      <c r="AK1517" s="727">
        <f>_xlfn.MINIFS(Tabla135[Impacto residual],Tabla135[Id Riesgo],Tabla135[[#This Row],[Id Riesgo]])</f>
        <v>0</v>
      </c>
      <c r="AL1517" s="727"/>
      <c r="AM1517" s="727"/>
      <c r="AN1517" s="213"/>
      <c r="AO1517" s="213"/>
      <c r="AP1517" s="213"/>
      <c r="AQ1517" s="213"/>
      <c r="AR1517" s="213"/>
      <c r="AS1517" s="213"/>
      <c r="AT1517" s="213"/>
      <c r="AU1517" s="213"/>
      <c r="AV1517" s="213"/>
      <c r="AW1517" s="213"/>
      <c r="AX1517" s="213"/>
      <c r="AY1517" s="213"/>
    </row>
    <row r="1518" spans="1:51" ht="14.6" x14ac:dyDescent="0.4">
      <c r="A1518" s="735" t="str">
        <f>Tabla135[[#This Row],[Id Riesgo]]</f>
        <v>RC151</v>
      </c>
      <c r="B1518" s="736" t="str">
        <f>Tabla135[[#This Row],[Riesgo]]</f>
        <v/>
      </c>
      <c r="C1518" s="742" t="b">
        <f>Tabla135[[#This Row],[Identificado en paso 1 y 2?]]</f>
        <v>0</v>
      </c>
      <c r="D1518" s="727" t="str">
        <f>_xlfn.XLOOKUP(Tabla135[[#This Row],[Id Riesgo]],Tabla13[Id Riesgo],Tabla13[Probabilidad],"",1)</f>
        <v/>
      </c>
      <c r="E1518" s="727" t="str">
        <f>IF(C1518=TRUE,_xlfn.XLOOKUP(Tabla135[[#This Row],[Id Riesgo]],Tabla13[Id Riesgo],Tabla13[Porcentaje Impacto],"",1),"")</f>
        <v/>
      </c>
      <c r="F1518" s="290" t="str">
        <f t="shared" si="150"/>
        <v>RC151</v>
      </c>
      <c r="G1518" s="415" t="b">
        <f>_xlfn.XLOOKUP(F1518,Tabla13[Id Riesgo],Tabla13[Registro diligenciado],FALSE,1)</f>
        <v>0</v>
      </c>
      <c r="H1518" s="290" t="str">
        <f>IF(G1518,_xlfn.XLOOKUP(F1518,Tabla6[Id Riesgo],Tabla6[DESCRIPCIÓN DEL RIESGO],FALSE,1),"")</f>
        <v/>
      </c>
      <c r="I1518" s="327" t="str">
        <f>_xlfn.XLOOKUP(Tabla135[[#This Row],[Id Riesgo]],Tabla13[Id Riesgo],Tabla13[Probabilidad])</f>
        <v/>
      </c>
      <c r="J1518" s="327" t="str">
        <f>_xlfn.XLOOKUP(Tabla135[[#This Row],[Id Riesgo]],Tabla13[Id Riesgo],Tabla13[Porcentaje Impacto],"",1)</f>
        <v/>
      </c>
      <c r="K1518" s="311">
        <v>7</v>
      </c>
      <c r="L1518" s="314"/>
      <c r="M1518" s="314"/>
      <c r="N1518" s="314"/>
      <c r="O1518" s="295"/>
      <c r="P1518" s="314"/>
      <c r="Q1518" s="328" t="str">
        <f>_xlfn.TEXTJOIN(" ",TRUE,Tabla135[[#This Row],[Actividad - Acción ¿Qué?
Inicia con verbo]],Tabla135[[#This Row],[Complemento
(Observaciones o desviaciones)]])</f>
        <v/>
      </c>
      <c r="R1518" s="295"/>
      <c r="S1518" s="327" t="str">
        <f>_xlfn.XLOOKUP(Tabla135[[#This Row],[Tipo de control]],Tabla7[Tipo de control],Tabla7[Peso],"",1)</f>
        <v/>
      </c>
      <c r="T1518" s="290" t="str">
        <f>_xlfn.XLOOKUP(Tabla135[[#This Row],[Tipo de control]],Tabla7[Tipo de control],Tabla7[Afectación matriz],"",1)</f>
        <v/>
      </c>
      <c r="U1518" s="295"/>
      <c r="V1518" s="327" t="str">
        <f>_xlfn.XLOOKUP(Tabla135[[#This Row],[Implementación]],Tabla11[Implementación],Tabla11[Peso],"",1)</f>
        <v/>
      </c>
      <c r="W1518" s="295"/>
      <c r="X1518" s="295"/>
      <c r="Y1518" s="295"/>
      <c r="Z1518" s="295"/>
      <c r="AA1518" s="310" t="str">
        <f>IFERROR(Tabla135[[#This Row],[Peso del control]]+Tabla135[[#This Row],[Peso de la implementación]],"")</f>
        <v/>
      </c>
      <c r="AB1518" s="310" t="str" cm="1">
        <f t="array" ref="AB1518">IFERROR(IF(Tabla135[[#This Row],[Registro diligenciado]]=TRUE,_xlfn.IFS(AND(Tabla135[[#This Row],[No. de Control]]=1,Tabla135[[#This Row],[Desplazamiento en la Matriz]]="Probabilidad"),D1518-(D1518*Tabla135[[#This Row],[Valor del control]]),AND(Tabla135[[#This Row],[No. de Control]]&gt;1,Tabla135[[#This Row],[Desplazamiento en la Matriz]]="Probabilidad"),AB1517-(AB1517*Tabla135[[#This Row],[Valor del control]]),AND(Tabla135[[#This Row],[No. de Control]]=1,Tabla135[[#This Row],[Desplazamiento en la Matriz]]="Impacto"),D1518,AND(Tabla135[[#This Row],[No. de Control]]&gt;1,Tabla135[[#This Row],[Desplazamiento en la Matriz]]="Impacto"),AB1517),""),"")</f>
        <v/>
      </c>
      <c r="AC1518" s="310" t="str" cm="1">
        <f t="array" ref="AC1518">IFERROR(IF(Tabla135[[#This Row],[Registro diligenciado]]=TRUE,_xlfn.IFS(AND(Tabla135[[#This Row],[No. de Control]]=1,Tabla135[[#This Row],[Desplazamiento en la Matriz]]="Impacto"),E1518-(E1518*Tabla135[[#This Row],[Valor del control]]),AND(Tabla135[[#This Row],[No. de Control]]&gt;1,Tabla135[[#This Row],[Desplazamiento en la Matriz]]="Impacto"),AC1517-(AC1517*Tabla135[[#This Row],[Valor del control]]),AND(Tabla135[[#This Row],[No. de Control]]=1,Tabla135[[#This Row],[Desplazamiento en la Matriz]]="Probabilidad"),E1518,AND(Tabla135[[#This Row],[No. de Control]]&gt;1,Tabla135[[#This Row],[Desplazamiento en la Matriz]]="Probabilidad"),AC1517),""),"")</f>
        <v/>
      </c>
      <c r="AD1518" s="310">
        <f>IFERROR(_xlfn.MINIFS(Tabla135[Probabilidad residual],Tabla135[Id Riesgo],Tabla135[[#This Row],[Id Riesgo]]),"")</f>
        <v>0</v>
      </c>
      <c r="AE1518" s="310">
        <f>IFERROR(_xlfn.MINIFS(Tabla135[Impacto residual],Tabla135[Id Riesgo],Tabla135[[#This Row],[Id Riesgo]]),"")</f>
        <v>0</v>
      </c>
      <c r="AF1518" s="310" t="str" cm="1">
        <f t="array" ref="AF151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18" s="310" t="str" cm="1">
        <f t="array" ref="AG151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1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18" s="213"/>
      <c r="AJ1518" s="727">
        <f>_xlfn.MINIFS(Tabla135[Probabilidad residual],Tabla135[Id Riesgo],Tabla135[[#This Row],[Id Riesgo]])</f>
        <v>0</v>
      </c>
      <c r="AK1518" s="727">
        <f>_xlfn.MINIFS(Tabla135[Impacto residual],Tabla135[Id Riesgo],Tabla135[[#This Row],[Id Riesgo]])</f>
        <v>0</v>
      </c>
      <c r="AL1518" s="727"/>
      <c r="AM1518" s="727"/>
      <c r="AN1518" s="213"/>
      <c r="AO1518" s="213"/>
      <c r="AP1518" s="213"/>
      <c r="AQ1518" s="213"/>
      <c r="AR1518" s="213"/>
      <c r="AS1518" s="213"/>
      <c r="AT1518" s="213"/>
      <c r="AU1518" s="213"/>
      <c r="AV1518" s="213"/>
      <c r="AW1518" s="213"/>
      <c r="AX1518" s="213"/>
      <c r="AY1518" s="213"/>
    </row>
    <row r="1519" spans="1:51" ht="14.6" x14ac:dyDescent="0.4">
      <c r="A1519" s="735" t="str">
        <f>Tabla135[[#This Row],[Id Riesgo]]</f>
        <v>RC151</v>
      </c>
      <c r="B1519" s="736" t="str">
        <f>Tabla135[[#This Row],[Riesgo]]</f>
        <v/>
      </c>
      <c r="C1519" s="742" t="b">
        <f>Tabla135[[#This Row],[Identificado en paso 1 y 2?]]</f>
        <v>0</v>
      </c>
      <c r="D1519" s="727" t="str">
        <f>_xlfn.XLOOKUP(Tabla135[[#This Row],[Id Riesgo]],Tabla13[Id Riesgo],Tabla13[Probabilidad],"",1)</f>
        <v/>
      </c>
      <c r="E1519" s="727" t="str">
        <f>IF(C1519=TRUE,_xlfn.XLOOKUP(Tabla135[[#This Row],[Id Riesgo]],Tabla13[Id Riesgo],Tabla13[Porcentaje Impacto],"",1),"")</f>
        <v/>
      </c>
      <c r="F1519" s="290" t="str">
        <f t="shared" si="150"/>
        <v>RC151</v>
      </c>
      <c r="G1519" s="415" t="b">
        <f>_xlfn.XLOOKUP(F1519,Tabla13[Id Riesgo],Tabla13[Registro diligenciado],FALSE,1)</f>
        <v>0</v>
      </c>
      <c r="H1519" s="290" t="str">
        <f>IF(G1519,_xlfn.XLOOKUP(F1519,Tabla6[Id Riesgo],Tabla6[DESCRIPCIÓN DEL RIESGO],FALSE,1),"")</f>
        <v/>
      </c>
      <c r="I1519" s="327" t="str">
        <f>_xlfn.XLOOKUP(Tabla135[[#This Row],[Id Riesgo]],Tabla13[Id Riesgo],Tabla13[Probabilidad])</f>
        <v/>
      </c>
      <c r="J1519" s="327" t="str">
        <f>_xlfn.XLOOKUP(Tabla135[[#This Row],[Id Riesgo]],Tabla13[Id Riesgo],Tabla13[Porcentaje Impacto],"",1)</f>
        <v/>
      </c>
      <c r="K1519" s="311">
        <v>8</v>
      </c>
      <c r="L1519" s="314"/>
      <c r="M1519" s="314"/>
      <c r="N1519" s="314"/>
      <c r="O1519" s="295"/>
      <c r="P1519" s="314"/>
      <c r="Q1519" s="328" t="str">
        <f>_xlfn.TEXTJOIN(" ",TRUE,Tabla135[[#This Row],[Actividad - Acción ¿Qué?
Inicia con verbo]],Tabla135[[#This Row],[Complemento
(Observaciones o desviaciones)]])</f>
        <v/>
      </c>
      <c r="R1519" s="295"/>
      <c r="S1519" s="327" t="str">
        <f>_xlfn.XLOOKUP(Tabla135[[#This Row],[Tipo de control]],Tabla7[Tipo de control],Tabla7[Peso],"",1)</f>
        <v/>
      </c>
      <c r="T1519" s="290" t="str">
        <f>_xlfn.XLOOKUP(Tabla135[[#This Row],[Tipo de control]],Tabla7[Tipo de control],Tabla7[Afectación matriz],"",1)</f>
        <v/>
      </c>
      <c r="U1519" s="295"/>
      <c r="V1519" s="327" t="str">
        <f>_xlfn.XLOOKUP(Tabla135[[#This Row],[Implementación]],Tabla11[Implementación],Tabla11[Peso],"",1)</f>
        <v/>
      </c>
      <c r="W1519" s="295"/>
      <c r="X1519" s="295"/>
      <c r="Y1519" s="295"/>
      <c r="Z1519" s="295"/>
      <c r="AA1519" s="310" t="str">
        <f>IFERROR(Tabla135[[#This Row],[Peso del control]]+Tabla135[[#This Row],[Peso de la implementación]],"")</f>
        <v/>
      </c>
      <c r="AB1519" s="310" t="str" cm="1">
        <f t="array" ref="AB1519">IFERROR(IF(Tabla135[[#This Row],[Registro diligenciado]]=TRUE,_xlfn.IFS(AND(Tabla135[[#This Row],[No. de Control]]=1,Tabla135[[#This Row],[Desplazamiento en la Matriz]]="Probabilidad"),D1519-(D1519*Tabla135[[#This Row],[Valor del control]]),AND(Tabla135[[#This Row],[No. de Control]]&gt;1,Tabla135[[#This Row],[Desplazamiento en la Matriz]]="Probabilidad"),AB1518-(AB1518*Tabla135[[#This Row],[Valor del control]]),AND(Tabla135[[#This Row],[No. de Control]]=1,Tabla135[[#This Row],[Desplazamiento en la Matriz]]="Impacto"),D1519,AND(Tabla135[[#This Row],[No. de Control]]&gt;1,Tabla135[[#This Row],[Desplazamiento en la Matriz]]="Impacto"),AB1518),""),"")</f>
        <v/>
      </c>
      <c r="AC1519" s="310" t="str" cm="1">
        <f t="array" ref="AC1519">IFERROR(IF(Tabla135[[#This Row],[Registro diligenciado]]=TRUE,_xlfn.IFS(AND(Tabla135[[#This Row],[No. de Control]]=1,Tabla135[[#This Row],[Desplazamiento en la Matriz]]="Impacto"),E1519-(E1519*Tabla135[[#This Row],[Valor del control]]),AND(Tabla135[[#This Row],[No. de Control]]&gt;1,Tabla135[[#This Row],[Desplazamiento en la Matriz]]="Impacto"),AC1518-(AC1518*Tabla135[[#This Row],[Valor del control]]),AND(Tabla135[[#This Row],[No. de Control]]=1,Tabla135[[#This Row],[Desplazamiento en la Matriz]]="Probabilidad"),E1519,AND(Tabla135[[#This Row],[No. de Control]]&gt;1,Tabla135[[#This Row],[Desplazamiento en la Matriz]]="Probabilidad"),AC1518),""),"")</f>
        <v/>
      </c>
      <c r="AD1519" s="310">
        <f>IFERROR(_xlfn.MINIFS(Tabla135[Probabilidad residual],Tabla135[Id Riesgo],Tabla135[[#This Row],[Id Riesgo]]),"")</f>
        <v>0</v>
      </c>
      <c r="AE1519" s="310">
        <f>IFERROR(_xlfn.MINIFS(Tabla135[Impacto residual],Tabla135[Id Riesgo],Tabla135[[#This Row],[Id Riesgo]]),"")</f>
        <v>0</v>
      </c>
      <c r="AF1519" s="310" t="str" cm="1">
        <f t="array" ref="AF151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19" s="310" t="str" cm="1">
        <f t="array" ref="AG151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1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19" s="213"/>
      <c r="AJ1519" s="727">
        <f>_xlfn.MINIFS(Tabla135[Probabilidad residual],Tabla135[Id Riesgo],Tabla135[[#This Row],[Id Riesgo]])</f>
        <v>0</v>
      </c>
      <c r="AK1519" s="727">
        <f>_xlfn.MINIFS(Tabla135[Impacto residual],Tabla135[Id Riesgo],Tabla135[[#This Row],[Id Riesgo]])</f>
        <v>0</v>
      </c>
      <c r="AL1519" s="727"/>
      <c r="AM1519" s="727"/>
      <c r="AN1519" s="213"/>
      <c r="AO1519" s="213"/>
      <c r="AP1519" s="213"/>
      <c r="AQ1519" s="213"/>
      <c r="AR1519" s="213"/>
      <c r="AS1519" s="213"/>
      <c r="AT1519" s="213"/>
      <c r="AU1519" s="213"/>
      <c r="AV1519" s="213"/>
      <c r="AW1519" s="213"/>
      <c r="AX1519" s="213"/>
      <c r="AY1519" s="213"/>
    </row>
    <row r="1520" spans="1:51" ht="14.6" x14ac:dyDescent="0.4">
      <c r="A1520" s="735" t="str">
        <f>Tabla135[[#This Row],[Id Riesgo]]</f>
        <v>RC151</v>
      </c>
      <c r="B1520" s="736" t="str">
        <f>Tabla135[[#This Row],[Riesgo]]</f>
        <v/>
      </c>
      <c r="C1520" s="742" t="b">
        <f>Tabla135[[#This Row],[Identificado en paso 1 y 2?]]</f>
        <v>0</v>
      </c>
      <c r="D1520" s="727" t="str">
        <f>_xlfn.XLOOKUP(Tabla135[[#This Row],[Id Riesgo]],Tabla13[Id Riesgo],Tabla13[Probabilidad],"",1)</f>
        <v/>
      </c>
      <c r="E1520" s="727" t="str">
        <f>IF(C1520=TRUE,_xlfn.XLOOKUP(Tabla135[[#This Row],[Id Riesgo]],Tabla13[Id Riesgo],Tabla13[Porcentaje Impacto],"",1),"")</f>
        <v/>
      </c>
      <c r="F1520" s="290" t="str">
        <f t="shared" si="150"/>
        <v>RC151</v>
      </c>
      <c r="G1520" s="415" t="b">
        <f>_xlfn.XLOOKUP(F1520,Tabla13[Id Riesgo],Tabla13[Registro diligenciado],FALSE,1)</f>
        <v>0</v>
      </c>
      <c r="H1520" s="290" t="str">
        <f>IF(G1520,_xlfn.XLOOKUP(F1520,Tabla6[Id Riesgo],Tabla6[DESCRIPCIÓN DEL RIESGO],FALSE,1),"")</f>
        <v/>
      </c>
      <c r="I1520" s="327" t="str">
        <f>_xlfn.XLOOKUP(Tabla135[[#This Row],[Id Riesgo]],Tabla13[Id Riesgo],Tabla13[Probabilidad])</f>
        <v/>
      </c>
      <c r="J1520" s="327" t="str">
        <f>_xlfn.XLOOKUP(Tabla135[[#This Row],[Id Riesgo]],Tabla13[Id Riesgo],Tabla13[Porcentaje Impacto],"",1)</f>
        <v/>
      </c>
      <c r="K1520" s="311">
        <v>9</v>
      </c>
      <c r="L1520" s="314"/>
      <c r="M1520" s="314"/>
      <c r="N1520" s="314"/>
      <c r="O1520" s="295"/>
      <c r="P1520" s="314"/>
      <c r="Q1520" s="328" t="str">
        <f>_xlfn.TEXTJOIN(" ",TRUE,Tabla135[[#This Row],[Actividad - Acción ¿Qué?
Inicia con verbo]],Tabla135[[#This Row],[Complemento
(Observaciones o desviaciones)]])</f>
        <v/>
      </c>
      <c r="R1520" s="295"/>
      <c r="S1520" s="327" t="str">
        <f>_xlfn.XLOOKUP(Tabla135[[#This Row],[Tipo de control]],Tabla7[Tipo de control],Tabla7[Peso],"",1)</f>
        <v/>
      </c>
      <c r="T1520" s="290" t="str">
        <f>_xlfn.XLOOKUP(Tabla135[[#This Row],[Tipo de control]],Tabla7[Tipo de control],Tabla7[Afectación matriz],"",1)</f>
        <v/>
      </c>
      <c r="U1520" s="295"/>
      <c r="V1520" s="327" t="str">
        <f>_xlfn.XLOOKUP(Tabla135[[#This Row],[Implementación]],Tabla11[Implementación],Tabla11[Peso],"",1)</f>
        <v/>
      </c>
      <c r="W1520" s="295"/>
      <c r="X1520" s="295"/>
      <c r="Y1520" s="295"/>
      <c r="Z1520" s="295"/>
      <c r="AA1520" s="310" t="str">
        <f>IFERROR(Tabla135[[#This Row],[Peso del control]]+Tabla135[[#This Row],[Peso de la implementación]],"")</f>
        <v/>
      </c>
      <c r="AB1520" s="310" t="str" cm="1">
        <f t="array" ref="AB1520">IFERROR(IF(Tabla135[[#This Row],[Registro diligenciado]]=TRUE,_xlfn.IFS(AND(Tabla135[[#This Row],[No. de Control]]=1,Tabla135[[#This Row],[Desplazamiento en la Matriz]]="Probabilidad"),D1520-(D1520*Tabla135[[#This Row],[Valor del control]]),AND(Tabla135[[#This Row],[No. de Control]]&gt;1,Tabla135[[#This Row],[Desplazamiento en la Matriz]]="Probabilidad"),AB1519-(AB1519*Tabla135[[#This Row],[Valor del control]]),AND(Tabla135[[#This Row],[No. de Control]]=1,Tabla135[[#This Row],[Desplazamiento en la Matriz]]="Impacto"),D1520,AND(Tabla135[[#This Row],[No. de Control]]&gt;1,Tabla135[[#This Row],[Desplazamiento en la Matriz]]="Impacto"),AB1519),""),"")</f>
        <v/>
      </c>
      <c r="AC1520" s="310" t="str" cm="1">
        <f t="array" ref="AC1520">IFERROR(IF(Tabla135[[#This Row],[Registro diligenciado]]=TRUE,_xlfn.IFS(AND(Tabla135[[#This Row],[No. de Control]]=1,Tabla135[[#This Row],[Desplazamiento en la Matriz]]="Impacto"),E1520-(E1520*Tabla135[[#This Row],[Valor del control]]),AND(Tabla135[[#This Row],[No. de Control]]&gt;1,Tabla135[[#This Row],[Desplazamiento en la Matriz]]="Impacto"),AC1519-(AC1519*Tabla135[[#This Row],[Valor del control]]),AND(Tabla135[[#This Row],[No. de Control]]=1,Tabla135[[#This Row],[Desplazamiento en la Matriz]]="Probabilidad"),E1520,AND(Tabla135[[#This Row],[No. de Control]]&gt;1,Tabla135[[#This Row],[Desplazamiento en la Matriz]]="Probabilidad"),AC1519),""),"")</f>
        <v/>
      </c>
      <c r="AD1520" s="310">
        <f>IFERROR(_xlfn.MINIFS(Tabla135[Probabilidad residual],Tabla135[Id Riesgo],Tabla135[[#This Row],[Id Riesgo]]),"")</f>
        <v>0</v>
      </c>
      <c r="AE1520" s="310">
        <f>IFERROR(_xlfn.MINIFS(Tabla135[Impacto residual],Tabla135[Id Riesgo],Tabla135[[#This Row],[Id Riesgo]]),"")</f>
        <v>0</v>
      </c>
      <c r="AF1520" s="310" t="str" cm="1">
        <f t="array" ref="AF152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20" s="310" t="str" cm="1">
        <f t="array" ref="AG152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2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20" s="213"/>
      <c r="AJ1520" s="727">
        <f>_xlfn.MINIFS(Tabla135[Probabilidad residual],Tabla135[Id Riesgo],Tabla135[[#This Row],[Id Riesgo]])</f>
        <v>0</v>
      </c>
      <c r="AK1520" s="727">
        <f>_xlfn.MINIFS(Tabla135[Impacto residual],Tabla135[Id Riesgo],Tabla135[[#This Row],[Id Riesgo]])</f>
        <v>0</v>
      </c>
      <c r="AL1520" s="727"/>
      <c r="AM1520" s="727"/>
      <c r="AN1520" s="213"/>
      <c r="AO1520" s="213"/>
      <c r="AP1520" s="213"/>
      <c r="AQ1520" s="213"/>
      <c r="AR1520" s="213"/>
      <c r="AS1520" s="213"/>
      <c r="AT1520" s="213"/>
      <c r="AU1520" s="213"/>
      <c r="AV1520" s="213"/>
      <c r="AW1520" s="213"/>
      <c r="AX1520" s="213"/>
      <c r="AY1520" s="213"/>
    </row>
    <row r="1521" spans="1:51" ht="14.6" x14ac:dyDescent="0.4">
      <c r="A1521" s="735" t="str">
        <f>Tabla135[[#This Row],[Id Riesgo]]</f>
        <v>RC151</v>
      </c>
      <c r="B1521" s="736" t="str">
        <f>Tabla135[[#This Row],[Riesgo]]</f>
        <v/>
      </c>
      <c r="C1521" s="742" t="b">
        <f>Tabla135[[#This Row],[Identificado en paso 1 y 2?]]</f>
        <v>0</v>
      </c>
      <c r="D1521" s="727" t="str">
        <f>_xlfn.XLOOKUP(Tabla135[[#This Row],[Id Riesgo]],Tabla13[Id Riesgo],Tabla13[Probabilidad],"",1)</f>
        <v/>
      </c>
      <c r="E1521" s="727" t="str">
        <f>IF(C1521=TRUE,_xlfn.XLOOKUP(Tabla135[[#This Row],[Id Riesgo]],Tabla13[Id Riesgo],Tabla13[Porcentaje Impacto],"",1),"")</f>
        <v/>
      </c>
      <c r="F1521" s="290" t="str">
        <f t="shared" si="150"/>
        <v>RC151</v>
      </c>
      <c r="G1521" s="415" t="b">
        <f>_xlfn.XLOOKUP(F1521,Tabla13[Id Riesgo],Tabla13[Registro diligenciado],FALSE,1)</f>
        <v>0</v>
      </c>
      <c r="H1521" s="290" t="str">
        <f>IF(G1521,_xlfn.XLOOKUP(F1521,Tabla6[Id Riesgo],Tabla6[DESCRIPCIÓN DEL RIESGO],FALSE,1),"")</f>
        <v/>
      </c>
      <c r="I1521" s="327" t="str">
        <f>_xlfn.XLOOKUP(Tabla135[[#This Row],[Id Riesgo]],Tabla13[Id Riesgo],Tabla13[Probabilidad])</f>
        <v/>
      </c>
      <c r="J1521" s="327" t="str">
        <f>_xlfn.XLOOKUP(Tabla135[[#This Row],[Id Riesgo]],Tabla13[Id Riesgo],Tabla13[Porcentaje Impacto],"",1)</f>
        <v/>
      </c>
      <c r="K1521" s="311">
        <v>10</v>
      </c>
      <c r="L1521" s="314"/>
      <c r="M1521" s="314"/>
      <c r="N1521" s="314"/>
      <c r="O1521" s="295"/>
      <c r="P1521" s="314"/>
      <c r="Q1521" s="328" t="str">
        <f>_xlfn.TEXTJOIN(" ",TRUE,Tabla135[[#This Row],[Actividad - Acción ¿Qué?
Inicia con verbo]],Tabla135[[#This Row],[Complemento
(Observaciones o desviaciones)]])</f>
        <v/>
      </c>
      <c r="R1521" s="295"/>
      <c r="S1521" s="327" t="str">
        <f>_xlfn.XLOOKUP(Tabla135[[#This Row],[Tipo de control]],Tabla7[Tipo de control],Tabla7[Peso],"",1)</f>
        <v/>
      </c>
      <c r="T1521" s="290" t="str">
        <f>_xlfn.XLOOKUP(Tabla135[[#This Row],[Tipo de control]],Tabla7[Tipo de control],Tabla7[Afectación matriz],"",1)</f>
        <v/>
      </c>
      <c r="U1521" s="295"/>
      <c r="V1521" s="327" t="str">
        <f>_xlfn.XLOOKUP(Tabla135[[#This Row],[Implementación]],Tabla11[Implementación],Tabla11[Peso],"",1)</f>
        <v/>
      </c>
      <c r="W1521" s="295"/>
      <c r="X1521" s="295"/>
      <c r="Y1521" s="295"/>
      <c r="Z1521" s="295"/>
      <c r="AA1521" s="310" t="str">
        <f>IFERROR(Tabla135[[#This Row],[Peso del control]]+Tabla135[[#This Row],[Peso de la implementación]],"")</f>
        <v/>
      </c>
      <c r="AB1521" s="310" t="str" cm="1">
        <f t="array" ref="AB1521">IFERROR(IF(Tabla135[[#This Row],[Registro diligenciado]]=TRUE,_xlfn.IFS(AND(Tabla135[[#This Row],[No. de Control]]=1,Tabla135[[#This Row],[Desplazamiento en la Matriz]]="Probabilidad"),D1521-(D1521*Tabla135[[#This Row],[Valor del control]]),AND(Tabla135[[#This Row],[No. de Control]]&gt;1,Tabla135[[#This Row],[Desplazamiento en la Matriz]]="Probabilidad"),AB1520-(AB1520*Tabla135[[#This Row],[Valor del control]]),AND(Tabla135[[#This Row],[No. de Control]]=1,Tabla135[[#This Row],[Desplazamiento en la Matriz]]="Impacto"),D1521,AND(Tabla135[[#This Row],[No. de Control]]&gt;1,Tabla135[[#This Row],[Desplazamiento en la Matriz]]="Impacto"),AB1520),""),"")</f>
        <v/>
      </c>
      <c r="AC1521" s="310" t="str" cm="1">
        <f t="array" ref="AC1521">IFERROR(IF(Tabla135[[#This Row],[Registro diligenciado]]=TRUE,_xlfn.IFS(AND(Tabla135[[#This Row],[No. de Control]]=1,Tabla135[[#This Row],[Desplazamiento en la Matriz]]="Impacto"),E1521-(E1521*Tabla135[[#This Row],[Valor del control]]),AND(Tabla135[[#This Row],[No. de Control]]&gt;1,Tabla135[[#This Row],[Desplazamiento en la Matriz]]="Impacto"),AC1520-(AC1520*Tabla135[[#This Row],[Valor del control]]),AND(Tabla135[[#This Row],[No. de Control]]=1,Tabla135[[#This Row],[Desplazamiento en la Matriz]]="Probabilidad"),E1521,AND(Tabla135[[#This Row],[No. de Control]]&gt;1,Tabla135[[#This Row],[Desplazamiento en la Matriz]]="Probabilidad"),AC1520),""),"")</f>
        <v/>
      </c>
      <c r="AD1521" s="310">
        <f>IFERROR(_xlfn.MINIFS(Tabla135[Probabilidad residual],Tabla135[Id Riesgo],Tabla135[[#This Row],[Id Riesgo]]),"")</f>
        <v>0</v>
      </c>
      <c r="AE1521" s="310">
        <f>IFERROR(_xlfn.MINIFS(Tabla135[Impacto residual],Tabla135[Id Riesgo],Tabla135[[#This Row],[Id Riesgo]]),"")</f>
        <v>0</v>
      </c>
      <c r="AF1521" s="310" t="str" cm="1">
        <f t="array" ref="AF152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21" s="310" t="str" cm="1">
        <f t="array" ref="AG152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2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21" s="213"/>
      <c r="AJ1521" s="727">
        <f>_xlfn.MINIFS(Tabla135[Probabilidad residual],Tabla135[Id Riesgo],Tabla135[[#This Row],[Id Riesgo]])</f>
        <v>0</v>
      </c>
      <c r="AK1521" s="727">
        <f>_xlfn.MINIFS(Tabla135[Impacto residual],Tabla135[Id Riesgo],Tabla135[[#This Row],[Id Riesgo]])</f>
        <v>0</v>
      </c>
      <c r="AL1521" s="727"/>
      <c r="AM1521" s="727"/>
      <c r="AN1521" s="213"/>
      <c r="AO1521" s="213"/>
      <c r="AP1521" s="213"/>
      <c r="AQ1521" s="213"/>
      <c r="AR1521" s="213"/>
      <c r="AS1521" s="213"/>
      <c r="AT1521" s="213"/>
      <c r="AU1521" s="213"/>
      <c r="AV1521" s="213"/>
      <c r="AW1521" s="213"/>
      <c r="AX1521" s="213"/>
      <c r="AY1521" s="213"/>
    </row>
    <row r="1522" spans="1:51" ht="14.6" x14ac:dyDescent="0.4">
      <c r="A1522" s="735" t="str">
        <f>Tabla135[[#This Row],[Id Riesgo]]</f>
        <v>RC152</v>
      </c>
      <c r="B1522" s="736" t="str">
        <f>Tabla135[[#This Row],[Riesgo]]</f>
        <v/>
      </c>
      <c r="C1522" s="742" t="b">
        <f>Tabla135[[#This Row],[Identificado en paso 1 y 2?]]</f>
        <v>0</v>
      </c>
      <c r="D1522" s="727" t="str">
        <f>_xlfn.XLOOKUP(Tabla135[[#This Row],[Id Riesgo]],Tabla13[Id Riesgo],Tabla13[Probabilidad],"",1)</f>
        <v/>
      </c>
      <c r="E1522" s="727" t="str">
        <f>IF(C1522=TRUE,_xlfn.XLOOKUP(Tabla135[[#This Row],[Id Riesgo]],Tabla13[Id Riesgo],Tabla13[Porcentaje Impacto],"",1),"")</f>
        <v/>
      </c>
      <c r="F1522" s="290" t="s">
        <v>283</v>
      </c>
      <c r="G1522" s="415" t="b">
        <f>_xlfn.XLOOKUP(F1522,Tabla13[Id Riesgo],Tabla13[Registro diligenciado],FALSE,1)</f>
        <v>0</v>
      </c>
      <c r="H1522" s="290" t="str">
        <f>IF(G1522,_xlfn.XLOOKUP(F1522,Tabla6[Id Riesgo],Tabla6[DESCRIPCIÓN DEL RIESGO],FALSE,1),"")</f>
        <v/>
      </c>
      <c r="I1522" s="327" t="str">
        <f>_xlfn.XLOOKUP(Tabla135[[#This Row],[Id Riesgo]],Tabla13[Id Riesgo],Tabla13[Probabilidad])</f>
        <v/>
      </c>
      <c r="J1522" s="327" t="str">
        <f>_xlfn.XLOOKUP(Tabla135[[#This Row],[Id Riesgo]],Tabla13[Id Riesgo],Tabla13[Porcentaje Impacto],"",1)</f>
        <v/>
      </c>
      <c r="K1522" s="311">
        <v>1</v>
      </c>
      <c r="L1522" s="314"/>
      <c r="M1522" s="314"/>
      <c r="N1522" s="314"/>
      <c r="O1522" s="295"/>
      <c r="P1522" s="314"/>
      <c r="Q1522" s="328" t="str">
        <f>_xlfn.TEXTJOIN(" ",TRUE,Tabla135[[#This Row],[Actividad - Acción ¿Qué?
Inicia con verbo]],Tabla135[[#This Row],[Complemento
(Observaciones o desviaciones)]])</f>
        <v/>
      </c>
      <c r="R1522" s="295"/>
      <c r="S1522" s="327" t="str">
        <f>_xlfn.XLOOKUP(Tabla135[[#This Row],[Tipo de control]],Tabla7[Tipo de control],Tabla7[Peso],"",1)</f>
        <v/>
      </c>
      <c r="T1522" s="290" t="str">
        <f>_xlfn.XLOOKUP(Tabla135[[#This Row],[Tipo de control]],Tabla7[Tipo de control],Tabla7[Afectación matriz],"",1)</f>
        <v/>
      </c>
      <c r="U1522" s="295"/>
      <c r="V1522" s="327" t="str">
        <f>_xlfn.XLOOKUP(Tabla135[[#This Row],[Implementación]],Tabla11[Implementación],Tabla11[Peso],"",1)</f>
        <v/>
      </c>
      <c r="W1522" s="295"/>
      <c r="X1522" s="295"/>
      <c r="Y1522" s="295"/>
      <c r="Z1522" s="295"/>
      <c r="AA1522" s="310" t="str">
        <f>IFERROR(Tabla135[[#This Row],[Peso del control]]+Tabla135[[#This Row],[Peso de la implementación]],"")</f>
        <v/>
      </c>
      <c r="AB1522" s="310" t="str" cm="1">
        <f t="array" ref="AB1522">IFERROR(IF(Tabla135[[#This Row],[Registro diligenciado]]=TRUE,_xlfn.IFS(AND(Tabla135[[#This Row],[No. de Control]]=1,Tabla135[[#This Row],[Desplazamiento en la Matriz]]="Probabilidad"),D1522-(D1522*Tabla135[[#This Row],[Valor del control]]),AND(Tabla135[[#This Row],[No. de Control]]&gt;1,Tabla135[[#This Row],[Desplazamiento en la Matriz]]="Probabilidad"),AB1521-(AB1521*Tabla135[[#This Row],[Valor del control]]),AND(Tabla135[[#This Row],[No. de Control]]=1,Tabla135[[#This Row],[Desplazamiento en la Matriz]]="Impacto"),D1522,AND(Tabla135[[#This Row],[No. de Control]]&gt;1,Tabla135[[#This Row],[Desplazamiento en la Matriz]]="Impacto"),AB1521),""),"")</f>
        <v/>
      </c>
      <c r="AC1522" s="310" t="str" cm="1">
        <f t="array" ref="AC1522">IFERROR(IF(Tabla135[[#This Row],[Registro diligenciado]]=TRUE,_xlfn.IFS(AND(Tabla135[[#This Row],[No. de Control]]=1,Tabla135[[#This Row],[Desplazamiento en la Matriz]]="Impacto"),E1522-(E1522*Tabla135[[#This Row],[Valor del control]]),AND(Tabla135[[#This Row],[No. de Control]]&gt;1,Tabla135[[#This Row],[Desplazamiento en la Matriz]]="Impacto"),AC1521-(AC1521*Tabla135[[#This Row],[Valor del control]]),AND(Tabla135[[#This Row],[No. de Control]]=1,Tabla135[[#This Row],[Desplazamiento en la Matriz]]="Probabilidad"),E1522,AND(Tabla135[[#This Row],[No. de Control]]&gt;1,Tabla135[[#This Row],[Desplazamiento en la Matriz]]="Probabilidad"),AC1521),""),"")</f>
        <v/>
      </c>
      <c r="AD1522" s="310">
        <f>IFERROR(_xlfn.MINIFS(Tabla135[Probabilidad residual],Tabla135[Id Riesgo],Tabla135[[#This Row],[Id Riesgo]]),"")</f>
        <v>0</v>
      </c>
      <c r="AE1522" s="310">
        <f>IFERROR(_xlfn.MINIFS(Tabla135[Impacto residual],Tabla135[Id Riesgo],Tabla135[[#This Row],[Id Riesgo]]),"")</f>
        <v>0</v>
      </c>
      <c r="AF1522" s="310" t="str" cm="1">
        <f t="array" ref="AF152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22" s="310" t="str" cm="1">
        <f t="array" ref="AG152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2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22" s="213"/>
      <c r="AJ1522" s="727">
        <f>_xlfn.MINIFS(Tabla135[Probabilidad residual],Tabla135[Id Riesgo],Tabla135[[#This Row],[Id Riesgo]])</f>
        <v>0</v>
      </c>
      <c r="AK1522" s="727">
        <f>_xlfn.MINIFS(Tabla135[Impacto residual],Tabla135[Id Riesgo],Tabla135[[#This Row],[Id Riesgo]])</f>
        <v>0</v>
      </c>
      <c r="AL1522" s="727" t="str" cm="1">
        <f t="array" ref="AL1522">IFERROR(_xlfn.IFS(AND(AJ1522&gt;=CONFIGURACIÓN!$BF$6,AJ1522&lt;=CONFIGURACIÓN!$BG$6),CONFIGURACIÓN!$BE$6,AND(AJ1522&gt;=CONFIGURACIÓN!$BF$7,AJ1522&lt;=CONFIGURACIÓN!$BG$7),CONFIGURACIÓN!$BE$7,AND(AJ1522&gt;=CONFIGURACIÓN!$BF$8,AJ1522&lt;=CONFIGURACIÓN!$BG$8),CONFIGURACIÓN!$BE$8,AND(AJ1522&gt;=CONFIGURACIÓN!$BF$9,AJ1522&lt;=CONFIGURACIÓN!$BG$9),CONFIGURACIÓN!$BE$9,AND(AJ1522&gt;=CONFIGURACIÓN!$BF$10,AJ1522&lt;=CONFIGURACIÓN!$BG$10),CONFIGURACIÓN!$BE$10),"")</f>
        <v/>
      </c>
      <c r="AM1522" s="727" t="str" cm="1">
        <f t="array" ref="AM1522">IFERROR(_xlfn.IFS(AND(AK1522&gt;=CONFIGURACIÓN!$BJ$6,AK1522&lt;=CONFIGURACIÓN!$BK$6),CONFIGURACIÓN!$BI$6,AND(AK1522&gt;=CONFIGURACIÓN!$BJ$7,AK1522&lt;=CONFIGURACIÓN!$BK$7),CONFIGURACIÓN!$BI$7,AND(AK1522&gt;=CONFIGURACIÓN!$BJ$8,AK1522&lt;=CONFIGURACIÓN!$BK$8),CONFIGURACIÓN!$BI$8,AND(AK1522&gt;=CONFIGURACIÓN!$BJ$9,AK1522&lt;=CONFIGURACIÓN!$BK$9),CONFIGURACIÓN!$BI$9,AND(AK1522&gt;=CONFIGURACIÓN!$BJ$10,AK1522&lt;=CONFIGURACIÓN!$BK$10),CONFIGURACIÓN!$BI$10),"")</f>
        <v/>
      </c>
      <c r="AN1522" s="213"/>
      <c r="AO1522" s="213"/>
      <c r="AP1522" s="213"/>
      <c r="AQ1522" s="213"/>
      <c r="AR1522" s="213"/>
      <c r="AS1522" s="213"/>
      <c r="AT1522" s="213"/>
      <c r="AU1522" s="213"/>
      <c r="AV1522" s="213"/>
      <c r="AW1522" s="213"/>
      <c r="AX1522" s="213"/>
      <c r="AY1522" s="213"/>
    </row>
    <row r="1523" spans="1:51" ht="14.6" x14ac:dyDescent="0.4">
      <c r="A1523" s="735" t="str">
        <f>Tabla135[[#This Row],[Id Riesgo]]</f>
        <v>RC152</v>
      </c>
      <c r="B1523" s="736" t="str">
        <f>Tabla135[[#This Row],[Riesgo]]</f>
        <v/>
      </c>
      <c r="C1523" s="742" t="b">
        <f>Tabla135[[#This Row],[Identificado en paso 1 y 2?]]</f>
        <v>0</v>
      </c>
      <c r="D1523" s="727" t="str">
        <f>_xlfn.XLOOKUP(Tabla135[[#This Row],[Id Riesgo]],Tabla13[Id Riesgo],Tabla13[Probabilidad],"",1)</f>
        <v/>
      </c>
      <c r="E1523" s="727" t="str">
        <f>IF(C1523=TRUE,_xlfn.XLOOKUP(Tabla135[[#This Row],[Id Riesgo]],Tabla13[Id Riesgo],Tabla13[Porcentaje Impacto],"",1),"")</f>
        <v/>
      </c>
      <c r="F1523" s="290" t="str">
        <f t="shared" ref="F1523:F1531" si="151">F1522</f>
        <v>RC152</v>
      </c>
      <c r="G1523" s="415" t="b">
        <f>_xlfn.XLOOKUP(F1523,Tabla13[Id Riesgo],Tabla13[Registro diligenciado],FALSE,1)</f>
        <v>0</v>
      </c>
      <c r="H1523" s="290" t="str">
        <f>IF(G1523,_xlfn.XLOOKUP(F1523,Tabla6[Id Riesgo],Tabla6[DESCRIPCIÓN DEL RIESGO],FALSE,1),"")</f>
        <v/>
      </c>
      <c r="I1523" s="327" t="str">
        <f>_xlfn.XLOOKUP(Tabla135[[#This Row],[Id Riesgo]],Tabla13[Id Riesgo],Tabla13[Probabilidad])</f>
        <v/>
      </c>
      <c r="J1523" s="327" t="str">
        <f>_xlfn.XLOOKUP(Tabla135[[#This Row],[Id Riesgo]],Tabla13[Id Riesgo],Tabla13[Porcentaje Impacto],"",1)</f>
        <v/>
      </c>
      <c r="K1523" s="311">
        <v>2</v>
      </c>
      <c r="L1523" s="314"/>
      <c r="M1523" s="314"/>
      <c r="N1523" s="314"/>
      <c r="O1523" s="295"/>
      <c r="P1523" s="314"/>
      <c r="Q1523" s="328" t="str">
        <f>_xlfn.TEXTJOIN(" ",TRUE,Tabla135[[#This Row],[Actividad - Acción ¿Qué?
Inicia con verbo]],Tabla135[[#This Row],[Complemento
(Observaciones o desviaciones)]])</f>
        <v/>
      </c>
      <c r="R1523" s="295"/>
      <c r="S1523" s="327" t="str">
        <f>_xlfn.XLOOKUP(Tabla135[[#This Row],[Tipo de control]],Tabla7[Tipo de control],Tabla7[Peso],"",1)</f>
        <v/>
      </c>
      <c r="T1523" s="290" t="str">
        <f>_xlfn.XLOOKUP(Tabla135[[#This Row],[Tipo de control]],Tabla7[Tipo de control],Tabla7[Afectación matriz],"",1)</f>
        <v/>
      </c>
      <c r="U1523" s="295"/>
      <c r="V1523" s="327" t="str">
        <f>_xlfn.XLOOKUP(Tabla135[[#This Row],[Implementación]],Tabla11[Implementación],Tabla11[Peso],"",1)</f>
        <v/>
      </c>
      <c r="W1523" s="295"/>
      <c r="X1523" s="295"/>
      <c r="Y1523" s="295"/>
      <c r="Z1523" s="295"/>
      <c r="AA1523" s="310" t="str">
        <f>IFERROR(Tabla135[[#This Row],[Peso del control]]+Tabla135[[#This Row],[Peso de la implementación]],"")</f>
        <v/>
      </c>
      <c r="AB1523" s="310" t="str" cm="1">
        <f t="array" ref="AB1523">IFERROR(IF(Tabla135[[#This Row],[Registro diligenciado]]=TRUE,_xlfn.IFS(AND(Tabla135[[#This Row],[No. de Control]]=1,Tabla135[[#This Row],[Desplazamiento en la Matriz]]="Probabilidad"),D1523-(D1523*Tabla135[[#This Row],[Valor del control]]),AND(Tabla135[[#This Row],[No. de Control]]&gt;1,Tabla135[[#This Row],[Desplazamiento en la Matriz]]="Probabilidad"),AB1522-(AB1522*Tabla135[[#This Row],[Valor del control]]),AND(Tabla135[[#This Row],[No. de Control]]=1,Tabla135[[#This Row],[Desplazamiento en la Matriz]]="Impacto"),D1523,AND(Tabla135[[#This Row],[No. de Control]]&gt;1,Tabla135[[#This Row],[Desplazamiento en la Matriz]]="Impacto"),AB1522),""),"")</f>
        <v/>
      </c>
      <c r="AC1523" s="310" t="str" cm="1">
        <f t="array" ref="AC1523">IFERROR(IF(Tabla135[[#This Row],[Registro diligenciado]]=TRUE,_xlfn.IFS(AND(Tabla135[[#This Row],[No. de Control]]=1,Tabla135[[#This Row],[Desplazamiento en la Matriz]]="Impacto"),E1523-(E1523*Tabla135[[#This Row],[Valor del control]]),AND(Tabla135[[#This Row],[No. de Control]]&gt;1,Tabla135[[#This Row],[Desplazamiento en la Matriz]]="Impacto"),AC1522-(AC1522*Tabla135[[#This Row],[Valor del control]]),AND(Tabla135[[#This Row],[No. de Control]]=1,Tabla135[[#This Row],[Desplazamiento en la Matriz]]="Probabilidad"),E1523,AND(Tabla135[[#This Row],[No. de Control]]&gt;1,Tabla135[[#This Row],[Desplazamiento en la Matriz]]="Probabilidad"),AC1522),""),"")</f>
        <v/>
      </c>
      <c r="AD1523" s="310">
        <f>IFERROR(_xlfn.MINIFS(Tabla135[Probabilidad residual],Tabla135[Id Riesgo],Tabla135[[#This Row],[Id Riesgo]]),"")</f>
        <v>0</v>
      </c>
      <c r="AE1523" s="310">
        <f>IFERROR(_xlfn.MINIFS(Tabla135[Impacto residual],Tabla135[Id Riesgo],Tabla135[[#This Row],[Id Riesgo]]),"")</f>
        <v>0</v>
      </c>
      <c r="AF1523" s="310" t="str" cm="1">
        <f t="array" ref="AF152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23" s="310" t="str" cm="1">
        <f t="array" ref="AG152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2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23" s="213"/>
      <c r="AJ1523" s="727">
        <f>_xlfn.MINIFS(Tabla135[Probabilidad residual],Tabla135[Id Riesgo],Tabla135[[#This Row],[Id Riesgo]])</f>
        <v>0</v>
      </c>
      <c r="AK1523" s="727">
        <f>_xlfn.MINIFS(Tabla135[Impacto residual],Tabla135[Id Riesgo],Tabla135[[#This Row],[Id Riesgo]])</f>
        <v>0</v>
      </c>
      <c r="AL1523" s="727"/>
      <c r="AM1523" s="727"/>
      <c r="AN1523" s="213"/>
      <c r="AO1523" s="213"/>
      <c r="AP1523" s="213"/>
      <c r="AQ1523" s="213"/>
      <c r="AR1523" s="213"/>
      <c r="AS1523" s="213"/>
      <c r="AT1523" s="213"/>
      <c r="AU1523" s="213"/>
      <c r="AV1523" s="213"/>
      <c r="AW1523" s="213"/>
      <c r="AX1523" s="213"/>
      <c r="AY1523" s="213"/>
    </row>
    <row r="1524" spans="1:51" ht="14.6" x14ac:dyDescent="0.4">
      <c r="A1524" s="735" t="str">
        <f>Tabla135[[#This Row],[Id Riesgo]]</f>
        <v>RC152</v>
      </c>
      <c r="B1524" s="736" t="str">
        <f>Tabla135[[#This Row],[Riesgo]]</f>
        <v/>
      </c>
      <c r="C1524" s="742" t="b">
        <f>Tabla135[[#This Row],[Identificado en paso 1 y 2?]]</f>
        <v>0</v>
      </c>
      <c r="D1524" s="727" t="str">
        <f>_xlfn.XLOOKUP(Tabla135[[#This Row],[Id Riesgo]],Tabla13[Id Riesgo],Tabla13[Probabilidad],"",1)</f>
        <v/>
      </c>
      <c r="E1524" s="727" t="str">
        <f>IF(C1524=TRUE,_xlfn.XLOOKUP(Tabla135[[#This Row],[Id Riesgo]],Tabla13[Id Riesgo],Tabla13[Porcentaje Impacto],"",1),"")</f>
        <v/>
      </c>
      <c r="F1524" s="290" t="str">
        <f t="shared" si="151"/>
        <v>RC152</v>
      </c>
      <c r="G1524" s="415" t="b">
        <f>_xlfn.XLOOKUP(F1524,Tabla13[Id Riesgo],Tabla13[Registro diligenciado],FALSE,1)</f>
        <v>0</v>
      </c>
      <c r="H1524" s="290" t="str">
        <f>IF(G1524,_xlfn.XLOOKUP(F1524,Tabla6[Id Riesgo],Tabla6[DESCRIPCIÓN DEL RIESGO],FALSE,1),"")</f>
        <v/>
      </c>
      <c r="I1524" s="327" t="str">
        <f>_xlfn.XLOOKUP(Tabla135[[#This Row],[Id Riesgo]],Tabla13[Id Riesgo],Tabla13[Probabilidad])</f>
        <v/>
      </c>
      <c r="J1524" s="327" t="str">
        <f>_xlfn.XLOOKUP(Tabla135[[#This Row],[Id Riesgo]],Tabla13[Id Riesgo],Tabla13[Porcentaje Impacto],"",1)</f>
        <v/>
      </c>
      <c r="K1524" s="311">
        <v>3</v>
      </c>
      <c r="L1524" s="314"/>
      <c r="M1524" s="314"/>
      <c r="N1524" s="314"/>
      <c r="O1524" s="295"/>
      <c r="P1524" s="314"/>
      <c r="Q1524" s="328" t="str">
        <f>_xlfn.TEXTJOIN(" ",TRUE,Tabla135[[#This Row],[Actividad - Acción ¿Qué?
Inicia con verbo]],Tabla135[[#This Row],[Complemento
(Observaciones o desviaciones)]])</f>
        <v/>
      </c>
      <c r="R1524" s="295"/>
      <c r="S1524" s="327" t="str">
        <f>_xlfn.XLOOKUP(Tabla135[[#This Row],[Tipo de control]],Tabla7[Tipo de control],Tabla7[Peso],"",1)</f>
        <v/>
      </c>
      <c r="T1524" s="290" t="str">
        <f>_xlfn.XLOOKUP(Tabla135[[#This Row],[Tipo de control]],Tabla7[Tipo de control],Tabla7[Afectación matriz],"",1)</f>
        <v/>
      </c>
      <c r="U1524" s="295"/>
      <c r="V1524" s="327" t="str">
        <f>_xlfn.XLOOKUP(Tabla135[[#This Row],[Implementación]],Tabla11[Implementación],Tabla11[Peso],"",1)</f>
        <v/>
      </c>
      <c r="W1524" s="295"/>
      <c r="X1524" s="295"/>
      <c r="Y1524" s="295"/>
      <c r="Z1524" s="295"/>
      <c r="AA1524" s="310" t="str">
        <f>IFERROR(Tabla135[[#This Row],[Peso del control]]+Tabla135[[#This Row],[Peso de la implementación]],"")</f>
        <v/>
      </c>
      <c r="AB1524" s="310" t="str" cm="1">
        <f t="array" ref="AB1524">IFERROR(IF(Tabla135[[#This Row],[Registro diligenciado]]=TRUE,_xlfn.IFS(AND(Tabla135[[#This Row],[No. de Control]]=1,Tabla135[[#This Row],[Desplazamiento en la Matriz]]="Probabilidad"),D1524-(D1524*Tabla135[[#This Row],[Valor del control]]),AND(Tabla135[[#This Row],[No. de Control]]&gt;1,Tabla135[[#This Row],[Desplazamiento en la Matriz]]="Probabilidad"),AB1523-(AB1523*Tabla135[[#This Row],[Valor del control]]),AND(Tabla135[[#This Row],[No. de Control]]=1,Tabla135[[#This Row],[Desplazamiento en la Matriz]]="Impacto"),D1524,AND(Tabla135[[#This Row],[No. de Control]]&gt;1,Tabla135[[#This Row],[Desplazamiento en la Matriz]]="Impacto"),AB1523),""),"")</f>
        <v/>
      </c>
      <c r="AC1524" s="310" t="str" cm="1">
        <f t="array" ref="AC1524">IFERROR(IF(Tabla135[[#This Row],[Registro diligenciado]]=TRUE,_xlfn.IFS(AND(Tabla135[[#This Row],[No. de Control]]=1,Tabla135[[#This Row],[Desplazamiento en la Matriz]]="Impacto"),E1524-(E1524*Tabla135[[#This Row],[Valor del control]]),AND(Tabla135[[#This Row],[No. de Control]]&gt;1,Tabla135[[#This Row],[Desplazamiento en la Matriz]]="Impacto"),AC1523-(AC1523*Tabla135[[#This Row],[Valor del control]]),AND(Tabla135[[#This Row],[No. de Control]]=1,Tabla135[[#This Row],[Desplazamiento en la Matriz]]="Probabilidad"),E1524,AND(Tabla135[[#This Row],[No. de Control]]&gt;1,Tabla135[[#This Row],[Desplazamiento en la Matriz]]="Probabilidad"),AC1523),""),"")</f>
        <v/>
      </c>
      <c r="AD1524" s="310">
        <f>IFERROR(_xlfn.MINIFS(Tabla135[Probabilidad residual],Tabla135[Id Riesgo],Tabla135[[#This Row],[Id Riesgo]]),"")</f>
        <v>0</v>
      </c>
      <c r="AE1524" s="310">
        <f>IFERROR(_xlfn.MINIFS(Tabla135[Impacto residual],Tabla135[Id Riesgo],Tabla135[[#This Row],[Id Riesgo]]),"")</f>
        <v>0</v>
      </c>
      <c r="AF1524" s="310" t="str" cm="1">
        <f t="array" ref="AF152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24" s="310" t="str" cm="1">
        <f t="array" ref="AG152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2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24" s="213"/>
      <c r="AJ1524" s="727">
        <f>_xlfn.MINIFS(Tabla135[Probabilidad residual],Tabla135[Id Riesgo],Tabla135[[#This Row],[Id Riesgo]])</f>
        <v>0</v>
      </c>
      <c r="AK1524" s="727">
        <f>_xlfn.MINIFS(Tabla135[Impacto residual],Tabla135[Id Riesgo],Tabla135[[#This Row],[Id Riesgo]])</f>
        <v>0</v>
      </c>
      <c r="AL1524" s="727"/>
      <c r="AM1524" s="727"/>
      <c r="AN1524" s="213"/>
      <c r="AO1524" s="213"/>
      <c r="AP1524" s="213"/>
      <c r="AQ1524" s="213"/>
      <c r="AR1524" s="213"/>
      <c r="AS1524" s="213"/>
      <c r="AT1524" s="213"/>
      <c r="AU1524" s="213"/>
      <c r="AV1524" s="213"/>
      <c r="AW1524" s="213"/>
      <c r="AX1524" s="213"/>
      <c r="AY1524" s="213"/>
    </row>
    <row r="1525" spans="1:51" ht="14.6" x14ac:dyDescent="0.4">
      <c r="A1525" s="735" t="str">
        <f>Tabla135[[#This Row],[Id Riesgo]]</f>
        <v>RC152</v>
      </c>
      <c r="B1525" s="736" t="str">
        <f>Tabla135[[#This Row],[Riesgo]]</f>
        <v/>
      </c>
      <c r="C1525" s="742" t="b">
        <f>Tabla135[[#This Row],[Identificado en paso 1 y 2?]]</f>
        <v>0</v>
      </c>
      <c r="D1525" s="727" t="str">
        <f>_xlfn.XLOOKUP(Tabla135[[#This Row],[Id Riesgo]],Tabla13[Id Riesgo],Tabla13[Probabilidad],"",1)</f>
        <v/>
      </c>
      <c r="E1525" s="727" t="str">
        <f>IF(C1525=TRUE,_xlfn.XLOOKUP(Tabla135[[#This Row],[Id Riesgo]],Tabla13[Id Riesgo],Tabla13[Porcentaje Impacto],"",1),"")</f>
        <v/>
      </c>
      <c r="F1525" s="290" t="str">
        <f t="shared" si="151"/>
        <v>RC152</v>
      </c>
      <c r="G1525" s="415" t="b">
        <f>_xlfn.XLOOKUP(F1525,Tabla13[Id Riesgo],Tabla13[Registro diligenciado],FALSE,1)</f>
        <v>0</v>
      </c>
      <c r="H1525" s="290" t="str">
        <f>IF(G1525,_xlfn.XLOOKUP(F1525,Tabla6[Id Riesgo],Tabla6[DESCRIPCIÓN DEL RIESGO],FALSE,1),"")</f>
        <v/>
      </c>
      <c r="I1525" s="327" t="str">
        <f>_xlfn.XLOOKUP(Tabla135[[#This Row],[Id Riesgo]],Tabla13[Id Riesgo],Tabla13[Probabilidad])</f>
        <v/>
      </c>
      <c r="J1525" s="327" t="str">
        <f>_xlfn.XLOOKUP(Tabla135[[#This Row],[Id Riesgo]],Tabla13[Id Riesgo],Tabla13[Porcentaje Impacto],"",1)</f>
        <v/>
      </c>
      <c r="K1525" s="311">
        <v>4</v>
      </c>
      <c r="L1525" s="314"/>
      <c r="M1525" s="314"/>
      <c r="N1525" s="314"/>
      <c r="O1525" s="295"/>
      <c r="P1525" s="314"/>
      <c r="Q1525" s="328" t="str">
        <f>_xlfn.TEXTJOIN(" ",TRUE,Tabla135[[#This Row],[Actividad - Acción ¿Qué?
Inicia con verbo]],Tabla135[[#This Row],[Complemento
(Observaciones o desviaciones)]])</f>
        <v/>
      </c>
      <c r="R1525" s="295"/>
      <c r="S1525" s="327" t="str">
        <f>_xlfn.XLOOKUP(Tabla135[[#This Row],[Tipo de control]],Tabla7[Tipo de control],Tabla7[Peso],"",1)</f>
        <v/>
      </c>
      <c r="T1525" s="290" t="str">
        <f>_xlfn.XLOOKUP(Tabla135[[#This Row],[Tipo de control]],Tabla7[Tipo de control],Tabla7[Afectación matriz],"",1)</f>
        <v/>
      </c>
      <c r="U1525" s="295"/>
      <c r="V1525" s="327" t="str">
        <f>_xlfn.XLOOKUP(Tabla135[[#This Row],[Implementación]],Tabla11[Implementación],Tabla11[Peso],"",1)</f>
        <v/>
      </c>
      <c r="W1525" s="295"/>
      <c r="X1525" s="295"/>
      <c r="Y1525" s="295"/>
      <c r="Z1525" s="295"/>
      <c r="AA1525" s="310" t="str">
        <f>IFERROR(Tabla135[[#This Row],[Peso del control]]+Tabla135[[#This Row],[Peso de la implementación]],"")</f>
        <v/>
      </c>
      <c r="AB1525" s="310" t="str" cm="1">
        <f t="array" ref="AB1525">IFERROR(IF(Tabla135[[#This Row],[Registro diligenciado]]=TRUE,_xlfn.IFS(AND(Tabla135[[#This Row],[No. de Control]]=1,Tabla135[[#This Row],[Desplazamiento en la Matriz]]="Probabilidad"),D1525-(D1525*Tabla135[[#This Row],[Valor del control]]),AND(Tabla135[[#This Row],[No. de Control]]&gt;1,Tabla135[[#This Row],[Desplazamiento en la Matriz]]="Probabilidad"),AB1524-(AB1524*Tabla135[[#This Row],[Valor del control]]),AND(Tabla135[[#This Row],[No. de Control]]=1,Tabla135[[#This Row],[Desplazamiento en la Matriz]]="Impacto"),D1525,AND(Tabla135[[#This Row],[No. de Control]]&gt;1,Tabla135[[#This Row],[Desplazamiento en la Matriz]]="Impacto"),AB1524),""),"")</f>
        <v/>
      </c>
      <c r="AC1525" s="310" t="str" cm="1">
        <f t="array" ref="AC1525">IFERROR(IF(Tabla135[[#This Row],[Registro diligenciado]]=TRUE,_xlfn.IFS(AND(Tabla135[[#This Row],[No. de Control]]=1,Tabla135[[#This Row],[Desplazamiento en la Matriz]]="Impacto"),E1525-(E1525*Tabla135[[#This Row],[Valor del control]]),AND(Tabla135[[#This Row],[No. de Control]]&gt;1,Tabla135[[#This Row],[Desplazamiento en la Matriz]]="Impacto"),AC1524-(AC1524*Tabla135[[#This Row],[Valor del control]]),AND(Tabla135[[#This Row],[No. de Control]]=1,Tabla135[[#This Row],[Desplazamiento en la Matriz]]="Probabilidad"),E1525,AND(Tabla135[[#This Row],[No. de Control]]&gt;1,Tabla135[[#This Row],[Desplazamiento en la Matriz]]="Probabilidad"),AC1524),""),"")</f>
        <v/>
      </c>
      <c r="AD1525" s="310">
        <f>IFERROR(_xlfn.MINIFS(Tabla135[Probabilidad residual],Tabla135[Id Riesgo],Tabla135[[#This Row],[Id Riesgo]]),"")</f>
        <v>0</v>
      </c>
      <c r="AE1525" s="310">
        <f>IFERROR(_xlfn.MINIFS(Tabla135[Impacto residual],Tabla135[Id Riesgo],Tabla135[[#This Row],[Id Riesgo]]),"")</f>
        <v>0</v>
      </c>
      <c r="AF1525" s="310" t="str" cm="1">
        <f t="array" ref="AF152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25" s="310" t="str" cm="1">
        <f t="array" ref="AG152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2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25" s="213"/>
      <c r="AJ1525" s="727">
        <f>_xlfn.MINIFS(Tabla135[Probabilidad residual],Tabla135[Id Riesgo],Tabla135[[#This Row],[Id Riesgo]])</f>
        <v>0</v>
      </c>
      <c r="AK1525" s="727">
        <f>_xlfn.MINIFS(Tabla135[Impacto residual],Tabla135[Id Riesgo],Tabla135[[#This Row],[Id Riesgo]])</f>
        <v>0</v>
      </c>
      <c r="AL1525" s="727"/>
      <c r="AM1525" s="727"/>
      <c r="AN1525" s="213"/>
      <c r="AO1525" s="213"/>
      <c r="AP1525" s="213"/>
      <c r="AQ1525" s="213"/>
      <c r="AR1525" s="213"/>
      <c r="AS1525" s="213"/>
      <c r="AT1525" s="213"/>
      <c r="AU1525" s="213"/>
      <c r="AV1525" s="213"/>
      <c r="AW1525" s="213"/>
      <c r="AX1525" s="213"/>
      <c r="AY1525" s="213"/>
    </row>
    <row r="1526" spans="1:51" ht="14.6" x14ac:dyDescent="0.4">
      <c r="A1526" s="735" t="str">
        <f>Tabla135[[#This Row],[Id Riesgo]]</f>
        <v>RC152</v>
      </c>
      <c r="B1526" s="736" t="str">
        <f>Tabla135[[#This Row],[Riesgo]]</f>
        <v/>
      </c>
      <c r="C1526" s="742" t="b">
        <f>Tabla135[[#This Row],[Identificado en paso 1 y 2?]]</f>
        <v>0</v>
      </c>
      <c r="D1526" s="727" t="str">
        <f>_xlfn.XLOOKUP(Tabla135[[#This Row],[Id Riesgo]],Tabla13[Id Riesgo],Tabla13[Probabilidad],"",1)</f>
        <v/>
      </c>
      <c r="E1526" s="727" t="str">
        <f>IF(C1526=TRUE,_xlfn.XLOOKUP(Tabla135[[#This Row],[Id Riesgo]],Tabla13[Id Riesgo],Tabla13[Porcentaje Impacto],"",1),"")</f>
        <v/>
      </c>
      <c r="F1526" s="290" t="str">
        <f t="shared" si="151"/>
        <v>RC152</v>
      </c>
      <c r="G1526" s="415" t="b">
        <f>_xlfn.XLOOKUP(F1526,Tabla13[Id Riesgo],Tabla13[Registro diligenciado],FALSE,1)</f>
        <v>0</v>
      </c>
      <c r="H1526" s="290" t="str">
        <f>IF(G1526,_xlfn.XLOOKUP(F1526,Tabla6[Id Riesgo],Tabla6[DESCRIPCIÓN DEL RIESGO],FALSE,1),"")</f>
        <v/>
      </c>
      <c r="I1526" s="327" t="str">
        <f>_xlfn.XLOOKUP(Tabla135[[#This Row],[Id Riesgo]],Tabla13[Id Riesgo],Tabla13[Probabilidad])</f>
        <v/>
      </c>
      <c r="J1526" s="327" t="str">
        <f>_xlfn.XLOOKUP(Tabla135[[#This Row],[Id Riesgo]],Tabla13[Id Riesgo],Tabla13[Porcentaje Impacto],"",1)</f>
        <v/>
      </c>
      <c r="K1526" s="311">
        <v>5</v>
      </c>
      <c r="L1526" s="314"/>
      <c r="M1526" s="314"/>
      <c r="N1526" s="314"/>
      <c r="O1526" s="295"/>
      <c r="P1526" s="314"/>
      <c r="Q1526" s="328" t="str">
        <f>_xlfn.TEXTJOIN(" ",TRUE,Tabla135[[#This Row],[Actividad - Acción ¿Qué?
Inicia con verbo]],Tabla135[[#This Row],[Complemento
(Observaciones o desviaciones)]])</f>
        <v/>
      </c>
      <c r="R1526" s="295"/>
      <c r="S1526" s="327" t="str">
        <f>_xlfn.XLOOKUP(Tabla135[[#This Row],[Tipo de control]],Tabla7[Tipo de control],Tabla7[Peso],"",1)</f>
        <v/>
      </c>
      <c r="T1526" s="290" t="str">
        <f>_xlfn.XLOOKUP(Tabla135[[#This Row],[Tipo de control]],Tabla7[Tipo de control],Tabla7[Afectación matriz],"",1)</f>
        <v/>
      </c>
      <c r="U1526" s="295"/>
      <c r="V1526" s="327" t="str">
        <f>_xlfn.XLOOKUP(Tabla135[[#This Row],[Implementación]],Tabla11[Implementación],Tabla11[Peso],"",1)</f>
        <v/>
      </c>
      <c r="W1526" s="295"/>
      <c r="X1526" s="295"/>
      <c r="Y1526" s="295"/>
      <c r="Z1526" s="295"/>
      <c r="AA1526" s="310" t="str">
        <f>IFERROR(Tabla135[[#This Row],[Peso del control]]+Tabla135[[#This Row],[Peso de la implementación]],"")</f>
        <v/>
      </c>
      <c r="AB1526" s="310" t="str" cm="1">
        <f t="array" ref="AB1526">IFERROR(IF(Tabla135[[#This Row],[Registro diligenciado]]=TRUE,_xlfn.IFS(AND(Tabla135[[#This Row],[No. de Control]]=1,Tabla135[[#This Row],[Desplazamiento en la Matriz]]="Probabilidad"),D1526-(D1526*Tabla135[[#This Row],[Valor del control]]),AND(Tabla135[[#This Row],[No. de Control]]&gt;1,Tabla135[[#This Row],[Desplazamiento en la Matriz]]="Probabilidad"),AB1525-(AB1525*Tabla135[[#This Row],[Valor del control]]),AND(Tabla135[[#This Row],[No. de Control]]=1,Tabla135[[#This Row],[Desplazamiento en la Matriz]]="Impacto"),D1526,AND(Tabla135[[#This Row],[No. de Control]]&gt;1,Tabla135[[#This Row],[Desplazamiento en la Matriz]]="Impacto"),AB1525),""),"")</f>
        <v/>
      </c>
      <c r="AC1526" s="310" t="str" cm="1">
        <f t="array" ref="AC1526">IFERROR(IF(Tabla135[[#This Row],[Registro diligenciado]]=TRUE,_xlfn.IFS(AND(Tabla135[[#This Row],[No. de Control]]=1,Tabla135[[#This Row],[Desplazamiento en la Matriz]]="Impacto"),E1526-(E1526*Tabla135[[#This Row],[Valor del control]]),AND(Tabla135[[#This Row],[No. de Control]]&gt;1,Tabla135[[#This Row],[Desplazamiento en la Matriz]]="Impacto"),AC1525-(AC1525*Tabla135[[#This Row],[Valor del control]]),AND(Tabla135[[#This Row],[No. de Control]]=1,Tabla135[[#This Row],[Desplazamiento en la Matriz]]="Probabilidad"),E1526,AND(Tabla135[[#This Row],[No. de Control]]&gt;1,Tabla135[[#This Row],[Desplazamiento en la Matriz]]="Probabilidad"),AC1525),""),"")</f>
        <v/>
      </c>
      <c r="AD1526" s="310">
        <f>IFERROR(_xlfn.MINIFS(Tabla135[Probabilidad residual],Tabla135[Id Riesgo],Tabla135[[#This Row],[Id Riesgo]]),"")</f>
        <v>0</v>
      </c>
      <c r="AE1526" s="310">
        <f>IFERROR(_xlfn.MINIFS(Tabla135[Impacto residual],Tabla135[Id Riesgo],Tabla135[[#This Row],[Id Riesgo]]),"")</f>
        <v>0</v>
      </c>
      <c r="AF1526" s="310" t="str" cm="1">
        <f t="array" ref="AF152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26" s="310" t="str" cm="1">
        <f t="array" ref="AG152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2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26" s="213"/>
      <c r="AJ1526" s="727">
        <f>_xlfn.MINIFS(Tabla135[Probabilidad residual],Tabla135[Id Riesgo],Tabla135[[#This Row],[Id Riesgo]])</f>
        <v>0</v>
      </c>
      <c r="AK1526" s="727">
        <f>_xlfn.MINIFS(Tabla135[Impacto residual],Tabla135[Id Riesgo],Tabla135[[#This Row],[Id Riesgo]])</f>
        <v>0</v>
      </c>
      <c r="AL1526" s="727"/>
      <c r="AM1526" s="727"/>
      <c r="AN1526" s="213"/>
      <c r="AO1526" s="213"/>
      <c r="AP1526" s="213"/>
      <c r="AQ1526" s="213"/>
      <c r="AR1526" s="213"/>
      <c r="AS1526" s="213"/>
      <c r="AT1526" s="213"/>
      <c r="AU1526" s="213"/>
      <c r="AV1526" s="213"/>
      <c r="AW1526" s="213"/>
      <c r="AX1526" s="213"/>
      <c r="AY1526" s="213"/>
    </row>
    <row r="1527" spans="1:51" ht="14.6" x14ac:dyDescent="0.4">
      <c r="A1527" s="735" t="str">
        <f>Tabla135[[#This Row],[Id Riesgo]]</f>
        <v>RC152</v>
      </c>
      <c r="B1527" s="736" t="str">
        <f>Tabla135[[#This Row],[Riesgo]]</f>
        <v/>
      </c>
      <c r="C1527" s="742" t="b">
        <f>Tabla135[[#This Row],[Identificado en paso 1 y 2?]]</f>
        <v>0</v>
      </c>
      <c r="D1527" s="727" t="str">
        <f>_xlfn.XLOOKUP(Tabla135[[#This Row],[Id Riesgo]],Tabla13[Id Riesgo],Tabla13[Probabilidad],"",1)</f>
        <v/>
      </c>
      <c r="E1527" s="727" t="str">
        <f>IF(C1527=TRUE,_xlfn.XLOOKUP(Tabla135[[#This Row],[Id Riesgo]],Tabla13[Id Riesgo],Tabla13[Porcentaje Impacto],"",1),"")</f>
        <v/>
      </c>
      <c r="F1527" s="290" t="str">
        <f t="shared" si="151"/>
        <v>RC152</v>
      </c>
      <c r="G1527" s="415" t="b">
        <f>_xlfn.XLOOKUP(F1527,Tabla13[Id Riesgo],Tabla13[Registro diligenciado],FALSE,1)</f>
        <v>0</v>
      </c>
      <c r="H1527" s="290" t="str">
        <f>IF(G1527,_xlfn.XLOOKUP(F1527,Tabla6[Id Riesgo],Tabla6[DESCRIPCIÓN DEL RIESGO],FALSE,1),"")</f>
        <v/>
      </c>
      <c r="I1527" s="327" t="str">
        <f>_xlfn.XLOOKUP(Tabla135[[#This Row],[Id Riesgo]],Tabla13[Id Riesgo],Tabla13[Probabilidad])</f>
        <v/>
      </c>
      <c r="J1527" s="327" t="str">
        <f>_xlfn.XLOOKUP(Tabla135[[#This Row],[Id Riesgo]],Tabla13[Id Riesgo],Tabla13[Porcentaje Impacto],"",1)</f>
        <v/>
      </c>
      <c r="K1527" s="311">
        <v>6</v>
      </c>
      <c r="L1527" s="314"/>
      <c r="M1527" s="314"/>
      <c r="N1527" s="314"/>
      <c r="O1527" s="295"/>
      <c r="P1527" s="314"/>
      <c r="Q1527" s="328" t="str">
        <f>_xlfn.TEXTJOIN(" ",TRUE,Tabla135[[#This Row],[Actividad - Acción ¿Qué?
Inicia con verbo]],Tabla135[[#This Row],[Complemento
(Observaciones o desviaciones)]])</f>
        <v/>
      </c>
      <c r="R1527" s="295"/>
      <c r="S1527" s="327" t="str">
        <f>_xlfn.XLOOKUP(Tabla135[[#This Row],[Tipo de control]],Tabla7[Tipo de control],Tabla7[Peso],"",1)</f>
        <v/>
      </c>
      <c r="T1527" s="290" t="str">
        <f>_xlfn.XLOOKUP(Tabla135[[#This Row],[Tipo de control]],Tabla7[Tipo de control],Tabla7[Afectación matriz],"",1)</f>
        <v/>
      </c>
      <c r="U1527" s="295"/>
      <c r="V1527" s="327" t="str">
        <f>_xlfn.XLOOKUP(Tabla135[[#This Row],[Implementación]],Tabla11[Implementación],Tabla11[Peso],"",1)</f>
        <v/>
      </c>
      <c r="W1527" s="295"/>
      <c r="X1527" s="295"/>
      <c r="Y1527" s="295"/>
      <c r="Z1527" s="295"/>
      <c r="AA1527" s="310" t="str">
        <f>IFERROR(Tabla135[[#This Row],[Peso del control]]+Tabla135[[#This Row],[Peso de la implementación]],"")</f>
        <v/>
      </c>
      <c r="AB1527" s="310" t="str" cm="1">
        <f t="array" ref="AB1527">IFERROR(IF(Tabla135[[#This Row],[Registro diligenciado]]=TRUE,_xlfn.IFS(AND(Tabla135[[#This Row],[No. de Control]]=1,Tabla135[[#This Row],[Desplazamiento en la Matriz]]="Probabilidad"),D1527-(D1527*Tabla135[[#This Row],[Valor del control]]),AND(Tabla135[[#This Row],[No. de Control]]&gt;1,Tabla135[[#This Row],[Desplazamiento en la Matriz]]="Probabilidad"),AB1526-(AB1526*Tabla135[[#This Row],[Valor del control]]),AND(Tabla135[[#This Row],[No. de Control]]=1,Tabla135[[#This Row],[Desplazamiento en la Matriz]]="Impacto"),D1527,AND(Tabla135[[#This Row],[No. de Control]]&gt;1,Tabla135[[#This Row],[Desplazamiento en la Matriz]]="Impacto"),AB1526),""),"")</f>
        <v/>
      </c>
      <c r="AC1527" s="310" t="str" cm="1">
        <f t="array" ref="AC1527">IFERROR(IF(Tabla135[[#This Row],[Registro diligenciado]]=TRUE,_xlfn.IFS(AND(Tabla135[[#This Row],[No. de Control]]=1,Tabla135[[#This Row],[Desplazamiento en la Matriz]]="Impacto"),E1527-(E1527*Tabla135[[#This Row],[Valor del control]]),AND(Tabla135[[#This Row],[No. de Control]]&gt;1,Tabla135[[#This Row],[Desplazamiento en la Matriz]]="Impacto"),AC1526-(AC1526*Tabla135[[#This Row],[Valor del control]]),AND(Tabla135[[#This Row],[No. de Control]]=1,Tabla135[[#This Row],[Desplazamiento en la Matriz]]="Probabilidad"),E1527,AND(Tabla135[[#This Row],[No. de Control]]&gt;1,Tabla135[[#This Row],[Desplazamiento en la Matriz]]="Probabilidad"),AC1526),""),"")</f>
        <v/>
      </c>
      <c r="AD1527" s="310">
        <f>IFERROR(_xlfn.MINIFS(Tabla135[Probabilidad residual],Tabla135[Id Riesgo],Tabla135[[#This Row],[Id Riesgo]]),"")</f>
        <v>0</v>
      </c>
      <c r="AE1527" s="310">
        <f>IFERROR(_xlfn.MINIFS(Tabla135[Impacto residual],Tabla135[Id Riesgo],Tabla135[[#This Row],[Id Riesgo]]),"")</f>
        <v>0</v>
      </c>
      <c r="AF1527" s="310" t="str" cm="1">
        <f t="array" ref="AF152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27" s="310" t="str" cm="1">
        <f t="array" ref="AG152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2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27" s="213"/>
      <c r="AJ1527" s="727">
        <f>_xlfn.MINIFS(Tabla135[Probabilidad residual],Tabla135[Id Riesgo],Tabla135[[#This Row],[Id Riesgo]])</f>
        <v>0</v>
      </c>
      <c r="AK1527" s="727">
        <f>_xlfn.MINIFS(Tabla135[Impacto residual],Tabla135[Id Riesgo],Tabla135[[#This Row],[Id Riesgo]])</f>
        <v>0</v>
      </c>
      <c r="AL1527" s="727"/>
      <c r="AM1527" s="727"/>
      <c r="AN1527" s="213"/>
      <c r="AO1527" s="213"/>
      <c r="AP1527" s="213"/>
      <c r="AQ1527" s="213"/>
      <c r="AR1527" s="213"/>
      <c r="AS1527" s="213"/>
      <c r="AT1527" s="213"/>
      <c r="AU1527" s="213"/>
      <c r="AV1527" s="213"/>
      <c r="AW1527" s="213"/>
      <c r="AX1527" s="213"/>
      <c r="AY1527" s="213"/>
    </row>
    <row r="1528" spans="1:51" ht="14.6" x14ac:dyDescent="0.4">
      <c r="A1528" s="735" t="str">
        <f>Tabla135[[#This Row],[Id Riesgo]]</f>
        <v>RC152</v>
      </c>
      <c r="B1528" s="736" t="str">
        <f>Tabla135[[#This Row],[Riesgo]]</f>
        <v/>
      </c>
      <c r="C1528" s="742" t="b">
        <f>Tabla135[[#This Row],[Identificado en paso 1 y 2?]]</f>
        <v>0</v>
      </c>
      <c r="D1528" s="727" t="str">
        <f>_xlfn.XLOOKUP(Tabla135[[#This Row],[Id Riesgo]],Tabla13[Id Riesgo],Tabla13[Probabilidad],"",1)</f>
        <v/>
      </c>
      <c r="E1528" s="727" t="str">
        <f>IF(C1528=TRUE,_xlfn.XLOOKUP(Tabla135[[#This Row],[Id Riesgo]],Tabla13[Id Riesgo],Tabla13[Porcentaje Impacto],"",1),"")</f>
        <v/>
      </c>
      <c r="F1528" s="290" t="str">
        <f t="shared" si="151"/>
        <v>RC152</v>
      </c>
      <c r="G1528" s="415" t="b">
        <f>_xlfn.XLOOKUP(F1528,Tabla13[Id Riesgo],Tabla13[Registro diligenciado],FALSE,1)</f>
        <v>0</v>
      </c>
      <c r="H1528" s="290" t="str">
        <f>IF(G1528,_xlfn.XLOOKUP(F1528,Tabla6[Id Riesgo],Tabla6[DESCRIPCIÓN DEL RIESGO],FALSE,1),"")</f>
        <v/>
      </c>
      <c r="I1528" s="327" t="str">
        <f>_xlfn.XLOOKUP(Tabla135[[#This Row],[Id Riesgo]],Tabla13[Id Riesgo],Tabla13[Probabilidad])</f>
        <v/>
      </c>
      <c r="J1528" s="327" t="str">
        <f>_xlfn.XLOOKUP(Tabla135[[#This Row],[Id Riesgo]],Tabla13[Id Riesgo],Tabla13[Porcentaje Impacto],"",1)</f>
        <v/>
      </c>
      <c r="K1528" s="311">
        <v>7</v>
      </c>
      <c r="L1528" s="314"/>
      <c r="M1528" s="314"/>
      <c r="N1528" s="314"/>
      <c r="O1528" s="295"/>
      <c r="P1528" s="314"/>
      <c r="Q1528" s="328" t="str">
        <f>_xlfn.TEXTJOIN(" ",TRUE,Tabla135[[#This Row],[Actividad - Acción ¿Qué?
Inicia con verbo]],Tabla135[[#This Row],[Complemento
(Observaciones o desviaciones)]])</f>
        <v/>
      </c>
      <c r="R1528" s="295"/>
      <c r="S1528" s="327" t="str">
        <f>_xlfn.XLOOKUP(Tabla135[[#This Row],[Tipo de control]],Tabla7[Tipo de control],Tabla7[Peso],"",1)</f>
        <v/>
      </c>
      <c r="T1528" s="290" t="str">
        <f>_xlfn.XLOOKUP(Tabla135[[#This Row],[Tipo de control]],Tabla7[Tipo de control],Tabla7[Afectación matriz],"",1)</f>
        <v/>
      </c>
      <c r="U1528" s="295"/>
      <c r="V1528" s="327" t="str">
        <f>_xlfn.XLOOKUP(Tabla135[[#This Row],[Implementación]],Tabla11[Implementación],Tabla11[Peso],"",1)</f>
        <v/>
      </c>
      <c r="W1528" s="295"/>
      <c r="X1528" s="295"/>
      <c r="Y1528" s="295"/>
      <c r="Z1528" s="295"/>
      <c r="AA1528" s="310" t="str">
        <f>IFERROR(Tabla135[[#This Row],[Peso del control]]+Tabla135[[#This Row],[Peso de la implementación]],"")</f>
        <v/>
      </c>
      <c r="AB1528" s="310" t="str" cm="1">
        <f t="array" ref="AB1528">IFERROR(IF(Tabla135[[#This Row],[Registro diligenciado]]=TRUE,_xlfn.IFS(AND(Tabla135[[#This Row],[No. de Control]]=1,Tabla135[[#This Row],[Desplazamiento en la Matriz]]="Probabilidad"),D1528-(D1528*Tabla135[[#This Row],[Valor del control]]),AND(Tabla135[[#This Row],[No. de Control]]&gt;1,Tabla135[[#This Row],[Desplazamiento en la Matriz]]="Probabilidad"),AB1527-(AB1527*Tabla135[[#This Row],[Valor del control]]),AND(Tabla135[[#This Row],[No. de Control]]=1,Tabla135[[#This Row],[Desplazamiento en la Matriz]]="Impacto"),D1528,AND(Tabla135[[#This Row],[No. de Control]]&gt;1,Tabla135[[#This Row],[Desplazamiento en la Matriz]]="Impacto"),AB1527),""),"")</f>
        <v/>
      </c>
      <c r="AC1528" s="310" t="str" cm="1">
        <f t="array" ref="AC1528">IFERROR(IF(Tabla135[[#This Row],[Registro diligenciado]]=TRUE,_xlfn.IFS(AND(Tabla135[[#This Row],[No. de Control]]=1,Tabla135[[#This Row],[Desplazamiento en la Matriz]]="Impacto"),E1528-(E1528*Tabla135[[#This Row],[Valor del control]]),AND(Tabla135[[#This Row],[No. de Control]]&gt;1,Tabla135[[#This Row],[Desplazamiento en la Matriz]]="Impacto"),AC1527-(AC1527*Tabla135[[#This Row],[Valor del control]]),AND(Tabla135[[#This Row],[No. de Control]]=1,Tabla135[[#This Row],[Desplazamiento en la Matriz]]="Probabilidad"),E1528,AND(Tabla135[[#This Row],[No. de Control]]&gt;1,Tabla135[[#This Row],[Desplazamiento en la Matriz]]="Probabilidad"),AC1527),""),"")</f>
        <v/>
      </c>
      <c r="AD1528" s="310">
        <f>IFERROR(_xlfn.MINIFS(Tabla135[Probabilidad residual],Tabla135[Id Riesgo],Tabla135[[#This Row],[Id Riesgo]]),"")</f>
        <v>0</v>
      </c>
      <c r="AE1528" s="310">
        <f>IFERROR(_xlfn.MINIFS(Tabla135[Impacto residual],Tabla135[Id Riesgo],Tabla135[[#This Row],[Id Riesgo]]),"")</f>
        <v>0</v>
      </c>
      <c r="AF1528" s="310" t="str" cm="1">
        <f t="array" ref="AF152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28" s="310" t="str" cm="1">
        <f t="array" ref="AG152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2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28" s="213"/>
      <c r="AJ1528" s="727">
        <f>_xlfn.MINIFS(Tabla135[Probabilidad residual],Tabla135[Id Riesgo],Tabla135[[#This Row],[Id Riesgo]])</f>
        <v>0</v>
      </c>
      <c r="AK1528" s="727">
        <f>_xlfn.MINIFS(Tabla135[Impacto residual],Tabla135[Id Riesgo],Tabla135[[#This Row],[Id Riesgo]])</f>
        <v>0</v>
      </c>
      <c r="AL1528" s="727"/>
      <c r="AM1528" s="727"/>
      <c r="AN1528" s="213"/>
      <c r="AO1528" s="213"/>
      <c r="AP1528" s="213"/>
      <c r="AQ1528" s="213"/>
      <c r="AR1528" s="213"/>
      <c r="AS1528" s="213"/>
      <c r="AT1528" s="213"/>
      <c r="AU1528" s="213"/>
      <c r="AV1528" s="213"/>
      <c r="AW1528" s="213"/>
      <c r="AX1528" s="213"/>
      <c r="AY1528" s="213"/>
    </row>
    <row r="1529" spans="1:51" ht="14.6" x14ac:dyDescent="0.4">
      <c r="A1529" s="735" t="str">
        <f>Tabla135[[#This Row],[Id Riesgo]]</f>
        <v>RC152</v>
      </c>
      <c r="B1529" s="736" t="str">
        <f>Tabla135[[#This Row],[Riesgo]]</f>
        <v/>
      </c>
      <c r="C1529" s="742" t="b">
        <f>Tabla135[[#This Row],[Identificado en paso 1 y 2?]]</f>
        <v>0</v>
      </c>
      <c r="D1529" s="727" t="str">
        <f>_xlfn.XLOOKUP(Tabla135[[#This Row],[Id Riesgo]],Tabla13[Id Riesgo],Tabla13[Probabilidad],"",1)</f>
        <v/>
      </c>
      <c r="E1529" s="727" t="str">
        <f>IF(C1529=TRUE,_xlfn.XLOOKUP(Tabla135[[#This Row],[Id Riesgo]],Tabla13[Id Riesgo],Tabla13[Porcentaje Impacto],"",1),"")</f>
        <v/>
      </c>
      <c r="F1529" s="290" t="str">
        <f t="shared" si="151"/>
        <v>RC152</v>
      </c>
      <c r="G1529" s="415" t="b">
        <f>_xlfn.XLOOKUP(F1529,Tabla13[Id Riesgo],Tabla13[Registro diligenciado],FALSE,1)</f>
        <v>0</v>
      </c>
      <c r="H1529" s="290" t="str">
        <f>IF(G1529,_xlfn.XLOOKUP(F1529,Tabla6[Id Riesgo],Tabla6[DESCRIPCIÓN DEL RIESGO],FALSE,1),"")</f>
        <v/>
      </c>
      <c r="I1529" s="327" t="str">
        <f>_xlfn.XLOOKUP(Tabla135[[#This Row],[Id Riesgo]],Tabla13[Id Riesgo],Tabla13[Probabilidad])</f>
        <v/>
      </c>
      <c r="J1529" s="327" t="str">
        <f>_xlfn.XLOOKUP(Tabla135[[#This Row],[Id Riesgo]],Tabla13[Id Riesgo],Tabla13[Porcentaje Impacto],"",1)</f>
        <v/>
      </c>
      <c r="K1529" s="311">
        <v>8</v>
      </c>
      <c r="L1529" s="314"/>
      <c r="M1529" s="314"/>
      <c r="N1529" s="314"/>
      <c r="O1529" s="295"/>
      <c r="P1529" s="314"/>
      <c r="Q1529" s="328" t="str">
        <f>_xlfn.TEXTJOIN(" ",TRUE,Tabla135[[#This Row],[Actividad - Acción ¿Qué?
Inicia con verbo]],Tabla135[[#This Row],[Complemento
(Observaciones o desviaciones)]])</f>
        <v/>
      </c>
      <c r="R1529" s="295"/>
      <c r="S1529" s="327" t="str">
        <f>_xlfn.XLOOKUP(Tabla135[[#This Row],[Tipo de control]],Tabla7[Tipo de control],Tabla7[Peso],"",1)</f>
        <v/>
      </c>
      <c r="T1529" s="290" t="str">
        <f>_xlfn.XLOOKUP(Tabla135[[#This Row],[Tipo de control]],Tabla7[Tipo de control],Tabla7[Afectación matriz],"",1)</f>
        <v/>
      </c>
      <c r="U1529" s="295"/>
      <c r="V1529" s="327" t="str">
        <f>_xlfn.XLOOKUP(Tabla135[[#This Row],[Implementación]],Tabla11[Implementación],Tabla11[Peso],"",1)</f>
        <v/>
      </c>
      <c r="W1529" s="295"/>
      <c r="X1529" s="295"/>
      <c r="Y1529" s="295"/>
      <c r="Z1529" s="295"/>
      <c r="AA1529" s="310" t="str">
        <f>IFERROR(Tabla135[[#This Row],[Peso del control]]+Tabla135[[#This Row],[Peso de la implementación]],"")</f>
        <v/>
      </c>
      <c r="AB1529" s="310" t="str" cm="1">
        <f t="array" ref="AB1529">IFERROR(IF(Tabla135[[#This Row],[Registro diligenciado]]=TRUE,_xlfn.IFS(AND(Tabla135[[#This Row],[No. de Control]]=1,Tabla135[[#This Row],[Desplazamiento en la Matriz]]="Probabilidad"),D1529-(D1529*Tabla135[[#This Row],[Valor del control]]),AND(Tabla135[[#This Row],[No. de Control]]&gt;1,Tabla135[[#This Row],[Desplazamiento en la Matriz]]="Probabilidad"),AB1528-(AB1528*Tabla135[[#This Row],[Valor del control]]),AND(Tabla135[[#This Row],[No. de Control]]=1,Tabla135[[#This Row],[Desplazamiento en la Matriz]]="Impacto"),D1529,AND(Tabla135[[#This Row],[No. de Control]]&gt;1,Tabla135[[#This Row],[Desplazamiento en la Matriz]]="Impacto"),AB1528),""),"")</f>
        <v/>
      </c>
      <c r="AC1529" s="310" t="str" cm="1">
        <f t="array" ref="AC1529">IFERROR(IF(Tabla135[[#This Row],[Registro diligenciado]]=TRUE,_xlfn.IFS(AND(Tabla135[[#This Row],[No. de Control]]=1,Tabla135[[#This Row],[Desplazamiento en la Matriz]]="Impacto"),E1529-(E1529*Tabla135[[#This Row],[Valor del control]]),AND(Tabla135[[#This Row],[No. de Control]]&gt;1,Tabla135[[#This Row],[Desplazamiento en la Matriz]]="Impacto"),AC1528-(AC1528*Tabla135[[#This Row],[Valor del control]]),AND(Tabla135[[#This Row],[No. de Control]]=1,Tabla135[[#This Row],[Desplazamiento en la Matriz]]="Probabilidad"),E1529,AND(Tabla135[[#This Row],[No. de Control]]&gt;1,Tabla135[[#This Row],[Desplazamiento en la Matriz]]="Probabilidad"),AC1528),""),"")</f>
        <v/>
      </c>
      <c r="AD1529" s="310">
        <f>IFERROR(_xlfn.MINIFS(Tabla135[Probabilidad residual],Tabla135[Id Riesgo],Tabla135[[#This Row],[Id Riesgo]]),"")</f>
        <v>0</v>
      </c>
      <c r="AE1529" s="310">
        <f>IFERROR(_xlfn.MINIFS(Tabla135[Impacto residual],Tabla135[Id Riesgo],Tabla135[[#This Row],[Id Riesgo]]),"")</f>
        <v>0</v>
      </c>
      <c r="AF1529" s="310" t="str" cm="1">
        <f t="array" ref="AF152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29" s="310" t="str" cm="1">
        <f t="array" ref="AG152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2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29" s="213"/>
      <c r="AJ1529" s="727">
        <f>_xlfn.MINIFS(Tabla135[Probabilidad residual],Tabla135[Id Riesgo],Tabla135[[#This Row],[Id Riesgo]])</f>
        <v>0</v>
      </c>
      <c r="AK1529" s="727">
        <f>_xlfn.MINIFS(Tabla135[Impacto residual],Tabla135[Id Riesgo],Tabla135[[#This Row],[Id Riesgo]])</f>
        <v>0</v>
      </c>
      <c r="AL1529" s="727"/>
      <c r="AM1529" s="727"/>
      <c r="AN1529" s="213"/>
      <c r="AO1529" s="213"/>
      <c r="AP1529" s="213"/>
      <c r="AQ1529" s="213"/>
      <c r="AR1529" s="213"/>
      <c r="AS1529" s="213"/>
      <c r="AT1529" s="213"/>
      <c r="AU1529" s="213"/>
      <c r="AV1529" s="213"/>
      <c r="AW1529" s="213"/>
      <c r="AX1529" s="213"/>
      <c r="AY1529" s="213"/>
    </row>
    <row r="1530" spans="1:51" ht="14.6" x14ac:dyDescent="0.4">
      <c r="A1530" s="735" t="str">
        <f>Tabla135[[#This Row],[Id Riesgo]]</f>
        <v>RC152</v>
      </c>
      <c r="B1530" s="736" t="str">
        <f>Tabla135[[#This Row],[Riesgo]]</f>
        <v/>
      </c>
      <c r="C1530" s="742" t="b">
        <f>Tabla135[[#This Row],[Identificado en paso 1 y 2?]]</f>
        <v>0</v>
      </c>
      <c r="D1530" s="727" t="str">
        <f>_xlfn.XLOOKUP(Tabla135[[#This Row],[Id Riesgo]],Tabla13[Id Riesgo],Tabla13[Probabilidad],"",1)</f>
        <v/>
      </c>
      <c r="E1530" s="727" t="str">
        <f>IF(C1530=TRUE,_xlfn.XLOOKUP(Tabla135[[#This Row],[Id Riesgo]],Tabla13[Id Riesgo],Tabla13[Porcentaje Impacto],"",1),"")</f>
        <v/>
      </c>
      <c r="F1530" s="290" t="str">
        <f t="shared" si="151"/>
        <v>RC152</v>
      </c>
      <c r="G1530" s="415" t="b">
        <f>_xlfn.XLOOKUP(F1530,Tabla13[Id Riesgo],Tabla13[Registro diligenciado],FALSE,1)</f>
        <v>0</v>
      </c>
      <c r="H1530" s="290" t="str">
        <f>IF(G1530,_xlfn.XLOOKUP(F1530,Tabla6[Id Riesgo],Tabla6[DESCRIPCIÓN DEL RIESGO],FALSE,1),"")</f>
        <v/>
      </c>
      <c r="I1530" s="327" t="str">
        <f>_xlfn.XLOOKUP(Tabla135[[#This Row],[Id Riesgo]],Tabla13[Id Riesgo],Tabla13[Probabilidad])</f>
        <v/>
      </c>
      <c r="J1530" s="327" t="str">
        <f>_xlfn.XLOOKUP(Tabla135[[#This Row],[Id Riesgo]],Tabla13[Id Riesgo],Tabla13[Porcentaje Impacto],"",1)</f>
        <v/>
      </c>
      <c r="K1530" s="311">
        <v>9</v>
      </c>
      <c r="L1530" s="314"/>
      <c r="M1530" s="314"/>
      <c r="N1530" s="314"/>
      <c r="O1530" s="295"/>
      <c r="P1530" s="314"/>
      <c r="Q1530" s="328" t="str">
        <f>_xlfn.TEXTJOIN(" ",TRUE,Tabla135[[#This Row],[Actividad - Acción ¿Qué?
Inicia con verbo]],Tabla135[[#This Row],[Complemento
(Observaciones o desviaciones)]])</f>
        <v/>
      </c>
      <c r="R1530" s="295"/>
      <c r="S1530" s="327" t="str">
        <f>_xlfn.XLOOKUP(Tabla135[[#This Row],[Tipo de control]],Tabla7[Tipo de control],Tabla7[Peso],"",1)</f>
        <v/>
      </c>
      <c r="T1530" s="290" t="str">
        <f>_xlfn.XLOOKUP(Tabla135[[#This Row],[Tipo de control]],Tabla7[Tipo de control],Tabla7[Afectación matriz],"",1)</f>
        <v/>
      </c>
      <c r="U1530" s="295"/>
      <c r="V1530" s="327" t="str">
        <f>_xlfn.XLOOKUP(Tabla135[[#This Row],[Implementación]],Tabla11[Implementación],Tabla11[Peso],"",1)</f>
        <v/>
      </c>
      <c r="W1530" s="295"/>
      <c r="X1530" s="295"/>
      <c r="Y1530" s="295"/>
      <c r="Z1530" s="295"/>
      <c r="AA1530" s="310" t="str">
        <f>IFERROR(Tabla135[[#This Row],[Peso del control]]+Tabla135[[#This Row],[Peso de la implementación]],"")</f>
        <v/>
      </c>
      <c r="AB1530" s="310" t="str" cm="1">
        <f t="array" ref="AB1530">IFERROR(IF(Tabla135[[#This Row],[Registro diligenciado]]=TRUE,_xlfn.IFS(AND(Tabla135[[#This Row],[No. de Control]]=1,Tabla135[[#This Row],[Desplazamiento en la Matriz]]="Probabilidad"),D1530-(D1530*Tabla135[[#This Row],[Valor del control]]),AND(Tabla135[[#This Row],[No. de Control]]&gt;1,Tabla135[[#This Row],[Desplazamiento en la Matriz]]="Probabilidad"),AB1529-(AB1529*Tabla135[[#This Row],[Valor del control]]),AND(Tabla135[[#This Row],[No. de Control]]=1,Tabla135[[#This Row],[Desplazamiento en la Matriz]]="Impacto"),D1530,AND(Tabla135[[#This Row],[No. de Control]]&gt;1,Tabla135[[#This Row],[Desplazamiento en la Matriz]]="Impacto"),AB1529),""),"")</f>
        <v/>
      </c>
      <c r="AC1530" s="310" t="str" cm="1">
        <f t="array" ref="AC1530">IFERROR(IF(Tabla135[[#This Row],[Registro diligenciado]]=TRUE,_xlfn.IFS(AND(Tabla135[[#This Row],[No. de Control]]=1,Tabla135[[#This Row],[Desplazamiento en la Matriz]]="Impacto"),E1530-(E1530*Tabla135[[#This Row],[Valor del control]]),AND(Tabla135[[#This Row],[No. de Control]]&gt;1,Tabla135[[#This Row],[Desplazamiento en la Matriz]]="Impacto"),AC1529-(AC1529*Tabla135[[#This Row],[Valor del control]]),AND(Tabla135[[#This Row],[No. de Control]]=1,Tabla135[[#This Row],[Desplazamiento en la Matriz]]="Probabilidad"),E1530,AND(Tabla135[[#This Row],[No. de Control]]&gt;1,Tabla135[[#This Row],[Desplazamiento en la Matriz]]="Probabilidad"),AC1529),""),"")</f>
        <v/>
      </c>
      <c r="AD1530" s="310">
        <f>IFERROR(_xlfn.MINIFS(Tabla135[Probabilidad residual],Tabla135[Id Riesgo],Tabla135[[#This Row],[Id Riesgo]]),"")</f>
        <v>0</v>
      </c>
      <c r="AE1530" s="310">
        <f>IFERROR(_xlfn.MINIFS(Tabla135[Impacto residual],Tabla135[Id Riesgo],Tabla135[[#This Row],[Id Riesgo]]),"")</f>
        <v>0</v>
      </c>
      <c r="AF1530" s="310" t="str" cm="1">
        <f t="array" ref="AF153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30" s="310" t="str" cm="1">
        <f t="array" ref="AG153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3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30" s="213"/>
      <c r="AJ1530" s="727">
        <f>_xlfn.MINIFS(Tabla135[Probabilidad residual],Tabla135[Id Riesgo],Tabla135[[#This Row],[Id Riesgo]])</f>
        <v>0</v>
      </c>
      <c r="AK1530" s="727">
        <f>_xlfn.MINIFS(Tabla135[Impacto residual],Tabla135[Id Riesgo],Tabla135[[#This Row],[Id Riesgo]])</f>
        <v>0</v>
      </c>
      <c r="AL1530" s="727"/>
      <c r="AM1530" s="727"/>
      <c r="AN1530" s="213"/>
      <c r="AO1530" s="213"/>
      <c r="AP1530" s="213"/>
      <c r="AQ1530" s="213"/>
      <c r="AR1530" s="213"/>
      <c r="AS1530" s="213"/>
      <c r="AT1530" s="213"/>
      <c r="AU1530" s="213"/>
      <c r="AV1530" s="213"/>
      <c r="AW1530" s="213"/>
      <c r="AX1530" s="213"/>
      <c r="AY1530" s="213"/>
    </row>
    <row r="1531" spans="1:51" ht="14.6" x14ac:dyDescent="0.4">
      <c r="A1531" s="735" t="str">
        <f>Tabla135[[#This Row],[Id Riesgo]]</f>
        <v>RC152</v>
      </c>
      <c r="B1531" s="736" t="str">
        <f>Tabla135[[#This Row],[Riesgo]]</f>
        <v/>
      </c>
      <c r="C1531" s="742" t="b">
        <f>Tabla135[[#This Row],[Identificado en paso 1 y 2?]]</f>
        <v>0</v>
      </c>
      <c r="D1531" s="727" t="str">
        <f>_xlfn.XLOOKUP(Tabla135[[#This Row],[Id Riesgo]],Tabla13[Id Riesgo],Tabla13[Probabilidad],"",1)</f>
        <v/>
      </c>
      <c r="E1531" s="727" t="str">
        <f>IF(C1531=TRUE,_xlfn.XLOOKUP(Tabla135[[#This Row],[Id Riesgo]],Tabla13[Id Riesgo],Tabla13[Porcentaje Impacto],"",1),"")</f>
        <v/>
      </c>
      <c r="F1531" s="290" t="str">
        <f t="shared" si="151"/>
        <v>RC152</v>
      </c>
      <c r="G1531" s="415" t="b">
        <f>_xlfn.XLOOKUP(F1531,Tabla13[Id Riesgo],Tabla13[Registro diligenciado],FALSE,1)</f>
        <v>0</v>
      </c>
      <c r="H1531" s="290" t="str">
        <f>IF(G1531,_xlfn.XLOOKUP(F1531,Tabla6[Id Riesgo],Tabla6[DESCRIPCIÓN DEL RIESGO],FALSE,1),"")</f>
        <v/>
      </c>
      <c r="I1531" s="327" t="str">
        <f>_xlfn.XLOOKUP(Tabla135[[#This Row],[Id Riesgo]],Tabla13[Id Riesgo],Tabla13[Probabilidad])</f>
        <v/>
      </c>
      <c r="J1531" s="327" t="str">
        <f>_xlfn.XLOOKUP(Tabla135[[#This Row],[Id Riesgo]],Tabla13[Id Riesgo],Tabla13[Porcentaje Impacto],"",1)</f>
        <v/>
      </c>
      <c r="K1531" s="311">
        <v>10</v>
      </c>
      <c r="L1531" s="314"/>
      <c r="M1531" s="314"/>
      <c r="N1531" s="314"/>
      <c r="O1531" s="295"/>
      <c r="P1531" s="314"/>
      <c r="Q1531" s="328" t="str">
        <f>_xlfn.TEXTJOIN(" ",TRUE,Tabla135[[#This Row],[Actividad - Acción ¿Qué?
Inicia con verbo]],Tabla135[[#This Row],[Complemento
(Observaciones o desviaciones)]])</f>
        <v/>
      </c>
      <c r="R1531" s="295"/>
      <c r="S1531" s="327" t="str">
        <f>_xlfn.XLOOKUP(Tabla135[[#This Row],[Tipo de control]],Tabla7[Tipo de control],Tabla7[Peso],"",1)</f>
        <v/>
      </c>
      <c r="T1531" s="290" t="str">
        <f>_xlfn.XLOOKUP(Tabla135[[#This Row],[Tipo de control]],Tabla7[Tipo de control],Tabla7[Afectación matriz],"",1)</f>
        <v/>
      </c>
      <c r="U1531" s="295"/>
      <c r="V1531" s="327" t="str">
        <f>_xlfn.XLOOKUP(Tabla135[[#This Row],[Implementación]],Tabla11[Implementación],Tabla11[Peso],"",1)</f>
        <v/>
      </c>
      <c r="W1531" s="295"/>
      <c r="X1531" s="295"/>
      <c r="Y1531" s="295"/>
      <c r="Z1531" s="295"/>
      <c r="AA1531" s="310" t="str">
        <f>IFERROR(Tabla135[[#This Row],[Peso del control]]+Tabla135[[#This Row],[Peso de la implementación]],"")</f>
        <v/>
      </c>
      <c r="AB1531" s="310" t="str" cm="1">
        <f t="array" ref="AB1531">IFERROR(IF(Tabla135[[#This Row],[Registro diligenciado]]=TRUE,_xlfn.IFS(AND(Tabla135[[#This Row],[No. de Control]]=1,Tabla135[[#This Row],[Desplazamiento en la Matriz]]="Probabilidad"),D1531-(D1531*Tabla135[[#This Row],[Valor del control]]),AND(Tabla135[[#This Row],[No. de Control]]&gt;1,Tabla135[[#This Row],[Desplazamiento en la Matriz]]="Probabilidad"),AB1530-(AB1530*Tabla135[[#This Row],[Valor del control]]),AND(Tabla135[[#This Row],[No. de Control]]=1,Tabla135[[#This Row],[Desplazamiento en la Matriz]]="Impacto"),D1531,AND(Tabla135[[#This Row],[No. de Control]]&gt;1,Tabla135[[#This Row],[Desplazamiento en la Matriz]]="Impacto"),AB1530),""),"")</f>
        <v/>
      </c>
      <c r="AC1531" s="310" t="str" cm="1">
        <f t="array" ref="AC1531">IFERROR(IF(Tabla135[[#This Row],[Registro diligenciado]]=TRUE,_xlfn.IFS(AND(Tabla135[[#This Row],[No. de Control]]=1,Tabla135[[#This Row],[Desplazamiento en la Matriz]]="Impacto"),E1531-(E1531*Tabla135[[#This Row],[Valor del control]]),AND(Tabla135[[#This Row],[No. de Control]]&gt;1,Tabla135[[#This Row],[Desplazamiento en la Matriz]]="Impacto"),AC1530-(AC1530*Tabla135[[#This Row],[Valor del control]]),AND(Tabla135[[#This Row],[No. de Control]]=1,Tabla135[[#This Row],[Desplazamiento en la Matriz]]="Probabilidad"),E1531,AND(Tabla135[[#This Row],[No. de Control]]&gt;1,Tabla135[[#This Row],[Desplazamiento en la Matriz]]="Probabilidad"),AC1530),""),"")</f>
        <v/>
      </c>
      <c r="AD1531" s="310">
        <f>IFERROR(_xlfn.MINIFS(Tabla135[Probabilidad residual],Tabla135[Id Riesgo],Tabla135[[#This Row],[Id Riesgo]]),"")</f>
        <v>0</v>
      </c>
      <c r="AE1531" s="310">
        <f>IFERROR(_xlfn.MINIFS(Tabla135[Impacto residual],Tabla135[Id Riesgo],Tabla135[[#This Row],[Id Riesgo]]),"")</f>
        <v>0</v>
      </c>
      <c r="AF1531" s="310" t="str" cm="1">
        <f t="array" ref="AF153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31" s="310" t="str" cm="1">
        <f t="array" ref="AG153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3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31" s="213"/>
      <c r="AJ1531" s="727">
        <f>_xlfn.MINIFS(Tabla135[Probabilidad residual],Tabla135[Id Riesgo],Tabla135[[#This Row],[Id Riesgo]])</f>
        <v>0</v>
      </c>
      <c r="AK1531" s="727">
        <f>_xlfn.MINIFS(Tabla135[Impacto residual],Tabla135[Id Riesgo],Tabla135[[#This Row],[Id Riesgo]])</f>
        <v>0</v>
      </c>
      <c r="AL1531" s="727"/>
      <c r="AM1531" s="727"/>
      <c r="AN1531" s="213"/>
      <c r="AO1531" s="213"/>
      <c r="AP1531" s="213"/>
      <c r="AQ1531" s="213"/>
      <c r="AR1531" s="213"/>
      <c r="AS1531" s="213"/>
      <c r="AT1531" s="213"/>
      <c r="AU1531" s="213"/>
      <c r="AV1531" s="213"/>
      <c r="AW1531" s="213"/>
      <c r="AX1531" s="213"/>
      <c r="AY1531" s="213"/>
    </row>
    <row r="1532" spans="1:51" ht="14.6" x14ac:dyDescent="0.4">
      <c r="A1532" s="735" t="str">
        <f>Tabla135[[#This Row],[Id Riesgo]]</f>
        <v>RC153</v>
      </c>
      <c r="B1532" s="736" t="str">
        <f>Tabla135[[#This Row],[Riesgo]]</f>
        <v/>
      </c>
      <c r="C1532" s="742" t="b">
        <f>Tabla135[[#This Row],[Identificado en paso 1 y 2?]]</f>
        <v>0</v>
      </c>
      <c r="D1532" s="727" t="str">
        <f>_xlfn.XLOOKUP(Tabla135[[#This Row],[Id Riesgo]],Tabla13[Id Riesgo],Tabla13[Probabilidad],"",1)</f>
        <v/>
      </c>
      <c r="E1532" s="727" t="str">
        <f>IF(C1532=TRUE,_xlfn.XLOOKUP(Tabla135[[#This Row],[Id Riesgo]],Tabla13[Id Riesgo],Tabla13[Porcentaje Impacto],"",1),"")</f>
        <v/>
      </c>
      <c r="F1532" s="290" t="s">
        <v>284</v>
      </c>
      <c r="G1532" s="415" t="b">
        <f>_xlfn.XLOOKUP(F1532,Tabla13[Id Riesgo],Tabla13[Registro diligenciado],FALSE,1)</f>
        <v>0</v>
      </c>
      <c r="H1532" s="290" t="str">
        <f>IF(G1532,_xlfn.XLOOKUP(F1532,Tabla6[Id Riesgo],Tabla6[DESCRIPCIÓN DEL RIESGO],FALSE,1),"")</f>
        <v/>
      </c>
      <c r="I1532" s="327" t="str">
        <f>_xlfn.XLOOKUP(Tabla135[[#This Row],[Id Riesgo]],Tabla13[Id Riesgo],Tabla13[Probabilidad])</f>
        <v/>
      </c>
      <c r="J1532" s="327" t="str">
        <f>_xlfn.XLOOKUP(Tabla135[[#This Row],[Id Riesgo]],Tabla13[Id Riesgo],Tabla13[Porcentaje Impacto],"",1)</f>
        <v/>
      </c>
      <c r="K1532" s="311">
        <v>1</v>
      </c>
      <c r="L1532" s="314"/>
      <c r="M1532" s="314"/>
      <c r="N1532" s="314"/>
      <c r="O1532" s="295"/>
      <c r="P1532" s="314"/>
      <c r="Q1532" s="328" t="str">
        <f>_xlfn.TEXTJOIN(" ",TRUE,Tabla135[[#This Row],[Actividad - Acción ¿Qué?
Inicia con verbo]],Tabla135[[#This Row],[Complemento
(Observaciones o desviaciones)]])</f>
        <v/>
      </c>
      <c r="R1532" s="295"/>
      <c r="S1532" s="327" t="str">
        <f>_xlfn.XLOOKUP(Tabla135[[#This Row],[Tipo de control]],Tabla7[Tipo de control],Tabla7[Peso],"",1)</f>
        <v/>
      </c>
      <c r="T1532" s="290" t="str">
        <f>_xlfn.XLOOKUP(Tabla135[[#This Row],[Tipo de control]],Tabla7[Tipo de control],Tabla7[Afectación matriz],"",1)</f>
        <v/>
      </c>
      <c r="U1532" s="295"/>
      <c r="V1532" s="327" t="str">
        <f>_xlfn.XLOOKUP(Tabla135[[#This Row],[Implementación]],Tabla11[Implementación],Tabla11[Peso],"",1)</f>
        <v/>
      </c>
      <c r="W1532" s="295"/>
      <c r="X1532" s="295"/>
      <c r="Y1532" s="295"/>
      <c r="Z1532" s="295"/>
      <c r="AA1532" s="310" t="str">
        <f>IFERROR(Tabla135[[#This Row],[Peso del control]]+Tabla135[[#This Row],[Peso de la implementación]],"")</f>
        <v/>
      </c>
      <c r="AB1532" s="310" t="str" cm="1">
        <f t="array" ref="AB1532">IFERROR(IF(Tabla135[[#This Row],[Registro diligenciado]]=TRUE,_xlfn.IFS(AND(Tabla135[[#This Row],[No. de Control]]=1,Tabla135[[#This Row],[Desplazamiento en la Matriz]]="Probabilidad"),D1532-(D1532*Tabla135[[#This Row],[Valor del control]]),AND(Tabla135[[#This Row],[No. de Control]]&gt;1,Tabla135[[#This Row],[Desplazamiento en la Matriz]]="Probabilidad"),AB1531-(AB1531*Tabla135[[#This Row],[Valor del control]]),AND(Tabla135[[#This Row],[No. de Control]]=1,Tabla135[[#This Row],[Desplazamiento en la Matriz]]="Impacto"),D1532,AND(Tabla135[[#This Row],[No. de Control]]&gt;1,Tabla135[[#This Row],[Desplazamiento en la Matriz]]="Impacto"),AB1531),""),"")</f>
        <v/>
      </c>
      <c r="AC1532" s="310" t="str" cm="1">
        <f t="array" ref="AC1532">IFERROR(IF(Tabla135[[#This Row],[Registro diligenciado]]=TRUE,_xlfn.IFS(AND(Tabla135[[#This Row],[No. de Control]]=1,Tabla135[[#This Row],[Desplazamiento en la Matriz]]="Impacto"),E1532-(E1532*Tabla135[[#This Row],[Valor del control]]),AND(Tabla135[[#This Row],[No. de Control]]&gt;1,Tabla135[[#This Row],[Desplazamiento en la Matriz]]="Impacto"),AC1531-(AC1531*Tabla135[[#This Row],[Valor del control]]),AND(Tabla135[[#This Row],[No. de Control]]=1,Tabla135[[#This Row],[Desplazamiento en la Matriz]]="Probabilidad"),E1532,AND(Tabla135[[#This Row],[No. de Control]]&gt;1,Tabla135[[#This Row],[Desplazamiento en la Matriz]]="Probabilidad"),AC1531),""),"")</f>
        <v/>
      </c>
      <c r="AD1532" s="310">
        <f>IFERROR(_xlfn.MINIFS(Tabla135[Probabilidad residual],Tabla135[Id Riesgo],Tabla135[[#This Row],[Id Riesgo]]),"")</f>
        <v>0</v>
      </c>
      <c r="AE1532" s="310">
        <f>IFERROR(_xlfn.MINIFS(Tabla135[Impacto residual],Tabla135[Id Riesgo],Tabla135[[#This Row],[Id Riesgo]]),"")</f>
        <v>0</v>
      </c>
      <c r="AF1532" s="310" t="str" cm="1">
        <f t="array" ref="AF153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32" s="310" t="str" cm="1">
        <f t="array" ref="AG153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3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32" s="213"/>
      <c r="AJ1532" s="727">
        <f>_xlfn.MINIFS(Tabla135[Probabilidad residual],Tabla135[Id Riesgo],Tabla135[[#This Row],[Id Riesgo]])</f>
        <v>0</v>
      </c>
      <c r="AK1532" s="727">
        <f>_xlfn.MINIFS(Tabla135[Impacto residual],Tabla135[Id Riesgo],Tabla135[[#This Row],[Id Riesgo]])</f>
        <v>0</v>
      </c>
      <c r="AL1532" s="727" t="str" cm="1">
        <f t="array" ref="AL1532">IFERROR(_xlfn.IFS(AND(AJ1532&gt;=CONFIGURACIÓN!$BF$6,AJ1532&lt;=CONFIGURACIÓN!$BG$6),CONFIGURACIÓN!$BE$6,AND(AJ1532&gt;=CONFIGURACIÓN!$BF$7,AJ1532&lt;=CONFIGURACIÓN!$BG$7),CONFIGURACIÓN!$BE$7,AND(AJ1532&gt;=CONFIGURACIÓN!$BF$8,AJ1532&lt;=CONFIGURACIÓN!$BG$8),CONFIGURACIÓN!$BE$8,AND(AJ1532&gt;=CONFIGURACIÓN!$BF$9,AJ1532&lt;=CONFIGURACIÓN!$BG$9),CONFIGURACIÓN!$BE$9,AND(AJ1532&gt;=CONFIGURACIÓN!$BF$10,AJ1532&lt;=CONFIGURACIÓN!$BG$10),CONFIGURACIÓN!$BE$10),"")</f>
        <v/>
      </c>
      <c r="AM1532" s="727" t="str" cm="1">
        <f t="array" ref="AM1532">IFERROR(_xlfn.IFS(AND(AK1532&gt;=CONFIGURACIÓN!$BJ$6,AK1532&lt;=CONFIGURACIÓN!$BK$6),CONFIGURACIÓN!$BI$6,AND(AK1532&gt;=CONFIGURACIÓN!$BJ$7,AK1532&lt;=CONFIGURACIÓN!$BK$7),CONFIGURACIÓN!$BI$7,AND(AK1532&gt;=CONFIGURACIÓN!$BJ$8,AK1532&lt;=CONFIGURACIÓN!$BK$8),CONFIGURACIÓN!$BI$8,AND(AK1532&gt;=CONFIGURACIÓN!$BJ$9,AK1532&lt;=CONFIGURACIÓN!$BK$9),CONFIGURACIÓN!$BI$9,AND(AK1532&gt;=CONFIGURACIÓN!$BJ$10,AK1532&lt;=CONFIGURACIÓN!$BK$10),CONFIGURACIÓN!$BI$10),"")</f>
        <v/>
      </c>
      <c r="AN1532" s="213"/>
      <c r="AO1532" s="213"/>
      <c r="AP1532" s="213"/>
      <c r="AQ1532" s="213"/>
      <c r="AR1532" s="213"/>
      <c r="AS1532" s="213"/>
      <c r="AT1532" s="213"/>
      <c r="AU1532" s="213"/>
      <c r="AV1532" s="213"/>
      <c r="AW1532" s="213"/>
      <c r="AX1532" s="213"/>
      <c r="AY1532" s="213"/>
    </row>
    <row r="1533" spans="1:51" ht="14.6" x14ac:dyDescent="0.4">
      <c r="A1533" s="735" t="str">
        <f>Tabla135[[#This Row],[Id Riesgo]]</f>
        <v>RC153</v>
      </c>
      <c r="B1533" s="736" t="str">
        <f>Tabla135[[#This Row],[Riesgo]]</f>
        <v/>
      </c>
      <c r="C1533" s="742" t="b">
        <f>Tabla135[[#This Row],[Identificado en paso 1 y 2?]]</f>
        <v>0</v>
      </c>
      <c r="D1533" s="727" t="str">
        <f>_xlfn.XLOOKUP(Tabla135[[#This Row],[Id Riesgo]],Tabla13[Id Riesgo],Tabla13[Probabilidad],"",1)</f>
        <v/>
      </c>
      <c r="E1533" s="727" t="str">
        <f>IF(C1533=TRUE,_xlfn.XLOOKUP(Tabla135[[#This Row],[Id Riesgo]],Tabla13[Id Riesgo],Tabla13[Porcentaje Impacto],"",1),"")</f>
        <v/>
      </c>
      <c r="F1533" s="290" t="str">
        <f t="shared" ref="F1533:F1541" si="152">F1532</f>
        <v>RC153</v>
      </c>
      <c r="G1533" s="415" t="b">
        <f>_xlfn.XLOOKUP(F1533,Tabla13[Id Riesgo],Tabla13[Registro diligenciado],FALSE,1)</f>
        <v>0</v>
      </c>
      <c r="H1533" s="290" t="str">
        <f>IF(G1533,_xlfn.XLOOKUP(F1533,Tabla6[Id Riesgo],Tabla6[DESCRIPCIÓN DEL RIESGO],FALSE,1),"")</f>
        <v/>
      </c>
      <c r="I1533" s="327" t="str">
        <f>_xlfn.XLOOKUP(Tabla135[[#This Row],[Id Riesgo]],Tabla13[Id Riesgo],Tabla13[Probabilidad])</f>
        <v/>
      </c>
      <c r="J1533" s="327" t="str">
        <f>_xlfn.XLOOKUP(Tabla135[[#This Row],[Id Riesgo]],Tabla13[Id Riesgo],Tabla13[Porcentaje Impacto],"",1)</f>
        <v/>
      </c>
      <c r="K1533" s="311">
        <v>2</v>
      </c>
      <c r="L1533" s="314"/>
      <c r="M1533" s="314"/>
      <c r="N1533" s="314"/>
      <c r="O1533" s="295"/>
      <c r="P1533" s="314"/>
      <c r="Q1533" s="328" t="str">
        <f>_xlfn.TEXTJOIN(" ",TRUE,Tabla135[[#This Row],[Actividad - Acción ¿Qué?
Inicia con verbo]],Tabla135[[#This Row],[Complemento
(Observaciones o desviaciones)]])</f>
        <v/>
      </c>
      <c r="R1533" s="295"/>
      <c r="S1533" s="327" t="str">
        <f>_xlfn.XLOOKUP(Tabla135[[#This Row],[Tipo de control]],Tabla7[Tipo de control],Tabla7[Peso],"",1)</f>
        <v/>
      </c>
      <c r="T1533" s="290" t="str">
        <f>_xlfn.XLOOKUP(Tabla135[[#This Row],[Tipo de control]],Tabla7[Tipo de control],Tabla7[Afectación matriz],"",1)</f>
        <v/>
      </c>
      <c r="U1533" s="295"/>
      <c r="V1533" s="327" t="str">
        <f>_xlfn.XLOOKUP(Tabla135[[#This Row],[Implementación]],Tabla11[Implementación],Tabla11[Peso],"",1)</f>
        <v/>
      </c>
      <c r="W1533" s="295"/>
      <c r="X1533" s="295"/>
      <c r="Y1533" s="295"/>
      <c r="Z1533" s="295"/>
      <c r="AA1533" s="310" t="str">
        <f>IFERROR(Tabla135[[#This Row],[Peso del control]]+Tabla135[[#This Row],[Peso de la implementación]],"")</f>
        <v/>
      </c>
      <c r="AB1533" s="310" t="str" cm="1">
        <f t="array" ref="AB1533">IFERROR(IF(Tabla135[[#This Row],[Registro diligenciado]]=TRUE,_xlfn.IFS(AND(Tabla135[[#This Row],[No. de Control]]=1,Tabla135[[#This Row],[Desplazamiento en la Matriz]]="Probabilidad"),D1533-(D1533*Tabla135[[#This Row],[Valor del control]]),AND(Tabla135[[#This Row],[No. de Control]]&gt;1,Tabla135[[#This Row],[Desplazamiento en la Matriz]]="Probabilidad"),AB1532-(AB1532*Tabla135[[#This Row],[Valor del control]]),AND(Tabla135[[#This Row],[No. de Control]]=1,Tabla135[[#This Row],[Desplazamiento en la Matriz]]="Impacto"),D1533,AND(Tabla135[[#This Row],[No. de Control]]&gt;1,Tabla135[[#This Row],[Desplazamiento en la Matriz]]="Impacto"),AB1532),""),"")</f>
        <v/>
      </c>
      <c r="AC1533" s="310" t="str" cm="1">
        <f t="array" ref="AC1533">IFERROR(IF(Tabla135[[#This Row],[Registro diligenciado]]=TRUE,_xlfn.IFS(AND(Tabla135[[#This Row],[No. de Control]]=1,Tabla135[[#This Row],[Desplazamiento en la Matriz]]="Impacto"),E1533-(E1533*Tabla135[[#This Row],[Valor del control]]),AND(Tabla135[[#This Row],[No. de Control]]&gt;1,Tabla135[[#This Row],[Desplazamiento en la Matriz]]="Impacto"),AC1532-(AC1532*Tabla135[[#This Row],[Valor del control]]),AND(Tabla135[[#This Row],[No. de Control]]=1,Tabla135[[#This Row],[Desplazamiento en la Matriz]]="Probabilidad"),E1533,AND(Tabla135[[#This Row],[No. de Control]]&gt;1,Tabla135[[#This Row],[Desplazamiento en la Matriz]]="Probabilidad"),AC1532),""),"")</f>
        <v/>
      </c>
      <c r="AD1533" s="310">
        <f>IFERROR(_xlfn.MINIFS(Tabla135[Probabilidad residual],Tabla135[Id Riesgo],Tabla135[[#This Row],[Id Riesgo]]),"")</f>
        <v>0</v>
      </c>
      <c r="AE1533" s="310">
        <f>IFERROR(_xlfn.MINIFS(Tabla135[Impacto residual],Tabla135[Id Riesgo],Tabla135[[#This Row],[Id Riesgo]]),"")</f>
        <v>0</v>
      </c>
      <c r="AF1533" s="310" t="str" cm="1">
        <f t="array" ref="AF153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33" s="310" t="str" cm="1">
        <f t="array" ref="AG153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3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33" s="213"/>
      <c r="AJ1533" s="727">
        <f>_xlfn.MINIFS(Tabla135[Probabilidad residual],Tabla135[Id Riesgo],Tabla135[[#This Row],[Id Riesgo]])</f>
        <v>0</v>
      </c>
      <c r="AK1533" s="727">
        <f>_xlfn.MINIFS(Tabla135[Impacto residual],Tabla135[Id Riesgo],Tabla135[[#This Row],[Id Riesgo]])</f>
        <v>0</v>
      </c>
      <c r="AL1533" s="727"/>
      <c r="AM1533" s="727"/>
      <c r="AN1533" s="213"/>
      <c r="AO1533" s="213"/>
      <c r="AP1533" s="213"/>
      <c r="AQ1533" s="213"/>
      <c r="AR1533" s="213"/>
      <c r="AS1533" s="213"/>
      <c r="AT1533" s="213"/>
      <c r="AU1533" s="213"/>
      <c r="AV1533" s="213"/>
      <c r="AW1533" s="213"/>
      <c r="AX1533" s="213"/>
      <c r="AY1533" s="213"/>
    </row>
    <row r="1534" spans="1:51" ht="14.6" x14ac:dyDescent="0.4">
      <c r="A1534" s="735" t="str">
        <f>Tabla135[[#This Row],[Id Riesgo]]</f>
        <v>RC153</v>
      </c>
      <c r="B1534" s="736" t="str">
        <f>Tabla135[[#This Row],[Riesgo]]</f>
        <v/>
      </c>
      <c r="C1534" s="742" t="b">
        <f>Tabla135[[#This Row],[Identificado en paso 1 y 2?]]</f>
        <v>0</v>
      </c>
      <c r="D1534" s="727" t="str">
        <f>_xlfn.XLOOKUP(Tabla135[[#This Row],[Id Riesgo]],Tabla13[Id Riesgo],Tabla13[Probabilidad],"",1)</f>
        <v/>
      </c>
      <c r="E1534" s="727" t="str">
        <f>IF(C1534=TRUE,_xlfn.XLOOKUP(Tabla135[[#This Row],[Id Riesgo]],Tabla13[Id Riesgo],Tabla13[Porcentaje Impacto],"",1),"")</f>
        <v/>
      </c>
      <c r="F1534" s="290" t="str">
        <f t="shared" si="152"/>
        <v>RC153</v>
      </c>
      <c r="G1534" s="415" t="b">
        <f>_xlfn.XLOOKUP(F1534,Tabla13[Id Riesgo],Tabla13[Registro diligenciado],FALSE,1)</f>
        <v>0</v>
      </c>
      <c r="H1534" s="290" t="str">
        <f>IF(G1534,_xlfn.XLOOKUP(F1534,Tabla6[Id Riesgo],Tabla6[DESCRIPCIÓN DEL RIESGO],FALSE,1),"")</f>
        <v/>
      </c>
      <c r="I1534" s="327" t="str">
        <f>_xlfn.XLOOKUP(Tabla135[[#This Row],[Id Riesgo]],Tabla13[Id Riesgo],Tabla13[Probabilidad])</f>
        <v/>
      </c>
      <c r="J1534" s="327" t="str">
        <f>_xlfn.XLOOKUP(Tabla135[[#This Row],[Id Riesgo]],Tabla13[Id Riesgo],Tabla13[Porcentaje Impacto],"",1)</f>
        <v/>
      </c>
      <c r="K1534" s="311">
        <v>3</v>
      </c>
      <c r="L1534" s="314"/>
      <c r="M1534" s="314"/>
      <c r="N1534" s="314"/>
      <c r="O1534" s="295"/>
      <c r="P1534" s="314"/>
      <c r="Q1534" s="328" t="str">
        <f>_xlfn.TEXTJOIN(" ",TRUE,Tabla135[[#This Row],[Actividad - Acción ¿Qué?
Inicia con verbo]],Tabla135[[#This Row],[Complemento
(Observaciones o desviaciones)]])</f>
        <v/>
      </c>
      <c r="R1534" s="295"/>
      <c r="S1534" s="327" t="str">
        <f>_xlfn.XLOOKUP(Tabla135[[#This Row],[Tipo de control]],Tabla7[Tipo de control],Tabla7[Peso],"",1)</f>
        <v/>
      </c>
      <c r="T1534" s="290" t="str">
        <f>_xlfn.XLOOKUP(Tabla135[[#This Row],[Tipo de control]],Tabla7[Tipo de control],Tabla7[Afectación matriz],"",1)</f>
        <v/>
      </c>
      <c r="U1534" s="295"/>
      <c r="V1534" s="327" t="str">
        <f>_xlfn.XLOOKUP(Tabla135[[#This Row],[Implementación]],Tabla11[Implementación],Tabla11[Peso],"",1)</f>
        <v/>
      </c>
      <c r="W1534" s="295"/>
      <c r="X1534" s="295"/>
      <c r="Y1534" s="295"/>
      <c r="Z1534" s="295"/>
      <c r="AA1534" s="310" t="str">
        <f>IFERROR(Tabla135[[#This Row],[Peso del control]]+Tabla135[[#This Row],[Peso de la implementación]],"")</f>
        <v/>
      </c>
      <c r="AB1534" s="310" t="str" cm="1">
        <f t="array" ref="AB1534">IFERROR(IF(Tabla135[[#This Row],[Registro diligenciado]]=TRUE,_xlfn.IFS(AND(Tabla135[[#This Row],[No. de Control]]=1,Tabla135[[#This Row],[Desplazamiento en la Matriz]]="Probabilidad"),D1534-(D1534*Tabla135[[#This Row],[Valor del control]]),AND(Tabla135[[#This Row],[No. de Control]]&gt;1,Tabla135[[#This Row],[Desplazamiento en la Matriz]]="Probabilidad"),AB1533-(AB1533*Tabla135[[#This Row],[Valor del control]]),AND(Tabla135[[#This Row],[No. de Control]]=1,Tabla135[[#This Row],[Desplazamiento en la Matriz]]="Impacto"),D1534,AND(Tabla135[[#This Row],[No. de Control]]&gt;1,Tabla135[[#This Row],[Desplazamiento en la Matriz]]="Impacto"),AB1533),""),"")</f>
        <v/>
      </c>
      <c r="AC1534" s="310" t="str" cm="1">
        <f t="array" ref="AC1534">IFERROR(IF(Tabla135[[#This Row],[Registro diligenciado]]=TRUE,_xlfn.IFS(AND(Tabla135[[#This Row],[No. de Control]]=1,Tabla135[[#This Row],[Desplazamiento en la Matriz]]="Impacto"),E1534-(E1534*Tabla135[[#This Row],[Valor del control]]),AND(Tabla135[[#This Row],[No. de Control]]&gt;1,Tabla135[[#This Row],[Desplazamiento en la Matriz]]="Impacto"),AC1533-(AC1533*Tabla135[[#This Row],[Valor del control]]),AND(Tabla135[[#This Row],[No. de Control]]=1,Tabla135[[#This Row],[Desplazamiento en la Matriz]]="Probabilidad"),E1534,AND(Tabla135[[#This Row],[No. de Control]]&gt;1,Tabla135[[#This Row],[Desplazamiento en la Matriz]]="Probabilidad"),AC1533),""),"")</f>
        <v/>
      </c>
      <c r="AD1534" s="310">
        <f>IFERROR(_xlfn.MINIFS(Tabla135[Probabilidad residual],Tabla135[Id Riesgo],Tabla135[[#This Row],[Id Riesgo]]),"")</f>
        <v>0</v>
      </c>
      <c r="AE1534" s="310">
        <f>IFERROR(_xlfn.MINIFS(Tabla135[Impacto residual],Tabla135[Id Riesgo],Tabla135[[#This Row],[Id Riesgo]]),"")</f>
        <v>0</v>
      </c>
      <c r="AF1534" s="310" t="str" cm="1">
        <f t="array" ref="AF153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34" s="310" t="str" cm="1">
        <f t="array" ref="AG153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3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34" s="213"/>
      <c r="AJ1534" s="727">
        <f>_xlfn.MINIFS(Tabla135[Probabilidad residual],Tabla135[Id Riesgo],Tabla135[[#This Row],[Id Riesgo]])</f>
        <v>0</v>
      </c>
      <c r="AK1534" s="727">
        <f>_xlfn.MINIFS(Tabla135[Impacto residual],Tabla135[Id Riesgo],Tabla135[[#This Row],[Id Riesgo]])</f>
        <v>0</v>
      </c>
      <c r="AL1534" s="727"/>
      <c r="AM1534" s="727"/>
      <c r="AN1534" s="213"/>
      <c r="AO1534" s="213"/>
      <c r="AP1534" s="213"/>
      <c r="AQ1534" s="213"/>
      <c r="AR1534" s="213"/>
      <c r="AS1534" s="213"/>
      <c r="AT1534" s="213"/>
      <c r="AU1534" s="213"/>
      <c r="AV1534" s="213"/>
      <c r="AW1534" s="213"/>
      <c r="AX1534" s="213"/>
      <c r="AY1534" s="213"/>
    </row>
    <row r="1535" spans="1:51" ht="14.6" x14ac:dyDescent="0.4">
      <c r="A1535" s="735" t="str">
        <f>Tabla135[[#This Row],[Id Riesgo]]</f>
        <v>RC153</v>
      </c>
      <c r="B1535" s="736" t="str">
        <f>Tabla135[[#This Row],[Riesgo]]</f>
        <v/>
      </c>
      <c r="C1535" s="742" t="b">
        <f>Tabla135[[#This Row],[Identificado en paso 1 y 2?]]</f>
        <v>0</v>
      </c>
      <c r="D1535" s="727" t="str">
        <f>_xlfn.XLOOKUP(Tabla135[[#This Row],[Id Riesgo]],Tabla13[Id Riesgo],Tabla13[Probabilidad],"",1)</f>
        <v/>
      </c>
      <c r="E1535" s="727" t="str">
        <f>IF(C1535=TRUE,_xlfn.XLOOKUP(Tabla135[[#This Row],[Id Riesgo]],Tabla13[Id Riesgo],Tabla13[Porcentaje Impacto],"",1),"")</f>
        <v/>
      </c>
      <c r="F1535" s="290" t="str">
        <f t="shared" si="152"/>
        <v>RC153</v>
      </c>
      <c r="G1535" s="415" t="b">
        <f>_xlfn.XLOOKUP(F1535,Tabla13[Id Riesgo],Tabla13[Registro diligenciado],FALSE,1)</f>
        <v>0</v>
      </c>
      <c r="H1535" s="290" t="str">
        <f>IF(G1535,_xlfn.XLOOKUP(F1535,Tabla6[Id Riesgo],Tabla6[DESCRIPCIÓN DEL RIESGO],FALSE,1),"")</f>
        <v/>
      </c>
      <c r="I1535" s="327" t="str">
        <f>_xlfn.XLOOKUP(Tabla135[[#This Row],[Id Riesgo]],Tabla13[Id Riesgo],Tabla13[Probabilidad])</f>
        <v/>
      </c>
      <c r="J1535" s="327" t="str">
        <f>_xlfn.XLOOKUP(Tabla135[[#This Row],[Id Riesgo]],Tabla13[Id Riesgo],Tabla13[Porcentaje Impacto],"",1)</f>
        <v/>
      </c>
      <c r="K1535" s="311">
        <v>4</v>
      </c>
      <c r="L1535" s="314"/>
      <c r="M1535" s="314"/>
      <c r="N1535" s="314"/>
      <c r="O1535" s="295"/>
      <c r="P1535" s="314"/>
      <c r="Q1535" s="328" t="str">
        <f>_xlfn.TEXTJOIN(" ",TRUE,Tabla135[[#This Row],[Actividad - Acción ¿Qué?
Inicia con verbo]],Tabla135[[#This Row],[Complemento
(Observaciones o desviaciones)]])</f>
        <v/>
      </c>
      <c r="R1535" s="295"/>
      <c r="S1535" s="327" t="str">
        <f>_xlfn.XLOOKUP(Tabla135[[#This Row],[Tipo de control]],Tabla7[Tipo de control],Tabla7[Peso],"",1)</f>
        <v/>
      </c>
      <c r="T1535" s="290" t="str">
        <f>_xlfn.XLOOKUP(Tabla135[[#This Row],[Tipo de control]],Tabla7[Tipo de control],Tabla7[Afectación matriz],"",1)</f>
        <v/>
      </c>
      <c r="U1535" s="295"/>
      <c r="V1535" s="327" t="str">
        <f>_xlfn.XLOOKUP(Tabla135[[#This Row],[Implementación]],Tabla11[Implementación],Tabla11[Peso],"",1)</f>
        <v/>
      </c>
      <c r="W1535" s="295"/>
      <c r="X1535" s="295"/>
      <c r="Y1535" s="295"/>
      <c r="Z1535" s="295"/>
      <c r="AA1535" s="310" t="str">
        <f>IFERROR(Tabla135[[#This Row],[Peso del control]]+Tabla135[[#This Row],[Peso de la implementación]],"")</f>
        <v/>
      </c>
      <c r="AB1535" s="310" t="str" cm="1">
        <f t="array" ref="AB1535">IFERROR(IF(Tabla135[[#This Row],[Registro diligenciado]]=TRUE,_xlfn.IFS(AND(Tabla135[[#This Row],[No. de Control]]=1,Tabla135[[#This Row],[Desplazamiento en la Matriz]]="Probabilidad"),D1535-(D1535*Tabla135[[#This Row],[Valor del control]]),AND(Tabla135[[#This Row],[No. de Control]]&gt;1,Tabla135[[#This Row],[Desplazamiento en la Matriz]]="Probabilidad"),AB1534-(AB1534*Tabla135[[#This Row],[Valor del control]]),AND(Tabla135[[#This Row],[No. de Control]]=1,Tabla135[[#This Row],[Desplazamiento en la Matriz]]="Impacto"),D1535,AND(Tabla135[[#This Row],[No. de Control]]&gt;1,Tabla135[[#This Row],[Desplazamiento en la Matriz]]="Impacto"),AB1534),""),"")</f>
        <v/>
      </c>
      <c r="AC1535" s="310" t="str" cm="1">
        <f t="array" ref="AC1535">IFERROR(IF(Tabla135[[#This Row],[Registro diligenciado]]=TRUE,_xlfn.IFS(AND(Tabla135[[#This Row],[No. de Control]]=1,Tabla135[[#This Row],[Desplazamiento en la Matriz]]="Impacto"),E1535-(E1535*Tabla135[[#This Row],[Valor del control]]),AND(Tabla135[[#This Row],[No. de Control]]&gt;1,Tabla135[[#This Row],[Desplazamiento en la Matriz]]="Impacto"),AC1534-(AC1534*Tabla135[[#This Row],[Valor del control]]),AND(Tabla135[[#This Row],[No. de Control]]=1,Tabla135[[#This Row],[Desplazamiento en la Matriz]]="Probabilidad"),E1535,AND(Tabla135[[#This Row],[No. de Control]]&gt;1,Tabla135[[#This Row],[Desplazamiento en la Matriz]]="Probabilidad"),AC1534),""),"")</f>
        <v/>
      </c>
      <c r="AD1535" s="310">
        <f>IFERROR(_xlfn.MINIFS(Tabla135[Probabilidad residual],Tabla135[Id Riesgo],Tabla135[[#This Row],[Id Riesgo]]),"")</f>
        <v>0</v>
      </c>
      <c r="AE1535" s="310">
        <f>IFERROR(_xlfn.MINIFS(Tabla135[Impacto residual],Tabla135[Id Riesgo],Tabla135[[#This Row],[Id Riesgo]]),"")</f>
        <v>0</v>
      </c>
      <c r="AF1535" s="310" t="str" cm="1">
        <f t="array" ref="AF153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35" s="310" t="str" cm="1">
        <f t="array" ref="AG153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3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35" s="213"/>
      <c r="AJ1535" s="727">
        <f>_xlfn.MINIFS(Tabla135[Probabilidad residual],Tabla135[Id Riesgo],Tabla135[[#This Row],[Id Riesgo]])</f>
        <v>0</v>
      </c>
      <c r="AK1535" s="727">
        <f>_xlfn.MINIFS(Tabla135[Impacto residual],Tabla135[Id Riesgo],Tabla135[[#This Row],[Id Riesgo]])</f>
        <v>0</v>
      </c>
      <c r="AL1535" s="727"/>
      <c r="AM1535" s="727"/>
      <c r="AN1535" s="213"/>
      <c r="AO1535" s="213"/>
      <c r="AP1535" s="213"/>
      <c r="AQ1535" s="213"/>
      <c r="AR1535" s="213"/>
      <c r="AS1535" s="213"/>
      <c r="AT1535" s="213"/>
      <c r="AU1535" s="213"/>
      <c r="AV1535" s="213"/>
      <c r="AW1535" s="213"/>
      <c r="AX1535" s="213"/>
      <c r="AY1535" s="213"/>
    </row>
    <row r="1536" spans="1:51" ht="14.6" x14ac:dyDescent="0.4">
      <c r="A1536" s="735" t="str">
        <f>Tabla135[[#This Row],[Id Riesgo]]</f>
        <v>RC153</v>
      </c>
      <c r="B1536" s="736" t="str">
        <f>Tabla135[[#This Row],[Riesgo]]</f>
        <v/>
      </c>
      <c r="C1536" s="742" t="b">
        <f>Tabla135[[#This Row],[Identificado en paso 1 y 2?]]</f>
        <v>0</v>
      </c>
      <c r="D1536" s="727" t="str">
        <f>_xlfn.XLOOKUP(Tabla135[[#This Row],[Id Riesgo]],Tabla13[Id Riesgo],Tabla13[Probabilidad],"",1)</f>
        <v/>
      </c>
      <c r="E1536" s="727" t="str">
        <f>IF(C1536=TRUE,_xlfn.XLOOKUP(Tabla135[[#This Row],[Id Riesgo]],Tabla13[Id Riesgo],Tabla13[Porcentaje Impacto],"",1),"")</f>
        <v/>
      </c>
      <c r="F1536" s="290" t="str">
        <f t="shared" si="152"/>
        <v>RC153</v>
      </c>
      <c r="G1536" s="415" t="b">
        <f>_xlfn.XLOOKUP(F1536,Tabla13[Id Riesgo],Tabla13[Registro diligenciado],FALSE,1)</f>
        <v>0</v>
      </c>
      <c r="H1536" s="290" t="str">
        <f>IF(G1536,_xlfn.XLOOKUP(F1536,Tabla6[Id Riesgo],Tabla6[DESCRIPCIÓN DEL RIESGO],FALSE,1),"")</f>
        <v/>
      </c>
      <c r="I1536" s="327" t="str">
        <f>_xlfn.XLOOKUP(Tabla135[[#This Row],[Id Riesgo]],Tabla13[Id Riesgo],Tabla13[Probabilidad])</f>
        <v/>
      </c>
      <c r="J1536" s="327" t="str">
        <f>_xlfn.XLOOKUP(Tabla135[[#This Row],[Id Riesgo]],Tabla13[Id Riesgo],Tabla13[Porcentaje Impacto],"",1)</f>
        <v/>
      </c>
      <c r="K1536" s="311">
        <v>5</v>
      </c>
      <c r="L1536" s="314"/>
      <c r="M1536" s="314"/>
      <c r="N1536" s="314"/>
      <c r="O1536" s="295"/>
      <c r="P1536" s="314"/>
      <c r="Q1536" s="328" t="str">
        <f>_xlfn.TEXTJOIN(" ",TRUE,Tabla135[[#This Row],[Actividad - Acción ¿Qué?
Inicia con verbo]],Tabla135[[#This Row],[Complemento
(Observaciones o desviaciones)]])</f>
        <v/>
      </c>
      <c r="R1536" s="295"/>
      <c r="S1536" s="327" t="str">
        <f>_xlfn.XLOOKUP(Tabla135[[#This Row],[Tipo de control]],Tabla7[Tipo de control],Tabla7[Peso],"",1)</f>
        <v/>
      </c>
      <c r="T1536" s="290" t="str">
        <f>_xlfn.XLOOKUP(Tabla135[[#This Row],[Tipo de control]],Tabla7[Tipo de control],Tabla7[Afectación matriz],"",1)</f>
        <v/>
      </c>
      <c r="U1536" s="295"/>
      <c r="V1536" s="327" t="str">
        <f>_xlfn.XLOOKUP(Tabla135[[#This Row],[Implementación]],Tabla11[Implementación],Tabla11[Peso],"",1)</f>
        <v/>
      </c>
      <c r="W1536" s="295"/>
      <c r="X1536" s="295"/>
      <c r="Y1536" s="295"/>
      <c r="Z1536" s="295"/>
      <c r="AA1536" s="310" t="str">
        <f>IFERROR(Tabla135[[#This Row],[Peso del control]]+Tabla135[[#This Row],[Peso de la implementación]],"")</f>
        <v/>
      </c>
      <c r="AB1536" s="310" t="str" cm="1">
        <f t="array" ref="AB1536">IFERROR(IF(Tabla135[[#This Row],[Registro diligenciado]]=TRUE,_xlfn.IFS(AND(Tabla135[[#This Row],[No. de Control]]=1,Tabla135[[#This Row],[Desplazamiento en la Matriz]]="Probabilidad"),D1536-(D1536*Tabla135[[#This Row],[Valor del control]]),AND(Tabla135[[#This Row],[No. de Control]]&gt;1,Tabla135[[#This Row],[Desplazamiento en la Matriz]]="Probabilidad"),AB1535-(AB1535*Tabla135[[#This Row],[Valor del control]]),AND(Tabla135[[#This Row],[No. de Control]]=1,Tabla135[[#This Row],[Desplazamiento en la Matriz]]="Impacto"),D1536,AND(Tabla135[[#This Row],[No. de Control]]&gt;1,Tabla135[[#This Row],[Desplazamiento en la Matriz]]="Impacto"),AB1535),""),"")</f>
        <v/>
      </c>
      <c r="AC1536" s="310" t="str" cm="1">
        <f t="array" ref="AC1536">IFERROR(IF(Tabla135[[#This Row],[Registro diligenciado]]=TRUE,_xlfn.IFS(AND(Tabla135[[#This Row],[No. de Control]]=1,Tabla135[[#This Row],[Desplazamiento en la Matriz]]="Impacto"),E1536-(E1536*Tabla135[[#This Row],[Valor del control]]),AND(Tabla135[[#This Row],[No. de Control]]&gt;1,Tabla135[[#This Row],[Desplazamiento en la Matriz]]="Impacto"),AC1535-(AC1535*Tabla135[[#This Row],[Valor del control]]),AND(Tabla135[[#This Row],[No. de Control]]=1,Tabla135[[#This Row],[Desplazamiento en la Matriz]]="Probabilidad"),E1536,AND(Tabla135[[#This Row],[No. de Control]]&gt;1,Tabla135[[#This Row],[Desplazamiento en la Matriz]]="Probabilidad"),AC1535),""),"")</f>
        <v/>
      </c>
      <c r="AD1536" s="310">
        <f>IFERROR(_xlfn.MINIFS(Tabla135[Probabilidad residual],Tabla135[Id Riesgo],Tabla135[[#This Row],[Id Riesgo]]),"")</f>
        <v>0</v>
      </c>
      <c r="AE1536" s="310">
        <f>IFERROR(_xlfn.MINIFS(Tabla135[Impacto residual],Tabla135[Id Riesgo],Tabla135[[#This Row],[Id Riesgo]]),"")</f>
        <v>0</v>
      </c>
      <c r="AF1536" s="310" t="str" cm="1">
        <f t="array" ref="AF153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36" s="310" t="str" cm="1">
        <f t="array" ref="AG153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3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36" s="213"/>
      <c r="AJ1536" s="727">
        <f>_xlfn.MINIFS(Tabla135[Probabilidad residual],Tabla135[Id Riesgo],Tabla135[[#This Row],[Id Riesgo]])</f>
        <v>0</v>
      </c>
      <c r="AK1536" s="727">
        <f>_xlfn.MINIFS(Tabla135[Impacto residual],Tabla135[Id Riesgo],Tabla135[[#This Row],[Id Riesgo]])</f>
        <v>0</v>
      </c>
      <c r="AL1536" s="727"/>
      <c r="AM1536" s="727"/>
      <c r="AN1536" s="213"/>
      <c r="AO1536" s="213"/>
      <c r="AP1536" s="213"/>
      <c r="AQ1536" s="213"/>
      <c r="AR1536" s="213"/>
      <c r="AS1536" s="213"/>
      <c r="AT1536" s="213"/>
      <c r="AU1536" s="213"/>
      <c r="AV1536" s="213"/>
      <c r="AW1536" s="213"/>
      <c r="AX1536" s="213"/>
      <c r="AY1536" s="213"/>
    </row>
    <row r="1537" spans="1:51" ht="14.6" x14ac:dyDescent="0.4">
      <c r="A1537" s="735" t="str">
        <f>Tabla135[[#This Row],[Id Riesgo]]</f>
        <v>RC153</v>
      </c>
      <c r="B1537" s="736" t="str">
        <f>Tabla135[[#This Row],[Riesgo]]</f>
        <v/>
      </c>
      <c r="C1537" s="742" t="b">
        <f>Tabla135[[#This Row],[Identificado en paso 1 y 2?]]</f>
        <v>0</v>
      </c>
      <c r="D1537" s="727" t="str">
        <f>_xlfn.XLOOKUP(Tabla135[[#This Row],[Id Riesgo]],Tabla13[Id Riesgo],Tabla13[Probabilidad],"",1)</f>
        <v/>
      </c>
      <c r="E1537" s="727" t="str">
        <f>IF(C1537=TRUE,_xlfn.XLOOKUP(Tabla135[[#This Row],[Id Riesgo]],Tabla13[Id Riesgo],Tabla13[Porcentaje Impacto],"",1),"")</f>
        <v/>
      </c>
      <c r="F1537" s="290" t="str">
        <f t="shared" si="152"/>
        <v>RC153</v>
      </c>
      <c r="G1537" s="415" t="b">
        <f>_xlfn.XLOOKUP(F1537,Tabla13[Id Riesgo],Tabla13[Registro diligenciado],FALSE,1)</f>
        <v>0</v>
      </c>
      <c r="H1537" s="290" t="str">
        <f>IF(G1537,_xlfn.XLOOKUP(F1537,Tabla6[Id Riesgo],Tabla6[DESCRIPCIÓN DEL RIESGO],FALSE,1),"")</f>
        <v/>
      </c>
      <c r="I1537" s="327" t="str">
        <f>_xlfn.XLOOKUP(Tabla135[[#This Row],[Id Riesgo]],Tabla13[Id Riesgo],Tabla13[Probabilidad])</f>
        <v/>
      </c>
      <c r="J1537" s="327" t="str">
        <f>_xlfn.XLOOKUP(Tabla135[[#This Row],[Id Riesgo]],Tabla13[Id Riesgo],Tabla13[Porcentaje Impacto],"",1)</f>
        <v/>
      </c>
      <c r="K1537" s="311">
        <v>6</v>
      </c>
      <c r="L1537" s="314"/>
      <c r="M1537" s="314"/>
      <c r="N1537" s="314"/>
      <c r="O1537" s="295"/>
      <c r="P1537" s="314"/>
      <c r="Q1537" s="328" t="str">
        <f>_xlfn.TEXTJOIN(" ",TRUE,Tabla135[[#This Row],[Actividad - Acción ¿Qué?
Inicia con verbo]],Tabla135[[#This Row],[Complemento
(Observaciones o desviaciones)]])</f>
        <v/>
      </c>
      <c r="R1537" s="295"/>
      <c r="S1537" s="327" t="str">
        <f>_xlfn.XLOOKUP(Tabla135[[#This Row],[Tipo de control]],Tabla7[Tipo de control],Tabla7[Peso],"",1)</f>
        <v/>
      </c>
      <c r="T1537" s="290" t="str">
        <f>_xlfn.XLOOKUP(Tabla135[[#This Row],[Tipo de control]],Tabla7[Tipo de control],Tabla7[Afectación matriz],"",1)</f>
        <v/>
      </c>
      <c r="U1537" s="295"/>
      <c r="V1537" s="327" t="str">
        <f>_xlfn.XLOOKUP(Tabla135[[#This Row],[Implementación]],Tabla11[Implementación],Tabla11[Peso],"",1)</f>
        <v/>
      </c>
      <c r="W1537" s="295"/>
      <c r="X1537" s="295"/>
      <c r="Y1537" s="295"/>
      <c r="Z1537" s="295"/>
      <c r="AA1537" s="310" t="str">
        <f>IFERROR(Tabla135[[#This Row],[Peso del control]]+Tabla135[[#This Row],[Peso de la implementación]],"")</f>
        <v/>
      </c>
      <c r="AB1537" s="310" t="str" cm="1">
        <f t="array" ref="AB1537">IFERROR(IF(Tabla135[[#This Row],[Registro diligenciado]]=TRUE,_xlfn.IFS(AND(Tabla135[[#This Row],[No. de Control]]=1,Tabla135[[#This Row],[Desplazamiento en la Matriz]]="Probabilidad"),D1537-(D1537*Tabla135[[#This Row],[Valor del control]]),AND(Tabla135[[#This Row],[No. de Control]]&gt;1,Tabla135[[#This Row],[Desplazamiento en la Matriz]]="Probabilidad"),AB1536-(AB1536*Tabla135[[#This Row],[Valor del control]]),AND(Tabla135[[#This Row],[No. de Control]]=1,Tabla135[[#This Row],[Desplazamiento en la Matriz]]="Impacto"),D1537,AND(Tabla135[[#This Row],[No. de Control]]&gt;1,Tabla135[[#This Row],[Desplazamiento en la Matriz]]="Impacto"),AB1536),""),"")</f>
        <v/>
      </c>
      <c r="AC1537" s="310" t="str" cm="1">
        <f t="array" ref="AC1537">IFERROR(IF(Tabla135[[#This Row],[Registro diligenciado]]=TRUE,_xlfn.IFS(AND(Tabla135[[#This Row],[No. de Control]]=1,Tabla135[[#This Row],[Desplazamiento en la Matriz]]="Impacto"),E1537-(E1537*Tabla135[[#This Row],[Valor del control]]),AND(Tabla135[[#This Row],[No. de Control]]&gt;1,Tabla135[[#This Row],[Desplazamiento en la Matriz]]="Impacto"),AC1536-(AC1536*Tabla135[[#This Row],[Valor del control]]),AND(Tabla135[[#This Row],[No. de Control]]=1,Tabla135[[#This Row],[Desplazamiento en la Matriz]]="Probabilidad"),E1537,AND(Tabla135[[#This Row],[No. de Control]]&gt;1,Tabla135[[#This Row],[Desplazamiento en la Matriz]]="Probabilidad"),AC1536),""),"")</f>
        <v/>
      </c>
      <c r="AD1537" s="310">
        <f>IFERROR(_xlfn.MINIFS(Tabla135[Probabilidad residual],Tabla135[Id Riesgo],Tabla135[[#This Row],[Id Riesgo]]),"")</f>
        <v>0</v>
      </c>
      <c r="AE1537" s="310">
        <f>IFERROR(_xlfn.MINIFS(Tabla135[Impacto residual],Tabla135[Id Riesgo],Tabla135[[#This Row],[Id Riesgo]]),"")</f>
        <v>0</v>
      </c>
      <c r="AF1537" s="310" t="str" cm="1">
        <f t="array" ref="AF153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37" s="310" t="str" cm="1">
        <f t="array" ref="AG153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3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37" s="213"/>
      <c r="AJ1537" s="727">
        <f>_xlfn.MINIFS(Tabla135[Probabilidad residual],Tabla135[Id Riesgo],Tabla135[[#This Row],[Id Riesgo]])</f>
        <v>0</v>
      </c>
      <c r="AK1537" s="727">
        <f>_xlfn.MINIFS(Tabla135[Impacto residual],Tabla135[Id Riesgo],Tabla135[[#This Row],[Id Riesgo]])</f>
        <v>0</v>
      </c>
      <c r="AL1537" s="727"/>
      <c r="AM1537" s="727"/>
      <c r="AN1537" s="213"/>
      <c r="AO1537" s="213"/>
      <c r="AP1537" s="213"/>
      <c r="AQ1537" s="213"/>
      <c r="AR1537" s="213"/>
      <c r="AS1537" s="213"/>
      <c r="AT1537" s="213"/>
      <c r="AU1537" s="213"/>
      <c r="AV1537" s="213"/>
      <c r="AW1537" s="213"/>
      <c r="AX1537" s="213"/>
      <c r="AY1537" s="213"/>
    </row>
    <row r="1538" spans="1:51" ht="14.6" x14ac:dyDescent="0.4">
      <c r="A1538" s="735" t="str">
        <f>Tabla135[[#This Row],[Id Riesgo]]</f>
        <v>RC153</v>
      </c>
      <c r="B1538" s="736" t="str">
        <f>Tabla135[[#This Row],[Riesgo]]</f>
        <v/>
      </c>
      <c r="C1538" s="742" t="b">
        <f>Tabla135[[#This Row],[Identificado en paso 1 y 2?]]</f>
        <v>0</v>
      </c>
      <c r="D1538" s="727" t="str">
        <f>_xlfn.XLOOKUP(Tabla135[[#This Row],[Id Riesgo]],Tabla13[Id Riesgo],Tabla13[Probabilidad],"",1)</f>
        <v/>
      </c>
      <c r="E1538" s="727" t="str">
        <f>IF(C1538=TRUE,_xlfn.XLOOKUP(Tabla135[[#This Row],[Id Riesgo]],Tabla13[Id Riesgo],Tabla13[Porcentaje Impacto],"",1),"")</f>
        <v/>
      </c>
      <c r="F1538" s="290" t="str">
        <f t="shared" si="152"/>
        <v>RC153</v>
      </c>
      <c r="G1538" s="415" t="b">
        <f>_xlfn.XLOOKUP(F1538,Tabla13[Id Riesgo],Tabla13[Registro diligenciado],FALSE,1)</f>
        <v>0</v>
      </c>
      <c r="H1538" s="290" t="str">
        <f>IF(G1538,_xlfn.XLOOKUP(F1538,Tabla6[Id Riesgo],Tabla6[DESCRIPCIÓN DEL RIESGO],FALSE,1),"")</f>
        <v/>
      </c>
      <c r="I1538" s="327" t="str">
        <f>_xlfn.XLOOKUP(Tabla135[[#This Row],[Id Riesgo]],Tabla13[Id Riesgo],Tabla13[Probabilidad])</f>
        <v/>
      </c>
      <c r="J1538" s="327" t="str">
        <f>_xlfn.XLOOKUP(Tabla135[[#This Row],[Id Riesgo]],Tabla13[Id Riesgo],Tabla13[Porcentaje Impacto],"",1)</f>
        <v/>
      </c>
      <c r="K1538" s="311">
        <v>7</v>
      </c>
      <c r="L1538" s="314"/>
      <c r="M1538" s="314"/>
      <c r="N1538" s="314"/>
      <c r="O1538" s="295"/>
      <c r="P1538" s="314"/>
      <c r="Q1538" s="328" t="str">
        <f>_xlfn.TEXTJOIN(" ",TRUE,Tabla135[[#This Row],[Actividad - Acción ¿Qué?
Inicia con verbo]],Tabla135[[#This Row],[Complemento
(Observaciones o desviaciones)]])</f>
        <v/>
      </c>
      <c r="R1538" s="295"/>
      <c r="S1538" s="327" t="str">
        <f>_xlfn.XLOOKUP(Tabla135[[#This Row],[Tipo de control]],Tabla7[Tipo de control],Tabla7[Peso],"",1)</f>
        <v/>
      </c>
      <c r="T1538" s="290" t="str">
        <f>_xlfn.XLOOKUP(Tabla135[[#This Row],[Tipo de control]],Tabla7[Tipo de control],Tabla7[Afectación matriz],"",1)</f>
        <v/>
      </c>
      <c r="U1538" s="295"/>
      <c r="V1538" s="327" t="str">
        <f>_xlfn.XLOOKUP(Tabla135[[#This Row],[Implementación]],Tabla11[Implementación],Tabla11[Peso],"",1)</f>
        <v/>
      </c>
      <c r="W1538" s="295"/>
      <c r="X1538" s="295"/>
      <c r="Y1538" s="295"/>
      <c r="Z1538" s="295"/>
      <c r="AA1538" s="310" t="str">
        <f>IFERROR(Tabla135[[#This Row],[Peso del control]]+Tabla135[[#This Row],[Peso de la implementación]],"")</f>
        <v/>
      </c>
      <c r="AB1538" s="310" t="str" cm="1">
        <f t="array" ref="AB1538">IFERROR(IF(Tabla135[[#This Row],[Registro diligenciado]]=TRUE,_xlfn.IFS(AND(Tabla135[[#This Row],[No. de Control]]=1,Tabla135[[#This Row],[Desplazamiento en la Matriz]]="Probabilidad"),D1538-(D1538*Tabla135[[#This Row],[Valor del control]]),AND(Tabla135[[#This Row],[No. de Control]]&gt;1,Tabla135[[#This Row],[Desplazamiento en la Matriz]]="Probabilidad"),AB1537-(AB1537*Tabla135[[#This Row],[Valor del control]]),AND(Tabla135[[#This Row],[No. de Control]]=1,Tabla135[[#This Row],[Desplazamiento en la Matriz]]="Impacto"),D1538,AND(Tabla135[[#This Row],[No. de Control]]&gt;1,Tabla135[[#This Row],[Desplazamiento en la Matriz]]="Impacto"),AB1537),""),"")</f>
        <v/>
      </c>
      <c r="AC1538" s="310" t="str" cm="1">
        <f t="array" ref="AC1538">IFERROR(IF(Tabla135[[#This Row],[Registro diligenciado]]=TRUE,_xlfn.IFS(AND(Tabla135[[#This Row],[No. de Control]]=1,Tabla135[[#This Row],[Desplazamiento en la Matriz]]="Impacto"),E1538-(E1538*Tabla135[[#This Row],[Valor del control]]),AND(Tabla135[[#This Row],[No. de Control]]&gt;1,Tabla135[[#This Row],[Desplazamiento en la Matriz]]="Impacto"),AC1537-(AC1537*Tabla135[[#This Row],[Valor del control]]),AND(Tabla135[[#This Row],[No. de Control]]=1,Tabla135[[#This Row],[Desplazamiento en la Matriz]]="Probabilidad"),E1538,AND(Tabla135[[#This Row],[No. de Control]]&gt;1,Tabla135[[#This Row],[Desplazamiento en la Matriz]]="Probabilidad"),AC1537),""),"")</f>
        <v/>
      </c>
      <c r="AD1538" s="310">
        <f>IFERROR(_xlfn.MINIFS(Tabla135[Probabilidad residual],Tabla135[Id Riesgo],Tabla135[[#This Row],[Id Riesgo]]),"")</f>
        <v>0</v>
      </c>
      <c r="AE1538" s="310">
        <f>IFERROR(_xlfn.MINIFS(Tabla135[Impacto residual],Tabla135[Id Riesgo],Tabla135[[#This Row],[Id Riesgo]]),"")</f>
        <v>0</v>
      </c>
      <c r="AF1538" s="310" t="str" cm="1">
        <f t="array" ref="AF153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38" s="310" t="str" cm="1">
        <f t="array" ref="AG153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3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38" s="213"/>
      <c r="AJ1538" s="727">
        <f>_xlfn.MINIFS(Tabla135[Probabilidad residual],Tabla135[Id Riesgo],Tabla135[[#This Row],[Id Riesgo]])</f>
        <v>0</v>
      </c>
      <c r="AK1538" s="727">
        <f>_xlfn.MINIFS(Tabla135[Impacto residual],Tabla135[Id Riesgo],Tabla135[[#This Row],[Id Riesgo]])</f>
        <v>0</v>
      </c>
      <c r="AL1538" s="727"/>
      <c r="AM1538" s="727"/>
      <c r="AN1538" s="213"/>
      <c r="AO1538" s="213"/>
      <c r="AP1538" s="213"/>
      <c r="AQ1538" s="213"/>
      <c r="AR1538" s="213"/>
      <c r="AS1538" s="213"/>
      <c r="AT1538" s="213"/>
      <c r="AU1538" s="213"/>
      <c r="AV1538" s="213"/>
      <c r="AW1538" s="213"/>
      <c r="AX1538" s="213"/>
      <c r="AY1538" s="213"/>
    </row>
    <row r="1539" spans="1:51" ht="14.6" x14ac:dyDescent="0.4">
      <c r="A1539" s="735" t="str">
        <f>Tabla135[[#This Row],[Id Riesgo]]</f>
        <v>RC153</v>
      </c>
      <c r="B1539" s="736" t="str">
        <f>Tabla135[[#This Row],[Riesgo]]</f>
        <v/>
      </c>
      <c r="C1539" s="742" t="b">
        <f>Tabla135[[#This Row],[Identificado en paso 1 y 2?]]</f>
        <v>0</v>
      </c>
      <c r="D1539" s="727" t="str">
        <f>_xlfn.XLOOKUP(Tabla135[[#This Row],[Id Riesgo]],Tabla13[Id Riesgo],Tabla13[Probabilidad],"",1)</f>
        <v/>
      </c>
      <c r="E1539" s="727" t="str">
        <f>IF(C1539=TRUE,_xlfn.XLOOKUP(Tabla135[[#This Row],[Id Riesgo]],Tabla13[Id Riesgo],Tabla13[Porcentaje Impacto],"",1),"")</f>
        <v/>
      </c>
      <c r="F1539" s="290" t="str">
        <f t="shared" si="152"/>
        <v>RC153</v>
      </c>
      <c r="G1539" s="415" t="b">
        <f>_xlfn.XLOOKUP(F1539,Tabla13[Id Riesgo],Tabla13[Registro diligenciado],FALSE,1)</f>
        <v>0</v>
      </c>
      <c r="H1539" s="290" t="str">
        <f>IF(G1539,_xlfn.XLOOKUP(F1539,Tabla6[Id Riesgo],Tabla6[DESCRIPCIÓN DEL RIESGO],FALSE,1),"")</f>
        <v/>
      </c>
      <c r="I1539" s="327" t="str">
        <f>_xlfn.XLOOKUP(Tabla135[[#This Row],[Id Riesgo]],Tabla13[Id Riesgo],Tabla13[Probabilidad])</f>
        <v/>
      </c>
      <c r="J1539" s="327" t="str">
        <f>_xlfn.XLOOKUP(Tabla135[[#This Row],[Id Riesgo]],Tabla13[Id Riesgo],Tabla13[Porcentaje Impacto],"",1)</f>
        <v/>
      </c>
      <c r="K1539" s="311">
        <v>8</v>
      </c>
      <c r="L1539" s="314"/>
      <c r="M1539" s="314"/>
      <c r="N1539" s="314"/>
      <c r="O1539" s="295"/>
      <c r="P1539" s="314"/>
      <c r="Q1539" s="328" t="str">
        <f>_xlfn.TEXTJOIN(" ",TRUE,Tabla135[[#This Row],[Actividad - Acción ¿Qué?
Inicia con verbo]],Tabla135[[#This Row],[Complemento
(Observaciones o desviaciones)]])</f>
        <v/>
      </c>
      <c r="R1539" s="295"/>
      <c r="S1539" s="327" t="str">
        <f>_xlfn.XLOOKUP(Tabla135[[#This Row],[Tipo de control]],Tabla7[Tipo de control],Tabla7[Peso],"",1)</f>
        <v/>
      </c>
      <c r="T1539" s="290" t="str">
        <f>_xlfn.XLOOKUP(Tabla135[[#This Row],[Tipo de control]],Tabla7[Tipo de control],Tabla7[Afectación matriz],"",1)</f>
        <v/>
      </c>
      <c r="U1539" s="295"/>
      <c r="V1539" s="327" t="str">
        <f>_xlfn.XLOOKUP(Tabla135[[#This Row],[Implementación]],Tabla11[Implementación],Tabla11[Peso],"",1)</f>
        <v/>
      </c>
      <c r="W1539" s="295"/>
      <c r="X1539" s="295"/>
      <c r="Y1539" s="295"/>
      <c r="Z1539" s="295"/>
      <c r="AA1539" s="310" t="str">
        <f>IFERROR(Tabla135[[#This Row],[Peso del control]]+Tabla135[[#This Row],[Peso de la implementación]],"")</f>
        <v/>
      </c>
      <c r="AB1539" s="310" t="str" cm="1">
        <f t="array" ref="AB1539">IFERROR(IF(Tabla135[[#This Row],[Registro diligenciado]]=TRUE,_xlfn.IFS(AND(Tabla135[[#This Row],[No. de Control]]=1,Tabla135[[#This Row],[Desplazamiento en la Matriz]]="Probabilidad"),D1539-(D1539*Tabla135[[#This Row],[Valor del control]]),AND(Tabla135[[#This Row],[No. de Control]]&gt;1,Tabla135[[#This Row],[Desplazamiento en la Matriz]]="Probabilidad"),AB1538-(AB1538*Tabla135[[#This Row],[Valor del control]]),AND(Tabla135[[#This Row],[No. de Control]]=1,Tabla135[[#This Row],[Desplazamiento en la Matriz]]="Impacto"),D1539,AND(Tabla135[[#This Row],[No. de Control]]&gt;1,Tabla135[[#This Row],[Desplazamiento en la Matriz]]="Impacto"),AB1538),""),"")</f>
        <v/>
      </c>
      <c r="AC1539" s="310" t="str" cm="1">
        <f t="array" ref="AC1539">IFERROR(IF(Tabla135[[#This Row],[Registro diligenciado]]=TRUE,_xlfn.IFS(AND(Tabla135[[#This Row],[No. de Control]]=1,Tabla135[[#This Row],[Desplazamiento en la Matriz]]="Impacto"),E1539-(E1539*Tabla135[[#This Row],[Valor del control]]),AND(Tabla135[[#This Row],[No. de Control]]&gt;1,Tabla135[[#This Row],[Desplazamiento en la Matriz]]="Impacto"),AC1538-(AC1538*Tabla135[[#This Row],[Valor del control]]),AND(Tabla135[[#This Row],[No. de Control]]=1,Tabla135[[#This Row],[Desplazamiento en la Matriz]]="Probabilidad"),E1539,AND(Tabla135[[#This Row],[No. de Control]]&gt;1,Tabla135[[#This Row],[Desplazamiento en la Matriz]]="Probabilidad"),AC1538),""),"")</f>
        <v/>
      </c>
      <c r="AD1539" s="310">
        <f>IFERROR(_xlfn.MINIFS(Tabla135[Probabilidad residual],Tabla135[Id Riesgo],Tabla135[[#This Row],[Id Riesgo]]),"")</f>
        <v>0</v>
      </c>
      <c r="AE1539" s="310">
        <f>IFERROR(_xlfn.MINIFS(Tabla135[Impacto residual],Tabla135[Id Riesgo],Tabla135[[#This Row],[Id Riesgo]]),"")</f>
        <v>0</v>
      </c>
      <c r="AF1539" s="310" t="str" cm="1">
        <f t="array" ref="AF153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39" s="310" t="str" cm="1">
        <f t="array" ref="AG153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3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39" s="213"/>
      <c r="AJ1539" s="727">
        <f>_xlfn.MINIFS(Tabla135[Probabilidad residual],Tabla135[Id Riesgo],Tabla135[[#This Row],[Id Riesgo]])</f>
        <v>0</v>
      </c>
      <c r="AK1539" s="727">
        <f>_xlfn.MINIFS(Tabla135[Impacto residual],Tabla135[Id Riesgo],Tabla135[[#This Row],[Id Riesgo]])</f>
        <v>0</v>
      </c>
      <c r="AL1539" s="727"/>
      <c r="AM1539" s="727"/>
      <c r="AN1539" s="213"/>
      <c r="AO1539" s="213"/>
      <c r="AP1539" s="213"/>
      <c r="AQ1539" s="213"/>
      <c r="AR1539" s="213"/>
      <c r="AS1539" s="213"/>
      <c r="AT1539" s="213"/>
      <c r="AU1539" s="213"/>
      <c r="AV1539" s="213"/>
      <c r="AW1539" s="213"/>
      <c r="AX1539" s="213"/>
      <c r="AY1539" s="213"/>
    </row>
    <row r="1540" spans="1:51" ht="14.6" x14ac:dyDescent="0.4">
      <c r="A1540" s="735" t="str">
        <f>Tabla135[[#This Row],[Id Riesgo]]</f>
        <v>RC153</v>
      </c>
      <c r="B1540" s="736" t="str">
        <f>Tabla135[[#This Row],[Riesgo]]</f>
        <v/>
      </c>
      <c r="C1540" s="742" t="b">
        <f>Tabla135[[#This Row],[Identificado en paso 1 y 2?]]</f>
        <v>0</v>
      </c>
      <c r="D1540" s="727" t="str">
        <f>_xlfn.XLOOKUP(Tabla135[[#This Row],[Id Riesgo]],Tabla13[Id Riesgo],Tabla13[Probabilidad],"",1)</f>
        <v/>
      </c>
      <c r="E1540" s="727" t="str">
        <f>IF(C1540=TRUE,_xlfn.XLOOKUP(Tabla135[[#This Row],[Id Riesgo]],Tabla13[Id Riesgo],Tabla13[Porcentaje Impacto],"",1),"")</f>
        <v/>
      </c>
      <c r="F1540" s="290" t="str">
        <f t="shared" si="152"/>
        <v>RC153</v>
      </c>
      <c r="G1540" s="415" t="b">
        <f>_xlfn.XLOOKUP(F1540,Tabla13[Id Riesgo],Tabla13[Registro diligenciado],FALSE,1)</f>
        <v>0</v>
      </c>
      <c r="H1540" s="290" t="str">
        <f>IF(G1540,_xlfn.XLOOKUP(F1540,Tabla6[Id Riesgo],Tabla6[DESCRIPCIÓN DEL RIESGO],FALSE,1),"")</f>
        <v/>
      </c>
      <c r="I1540" s="327" t="str">
        <f>_xlfn.XLOOKUP(Tabla135[[#This Row],[Id Riesgo]],Tabla13[Id Riesgo],Tabla13[Probabilidad])</f>
        <v/>
      </c>
      <c r="J1540" s="327" t="str">
        <f>_xlfn.XLOOKUP(Tabla135[[#This Row],[Id Riesgo]],Tabla13[Id Riesgo],Tabla13[Porcentaje Impacto],"",1)</f>
        <v/>
      </c>
      <c r="K1540" s="311">
        <v>9</v>
      </c>
      <c r="L1540" s="314"/>
      <c r="M1540" s="314"/>
      <c r="N1540" s="314"/>
      <c r="O1540" s="295"/>
      <c r="P1540" s="314"/>
      <c r="Q1540" s="328" t="str">
        <f>_xlfn.TEXTJOIN(" ",TRUE,Tabla135[[#This Row],[Actividad - Acción ¿Qué?
Inicia con verbo]],Tabla135[[#This Row],[Complemento
(Observaciones o desviaciones)]])</f>
        <v/>
      </c>
      <c r="R1540" s="295"/>
      <c r="S1540" s="327" t="str">
        <f>_xlfn.XLOOKUP(Tabla135[[#This Row],[Tipo de control]],Tabla7[Tipo de control],Tabla7[Peso],"",1)</f>
        <v/>
      </c>
      <c r="T1540" s="290" t="str">
        <f>_xlfn.XLOOKUP(Tabla135[[#This Row],[Tipo de control]],Tabla7[Tipo de control],Tabla7[Afectación matriz],"",1)</f>
        <v/>
      </c>
      <c r="U1540" s="295"/>
      <c r="V1540" s="327" t="str">
        <f>_xlfn.XLOOKUP(Tabla135[[#This Row],[Implementación]],Tabla11[Implementación],Tabla11[Peso],"",1)</f>
        <v/>
      </c>
      <c r="W1540" s="295"/>
      <c r="X1540" s="295"/>
      <c r="Y1540" s="295"/>
      <c r="Z1540" s="295"/>
      <c r="AA1540" s="310" t="str">
        <f>IFERROR(Tabla135[[#This Row],[Peso del control]]+Tabla135[[#This Row],[Peso de la implementación]],"")</f>
        <v/>
      </c>
      <c r="AB1540" s="310" t="str" cm="1">
        <f t="array" ref="AB1540">IFERROR(IF(Tabla135[[#This Row],[Registro diligenciado]]=TRUE,_xlfn.IFS(AND(Tabla135[[#This Row],[No. de Control]]=1,Tabla135[[#This Row],[Desplazamiento en la Matriz]]="Probabilidad"),D1540-(D1540*Tabla135[[#This Row],[Valor del control]]),AND(Tabla135[[#This Row],[No. de Control]]&gt;1,Tabla135[[#This Row],[Desplazamiento en la Matriz]]="Probabilidad"),AB1539-(AB1539*Tabla135[[#This Row],[Valor del control]]),AND(Tabla135[[#This Row],[No. de Control]]=1,Tabla135[[#This Row],[Desplazamiento en la Matriz]]="Impacto"),D1540,AND(Tabla135[[#This Row],[No. de Control]]&gt;1,Tabla135[[#This Row],[Desplazamiento en la Matriz]]="Impacto"),AB1539),""),"")</f>
        <v/>
      </c>
      <c r="AC1540" s="310" t="str" cm="1">
        <f t="array" ref="AC1540">IFERROR(IF(Tabla135[[#This Row],[Registro diligenciado]]=TRUE,_xlfn.IFS(AND(Tabla135[[#This Row],[No. de Control]]=1,Tabla135[[#This Row],[Desplazamiento en la Matriz]]="Impacto"),E1540-(E1540*Tabla135[[#This Row],[Valor del control]]),AND(Tabla135[[#This Row],[No. de Control]]&gt;1,Tabla135[[#This Row],[Desplazamiento en la Matriz]]="Impacto"),AC1539-(AC1539*Tabla135[[#This Row],[Valor del control]]),AND(Tabla135[[#This Row],[No. de Control]]=1,Tabla135[[#This Row],[Desplazamiento en la Matriz]]="Probabilidad"),E1540,AND(Tabla135[[#This Row],[No. de Control]]&gt;1,Tabla135[[#This Row],[Desplazamiento en la Matriz]]="Probabilidad"),AC1539),""),"")</f>
        <v/>
      </c>
      <c r="AD1540" s="310">
        <f>IFERROR(_xlfn.MINIFS(Tabla135[Probabilidad residual],Tabla135[Id Riesgo],Tabla135[[#This Row],[Id Riesgo]]),"")</f>
        <v>0</v>
      </c>
      <c r="AE1540" s="310">
        <f>IFERROR(_xlfn.MINIFS(Tabla135[Impacto residual],Tabla135[Id Riesgo],Tabla135[[#This Row],[Id Riesgo]]),"")</f>
        <v>0</v>
      </c>
      <c r="AF1540" s="310" t="str" cm="1">
        <f t="array" ref="AF154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40" s="310" t="str" cm="1">
        <f t="array" ref="AG154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4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40" s="213"/>
      <c r="AJ1540" s="727">
        <f>_xlfn.MINIFS(Tabla135[Probabilidad residual],Tabla135[Id Riesgo],Tabla135[[#This Row],[Id Riesgo]])</f>
        <v>0</v>
      </c>
      <c r="AK1540" s="727">
        <f>_xlfn.MINIFS(Tabla135[Impacto residual],Tabla135[Id Riesgo],Tabla135[[#This Row],[Id Riesgo]])</f>
        <v>0</v>
      </c>
      <c r="AL1540" s="727"/>
      <c r="AM1540" s="727"/>
      <c r="AN1540" s="213"/>
      <c r="AO1540" s="213"/>
      <c r="AP1540" s="213"/>
      <c r="AQ1540" s="213"/>
      <c r="AR1540" s="213"/>
      <c r="AS1540" s="213"/>
      <c r="AT1540" s="213"/>
      <c r="AU1540" s="213"/>
      <c r="AV1540" s="213"/>
      <c r="AW1540" s="213"/>
      <c r="AX1540" s="213"/>
      <c r="AY1540" s="213"/>
    </row>
    <row r="1541" spans="1:51" ht="14.6" x14ac:dyDescent="0.4">
      <c r="A1541" s="735" t="str">
        <f>Tabla135[[#This Row],[Id Riesgo]]</f>
        <v>RC153</v>
      </c>
      <c r="B1541" s="736" t="str">
        <f>Tabla135[[#This Row],[Riesgo]]</f>
        <v/>
      </c>
      <c r="C1541" s="742" t="b">
        <f>Tabla135[[#This Row],[Identificado en paso 1 y 2?]]</f>
        <v>0</v>
      </c>
      <c r="D1541" s="727" t="str">
        <f>_xlfn.XLOOKUP(Tabla135[[#This Row],[Id Riesgo]],Tabla13[Id Riesgo],Tabla13[Probabilidad],"",1)</f>
        <v/>
      </c>
      <c r="E1541" s="727" t="str">
        <f>IF(C1541=TRUE,_xlfn.XLOOKUP(Tabla135[[#This Row],[Id Riesgo]],Tabla13[Id Riesgo],Tabla13[Porcentaje Impacto],"",1),"")</f>
        <v/>
      </c>
      <c r="F1541" s="290" t="str">
        <f t="shared" si="152"/>
        <v>RC153</v>
      </c>
      <c r="G1541" s="415" t="b">
        <f>_xlfn.XLOOKUP(F1541,Tabla13[Id Riesgo],Tabla13[Registro diligenciado],FALSE,1)</f>
        <v>0</v>
      </c>
      <c r="H1541" s="290" t="str">
        <f>IF(G1541,_xlfn.XLOOKUP(F1541,Tabla6[Id Riesgo],Tabla6[DESCRIPCIÓN DEL RIESGO],FALSE,1),"")</f>
        <v/>
      </c>
      <c r="I1541" s="327" t="str">
        <f>_xlfn.XLOOKUP(Tabla135[[#This Row],[Id Riesgo]],Tabla13[Id Riesgo],Tabla13[Probabilidad])</f>
        <v/>
      </c>
      <c r="J1541" s="327" t="str">
        <f>_xlfn.XLOOKUP(Tabla135[[#This Row],[Id Riesgo]],Tabla13[Id Riesgo],Tabla13[Porcentaje Impacto],"",1)</f>
        <v/>
      </c>
      <c r="K1541" s="311">
        <v>10</v>
      </c>
      <c r="L1541" s="314"/>
      <c r="M1541" s="314"/>
      <c r="N1541" s="314"/>
      <c r="O1541" s="295"/>
      <c r="P1541" s="314"/>
      <c r="Q1541" s="328" t="str">
        <f>_xlfn.TEXTJOIN(" ",TRUE,Tabla135[[#This Row],[Actividad - Acción ¿Qué?
Inicia con verbo]],Tabla135[[#This Row],[Complemento
(Observaciones o desviaciones)]])</f>
        <v/>
      </c>
      <c r="R1541" s="295"/>
      <c r="S1541" s="327" t="str">
        <f>_xlfn.XLOOKUP(Tabla135[[#This Row],[Tipo de control]],Tabla7[Tipo de control],Tabla7[Peso],"",1)</f>
        <v/>
      </c>
      <c r="T1541" s="290" t="str">
        <f>_xlfn.XLOOKUP(Tabla135[[#This Row],[Tipo de control]],Tabla7[Tipo de control],Tabla7[Afectación matriz],"",1)</f>
        <v/>
      </c>
      <c r="U1541" s="295"/>
      <c r="V1541" s="327" t="str">
        <f>_xlfn.XLOOKUP(Tabla135[[#This Row],[Implementación]],Tabla11[Implementación],Tabla11[Peso],"",1)</f>
        <v/>
      </c>
      <c r="W1541" s="295"/>
      <c r="X1541" s="295"/>
      <c r="Y1541" s="295"/>
      <c r="Z1541" s="295"/>
      <c r="AA1541" s="310" t="str">
        <f>IFERROR(Tabla135[[#This Row],[Peso del control]]+Tabla135[[#This Row],[Peso de la implementación]],"")</f>
        <v/>
      </c>
      <c r="AB1541" s="310" t="str" cm="1">
        <f t="array" ref="AB1541">IFERROR(IF(Tabla135[[#This Row],[Registro diligenciado]]=TRUE,_xlfn.IFS(AND(Tabla135[[#This Row],[No. de Control]]=1,Tabla135[[#This Row],[Desplazamiento en la Matriz]]="Probabilidad"),D1541-(D1541*Tabla135[[#This Row],[Valor del control]]),AND(Tabla135[[#This Row],[No. de Control]]&gt;1,Tabla135[[#This Row],[Desplazamiento en la Matriz]]="Probabilidad"),AB1540-(AB1540*Tabla135[[#This Row],[Valor del control]]),AND(Tabla135[[#This Row],[No. de Control]]=1,Tabla135[[#This Row],[Desplazamiento en la Matriz]]="Impacto"),D1541,AND(Tabla135[[#This Row],[No. de Control]]&gt;1,Tabla135[[#This Row],[Desplazamiento en la Matriz]]="Impacto"),AB1540),""),"")</f>
        <v/>
      </c>
      <c r="AC1541" s="310" t="str" cm="1">
        <f t="array" ref="AC1541">IFERROR(IF(Tabla135[[#This Row],[Registro diligenciado]]=TRUE,_xlfn.IFS(AND(Tabla135[[#This Row],[No. de Control]]=1,Tabla135[[#This Row],[Desplazamiento en la Matriz]]="Impacto"),E1541-(E1541*Tabla135[[#This Row],[Valor del control]]),AND(Tabla135[[#This Row],[No. de Control]]&gt;1,Tabla135[[#This Row],[Desplazamiento en la Matriz]]="Impacto"),AC1540-(AC1540*Tabla135[[#This Row],[Valor del control]]),AND(Tabla135[[#This Row],[No. de Control]]=1,Tabla135[[#This Row],[Desplazamiento en la Matriz]]="Probabilidad"),E1541,AND(Tabla135[[#This Row],[No. de Control]]&gt;1,Tabla135[[#This Row],[Desplazamiento en la Matriz]]="Probabilidad"),AC1540),""),"")</f>
        <v/>
      </c>
      <c r="AD1541" s="310">
        <f>IFERROR(_xlfn.MINIFS(Tabla135[Probabilidad residual],Tabla135[Id Riesgo],Tabla135[[#This Row],[Id Riesgo]]),"")</f>
        <v>0</v>
      </c>
      <c r="AE1541" s="310">
        <f>IFERROR(_xlfn.MINIFS(Tabla135[Impacto residual],Tabla135[Id Riesgo],Tabla135[[#This Row],[Id Riesgo]]),"")</f>
        <v>0</v>
      </c>
      <c r="AF1541" s="310" t="str" cm="1">
        <f t="array" ref="AF154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41" s="310" t="str" cm="1">
        <f t="array" ref="AG154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4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41" s="213"/>
      <c r="AJ1541" s="727">
        <f>_xlfn.MINIFS(Tabla135[Probabilidad residual],Tabla135[Id Riesgo],Tabla135[[#This Row],[Id Riesgo]])</f>
        <v>0</v>
      </c>
      <c r="AK1541" s="727">
        <f>_xlfn.MINIFS(Tabla135[Impacto residual],Tabla135[Id Riesgo],Tabla135[[#This Row],[Id Riesgo]])</f>
        <v>0</v>
      </c>
      <c r="AL1541" s="727"/>
      <c r="AM1541" s="727"/>
      <c r="AN1541" s="213"/>
      <c r="AO1541" s="213"/>
      <c r="AP1541" s="213"/>
      <c r="AQ1541" s="213"/>
      <c r="AR1541" s="213"/>
      <c r="AS1541" s="213"/>
      <c r="AT1541" s="213"/>
      <c r="AU1541" s="213"/>
      <c r="AV1541" s="213"/>
      <c r="AW1541" s="213"/>
      <c r="AX1541" s="213"/>
      <c r="AY1541" s="213"/>
    </row>
    <row r="1542" spans="1:51" ht="14.6" x14ac:dyDescent="0.4">
      <c r="A1542" s="735" t="str">
        <f>Tabla135[[#This Row],[Id Riesgo]]</f>
        <v>RC154</v>
      </c>
      <c r="B1542" s="736" t="str">
        <f>Tabla135[[#This Row],[Riesgo]]</f>
        <v/>
      </c>
      <c r="C1542" s="742" t="b">
        <f>Tabla135[[#This Row],[Identificado en paso 1 y 2?]]</f>
        <v>0</v>
      </c>
      <c r="D1542" s="727" t="str">
        <f>_xlfn.XLOOKUP(Tabla135[[#This Row],[Id Riesgo]],Tabla13[Id Riesgo],Tabla13[Probabilidad],"",1)</f>
        <v/>
      </c>
      <c r="E1542" s="727" t="str">
        <f>IF(C1542=TRUE,_xlfn.XLOOKUP(Tabla135[[#This Row],[Id Riesgo]],Tabla13[Id Riesgo],Tabla13[Porcentaje Impacto],"",1),"")</f>
        <v/>
      </c>
      <c r="F1542" s="290" t="s">
        <v>285</v>
      </c>
      <c r="G1542" s="415" t="b">
        <f>_xlfn.XLOOKUP(F1542,Tabla13[Id Riesgo],Tabla13[Registro diligenciado],FALSE,1)</f>
        <v>0</v>
      </c>
      <c r="H1542" s="290" t="str">
        <f>IF(G1542,_xlfn.XLOOKUP(F1542,Tabla6[Id Riesgo],Tabla6[DESCRIPCIÓN DEL RIESGO],FALSE,1),"")</f>
        <v/>
      </c>
      <c r="I1542" s="327" t="str">
        <f>_xlfn.XLOOKUP(Tabla135[[#This Row],[Id Riesgo]],Tabla13[Id Riesgo],Tabla13[Probabilidad])</f>
        <v/>
      </c>
      <c r="J1542" s="327" t="str">
        <f>_xlfn.XLOOKUP(Tabla135[[#This Row],[Id Riesgo]],Tabla13[Id Riesgo],Tabla13[Porcentaje Impacto],"",1)</f>
        <v/>
      </c>
      <c r="K1542" s="311">
        <v>1</v>
      </c>
      <c r="L1542" s="314"/>
      <c r="M1542" s="314"/>
      <c r="N1542" s="314"/>
      <c r="O1542" s="295"/>
      <c r="P1542" s="314"/>
      <c r="Q1542" s="328" t="str">
        <f>_xlfn.TEXTJOIN(" ",TRUE,Tabla135[[#This Row],[Actividad - Acción ¿Qué?
Inicia con verbo]],Tabla135[[#This Row],[Complemento
(Observaciones o desviaciones)]])</f>
        <v/>
      </c>
      <c r="R1542" s="295"/>
      <c r="S1542" s="327" t="str">
        <f>_xlfn.XLOOKUP(Tabla135[[#This Row],[Tipo de control]],Tabla7[Tipo de control],Tabla7[Peso],"",1)</f>
        <v/>
      </c>
      <c r="T1542" s="290" t="str">
        <f>_xlfn.XLOOKUP(Tabla135[[#This Row],[Tipo de control]],Tabla7[Tipo de control],Tabla7[Afectación matriz],"",1)</f>
        <v/>
      </c>
      <c r="U1542" s="295"/>
      <c r="V1542" s="327" t="str">
        <f>_xlfn.XLOOKUP(Tabla135[[#This Row],[Implementación]],Tabla11[Implementación],Tabla11[Peso],"",1)</f>
        <v/>
      </c>
      <c r="W1542" s="295"/>
      <c r="X1542" s="295"/>
      <c r="Y1542" s="295"/>
      <c r="Z1542" s="295"/>
      <c r="AA1542" s="310" t="str">
        <f>IFERROR(Tabla135[[#This Row],[Peso del control]]+Tabla135[[#This Row],[Peso de la implementación]],"")</f>
        <v/>
      </c>
      <c r="AB1542" s="310" t="str" cm="1">
        <f t="array" ref="AB1542">IFERROR(IF(Tabla135[[#This Row],[Registro diligenciado]]=TRUE,_xlfn.IFS(AND(Tabla135[[#This Row],[No. de Control]]=1,Tabla135[[#This Row],[Desplazamiento en la Matriz]]="Probabilidad"),D1542-(D1542*Tabla135[[#This Row],[Valor del control]]),AND(Tabla135[[#This Row],[No. de Control]]&gt;1,Tabla135[[#This Row],[Desplazamiento en la Matriz]]="Probabilidad"),AB1541-(AB1541*Tabla135[[#This Row],[Valor del control]]),AND(Tabla135[[#This Row],[No. de Control]]=1,Tabla135[[#This Row],[Desplazamiento en la Matriz]]="Impacto"),D1542,AND(Tabla135[[#This Row],[No. de Control]]&gt;1,Tabla135[[#This Row],[Desplazamiento en la Matriz]]="Impacto"),AB1541),""),"")</f>
        <v/>
      </c>
      <c r="AC1542" s="310" t="str" cm="1">
        <f t="array" ref="AC1542">IFERROR(IF(Tabla135[[#This Row],[Registro diligenciado]]=TRUE,_xlfn.IFS(AND(Tabla135[[#This Row],[No. de Control]]=1,Tabla135[[#This Row],[Desplazamiento en la Matriz]]="Impacto"),E1542-(E1542*Tabla135[[#This Row],[Valor del control]]),AND(Tabla135[[#This Row],[No. de Control]]&gt;1,Tabla135[[#This Row],[Desplazamiento en la Matriz]]="Impacto"),AC1541-(AC1541*Tabla135[[#This Row],[Valor del control]]),AND(Tabla135[[#This Row],[No. de Control]]=1,Tabla135[[#This Row],[Desplazamiento en la Matriz]]="Probabilidad"),E1542,AND(Tabla135[[#This Row],[No. de Control]]&gt;1,Tabla135[[#This Row],[Desplazamiento en la Matriz]]="Probabilidad"),AC1541),""),"")</f>
        <v/>
      </c>
      <c r="AD1542" s="310">
        <f>IFERROR(_xlfn.MINIFS(Tabla135[Probabilidad residual],Tabla135[Id Riesgo],Tabla135[[#This Row],[Id Riesgo]]),"")</f>
        <v>0</v>
      </c>
      <c r="AE1542" s="310">
        <f>IFERROR(_xlfn.MINIFS(Tabla135[Impacto residual],Tabla135[Id Riesgo],Tabla135[[#This Row],[Id Riesgo]]),"")</f>
        <v>0</v>
      </c>
      <c r="AF1542" s="310" t="str" cm="1">
        <f t="array" ref="AF154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42" s="310" t="str" cm="1">
        <f t="array" ref="AG154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4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42" s="213"/>
      <c r="AJ1542" s="727">
        <f>_xlfn.MINIFS(Tabla135[Probabilidad residual],Tabla135[Id Riesgo],Tabla135[[#This Row],[Id Riesgo]])</f>
        <v>0</v>
      </c>
      <c r="AK1542" s="727">
        <f>_xlfn.MINIFS(Tabla135[Impacto residual],Tabla135[Id Riesgo],Tabla135[[#This Row],[Id Riesgo]])</f>
        <v>0</v>
      </c>
      <c r="AL1542" s="727" t="str" cm="1">
        <f t="array" ref="AL1542">IFERROR(_xlfn.IFS(AND(AJ1542&gt;=CONFIGURACIÓN!$BF$6,AJ1542&lt;=CONFIGURACIÓN!$BG$6),CONFIGURACIÓN!$BE$6,AND(AJ1542&gt;=CONFIGURACIÓN!$BF$7,AJ1542&lt;=CONFIGURACIÓN!$BG$7),CONFIGURACIÓN!$BE$7,AND(AJ1542&gt;=CONFIGURACIÓN!$BF$8,AJ1542&lt;=CONFIGURACIÓN!$BG$8),CONFIGURACIÓN!$BE$8,AND(AJ1542&gt;=CONFIGURACIÓN!$BF$9,AJ1542&lt;=CONFIGURACIÓN!$BG$9),CONFIGURACIÓN!$BE$9,AND(AJ1542&gt;=CONFIGURACIÓN!$BF$10,AJ1542&lt;=CONFIGURACIÓN!$BG$10),CONFIGURACIÓN!$BE$10),"")</f>
        <v/>
      </c>
      <c r="AM1542" s="727" t="str" cm="1">
        <f t="array" ref="AM1542">IFERROR(_xlfn.IFS(AND(AK1542&gt;=CONFIGURACIÓN!$BJ$6,AK1542&lt;=CONFIGURACIÓN!$BK$6),CONFIGURACIÓN!$BI$6,AND(AK1542&gt;=CONFIGURACIÓN!$BJ$7,AK1542&lt;=CONFIGURACIÓN!$BK$7),CONFIGURACIÓN!$BI$7,AND(AK1542&gt;=CONFIGURACIÓN!$BJ$8,AK1542&lt;=CONFIGURACIÓN!$BK$8),CONFIGURACIÓN!$BI$8,AND(AK1542&gt;=CONFIGURACIÓN!$BJ$9,AK1542&lt;=CONFIGURACIÓN!$BK$9),CONFIGURACIÓN!$BI$9,AND(AK1542&gt;=CONFIGURACIÓN!$BJ$10,AK1542&lt;=CONFIGURACIÓN!$BK$10),CONFIGURACIÓN!$BI$10),"")</f>
        <v/>
      </c>
      <c r="AN1542" s="213"/>
      <c r="AO1542" s="213"/>
      <c r="AP1542" s="213"/>
      <c r="AQ1542" s="213"/>
      <c r="AR1542" s="213"/>
      <c r="AS1542" s="213"/>
      <c r="AT1542" s="213"/>
      <c r="AU1542" s="213"/>
      <c r="AV1542" s="213"/>
      <c r="AW1542" s="213"/>
      <c r="AX1542" s="213"/>
      <c r="AY1542" s="213"/>
    </row>
    <row r="1543" spans="1:51" ht="14.6" x14ac:dyDescent="0.4">
      <c r="A1543" s="735" t="str">
        <f>Tabla135[[#This Row],[Id Riesgo]]</f>
        <v>RC154</v>
      </c>
      <c r="B1543" s="736" t="str">
        <f>Tabla135[[#This Row],[Riesgo]]</f>
        <v/>
      </c>
      <c r="C1543" s="742" t="b">
        <f>Tabla135[[#This Row],[Identificado en paso 1 y 2?]]</f>
        <v>0</v>
      </c>
      <c r="D1543" s="727" t="str">
        <f>_xlfn.XLOOKUP(Tabla135[[#This Row],[Id Riesgo]],Tabla13[Id Riesgo],Tabla13[Probabilidad],"",1)</f>
        <v/>
      </c>
      <c r="E1543" s="727" t="str">
        <f>IF(C1543=TRUE,_xlfn.XLOOKUP(Tabla135[[#This Row],[Id Riesgo]],Tabla13[Id Riesgo],Tabla13[Porcentaje Impacto],"",1),"")</f>
        <v/>
      </c>
      <c r="F1543" s="290" t="str">
        <f t="shared" ref="F1543:F1551" si="153">F1542</f>
        <v>RC154</v>
      </c>
      <c r="G1543" s="415" t="b">
        <f>_xlfn.XLOOKUP(F1543,Tabla13[Id Riesgo],Tabla13[Registro diligenciado],FALSE,1)</f>
        <v>0</v>
      </c>
      <c r="H1543" s="290" t="str">
        <f>IF(G1543,_xlfn.XLOOKUP(F1543,Tabla6[Id Riesgo],Tabla6[DESCRIPCIÓN DEL RIESGO],FALSE,1),"")</f>
        <v/>
      </c>
      <c r="I1543" s="327" t="str">
        <f>_xlfn.XLOOKUP(Tabla135[[#This Row],[Id Riesgo]],Tabla13[Id Riesgo],Tabla13[Probabilidad])</f>
        <v/>
      </c>
      <c r="J1543" s="327" t="str">
        <f>_xlfn.XLOOKUP(Tabla135[[#This Row],[Id Riesgo]],Tabla13[Id Riesgo],Tabla13[Porcentaje Impacto],"",1)</f>
        <v/>
      </c>
      <c r="K1543" s="311">
        <v>2</v>
      </c>
      <c r="L1543" s="314"/>
      <c r="M1543" s="314"/>
      <c r="N1543" s="314"/>
      <c r="O1543" s="295"/>
      <c r="P1543" s="314"/>
      <c r="Q1543" s="328" t="str">
        <f>_xlfn.TEXTJOIN(" ",TRUE,Tabla135[[#This Row],[Actividad - Acción ¿Qué?
Inicia con verbo]],Tabla135[[#This Row],[Complemento
(Observaciones o desviaciones)]])</f>
        <v/>
      </c>
      <c r="R1543" s="295"/>
      <c r="S1543" s="327" t="str">
        <f>_xlfn.XLOOKUP(Tabla135[[#This Row],[Tipo de control]],Tabla7[Tipo de control],Tabla7[Peso],"",1)</f>
        <v/>
      </c>
      <c r="T1543" s="290" t="str">
        <f>_xlfn.XLOOKUP(Tabla135[[#This Row],[Tipo de control]],Tabla7[Tipo de control],Tabla7[Afectación matriz],"",1)</f>
        <v/>
      </c>
      <c r="U1543" s="295"/>
      <c r="V1543" s="327" t="str">
        <f>_xlfn.XLOOKUP(Tabla135[[#This Row],[Implementación]],Tabla11[Implementación],Tabla11[Peso],"",1)</f>
        <v/>
      </c>
      <c r="W1543" s="295"/>
      <c r="X1543" s="295"/>
      <c r="Y1543" s="295"/>
      <c r="Z1543" s="295"/>
      <c r="AA1543" s="310" t="str">
        <f>IFERROR(Tabla135[[#This Row],[Peso del control]]+Tabla135[[#This Row],[Peso de la implementación]],"")</f>
        <v/>
      </c>
      <c r="AB1543" s="310" t="str" cm="1">
        <f t="array" ref="AB1543">IFERROR(IF(Tabla135[[#This Row],[Registro diligenciado]]=TRUE,_xlfn.IFS(AND(Tabla135[[#This Row],[No. de Control]]=1,Tabla135[[#This Row],[Desplazamiento en la Matriz]]="Probabilidad"),D1543-(D1543*Tabla135[[#This Row],[Valor del control]]),AND(Tabla135[[#This Row],[No. de Control]]&gt;1,Tabla135[[#This Row],[Desplazamiento en la Matriz]]="Probabilidad"),AB1542-(AB1542*Tabla135[[#This Row],[Valor del control]]),AND(Tabla135[[#This Row],[No. de Control]]=1,Tabla135[[#This Row],[Desplazamiento en la Matriz]]="Impacto"),D1543,AND(Tabla135[[#This Row],[No. de Control]]&gt;1,Tabla135[[#This Row],[Desplazamiento en la Matriz]]="Impacto"),AB1542),""),"")</f>
        <v/>
      </c>
      <c r="AC1543" s="310" t="str" cm="1">
        <f t="array" ref="AC1543">IFERROR(IF(Tabla135[[#This Row],[Registro diligenciado]]=TRUE,_xlfn.IFS(AND(Tabla135[[#This Row],[No. de Control]]=1,Tabla135[[#This Row],[Desplazamiento en la Matriz]]="Impacto"),E1543-(E1543*Tabla135[[#This Row],[Valor del control]]),AND(Tabla135[[#This Row],[No. de Control]]&gt;1,Tabla135[[#This Row],[Desplazamiento en la Matriz]]="Impacto"),AC1542-(AC1542*Tabla135[[#This Row],[Valor del control]]),AND(Tabla135[[#This Row],[No. de Control]]=1,Tabla135[[#This Row],[Desplazamiento en la Matriz]]="Probabilidad"),E1543,AND(Tabla135[[#This Row],[No. de Control]]&gt;1,Tabla135[[#This Row],[Desplazamiento en la Matriz]]="Probabilidad"),AC1542),""),"")</f>
        <v/>
      </c>
      <c r="AD1543" s="310">
        <f>IFERROR(_xlfn.MINIFS(Tabla135[Probabilidad residual],Tabla135[Id Riesgo],Tabla135[[#This Row],[Id Riesgo]]),"")</f>
        <v>0</v>
      </c>
      <c r="AE1543" s="310">
        <f>IFERROR(_xlfn.MINIFS(Tabla135[Impacto residual],Tabla135[Id Riesgo],Tabla135[[#This Row],[Id Riesgo]]),"")</f>
        <v>0</v>
      </c>
      <c r="AF1543" s="310" t="str" cm="1">
        <f t="array" ref="AF154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43" s="310" t="str" cm="1">
        <f t="array" ref="AG154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4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43" s="213"/>
      <c r="AJ1543" s="727">
        <f>_xlfn.MINIFS(Tabla135[Probabilidad residual],Tabla135[Id Riesgo],Tabla135[[#This Row],[Id Riesgo]])</f>
        <v>0</v>
      </c>
      <c r="AK1543" s="727">
        <f>_xlfn.MINIFS(Tabla135[Impacto residual],Tabla135[Id Riesgo],Tabla135[[#This Row],[Id Riesgo]])</f>
        <v>0</v>
      </c>
      <c r="AL1543" s="727"/>
      <c r="AM1543" s="727"/>
      <c r="AN1543" s="213"/>
      <c r="AO1543" s="213"/>
      <c r="AP1543" s="213"/>
      <c r="AQ1543" s="213"/>
      <c r="AR1543" s="213"/>
      <c r="AS1543" s="213"/>
      <c r="AT1543" s="213"/>
      <c r="AU1543" s="213"/>
      <c r="AV1543" s="213"/>
      <c r="AW1543" s="213"/>
      <c r="AX1543" s="213"/>
      <c r="AY1543" s="213"/>
    </row>
    <row r="1544" spans="1:51" ht="14.6" x14ac:dyDescent="0.4">
      <c r="A1544" s="735" t="str">
        <f>Tabla135[[#This Row],[Id Riesgo]]</f>
        <v>RC154</v>
      </c>
      <c r="B1544" s="736" t="str">
        <f>Tabla135[[#This Row],[Riesgo]]</f>
        <v/>
      </c>
      <c r="C1544" s="742" t="b">
        <f>Tabla135[[#This Row],[Identificado en paso 1 y 2?]]</f>
        <v>0</v>
      </c>
      <c r="D1544" s="727" t="str">
        <f>_xlfn.XLOOKUP(Tabla135[[#This Row],[Id Riesgo]],Tabla13[Id Riesgo],Tabla13[Probabilidad],"",1)</f>
        <v/>
      </c>
      <c r="E1544" s="727" t="str">
        <f>IF(C1544=TRUE,_xlfn.XLOOKUP(Tabla135[[#This Row],[Id Riesgo]],Tabla13[Id Riesgo],Tabla13[Porcentaje Impacto],"",1),"")</f>
        <v/>
      </c>
      <c r="F1544" s="290" t="str">
        <f t="shared" si="153"/>
        <v>RC154</v>
      </c>
      <c r="G1544" s="415" t="b">
        <f>_xlfn.XLOOKUP(F1544,Tabla13[Id Riesgo],Tabla13[Registro diligenciado],FALSE,1)</f>
        <v>0</v>
      </c>
      <c r="H1544" s="290" t="str">
        <f>IF(G1544,_xlfn.XLOOKUP(F1544,Tabla6[Id Riesgo],Tabla6[DESCRIPCIÓN DEL RIESGO],FALSE,1),"")</f>
        <v/>
      </c>
      <c r="I1544" s="327" t="str">
        <f>_xlfn.XLOOKUP(Tabla135[[#This Row],[Id Riesgo]],Tabla13[Id Riesgo],Tabla13[Probabilidad])</f>
        <v/>
      </c>
      <c r="J1544" s="327" t="str">
        <f>_xlfn.XLOOKUP(Tabla135[[#This Row],[Id Riesgo]],Tabla13[Id Riesgo],Tabla13[Porcentaje Impacto],"",1)</f>
        <v/>
      </c>
      <c r="K1544" s="311">
        <v>3</v>
      </c>
      <c r="L1544" s="314"/>
      <c r="M1544" s="314"/>
      <c r="N1544" s="314"/>
      <c r="O1544" s="295"/>
      <c r="P1544" s="314"/>
      <c r="Q1544" s="328" t="str">
        <f>_xlfn.TEXTJOIN(" ",TRUE,Tabla135[[#This Row],[Actividad - Acción ¿Qué?
Inicia con verbo]],Tabla135[[#This Row],[Complemento
(Observaciones o desviaciones)]])</f>
        <v/>
      </c>
      <c r="R1544" s="295"/>
      <c r="S1544" s="327" t="str">
        <f>_xlfn.XLOOKUP(Tabla135[[#This Row],[Tipo de control]],Tabla7[Tipo de control],Tabla7[Peso],"",1)</f>
        <v/>
      </c>
      <c r="T1544" s="290" t="str">
        <f>_xlfn.XLOOKUP(Tabla135[[#This Row],[Tipo de control]],Tabla7[Tipo de control],Tabla7[Afectación matriz],"",1)</f>
        <v/>
      </c>
      <c r="U1544" s="295"/>
      <c r="V1544" s="327" t="str">
        <f>_xlfn.XLOOKUP(Tabla135[[#This Row],[Implementación]],Tabla11[Implementación],Tabla11[Peso],"",1)</f>
        <v/>
      </c>
      <c r="W1544" s="295"/>
      <c r="X1544" s="295"/>
      <c r="Y1544" s="295"/>
      <c r="Z1544" s="295"/>
      <c r="AA1544" s="310" t="str">
        <f>IFERROR(Tabla135[[#This Row],[Peso del control]]+Tabla135[[#This Row],[Peso de la implementación]],"")</f>
        <v/>
      </c>
      <c r="AB1544" s="310" t="str" cm="1">
        <f t="array" ref="AB1544">IFERROR(IF(Tabla135[[#This Row],[Registro diligenciado]]=TRUE,_xlfn.IFS(AND(Tabla135[[#This Row],[No. de Control]]=1,Tabla135[[#This Row],[Desplazamiento en la Matriz]]="Probabilidad"),D1544-(D1544*Tabla135[[#This Row],[Valor del control]]),AND(Tabla135[[#This Row],[No. de Control]]&gt;1,Tabla135[[#This Row],[Desplazamiento en la Matriz]]="Probabilidad"),AB1543-(AB1543*Tabla135[[#This Row],[Valor del control]]),AND(Tabla135[[#This Row],[No. de Control]]=1,Tabla135[[#This Row],[Desplazamiento en la Matriz]]="Impacto"),D1544,AND(Tabla135[[#This Row],[No. de Control]]&gt;1,Tabla135[[#This Row],[Desplazamiento en la Matriz]]="Impacto"),AB1543),""),"")</f>
        <v/>
      </c>
      <c r="AC1544" s="310" t="str" cm="1">
        <f t="array" ref="AC1544">IFERROR(IF(Tabla135[[#This Row],[Registro diligenciado]]=TRUE,_xlfn.IFS(AND(Tabla135[[#This Row],[No. de Control]]=1,Tabla135[[#This Row],[Desplazamiento en la Matriz]]="Impacto"),E1544-(E1544*Tabla135[[#This Row],[Valor del control]]),AND(Tabla135[[#This Row],[No. de Control]]&gt;1,Tabla135[[#This Row],[Desplazamiento en la Matriz]]="Impacto"),AC1543-(AC1543*Tabla135[[#This Row],[Valor del control]]),AND(Tabla135[[#This Row],[No. de Control]]=1,Tabla135[[#This Row],[Desplazamiento en la Matriz]]="Probabilidad"),E1544,AND(Tabla135[[#This Row],[No. de Control]]&gt;1,Tabla135[[#This Row],[Desplazamiento en la Matriz]]="Probabilidad"),AC1543),""),"")</f>
        <v/>
      </c>
      <c r="AD1544" s="310">
        <f>IFERROR(_xlfn.MINIFS(Tabla135[Probabilidad residual],Tabla135[Id Riesgo],Tabla135[[#This Row],[Id Riesgo]]),"")</f>
        <v>0</v>
      </c>
      <c r="AE1544" s="310">
        <f>IFERROR(_xlfn.MINIFS(Tabla135[Impacto residual],Tabla135[Id Riesgo],Tabla135[[#This Row],[Id Riesgo]]),"")</f>
        <v>0</v>
      </c>
      <c r="AF1544" s="310" t="str" cm="1">
        <f t="array" ref="AF154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44" s="310" t="str" cm="1">
        <f t="array" ref="AG154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4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44" s="213"/>
      <c r="AJ1544" s="727">
        <f>_xlfn.MINIFS(Tabla135[Probabilidad residual],Tabla135[Id Riesgo],Tabla135[[#This Row],[Id Riesgo]])</f>
        <v>0</v>
      </c>
      <c r="AK1544" s="727">
        <f>_xlfn.MINIFS(Tabla135[Impacto residual],Tabla135[Id Riesgo],Tabla135[[#This Row],[Id Riesgo]])</f>
        <v>0</v>
      </c>
      <c r="AL1544" s="727"/>
      <c r="AM1544" s="727"/>
      <c r="AN1544" s="213"/>
      <c r="AO1544" s="213"/>
      <c r="AP1544" s="213"/>
      <c r="AQ1544" s="213"/>
      <c r="AR1544" s="213"/>
      <c r="AS1544" s="213"/>
      <c r="AT1544" s="213"/>
      <c r="AU1544" s="213"/>
      <c r="AV1544" s="213"/>
      <c r="AW1544" s="213"/>
      <c r="AX1544" s="213"/>
      <c r="AY1544" s="213"/>
    </row>
    <row r="1545" spans="1:51" ht="14.6" x14ac:dyDescent="0.4">
      <c r="A1545" s="735" t="str">
        <f>Tabla135[[#This Row],[Id Riesgo]]</f>
        <v>RC154</v>
      </c>
      <c r="B1545" s="736" t="str">
        <f>Tabla135[[#This Row],[Riesgo]]</f>
        <v/>
      </c>
      <c r="C1545" s="742" t="b">
        <f>Tabla135[[#This Row],[Identificado en paso 1 y 2?]]</f>
        <v>0</v>
      </c>
      <c r="D1545" s="727" t="str">
        <f>_xlfn.XLOOKUP(Tabla135[[#This Row],[Id Riesgo]],Tabla13[Id Riesgo],Tabla13[Probabilidad],"",1)</f>
        <v/>
      </c>
      <c r="E1545" s="727" t="str">
        <f>IF(C1545=TRUE,_xlfn.XLOOKUP(Tabla135[[#This Row],[Id Riesgo]],Tabla13[Id Riesgo],Tabla13[Porcentaje Impacto],"",1),"")</f>
        <v/>
      </c>
      <c r="F1545" s="290" t="str">
        <f t="shared" si="153"/>
        <v>RC154</v>
      </c>
      <c r="G1545" s="415" t="b">
        <f>_xlfn.XLOOKUP(F1545,Tabla13[Id Riesgo],Tabla13[Registro diligenciado],FALSE,1)</f>
        <v>0</v>
      </c>
      <c r="H1545" s="290" t="str">
        <f>IF(G1545,_xlfn.XLOOKUP(F1545,Tabla6[Id Riesgo],Tabla6[DESCRIPCIÓN DEL RIESGO],FALSE,1),"")</f>
        <v/>
      </c>
      <c r="I1545" s="327" t="str">
        <f>_xlfn.XLOOKUP(Tabla135[[#This Row],[Id Riesgo]],Tabla13[Id Riesgo],Tabla13[Probabilidad])</f>
        <v/>
      </c>
      <c r="J1545" s="327" t="str">
        <f>_xlfn.XLOOKUP(Tabla135[[#This Row],[Id Riesgo]],Tabla13[Id Riesgo],Tabla13[Porcentaje Impacto],"",1)</f>
        <v/>
      </c>
      <c r="K1545" s="311">
        <v>4</v>
      </c>
      <c r="L1545" s="314"/>
      <c r="M1545" s="314"/>
      <c r="N1545" s="314"/>
      <c r="O1545" s="295"/>
      <c r="P1545" s="314"/>
      <c r="Q1545" s="328" t="str">
        <f>_xlfn.TEXTJOIN(" ",TRUE,Tabla135[[#This Row],[Actividad - Acción ¿Qué?
Inicia con verbo]],Tabla135[[#This Row],[Complemento
(Observaciones o desviaciones)]])</f>
        <v/>
      </c>
      <c r="R1545" s="295"/>
      <c r="S1545" s="327" t="str">
        <f>_xlfn.XLOOKUP(Tabla135[[#This Row],[Tipo de control]],Tabla7[Tipo de control],Tabla7[Peso],"",1)</f>
        <v/>
      </c>
      <c r="T1545" s="290" t="str">
        <f>_xlfn.XLOOKUP(Tabla135[[#This Row],[Tipo de control]],Tabla7[Tipo de control],Tabla7[Afectación matriz],"",1)</f>
        <v/>
      </c>
      <c r="U1545" s="295"/>
      <c r="V1545" s="327" t="str">
        <f>_xlfn.XLOOKUP(Tabla135[[#This Row],[Implementación]],Tabla11[Implementación],Tabla11[Peso],"",1)</f>
        <v/>
      </c>
      <c r="W1545" s="295"/>
      <c r="X1545" s="295"/>
      <c r="Y1545" s="295"/>
      <c r="Z1545" s="295"/>
      <c r="AA1545" s="310" t="str">
        <f>IFERROR(Tabla135[[#This Row],[Peso del control]]+Tabla135[[#This Row],[Peso de la implementación]],"")</f>
        <v/>
      </c>
      <c r="AB1545" s="310" t="str" cm="1">
        <f t="array" ref="AB1545">IFERROR(IF(Tabla135[[#This Row],[Registro diligenciado]]=TRUE,_xlfn.IFS(AND(Tabla135[[#This Row],[No. de Control]]=1,Tabla135[[#This Row],[Desplazamiento en la Matriz]]="Probabilidad"),D1545-(D1545*Tabla135[[#This Row],[Valor del control]]),AND(Tabla135[[#This Row],[No. de Control]]&gt;1,Tabla135[[#This Row],[Desplazamiento en la Matriz]]="Probabilidad"),AB1544-(AB1544*Tabla135[[#This Row],[Valor del control]]),AND(Tabla135[[#This Row],[No. de Control]]=1,Tabla135[[#This Row],[Desplazamiento en la Matriz]]="Impacto"),D1545,AND(Tabla135[[#This Row],[No. de Control]]&gt;1,Tabla135[[#This Row],[Desplazamiento en la Matriz]]="Impacto"),AB1544),""),"")</f>
        <v/>
      </c>
      <c r="AC1545" s="310" t="str" cm="1">
        <f t="array" ref="AC1545">IFERROR(IF(Tabla135[[#This Row],[Registro diligenciado]]=TRUE,_xlfn.IFS(AND(Tabla135[[#This Row],[No. de Control]]=1,Tabla135[[#This Row],[Desplazamiento en la Matriz]]="Impacto"),E1545-(E1545*Tabla135[[#This Row],[Valor del control]]),AND(Tabla135[[#This Row],[No. de Control]]&gt;1,Tabla135[[#This Row],[Desplazamiento en la Matriz]]="Impacto"),AC1544-(AC1544*Tabla135[[#This Row],[Valor del control]]),AND(Tabla135[[#This Row],[No. de Control]]=1,Tabla135[[#This Row],[Desplazamiento en la Matriz]]="Probabilidad"),E1545,AND(Tabla135[[#This Row],[No. de Control]]&gt;1,Tabla135[[#This Row],[Desplazamiento en la Matriz]]="Probabilidad"),AC1544),""),"")</f>
        <v/>
      </c>
      <c r="AD1545" s="310">
        <f>IFERROR(_xlfn.MINIFS(Tabla135[Probabilidad residual],Tabla135[Id Riesgo],Tabla135[[#This Row],[Id Riesgo]]),"")</f>
        <v>0</v>
      </c>
      <c r="AE1545" s="310">
        <f>IFERROR(_xlfn.MINIFS(Tabla135[Impacto residual],Tabla135[Id Riesgo],Tabla135[[#This Row],[Id Riesgo]]),"")</f>
        <v>0</v>
      </c>
      <c r="AF1545" s="310" t="str" cm="1">
        <f t="array" ref="AF154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45" s="310" t="str" cm="1">
        <f t="array" ref="AG154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4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45" s="213"/>
      <c r="AJ1545" s="727">
        <f>_xlfn.MINIFS(Tabla135[Probabilidad residual],Tabla135[Id Riesgo],Tabla135[[#This Row],[Id Riesgo]])</f>
        <v>0</v>
      </c>
      <c r="AK1545" s="727">
        <f>_xlfn.MINIFS(Tabla135[Impacto residual],Tabla135[Id Riesgo],Tabla135[[#This Row],[Id Riesgo]])</f>
        <v>0</v>
      </c>
      <c r="AL1545" s="727"/>
      <c r="AM1545" s="727"/>
      <c r="AN1545" s="213"/>
      <c r="AO1545" s="213"/>
      <c r="AP1545" s="213"/>
      <c r="AQ1545" s="213"/>
      <c r="AR1545" s="213"/>
      <c r="AS1545" s="213"/>
      <c r="AT1545" s="213"/>
      <c r="AU1545" s="213"/>
      <c r="AV1545" s="213"/>
      <c r="AW1545" s="213"/>
      <c r="AX1545" s="213"/>
      <c r="AY1545" s="213"/>
    </row>
    <row r="1546" spans="1:51" ht="14.6" x14ac:dyDescent="0.4">
      <c r="A1546" s="735" t="str">
        <f>Tabla135[[#This Row],[Id Riesgo]]</f>
        <v>RC154</v>
      </c>
      <c r="B1546" s="736" t="str">
        <f>Tabla135[[#This Row],[Riesgo]]</f>
        <v/>
      </c>
      <c r="C1546" s="742" t="b">
        <f>Tabla135[[#This Row],[Identificado en paso 1 y 2?]]</f>
        <v>0</v>
      </c>
      <c r="D1546" s="727" t="str">
        <f>_xlfn.XLOOKUP(Tabla135[[#This Row],[Id Riesgo]],Tabla13[Id Riesgo],Tabla13[Probabilidad],"",1)</f>
        <v/>
      </c>
      <c r="E1546" s="727" t="str">
        <f>IF(C1546=TRUE,_xlfn.XLOOKUP(Tabla135[[#This Row],[Id Riesgo]],Tabla13[Id Riesgo],Tabla13[Porcentaje Impacto],"",1),"")</f>
        <v/>
      </c>
      <c r="F1546" s="290" t="str">
        <f t="shared" si="153"/>
        <v>RC154</v>
      </c>
      <c r="G1546" s="415" t="b">
        <f>_xlfn.XLOOKUP(F1546,Tabla13[Id Riesgo],Tabla13[Registro diligenciado],FALSE,1)</f>
        <v>0</v>
      </c>
      <c r="H1546" s="290" t="str">
        <f>IF(G1546,_xlfn.XLOOKUP(F1546,Tabla6[Id Riesgo],Tabla6[DESCRIPCIÓN DEL RIESGO],FALSE,1),"")</f>
        <v/>
      </c>
      <c r="I1546" s="327" t="str">
        <f>_xlfn.XLOOKUP(Tabla135[[#This Row],[Id Riesgo]],Tabla13[Id Riesgo],Tabla13[Probabilidad])</f>
        <v/>
      </c>
      <c r="J1546" s="327" t="str">
        <f>_xlfn.XLOOKUP(Tabla135[[#This Row],[Id Riesgo]],Tabla13[Id Riesgo],Tabla13[Porcentaje Impacto],"",1)</f>
        <v/>
      </c>
      <c r="K1546" s="311">
        <v>5</v>
      </c>
      <c r="L1546" s="314"/>
      <c r="M1546" s="314"/>
      <c r="N1546" s="314"/>
      <c r="O1546" s="295"/>
      <c r="P1546" s="314"/>
      <c r="Q1546" s="328" t="str">
        <f>_xlfn.TEXTJOIN(" ",TRUE,Tabla135[[#This Row],[Actividad - Acción ¿Qué?
Inicia con verbo]],Tabla135[[#This Row],[Complemento
(Observaciones o desviaciones)]])</f>
        <v/>
      </c>
      <c r="R1546" s="295"/>
      <c r="S1546" s="327" t="str">
        <f>_xlfn.XLOOKUP(Tabla135[[#This Row],[Tipo de control]],Tabla7[Tipo de control],Tabla7[Peso],"",1)</f>
        <v/>
      </c>
      <c r="T1546" s="290" t="str">
        <f>_xlfn.XLOOKUP(Tabla135[[#This Row],[Tipo de control]],Tabla7[Tipo de control],Tabla7[Afectación matriz],"",1)</f>
        <v/>
      </c>
      <c r="U1546" s="295"/>
      <c r="V1546" s="327" t="str">
        <f>_xlfn.XLOOKUP(Tabla135[[#This Row],[Implementación]],Tabla11[Implementación],Tabla11[Peso],"",1)</f>
        <v/>
      </c>
      <c r="W1546" s="295"/>
      <c r="X1546" s="295"/>
      <c r="Y1546" s="295"/>
      <c r="Z1546" s="295"/>
      <c r="AA1546" s="310" t="str">
        <f>IFERROR(Tabla135[[#This Row],[Peso del control]]+Tabla135[[#This Row],[Peso de la implementación]],"")</f>
        <v/>
      </c>
      <c r="AB1546" s="310" t="str" cm="1">
        <f t="array" ref="AB1546">IFERROR(IF(Tabla135[[#This Row],[Registro diligenciado]]=TRUE,_xlfn.IFS(AND(Tabla135[[#This Row],[No. de Control]]=1,Tabla135[[#This Row],[Desplazamiento en la Matriz]]="Probabilidad"),D1546-(D1546*Tabla135[[#This Row],[Valor del control]]),AND(Tabla135[[#This Row],[No. de Control]]&gt;1,Tabla135[[#This Row],[Desplazamiento en la Matriz]]="Probabilidad"),AB1545-(AB1545*Tabla135[[#This Row],[Valor del control]]),AND(Tabla135[[#This Row],[No. de Control]]=1,Tabla135[[#This Row],[Desplazamiento en la Matriz]]="Impacto"),D1546,AND(Tabla135[[#This Row],[No. de Control]]&gt;1,Tabla135[[#This Row],[Desplazamiento en la Matriz]]="Impacto"),AB1545),""),"")</f>
        <v/>
      </c>
      <c r="AC1546" s="310" t="str" cm="1">
        <f t="array" ref="AC1546">IFERROR(IF(Tabla135[[#This Row],[Registro diligenciado]]=TRUE,_xlfn.IFS(AND(Tabla135[[#This Row],[No. de Control]]=1,Tabla135[[#This Row],[Desplazamiento en la Matriz]]="Impacto"),E1546-(E1546*Tabla135[[#This Row],[Valor del control]]),AND(Tabla135[[#This Row],[No. de Control]]&gt;1,Tabla135[[#This Row],[Desplazamiento en la Matriz]]="Impacto"),AC1545-(AC1545*Tabla135[[#This Row],[Valor del control]]),AND(Tabla135[[#This Row],[No. de Control]]=1,Tabla135[[#This Row],[Desplazamiento en la Matriz]]="Probabilidad"),E1546,AND(Tabla135[[#This Row],[No. de Control]]&gt;1,Tabla135[[#This Row],[Desplazamiento en la Matriz]]="Probabilidad"),AC1545),""),"")</f>
        <v/>
      </c>
      <c r="AD1546" s="310">
        <f>IFERROR(_xlfn.MINIFS(Tabla135[Probabilidad residual],Tabla135[Id Riesgo],Tabla135[[#This Row],[Id Riesgo]]),"")</f>
        <v>0</v>
      </c>
      <c r="AE1546" s="310">
        <f>IFERROR(_xlfn.MINIFS(Tabla135[Impacto residual],Tabla135[Id Riesgo],Tabla135[[#This Row],[Id Riesgo]]),"")</f>
        <v>0</v>
      </c>
      <c r="AF1546" s="310" t="str" cm="1">
        <f t="array" ref="AF154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46" s="310" t="str" cm="1">
        <f t="array" ref="AG154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4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46" s="213"/>
      <c r="AJ1546" s="727">
        <f>_xlfn.MINIFS(Tabla135[Probabilidad residual],Tabla135[Id Riesgo],Tabla135[[#This Row],[Id Riesgo]])</f>
        <v>0</v>
      </c>
      <c r="AK1546" s="727">
        <f>_xlfn.MINIFS(Tabla135[Impacto residual],Tabla135[Id Riesgo],Tabla135[[#This Row],[Id Riesgo]])</f>
        <v>0</v>
      </c>
      <c r="AL1546" s="727"/>
      <c r="AM1546" s="727"/>
      <c r="AN1546" s="213"/>
      <c r="AO1546" s="213"/>
      <c r="AP1546" s="213"/>
      <c r="AQ1546" s="213"/>
      <c r="AR1546" s="213"/>
      <c r="AS1546" s="213"/>
      <c r="AT1546" s="213"/>
      <c r="AU1546" s="213"/>
      <c r="AV1546" s="213"/>
      <c r="AW1546" s="213"/>
      <c r="AX1546" s="213"/>
      <c r="AY1546" s="213"/>
    </row>
    <row r="1547" spans="1:51" ht="14.6" x14ac:dyDescent="0.4">
      <c r="A1547" s="735" t="str">
        <f>Tabla135[[#This Row],[Id Riesgo]]</f>
        <v>RC154</v>
      </c>
      <c r="B1547" s="736" t="str">
        <f>Tabla135[[#This Row],[Riesgo]]</f>
        <v/>
      </c>
      <c r="C1547" s="742" t="b">
        <f>Tabla135[[#This Row],[Identificado en paso 1 y 2?]]</f>
        <v>0</v>
      </c>
      <c r="D1547" s="727" t="str">
        <f>_xlfn.XLOOKUP(Tabla135[[#This Row],[Id Riesgo]],Tabla13[Id Riesgo],Tabla13[Probabilidad],"",1)</f>
        <v/>
      </c>
      <c r="E1547" s="727" t="str">
        <f>IF(C1547=TRUE,_xlfn.XLOOKUP(Tabla135[[#This Row],[Id Riesgo]],Tabla13[Id Riesgo],Tabla13[Porcentaje Impacto],"",1),"")</f>
        <v/>
      </c>
      <c r="F1547" s="290" t="str">
        <f t="shared" si="153"/>
        <v>RC154</v>
      </c>
      <c r="G1547" s="415" t="b">
        <f>_xlfn.XLOOKUP(F1547,Tabla13[Id Riesgo],Tabla13[Registro diligenciado],FALSE,1)</f>
        <v>0</v>
      </c>
      <c r="H1547" s="290" t="str">
        <f>IF(G1547,_xlfn.XLOOKUP(F1547,Tabla6[Id Riesgo],Tabla6[DESCRIPCIÓN DEL RIESGO],FALSE,1),"")</f>
        <v/>
      </c>
      <c r="I1547" s="327" t="str">
        <f>_xlfn.XLOOKUP(Tabla135[[#This Row],[Id Riesgo]],Tabla13[Id Riesgo],Tabla13[Probabilidad])</f>
        <v/>
      </c>
      <c r="J1547" s="327" t="str">
        <f>_xlfn.XLOOKUP(Tabla135[[#This Row],[Id Riesgo]],Tabla13[Id Riesgo],Tabla13[Porcentaje Impacto],"",1)</f>
        <v/>
      </c>
      <c r="K1547" s="311">
        <v>6</v>
      </c>
      <c r="L1547" s="314"/>
      <c r="M1547" s="314"/>
      <c r="N1547" s="314"/>
      <c r="O1547" s="295"/>
      <c r="P1547" s="314"/>
      <c r="Q1547" s="328" t="str">
        <f>_xlfn.TEXTJOIN(" ",TRUE,Tabla135[[#This Row],[Actividad - Acción ¿Qué?
Inicia con verbo]],Tabla135[[#This Row],[Complemento
(Observaciones o desviaciones)]])</f>
        <v/>
      </c>
      <c r="R1547" s="295"/>
      <c r="S1547" s="327" t="str">
        <f>_xlfn.XLOOKUP(Tabla135[[#This Row],[Tipo de control]],Tabla7[Tipo de control],Tabla7[Peso],"",1)</f>
        <v/>
      </c>
      <c r="T1547" s="290" t="str">
        <f>_xlfn.XLOOKUP(Tabla135[[#This Row],[Tipo de control]],Tabla7[Tipo de control],Tabla7[Afectación matriz],"",1)</f>
        <v/>
      </c>
      <c r="U1547" s="295"/>
      <c r="V1547" s="327" t="str">
        <f>_xlfn.XLOOKUP(Tabla135[[#This Row],[Implementación]],Tabla11[Implementación],Tabla11[Peso],"",1)</f>
        <v/>
      </c>
      <c r="W1547" s="295"/>
      <c r="X1547" s="295"/>
      <c r="Y1547" s="295"/>
      <c r="Z1547" s="295"/>
      <c r="AA1547" s="310" t="str">
        <f>IFERROR(Tabla135[[#This Row],[Peso del control]]+Tabla135[[#This Row],[Peso de la implementación]],"")</f>
        <v/>
      </c>
      <c r="AB1547" s="310" t="str" cm="1">
        <f t="array" ref="AB1547">IFERROR(IF(Tabla135[[#This Row],[Registro diligenciado]]=TRUE,_xlfn.IFS(AND(Tabla135[[#This Row],[No. de Control]]=1,Tabla135[[#This Row],[Desplazamiento en la Matriz]]="Probabilidad"),D1547-(D1547*Tabla135[[#This Row],[Valor del control]]),AND(Tabla135[[#This Row],[No. de Control]]&gt;1,Tabla135[[#This Row],[Desplazamiento en la Matriz]]="Probabilidad"),AB1546-(AB1546*Tabla135[[#This Row],[Valor del control]]),AND(Tabla135[[#This Row],[No. de Control]]=1,Tabla135[[#This Row],[Desplazamiento en la Matriz]]="Impacto"),D1547,AND(Tabla135[[#This Row],[No. de Control]]&gt;1,Tabla135[[#This Row],[Desplazamiento en la Matriz]]="Impacto"),AB1546),""),"")</f>
        <v/>
      </c>
      <c r="AC1547" s="310" t="str" cm="1">
        <f t="array" ref="AC1547">IFERROR(IF(Tabla135[[#This Row],[Registro diligenciado]]=TRUE,_xlfn.IFS(AND(Tabla135[[#This Row],[No. de Control]]=1,Tabla135[[#This Row],[Desplazamiento en la Matriz]]="Impacto"),E1547-(E1547*Tabla135[[#This Row],[Valor del control]]),AND(Tabla135[[#This Row],[No. de Control]]&gt;1,Tabla135[[#This Row],[Desplazamiento en la Matriz]]="Impacto"),AC1546-(AC1546*Tabla135[[#This Row],[Valor del control]]),AND(Tabla135[[#This Row],[No. de Control]]=1,Tabla135[[#This Row],[Desplazamiento en la Matriz]]="Probabilidad"),E1547,AND(Tabla135[[#This Row],[No. de Control]]&gt;1,Tabla135[[#This Row],[Desplazamiento en la Matriz]]="Probabilidad"),AC1546),""),"")</f>
        <v/>
      </c>
      <c r="AD1547" s="310">
        <f>IFERROR(_xlfn.MINIFS(Tabla135[Probabilidad residual],Tabla135[Id Riesgo],Tabla135[[#This Row],[Id Riesgo]]),"")</f>
        <v>0</v>
      </c>
      <c r="AE1547" s="310">
        <f>IFERROR(_xlfn.MINIFS(Tabla135[Impacto residual],Tabla135[Id Riesgo],Tabla135[[#This Row],[Id Riesgo]]),"")</f>
        <v>0</v>
      </c>
      <c r="AF1547" s="310" t="str" cm="1">
        <f t="array" ref="AF154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47" s="310" t="str" cm="1">
        <f t="array" ref="AG154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4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47" s="213"/>
      <c r="AJ1547" s="727">
        <f>_xlfn.MINIFS(Tabla135[Probabilidad residual],Tabla135[Id Riesgo],Tabla135[[#This Row],[Id Riesgo]])</f>
        <v>0</v>
      </c>
      <c r="AK1547" s="727">
        <f>_xlfn.MINIFS(Tabla135[Impacto residual],Tabla135[Id Riesgo],Tabla135[[#This Row],[Id Riesgo]])</f>
        <v>0</v>
      </c>
      <c r="AL1547" s="727"/>
      <c r="AM1547" s="727"/>
      <c r="AN1547" s="213"/>
      <c r="AO1547" s="213"/>
      <c r="AP1547" s="213"/>
      <c r="AQ1547" s="213"/>
      <c r="AR1547" s="213"/>
      <c r="AS1547" s="213"/>
      <c r="AT1547" s="213"/>
      <c r="AU1547" s="213"/>
      <c r="AV1547" s="213"/>
      <c r="AW1547" s="213"/>
      <c r="AX1547" s="213"/>
      <c r="AY1547" s="213"/>
    </row>
    <row r="1548" spans="1:51" ht="14.6" x14ac:dyDescent="0.4">
      <c r="A1548" s="735" t="str">
        <f>Tabla135[[#This Row],[Id Riesgo]]</f>
        <v>RC154</v>
      </c>
      <c r="B1548" s="736" t="str">
        <f>Tabla135[[#This Row],[Riesgo]]</f>
        <v/>
      </c>
      <c r="C1548" s="742" t="b">
        <f>Tabla135[[#This Row],[Identificado en paso 1 y 2?]]</f>
        <v>0</v>
      </c>
      <c r="D1548" s="727" t="str">
        <f>_xlfn.XLOOKUP(Tabla135[[#This Row],[Id Riesgo]],Tabla13[Id Riesgo],Tabla13[Probabilidad],"",1)</f>
        <v/>
      </c>
      <c r="E1548" s="727" t="str">
        <f>IF(C1548=TRUE,_xlfn.XLOOKUP(Tabla135[[#This Row],[Id Riesgo]],Tabla13[Id Riesgo],Tabla13[Porcentaje Impacto],"",1),"")</f>
        <v/>
      </c>
      <c r="F1548" s="290" t="str">
        <f t="shared" si="153"/>
        <v>RC154</v>
      </c>
      <c r="G1548" s="415" t="b">
        <f>_xlfn.XLOOKUP(F1548,Tabla13[Id Riesgo],Tabla13[Registro diligenciado],FALSE,1)</f>
        <v>0</v>
      </c>
      <c r="H1548" s="290" t="str">
        <f>IF(G1548,_xlfn.XLOOKUP(F1548,Tabla6[Id Riesgo],Tabla6[DESCRIPCIÓN DEL RIESGO],FALSE,1),"")</f>
        <v/>
      </c>
      <c r="I1548" s="327" t="str">
        <f>_xlfn.XLOOKUP(Tabla135[[#This Row],[Id Riesgo]],Tabla13[Id Riesgo],Tabla13[Probabilidad])</f>
        <v/>
      </c>
      <c r="J1548" s="327" t="str">
        <f>_xlfn.XLOOKUP(Tabla135[[#This Row],[Id Riesgo]],Tabla13[Id Riesgo],Tabla13[Porcentaje Impacto],"",1)</f>
        <v/>
      </c>
      <c r="K1548" s="311">
        <v>7</v>
      </c>
      <c r="L1548" s="314"/>
      <c r="M1548" s="314"/>
      <c r="N1548" s="314"/>
      <c r="O1548" s="295"/>
      <c r="P1548" s="314"/>
      <c r="Q1548" s="328" t="str">
        <f>_xlfn.TEXTJOIN(" ",TRUE,Tabla135[[#This Row],[Actividad - Acción ¿Qué?
Inicia con verbo]],Tabla135[[#This Row],[Complemento
(Observaciones o desviaciones)]])</f>
        <v/>
      </c>
      <c r="R1548" s="295"/>
      <c r="S1548" s="327" t="str">
        <f>_xlfn.XLOOKUP(Tabla135[[#This Row],[Tipo de control]],Tabla7[Tipo de control],Tabla7[Peso],"",1)</f>
        <v/>
      </c>
      <c r="T1548" s="290" t="str">
        <f>_xlfn.XLOOKUP(Tabla135[[#This Row],[Tipo de control]],Tabla7[Tipo de control],Tabla7[Afectación matriz],"",1)</f>
        <v/>
      </c>
      <c r="U1548" s="295"/>
      <c r="V1548" s="327" t="str">
        <f>_xlfn.XLOOKUP(Tabla135[[#This Row],[Implementación]],Tabla11[Implementación],Tabla11[Peso],"",1)</f>
        <v/>
      </c>
      <c r="W1548" s="295"/>
      <c r="X1548" s="295"/>
      <c r="Y1548" s="295"/>
      <c r="Z1548" s="295"/>
      <c r="AA1548" s="310" t="str">
        <f>IFERROR(Tabla135[[#This Row],[Peso del control]]+Tabla135[[#This Row],[Peso de la implementación]],"")</f>
        <v/>
      </c>
      <c r="AB1548" s="310" t="str" cm="1">
        <f t="array" ref="AB1548">IFERROR(IF(Tabla135[[#This Row],[Registro diligenciado]]=TRUE,_xlfn.IFS(AND(Tabla135[[#This Row],[No. de Control]]=1,Tabla135[[#This Row],[Desplazamiento en la Matriz]]="Probabilidad"),D1548-(D1548*Tabla135[[#This Row],[Valor del control]]),AND(Tabla135[[#This Row],[No. de Control]]&gt;1,Tabla135[[#This Row],[Desplazamiento en la Matriz]]="Probabilidad"),AB1547-(AB1547*Tabla135[[#This Row],[Valor del control]]),AND(Tabla135[[#This Row],[No. de Control]]=1,Tabla135[[#This Row],[Desplazamiento en la Matriz]]="Impacto"),D1548,AND(Tabla135[[#This Row],[No. de Control]]&gt;1,Tabla135[[#This Row],[Desplazamiento en la Matriz]]="Impacto"),AB1547),""),"")</f>
        <v/>
      </c>
      <c r="AC1548" s="310" t="str" cm="1">
        <f t="array" ref="AC1548">IFERROR(IF(Tabla135[[#This Row],[Registro diligenciado]]=TRUE,_xlfn.IFS(AND(Tabla135[[#This Row],[No. de Control]]=1,Tabla135[[#This Row],[Desplazamiento en la Matriz]]="Impacto"),E1548-(E1548*Tabla135[[#This Row],[Valor del control]]),AND(Tabla135[[#This Row],[No. de Control]]&gt;1,Tabla135[[#This Row],[Desplazamiento en la Matriz]]="Impacto"),AC1547-(AC1547*Tabla135[[#This Row],[Valor del control]]),AND(Tabla135[[#This Row],[No. de Control]]=1,Tabla135[[#This Row],[Desplazamiento en la Matriz]]="Probabilidad"),E1548,AND(Tabla135[[#This Row],[No. de Control]]&gt;1,Tabla135[[#This Row],[Desplazamiento en la Matriz]]="Probabilidad"),AC1547),""),"")</f>
        <v/>
      </c>
      <c r="AD1548" s="310">
        <f>IFERROR(_xlfn.MINIFS(Tabla135[Probabilidad residual],Tabla135[Id Riesgo],Tabla135[[#This Row],[Id Riesgo]]),"")</f>
        <v>0</v>
      </c>
      <c r="AE1548" s="310">
        <f>IFERROR(_xlfn.MINIFS(Tabla135[Impacto residual],Tabla135[Id Riesgo],Tabla135[[#This Row],[Id Riesgo]]),"")</f>
        <v>0</v>
      </c>
      <c r="AF1548" s="310" t="str" cm="1">
        <f t="array" ref="AF154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48" s="310" t="str" cm="1">
        <f t="array" ref="AG154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4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48" s="213"/>
      <c r="AJ1548" s="727">
        <f>_xlfn.MINIFS(Tabla135[Probabilidad residual],Tabla135[Id Riesgo],Tabla135[[#This Row],[Id Riesgo]])</f>
        <v>0</v>
      </c>
      <c r="AK1548" s="727">
        <f>_xlfn.MINIFS(Tabla135[Impacto residual],Tabla135[Id Riesgo],Tabla135[[#This Row],[Id Riesgo]])</f>
        <v>0</v>
      </c>
      <c r="AL1548" s="727"/>
      <c r="AM1548" s="727"/>
      <c r="AN1548" s="213"/>
      <c r="AO1548" s="213"/>
      <c r="AP1548" s="213"/>
      <c r="AQ1548" s="213"/>
      <c r="AR1548" s="213"/>
      <c r="AS1548" s="213"/>
      <c r="AT1548" s="213"/>
      <c r="AU1548" s="213"/>
      <c r="AV1548" s="213"/>
      <c r="AW1548" s="213"/>
      <c r="AX1548" s="213"/>
      <c r="AY1548" s="213"/>
    </row>
    <row r="1549" spans="1:51" ht="14.6" x14ac:dyDescent="0.4">
      <c r="A1549" s="735" t="str">
        <f>Tabla135[[#This Row],[Id Riesgo]]</f>
        <v>RC154</v>
      </c>
      <c r="B1549" s="736" t="str">
        <f>Tabla135[[#This Row],[Riesgo]]</f>
        <v/>
      </c>
      <c r="C1549" s="742" t="b">
        <f>Tabla135[[#This Row],[Identificado en paso 1 y 2?]]</f>
        <v>0</v>
      </c>
      <c r="D1549" s="727" t="str">
        <f>_xlfn.XLOOKUP(Tabla135[[#This Row],[Id Riesgo]],Tabla13[Id Riesgo],Tabla13[Probabilidad],"",1)</f>
        <v/>
      </c>
      <c r="E1549" s="727" t="str">
        <f>IF(C1549=TRUE,_xlfn.XLOOKUP(Tabla135[[#This Row],[Id Riesgo]],Tabla13[Id Riesgo],Tabla13[Porcentaje Impacto],"",1),"")</f>
        <v/>
      </c>
      <c r="F1549" s="290" t="str">
        <f t="shared" si="153"/>
        <v>RC154</v>
      </c>
      <c r="G1549" s="415" t="b">
        <f>_xlfn.XLOOKUP(F1549,Tabla13[Id Riesgo],Tabla13[Registro diligenciado],FALSE,1)</f>
        <v>0</v>
      </c>
      <c r="H1549" s="290" t="str">
        <f>IF(G1549,_xlfn.XLOOKUP(F1549,Tabla6[Id Riesgo],Tabla6[DESCRIPCIÓN DEL RIESGO],FALSE,1),"")</f>
        <v/>
      </c>
      <c r="I1549" s="327" t="str">
        <f>_xlfn.XLOOKUP(Tabla135[[#This Row],[Id Riesgo]],Tabla13[Id Riesgo],Tabla13[Probabilidad])</f>
        <v/>
      </c>
      <c r="J1549" s="327" t="str">
        <f>_xlfn.XLOOKUP(Tabla135[[#This Row],[Id Riesgo]],Tabla13[Id Riesgo],Tabla13[Porcentaje Impacto],"",1)</f>
        <v/>
      </c>
      <c r="K1549" s="311">
        <v>8</v>
      </c>
      <c r="L1549" s="314"/>
      <c r="M1549" s="314"/>
      <c r="N1549" s="314"/>
      <c r="O1549" s="295"/>
      <c r="P1549" s="314"/>
      <c r="Q1549" s="328" t="str">
        <f>_xlfn.TEXTJOIN(" ",TRUE,Tabla135[[#This Row],[Actividad - Acción ¿Qué?
Inicia con verbo]],Tabla135[[#This Row],[Complemento
(Observaciones o desviaciones)]])</f>
        <v/>
      </c>
      <c r="R1549" s="295"/>
      <c r="S1549" s="327" t="str">
        <f>_xlfn.XLOOKUP(Tabla135[[#This Row],[Tipo de control]],Tabla7[Tipo de control],Tabla7[Peso],"",1)</f>
        <v/>
      </c>
      <c r="T1549" s="290" t="str">
        <f>_xlfn.XLOOKUP(Tabla135[[#This Row],[Tipo de control]],Tabla7[Tipo de control],Tabla7[Afectación matriz],"",1)</f>
        <v/>
      </c>
      <c r="U1549" s="295"/>
      <c r="V1549" s="327" t="str">
        <f>_xlfn.XLOOKUP(Tabla135[[#This Row],[Implementación]],Tabla11[Implementación],Tabla11[Peso],"",1)</f>
        <v/>
      </c>
      <c r="W1549" s="295"/>
      <c r="X1549" s="295"/>
      <c r="Y1549" s="295"/>
      <c r="Z1549" s="295"/>
      <c r="AA1549" s="310" t="str">
        <f>IFERROR(Tabla135[[#This Row],[Peso del control]]+Tabla135[[#This Row],[Peso de la implementación]],"")</f>
        <v/>
      </c>
      <c r="AB1549" s="310" t="str" cm="1">
        <f t="array" ref="AB1549">IFERROR(IF(Tabla135[[#This Row],[Registro diligenciado]]=TRUE,_xlfn.IFS(AND(Tabla135[[#This Row],[No. de Control]]=1,Tabla135[[#This Row],[Desplazamiento en la Matriz]]="Probabilidad"),D1549-(D1549*Tabla135[[#This Row],[Valor del control]]),AND(Tabla135[[#This Row],[No. de Control]]&gt;1,Tabla135[[#This Row],[Desplazamiento en la Matriz]]="Probabilidad"),AB1548-(AB1548*Tabla135[[#This Row],[Valor del control]]),AND(Tabla135[[#This Row],[No. de Control]]=1,Tabla135[[#This Row],[Desplazamiento en la Matriz]]="Impacto"),D1549,AND(Tabla135[[#This Row],[No. de Control]]&gt;1,Tabla135[[#This Row],[Desplazamiento en la Matriz]]="Impacto"),AB1548),""),"")</f>
        <v/>
      </c>
      <c r="AC1549" s="310" t="str" cm="1">
        <f t="array" ref="AC1549">IFERROR(IF(Tabla135[[#This Row],[Registro diligenciado]]=TRUE,_xlfn.IFS(AND(Tabla135[[#This Row],[No. de Control]]=1,Tabla135[[#This Row],[Desplazamiento en la Matriz]]="Impacto"),E1549-(E1549*Tabla135[[#This Row],[Valor del control]]),AND(Tabla135[[#This Row],[No. de Control]]&gt;1,Tabla135[[#This Row],[Desplazamiento en la Matriz]]="Impacto"),AC1548-(AC1548*Tabla135[[#This Row],[Valor del control]]),AND(Tabla135[[#This Row],[No. de Control]]=1,Tabla135[[#This Row],[Desplazamiento en la Matriz]]="Probabilidad"),E1549,AND(Tabla135[[#This Row],[No. de Control]]&gt;1,Tabla135[[#This Row],[Desplazamiento en la Matriz]]="Probabilidad"),AC1548),""),"")</f>
        <v/>
      </c>
      <c r="AD1549" s="310">
        <f>IFERROR(_xlfn.MINIFS(Tabla135[Probabilidad residual],Tabla135[Id Riesgo],Tabla135[[#This Row],[Id Riesgo]]),"")</f>
        <v>0</v>
      </c>
      <c r="AE1549" s="310">
        <f>IFERROR(_xlfn.MINIFS(Tabla135[Impacto residual],Tabla135[Id Riesgo],Tabla135[[#This Row],[Id Riesgo]]),"")</f>
        <v>0</v>
      </c>
      <c r="AF1549" s="310" t="str" cm="1">
        <f t="array" ref="AF154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49" s="310" t="str" cm="1">
        <f t="array" ref="AG154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4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49" s="213"/>
      <c r="AJ1549" s="727">
        <f>_xlfn.MINIFS(Tabla135[Probabilidad residual],Tabla135[Id Riesgo],Tabla135[[#This Row],[Id Riesgo]])</f>
        <v>0</v>
      </c>
      <c r="AK1549" s="727">
        <f>_xlfn.MINIFS(Tabla135[Impacto residual],Tabla135[Id Riesgo],Tabla135[[#This Row],[Id Riesgo]])</f>
        <v>0</v>
      </c>
      <c r="AL1549" s="727"/>
      <c r="AM1549" s="727"/>
      <c r="AN1549" s="213"/>
      <c r="AO1549" s="213"/>
      <c r="AP1549" s="213"/>
      <c r="AQ1549" s="213"/>
      <c r="AR1549" s="213"/>
      <c r="AS1549" s="213"/>
      <c r="AT1549" s="213"/>
      <c r="AU1549" s="213"/>
      <c r="AV1549" s="213"/>
      <c r="AW1549" s="213"/>
      <c r="AX1549" s="213"/>
      <c r="AY1549" s="213"/>
    </row>
    <row r="1550" spans="1:51" ht="14.6" x14ac:dyDescent="0.4">
      <c r="A1550" s="735" t="str">
        <f>Tabla135[[#This Row],[Id Riesgo]]</f>
        <v>RC154</v>
      </c>
      <c r="B1550" s="736" t="str">
        <f>Tabla135[[#This Row],[Riesgo]]</f>
        <v/>
      </c>
      <c r="C1550" s="742" t="b">
        <f>Tabla135[[#This Row],[Identificado en paso 1 y 2?]]</f>
        <v>0</v>
      </c>
      <c r="D1550" s="727" t="str">
        <f>_xlfn.XLOOKUP(Tabla135[[#This Row],[Id Riesgo]],Tabla13[Id Riesgo],Tabla13[Probabilidad],"",1)</f>
        <v/>
      </c>
      <c r="E1550" s="727" t="str">
        <f>IF(C1550=TRUE,_xlfn.XLOOKUP(Tabla135[[#This Row],[Id Riesgo]],Tabla13[Id Riesgo],Tabla13[Porcentaje Impacto],"",1),"")</f>
        <v/>
      </c>
      <c r="F1550" s="290" t="str">
        <f t="shared" si="153"/>
        <v>RC154</v>
      </c>
      <c r="G1550" s="415" t="b">
        <f>_xlfn.XLOOKUP(F1550,Tabla13[Id Riesgo],Tabla13[Registro diligenciado],FALSE,1)</f>
        <v>0</v>
      </c>
      <c r="H1550" s="290" t="str">
        <f>IF(G1550,_xlfn.XLOOKUP(F1550,Tabla6[Id Riesgo],Tabla6[DESCRIPCIÓN DEL RIESGO],FALSE,1),"")</f>
        <v/>
      </c>
      <c r="I1550" s="327" t="str">
        <f>_xlfn.XLOOKUP(Tabla135[[#This Row],[Id Riesgo]],Tabla13[Id Riesgo],Tabla13[Probabilidad])</f>
        <v/>
      </c>
      <c r="J1550" s="327" t="str">
        <f>_xlfn.XLOOKUP(Tabla135[[#This Row],[Id Riesgo]],Tabla13[Id Riesgo],Tabla13[Porcentaje Impacto],"",1)</f>
        <v/>
      </c>
      <c r="K1550" s="311">
        <v>9</v>
      </c>
      <c r="L1550" s="314"/>
      <c r="M1550" s="314"/>
      <c r="N1550" s="314"/>
      <c r="O1550" s="295"/>
      <c r="P1550" s="314"/>
      <c r="Q1550" s="328" t="str">
        <f>_xlfn.TEXTJOIN(" ",TRUE,Tabla135[[#This Row],[Actividad - Acción ¿Qué?
Inicia con verbo]],Tabla135[[#This Row],[Complemento
(Observaciones o desviaciones)]])</f>
        <v/>
      </c>
      <c r="R1550" s="295"/>
      <c r="S1550" s="327" t="str">
        <f>_xlfn.XLOOKUP(Tabla135[[#This Row],[Tipo de control]],Tabla7[Tipo de control],Tabla7[Peso],"",1)</f>
        <v/>
      </c>
      <c r="T1550" s="290" t="str">
        <f>_xlfn.XLOOKUP(Tabla135[[#This Row],[Tipo de control]],Tabla7[Tipo de control],Tabla7[Afectación matriz],"",1)</f>
        <v/>
      </c>
      <c r="U1550" s="295"/>
      <c r="V1550" s="327" t="str">
        <f>_xlfn.XLOOKUP(Tabla135[[#This Row],[Implementación]],Tabla11[Implementación],Tabla11[Peso],"",1)</f>
        <v/>
      </c>
      <c r="W1550" s="295"/>
      <c r="X1550" s="295"/>
      <c r="Y1550" s="295"/>
      <c r="Z1550" s="295"/>
      <c r="AA1550" s="310" t="str">
        <f>IFERROR(Tabla135[[#This Row],[Peso del control]]+Tabla135[[#This Row],[Peso de la implementación]],"")</f>
        <v/>
      </c>
      <c r="AB1550" s="310" t="str" cm="1">
        <f t="array" ref="AB1550">IFERROR(IF(Tabla135[[#This Row],[Registro diligenciado]]=TRUE,_xlfn.IFS(AND(Tabla135[[#This Row],[No. de Control]]=1,Tabla135[[#This Row],[Desplazamiento en la Matriz]]="Probabilidad"),D1550-(D1550*Tabla135[[#This Row],[Valor del control]]),AND(Tabla135[[#This Row],[No. de Control]]&gt;1,Tabla135[[#This Row],[Desplazamiento en la Matriz]]="Probabilidad"),AB1549-(AB1549*Tabla135[[#This Row],[Valor del control]]),AND(Tabla135[[#This Row],[No. de Control]]=1,Tabla135[[#This Row],[Desplazamiento en la Matriz]]="Impacto"),D1550,AND(Tabla135[[#This Row],[No. de Control]]&gt;1,Tabla135[[#This Row],[Desplazamiento en la Matriz]]="Impacto"),AB1549),""),"")</f>
        <v/>
      </c>
      <c r="AC1550" s="310" t="str" cm="1">
        <f t="array" ref="AC1550">IFERROR(IF(Tabla135[[#This Row],[Registro diligenciado]]=TRUE,_xlfn.IFS(AND(Tabla135[[#This Row],[No. de Control]]=1,Tabla135[[#This Row],[Desplazamiento en la Matriz]]="Impacto"),E1550-(E1550*Tabla135[[#This Row],[Valor del control]]),AND(Tabla135[[#This Row],[No. de Control]]&gt;1,Tabla135[[#This Row],[Desplazamiento en la Matriz]]="Impacto"),AC1549-(AC1549*Tabla135[[#This Row],[Valor del control]]),AND(Tabla135[[#This Row],[No. de Control]]=1,Tabla135[[#This Row],[Desplazamiento en la Matriz]]="Probabilidad"),E1550,AND(Tabla135[[#This Row],[No. de Control]]&gt;1,Tabla135[[#This Row],[Desplazamiento en la Matriz]]="Probabilidad"),AC1549),""),"")</f>
        <v/>
      </c>
      <c r="AD1550" s="310">
        <f>IFERROR(_xlfn.MINIFS(Tabla135[Probabilidad residual],Tabla135[Id Riesgo],Tabla135[[#This Row],[Id Riesgo]]),"")</f>
        <v>0</v>
      </c>
      <c r="AE1550" s="310">
        <f>IFERROR(_xlfn.MINIFS(Tabla135[Impacto residual],Tabla135[Id Riesgo],Tabla135[[#This Row],[Id Riesgo]]),"")</f>
        <v>0</v>
      </c>
      <c r="AF1550" s="310" t="str" cm="1">
        <f t="array" ref="AF155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50" s="310" t="str" cm="1">
        <f t="array" ref="AG155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5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50" s="213"/>
      <c r="AJ1550" s="727">
        <f>_xlfn.MINIFS(Tabla135[Probabilidad residual],Tabla135[Id Riesgo],Tabla135[[#This Row],[Id Riesgo]])</f>
        <v>0</v>
      </c>
      <c r="AK1550" s="727">
        <f>_xlfn.MINIFS(Tabla135[Impacto residual],Tabla135[Id Riesgo],Tabla135[[#This Row],[Id Riesgo]])</f>
        <v>0</v>
      </c>
      <c r="AL1550" s="727"/>
      <c r="AM1550" s="727"/>
      <c r="AN1550" s="213"/>
      <c r="AO1550" s="213"/>
      <c r="AP1550" s="213"/>
      <c r="AQ1550" s="213"/>
      <c r="AR1550" s="213"/>
      <c r="AS1550" s="213"/>
      <c r="AT1550" s="213"/>
      <c r="AU1550" s="213"/>
      <c r="AV1550" s="213"/>
      <c r="AW1550" s="213"/>
      <c r="AX1550" s="213"/>
      <c r="AY1550" s="213"/>
    </row>
    <row r="1551" spans="1:51" ht="14.6" x14ac:dyDescent="0.4">
      <c r="A1551" s="735" t="str">
        <f>Tabla135[[#This Row],[Id Riesgo]]</f>
        <v>RC154</v>
      </c>
      <c r="B1551" s="736" t="str">
        <f>Tabla135[[#This Row],[Riesgo]]</f>
        <v/>
      </c>
      <c r="C1551" s="742" t="b">
        <f>Tabla135[[#This Row],[Identificado en paso 1 y 2?]]</f>
        <v>0</v>
      </c>
      <c r="D1551" s="727" t="str">
        <f>_xlfn.XLOOKUP(Tabla135[[#This Row],[Id Riesgo]],Tabla13[Id Riesgo],Tabla13[Probabilidad],"",1)</f>
        <v/>
      </c>
      <c r="E1551" s="727" t="str">
        <f>IF(C1551=TRUE,_xlfn.XLOOKUP(Tabla135[[#This Row],[Id Riesgo]],Tabla13[Id Riesgo],Tabla13[Porcentaje Impacto],"",1),"")</f>
        <v/>
      </c>
      <c r="F1551" s="290" t="str">
        <f t="shared" si="153"/>
        <v>RC154</v>
      </c>
      <c r="G1551" s="415" t="b">
        <f>_xlfn.XLOOKUP(F1551,Tabla13[Id Riesgo],Tabla13[Registro diligenciado],FALSE,1)</f>
        <v>0</v>
      </c>
      <c r="H1551" s="290" t="str">
        <f>IF(G1551,_xlfn.XLOOKUP(F1551,Tabla6[Id Riesgo],Tabla6[DESCRIPCIÓN DEL RIESGO],FALSE,1),"")</f>
        <v/>
      </c>
      <c r="I1551" s="327" t="str">
        <f>_xlfn.XLOOKUP(Tabla135[[#This Row],[Id Riesgo]],Tabla13[Id Riesgo],Tabla13[Probabilidad])</f>
        <v/>
      </c>
      <c r="J1551" s="327" t="str">
        <f>_xlfn.XLOOKUP(Tabla135[[#This Row],[Id Riesgo]],Tabla13[Id Riesgo],Tabla13[Porcentaje Impacto],"",1)</f>
        <v/>
      </c>
      <c r="K1551" s="311">
        <v>10</v>
      </c>
      <c r="L1551" s="314"/>
      <c r="M1551" s="314"/>
      <c r="N1551" s="314"/>
      <c r="O1551" s="295"/>
      <c r="P1551" s="314"/>
      <c r="Q1551" s="328" t="str">
        <f>_xlfn.TEXTJOIN(" ",TRUE,Tabla135[[#This Row],[Actividad - Acción ¿Qué?
Inicia con verbo]],Tabla135[[#This Row],[Complemento
(Observaciones o desviaciones)]])</f>
        <v/>
      </c>
      <c r="R1551" s="295"/>
      <c r="S1551" s="327" t="str">
        <f>_xlfn.XLOOKUP(Tabla135[[#This Row],[Tipo de control]],Tabla7[Tipo de control],Tabla7[Peso],"",1)</f>
        <v/>
      </c>
      <c r="T1551" s="290" t="str">
        <f>_xlfn.XLOOKUP(Tabla135[[#This Row],[Tipo de control]],Tabla7[Tipo de control],Tabla7[Afectación matriz],"",1)</f>
        <v/>
      </c>
      <c r="U1551" s="295"/>
      <c r="V1551" s="327" t="str">
        <f>_xlfn.XLOOKUP(Tabla135[[#This Row],[Implementación]],Tabla11[Implementación],Tabla11[Peso],"",1)</f>
        <v/>
      </c>
      <c r="W1551" s="295"/>
      <c r="X1551" s="295"/>
      <c r="Y1551" s="295"/>
      <c r="Z1551" s="295"/>
      <c r="AA1551" s="310" t="str">
        <f>IFERROR(Tabla135[[#This Row],[Peso del control]]+Tabla135[[#This Row],[Peso de la implementación]],"")</f>
        <v/>
      </c>
      <c r="AB1551" s="310" t="str" cm="1">
        <f t="array" ref="AB1551">IFERROR(IF(Tabla135[[#This Row],[Registro diligenciado]]=TRUE,_xlfn.IFS(AND(Tabla135[[#This Row],[No. de Control]]=1,Tabla135[[#This Row],[Desplazamiento en la Matriz]]="Probabilidad"),D1551-(D1551*Tabla135[[#This Row],[Valor del control]]),AND(Tabla135[[#This Row],[No. de Control]]&gt;1,Tabla135[[#This Row],[Desplazamiento en la Matriz]]="Probabilidad"),AB1550-(AB1550*Tabla135[[#This Row],[Valor del control]]),AND(Tabla135[[#This Row],[No. de Control]]=1,Tabla135[[#This Row],[Desplazamiento en la Matriz]]="Impacto"),D1551,AND(Tabla135[[#This Row],[No. de Control]]&gt;1,Tabla135[[#This Row],[Desplazamiento en la Matriz]]="Impacto"),AB1550),""),"")</f>
        <v/>
      </c>
      <c r="AC1551" s="310" t="str" cm="1">
        <f t="array" ref="AC1551">IFERROR(IF(Tabla135[[#This Row],[Registro diligenciado]]=TRUE,_xlfn.IFS(AND(Tabla135[[#This Row],[No. de Control]]=1,Tabla135[[#This Row],[Desplazamiento en la Matriz]]="Impacto"),E1551-(E1551*Tabla135[[#This Row],[Valor del control]]),AND(Tabla135[[#This Row],[No. de Control]]&gt;1,Tabla135[[#This Row],[Desplazamiento en la Matriz]]="Impacto"),AC1550-(AC1550*Tabla135[[#This Row],[Valor del control]]),AND(Tabla135[[#This Row],[No. de Control]]=1,Tabla135[[#This Row],[Desplazamiento en la Matriz]]="Probabilidad"),E1551,AND(Tabla135[[#This Row],[No. de Control]]&gt;1,Tabla135[[#This Row],[Desplazamiento en la Matriz]]="Probabilidad"),AC1550),""),"")</f>
        <v/>
      </c>
      <c r="AD1551" s="310">
        <f>IFERROR(_xlfn.MINIFS(Tabla135[Probabilidad residual],Tabla135[Id Riesgo],Tabla135[[#This Row],[Id Riesgo]]),"")</f>
        <v>0</v>
      </c>
      <c r="AE1551" s="310">
        <f>IFERROR(_xlfn.MINIFS(Tabla135[Impacto residual],Tabla135[Id Riesgo],Tabla135[[#This Row],[Id Riesgo]]),"")</f>
        <v>0</v>
      </c>
      <c r="AF1551" s="310" t="str" cm="1">
        <f t="array" ref="AF155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51" s="310" t="str" cm="1">
        <f t="array" ref="AG155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5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51" s="213"/>
      <c r="AJ1551" s="727">
        <f>_xlfn.MINIFS(Tabla135[Probabilidad residual],Tabla135[Id Riesgo],Tabla135[[#This Row],[Id Riesgo]])</f>
        <v>0</v>
      </c>
      <c r="AK1551" s="727">
        <f>_xlfn.MINIFS(Tabla135[Impacto residual],Tabla135[Id Riesgo],Tabla135[[#This Row],[Id Riesgo]])</f>
        <v>0</v>
      </c>
      <c r="AL1551" s="727"/>
      <c r="AM1551" s="727"/>
      <c r="AN1551" s="213"/>
      <c r="AO1551" s="213"/>
      <c r="AP1551" s="213"/>
      <c r="AQ1551" s="213"/>
      <c r="AR1551" s="213"/>
      <c r="AS1551" s="213"/>
      <c r="AT1551" s="213"/>
      <c r="AU1551" s="213"/>
      <c r="AV1551" s="213"/>
      <c r="AW1551" s="213"/>
      <c r="AX1551" s="213"/>
      <c r="AY1551" s="213"/>
    </row>
    <row r="1552" spans="1:51" ht="14.6" x14ac:dyDescent="0.4">
      <c r="A1552" s="735" t="str">
        <f>Tabla135[[#This Row],[Id Riesgo]]</f>
        <v>RC155</v>
      </c>
      <c r="B1552" s="736" t="str">
        <f>Tabla135[[#This Row],[Riesgo]]</f>
        <v/>
      </c>
      <c r="C1552" s="742" t="b">
        <f>Tabla135[[#This Row],[Identificado en paso 1 y 2?]]</f>
        <v>0</v>
      </c>
      <c r="D1552" s="727" t="str">
        <f>_xlfn.XLOOKUP(Tabla135[[#This Row],[Id Riesgo]],Tabla13[Id Riesgo],Tabla13[Probabilidad],"",1)</f>
        <v/>
      </c>
      <c r="E1552" s="727" t="str">
        <f>IF(C1552=TRUE,_xlfn.XLOOKUP(Tabla135[[#This Row],[Id Riesgo]],Tabla13[Id Riesgo],Tabla13[Porcentaje Impacto],"",1),"")</f>
        <v/>
      </c>
      <c r="F1552" s="290" t="s">
        <v>286</v>
      </c>
      <c r="G1552" s="415" t="b">
        <f>_xlfn.XLOOKUP(F1552,Tabla13[Id Riesgo],Tabla13[Registro diligenciado],FALSE,1)</f>
        <v>0</v>
      </c>
      <c r="H1552" s="290" t="str">
        <f>IF(G1552,_xlfn.XLOOKUP(F1552,Tabla6[Id Riesgo],Tabla6[DESCRIPCIÓN DEL RIESGO],FALSE,1),"")</f>
        <v/>
      </c>
      <c r="I1552" s="327" t="str">
        <f>_xlfn.XLOOKUP(Tabla135[[#This Row],[Id Riesgo]],Tabla13[Id Riesgo],Tabla13[Probabilidad])</f>
        <v/>
      </c>
      <c r="J1552" s="327" t="str">
        <f>_xlfn.XLOOKUP(Tabla135[[#This Row],[Id Riesgo]],Tabla13[Id Riesgo],Tabla13[Porcentaje Impacto],"",1)</f>
        <v/>
      </c>
      <c r="K1552" s="311">
        <v>1</v>
      </c>
      <c r="L1552" s="314"/>
      <c r="M1552" s="314"/>
      <c r="N1552" s="314"/>
      <c r="O1552" s="295"/>
      <c r="P1552" s="314"/>
      <c r="Q1552" s="328" t="str">
        <f>_xlfn.TEXTJOIN(" ",TRUE,Tabla135[[#This Row],[Actividad - Acción ¿Qué?
Inicia con verbo]],Tabla135[[#This Row],[Complemento
(Observaciones o desviaciones)]])</f>
        <v/>
      </c>
      <c r="R1552" s="295"/>
      <c r="S1552" s="327" t="str">
        <f>_xlfn.XLOOKUP(Tabla135[[#This Row],[Tipo de control]],Tabla7[Tipo de control],Tabla7[Peso],"",1)</f>
        <v/>
      </c>
      <c r="T1552" s="290" t="str">
        <f>_xlfn.XLOOKUP(Tabla135[[#This Row],[Tipo de control]],Tabla7[Tipo de control],Tabla7[Afectación matriz],"",1)</f>
        <v/>
      </c>
      <c r="U1552" s="295"/>
      <c r="V1552" s="327" t="str">
        <f>_xlfn.XLOOKUP(Tabla135[[#This Row],[Implementación]],Tabla11[Implementación],Tabla11[Peso],"",1)</f>
        <v/>
      </c>
      <c r="W1552" s="295"/>
      <c r="X1552" s="295"/>
      <c r="Y1552" s="295"/>
      <c r="Z1552" s="295"/>
      <c r="AA1552" s="310" t="str">
        <f>IFERROR(Tabla135[[#This Row],[Peso del control]]+Tabla135[[#This Row],[Peso de la implementación]],"")</f>
        <v/>
      </c>
      <c r="AB1552" s="310" t="str" cm="1">
        <f t="array" ref="AB1552">IFERROR(IF(Tabla135[[#This Row],[Registro diligenciado]]=TRUE,_xlfn.IFS(AND(Tabla135[[#This Row],[No. de Control]]=1,Tabla135[[#This Row],[Desplazamiento en la Matriz]]="Probabilidad"),D1552-(D1552*Tabla135[[#This Row],[Valor del control]]),AND(Tabla135[[#This Row],[No. de Control]]&gt;1,Tabla135[[#This Row],[Desplazamiento en la Matriz]]="Probabilidad"),AB1551-(AB1551*Tabla135[[#This Row],[Valor del control]]),AND(Tabla135[[#This Row],[No. de Control]]=1,Tabla135[[#This Row],[Desplazamiento en la Matriz]]="Impacto"),D1552,AND(Tabla135[[#This Row],[No. de Control]]&gt;1,Tabla135[[#This Row],[Desplazamiento en la Matriz]]="Impacto"),AB1551),""),"")</f>
        <v/>
      </c>
      <c r="AC1552" s="310" t="str" cm="1">
        <f t="array" ref="AC1552">IFERROR(IF(Tabla135[[#This Row],[Registro diligenciado]]=TRUE,_xlfn.IFS(AND(Tabla135[[#This Row],[No. de Control]]=1,Tabla135[[#This Row],[Desplazamiento en la Matriz]]="Impacto"),E1552-(E1552*Tabla135[[#This Row],[Valor del control]]),AND(Tabla135[[#This Row],[No. de Control]]&gt;1,Tabla135[[#This Row],[Desplazamiento en la Matriz]]="Impacto"),AC1551-(AC1551*Tabla135[[#This Row],[Valor del control]]),AND(Tabla135[[#This Row],[No. de Control]]=1,Tabla135[[#This Row],[Desplazamiento en la Matriz]]="Probabilidad"),E1552,AND(Tabla135[[#This Row],[No. de Control]]&gt;1,Tabla135[[#This Row],[Desplazamiento en la Matriz]]="Probabilidad"),AC1551),""),"")</f>
        <v/>
      </c>
      <c r="AD1552" s="310">
        <f>IFERROR(_xlfn.MINIFS(Tabla135[Probabilidad residual],Tabla135[Id Riesgo],Tabla135[[#This Row],[Id Riesgo]]),"")</f>
        <v>0</v>
      </c>
      <c r="AE1552" s="310">
        <f>IFERROR(_xlfn.MINIFS(Tabla135[Impacto residual],Tabla135[Id Riesgo],Tabla135[[#This Row],[Id Riesgo]]),"")</f>
        <v>0</v>
      </c>
      <c r="AF1552" s="310" t="str" cm="1">
        <f t="array" ref="AF155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52" s="310" t="str" cm="1">
        <f t="array" ref="AG155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5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52" s="213"/>
      <c r="AJ1552" s="727">
        <f>_xlfn.MINIFS(Tabla135[Probabilidad residual],Tabla135[Id Riesgo],Tabla135[[#This Row],[Id Riesgo]])</f>
        <v>0</v>
      </c>
      <c r="AK1552" s="727">
        <f>_xlfn.MINIFS(Tabla135[Impacto residual],Tabla135[Id Riesgo],Tabla135[[#This Row],[Id Riesgo]])</f>
        <v>0</v>
      </c>
      <c r="AL1552" s="727" t="str" cm="1">
        <f t="array" ref="AL1552">IFERROR(_xlfn.IFS(AND(AJ1552&gt;=CONFIGURACIÓN!$BF$6,AJ1552&lt;=CONFIGURACIÓN!$BG$6),CONFIGURACIÓN!$BE$6,AND(AJ1552&gt;=CONFIGURACIÓN!$BF$7,AJ1552&lt;=CONFIGURACIÓN!$BG$7),CONFIGURACIÓN!$BE$7,AND(AJ1552&gt;=CONFIGURACIÓN!$BF$8,AJ1552&lt;=CONFIGURACIÓN!$BG$8),CONFIGURACIÓN!$BE$8,AND(AJ1552&gt;=CONFIGURACIÓN!$BF$9,AJ1552&lt;=CONFIGURACIÓN!$BG$9),CONFIGURACIÓN!$BE$9,AND(AJ1552&gt;=CONFIGURACIÓN!$BF$10,AJ1552&lt;=CONFIGURACIÓN!$BG$10),CONFIGURACIÓN!$BE$10),"")</f>
        <v/>
      </c>
      <c r="AM1552" s="727" t="str" cm="1">
        <f t="array" ref="AM1552">IFERROR(_xlfn.IFS(AND(AK1552&gt;=CONFIGURACIÓN!$BJ$6,AK1552&lt;=CONFIGURACIÓN!$BK$6),CONFIGURACIÓN!$BI$6,AND(AK1552&gt;=CONFIGURACIÓN!$BJ$7,AK1552&lt;=CONFIGURACIÓN!$BK$7),CONFIGURACIÓN!$BI$7,AND(AK1552&gt;=CONFIGURACIÓN!$BJ$8,AK1552&lt;=CONFIGURACIÓN!$BK$8),CONFIGURACIÓN!$BI$8,AND(AK1552&gt;=CONFIGURACIÓN!$BJ$9,AK1552&lt;=CONFIGURACIÓN!$BK$9),CONFIGURACIÓN!$BI$9,AND(AK1552&gt;=CONFIGURACIÓN!$BJ$10,AK1552&lt;=CONFIGURACIÓN!$BK$10),CONFIGURACIÓN!$BI$10),"")</f>
        <v/>
      </c>
      <c r="AN1552" s="213"/>
      <c r="AO1552" s="213"/>
      <c r="AP1552" s="213"/>
      <c r="AQ1552" s="213"/>
      <c r="AR1552" s="213"/>
      <c r="AS1552" s="213"/>
      <c r="AT1552" s="213"/>
      <c r="AU1552" s="213"/>
      <c r="AV1552" s="213"/>
      <c r="AW1552" s="213"/>
      <c r="AX1552" s="213"/>
      <c r="AY1552" s="213"/>
    </row>
    <row r="1553" spans="1:51" ht="14.6" x14ac:dyDescent="0.4">
      <c r="A1553" s="735" t="str">
        <f>Tabla135[[#This Row],[Id Riesgo]]</f>
        <v>RC155</v>
      </c>
      <c r="B1553" s="736" t="str">
        <f>Tabla135[[#This Row],[Riesgo]]</f>
        <v/>
      </c>
      <c r="C1553" s="742" t="b">
        <f>Tabla135[[#This Row],[Identificado en paso 1 y 2?]]</f>
        <v>0</v>
      </c>
      <c r="D1553" s="727" t="str">
        <f>_xlfn.XLOOKUP(Tabla135[[#This Row],[Id Riesgo]],Tabla13[Id Riesgo],Tabla13[Probabilidad],"",1)</f>
        <v/>
      </c>
      <c r="E1553" s="727" t="str">
        <f>IF(C1553=TRUE,_xlfn.XLOOKUP(Tabla135[[#This Row],[Id Riesgo]],Tabla13[Id Riesgo],Tabla13[Porcentaje Impacto],"",1),"")</f>
        <v/>
      </c>
      <c r="F1553" s="290" t="str">
        <f t="shared" ref="F1553:F1561" si="154">F1552</f>
        <v>RC155</v>
      </c>
      <c r="G1553" s="415" t="b">
        <f>_xlfn.XLOOKUP(F1553,Tabla13[Id Riesgo],Tabla13[Registro diligenciado],FALSE,1)</f>
        <v>0</v>
      </c>
      <c r="H1553" s="290" t="str">
        <f>IF(G1553,_xlfn.XLOOKUP(F1553,Tabla6[Id Riesgo],Tabla6[DESCRIPCIÓN DEL RIESGO],FALSE,1),"")</f>
        <v/>
      </c>
      <c r="I1553" s="327" t="str">
        <f>_xlfn.XLOOKUP(Tabla135[[#This Row],[Id Riesgo]],Tabla13[Id Riesgo],Tabla13[Probabilidad])</f>
        <v/>
      </c>
      <c r="J1553" s="327" t="str">
        <f>_xlfn.XLOOKUP(Tabla135[[#This Row],[Id Riesgo]],Tabla13[Id Riesgo],Tabla13[Porcentaje Impacto],"",1)</f>
        <v/>
      </c>
      <c r="K1553" s="311">
        <v>2</v>
      </c>
      <c r="L1553" s="314"/>
      <c r="M1553" s="314"/>
      <c r="N1553" s="314"/>
      <c r="O1553" s="295"/>
      <c r="P1553" s="314"/>
      <c r="Q1553" s="328" t="str">
        <f>_xlfn.TEXTJOIN(" ",TRUE,Tabla135[[#This Row],[Actividad - Acción ¿Qué?
Inicia con verbo]],Tabla135[[#This Row],[Complemento
(Observaciones o desviaciones)]])</f>
        <v/>
      </c>
      <c r="R1553" s="295"/>
      <c r="S1553" s="327" t="str">
        <f>_xlfn.XLOOKUP(Tabla135[[#This Row],[Tipo de control]],Tabla7[Tipo de control],Tabla7[Peso],"",1)</f>
        <v/>
      </c>
      <c r="T1553" s="290" t="str">
        <f>_xlfn.XLOOKUP(Tabla135[[#This Row],[Tipo de control]],Tabla7[Tipo de control],Tabla7[Afectación matriz],"",1)</f>
        <v/>
      </c>
      <c r="U1553" s="295"/>
      <c r="V1553" s="327" t="str">
        <f>_xlfn.XLOOKUP(Tabla135[[#This Row],[Implementación]],Tabla11[Implementación],Tabla11[Peso],"",1)</f>
        <v/>
      </c>
      <c r="W1553" s="295"/>
      <c r="X1553" s="295"/>
      <c r="Y1553" s="295"/>
      <c r="Z1553" s="295"/>
      <c r="AA1553" s="310" t="str">
        <f>IFERROR(Tabla135[[#This Row],[Peso del control]]+Tabla135[[#This Row],[Peso de la implementación]],"")</f>
        <v/>
      </c>
      <c r="AB1553" s="310" t="str" cm="1">
        <f t="array" ref="AB1553">IFERROR(IF(Tabla135[[#This Row],[Registro diligenciado]]=TRUE,_xlfn.IFS(AND(Tabla135[[#This Row],[No. de Control]]=1,Tabla135[[#This Row],[Desplazamiento en la Matriz]]="Probabilidad"),D1553-(D1553*Tabla135[[#This Row],[Valor del control]]),AND(Tabla135[[#This Row],[No. de Control]]&gt;1,Tabla135[[#This Row],[Desplazamiento en la Matriz]]="Probabilidad"),AB1552-(AB1552*Tabla135[[#This Row],[Valor del control]]),AND(Tabla135[[#This Row],[No. de Control]]=1,Tabla135[[#This Row],[Desplazamiento en la Matriz]]="Impacto"),D1553,AND(Tabla135[[#This Row],[No. de Control]]&gt;1,Tabla135[[#This Row],[Desplazamiento en la Matriz]]="Impacto"),AB1552),""),"")</f>
        <v/>
      </c>
      <c r="AC1553" s="310" t="str" cm="1">
        <f t="array" ref="AC1553">IFERROR(IF(Tabla135[[#This Row],[Registro diligenciado]]=TRUE,_xlfn.IFS(AND(Tabla135[[#This Row],[No. de Control]]=1,Tabla135[[#This Row],[Desplazamiento en la Matriz]]="Impacto"),E1553-(E1553*Tabla135[[#This Row],[Valor del control]]),AND(Tabla135[[#This Row],[No. de Control]]&gt;1,Tabla135[[#This Row],[Desplazamiento en la Matriz]]="Impacto"),AC1552-(AC1552*Tabla135[[#This Row],[Valor del control]]),AND(Tabla135[[#This Row],[No. de Control]]=1,Tabla135[[#This Row],[Desplazamiento en la Matriz]]="Probabilidad"),E1553,AND(Tabla135[[#This Row],[No. de Control]]&gt;1,Tabla135[[#This Row],[Desplazamiento en la Matriz]]="Probabilidad"),AC1552),""),"")</f>
        <v/>
      </c>
      <c r="AD1553" s="310">
        <f>IFERROR(_xlfn.MINIFS(Tabla135[Probabilidad residual],Tabla135[Id Riesgo],Tabla135[[#This Row],[Id Riesgo]]),"")</f>
        <v>0</v>
      </c>
      <c r="AE1553" s="310">
        <f>IFERROR(_xlfn.MINIFS(Tabla135[Impacto residual],Tabla135[Id Riesgo],Tabla135[[#This Row],[Id Riesgo]]),"")</f>
        <v>0</v>
      </c>
      <c r="AF1553" s="310" t="str" cm="1">
        <f t="array" ref="AF155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53" s="310" t="str" cm="1">
        <f t="array" ref="AG155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5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53" s="213"/>
      <c r="AJ1553" s="727">
        <f>_xlfn.MINIFS(Tabla135[Probabilidad residual],Tabla135[Id Riesgo],Tabla135[[#This Row],[Id Riesgo]])</f>
        <v>0</v>
      </c>
      <c r="AK1553" s="727">
        <f>_xlfn.MINIFS(Tabla135[Impacto residual],Tabla135[Id Riesgo],Tabla135[[#This Row],[Id Riesgo]])</f>
        <v>0</v>
      </c>
      <c r="AL1553" s="727"/>
      <c r="AM1553" s="727"/>
      <c r="AN1553" s="213"/>
      <c r="AO1553" s="213"/>
      <c r="AP1553" s="213"/>
      <c r="AQ1553" s="213"/>
      <c r="AR1553" s="213"/>
      <c r="AS1553" s="213"/>
      <c r="AT1553" s="213"/>
      <c r="AU1553" s="213"/>
      <c r="AV1553" s="213"/>
      <c r="AW1553" s="213"/>
      <c r="AX1553" s="213"/>
      <c r="AY1553" s="213"/>
    </row>
    <row r="1554" spans="1:51" ht="14.6" x14ac:dyDescent="0.4">
      <c r="A1554" s="735" t="str">
        <f>Tabla135[[#This Row],[Id Riesgo]]</f>
        <v>RC155</v>
      </c>
      <c r="B1554" s="736" t="str">
        <f>Tabla135[[#This Row],[Riesgo]]</f>
        <v/>
      </c>
      <c r="C1554" s="742" t="b">
        <f>Tabla135[[#This Row],[Identificado en paso 1 y 2?]]</f>
        <v>0</v>
      </c>
      <c r="D1554" s="727" t="str">
        <f>_xlfn.XLOOKUP(Tabla135[[#This Row],[Id Riesgo]],Tabla13[Id Riesgo],Tabla13[Probabilidad],"",1)</f>
        <v/>
      </c>
      <c r="E1554" s="727" t="str">
        <f>IF(C1554=TRUE,_xlfn.XLOOKUP(Tabla135[[#This Row],[Id Riesgo]],Tabla13[Id Riesgo],Tabla13[Porcentaje Impacto],"",1),"")</f>
        <v/>
      </c>
      <c r="F1554" s="290" t="str">
        <f t="shared" si="154"/>
        <v>RC155</v>
      </c>
      <c r="G1554" s="415" t="b">
        <f>_xlfn.XLOOKUP(F1554,Tabla13[Id Riesgo],Tabla13[Registro diligenciado],FALSE,1)</f>
        <v>0</v>
      </c>
      <c r="H1554" s="290" t="str">
        <f>IF(G1554,_xlfn.XLOOKUP(F1554,Tabla6[Id Riesgo],Tabla6[DESCRIPCIÓN DEL RIESGO],FALSE,1),"")</f>
        <v/>
      </c>
      <c r="I1554" s="327" t="str">
        <f>_xlfn.XLOOKUP(Tabla135[[#This Row],[Id Riesgo]],Tabla13[Id Riesgo],Tabla13[Probabilidad])</f>
        <v/>
      </c>
      <c r="J1554" s="327" t="str">
        <f>_xlfn.XLOOKUP(Tabla135[[#This Row],[Id Riesgo]],Tabla13[Id Riesgo],Tabla13[Porcentaje Impacto],"",1)</f>
        <v/>
      </c>
      <c r="K1554" s="311">
        <v>3</v>
      </c>
      <c r="L1554" s="314"/>
      <c r="M1554" s="314"/>
      <c r="N1554" s="314"/>
      <c r="O1554" s="295"/>
      <c r="P1554" s="314"/>
      <c r="Q1554" s="328" t="str">
        <f>_xlfn.TEXTJOIN(" ",TRUE,Tabla135[[#This Row],[Actividad - Acción ¿Qué?
Inicia con verbo]],Tabla135[[#This Row],[Complemento
(Observaciones o desviaciones)]])</f>
        <v/>
      </c>
      <c r="R1554" s="295"/>
      <c r="S1554" s="327" t="str">
        <f>_xlfn.XLOOKUP(Tabla135[[#This Row],[Tipo de control]],Tabla7[Tipo de control],Tabla7[Peso],"",1)</f>
        <v/>
      </c>
      <c r="T1554" s="290" t="str">
        <f>_xlfn.XLOOKUP(Tabla135[[#This Row],[Tipo de control]],Tabla7[Tipo de control],Tabla7[Afectación matriz],"",1)</f>
        <v/>
      </c>
      <c r="U1554" s="295"/>
      <c r="V1554" s="327" t="str">
        <f>_xlfn.XLOOKUP(Tabla135[[#This Row],[Implementación]],Tabla11[Implementación],Tabla11[Peso],"",1)</f>
        <v/>
      </c>
      <c r="W1554" s="295"/>
      <c r="X1554" s="295"/>
      <c r="Y1554" s="295"/>
      <c r="Z1554" s="295"/>
      <c r="AA1554" s="310" t="str">
        <f>IFERROR(Tabla135[[#This Row],[Peso del control]]+Tabla135[[#This Row],[Peso de la implementación]],"")</f>
        <v/>
      </c>
      <c r="AB1554" s="310" t="str" cm="1">
        <f t="array" ref="AB1554">IFERROR(IF(Tabla135[[#This Row],[Registro diligenciado]]=TRUE,_xlfn.IFS(AND(Tabla135[[#This Row],[No. de Control]]=1,Tabla135[[#This Row],[Desplazamiento en la Matriz]]="Probabilidad"),D1554-(D1554*Tabla135[[#This Row],[Valor del control]]),AND(Tabla135[[#This Row],[No. de Control]]&gt;1,Tabla135[[#This Row],[Desplazamiento en la Matriz]]="Probabilidad"),AB1553-(AB1553*Tabla135[[#This Row],[Valor del control]]),AND(Tabla135[[#This Row],[No. de Control]]=1,Tabla135[[#This Row],[Desplazamiento en la Matriz]]="Impacto"),D1554,AND(Tabla135[[#This Row],[No. de Control]]&gt;1,Tabla135[[#This Row],[Desplazamiento en la Matriz]]="Impacto"),AB1553),""),"")</f>
        <v/>
      </c>
      <c r="AC1554" s="310" t="str" cm="1">
        <f t="array" ref="AC1554">IFERROR(IF(Tabla135[[#This Row],[Registro diligenciado]]=TRUE,_xlfn.IFS(AND(Tabla135[[#This Row],[No. de Control]]=1,Tabla135[[#This Row],[Desplazamiento en la Matriz]]="Impacto"),E1554-(E1554*Tabla135[[#This Row],[Valor del control]]),AND(Tabla135[[#This Row],[No. de Control]]&gt;1,Tabla135[[#This Row],[Desplazamiento en la Matriz]]="Impacto"),AC1553-(AC1553*Tabla135[[#This Row],[Valor del control]]),AND(Tabla135[[#This Row],[No. de Control]]=1,Tabla135[[#This Row],[Desplazamiento en la Matriz]]="Probabilidad"),E1554,AND(Tabla135[[#This Row],[No. de Control]]&gt;1,Tabla135[[#This Row],[Desplazamiento en la Matriz]]="Probabilidad"),AC1553),""),"")</f>
        <v/>
      </c>
      <c r="AD1554" s="310">
        <f>IFERROR(_xlfn.MINIFS(Tabla135[Probabilidad residual],Tabla135[Id Riesgo],Tabla135[[#This Row],[Id Riesgo]]),"")</f>
        <v>0</v>
      </c>
      <c r="AE1554" s="310">
        <f>IFERROR(_xlfn.MINIFS(Tabla135[Impacto residual],Tabla135[Id Riesgo],Tabla135[[#This Row],[Id Riesgo]]),"")</f>
        <v>0</v>
      </c>
      <c r="AF1554" s="310" t="str" cm="1">
        <f t="array" ref="AF155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54" s="310" t="str" cm="1">
        <f t="array" ref="AG155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5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54" s="213"/>
      <c r="AJ1554" s="727">
        <f>_xlfn.MINIFS(Tabla135[Probabilidad residual],Tabla135[Id Riesgo],Tabla135[[#This Row],[Id Riesgo]])</f>
        <v>0</v>
      </c>
      <c r="AK1554" s="727">
        <f>_xlfn.MINIFS(Tabla135[Impacto residual],Tabla135[Id Riesgo],Tabla135[[#This Row],[Id Riesgo]])</f>
        <v>0</v>
      </c>
      <c r="AL1554" s="727"/>
      <c r="AM1554" s="727"/>
      <c r="AN1554" s="213"/>
      <c r="AO1554" s="213"/>
      <c r="AP1554" s="213"/>
      <c r="AQ1554" s="213"/>
      <c r="AR1554" s="213"/>
      <c r="AS1554" s="213"/>
      <c r="AT1554" s="213"/>
      <c r="AU1554" s="213"/>
      <c r="AV1554" s="213"/>
      <c r="AW1554" s="213"/>
      <c r="AX1554" s="213"/>
      <c r="AY1554" s="213"/>
    </row>
    <row r="1555" spans="1:51" ht="14.6" x14ac:dyDescent="0.4">
      <c r="A1555" s="735" t="str">
        <f>Tabla135[[#This Row],[Id Riesgo]]</f>
        <v>RC155</v>
      </c>
      <c r="B1555" s="736" t="str">
        <f>Tabla135[[#This Row],[Riesgo]]</f>
        <v/>
      </c>
      <c r="C1555" s="742" t="b">
        <f>Tabla135[[#This Row],[Identificado en paso 1 y 2?]]</f>
        <v>0</v>
      </c>
      <c r="D1555" s="727" t="str">
        <f>_xlfn.XLOOKUP(Tabla135[[#This Row],[Id Riesgo]],Tabla13[Id Riesgo],Tabla13[Probabilidad],"",1)</f>
        <v/>
      </c>
      <c r="E1555" s="727" t="str">
        <f>IF(C1555=TRUE,_xlfn.XLOOKUP(Tabla135[[#This Row],[Id Riesgo]],Tabla13[Id Riesgo],Tabla13[Porcentaje Impacto],"",1),"")</f>
        <v/>
      </c>
      <c r="F1555" s="290" t="str">
        <f t="shared" si="154"/>
        <v>RC155</v>
      </c>
      <c r="G1555" s="415" t="b">
        <f>_xlfn.XLOOKUP(F1555,Tabla13[Id Riesgo],Tabla13[Registro diligenciado],FALSE,1)</f>
        <v>0</v>
      </c>
      <c r="H1555" s="290" t="str">
        <f>IF(G1555,_xlfn.XLOOKUP(F1555,Tabla6[Id Riesgo],Tabla6[DESCRIPCIÓN DEL RIESGO],FALSE,1),"")</f>
        <v/>
      </c>
      <c r="I1555" s="327" t="str">
        <f>_xlfn.XLOOKUP(Tabla135[[#This Row],[Id Riesgo]],Tabla13[Id Riesgo],Tabla13[Probabilidad])</f>
        <v/>
      </c>
      <c r="J1555" s="327" t="str">
        <f>_xlfn.XLOOKUP(Tabla135[[#This Row],[Id Riesgo]],Tabla13[Id Riesgo],Tabla13[Porcentaje Impacto],"",1)</f>
        <v/>
      </c>
      <c r="K1555" s="311">
        <v>4</v>
      </c>
      <c r="L1555" s="314"/>
      <c r="M1555" s="314"/>
      <c r="N1555" s="314"/>
      <c r="O1555" s="295"/>
      <c r="P1555" s="314"/>
      <c r="Q1555" s="328" t="str">
        <f>_xlfn.TEXTJOIN(" ",TRUE,Tabla135[[#This Row],[Actividad - Acción ¿Qué?
Inicia con verbo]],Tabla135[[#This Row],[Complemento
(Observaciones o desviaciones)]])</f>
        <v/>
      </c>
      <c r="R1555" s="295"/>
      <c r="S1555" s="327" t="str">
        <f>_xlfn.XLOOKUP(Tabla135[[#This Row],[Tipo de control]],Tabla7[Tipo de control],Tabla7[Peso],"",1)</f>
        <v/>
      </c>
      <c r="T1555" s="290" t="str">
        <f>_xlfn.XLOOKUP(Tabla135[[#This Row],[Tipo de control]],Tabla7[Tipo de control],Tabla7[Afectación matriz],"",1)</f>
        <v/>
      </c>
      <c r="U1555" s="295"/>
      <c r="V1555" s="327" t="str">
        <f>_xlfn.XLOOKUP(Tabla135[[#This Row],[Implementación]],Tabla11[Implementación],Tabla11[Peso],"",1)</f>
        <v/>
      </c>
      <c r="W1555" s="295"/>
      <c r="X1555" s="295"/>
      <c r="Y1555" s="295"/>
      <c r="Z1555" s="295"/>
      <c r="AA1555" s="310" t="str">
        <f>IFERROR(Tabla135[[#This Row],[Peso del control]]+Tabla135[[#This Row],[Peso de la implementación]],"")</f>
        <v/>
      </c>
      <c r="AB1555" s="310" t="str" cm="1">
        <f t="array" ref="AB1555">IFERROR(IF(Tabla135[[#This Row],[Registro diligenciado]]=TRUE,_xlfn.IFS(AND(Tabla135[[#This Row],[No. de Control]]=1,Tabla135[[#This Row],[Desplazamiento en la Matriz]]="Probabilidad"),D1555-(D1555*Tabla135[[#This Row],[Valor del control]]),AND(Tabla135[[#This Row],[No. de Control]]&gt;1,Tabla135[[#This Row],[Desplazamiento en la Matriz]]="Probabilidad"),AB1554-(AB1554*Tabla135[[#This Row],[Valor del control]]),AND(Tabla135[[#This Row],[No. de Control]]=1,Tabla135[[#This Row],[Desplazamiento en la Matriz]]="Impacto"),D1555,AND(Tabla135[[#This Row],[No. de Control]]&gt;1,Tabla135[[#This Row],[Desplazamiento en la Matriz]]="Impacto"),AB1554),""),"")</f>
        <v/>
      </c>
      <c r="AC1555" s="310" t="str" cm="1">
        <f t="array" ref="AC1555">IFERROR(IF(Tabla135[[#This Row],[Registro diligenciado]]=TRUE,_xlfn.IFS(AND(Tabla135[[#This Row],[No. de Control]]=1,Tabla135[[#This Row],[Desplazamiento en la Matriz]]="Impacto"),E1555-(E1555*Tabla135[[#This Row],[Valor del control]]),AND(Tabla135[[#This Row],[No. de Control]]&gt;1,Tabla135[[#This Row],[Desplazamiento en la Matriz]]="Impacto"),AC1554-(AC1554*Tabla135[[#This Row],[Valor del control]]),AND(Tabla135[[#This Row],[No. de Control]]=1,Tabla135[[#This Row],[Desplazamiento en la Matriz]]="Probabilidad"),E1555,AND(Tabla135[[#This Row],[No. de Control]]&gt;1,Tabla135[[#This Row],[Desplazamiento en la Matriz]]="Probabilidad"),AC1554),""),"")</f>
        <v/>
      </c>
      <c r="AD1555" s="310">
        <f>IFERROR(_xlfn.MINIFS(Tabla135[Probabilidad residual],Tabla135[Id Riesgo],Tabla135[[#This Row],[Id Riesgo]]),"")</f>
        <v>0</v>
      </c>
      <c r="AE1555" s="310">
        <f>IFERROR(_xlfn.MINIFS(Tabla135[Impacto residual],Tabla135[Id Riesgo],Tabla135[[#This Row],[Id Riesgo]]),"")</f>
        <v>0</v>
      </c>
      <c r="AF1555" s="310" t="str" cm="1">
        <f t="array" ref="AF155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55" s="310" t="str" cm="1">
        <f t="array" ref="AG155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5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55" s="213"/>
      <c r="AJ1555" s="727">
        <f>_xlfn.MINIFS(Tabla135[Probabilidad residual],Tabla135[Id Riesgo],Tabla135[[#This Row],[Id Riesgo]])</f>
        <v>0</v>
      </c>
      <c r="AK1555" s="727">
        <f>_xlfn.MINIFS(Tabla135[Impacto residual],Tabla135[Id Riesgo],Tabla135[[#This Row],[Id Riesgo]])</f>
        <v>0</v>
      </c>
      <c r="AL1555" s="727"/>
      <c r="AM1555" s="727"/>
      <c r="AN1555" s="213"/>
      <c r="AO1555" s="213"/>
      <c r="AP1555" s="213"/>
      <c r="AQ1555" s="213"/>
      <c r="AR1555" s="213"/>
      <c r="AS1555" s="213"/>
      <c r="AT1555" s="213"/>
      <c r="AU1555" s="213"/>
      <c r="AV1555" s="213"/>
      <c r="AW1555" s="213"/>
      <c r="AX1555" s="213"/>
      <c r="AY1555" s="213"/>
    </row>
    <row r="1556" spans="1:51" ht="14.6" x14ac:dyDescent="0.4">
      <c r="A1556" s="735" t="str">
        <f>Tabla135[[#This Row],[Id Riesgo]]</f>
        <v>RC155</v>
      </c>
      <c r="B1556" s="736" t="str">
        <f>Tabla135[[#This Row],[Riesgo]]</f>
        <v/>
      </c>
      <c r="C1556" s="742" t="b">
        <f>Tabla135[[#This Row],[Identificado en paso 1 y 2?]]</f>
        <v>0</v>
      </c>
      <c r="D1556" s="727" t="str">
        <f>_xlfn.XLOOKUP(Tabla135[[#This Row],[Id Riesgo]],Tabla13[Id Riesgo],Tabla13[Probabilidad],"",1)</f>
        <v/>
      </c>
      <c r="E1556" s="727" t="str">
        <f>IF(C1556=TRUE,_xlfn.XLOOKUP(Tabla135[[#This Row],[Id Riesgo]],Tabla13[Id Riesgo],Tabla13[Porcentaje Impacto],"",1),"")</f>
        <v/>
      </c>
      <c r="F1556" s="290" t="str">
        <f t="shared" si="154"/>
        <v>RC155</v>
      </c>
      <c r="G1556" s="415" t="b">
        <f>_xlfn.XLOOKUP(F1556,Tabla13[Id Riesgo],Tabla13[Registro diligenciado],FALSE,1)</f>
        <v>0</v>
      </c>
      <c r="H1556" s="290" t="str">
        <f>IF(G1556,_xlfn.XLOOKUP(F1556,Tabla6[Id Riesgo],Tabla6[DESCRIPCIÓN DEL RIESGO],FALSE,1),"")</f>
        <v/>
      </c>
      <c r="I1556" s="327" t="str">
        <f>_xlfn.XLOOKUP(Tabla135[[#This Row],[Id Riesgo]],Tabla13[Id Riesgo],Tabla13[Probabilidad])</f>
        <v/>
      </c>
      <c r="J1556" s="327" t="str">
        <f>_xlfn.XLOOKUP(Tabla135[[#This Row],[Id Riesgo]],Tabla13[Id Riesgo],Tabla13[Porcentaje Impacto],"",1)</f>
        <v/>
      </c>
      <c r="K1556" s="311">
        <v>5</v>
      </c>
      <c r="L1556" s="314"/>
      <c r="M1556" s="314"/>
      <c r="N1556" s="314"/>
      <c r="O1556" s="295"/>
      <c r="P1556" s="314"/>
      <c r="Q1556" s="328" t="str">
        <f>_xlfn.TEXTJOIN(" ",TRUE,Tabla135[[#This Row],[Actividad - Acción ¿Qué?
Inicia con verbo]],Tabla135[[#This Row],[Complemento
(Observaciones o desviaciones)]])</f>
        <v/>
      </c>
      <c r="R1556" s="295"/>
      <c r="S1556" s="327" t="str">
        <f>_xlfn.XLOOKUP(Tabla135[[#This Row],[Tipo de control]],Tabla7[Tipo de control],Tabla7[Peso],"",1)</f>
        <v/>
      </c>
      <c r="T1556" s="290" t="str">
        <f>_xlfn.XLOOKUP(Tabla135[[#This Row],[Tipo de control]],Tabla7[Tipo de control],Tabla7[Afectación matriz],"",1)</f>
        <v/>
      </c>
      <c r="U1556" s="295"/>
      <c r="V1556" s="327" t="str">
        <f>_xlfn.XLOOKUP(Tabla135[[#This Row],[Implementación]],Tabla11[Implementación],Tabla11[Peso],"",1)</f>
        <v/>
      </c>
      <c r="W1556" s="295"/>
      <c r="X1556" s="295"/>
      <c r="Y1556" s="295"/>
      <c r="Z1556" s="295"/>
      <c r="AA1556" s="310" t="str">
        <f>IFERROR(Tabla135[[#This Row],[Peso del control]]+Tabla135[[#This Row],[Peso de la implementación]],"")</f>
        <v/>
      </c>
      <c r="AB1556" s="310" t="str" cm="1">
        <f t="array" ref="AB1556">IFERROR(IF(Tabla135[[#This Row],[Registro diligenciado]]=TRUE,_xlfn.IFS(AND(Tabla135[[#This Row],[No. de Control]]=1,Tabla135[[#This Row],[Desplazamiento en la Matriz]]="Probabilidad"),D1556-(D1556*Tabla135[[#This Row],[Valor del control]]),AND(Tabla135[[#This Row],[No. de Control]]&gt;1,Tabla135[[#This Row],[Desplazamiento en la Matriz]]="Probabilidad"),AB1555-(AB1555*Tabla135[[#This Row],[Valor del control]]),AND(Tabla135[[#This Row],[No. de Control]]=1,Tabla135[[#This Row],[Desplazamiento en la Matriz]]="Impacto"),D1556,AND(Tabla135[[#This Row],[No. de Control]]&gt;1,Tabla135[[#This Row],[Desplazamiento en la Matriz]]="Impacto"),AB1555),""),"")</f>
        <v/>
      </c>
      <c r="AC1556" s="310" t="str" cm="1">
        <f t="array" ref="AC1556">IFERROR(IF(Tabla135[[#This Row],[Registro diligenciado]]=TRUE,_xlfn.IFS(AND(Tabla135[[#This Row],[No. de Control]]=1,Tabla135[[#This Row],[Desplazamiento en la Matriz]]="Impacto"),E1556-(E1556*Tabla135[[#This Row],[Valor del control]]),AND(Tabla135[[#This Row],[No. de Control]]&gt;1,Tabla135[[#This Row],[Desplazamiento en la Matriz]]="Impacto"),AC1555-(AC1555*Tabla135[[#This Row],[Valor del control]]),AND(Tabla135[[#This Row],[No. de Control]]=1,Tabla135[[#This Row],[Desplazamiento en la Matriz]]="Probabilidad"),E1556,AND(Tabla135[[#This Row],[No. de Control]]&gt;1,Tabla135[[#This Row],[Desplazamiento en la Matriz]]="Probabilidad"),AC1555),""),"")</f>
        <v/>
      </c>
      <c r="AD1556" s="310">
        <f>IFERROR(_xlfn.MINIFS(Tabla135[Probabilidad residual],Tabla135[Id Riesgo],Tabla135[[#This Row],[Id Riesgo]]),"")</f>
        <v>0</v>
      </c>
      <c r="AE1556" s="310">
        <f>IFERROR(_xlfn.MINIFS(Tabla135[Impacto residual],Tabla135[Id Riesgo],Tabla135[[#This Row],[Id Riesgo]]),"")</f>
        <v>0</v>
      </c>
      <c r="AF1556" s="310" t="str" cm="1">
        <f t="array" ref="AF155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56" s="310" t="str" cm="1">
        <f t="array" ref="AG155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5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56" s="213"/>
      <c r="AJ1556" s="727">
        <f>_xlfn.MINIFS(Tabla135[Probabilidad residual],Tabla135[Id Riesgo],Tabla135[[#This Row],[Id Riesgo]])</f>
        <v>0</v>
      </c>
      <c r="AK1556" s="727">
        <f>_xlfn.MINIFS(Tabla135[Impacto residual],Tabla135[Id Riesgo],Tabla135[[#This Row],[Id Riesgo]])</f>
        <v>0</v>
      </c>
      <c r="AL1556" s="727"/>
      <c r="AM1556" s="727"/>
      <c r="AN1556" s="213"/>
      <c r="AO1556" s="213"/>
      <c r="AP1556" s="213"/>
      <c r="AQ1556" s="213"/>
      <c r="AR1556" s="213"/>
      <c r="AS1556" s="213"/>
      <c r="AT1556" s="213"/>
      <c r="AU1556" s="213"/>
      <c r="AV1556" s="213"/>
      <c r="AW1556" s="213"/>
      <c r="AX1556" s="213"/>
      <c r="AY1556" s="213"/>
    </row>
    <row r="1557" spans="1:51" ht="14.6" x14ac:dyDescent="0.4">
      <c r="A1557" s="735" t="str">
        <f>Tabla135[[#This Row],[Id Riesgo]]</f>
        <v>RC155</v>
      </c>
      <c r="B1557" s="736" t="str">
        <f>Tabla135[[#This Row],[Riesgo]]</f>
        <v/>
      </c>
      <c r="C1557" s="742" t="b">
        <f>Tabla135[[#This Row],[Identificado en paso 1 y 2?]]</f>
        <v>0</v>
      </c>
      <c r="D1557" s="727" t="str">
        <f>_xlfn.XLOOKUP(Tabla135[[#This Row],[Id Riesgo]],Tabla13[Id Riesgo],Tabla13[Probabilidad],"",1)</f>
        <v/>
      </c>
      <c r="E1557" s="727" t="str">
        <f>IF(C1557=TRUE,_xlfn.XLOOKUP(Tabla135[[#This Row],[Id Riesgo]],Tabla13[Id Riesgo],Tabla13[Porcentaje Impacto],"",1),"")</f>
        <v/>
      </c>
      <c r="F1557" s="290" t="str">
        <f t="shared" si="154"/>
        <v>RC155</v>
      </c>
      <c r="G1557" s="415" t="b">
        <f>_xlfn.XLOOKUP(F1557,Tabla13[Id Riesgo],Tabla13[Registro diligenciado],FALSE,1)</f>
        <v>0</v>
      </c>
      <c r="H1557" s="290" t="str">
        <f>IF(G1557,_xlfn.XLOOKUP(F1557,Tabla6[Id Riesgo],Tabla6[DESCRIPCIÓN DEL RIESGO],FALSE,1),"")</f>
        <v/>
      </c>
      <c r="I1557" s="327" t="str">
        <f>_xlfn.XLOOKUP(Tabla135[[#This Row],[Id Riesgo]],Tabla13[Id Riesgo],Tabla13[Probabilidad])</f>
        <v/>
      </c>
      <c r="J1557" s="327" t="str">
        <f>_xlfn.XLOOKUP(Tabla135[[#This Row],[Id Riesgo]],Tabla13[Id Riesgo],Tabla13[Porcentaje Impacto],"",1)</f>
        <v/>
      </c>
      <c r="K1557" s="311">
        <v>6</v>
      </c>
      <c r="L1557" s="314"/>
      <c r="M1557" s="314"/>
      <c r="N1557" s="314"/>
      <c r="O1557" s="295"/>
      <c r="P1557" s="314"/>
      <c r="Q1557" s="328" t="str">
        <f>_xlfn.TEXTJOIN(" ",TRUE,Tabla135[[#This Row],[Actividad - Acción ¿Qué?
Inicia con verbo]],Tabla135[[#This Row],[Complemento
(Observaciones o desviaciones)]])</f>
        <v/>
      </c>
      <c r="R1557" s="295"/>
      <c r="S1557" s="327" t="str">
        <f>_xlfn.XLOOKUP(Tabla135[[#This Row],[Tipo de control]],Tabla7[Tipo de control],Tabla7[Peso],"",1)</f>
        <v/>
      </c>
      <c r="T1557" s="290" t="str">
        <f>_xlfn.XLOOKUP(Tabla135[[#This Row],[Tipo de control]],Tabla7[Tipo de control],Tabla7[Afectación matriz],"",1)</f>
        <v/>
      </c>
      <c r="U1557" s="295"/>
      <c r="V1557" s="327" t="str">
        <f>_xlfn.XLOOKUP(Tabla135[[#This Row],[Implementación]],Tabla11[Implementación],Tabla11[Peso],"",1)</f>
        <v/>
      </c>
      <c r="W1557" s="295"/>
      <c r="X1557" s="295"/>
      <c r="Y1557" s="295"/>
      <c r="Z1557" s="295"/>
      <c r="AA1557" s="310" t="str">
        <f>IFERROR(Tabla135[[#This Row],[Peso del control]]+Tabla135[[#This Row],[Peso de la implementación]],"")</f>
        <v/>
      </c>
      <c r="AB1557" s="310" t="str" cm="1">
        <f t="array" ref="AB1557">IFERROR(IF(Tabla135[[#This Row],[Registro diligenciado]]=TRUE,_xlfn.IFS(AND(Tabla135[[#This Row],[No. de Control]]=1,Tabla135[[#This Row],[Desplazamiento en la Matriz]]="Probabilidad"),D1557-(D1557*Tabla135[[#This Row],[Valor del control]]),AND(Tabla135[[#This Row],[No. de Control]]&gt;1,Tabla135[[#This Row],[Desplazamiento en la Matriz]]="Probabilidad"),AB1556-(AB1556*Tabla135[[#This Row],[Valor del control]]),AND(Tabla135[[#This Row],[No. de Control]]=1,Tabla135[[#This Row],[Desplazamiento en la Matriz]]="Impacto"),D1557,AND(Tabla135[[#This Row],[No. de Control]]&gt;1,Tabla135[[#This Row],[Desplazamiento en la Matriz]]="Impacto"),AB1556),""),"")</f>
        <v/>
      </c>
      <c r="AC1557" s="310" t="str" cm="1">
        <f t="array" ref="AC1557">IFERROR(IF(Tabla135[[#This Row],[Registro diligenciado]]=TRUE,_xlfn.IFS(AND(Tabla135[[#This Row],[No. de Control]]=1,Tabla135[[#This Row],[Desplazamiento en la Matriz]]="Impacto"),E1557-(E1557*Tabla135[[#This Row],[Valor del control]]),AND(Tabla135[[#This Row],[No. de Control]]&gt;1,Tabla135[[#This Row],[Desplazamiento en la Matriz]]="Impacto"),AC1556-(AC1556*Tabla135[[#This Row],[Valor del control]]),AND(Tabla135[[#This Row],[No. de Control]]=1,Tabla135[[#This Row],[Desplazamiento en la Matriz]]="Probabilidad"),E1557,AND(Tabla135[[#This Row],[No. de Control]]&gt;1,Tabla135[[#This Row],[Desplazamiento en la Matriz]]="Probabilidad"),AC1556),""),"")</f>
        <v/>
      </c>
      <c r="AD1557" s="310">
        <f>IFERROR(_xlfn.MINIFS(Tabla135[Probabilidad residual],Tabla135[Id Riesgo],Tabla135[[#This Row],[Id Riesgo]]),"")</f>
        <v>0</v>
      </c>
      <c r="AE1557" s="310">
        <f>IFERROR(_xlfn.MINIFS(Tabla135[Impacto residual],Tabla135[Id Riesgo],Tabla135[[#This Row],[Id Riesgo]]),"")</f>
        <v>0</v>
      </c>
      <c r="AF1557" s="310" t="str" cm="1">
        <f t="array" ref="AF155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57" s="310" t="str" cm="1">
        <f t="array" ref="AG155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5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57" s="213"/>
      <c r="AJ1557" s="727">
        <f>_xlfn.MINIFS(Tabla135[Probabilidad residual],Tabla135[Id Riesgo],Tabla135[[#This Row],[Id Riesgo]])</f>
        <v>0</v>
      </c>
      <c r="AK1557" s="727">
        <f>_xlfn.MINIFS(Tabla135[Impacto residual],Tabla135[Id Riesgo],Tabla135[[#This Row],[Id Riesgo]])</f>
        <v>0</v>
      </c>
      <c r="AL1557" s="727"/>
      <c r="AM1557" s="727"/>
      <c r="AN1557" s="213"/>
      <c r="AO1557" s="213"/>
      <c r="AP1557" s="213"/>
      <c r="AQ1557" s="213"/>
      <c r="AR1557" s="213"/>
      <c r="AS1557" s="213"/>
      <c r="AT1557" s="213"/>
      <c r="AU1557" s="213"/>
      <c r="AV1557" s="213"/>
      <c r="AW1557" s="213"/>
      <c r="AX1557" s="213"/>
      <c r="AY1557" s="213"/>
    </row>
    <row r="1558" spans="1:51" ht="14.6" x14ac:dyDescent="0.4">
      <c r="A1558" s="735" t="str">
        <f>Tabla135[[#This Row],[Id Riesgo]]</f>
        <v>RC155</v>
      </c>
      <c r="B1558" s="736" t="str">
        <f>Tabla135[[#This Row],[Riesgo]]</f>
        <v/>
      </c>
      <c r="C1558" s="742" t="b">
        <f>Tabla135[[#This Row],[Identificado en paso 1 y 2?]]</f>
        <v>0</v>
      </c>
      <c r="D1558" s="727" t="str">
        <f>_xlfn.XLOOKUP(Tabla135[[#This Row],[Id Riesgo]],Tabla13[Id Riesgo],Tabla13[Probabilidad],"",1)</f>
        <v/>
      </c>
      <c r="E1558" s="727" t="str">
        <f>IF(C1558=TRUE,_xlfn.XLOOKUP(Tabla135[[#This Row],[Id Riesgo]],Tabla13[Id Riesgo],Tabla13[Porcentaje Impacto],"",1),"")</f>
        <v/>
      </c>
      <c r="F1558" s="290" t="str">
        <f t="shared" si="154"/>
        <v>RC155</v>
      </c>
      <c r="G1558" s="415" t="b">
        <f>_xlfn.XLOOKUP(F1558,Tabla13[Id Riesgo],Tabla13[Registro diligenciado],FALSE,1)</f>
        <v>0</v>
      </c>
      <c r="H1558" s="290" t="str">
        <f>IF(G1558,_xlfn.XLOOKUP(F1558,Tabla6[Id Riesgo],Tabla6[DESCRIPCIÓN DEL RIESGO],FALSE,1),"")</f>
        <v/>
      </c>
      <c r="I1558" s="327" t="str">
        <f>_xlfn.XLOOKUP(Tabla135[[#This Row],[Id Riesgo]],Tabla13[Id Riesgo],Tabla13[Probabilidad])</f>
        <v/>
      </c>
      <c r="J1558" s="327" t="str">
        <f>_xlfn.XLOOKUP(Tabla135[[#This Row],[Id Riesgo]],Tabla13[Id Riesgo],Tabla13[Porcentaje Impacto],"",1)</f>
        <v/>
      </c>
      <c r="K1558" s="311">
        <v>7</v>
      </c>
      <c r="L1558" s="314"/>
      <c r="M1558" s="314"/>
      <c r="N1558" s="314"/>
      <c r="O1558" s="295"/>
      <c r="P1558" s="314"/>
      <c r="Q1558" s="328" t="str">
        <f>_xlfn.TEXTJOIN(" ",TRUE,Tabla135[[#This Row],[Actividad - Acción ¿Qué?
Inicia con verbo]],Tabla135[[#This Row],[Complemento
(Observaciones o desviaciones)]])</f>
        <v/>
      </c>
      <c r="R1558" s="295"/>
      <c r="S1558" s="327" t="str">
        <f>_xlfn.XLOOKUP(Tabla135[[#This Row],[Tipo de control]],Tabla7[Tipo de control],Tabla7[Peso],"",1)</f>
        <v/>
      </c>
      <c r="T1558" s="290" t="str">
        <f>_xlfn.XLOOKUP(Tabla135[[#This Row],[Tipo de control]],Tabla7[Tipo de control],Tabla7[Afectación matriz],"",1)</f>
        <v/>
      </c>
      <c r="U1558" s="295"/>
      <c r="V1558" s="327" t="str">
        <f>_xlfn.XLOOKUP(Tabla135[[#This Row],[Implementación]],Tabla11[Implementación],Tabla11[Peso],"",1)</f>
        <v/>
      </c>
      <c r="W1558" s="295"/>
      <c r="X1558" s="295"/>
      <c r="Y1558" s="295"/>
      <c r="Z1558" s="295"/>
      <c r="AA1558" s="310" t="str">
        <f>IFERROR(Tabla135[[#This Row],[Peso del control]]+Tabla135[[#This Row],[Peso de la implementación]],"")</f>
        <v/>
      </c>
      <c r="AB1558" s="310" t="str" cm="1">
        <f t="array" ref="AB1558">IFERROR(IF(Tabla135[[#This Row],[Registro diligenciado]]=TRUE,_xlfn.IFS(AND(Tabla135[[#This Row],[No. de Control]]=1,Tabla135[[#This Row],[Desplazamiento en la Matriz]]="Probabilidad"),D1558-(D1558*Tabla135[[#This Row],[Valor del control]]),AND(Tabla135[[#This Row],[No. de Control]]&gt;1,Tabla135[[#This Row],[Desplazamiento en la Matriz]]="Probabilidad"),AB1557-(AB1557*Tabla135[[#This Row],[Valor del control]]),AND(Tabla135[[#This Row],[No. de Control]]=1,Tabla135[[#This Row],[Desplazamiento en la Matriz]]="Impacto"),D1558,AND(Tabla135[[#This Row],[No. de Control]]&gt;1,Tabla135[[#This Row],[Desplazamiento en la Matriz]]="Impacto"),AB1557),""),"")</f>
        <v/>
      </c>
      <c r="AC1558" s="310" t="str" cm="1">
        <f t="array" ref="AC1558">IFERROR(IF(Tabla135[[#This Row],[Registro diligenciado]]=TRUE,_xlfn.IFS(AND(Tabla135[[#This Row],[No. de Control]]=1,Tabla135[[#This Row],[Desplazamiento en la Matriz]]="Impacto"),E1558-(E1558*Tabla135[[#This Row],[Valor del control]]),AND(Tabla135[[#This Row],[No. de Control]]&gt;1,Tabla135[[#This Row],[Desplazamiento en la Matriz]]="Impacto"),AC1557-(AC1557*Tabla135[[#This Row],[Valor del control]]),AND(Tabla135[[#This Row],[No. de Control]]=1,Tabla135[[#This Row],[Desplazamiento en la Matriz]]="Probabilidad"),E1558,AND(Tabla135[[#This Row],[No. de Control]]&gt;1,Tabla135[[#This Row],[Desplazamiento en la Matriz]]="Probabilidad"),AC1557),""),"")</f>
        <v/>
      </c>
      <c r="AD1558" s="310">
        <f>IFERROR(_xlfn.MINIFS(Tabla135[Probabilidad residual],Tabla135[Id Riesgo],Tabla135[[#This Row],[Id Riesgo]]),"")</f>
        <v>0</v>
      </c>
      <c r="AE1558" s="310">
        <f>IFERROR(_xlfn.MINIFS(Tabla135[Impacto residual],Tabla135[Id Riesgo],Tabla135[[#This Row],[Id Riesgo]]),"")</f>
        <v>0</v>
      </c>
      <c r="AF1558" s="310" t="str" cm="1">
        <f t="array" ref="AF155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58" s="310" t="str" cm="1">
        <f t="array" ref="AG155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5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58" s="213"/>
      <c r="AJ1558" s="727">
        <f>_xlfn.MINIFS(Tabla135[Probabilidad residual],Tabla135[Id Riesgo],Tabla135[[#This Row],[Id Riesgo]])</f>
        <v>0</v>
      </c>
      <c r="AK1558" s="727">
        <f>_xlfn.MINIFS(Tabla135[Impacto residual],Tabla135[Id Riesgo],Tabla135[[#This Row],[Id Riesgo]])</f>
        <v>0</v>
      </c>
      <c r="AL1558" s="727"/>
      <c r="AM1558" s="727"/>
      <c r="AN1558" s="213"/>
      <c r="AO1558" s="213"/>
      <c r="AP1558" s="213"/>
      <c r="AQ1558" s="213"/>
      <c r="AR1558" s="213"/>
      <c r="AS1558" s="213"/>
      <c r="AT1558" s="213"/>
      <c r="AU1558" s="213"/>
      <c r="AV1558" s="213"/>
      <c r="AW1558" s="213"/>
      <c r="AX1558" s="213"/>
      <c r="AY1558" s="213"/>
    </row>
    <row r="1559" spans="1:51" ht="14.6" x14ac:dyDescent="0.4">
      <c r="A1559" s="735" t="str">
        <f>Tabla135[[#This Row],[Id Riesgo]]</f>
        <v>RC155</v>
      </c>
      <c r="B1559" s="736" t="str">
        <f>Tabla135[[#This Row],[Riesgo]]</f>
        <v/>
      </c>
      <c r="C1559" s="742" t="b">
        <f>Tabla135[[#This Row],[Identificado en paso 1 y 2?]]</f>
        <v>0</v>
      </c>
      <c r="D1559" s="727" t="str">
        <f>_xlfn.XLOOKUP(Tabla135[[#This Row],[Id Riesgo]],Tabla13[Id Riesgo],Tabla13[Probabilidad],"",1)</f>
        <v/>
      </c>
      <c r="E1559" s="727" t="str">
        <f>IF(C1559=TRUE,_xlfn.XLOOKUP(Tabla135[[#This Row],[Id Riesgo]],Tabla13[Id Riesgo],Tabla13[Porcentaje Impacto],"",1),"")</f>
        <v/>
      </c>
      <c r="F1559" s="290" t="str">
        <f t="shared" si="154"/>
        <v>RC155</v>
      </c>
      <c r="G1559" s="415" t="b">
        <f>_xlfn.XLOOKUP(F1559,Tabla13[Id Riesgo],Tabla13[Registro diligenciado],FALSE,1)</f>
        <v>0</v>
      </c>
      <c r="H1559" s="290" t="str">
        <f>IF(G1559,_xlfn.XLOOKUP(F1559,Tabla6[Id Riesgo],Tabla6[DESCRIPCIÓN DEL RIESGO],FALSE,1),"")</f>
        <v/>
      </c>
      <c r="I1559" s="327" t="str">
        <f>_xlfn.XLOOKUP(Tabla135[[#This Row],[Id Riesgo]],Tabla13[Id Riesgo],Tabla13[Probabilidad])</f>
        <v/>
      </c>
      <c r="J1559" s="327" t="str">
        <f>_xlfn.XLOOKUP(Tabla135[[#This Row],[Id Riesgo]],Tabla13[Id Riesgo],Tabla13[Porcentaje Impacto],"",1)</f>
        <v/>
      </c>
      <c r="K1559" s="311">
        <v>8</v>
      </c>
      <c r="L1559" s="314"/>
      <c r="M1559" s="314"/>
      <c r="N1559" s="314"/>
      <c r="O1559" s="295"/>
      <c r="P1559" s="314"/>
      <c r="Q1559" s="328" t="str">
        <f>_xlfn.TEXTJOIN(" ",TRUE,Tabla135[[#This Row],[Actividad - Acción ¿Qué?
Inicia con verbo]],Tabla135[[#This Row],[Complemento
(Observaciones o desviaciones)]])</f>
        <v/>
      </c>
      <c r="R1559" s="295"/>
      <c r="S1559" s="327" t="str">
        <f>_xlfn.XLOOKUP(Tabla135[[#This Row],[Tipo de control]],Tabla7[Tipo de control],Tabla7[Peso],"",1)</f>
        <v/>
      </c>
      <c r="T1559" s="290" t="str">
        <f>_xlfn.XLOOKUP(Tabla135[[#This Row],[Tipo de control]],Tabla7[Tipo de control],Tabla7[Afectación matriz],"",1)</f>
        <v/>
      </c>
      <c r="U1559" s="295"/>
      <c r="V1559" s="327" t="str">
        <f>_xlfn.XLOOKUP(Tabla135[[#This Row],[Implementación]],Tabla11[Implementación],Tabla11[Peso],"",1)</f>
        <v/>
      </c>
      <c r="W1559" s="295"/>
      <c r="X1559" s="295"/>
      <c r="Y1559" s="295"/>
      <c r="Z1559" s="295"/>
      <c r="AA1559" s="310" t="str">
        <f>IFERROR(Tabla135[[#This Row],[Peso del control]]+Tabla135[[#This Row],[Peso de la implementación]],"")</f>
        <v/>
      </c>
      <c r="AB1559" s="310" t="str" cm="1">
        <f t="array" ref="AB1559">IFERROR(IF(Tabla135[[#This Row],[Registro diligenciado]]=TRUE,_xlfn.IFS(AND(Tabla135[[#This Row],[No. de Control]]=1,Tabla135[[#This Row],[Desplazamiento en la Matriz]]="Probabilidad"),D1559-(D1559*Tabla135[[#This Row],[Valor del control]]),AND(Tabla135[[#This Row],[No. de Control]]&gt;1,Tabla135[[#This Row],[Desplazamiento en la Matriz]]="Probabilidad"),AB1558-(AB1558*Tabla135[[#This Row],[Valor del control]]),AND(Tabla135[[#This Row],[No. de Control]]=1,Tabla135[[#This Row],[Desplazamiento en la Matriz]]="Impacto"),D1559,AND(Tabla135[[#This Row],[No. de Control]]&gt;1,Tabla135[[#This Row],[Desplazamiento en la Matriz]]="Impacto"),AB1558),""),"")</f>
        <v/>
      </c>
      <c r="AC1559" s="310" t="str" cm="1">
        <f t="array" ref="AC1559">IFERROR(IF(Tabla135[[#This Row],[Registro diligenciado]]=TRUE,_xlfn.IFS(AND(Tabla135[[#This Row],[No. de Control]]=1,Tabla135[[#This Row],[Desplazamiento en la Matriz]]="Impacto"),E1559-(E1559*Tabla135[[#This Row],[Valor del control]]),AND(Tabla135[[#This Row],[No. de Control]]&gt;1,Tabla135[[#This Row],[Desplazamiento en la Matriz]]="Impacto"),AC1558-(AC1558*Tabla135[[#This Row],[Valor del control]]),AND(Tabla135[[#This Row],[No. de Control]]=1,Tabla135[[#This Row],[Desplazamiento en la Matriz]]="Probabilidad"),E1559,AND(Tabla135[[#This Row],[No. de Control]]&gt;1,Tabla135[[#This Row],[Desplazamiento en la Matriz]]="Probabilidad"),AC1558),""),"")</f>
        <v/>
      </c>
      <c r="AD1559" s="310">
        <f>IFERROR(_xlfn.MINIFS(Tabla135[Probabilidad residual],Tabla135[Id Riesgo],Tabla135[[#This Row],[Id Riesgo]]),"")</f>
        <v>0</v>
      </c>
      <c r="AE1559" s="310">
        <f>IFERROR(_xlfn.MINIFS(Tabla135[Impacto residual],Tabla135[Id Riesgo],Tabla135[[#This Row],[Id Riesgo]]),"")</f>
        <v>0</v>
      </c>
      <c r="AF1559" s="310" t="str" cm="1">
        <f t="array" ref="AF155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59" s="310" t="str" cm="1">
        <f t="array" ref="AG155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5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59" s="213"/>
      <c r="AJ1559" s="727">
        <f>_xlfn.MINIFS(Tabla135[Probabilidad residual],Tabla135[Id Riesgo],Tabla135[[#This Row],[Id Riesgo]])</f>
        <v>0</v>
      </c>
      <c r="AK1559" s="727">
        <f>_xlfn.MINIFS(Tabla135[Impacto residual],Tabla135[Id Riesgo],Tabla135[[#This Row],[Id Riesgo]])</f>
        <v>0</v>
      </c>
      <c r="AL1559" s="727"/>
      <c r="AM1559" s="727"/>
      <c r="AN1559" s="213"/>
      <c r="AO1559" s="213"/>
      <c r="AP1559" s="213"/>
      <c r="AQ1559" s="213"/>
      <c r="AR1559" s="213"/>
      <c r="AS1559" s="213"/>
      <c r="AT1559" s="213"/>
      <c r="AU1559" s="213"/>
      <c r="AV1559" s="213"/>
      <c r="AW1559" s="213"/>
      <c r="AX1559" s="213"/>
      <c r="AY1559" s="213"/>
    </row>
    <row r="1560" spans="1:51" ht="14.6" x14ac:dyDescent="0.4">
      <c r="A1560" s="735" t="str">
        <f>Tabla135[[#This Row],[Id Riesgo]]</f>
        <v>RC155</v>
      </c>
      <c r="B1560" s="736" t="str">
        <f>Tabla135[[#This Row],[Riesgo]]</f>
        <v/>
      </c>
      <c r="C1560" s="742" t="b">
        <f>Tabla135[[#This Row],[Identificado en paso 1 y 2?]]</f>
        <v>0</v>
      </c>
      <c r="D1560" s="727" t="str">
        <f>_xlfn.XLOOKUP(Tabla135[[#This Row],[Id Riesgo]],Tabla13[Id Riesgo],Tabla13[Probabilidad],"",1)</f>
        <v/>
      </c>
      <c r="E1560" s="727" t="str">
        <f>IF(C1560=TRUE,_xlfn.XLOOKUP(Tabla135[[#This Row],[Id Riesgo]],Tabla13[Id Riesgo],Tabla13[Porcentaje Impacto],"",1),"")</f>
        <v/>
      </c>
      <c r="F1560" s="290" t="str">
        <f t="shared" si="154"/>
        <v>RC155</v>
      </c>
      <c r="G1560" s="415" t="b">
        <f>_xlfn.XLOOKUP(F1560,Tabla13[Id Riesgo],Tabla13[Registro diligenciado],FALSE,1)</f>
        <v>0</v>
      </c>
      <c r="H1560" s="290" t="str">
        <f>IF(G1560,_xlfn.XLOOKUP(F1560,Tabla6[Id Riesgo],Tabla6[DESCRIPCIÓN DEL RIESGO],FALSE,1),"")</f>
        <v/>
      </c>
      <c r="I1560" s="327" t="str">
        <f>_xlfn.XLOOKUP(Tabla135[[#This Row],[Id Riesgo]],Tabla13[Id Riesgo],Tabla13[Probabilidad])</f>
        <v/>
      </c>
      <c r="J1560" s="327" t="str">
        <f>_xlfn.XLOOKUP(Tabla135[[#This Row],[Id Riesgo]],Tabla13[Id Riesgo],Tabla13[Porcentaje Impacto],"",1)</f>
        <v/>
      </c>
      <c r="K1560" s="311">
        <v>9</v>
      </c>
      <c r="L1560" s="314"/>
      <c r="M1560" s="314"/>
      <c r="N1560" s="314"/>
      <c r="O1560" s="295"/>
      <c r="P1560" s="314"/>
      <c r="Q1560" s="328" t="str">
        <f>_xlfn.TEXTJOIN(" ",TRUE,Tabla135[[#This Row],[Actividad - Acción ¿Qué?
Inicia con verbo]],Tabla135[[#This Row],[Complemento
(Observaciones o desviaciones)]])</f>
        <v/>
      </c>
      <c r="R1560" s="295"/>
      <c r="S1560" s="327" t="str">
        <f>_xlfn.XLOOKUP(Tabla135[[#This Row],[Tipo de control]],Tabla7[Tipo de control],Tabla7[Peso],"",1)</f>
        <v/>
      </c>
      <c r="T1560" s="290" t="str">
        <f>_xlfn.XLOOKUP(Tabla135[[#This Row],[Tipo de control]],Tabla7[Tipo de control],Tabla7[Afectación matriz],"",1)</f>
        <v/>
      </c>
      <c r="U1560" s="295"/>
      <c r="V1560" s="327" t="str">
        <f>_xlfn.XLOOKUP(Tabla135[[#This Row],[Implementación]],Tabla11[Implementación],Tabla11[Peso],"",1)</f>
        <v/>
      </c>
      <c r="W1560" s="295"/>
      <c r="X1560" s="295"/>
      <c r="Y1560" s="295"/>
      <c r="Z1560" s="295"/>
      <c r="AA1560" s="310" t="str">
        <f>IFERROR(Tabla135[[#This Row],[Peso del control]]+Tabla135[[#This Row],[Peso de la implementación]],"")</f>
        <v/>
      </c>
      <c r="AB1560" s="310" t="str" cm="1">
        <f t="array" ref="AB1560">IFERROR(IF(Tabla135[[#This Row],[Registro diligenciado]]=TRUE,_xlfn.IFS(AND(Tabla135[[#This Row],[No. de Control]]=1,Tabla135[[#This Row],[Desplazamiento en la Matriz]]="Probabilidad"),D1560-(D1560*Tabla135[[#This Row],[Valor del control]]),AND(Tabla135[[#This Row],[No. de Control]]&gt;1,Tabla135[[#This Row],[Desplazamiento en la Matriz]]="Probabilidad"),AB1559-(AB1559*Tabla135[[#This Row],[Valor del control]]),AND(Tabla135[[#This Row],[No. de Control]]=1,Tabla135[[#This Row],[Desplazamiento en la Matriz]]="Impacto"),D1560,AND(Tabla135[[#This Row],[No. de Control]]&gt;1,Tabla135[[#This Row],[Desplazamiento en la Matriz]]="Impacto"),AB1559),""),"")</f>
        <v/>
      </c>
      <c r="AC1560" s="310" t="str" cm="1">
        <f t="array" ref="AC1560">IFERROR(IF(Tabla135[[#This Row],[Registro diligenciado]]=TRUE,_xlfn.IFS(AND(Tabla135[[#This Row],[No. de Control]]=1,Tabla135[[#This Row],[Desplazamiento en la Matriz]]="Impacto"),E1560-(E1560*Tabla135[[#This Row],[Valor del control]]),AND(Tabla135[[#This Row],[No. de Control]]&gt;1,Tabla135[[#This Row],[Desplazamiento en la Matriz]]="Impacto"),AC1559-(AC1559*Tabla135[[#This Row],[Valor del control]]),AND(Tabla135[[#This Row],[No. de Control]]=1,Tabla135[[#This Row],[Desplazamiento en la Matriz]]="Probabilidad"),E1560,AND(Tabla135[[#This Row],[No. de Control]]&gt;1,Tabla135[[#This Row],[Desplazamiento en la Matriz]]="Probabilidad"),AC1559),""),"")</f>
        <v/>
      </c>
      <c r="AD1560" s="310">
        <f>IFERROR(_xlfn.MINIFS(Tabla135[Probabilidad residual],Tabla135[Id Riesgo],Tabla135[[#This Row],[Id Riesgo]]),"")</f>
        <v>0</v>
      </c>
      <c r="AE1560" s="310">
        <f>IFERROR(_xlfn.MINIFS(Tabla135[Impacto residual],Tabla135[Id Riesgo],Tabla135[[#This Row],[Id Riesgo]]),"")</f>
        <v>0</v>
      </c>
      <c r="AF1560" s="310" t="str" cm="1">
        <f t="array" ref="AF156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60" s="310" t="str" cm="1">
        <f t="array" ref="AG156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6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60" s="213"/>
      <c r="AJ1560" s="727">
        <f>_xlfn.MINIFS(Tabla135[Probabilidad residual],Tabla135[Id Riesgo],Tabla135[[#This Row],[Id Riesgo]])</f>
        <v>0</v>
      </c>
      <c r="AK1560" s="727">
        <f>_xlfn.MINIFS(Tabla135[Impacto residual],Tabla135[Id Riesgo],Tabla135[[#This Row],[Id Riesgo]])</f>
        <v>0</v>
      </c>
      <c r="AL1560" s="727"/>
      <c r="AM1560" s="727"/>
      <c r="AN1560" s="213"/>
      <c r="AO1560" s="213"/>
      <c r="AP1560" s="213"/>
      <c r="AQ1560" s="213"/>
      <c r="AR1560" s="213"/>
      <c r="AS1560" s="213"/>
      <c r="AT1560" s="213"/>
      <c r="AU1560" s="213"/>
      <c r="AV1560" s="213"/>
      <c r="AW1560" s="213"/>
      <c r="AX1560" s="213"/>
      <c r="AY1560" s="213"/>
    </row>
    <row r="1561" spans="1:51" ht="14.6" x14ac:dyDescent="0.4">
      <c r="A1561" s="735" t="str">
        <f>Tabla135[[#This Row],[Id Riesgo]]</f>
        <v>RC155</v>
      </c>
      <c r="B1561" s="736" t="str">
        <f>Tabla135[[#This Row],[Riesgo]]</f>
        <v/>
      </c>
      <c r="C1561" s="742" t="b">
        <f>Tabla135[[#This Row],[Identificado en paso 1 y 2?]]</f>
        <v>0</v>
      </c>
      <c r="D1561" s="727" t="str">
        <f>_xlfn.XLOOKUP(Tabla135[[#This Row],[Id Riesgo]],Tabla13[Id Riesgo],Tabla13[Probabilidad],"",1)</f>
        <v/>
      </c>
      <c r="E1561" s="727" t="str">
        <f>IF(C1561=TRUE,_xlfn.XLOOKUP(Tabla135[[#This Row],[Id Riesgo]],Tabla13[Id Riesgo],Tabla13[Porcentaje Impacto],"",1),"")</f>
        <v/>
      </c>
      <c r="F1561" s="290" t="str">
        <f t="shared" si="154"/>
        <v>RC155</v>
      </c>
      <c r="G1561" s="415" t="b">
        <f>_xlfn.XLOOKUP(F1561,Tabla13[Id Riesgo],Tabla13[Registro diligenciado],FALSE,1)</f>
        <v>0</v>
      </c>
      <c r="H1561" s="290" t="str">
        <f>IF(G1561,_xlfn.XLOOKUP(F1561,Tabla6[Id Riesgo],Tabla6[DESCRIPCIÓN DEL RIESGO],FALSE,1),"")</f>
        <v/>
      </c>
      <c r="I1561" s="327" t="str">
        <f>_xlfn.XLOOKUP(Tabla135[[#This Row],[Id Riesgo]],Tabla13[Id Riesgo],Tabla13[Probabilidad])</f>
        <v/>
      </c>
      <c r="J1561" s="327" t="str">
        <f>_xlfn.XLOOKUP(Tabla135[[#This Row],[Id Riesgo]],Tabla13[Id Riesgo],Tabla13[Porcentaje Impacto],"",1)</f>
        <v/>
      </c>
      <c r="K1561" s="311">
        <v>10</v>
      </c>
      <c r="L1561" s="314"/>
      <c r="M1561" s="314"/>
      <c r="N1561" s="314"/>
      <c r="O1561" s="295"/>
      <c r="P1561" s="314"/>
      <c r="Q1561" s="328" t="str">
        <f>_xlfn.TEXTJOIN(" ",TRUE,Tabla135[[#This Row],[Actividad - Acción ¿Qué?
Inicia con verbo]],Tabla135[[#This Row],[Complemento
(Observaciones o desviaciones)]])</f>
        <v/>
      </c>
      <c r="R1561" s="295"/>
      <c r="S1561" s="327" t="str">
        <f>_xlfn.XLOOKUP(Tabla135[[#This Row],[Tipo de control]],Tabla7[Tipo de control],Tabla7[Peso],"",1)</f>
        <v/>
      </c>
      <c r="T1561" s="290" t="str">
        <f>_xlfn.XLOOKUP(Tabla135[[#This Row],[Tipo de control]],Tabla7[Tipo de control],Tabla7[Afectación matriz],"",1)</f>
        <v/>
      </c>
      <c r="U1561" s="295"/>
      <c r="V1561" s="327" t="str">
        <f>_xlfn.XLOOKUP(Tabla135[[#This Row],[Implementación]],Tabla11[Implementación],Tabla11[Peso],"",1)</f>
        <v/>
      </c>
      <c r="W1561" s="295"/>
      <c r="X1561" s="295"/>
      <c r="Y1561" s="295"/>
      <c r="Z1561" s="295"/>
      <c r="AA1561" s="310" t="str">
        <f>IFERROR(Tabla135[[#This Row],[Peso del control]]+Tabla135[[#This Row],[Peso de la implementación]],"")</f>
        <v/>
      </c>
      <c r="AB1561" s="310" t="str" cm="1">
        <f t="array" ref="AB1561">IFERROR(IF(Tabla135[[#This Row],[Registro diligenciado]]=TRUE,_xlfn.IFS(AND(Tabla135[[#This Row],[No. de Control]]=1,Tabla135[[#This Row],[Desplazamiento en la Matriz]]="Probabilidad"),D1561-(D1561*Tabla135[[#This Row],[Valor del control]]),AND(Tabla135[[#This Row],[No. de Control]]&gt;1,Tabla135[[#This Row],[Desplazamiento en la Matriz]]="Probabilidad"),AB1560-(AB1560*Tabla135[[#This Row],[Valor del control]]),AND(Tabla135[[#This Row],[No. de Control]]=1,Tabla135[[#This Row],[Desplazamiento en la Matriz]]="Impacto"),D1561,AND(Tabla135[[#This Row],[No. de Control]]&gt;1,Tabla135[[#This Row],[Desplazamiento en la Matriz]]="Impacto"),AB1560),""),"")</f>
        <v/>
      </c>
      <c r="AC1561" s="310" t="str" cm="1">
        <f t="array" ref="AC1561">IFERROR(IF(Tabla135[[#This Row],[Registro diligenciado]]=TRUE,_xlfn.IFS(AND(Tabla135[[#This Row],[No. de Control]]=1,Tabla135[[#This Row],[Desplazamiento en la Matriz]]="Impacto"),E1561-(E1561*Tabla135[[#This Row],[Valor del control]]),AND(Tabla135[[#This Row],[No. de Control]]&gt;1,Tabla135[[#This Row],[Desplazamiento en la Matriz]]="Impacto"),AC1560-(AC1560*Tabla135[[#This Row],[Valor del control]]),AND(Tabla135[[#This Row],[No. de Control]]=1,Tabla135[[#This Row],[Desplazamiento en la Matriz]]="Probabilidad"),E1561,AND(Tabla135[[#This Row],[No. de Control]]&gt;1,Tabla135[[#This Row],[Desplazamiento en la Matriz]]="Probabilidad"),AC1560),""),"")</f>
        <v/>
      </c>
      <c r="AD1561" s="310">
        <f>IFERROR(_xlfn.MINIFS(Tabla135[Probabilidad residual],Tabla135[Id Riesgo],Tabla135[[#This Row],[Id Riesgo]]),"")</f>
        <v>0</v>
      </c>
      <c r="AE1561" s="310">
        <f>IFERROR(_xlfn.MINIFS(Tabla135[Impacto residual],Tabla135[Id Riesgo],Tabla135[[#This Row],[Id Riesgo]]),"")</f>
        <v>0</v>
      </c>
      <c r="AF1561" s="310" t="str" cm="1">
        <f t="array" ref="AF156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61" s="310" t="str" cm="1">
        <f t="array" ref="AG156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6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61" s="213"/>
      <c r="AJ1561" s="727">
        <f>_xlfn.MINIFS(Tabla135[Probabilidad residual],Tabla135[Id Riesgo],Tabla135[[#This Row],[Id Riesgo]])</f>
        <v>0</v>
      </c>
      <c r="AK1561" s="727">
        <f>_xlfn.MINIFS(Tabla135[Impacto residual],Tabla135[Id Riesgo],Tabla135[[#This Row],[Id Riesgo]])</f>
        <v>0</v>
      </c>
      <c r="AL1561" s="727"/>
      <c r="AM1561" s="727"/>
      <c r="AN1561" s="213"/>
      <c r="AO1561" s="213"/>
      <c r="AP1561" s="213"/>
      <c r="AQ1561" s="213"/>
      <c r="AR1561" s="213"/>
      <c r="AS1561" s="213"/>
      <c r="AT1561" s="213"/>
      <c r="AU1561" s="213"/>
      <c r="AV1561" s="213"/>
      <c r="AW1561" s="213"/>
      <c r="AX1561" s="213"/>
      <c r="AY1561" s="213"/>
    </row>
    <row r="1562" spans="1:51" ht="14.6" x14ac:dyDescent="0.4">
      <c r="A1562" s="735" t="str">
        <f>Tabla135[[#This Row],[Id Riesgo]]</f>
        <v>RC156</v>
      </c>
      <c r="B1562" s="736" t="str">
        <f>Tabla135[[#This Row],[Riesgo]]</f>
        <v/>
      </c>
      <c r="C1562" s="742" t="b">
        <f>Tabla135[[#This Row],[Identificado en paso 1 y 2?]]</f>
        <v>0</v>
      </c>
      <c r="D1562" s="727" t="str">
        <f>_xlfn.XLOOKUP(Tabla135[[#This Row],[Id Riesgo]],Tabla13[Id Riesgo],Tabla13[Probabilidad],"",1)</f>
        <v/>
      </c>
      <c r="E1562" s="727" t="str">
        <f>IF(C1562=TRUE,_xlfn.XLOOKUP(Tabla135[[#This Row],[Id Riesgo]],Tabla13[Id Riesgo],Tabla13[Porcentaje Impacto],"",1),"")</f>
        <v/>
      </c>
      <c r="F1562" s="290" t="s">
        <v>287</v>
      </c>
      <c r="G1562" s="415" t="b">
        <f>_xlfn.XLOOKUP(F1562,Tabla13[Id Riesgo],Tabla13[Registro diligenciado],FALSE,1)</f>
        <v>0</v>
      </c>
      <c r="H1562" s="290" t="str">
        <f>IF(G1562,_xlfn.XLOOKUP(F1562,Tabla6[Id Riesgo],Tabla6[DESCRIPCIÓN DEL RIESGO],FALSE,1),"")</f>
        <v/>
      </c>
      <c r="I1562" s="327" t="str">
        <f>_xlfn.XLOOKUP(Tabla135[[#This Row],[Id Riesgo]],Tabla13[Id Riesgo],Tabla13[Probabilidad])</f>
        <v/>
      </c>
      <c r="J1562" s="327" t="str">
        <f>_xlfn.XLOOKUP(Tabla135[[#This Row],[Id Riesgo]],Tabla13[Id Riesgo],Tabla13[Porcentaje Impacto],"",1)</f>
        <v/>
      </c>
      <c r="K1562" s="311">
        <v>1</v>
      </c>
      <c r="L1562" s="314"/>
      <c r="M1562" s="314"/>
      <c r="N1562" s="314"/>
      <c r="O1562" s="295"/>
      <c r="P1562" s="314"/>
      <c r="Q1562" s="328" t="str">
        <f>_xlfn.TEXTJOIN(" ",TRUE,Tabla135[[#This Row],[Actividad - Acción ¿Qué?
Inicia con verbo]],Tabla135[[#This Row],[Complemento
(Observaciones o desviaciones)]])</f>
        <v/>
      </c>
      <c r="R1562" s="295"/>
      <c r="S1562" s="327" t="str">
        <f>_xlfn.XLOOKUP(Tabla135[[#This Row],[Tipo de control]],Tabla7[Tipo de control],Tabla7[Peso],"",1)</f>
        <v/>
      </c>
      <c r="T1562" s="290" t="str">
        <f>_xlfn.XLOOKUP(Tabla135[[#This Row],[Tipo de control]],Tabla7[Tipo de control],Tabla7[Afectación matriz],"",1)</f>
        <v/>
      </c>
      <c r="U1562" s="295"/>
      <c r="V1562" s="327" t="str">
        <f>_xlfn.XLOOKUP(Tabla135[[#This Row],[Implementación]],Tabla11[Implementación],Tabla11[Peso],"",1)</f>
        <v/>
      </c>
      <c r="W1562" s="295"/>
      <c r="X1562" s="295"/>
      <c r="Y1562" s="295"/>
      <c r="Z1562" s="295"/>
      <c r="AA1562" s="310" t="str">
        <f>IFERROR(Tabla135[[#This Row],[Peso del control]]+Tabla135[[#This Row],[Peso de la implementación]],"")</f>
        <v/>
      </c>
      <c r="AB1562" s="310" t="str" cm="1">
        <f t="array" ref="AB1562">IFERROR(IF(Tabla135[[#This Row],[Registro diligenciado]]=TRUE,_xlfn.IFS(AND(Tabla135[[#This Row],[No. de Control]]=1,Tabla135[[#This Row],[Desplazamiento en la Matriz]]="Probabilidad"),D1562-(D1562*Tabla135[[#This Row],[Valor del control]]),AND(Tabla135[[#This Row],[No. de Control]]&gt;1,Tabla135[[#This Row],[Desplazamiento en la Matriz]]="Probabilidad"),AB1561-(AB1561*Tabla135[[#This Row],[Valor del control]]),AND(Tabla135[[#This Row],[No. de Control]]=1,Tabla135[[#This Row],[Desplazamiento en la Matriz]]="Impacto"),D1562,AND(Tabla135[[#This Row],[No. de Control]]&gt;1,Tabla135[[#This Row],[Desplazamiento en la Matriz]]="Impacto"),AB1561),""),"")</f>
        <v/>
      </c>
      <c r="AC1562" s="310" t="str" cm="1">
        <f t="array" ref="AC1562">IFERROR(IF(Tabla135[[#This Row],[Registro diligenciado]]=TRUE,_xlfn.IFS(AND(Tabla135[[#This Row],[No. de Control]]=1,Tabla135[[#This Row],[Desplazamiento en la Matriz]]="Impacto"),E1562-(E1562*Tabla135[[#This Row],[Valor del control]]),AND(Tabla135[[#This Row],[No. de Control]]&gt;1,Tabla135[[#This Row],[Desplazamiento en la Matriz]]="Impacto"),AC1561-(AC1561*Tabla135[[#This Row],[Valor del control]]),AND(Tabla135[[#This Row],[No. de Control]]=1,Tabla135[[#This Row],[Desplazamiento en la Matriz]]="Probabilidad"),E1562,AND(Tabla135[[#This Row],[No. de Control]]&gt;1,Tabla135[[#This Row],[Desplazamiento en la Matriz]]="Probabilidad"),AC1561),""),"")</f>
        <v/>
      </c>
      <c r="AD1562" s="310">
        <f>IFERROR(_xlfn.MINIFS(Tabla135[Probabilidad residual],Tabla135[Id Riesgo],Tabla135[[#This Row],[Id Riesgo]]),"")</f>
        <v>0</v>
      </c>
      <c r="AE1562" s="310">
        <f>IFERROR(_xlfn.MINIFS(Tabla135[Impacto residual],Tabla135[Id Riesgo],Tabla135[[#This Row],[Id Riesgo]]),"")</f>
        <v>0</v>
      </c>
      <c r="AF1562" s="310" t="str" cm="1">
        <f t="array" ref="AF156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62" s="310" t="str" cm="1">
        <f t="array" ref="AG156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6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62" s="213"/>
      <c r="AJ1562" s="727">
        <f>_xlfn.MINIFS(Tabla135[Probabilidad residual],Tabla135[Id Riesgo],Tabla135[[#This Row],[Id Riesgo]])</f>
        <v>0</v>
      </c>
      <c r="AK1562" s="727">
        <f>_xlfn.MINIFS(Tabla135[Impacto residual],Tabla135[Id Riesgo],Tabla135[[#This Row],[Id Riesgo]])</f>
        <v>0</v>
      </c>
      <c r="AL1562" s="727" t="str" cm="1">
        <f t="array" ref="AL1562">IFERROR(_xlfn.IFS(AND(AJ1562&gt;=CONFIGURACIÓN!$BF$6,AJ1562&lt;=CONFIGURACIÓN!$BG$6),CONFIGURACIÓN!$BE$6,AND(AJ1562&gt;=CONFIGURACIÓN!$BF$7,AJ1562&lt;=CONFIGURACIÓN!$BG$7),CONFIGURACIÓN!$BE$7,AND(AJ1562&gt;=CONFIGURACIÓN!$BF$8,AJ1562&lt;=CONFIGURACIÓN!$BG$8),CONFIGURACIÓN!$BE$8,AND(AJ1562&gt;=CONFIGURACIÓN!$BF$9,AJ1562&lt;=CONFIGURACIÓN!$BG$9),CONFIGURACIÓN!$BE$9,AND(AJ1562&gt;=CONFIGURACIÓN!$BF$10,AJ1562&lt;=CONFIGURACIÓN!$BG$10),CONFIGURACIÓN!$BE$10),"")</f>
        <v/>
      </c>
      <c r="AM1562" s="727" t="str" cm="1">
        <f t="array" ref="AM1562">IFERROR(_xlfn.IFS(AND(AK1562&gt;=CONFIGURACIÓN!$BJ$6,AK1562&lt;=CONFIGURACIÓN!$BK$6),CONFIGURACIÓN!$BI$6,AND(AK1562&gt;=CONFIGURACIÓN!$BJ$7,AK1562&lt;=CONFIGURACIÓN!$BK$7),CONFIGURACIÓN!$BI$7,AND(AK1562&gt;=CONFIGURACIÓN!$BJ$8,AK1562&lt;=CONFIGURACIÓN!$BK$8),CONFIGURACIÓN!$BI$8,AND(AK1562&gt;=CONFIGURACIÓN!$BJ$9,AK1562&lt;=CONFIGURACIÓN!$BK$9),CONFIGURACIÓN!$BI$9,AND(AK1562&gt;=CONFIGURACIÓN!$BJ$10,AK1562&lt;=CONFIGURACIÓN!$BK$10),CONFIGURACIÓN!$BI$10),"")</f>
        <v/>
      </c>
      <c r="AN1562" s="213"/>
      <c r="AO1562" s="213"/>
      <c r="AP1562" s="213"/>
      <c r="AQ1562" s="213"/>
      <c r="AR1562" s="213"/>
      <c r="AS1562" s="213"/>
      <c r="AT1562" s="213"/>
      <c r="AU1562" s="213"/>
      <c r="AV1562" s="213"/>
      <c r="AW1562" s="213"/>
      <c r="AX1562" s="213"/>
      <c r="AY1562" s="213"/>
    </row>
    <row r="1563" spans="1:51" ht="14.6" x14ac:dyDescent="0.4">
      <c r="A1563" s="735" t="str">
        <f>Tabla135[[#This Row],[Id Riesgo]]</f>
        <v>RC156</v>
      </c>
      <c r="B1563" s="736" t="str">
        <f>Tabla135[[#This Row],[Riesgo]]</f>
        <v/>
      </c>
      <c r="C1563" s="742" t="b">
        <f>Tabla135[[#This Row],[Identificado en paso 1 y 2?]]</f>
        <v>0</v>
      </c>
      <c r="D1563" s="727" t="str">
        <f>_xlfn.XLOOKUP(Tabla135[[#This Row],[Id Riesgo]],Tabla13[Id Riesgo],Tabla13[Probabilidad],"",1)</f>
        <v/>
      </c>
      <c r="E1563" s="727" t="str">
        <f>IF(C1563=TRUE,_xlfn.XLOOKUP(Tabla135[[#This Row],[Id Riesgo]],Tabla13[Id Riesgo],Tabla13[Porcentaje Impacto],"",1),"")</f>
        <v/>
      </c>
      <c r="F1563" s="290" t="str">
        <f t="shared" ref="F1563:F1571" si="155">F1562</f>
        <v>RC156</v>
      </c>
      <c r="G1563" s="415" t="b">
        <f>_xlfn.XLOOKUP(F1563,Tabla13[Id Riesgo],Tabla13[Registro diligenciado],FALSE,1)</f>
        <v>0</v>
      </c>
      <c r="H1563" s="290" t="str">
        <f>IF(G1563,_xlfn.XLOOKUP(F1563,Tabla6[Id Riesgo],Tabla6[DESCRIPCIÓN DEL RIESGO],FALSE,1),"")</f>
        <v/>
      </c>
      <c r="I1563" s="327" t="str">
        <f>_xlfn.XLOOKUP(Tabla135[[#This Row],[Id Riesgo]],Tabla13[Id Riesgo],Tabla13[Probabilidad])</f>
        <v/>
      </c>
      <c r="J1563" s="327" t="str">
        <f>_xlfn.XLOOKUP(Tabla135[[#This Row],[Id Riesgo]],Tabla13[Id Riesgo],Tabla13[Porcentaje Impacto],"",1)</f>
        <v/>
      </c>
      <c r="K1563" s="311">
        <v>2</v>
      </c>
      <c r="L1563" s="314"/>
      <c r="M1563" s="314"/>
      <c r="N1563" s="314"/>
      <c r="O1563" s="295"/>
      <c r="P1563" s="314"/>
      <c r="Q1563" s="328" t="str">
        <f>_xlfn.TEXTJOIN(" ",TRUE,Tabla135[[#This Row],[Actividad - Acción ¿Qué?
Inicia con verbo]],Tabla135[[#This Row],[Complemento
(Observaciones o desviaciones)]])</f>
        <v/>
      </c>
      <c r="R1563" s="295"/>
      <c r="S1563" s="327" t="str">
        <f>_xlfn.XLOOKUP(Tabla135[[#This Row],[Tipo de control]],Tabla7[Tipo de control],Tabla7[Peso],"",1)</f>
        <v/>
      </c>
      <c r="T1563" s="290" t="str">
        <f>_xlfn.XLOOKUP(Tabla135[[#This Row],[Tipo de control]],Tabla7[Tipo de control],Tabla7[Afectación matriz],"",1)</f>
        <v/>
      </c>
      <c r="U1563" s="295"/>
      <c r="V1563" s="327" t="str">
        <f>_xlfn.XLOOKUP(Tabla135[[#This Row],[Implementación]],Tabla11[Implementación],Tabla11[Peso],"",1)</f>
        <v/>
      </c>
      <c r="W1563" s="295"/>
      <c r="X1563" s="295"/>
      <c r="Y1563" s="295"/>
      <c r="Z1563" s="295"/>
      <c r="AA1563" s="310" t="str">
        <f>IFERROR(Tabla135[[#This Row],[Peso del control]]+Tabla135[[#This Row],[Peso de la implementación]],"")</f>
        <v/>
      </c>
      <c r="AB1563" s="310" t="str" cm="1">
        <f t="array" ref="AB1563">IFERROR(IF(Tabla135[[#This Row],[Registro diligenciado]]=TRUE,_xlfn.IFS(AND(Tabla135[[#This Row],[No. de Control]]=1,Tabla135[[#This Row],[Desplazamiento en la Matriz]]="Probabilidad"),D1563-(D1563*Tabla135[[#This Row],[Valor del control]]),AND(Tabla135[[#This Row],[No. de Control]]&gt;1,Tabla135[[#This Row],[Desplazamiento en la Matriz]]="Probabilidad"),AB1562-(AB1562*Tabla135[[#This Row],[Valor del control]]),AND(Tabla135[[#This Row],[No. de Control]]=1,Tabla135[[#This Row],[Desplazamiento en la Matriz]]="Impacto"),D1563,AND(Tabla135[[#This Row],[No. de Control]]&gt;1,Tabla135[[#This Row],[Desplazamiento en la Matriz]]="Impacto"),AB1562),""),"")</f>
        <v/>
      </c>
      <c r="AC1563" s="310" t="str" cm="1">
        <f t="array" ref="AC1563">IFERROR(IF(Tabla135[[#This Row],[Registro diligenciado]]=TRUE,_xlfn.IFS(AND(Tabla135[[#This Row],[No. de Control]]=1,Tabla135[[#This Row],[Desplazamiento en la Matriz]]="Impacto"),E1563-(E1563*Tabla135[[#This Row],[Valor del control]]),AND(Tabla135[[#This Row],[No. de Control]]&gt;1,Tabla135[[#This Row],[Desplazamiento en la Matriz]]="Impacto"),AC1562-(AC1562*Tabla135[[#This Row],[Valor del control]]),AND(Tabla135[[#This Row],[No. de Control]]=1,Tabla135[[#This Row],[Desplazamiento en la Matriz]]="Probabilidad"),E1563,AND(Tabla135[[#This Row],[No. de Control]]&gt;1,Tabla135[[#This Row],[Desplazamiento en la Matriz]]="Probabilidad"),AC1562),""),"")</f>
        <v/>
      </c>
      <c r="AD1563" s="310">
        <f>IFERROR(_xlfn.MINIFS(Tabla135[Probabilidad residual],Tabla135[Id Riesgo],Tabla135[[#This Row],[Id Riesgo]]),"")</f>
        <v>0</v>
      </c>
      <c r="AE1563" s="310">
        <f>IFERROR(_xlfn.MINIFS(Tabla135[Impacto residual],Tabla135[Id Riesgo],Tabla135[[#This Row],[Id Riesgo]]),"")</f>
        <v>0</v>
      </c>
      <c r="AF1563" s="310" t="str" cm="1">
        <f t="array" ref="AF156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63" s="310" t="str" cm="1">
        <f t="array" ref="AG156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6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63" s="213"/>
      <c r="AJ1563" s="727">
        <f>_xlfn.MINIFS(Tabla135[Probabilidad residual],Tabla135[Id Riesgo],Tabla135[[#This Row],[Id Riesgo]])</f>
        <v>0</v>
      </c>
      <c r="AK1563" s="727">
        <f>_xlfn.MINIFS(Tabla135[Impacto residual],Tabla135[Id Riesgo],Tabla135[[#This Row],[Id Riesgo]])</f>
        <v>0</v>
      </c>
      <c r="AL1563" s="727"/>
      <c r="AM1563" s="727"/>
      <c r="AN1563" s="213"/>
      <c r="AO1563" s="213"/>
      <c r="AP1563" s="213"/>
      <c r="AQ1563" s="213"/>
      <c r="AR1563" s="213"/>
      <c r="AS1563" s="213"/>
      <c r="AT1563" s="213"/>
      <c r="AU1563" s="213"/>
      <c r="AV1563" s="213"/>
      <c r="AW1563" s="213"/>
      <c r="AX1563" s="213"/>
      <c r="AY1563" s="213"/>
    </row>
    <row r="1564" spans="1:51" ht="14.6" x14ac:dyDescent="0.4">
      <c r="A1564" s="735" t="str">
        <f>Tabla135[[#This Row],[Id Riesgo]]</f>
        <v>RC156</v>
      </c>
      <c r="B1564" s="736" t="str">
        <f>Tabla135[[#This Row],[Riesgo]]</f>
        <v/>
      </c>
      <c r="C1564" s="742" t="b">
        <f>Tabla135[[#This Row],[Identificado en paso 1 y 2?]]</f>
        <v>0</v>
      </c>
      <c r="D1564" s="727" t="str">
        <f>_xlfn.XLOOKUP(Tabla135[[#This Row],[Id Riesgo]],Tabla13[Id Riesgo],Tabla13[Probabilidad],"",1)</f>
        <v/>
      </c>
      <c r="E1564" s="727" t="str">
        <f>IF(C1564=TRUE,_xlfn.XLOOKUP(Tabla135[[#This Row],[Id Riesgo]],Tabla13[Id Riesgo],Tabla13[Porcentaje Impacto],"",1),"")</f>
        <v/>
      </c>
      <c r="F1564" s="290" t="str">
        <f t="shared" si="155"/>
        <v>RC156</v>
      </c>
      <c r="G1564" s="415" t="b">
        <f>_xlfn.XLOOKUP(F1564,Tabla13[Id Riesgo],Tabla13[Registro diligenciado],FALSE,1)</f>
        <v>0</v>
      </c>
      <c r="H1564" s="290" t="str">
        <f>IF(G1564,_xlfn.XLOOKUP(F1564,Tabla6[Id Riesgo],Tabla6[DESCRIPCIÓN DEL RIESGO],FALSE,1),"")</f>
        <v/>
      </c>
      <c r="I1564" s="327" t="str">
        <f>_xlfn.XLOOKUP(Tabla135[[#This Row],[Id Riesgo]],Tabla13[Id Riesgo],Tabla13[Probabilidad])</f>
        <v/>
      </c>
      <c r="J1564" s="327" t="str">
        <f>_xlfn.XLOOKUP(Tabla135[[#This Row],[Id Riesgo]],Tabla13[Id Riesgo],Tabla13[Porcentaje Impacto],"",1)</f>
        <v/>
      </c>
      <c r="K1564" s="311">
        <v>3</v>
      </c>
      <c r="L1564" s="314"/>
      <c r="M1564" s="314"/>
      <c r="N1564" s="314"/>
      <c r="O1564" s="295"/>
      <c r="P1564" s="314"/>
      <c r="Q1564" s="328" t="str">
        <f>_xlfn.TEXTJOIN(" ",TRUE,Tabla135[[#This Row],[Actividad - Acción ¿Qué?
Inicia con verbo]],Tabla135[[#This Row],[Complemento
(Observaciones o desviaciones)]])</f>
        <v/>
      </c>
      <c r="R1564" s="295"/>
      <c r="S1564" s="327" t="str">
        <f>_xlfn.XLOOKUP(Tabla135[[#This Row],[Tipo de control]],Tabla7[Tipo de control],Tabla7[Peso],"",1)</f>
        <v/>
      </c>
      <c r="T1564" s="290" t="str">
        <f>_xlfn.XLOOKUP(Tabla135[[#This Row],[Tipo de control]],Tabla7[Tipo de control],Tabla7[Afectación matriz],"",1)</f>
        <v/>
      </c>
      <c r="U1564" s="295"/>
      <c r="V1564" s="327" t="str">
        <f>_xlfn.XLOOKUP(Tabla135[[#This Row],[Implementación]],Tabla11[Implementación],Tabla11[Peso],"",1)</f>
        <v/>
      </c>
      <c r="W1564" s="295"/>
      <c r="X1564" s="295"/>
      <c r="Y1564" s="295"/>
      <c r="Z1564" s="295"/>
      <c r="AA1564" s="310" t="str">
        <f>IFERROR(Tabla135[[#This Row],[Peso del control]]+Tabla135[[#This Row],[Peso de la implementación]],"")</f>
        <v/>
      </c>
      <c r="AB1564" s="310" t="str" cm="1">
        <f t="array" ref="AB1564">IFERROR(IF(Tabla135[[#This Row],[Registro diligenciado]]=TRUE,_xlfn.IFS(AND(Tabla135[[#This Row],[No. de Control]]=1,Tabla135[[#This Row],[Desplazamiento en la Matriz]]="Probabilidad"),D1564-(D1564*Tabla135[[#This Row],[Valor del control]]),AND(Tabla135[[#This Row],[No. de Control]]&gt;1,Tabla135[[#This Row],[Desplazamiento en la Matriz]]="Probabilidad"),AB1563-(AB1563*Tabla135[[#This Row],[Valor del control]]),AND(Tabla135[[#This Row],[No. de Control]]=1,Tabla135[[#This Row],[Desplazamiento en la Matriz]]="Impacto"),D1564,AND(Tabla135[[#This Row],[No. de Control]]&gt;1,Tabla135[[#This Row],[Desplazamiento en la Matriz]]="Impacto"),AB1563),""),"")</f>
        <v/>
      </c>
      <c r="AC1564" s="310" t="str" cm="1">
        <f t="array" ref="AC1564">IFERROR(IF(Tabla135[[#This Row],[Registro diligenciado]]=TRUE,_xlfn.IFS(AND(Tabla135[[#This Row],[No. de Control]]=1,Tabla135[[#This Row],[Desplazamiento en la Matriz]]="Impacto"),E1564-(E1564*Tabla135[[#This Row],[Valor del control]]),AND(Tabla135[[#This Row],[No. de Control]]&gt;1,Tabla135[[#This Row],[Desplazamiento en la Matriz]]="Impacto"),AC1563-(AC1563*Tabla135[[#This Row],[Valor del control]]),AND(Tabla135[[#This Row],[No. de Control]]=1,Tabla135[[#This Row],[Desplazamiento en la Matriz]]="Probabilidad"),E1564,AND(Tabla135[[#This Row],[No. de Control]]&gt;1,Tabla135[[#This Row],[Desplazamiento en la Matriz]]="Probabilidad"),AC1563),""),"")</f>
        <v/>
      </c>
      <c r="AD1564" s="310">
        <f>IFERROR(_xlfn.MINIFS(Tabla135[Probabilidad residual],Tabla135[Id Riesgo],Tabla135[[#This Row],[Id Riesgo]]),"")</f>
        <v>0</v>
      </c>
      <c r="AE1564" s="310">
        <f>IFERROR(_xlfn.MINIFS(Tabla135[Impacto residual],Tabla135[Id Riesgo],Tabla135[[#This Row],[Id Riesgo]]),"")</f>
        <v>0</v>
      </c>
      <c r="AF1564" s="310" t="str" cm="1">
        <f t="array" ref="AF156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64" s="310" t="str" cm="1">
        <f t="array" ref="AG156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6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64" s="213"/>
      <c r="AJ1564" s="727">
        <f>_xlfn.MINIFS(Tabla135[Probabilidad residual],Tabla135[Id Riesgo],Tabla135[[#This Row],[Id Riesgo]])</f>
        <v>0</v>
      </c>
      <c r="AK1564" s="727">
        <f>_xlfn.MINIFS(Tabla135[Impacto residual],Tabla135[Id Riesgo],Tabla135[[#This Row],[Id Riesgo]])</f>
        <v>0</v>
      </c>
      <c r="AL1564" s="727"/>
      <c r="AM1564" s="727"/>
      <c r="AN1564" s="213"/>
      <c r="AO1564" s="213"/>
      <c r="AP1564" s="213"/>
      <c r="AQ1564" s="213"/>
      <c r="AR1564" s="213"/>
      <c r="AS1564" s="213"/>
      <c r="AT1564" s="213"/>
      <c r="AU1564" s="213"/>
      <c r="AV1564" s="213"/>
      <c r="AW1564" s="213"/>
      <c r="AX1564" s="213"/>
      <c r="AY1564" s="213"/>
    </row>
    <row r="1565" spans="1:51" ht="14.6" x14ac:dyDescent="0.4">
      <c r="A1565" s="735" t="str">
        <f>Tabla135[[#This Row],[Id Riesgo]]</f>
        <v>RC156</v>
      </c>
      <c r="B1565" s="736" t="str">
        <f>Tabla135[[#This Row],[Riesgo]]</f>
        <v/>
      </c>
      <c r="C1565" s="742" t="b">
        <f>Tabla135[[#This Row],[Identificado en paso 1 y 2?]]</f>
        <v>0</v>
      </c>
      <c r="D1565" s="727" t="str">
        <f>_xlfn.XLOOKUP(Tabla135[[#This Row],[Id Riesgo]],Tabla13[Id Riesgo],Tabla13[Probabilidad],"",1)</f>
        <v/>
      </c>
      <c r="E1565" s="727" t="str">
        <f>IF(C1565=TRUE,_xlfn.XLOOKUP(Tabla135[[#This Row],[Id Riesgo]],Tabla13[Id Riesgo],Tabla13[Porcentaje Impacto],"",1),"")</f>
        <v/>
      </c>
      <c r="F1565" s="290" t="str">
        <f t="shared" si="155"/>
        <v>RC156</v>
      </c>
      <c r="G1565" s="415" t="b">
        <f>_xlfn.XLOOKUP(F1565,Tabla13[Id Riesgo],Tabla13[Registro diligenciado],FALSE,1)</f>
        <v>0</v>
      </c>
      <c r="H1565" s="290" t="str">
        <f>IF(G1565,_xlfn.XLOOKUP(F1565,Tabla6[Id Riesgo],Tabla6[DESCRIPCIÓN DEL RIESGO],FALSE,1),"")</f>
        <v/>
      </c>
      <c r="I1565" s="327" t="str">
        <f>_xlfn.XLOOKUP(Tabla135[[#This Row],[Id Riesgo]],Tabla13[Id Riesgo],Tabla13[Probabilidad])</f>
        <v/>
      </c>
      <c r="J1565" s="327" t="str">
        <f>_xlfn.XLOOKUP(Tabla135[[#This Row],[Id Riesgo]],Tabla13[Id Riesgo],Tabla13[Porcentaje Impacto],"",1)</f>
        <v/>
      </c>
      <c r="K1565" s="311">
        <v>4</v>
      </c>
      <c r="L1565" s="314"/>
      <c r="M1565" s="314"/>
      <c r="N1565" s="314"/>
      <c r="O1565" s="295"/>
      <c r="P1565" s="314"/>
      <c r="Q1565" s="328" t="str">
        <f>_xlfn.TEXTJOIN(" ",TRUE,Tabla135[[#This Row],[Actividad - Acción ¿Qué?
Inicia con verbo]],Tabla135[[#This Row],[Complemento
(Observaciones o desviaciones)]])</f>
        <v/>
      </c>
      <c r="R1565" s="295"/>
      <c r="S1565" s="327" t="str">
        <f>_xlfn.XLOOKUP(Tabla135[[#This Row],[Tipo de control]],Tabla7[Tipo de control],Tabla7[Peso],"",1)</f>
        <v/>
      </c>
      <c r="T1565" s="290" t="str">
        <f>_xlfn.XLOOKUP(Tabla135[[#This Row],[Tipo de control]],Tabla7[Tipo de control],Tabla7[Afectación matriz],"",1)</f>
        <v/>
      </c>
      <c r="U1565" s="295"/>
      <c r="V1565" s="327" t="str">
        <f>_xlfn.XLOOKUP(Tabla135[[#This Row],[Implementación]],Tabla11[Implementación],Tabla11[Peso],"",1)</f>
        <v/>
      </c>
      <c r="W1565" s="295"/>
      <c r="X1565" s="295"/>
      <c r="Y1565" s="295"/>
      <c r="Z1565" s="295"/>
      <c r="AA1565" s="310" t="str">
        <f>IFERROR(Tabla135[[#This Row],[Peso del control]]+Tabla135[[#This Row],[Peso de la implementación]],"")</f>
        <v/>
      </c>
      <c r="AB1565" s="310" t="str" cm="1">
        <f t="array" ref="AB1565">IFERROR(IF(Tabla135[[#This Row],[Registro diligenciado]]=TRUE,_xlfn.IFS(AND(Tabla135[[#This Row],[No. de Control]]=1,Tabla135[[#This Row],[Desplazamiento en la Matriz]]="Probabilidad"),D1565-(D1565*Tabla135[[#This Row],[Valor del control]]),AND(Tabla135[[#This Row],[No. de Control]]&gt;1,Tabla135[[#This Row],[Desplazamiento en la Matriz]]="Probabilidad"),AB1564-(AB1564*Tabla135[[#This Row],[Valor del control]]),AND(Tabla135[[#This Row],[No. de Control]]=1,Tabla135[[#This Row],[Desplazamiento en la Matriz]]="Impacto"),D1565,AND(Tabla135[[#This Row],[No. de Control]]&gt;1,Tabla135[[#This Row],[Desplazamiento en la Matriz]]="Impacto"),AB1564),""),"")</f>
        <v/>
      </c>
      <c r="AC1565" s="310" t="str" cm="1">
        <f t="array" ref="AC1565">IFERROR(IF(Tabla135[[#This Row],[Registro diligenciado]]=TRUE,_xlfn.IFS(AND(Tabla135[[#This Row],[No. de Control]]=1,Tabla135[[#This Row],[Desplazamiento en la Matriz]]="Impacto"),E1565-(E1565*Tabla135[[#This Row],[Valor del control]]),AND(Tabla135[[#This Row],[No. de Control]]&gt;1,Tabla135[[#This Row],[Desplazamiento en la Matriz]]="Impacto"),AC1564-(AC1564*Tabla135[[#This Row],[Valor del control]]),AND(Tabla135[[#This Row],[No. de Control]]=1,Tabla135[[#This Row],[Desplazamiento en la Matriz]]="Probabilidad"),E1565,AND(Tabla135[[#This Row],[No. de Control]]&gt;1,Tabla135[[#This Row],[Desplazamiento en la Matriz]]="Probabilidad"),AC1564),""),"")</f>
        <v/>
      </c>
      <c r="AD1565" s="310">
        <f>IFERROR(_xlfn.MINIFS(Tabla135[Probabilidad residual],Tabla135[Id Riesgo],Tabla135[[#This Row],[Id Riesgo]]),"")</f>
        <v>0</v>
      </c>
      <c r="AE1565" s="310">
        <f>IFERROR(_xlfn.MINIFS(Tabla135[Impacto residual],Tabla135[Id Riesgo],Tabla135[[#This Row],[Id Riesgo]]),"")</f>
        <v>0</v>
      </c>
      <c r="AF1565" s="310" t="str" cm="1">
        <f t="array" ref="AF156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65" s="310" t="str" cm="1">
        <f t="array" ref="AG156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6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65" s="213"/>
      <c r="AJ1565" s="727">
        <f>_xlfn.MINIFS(Tabla135[Probabilidad residual],Tabla135[Id Riesgo],Tabla135[[#This Row],[Id Riesgo]])</f>
        <v>0</v>
      </c>
      <c r="AK1565" s="727">
        <f>_xlfn.MINIFS(Tabla135[Impacto residual],Tabla135[Id Riesgo],Tabla135[[#This Row],[Id Riesgo]])</f>
        <v>0</v>
      </c>
      <c r="AL1565" s="727"/>
      <c r="AM1565" s="727"/>
      <c r="AN1565" s="213"/>
      <c r="AO1565" s="213"/>
      <c r="AP1565" s="213"/>
      <c r="AQ1565" s="213"/>
      <c r="AR1565" s="213"/>
      <c r="AS1565" s="213"/>
      <c r="AT1565" s="213"/>
      <c r="AU1565" s="213"/>
      <c r="AV1565" s="213"/>
      <c r="AW1565" s="213"/>
      <c r="AX1565" s="213"/>
      <c r="AY1565" s="213"/>
    </row>
    <row r="1566" spans="1:51" ht="14.6" x14ac:dyDescent="0.4">
      <c r="A1566" s="735" t="str">
        <f>Tabla135[[#This Row],[Id Riesgo]]</f>
        <v>RC156</v>
      </c>
      <c r="B1566" s="736" t="str">
        <f>Tabla135[[#This Row],[Riesgo]]</f>
        <v/>
      </c>
      <c r="C1566" s="742" t="b">
        <f>Tabla135[[#This Row],[Identificado en paso 1 y 2?]]</f>
        <v>0</v>
      </c>
      <c r="D1566" s="727" t="str">
        <f>_xlfn.XLOOKUP(Tabla135[[#This Row],[Id Riesgo]],Tabla13[Id Riesgo],Tabla13[Probabilidad],"",1)</f>
        <v/>
      </c>
      <c r="E1566" s="727" t="str">
        <f>IF(C1566=TRUE,_xlfn.XLOOKUP(Tabla135[[#This Row],[Id Riesgo]],Tabla13[Id Riesgo],Tabla13[Porcentaje Impacto],"",1),"")</f>
        <v/>
      </c>
      <c r="F1566" s="290" t="str">
        <f t="shared" si="155"/>
        <v>RC156</v>
      </c>
      <c r="G1566" s="415" t="b">
        <f>_xlfn.XLOOKUP(F1566,Tabla13[Id Riesgo],Tabla13[Registro diligenciado],FALSE,1)</f>
        <v>0</v>
      </c>
      <c r="H1566" s="290" t="str">
        <f>IF(G1566,_xlfn.XLOOKUP(F1566,Tabla6[Id Riesgo],Tabla6[DESCRIPCIÓN DEL RIESGO],FALSE,1),"")</f>
        <v/>
      </c>
      <c r="I1566" s="327" t="str">
        <f>_xlfn.XLOOKUP(Tabla135[[#This Row],[Id Riesgo]],Tabla13[Id Riesgo],Tabla13[Probabilidad])</f>
        <v/>
      </c>
      <c r="J1566" s="327" t="str">
        <f>_xlfn.XLOOKUP(Tabla135[[#This Row],[Id Riesgo]],Tabla13[Id Riesgo],Tabla13[Porcentaje Impacto],"",1)</f>
        <v/>
      </c>
      <c r="K1566" s="311">
        <v>5</v>
      </c>
      <c r="L1566" s="314"/>
      <c r="M1566" s="314"/>
      <c r="N1566" s="314"/>
      <c r="O1566" s="295"/>
      <c r="P1566" s="314"/>
      <c r="Q1566" s="328" t="str">
        <f>_xlfn.TEXTJOIN(" ",TRUE,Tabla135[[#This Row],[Actividad - Acción ¿Qué?
Inicia con verbo]],Tabla135[[#This Row],[Complemento
(Observaciones o desviaciones)]])</f>
        <v/>
      </c>
      <c r="R1566" s="295"/>
      <c r="S1566" s="327" t="str">
        <f>_xlfn.XLOOKUP(Tabla135[[#This Row],[Tipo de control]],Tabla7[Tipo de control],Tabla7[Peso],"",1)</f>
        <v/>
      </c>
      <c r="T1566" s="290" t="str">
        <f>_xlfn.XLOOKUP(Tabla135[[#This Row],[Tipo de control]],Tabla7[Tipo de control],Tabla7[Afectación matriz],"",1)</f>
        <v/>
      </c>
      <c r="U1566" s="295"/>
      <c r="V1566" s="327" t="str">
        <f>_xlfn.XLOOKUP(Tabla135[[#This Row],[Implementación]],Tabla11[Implementación],Tabla11[Peso],"",1)</f>
        <v/>
      </c>
      <c r="W1566" s="295"/>
      <c r="X1566" s="295"/>
      <c r="Y1566" s="295"/>
      <c r="Z1566" s="295"/>
      <c r="AA1566" s="310" t="str">
        <f>IFERROR(Tabla135[[#This Row],[Peso del control]]+Tabla135[[#This Row],[Peso de la implementación]],"")</f>
        <v/>
      </c>
      <c r="AB1566" s="310" t="str" cm="1">
        <f t="array" ref="AB1566">IFERROR(IF(Tabla135[[#This Row],[Registro diligenciado]]=TRUE,_xlfn.IFS(AND(Tabla135[[#This Row],[No. de Control]]=1,Tabla135[[#This Row],[Desplazamiento en la Matriz]]="Probabilidad"),D1566-(D1566*Tabla135[[#This Row],[Valor del control]]),AND(Tabla135[[#This Row],[No. de Control]]&gt;1,Tabla135[[#This Row],[Desplazamiento en la Matriz]]="Probabilidad"),AB1565-(AB1565*Tabla135[[#This Row],[Valor del control]]),AND(Tabla135[[#This Row],[No. de Control]]=1,Tabla135[[#This Row],[Desplazamiento en la Matriz]]="Impacto"),D1566,AND(Tabla135[[#This Row],[No. de Control]]&gt;1,Tabla135[[#This Row],[Desplazamiento en la Matriz]]="Impacto"),AB1565),""),"")</f>
        <v/>
      </c>
      <c r="AC1566" s="310" t="str" cm="1">
        <f t="array" ref="AC1566">IFERROR(IF(Tabla135[[#This Row],[Registro diligenciado]]=TRUE,_xlfn.IFS(AND(Tabla135[[#This Row],[No. de Control]]=1,Tabla135[[#This Row],[Desplazamiento en la Matriz]]="Impacto"),E1566-(E1566*Tabla135[[#This Row],[Valor del control]]),AND(Tabla135[[#This Row],[No. de Control]]&gt;1,Tabla135[[#This Row],[Desplazamiento en la Matriz]]="Impacto"),AC1565-(AC1565*Tabla135[[#This Row],[Valor del control]]),AND(Tabla135[[#This Row],[No. de Control]]=1,Tabla135[[#This Row],[Desplazamiento en la Matriz]]="Probabilidad"),E1566,AND(Tabla135[[#This Row],[No. de Control]]&gt;1,Tabla135[[#This Row],[Desplazamiento en la Matriz]]="Probabilidad"),AC1565),""),"")</f>
        <v/>
      </c>
      <c r="AD1566" s="310">
        <f>IFERROR(_xlfn.MINIFS(Tabla135[Probabilidad residual],Tabla135[Id Riesgo],Tabla135[[#This Row],[Id Riesgo]]),"")</f>
        <v>0</v>
      </c>
      <c r="AE1566" s="310">
        <f>IFERROR(_xlfn.MINIFS(Tabla135[Impacto residual],Tabla135[Id Riesgo],Tabla135[[#This Row],[Id Riesgo]]),"")</f>
        <v>0</v>
      </c>
      <c r="AF1566" s="310" t="str" cm="1">
        <f t="array" ref="AF156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66" s="310" t="str" cm="1">
        <f t="array" ref="AG156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6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66" s="213"/>
      <c r="AJ1566" s="727">
        <f>_xlfn.MINIFS(Tabla135[Probabilidad residual],Tabla135[Id Riesgo],Tabla135[[#This Row],[Id Riesgo]])</f>
        <v>0</v>
      </c>
      <c r="AK1566" s="727">
        <f>_xlfn.MINIFS(Tabla135[Impacto residual],Tabla135[Id Riesgo],Tabla135[[#This Row],[Id Riesgo]])</f>
        <v>0</v>
      </c>
      <c r="AL1566" s="727"/>
      <c r="AM1566" s="727"/>
      <c r="AN1566" s="213"/>
      <c r="AO1566" s="213"/>
      <c r="AP1566" s="213"/>
      <c r="AQ1566" s="213"/>
      <c r="AR1566" s="213"/>
      <c r="AS1566" s="213"/>
      <c r="AT1566" s="213"/>
      <c r="AU1566" s="213"/>
      <c r="AV1566" s="213"/>
      <c r="AW1566" s="213"/>
      <c r="AX1566" s="213"/>
      <c r="AY1566" s="213"/>
    </row>
    <row r="1567" spans="1:51" ht="14.6" x14ac:dyDescent="0.4">
      <c r="A1567" s="735" t="str">
        <f>Tabla135[[#This Row],[Id Riesgo]]</f>
        <v>RC156</v>
      </c>
      <c r="B1567" s="736" t="str">
        <f>Tabla135[[#This Row],[Riesgo]]</f>
        <v/>
      </c>
      <c r="C1567" s="742" t="b">
        <f>Tabla135[[#This Row],[Identificado en paso 1 y 2?]]</f>
        <v>0</v>
      </c>
      <c r="D1567" s="727" t="str">
        <f>_xlfn.XLOOKUP(Tabla135[[#This Row],[Id Riesgo]],Tabla13[Id Riesgo],Tabla13[Probabilidad],"",1)</f>
        <v/>
      </c>
      <c r="E1567" s="727" t="str">
        <f>IF(C1567=TRUE,_xlfn.XLOOKUP(Tabla135[[#This Row],[Id Riesgo]],Tabla13[Id Riesgo],Tabla13[Porcentaje Impacto],"",1),"")</f>
        <v/>
      </c>
      <c r="F1567" s="290" t="str">
        <f t="shared" si="155"/>
        <v>RC156</v>
      </c>
      <c r="G1567" s="415" t="b">
        <f>_xlfn.XLOOKUP(F1567,Tabla13[Id Riesgo],Tabla13[Registro diligenciado],FALSE,1)</f>
        <v>0</v>
      </c>
      <c r="H1567" s="290" t="str">
        <f>IF(G1567,_xlfn.XLOOKUP(F1567,Tabla6[Id Riesgo],Tabla6[DESCRIPCIÓN DEL RIESGO],FALSE,1),"")</f>
        <v/>
      </c>
      <c r="I1567" s="327" t="str">
        <f>_xlfn.XLOOKUP(Tabla135[[#This Row],[Id Riesgo]],Tabla13[Id Riesgo],Tabla13[Probabilidad])</f>
        <v/>
      </c>
      <c r="J1567" s="327" t="str">
        <f>_xlfn.XLOOKUP(Tabla135[[#This Row],[Id Riesgo]],Tabla13[Id Riesgo],Tabla13[Porcentaje Impacto],"",1)</f>
        <v/>
      </c>
      <c r="K1567" s="311">
        <v>6</v>
      </c>
      <c r="L1567" s="314"/>
      <c r="M1567" s="314"/>
      <c r="N1567" s="314"/>
      <c r="O1567" s="295"/>
      <c r="P1567" s="314"/>
      <c r="Q1567" s="328" t="str">
        <f>_xlfn.TEXTJOIN(" ",TRUE,Tabla135[[#This Row],[Actividad - Acción ¿Qué?
Inicia con verbo]],Tabla135[[#This Row],[Complemento
(Observaciones o desviaciones)]])</f>
        <v/>
      </c>
      <c r="R1567" s="295"/>
      <c r="S1567" s="327" t="str">
        <f>_xlfn.XLOOKUP(Tabla135[[#This Row],[Tipo de control]],Tabla7[Tipo de control],Tabla7[Peso],"",1)</f>
        <v/>
      </c>
      <c r="T1567" s="290" t="str">
        <f>_xlfn.XLOOKUP(Tabla135[[#This Row],[Tipo de control]],Tabla7[Tipo de control],Tabla7[Afectación matriz],"",1)</f>
        <v/>
      </c>
      <c r="U1567" s="295"/>
      <c r="V1567" s="327" t="str">
        <f>_xlfn.XLOOKUP(Tabla135[[#This Row],[Implementación]],Tabla11[Implementación],Tabla11[Peso],"",1)</f>
        <v/>
      </c>
      <c r="W1567" s="295"/>
      <c r="X1567" s="295"/>
      <c r="Y1567" s="295"/>
      <c r="Z1567" s="295"/>
      <c r="AA1567" s="310" t="str">
        <f>IFERROR(Tabla135[[#This Row],[Peso del control]]+Tabla135[[#This Row],[Peso de la implementación]],"")</f>
        <v/>
      </c>
      <c r="AB1567" s="310" t="str" cm="1">
        <f t="array" ref="AB1567">IFERROR(IF(Tabla135[[#This Row],[Registro diligenciado]]=TRUE,_xlfn.IFS(AND(Tabla135[[#This Row],[No. de Control]]=1,Tabla135[[#This Row],[Desplazamiento en la Matriz]]="Probabilidad"),D1567-(D1567*Tabla135[[#This Row],[Valor del control]]),AND(Tabla135[[#This Row],[No. de Control]]&gt;1,Tabla135[[#This Row],[Desplazamiento en la Matriz]]="Probabilidad"),AB1566-(AB1566*Tabla135[[#This Row],[Valor del control]]),AND(Tabla135[[#This Row],[No. de Control]]=1,Tabla135[[#This Row],[Desplazamiento en la Matriz]]="Impacto"),D1567,AND(Tabla135[[#This Row],[No. de Control]]&gt;1,Tabla135[[#This Row],[Desplazamiento en la Matriz]]="Impacto"),AB1566),""),"")</f>
        <v/>
      </c>
      <c r="AC1567" s="310" t="str" cm="1">
        <f t="array" ref="AC1567">IFERROR(IF(Tabla135[[#This Row],[Registro diligenciado]]=TRUE,_xlfn.IFS(AND(Tabla135[[#This Row],[No. de Control]]=1,Tabla135[[#This Row],[Desplazamiento en la Matriz]]="Impacto"),E1567-(E1567*Tabla135[[#This Row],[Valor del control]]),AND(Tabla135[[#This Row],[No. de Control]]&gt;1,Tabla135[[#This Row],[Desplazamiento en la Matriz]]="Impacto"),AC1566-(AC1566*Tabla135[[#This Row],[Valor del control]]),AND(Tabla135[[#This Row],[No. de Control]]=1,Tabla135[[#This Row],[Desplazamiento en la Matriz]]="Probabilidad"),E1567,AND(Tabla135[[#This Row],[No. de Control]]&gt;1,Tabla135[[#This Row],[Desplazamiento en la Matriz]]="Probabilidad"),AC1566),""),"")</f>
        <v/>
      </c>
      <c r="AD1567" s="310">
        <f>IFERROR(_xlfn.MINIFS(Tabla135[Probabilidad residual],Tabla135[Id Riesgo],Tabla135[[#This Row],[Id Riesgo]]),"")</f>
        <v>0</v>
      </c>
      <c r="AE1567" s="310">
        <f>IFERROR(_xlfn.MINIFS(Tabla135[Impacto residual],Tabla135[Id Riesgo],Tabla135[[#This Row],[Id Riesgo]]),"")</f>
        <v>0</v>
      </c>
      <c r="AF1567" s="310" t="str" cm="1">
        <f t="array" ref="AF156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67" s="310" t="str" cm="1">
        <f t="array" ref="AG156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6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67" s="213"/>
      <c r="AJ1567" s="727">
        <f>_xlfn.MINIFS(Tabla135[Probabilidad residual],Tabla135[Id Riesgo],Tabla135[[#This Row],[Id Riesgo]])</f>
        <v>0</v>
      </c>
      <c r="AK1567" s="727">
        <f>_xlfn.MINIFS(Tabla135[Impacto residual],Tabla135[Id Riesgo],Tabla135[[#This Row],[Id Riesgo]])</f>
        <v>0</v>
      </c>
      <c r="AL1567" s="727"/>
      <c r="AM1567" s="727"/>
      <c r="AN1567" s="213"/>
      <c r="AO1567" s="213"/>
      <c r="AP1567" s="213"/>
      <c r="AQ1567" s="213"/>
      <c r="AR1567" s="213"/>
      <c r="AS1567" s="213"/>
      <c r="AT1567" s="213"/>
      <c r="AU1567" s="213"/>
      <c r="AV1567" s="213"/>
      <c r="AW1567" s="213"/>
      <c r="AX1567" s="213"/>
      <c r="AY1567" s="213"/>
    </row>
    <row r="1568" spans="1:51" ht="14.6" x14ac:dyDescent="0.4">
      <c r="A1568" s="735" t="str">
        <f>Tabla135[[#This Row],[Id Riesgo]]</f>
        <v>RC156</v>
      </c>
      <c r="B1568" s="736" t="str">
        <f>Tabla135[[#This Row],[Riesgo]]</f>
        <v/>
      </c>
      <c r="C1568" s="742" t="b">
        <f>Tabla135[[#This Row],[Identificado en paso 1 y 2?]]</f>
        <v>0</v>
      </c>
      <c r="D1568" s="727" t="str">
        <f>_xlfn.XLOOKUP(Tabla135[[#This Row],[Id Riesgo]],Tabla13[Id Riesgo],Tabla13[Probabilidad],"",1)</f>
        <v/>
      </c>
      <c r="E1568" s="727" t="str">
        <f>IF(C1568=TRUE,_xlfn.XLOOKUP(Tabla135[[#This Row],[Id Riesgo]],Tabla13[Id Riesgo],Tabla13[Porcentaje Impacto],"",1),"")</f>
        <v/>
      </c>
      <c r="F1568" s="290" t="str">
        <f t="shared" si="155"/>
        <v>RC156</v>
      </c>
      <c r="G1568" s="415" t="b">
        <f>_xlfn.XLOOKUP(F1568,Tabla13[Id Riesgo],Tabla13[Registro diligenciado],FALSE,1)</f>
        <v>0</v>
      </c>
      <c r="H1568" s="290" t="str">
        <f>IF(G1568,_xlfn.XLOOKUP(F1568,Tabla6[Id Riesgo],Tabla6[DESCRIPCIÓN DEL RIESGO],FALSE,1),"")</f>
        <v/>
      </c>
      <c r="I1568" s="327" t="str">
        <f>_xlfn.XLOOKUP(Tabla135[[#This Row],[Id Riesgo]],Tabla13[Id Riesgo],Tabla13[Probabilidad])</f>
        <v/>
      </c>
      <c r="J1568" s="327" t="str">
        <f>_xlfn.XLOOKUP(Tabla135[[#This Row],[Id Riesgo]],Tabla13[Id Riesgo],Tabla13[Porcentaje Impacto],"",1)</f>
        <v/>
      </c>
      <c r="K1568" s="311">
        <v>7</v>
      </c>
      <c r="L1568" s="314"/>
      <c r="M1568" s="314"/>
      <c r="N1568" s="314"/>
      <c r="O1568" s="295"/>
      <c r="P1568" s="314"/>
      <c r="Q1568" s="328" t="str">
        <f>_xlfn.TEXTJOIN(" ",TRUE,Tabla135[[#This Row],[Actividad - Acción ¿Qué?
Inicia con verbo]],Tabla135[[#This Row],[Complemento
(Observaciones o desviaciones)]])</f>
        <v/>
      </c>
      <c r="R1568" s="295"/>
      <c r="S1568" s="327" t="str">
        <f>_xlfn.XLOOKUP(Tabla135[[#This Row],[Tipo de control]],Tabla7[Tipo de control],Tabla7[Peso],"",1)</f>
        <v/>
      </c>
      <c r="T1568" s="290" t="str">
        <f>_xlfn.XLOOKUP(Tabla135[[#This Row],[Tipo de control]],Tabla7[Tipo de control],Tabla7[Afectación matriz],"",1)</f>
        <v/>
      </c>
      <c r="U1568" s="295"/>
      <c r="V1568" s="327" t="str">
        <f>_xlfn.XLOOKUP(Tabla135[[#This Row],[Implementación]],Tabla11[Implementación],Tabla11[Peso],"",1)</f>
        <v/>
      </c>
      <c r="W1568" s="295"/>
      <c r="X1568" s="295"/>
      <c r="Y1568" s="295"/>
      <c r="Z1568" s="295"/>
      <c r="AA1568" s="310" t="str">
        <f>IFERROR(Tabla135[[#This Row],[Peso del control]]+Tabla135[[#This Row],[Peso de la implementación]],"")</f>
        <v/>
      </c>
      <c r="AB1568" s="310" t="str" cm="1">
        <f t="array" ref="AB1568">IFERROR(IF(Tabla135[[#This Row],[Registro diligenciado]]=TRUE,_xlfn.IFS(AND(Tabla135[[#This Row],[No. de Control]]=1,Tabla135[[#This Row],[Desplazamiento en la Matriz]]="Probabilidad"),D1568-(D1568*Tabla135[[#This Row],[Valor del control]]),AND(Tabla135[[#This Row],[No. de Control]]&gt;1,Tabla135[[#This Row],[Desplazamiento en la Matriz]]="Probabilidad"),AB1567-(AB1567*Tabla135[[#This Row],[Valor del control]]),AND(Tabla135[[#This Row],[No. de Control]]=1,Tabla135[[#This Row],[Desplazamiento en la Matriz]]="Impacto"),D1568,AND(Tabla135[[#This Row],[No. de Control]]&gt;1,Tabla135[[#This Row],[Desplazamiento en la Matriz]]="Impacto"),AB1567),""),"")</f>
        <v/>
      </c>
      <c r="AC1568" s="310" t="str" cm="1">
        <f t="array" ref="AC1568">IFERROR(IF(Tabla135[[#This Row],[Registro diligenciado]]=TRUE,_xlfn.IFS(AND(Tabla135[[#This Row],[No. de Control]]=1,Tabla135[[#This Row],[Desplazamiento en la Matriz]]="Impacto"),E1568-(E1568*Tabla135[[#This Row],[Valor del control]]),AND(Tabla135[[#This Row],[No. de Control]]&gt;1,Tabla135[[#This Row],[Desplazamiento en la Matriz]]="Impacto"),AC1567-(AC1567*Tabla135[[#This Row],[Valor del control]]),AND(Tabla135[[#This Row],[No. de Control]]=1,Tabla135[[#This Row],[Desplazamiento en la Matriz]]="Probabilidad"),E1568,AND(Tabla135[[#This Row],[No. de Control]]&gt;1,Tabla135[[#This Row],[Desplazamiento en la Matriz]]="Probabilidad"),AC1567),""),"")</f>
        <v/>
      </c>
      <c r="AD1568" s="310">
        <f>IFERROR(_xlfn.MINIFS(Tabla135[Probabilidad residual],Tabla135[Id Riesgo],Tabla135[[#This Row],[Id Riesgo]]),"")</f>
        <v>0</v>
      </c>
      <c r="AE1568" s="310">
        <f>IFERROR(_xlfn.MINIFS(Tabla135[Impacto residual],Tabla135[Id Riesgo],Tabla135[[#This Row],[Id Riesgo]]),"")</f>
        <v>0</v>
      </c>
      <c r="AF1568" s="310" t="str" cm="1">
        <f t="array" ref="AF156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68" s="310" t="str" cm="1">
        <f t="array" ref="AG156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6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68" s="213"/>
      <c r="AJ1568" s="727">
        <f>_xlfn.MINIFS(Tabla135[Probabilidad residual],Tabla135[Id Riesgo],Tabla135[[#This Row],[Id Riesgo]])</f>
        <v>0</v>
      </c>
      <c r="AK1568" s="727">
        <f>_xlfn.MINIFS(Tabla135[Impacto residual],Tabla135[Id Riesgo],Tabla135[[#This Row],[Id Riesgo]])</f>
        <v>0</v>
      </c>
      <c r="AL1568" s="727"/>
      <c r="AM1568" s="727"/>
      <c r="AN1568" s="213"/>
      <c r="AO1568" s="213"/>
      <c r="AP1568" s="213"/>
      <c r="AQ1568" s="213"/>
      <c r="AR1568" s="213"/>
      <c r="AS1568" s="213"/>
      <c r="AT1568" s="213"/>
      <c r="AU1568" s="213"/>
      <c r="AV1568" s="213"/>
      <c r="AW1568" s="213"/>
      <c r="AX1568" s="213"/>
      <c r="AY1568" s="213"/>
    </row>
    <row r="1569" spans="1:51" ht="14.6" x14ac:dyDescent="0.4">
      <c r="A1569" s="735" t="str">
        <f>Tabla135[[#This Row],[Id Riesgo]]</f>
        <v>RC156</v>
      </c>
      <c r="B1569" s="736" t="str">
        <f>Tabla135[[#This Row],[Riesgo]]</f>
        <v/>
      </c>
      <c r="C1569" s="742" t="b">
        <f>Tabla135[[#This Row],[Identificado en paso 1 y 2?]]</f>
        <v>0</v>
      </c>
      <c r="D1569" s="727" t="str">
        <f>_xlfn.XLOOKUP(Tabla135[[#This Row],[Id Riesgo]],Tabla13[Id Riesgo],Tabla13[Probabilidad],"",1)</f>
        <v/>
      </c>
      <c r="E1569" s="727" t="str">
        <f>IF(C1569=TRUE,_xlfn.XLOOKUP(Tabla135[[#This Row],[Id Riesgo]],Tabla13[Id Riesgo],Tabla13[Porcentaje Impacto],"",1),"")</f>
        <v/>
      </c>
      <c r="F1569" s="290" t="str">
        <f t="shared" si="155"/>
        <v>RC156</v>
      </c>
      <c r="G1569" s="415" t="b">
        <f>_xlfn.XLOOKUP(F1569,Tabla13[Id Riesgo],Tabla13[Registro diligenciado],FALSE,1)</f>
        <v>0</v>
      </c>
      <c r="H1569" s="290" t="str">
        <f>IF(G1569,_xlfn.XLOOKUP(F1569,Tabla6[Id Riesgo],Tabla6[DESCRIPCIÓN DEL RIESGO],FALSE,1),"")</f>
        <v/>
      </c>
      <c r="I1569" s="327" t="str">
        <f>_xlfn.XLOOKUP(Tabla135[[#This Row],[Id Riesgo]],Tabla13[Id Riesgo],Tabla13[Probabilidad])</f>
        <v/>
      </c>
      <c r="J1569" s="327" t="str">
        <f>_xlfn.XLOOKUP(Tabla135[[#This Row],[Id Riesgo]],Tabla13[Id Riesgo],Tabla13[Porcentaje Impacto],"",1)</f>
        <v/>
      </c>
      <c r="K1569" s="311">
        <v>8</v>
      </c>
      <c r="L1569" s="314"/>
      <c r="M1569" s="314"/>
      <c r="N1569" s="314"/>
      <c r="O1569" s="295"/>
      <c r="P1569" s="314"/>
      <c r="Q1569" s="328" t="str">
        <f>_xlfn.TEXTJOIN(" ",TRUE,Tabla135[[#This Row],[Actividad - Acción ¿Qué?
Inicia con verbo]],Tabla135[[#This Row],[Complemento
(Observaciones o desviaciones)]])</f>
        <v/>
      </c>
      <c r="R1569" s="295"/>
      <c r="S1569" s="327" t="str">
        <f>_xlfn.XLOOKUP(Tabla135[[#This Row],[Tipo de control]],Tabla7[Tipo de control],Tabla7[Peso],"",1)</f>
        <v/>
      </c>
      <c r="T1569" s="290" t="str">
        <f>_xlfn.XLOOKUP(Tabla135[[#This Row],[Tipo de control]],Tabla7[Tipo de control],Tabla7[Afectación matriz],"",1)</f>
        <v/>
      </c>
      <c r="U1569" s="295"/>
      <c r="V1569" s="327" t="str">
        <f>_xlfn.XLOOKUP(Tabla135[[#This Row],[Implementación]],Tabla11[Implementación],Tabla11[Peso],"",1)</f>
        <v/>
      </c>
      <c r="W1569" s="295"/>
      <c r="X1569" s="295"/>
      <c r="Y1569" s="295"/>
      <c r="Z1569" s="295"/>
      <c r="AA1569" s="310" t="str">
        <f>IFERROR(Tabla135[[#This Row],[Peso del control]]+Tabla135[[#This Row],[Peso de la implementación]],"")</f>
        <v/>
      </c>
      <c r="AB1569" s="310" t="str" cm="1">
        <f t="array" ref="AB1569">IFERROR(IF(Tabla135[[#This Row],[Registro diligenciado]]=TRUE,_xlfn.IFS(AND(Tabla135[[#This Row],[No. de Control]]=1,Tabla135[[#This Row],[Desplazamiento en la Matriz]]="Probabilidad"),D1569-(D1569*Tabla135[[#This Row],[Valor del control]]),AND(Tabla135[[#This Row],[No. de Control]]&gt;1,Tabla135[[#This Row],[Desplazamiento en la Matriz]]="Probabilidad"),AB1568-(AB1568*Tabla135[[#This Row],[Valor del control]]),AND(Tabla135[[#This Row],[No. de Control]]=1,Tabla135[[#This Row],[Desplazamiento en la Matriz]]="Impacto"),D1569,AND(Tabla135[[#This Row],[No. de Control]]&gt;1,Tabla135[[#This Row],[Desplazamiento en la Matriz]]="Impacto"),AB1568),""),"")</f>
        <v/>
      </c>
      <c r="AC1569" s="310" t="str" cm="1">
        <f t="array" ref="AC1569">IFERROR(IF(Tabla135[[#This Row],[Registro diligenciado]]=TRUE,_xlfn.IFS(AND(Tabla135[[#This Row],[No. de Control]]=1,Tabla135[[#This Row],[Desplazamiento en la Matriz]]="Impacto"),E1569-(E1569*Tabla135[[#This Row],[Valor del control]]),AND(Tabla135[[#This Row],[No. de Control]]&gt;1,Tabla135[[#This Row],[Desplazamiento en la Matriz]]="Impacto"),AC1568-(AC1568*Tabla135[[#This Row],[Valor del control]]),AND(Tabla135[[#This Row],[No. de Control]]=1,Tabla135[[#This Row],[Desplazamiento en la Matriz]]="Probabilidad"),E1569,AND(Tabla135[[#This Row],[No. de Control]]&gt;1,Tabla135[[#This Row],[Desplazamiento en la Matriz]]="Probabilidad"),AC1568),""),"")</f>
        <v/>
      </c>
      <c r="AD1569" s="310">
        <f>IFERROR(_xlfn.MINIFS(Tabla135[Probabilidad residual],Tabla135[Id Riesgo],Tabla135[[#This Row],[Id Riesgo]]),"")</f>
        <v>0</v>
      </c>
      <c r="AE1569" s="310">
        <f>IFERROR(_xlfn.MINIFS(Tabla135[Impacto residual],Tabla135[Id Riesgo],Tabla135[[#This Row],[Id Riesgo]]),"")</f>
        <v>0</v>
      </c>
      <c r="AF1569" s="310" t="str" cm="1">
        <f t="array" ref="AF156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69" s="310" t="str" cm="1">
        <f t="array" ref="AG156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6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69" s="213"/>
      <c r="AJ1569" s="727">
        <f>_xlfn.MINIFS(Tabla135[Probabilidad residual],Tabla135[Id Riesgo],Tabla135[[#This Row],[Id Riesgo]])</f>
        <v>0</v>
      </c>
      <c r="AK1569" s="727">
        <f>_xlfn.MINIFS(Tabla135[Impacto residual],Tabla135[Id Riesgo],Tabla135[[#This Row],[Id Riesgo]])</f>
        <v>0</v>
      </c>
      <c r="AL1569" s="727"/>
      <c r="AM1569" s="727"/>
      <c r="AN1569" s="213"/>
      <c r="AO1569" s="213"/>
      <c r="AP1569" s="213"/>
      <c r="AQ1569" s="213"/>
      <c r="AR1569" s="213"/>
      <c r="AS1569" s="213"/>
      <c r="AT1569" s="213"/>
      <c r="AU1569" s="213"/>
      <c r="AV1569" s="213"/>
      <c r="AW1569" s="213"/>
      <c r="AX1569" s="213"/>
      <c r="AY1569" s="213"/>
    </row>
    <row r="1570" spans="1:51" ht="14.6" x14ac:dyDescent="0.4">
      <c r="A1570" s="735" t="str">
        <f>Tabla135[[#This Row],[Id Riesgo]]</f>
        <v>RC156</v>
      </c>
      <c r="B1570" s="736" t="str">
        <f>Tabla135[[#This Row],[Riesgo]]</f>
        <v/>
      </c>
      <c r="C1570" s="742" t="b">
        <f>Tabla135[[#This Row],[Identificado en paso 1 y 2?]]</f>
        <v>0</v>
      </c>
      <c r="D1570" s="727" t="str">
        <f>_xlfn.XLOOKUP(Tabla135[[#This Row],[Id Riesgo]],Tabla13[Id Riesgo],Tabla13[Probabilidad],"",1)</f>
        <v/>
      </c>
      <c r="E1570" s="727" t="str">
        <f>IF(C1570=TRUE,_xlfn.XLOOKUP(Tabla135[[#This Row],[Id Riesgo]],Tabla13[Id Riesgo],Tabla13[Porcentaje Impacto],"",1),"")</f>
        <v/>
      </c>
      <c r="F1570" s="290" t="str">
        <f t="shared" si="155"/>
        <v>RC156</v>
      </c>
      <c r="G1570" s="415" t="b">
        <f>_xlfn.XLOOKUP(F1570,Tabla13[Id Riesgo],Tabla13[Registro diligenciado],FALSE,1)</f>
        <v>0</v>
      </c>
      <c r="H1570" s="290" t="str">
        <f>IF(G1570,_xlfn.XLOOKUP(F1570,Tabla6[Id Riesgo],Tabla6[DESCRIPCIÓN DEL RIESGO],FALSE,1),"")</f>
        <v/>
      </c>
      <c r="I1570" s="327" t="str">
        <f>_xlfn.XLOOKUP(Tabla135[[#This Row],[Id Riesgo]],Tabla13[Id Riesgo],Tabla13[Probabilidad])</f>
        <v/>
      </c>
      <c r="J1570" s="327" t="str">
        <f>_xlfn.XLOOKUP(Tabla135[[#This Row],[Id Riesgo]],Tabla13[Id Riesgo],Tabla13[Porcentaje Impacto],"",1)</f>
        <v/>
      </c>
      <c r="K1570" s="311">
        <v>9</v>
      </c>
      <c r="L1570" s="314"/>
      <c r="M1570" s="314"/>
      <c r="N1570" s="314"/>
      <c r="O1570" s="295"/>
      <c r="P1570" s="314"/>
      <c r="Q1570" s="328" t="str">
        <f>_xlfn.TEXTJOIN(" ",TRUE,Tabla135[[#This Row],[Actividad - Acción ¿Qué?
Inicia con verbo]],Tabla135[[#This Row],[Complemento
(Observaciones o desviaciones)]])</f>
        <v/>
      </c>
      <c r="R1570" s="295"/>
      <c r="S1570" s="327" t="str">
        <f>_xlfn.XLOOKUP(Tabla135[[#This Row],[Tipo de control]],Tabla7[Tipo de control],Tabla7[Peso],"",1)</f>
        <v/>
      </c>
      <c r="T1570" s="290" t="str">
        <f>_xlfn.XLOOKUP(Tabla135[[#This Row],[Tipo de control]],Tabla7[Tipo de control],Tabla7[Afectación matriz],"",1)</f>
        <v/>
      </c>
      <c r="U1570" s="295"/>
      <c r="V1570" s="327" t="str">
        <f>_xlfn.XLOOKUP(Tabla135[[#This Row],[Implementación]],Tabla11[Implementación],Tabla11[Peso],"",1)</f>
        <v/>
      </c>
      <c r="W1570" s="295"/>
      <c r="X1570" s="295"/>
      <c r="Y1570" s="295"/>
      <c r="Z1570" s="295"/>
      <c r="AA1570" s="310" t="str">
        <f>IFERROR(Tabla135[[#This Row],[Peso del control]]+Tabla135[[#This Row],[Peso de la implementación]],"")</f>
        <v/>
      </c>
      <c r="AB1570" s="310" t="str" cm="1">
        <f t="array" ref="AB1570">IFERROR(IF(Tabla135[[#This Row],[Registro diligenciado]]=TRUE,_xlfn.IFS(AND(Tabla135[[#This Row],[No. de Control]]=1,Tabla135[[#This Row],[Desplazamiento en la Matriz]]="Probabilidad"),D1570-(D1570*Tabla135[[#This Row],[Valor del control]]),AND(Tabla135[[#This Row],[No. de Control]]&gt;1,Tabla135[[#This Row],[Desplazamiento en la Matriz]]="Probabilidad"),AB1569-(AB1569*Tabla135[[#This Row],[Valor del control]]),AND(Tabla135[[#This Row],[No. de Control]]=1,Tabla135[[#This Row],[Desplazamiento en la Matriz]]="Impacto"),D1570,AND(Tabla135[[#This Row],[No. de Control]]&gt;1,Tabla135[[#This Row],[Desplazamiento en la Matriz]]="Impacto"),AB1569),""),"")</f>
        <v/>
      </c>
      <c r="AC1570" s="310" t="str" cm="1">
        <f t="array" ref="AC1570">IFERROR(IF(Tabla135[[#This Row],[Registro diligenciado]]=TRUE,_xlfn.IFS(AND(Tabla135[[#This Row],[No. de Control]]=1,Tabla135[[#This Row],[Desplazamiento en la Matriz]]="Impacto"),E1570-(E1570*Tabla135[[#This Row],[Valor del control]]),AND(Tabla135[[#This Row],[No. de Control]]&gt;1,Tabla135[[#This Row],[Desplazamiento en la Matriz]]="Impacto"),AC1569-(AC1569*Tabla135[[#This Row],[Valor del control]]),AND(Tabla135[[#This Row],[No. de Control]]=1,Tabla135[[#This Row],[Desplazamiento en la Matriz]]="Probabilidad"),E1570,AND(Tabla135[[#This Row],[No. de Control]]&gt;1,Tabla135[[#This Row],[Desplazamiento en la Matriz]]="Probabilidad"),AC1569),""),"")</f>
        <v/>
      </c>
      <c r="AD1570" s="310">
        <f>IFERROR(_xlfn.MINIFS(Tabla135[Probabilidad residual],Tabla135[Id Riesgo],Tabla135[[#This Row],[Id Riesgo]]),"")</f>
        <v>0</v>
      </c>
      <c r="AE1570" s="310">
        <f>IFERROR(_xlfn.MINIFS(Tabla135[Impacto residual],Tabla135[Id Riesgo],Tabla135[[#This Row],[Id Riesgo]]),"")</f>
        <v>0</v>
      </c>
      <c r="AF1570" s="310" t="str" cm="1">
        <f t="array" ref="AF157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70" s="310" t="str" cm="1">
        <f t="array" ref="AG157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7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70" s="213"/>
      <c r="AJ1570" s="727">
        <f>_xlfn.MINIFS(Tabla135[Probabilidad residual],Tabla135[Id Riesgo],Tabla135[[#This Row],[Id Riesgo]])</f>
        <v>0</v>
      </c>
      <c r="AK1570" s="727">
        <f>_xlfn.MINIFS(Tabla135[Impacto residual],Tabla135[Id Riesgo],Tabla135[[#This Row],[Id Riesgo]])</f>
        <v>0</v>
      </c>
      <c r="AL1570" s="727"/>
      <c r="AM1570" s="727"/>
      <c r="AN1570" s="213"/>
      <c r="AO1570" s="213"/>
      <c r="AP1570" s="213"/>
      <c r="AQ1570" s="213"/>
      <c r="AR1570" s="213"/>
      <c r="AS1570" s="213"/>
      <c r="AT1570" s="213"/>
      <c r="AU1570" s="213"/>
      <c r="AV1570" s="213"/>
      <c r="AW1570" s="213"/>
      <c r="AX1570" s="213"/>
      <c r="AY1570" s="213"/>
    </row>
    <row r="1571" spans="1:51" ht="14.6" x14ac:dyDescent="0.4">
      <c r="A1571" s="735" t="str">
        <f>Tabla135[[#This Row],[Id Riesgo]]</f>
        <v>RC156</v>
      </c>
      <c r="B1571" s="736" t="str">
        <f>Tabla135[[#This Row],[Riesgo]]</f>
        <v/>
      </c>
      <c r="C1571" s="742" t="b">
        <f>Tabla135[[#This Row],[Identificado en paso 1 y 2?]]</f>
        <v>0</v>
      </c>
      <c r="D1571" s="727" t="str">
        <f>_xlfn.XLOOKUP(Tabla135[[#This Row],[Id Riesgo]],Tabla13[Id Riesgo],Tabla13[Probabilidad],"",1)</f>
        <v/>
      </c>
      <c r="E1571" s="727" t="str">
        <f>IF(C1571=TRUE,_xlfn.XLOOKUP(Tabla135[[#This Row],[Id Riesgo]],Tabla13[Id Riesgo],Tabla13[Porcentaje Impacto],"",1),"")</f>
        <v/>
      </c>
      <c r="F1571" s="290" t="str">
        <f t="shared" si="155"/>
        <v>RC156</v>
      </c>
      <c r="G1571" s="415" t="b">
        <f>_xlfn.XLOOKUP(F1571,Tabla13[Id Riesgo],Tabla13[Registro diligenciado],FALSE,1)</f>
        <v>0</v>
      </c>
      <c r="H1571" s="290" t="str">
        <f>IF(G1571,_xlfn.XLOOKUP(F1571,Tabla6[Id Riesgo],Tabla6[DESCRIPCIÓN DEL RIESGO],FALSE,1),"")</f>
        <v/>
      </c>
      <c r="I1571" s="327" t="str">
        <f>_xlfn.XLOOKUP(Tabla135[[#This Row],[Id Riesgo]],Tabla13[Id Riesgo],Tabla13[Probabilidad])</f>
        <v/>
      </c>
      <c r="J1571" s="327" t="str">
        <f>_xlfn.XLOOKUP(Tabla135[[#This Row],[Id Riesgo]],Tabla13[Id Riesgo],Tabla13[Porcentaje Impacto],"",1)</f>
        <v/>
      </c>
      <c r="K1571" s="311">
        <v>10</v>
      </c>
      <c r="L1571" s="314"/>
      <c r="M1571" s="314"/>
      <c r="N1571" s="314"/>
      <c r="O1571" s="295"/>
      <c r="P1571" s="314"/>
      <c r="Q1571" s="328" t="str">
        <f>_xlfn.TEXTJOIN(" ",TRUE,Tabla135[[#This Row],[Actividad - Acción ¿Qué?
Inicia con verbo]],Tabla135[[#This Row],[Complemento
(Observaciones o desviaciones)]])</f>
        <v/>
      </c>
      <c r="R1571" s="295"/>
      <c r="S1571" s="327" t="str">
        <f>_xlfn.XLOOKUP(Tabla135[[#This Row],[Tipo de control]],Tabla7[Tipo de control],Tabla7[Peso],"",1)</f>
        <v/>
      </c>
      <c r="T1571" s="290" t="str">
        <f>_xlfn.XLOOKUP(Tabla135[[#This Row],[Tipo de control]],Tabla7[Tipo de control],Tabla7[Afectación matriz],"",1)</f>
        <v/>
      </c>
      <c r="U1571" s="295"/>
      <c r="V1571" s="327" t="str">
        <f>_xlfn.XLOOKUP(Tabla135[[#This Row],[Implementación]],Tabla11[Implementación],Tabla11[Peso],"",1)</f>
        <v/>
      </c>
      <c r="W1571" s="295"/>
      <c r="X1571" s="295"/>
      <c r="Y1571" s="295"/>
      <c r="Z1571" s="295"/>
      <c r="AA1571" s="310" t="str">
        <f>IFERROR(Tabla135[[#This Row],[Peso del control]]+Tabla135[[#This Row],[Peso de la implementación]],"")</f>
        <v/>
      </c>
      <c r="AB1571" s="310" t="str" cm="1">
        <f t="array" ref="AB1571">IFERROR(IF(Tabla135[[#This Row],[Registro diligenciado]]=TRUE,_xlfn.IFS(AND(Tabla135[[#This Row],[No. de Control]]=1,Tabla135[[#This Row],[Desplazamiento en la Matriz]]="Probabilidad"),D1571-(D1571*Tabla135[[#This Row],[Valor del control]]),AND(Tabla135[[#This Row],[No. de Control]]&gt;1,Tabla135[[#This Row],[Desplazamiento en la Matriz]]="Probabilidad"),AB1570-(AB1570*Tabla135[[#This Row],[Valor del control]]),AND(Tabla135[[#This Row],[No. de Control]]=1,Tabla135[[#This Row],[Desplazamiento en la Matriz]]="Impacto"),D1571,AND(Tabla135[[#This Row],[No. de Control]]&gt;1,Tabla135[[#This Row],[Desplazamiento en la Matriz]]="Impacto"),AB1570),""),"")</f>
        <v/>
      </c>
      <c r="AC1571" s="310" t="str" cm="1">
        <f t="array" ref="AC1571">IFERROR(IF(Tabla135[[#This Row],[Registro diligenciado]]=TRUE,_xlfn.IFS(AND(Tabla135[[#This Row],[No. de Control]]=1,Tabla135[[#This Row],[Desplazamiento en la Matriz]]="Impacto"),E1571-(E1571*Tabla135[[#This Row],[Valor del control]]),AND(Tabla135[[#This Row],[No. de Control]]&gt;1,Tabla135[[#This Row],[Desplazamiento en la Matriz]]="Impacto"),AC1570-(AC1570*Tabla135[[#This Row],[Valor del control]]),AND(Tabla135[[#This Row],[No. de Control]]=1,Tabla135[[#This Row],[Desplazamiento en la Matriz]]="Probabilidad"),E1571,AND(Tabla135[[#This Row],[No. de Control]]&gt;1,Tabla135[[#This Row],[Desplazamiento en la Matriz]]="Probabilidad"),AC1570),""),"")</f>
        <v/>
      </c>
      <c r="AD1571" s="310">
        <f>IFERROR(_xlfn.MINIFS(Tabla135[Probabilidad residual],Tabla135[Id Riesgo],Tabla135[[#This Row],[Id Riesgo]]),"")</f>
        <v>0</v>
      </c>
      <c r="AE1571" s="310">
        <f>IFERROR(_xlfn.MINIFS(Tabla135[Impacto residual],Tabla135[Id Riesgo],Tabla135[[#This Row],[Id Riesgo]]),"")</f>
        <v>0</v>
      </c>
      <c r="AF1571" s="310" t="str" cm="1">
        <f t="array" ref="AF157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71" s="310" t="str" cm="1">
        <f t="array" ref="AG157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7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71" s="213"/>
      <c r="AJ1571" s="727">
        <f>_xlfn.MINIFS(Tabla135[Probabilidad residual],Tabla135[Id Riesgo],Tabla135[[#This Row],[Id Riesgo]])</f>
        <v>0</v>
      </c>
      <c r="AK1571" s="727">
        <f>_xlfn.MINIFS(Tabla135[Impacto residual],Tabla135[Id Riesgo],Tabla135[[#This Row],[Id Riesgo]])</f>
        <v>0</v>
      </c>
      <c r="AL1571" s="727"/>
      <c r="AM1571" s="727"/>
      <c r="AN1571" s="213"/>
      <c r="AO1571" s="213"/>
      <c r="AP1571" s="213"/>
      <c r="AQ1571" s="213"/>
      <c r="AR1571" s="213"/>
      <c r="AS1571" s="213"/>
      <c r="AT1571" s="213"/>
      <c r="AU1571" s="213"/>
      <c r="AV1571" s="213"/>
      <c r="AW1571" s="213"/>
      <c r="AX1571" s="213"/>
      <c r="AY1571" s="213"/>
    </row>
    <row r="1572" spans="1:51" ht="14.6" x14ac:dyDescent="0.4">
      <c r="A1572" s="735" t="str">
        <f>Tabla135[[#This Row],[Id Riesgo]]</f>
        <v>RC157</v>
      </c>
      <c r="B1572" s="736" t="str">
        <f>Tabla135[[#This Row],[Riesgo]]</f>
        <v/>
      </c>
      <c r="C1572" s="742" t="b">
        <f>Tabla135[[#This Row],[Identificado en paso 1 y 2?]]</f>
        <v>0</v>
      </c>
      <c r="D1572" s="727" t="str">
        <f>_xlfn.XLOOKUP(Tabla135[[#This Row],[Id Riesgo]],Tabla13[Id Riesgo],Tabla13[Probabilidad],"",1)</f>
        <v/>
      </c>
      <c r="E1572" s="727" t="str">
        <f>IF(C1572=TRUE,_xlfn.XLOOKUP(Tabla135[[#This Row],[Id Riesgo]],Tabla13[Id Riesgo],Tabla13[Porcentaje Impacto],"",1),"")</f>
        <v/>
      </c>
      <c r="F1572" s="290" t="s">
        <v>288</v>
      </c>
      <c r="G1572" s="415" t="b">
        <f>_xlfn.XLOOKUP(F1572,Tabla13[Id Riesgo],Tabla13[Registro diligenciado],FALSE,1)</f>
        <v>0</v>
      </c>
      <c r="H1572" s="290" t="str">
        <f>IF(G1572,_xlfn.XLOOKUP(F1572,Tabla6[Id Riesgo],Tabla6[DESCRIPCIÓN DEL RIESGO],FALSE,1),"")</f>
        <v/>
      </c>
      <c r="I1572" s="327" t="str">
        <f>_xlfn.XLOOKUP(Tabla135[[#This Row],[Id Riesgo]],Tabla13[Id Riesgo],Tabla13[Probabilidad])</f>
        <v/>
      </c>
      <c r="J1572" s="327" t="str">
        <f>_xlfn.XLOOKUP(Tabla135[[#This Row],[Id Riesgo]],Tabla13[Id Riesgo],Tabla13[Porcentaje Impacto],"",1)</f>
        <v/>
      </c>
      <c r="K1572" s="311">
        <v>1</v>
      </c>
      <c r="L1572" s="314"/>
      <c r="M1572" s="314"/>
      <c r="N1572" s="314"/>
      <c r="O1572" s="295"/>
      <c r="P1572" s="314"/>
      <c r="Q1572" s="328" t="str">
        <f>_xlfn.TEXTJOIN(" ",TRUE,Tabla135[[#This Row],[Actividad - Acción ¿Qué?
Inicia con verbo]],Tabla135[[#This Row],[Complemento
(Observaciones o desviaciones)]])</f>
        <v/>
      </c>
      <c r="R1572" s="295"/>
      <c r="S1572" s="327" t="str">
        <f>_xlfn.XLOOKUP(Tabla135[[#This Row],[Tipo de control]],Tabla7[Tipo de control],Tabla7[Peso],"",1)</f>
        <v/>
      </c>
      <c r="T1572" s="290" t="str">
        <f>_xlfn.XLOOKUP(Tabla135[[#This Row],[Tipo de control]],Tabla7[Tipo de control],Tabla7[Afectación matriz],"",1)</f>
        <v/>
      </c>
      <c r="U1572" s="295"/>
      <c r="V1572" s="327" t="str">
        <f>_xlfn.XLOOKUP(Tabla135[[#This Row],[Implementación]],Tabla11[Implementación],Tabla11[Peso],"",1)</f>
        <v/>
      </c>
      <c r="W1572" s="295"/>
      <c r="X1572" s="295"/>
      <c r="Y1572" s="295"/>
      <c r="Z1572" s="295"/>
      <c r="AA1572" s="310" t="str">
        <f>IFERROR(Tabla135[[#This Row],[Peso del control]]+Tabla135[[#This Row],[Peso de la implementación]],"")</f>
        <v/>
      </c>
      <c r="AB1572" s="310" t="str" cm="1">
        <f t="array" ref="AB1572">IFERROR(IF(Tabla135[[#This Row],[Registro diligenciado]]=TRUE,_xlfn.IFS(AND(Tabla135[[#This Row],[No. de Control]]=1,Tabla135[[#This Row],[Desplazamiento en la Matriz]]="Probabilidad"),D1572-(D1572*Tabla135[[#This Row],[Valor del control]]),AND(Tabla135[[#This Row],[No. de Control]]&gt;1,Tabla135[[#This Row],[Desplazamiento en la Matriz]]="Probabilidad"),AB1571-(AB1571*Tabla135[[#This Row],[Valor del control]]),AND(Tabla135[[#This Row],[No. de Control]]=1,Tabla135[[#This Row],[Desplazamiento en la Matriz]]="Impacto"),D1572,AND(Tabla135[[#This Row],[No. de Control]]&gt;1,Tabla135[[#This Row],[Desplazamiento en la Matriz]]="Impacto"),AB1571),""),"")</f>
        <v/>
      </c>
      <c r="AC1572" s="310" t="str" cm="1">
        <f t="array" ref="AC1572">IFERROR(IF(Tabla135[[#This Row],[Registro diligenciado]]=TRUE,_xlfn.IFS(AND(Tabla135[[#This Row],[No. de Control]]=1,Tabla135[[#This Row],[Desplazamiento en la Matriz]]="Impacto"),E1572-(E1572*Tabla135[[#This Row],[Valor del control]]),AND(Tabla135[[#This Row],[No. de Control]]&gt;1,Tabla135[[#This Row],[Desplazamiento en la Matriz]]="Impacto"),AC1571-(AC1571*Tabla135[[#This Row],[Valor del control]]),AND(Tabla135[[#This Row],[No. de Control]]=1,Tabla135[[#This Row],[Desplazamiento en la Matriz]]="Probabilidad"),E1572,AND(Tabla135[[#This Row],[No. de Control]]&gt;1,Tabla135[[#This Row],[Desplazamiento en la Matriz]]="Probabilidad"),AC1571),""),"")</f>
        <v/>
      </c>
      <c r="AD1572" s="310">
        <f>IFERROR(_xlfn.MINIFS(Tabla135[Probabilidad residual],Tabla135[Id Riesgo],Tabla135[[#This Row],[Id Riesgo]]),"")</f>
        <v>0</v>
      </c>
      <c r="AE1572" s="310">
        <f>IFERROR(_xlfn.MINIFS(Tabla135[Impacto residual],Tabla135[Id Riesgo],Tabla135[[#This Row],[Id Riesgo]]),"")</f>
        <v>0</v>
      </c>
      <c r="AF1572" s="310" t="str" cm="1">
        <f t="array" ref="AF157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72" s="310" t="str" cm="1">
        <f t="array" ref="AG157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7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72" s="213"/>
      <c r="AJ1572" s="727">
        <f>_xlfn.MINIFS(Tabla135[Probabilidad residual],Tabla135[Id Riesgo],Tabla135[[#This Row],[Id Riesgo]])</f>
        <v>0</v>
      </c>
      <c r="AK1572" s="727">
        <f>_xlfn.MINIFS(Tabla135[Impacto residual],Tabla135[Id Riesgo],Tabla135[[#This Row],[Id Riesgo]])</f>
        <v>0</v>
      </c>
      <c r="AL1572" s="727" t="str" cm="1">
        <f t="array" ref="AL1572">IFERROR(_xlfn.IFS(AND(AJ1572&gt;=CONFIGURACIÓN!$BF$6,AJ1572&lt;=CONFIGURACIÓN!$BG$6),CONFIGURACIÓN!$BE$6,AND(AJ1572&gt;=CONFIGURACIÓN!$BF$7,AJ1572&lt;=CONFIGURACIÓN!$BG$7),CONFIGURACIÓN!$BE$7,AND(AJ1572&gt;=CONFIGURACIÓN!$BF$8,AJ1572&lt;=CONFIGURACIÓN!$BG$8),CONFIGURACIÓN!$BE$8,AND(AJ1572&gt;=CONFIGURACIÓN!$BF$9,AJ1572&lt;=CONFIGURACIÓN!$BG$9),CONFIGURACIÓN!$BE$9,AND(AJ1572&gt;=CONFIGURACIÓN!$BF$10,AJ1572&lt;=CONFIGURACIÓN!$BG$10),CONFIGURACIÓN!$BE$10),"")</f>
        <v/>
      </c>
      <c r="AM1572" s="727" t="str" cm="1">
        <f t="array" ref="AM1572">IFERROR(_xlfn.IFS(AND(AK1572&gt;=CONFIGURACIÓN!$BJ$6,AK1572&lt;=CONFIGURACIÓN!$BK$6),CONFIGURACIÓN!$BI$6,AND(AK1572&gt;=CONFIGURACIÓN!$BJ$7,AK1572&lt;=CONFIGURACIÓN!$BK$7),CONFIGURACIÓN!$BI$7,AND(AK1572&gt;=CONFIGURACIÓN!$BJ$8,AK1572&lt;=CONFIGURACIÓN!$BK$8),CONFIGURACIÓN!$BI$8,AND(AK1572&gt;=CONFIGURACIÓN!$BJ$9,AK1572&lt;=CONFIGURACIÓN!$BK$9),CONFIGURACIÓN!$BI$9,AND(AK1572&gt;=CONFIGURACIÓN!$BJ$10,AK1572&lt;=CONFIGURACIÓN!$BK$10),CONFIGURACIÓN!$BI$10),"")</f>
        <v/>
      </c>
      <c r="AN1572" s="213"/>
      <c r="AO1572" s="213"/>
      <c r="AP1572" s="213"/>
      <c r="AQ1572" s="213"/>
      <c r="AR1572" s="213"/>
      <c r="AS1572" s="213"/>
      <c r="AT1572" s="213"/>
      <c r="AU1572" s="213"/>
      <c r="AV1572" s="213"/>
      <c r="AW1572" s="213"/>
      <c r="AX1572" s="213"/>
      <c r="AY1572" s="213"/>
    </row>
    <row r="1573" spans="1:51" ht="14.6" x14ac:dyDescent="0.4">
      <c r="A1573" s="735" t="str">
        <f>Tabla135[[#This Row],[Id Riesgo]]</f>
        <v>RC157</v>
      </c>
      <c r="B1573" s="736" t="str">
        <f>Tabla135[[#This Row],[Riesgo]]</f>
        <v/>
      </c>
      <c r="C1573" s="742" t="b">
        <f>Tabla135[[#This Row],[Identificado en paso 1 y 2?]]</f>
        <v>0</v>
      </c>
      <c r="D1573" s="727" t="str">
        <f>_xlfn.XLOOKUP(Tabla135[[#This Row],[Id Riesgo]],Tabla13[Id Riesgo],Tabla13[Probabilidad],"",1)</f>
        <v/>
      </c>
      <c r="E1573" s="727" t="str">
        <f>IF(C1573=TRUE,_xlfn.XLOOKUP(Tabla135[[#This Row],[Id Riesgo]],Tabla13[Id Riesgo],Tabla13[Porcentaje Impacto],"",1),"")</f>
        <v/>
      </c>
      <c r="F1573" s="290" t="str">
        <f t="shared" ref="F1573:F1581" si="156">F1572</f>
        <v>RC157</v>
      </c>
      <c r="G1573" s="415" t="b">
        <f>_xlfn.XLOOKUP(F1573,Tabla13[Id Riesgo],Tabla13[Registro diligenciado],FALSE,1)</f>
        <v>0</v>
      </c>
      <c r="H1573" s="290" t="str">
        <f>IF(G1573,_xlfn.XLOOKUP(F1573,Tabla6[Id Riesgo],Tabla6[DESCRIPCIÓN DEL RIESGO],FALSE,1),"")</f>
        <v/>
      </c>
      <c r="I1573" s="327" t="str">
        <f>_xlfn.XLOOKUP(Tabla135[[#This Row],[Id Riesgo]],Tabla13[Id Riesgo],Tabla13[Probabilidad])</f>
        <v/>
      </c>
      <c r="J1573" s="327" t="str">
        <f>_xlfn.XLOOKUP(Tabla135[[#This Row],[Id Riesgo]],Tabla13[Id Riesgo],Tabla13[Porcentaje Impacto],"",1)</f>
        <v/>
      </c>
      <c r="K1573" s="311">
        <v>2</v>
      </c>
      <c r="L1573" s="314"/>
      <c r="M1573" s="314"/>
      <c r="N1573" s="314"/>
      <c r="O1573" s="295"/>
      <c r="P1573" s="314"/>
      <c r="Q1573" s="328" t="str">
        <f>_xlfn.TEXTJOIN(" ",TRUE,Tabla135[[#This Row],[Actividad - Acción ¿Qué?
Inicia con verbo]],Tabla135[[#This Row],[Complemento
(Observaciones o desviaciones)]])</f>
        <v/>
      </c>
      <c r="R1573" s="295"/>
      <c r="S1573" s="327" t="str">
        <f>_xlfn.XLOOKUP(Tabla135[[#This Row],[Tipo de control]],Tabla7[Tipo de control],Tabla7[Peso],"",1)</f>
        <v/>
      </c>
      <c r="T1573" s="290" t="str">
        <f>_xlfn.XLOOKUP(Tabla135[[#This Row],[Tipo de control]],Tabla7[Tipo de control],Tabla7[Afectación matriz],"",1)</f>
        <v/>
      </c>
      <c r="U1573" s="295"/>
      <c r="V1573" s="327" t="str">
        <f>_xlfn.XLOOKUP(Tabla135[[#This Row],[Implementación]],Tabla11[Implementación],Tabla11[Peso],"",1)</f>
        <v/>
      </c>
      <c r="W1573" s="295"/>
      <c r="X1573" s="295"/>
      <c r="Y1573" s="295"/>
      <c r="Z1573" s="295"/>
      <c r="AA1573" s="310" t="str">
        <f>IFERROR(Tabla135[[#This Row],[Peso del control]]+Tabla135[[#This Row],[Peso de la implementación]],"")</f>
        <v/>
      </c>
      <c r="AB1573" s="310" t="str" cm="1">
        <f t="array" ref="AB1573">IFERROR(IF(Tabla135[[#This Row],[Registro diligenciado]]=TRUE,_xlfn.IFS(AND(Tabla135[[#This Row],[No. de Control]]=1,Tabla135[[#This Row],[Desplazamiento en la Matriz]]="Probabilidad"),D1573-(D1573*Tabla135[[#This Row],[Valor del control]]),AND(Tabla135[[#This Row],[No. de Control]]&gt;1,Tabla135[[#This Row],[Desplazamiento en la Matriz]]="Probabilidad"),AB1572-(AB1572*Tabla135[[#This Row],[Valor del control]]),AND(Tabla135[[#This Row],[No. de Control]]=1,Tabla135[[#This Row],[Desplazamiento en la Matriz]]="Impacto"),D1573,AND(Tabla135[[#This Row],[No. de Control]]&gt;1,Tabla135[[#This Row],[Desplazamiento en la Matriz]]="Impacto"),AB1572),""),"")</f>
        <v/>
      </c>
      <c r="AC1573" s="310" t="str" cm="1">
        <f t="array" ref="AC1573">IFERROR(IF(Tabla135[[#This Row],[Registro diligenciado]]=TRUE,_xlfn.IFS(AND(Tabla135[[#This Row],[No. de Control]]=1,Tabla135[[#This Row],[Desplazamiento en la Matriz]]="Impacto"),E1573-(E1573*Tabla135[[#This Row],[Valor del control]]),AND(Tabla135[[#This Row],[No. de Control]]&gt;1,Tabla135[[#This Row],[Desplazamiento en la Matriz]]="Impacto"),AC1572-(AC1572*Tabla135[[#This Row],[Valor del control]]),AND(Tabla135[[#This Row],[No. de Control]]=1,Tabla135[[#This Row],[Desplazamiento en la Matriz]]="Probabilidad"),E1573,AND(Tabla135[[#This Row],[No. de Control]]&gt;1,Tabla135[[#This Row],[Desplazamiento en la Matriz]]="Probabilidad"),AC1572),""),"")</f>
        <v/>
      </c>
      <c r="AD1573" s="310">
        <f>IFERROR(_xlfn.MINIFS(Tabla135[Probabilidad residual],Tabla135[Id Riesgo],Tabla135[[#This Row],[Id Riesgo]]),"")</f>
        <v>0</v>
      </c>
      <c r="AE1573" s="310">
        <f>IFERROR(_xlfn.MINIFS(Tabla135[Impacto residual],Tabla135[Id Riesgo],Tabla135[[#This Row],[Id Riesgo]]),"")</f>
        <v>0</v>
      </c>
      <c r="AF1573" s="310" t="str" cm="1">
        <f t="array" ref="AF157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73" s="310" t="str" cm="1">
        <f t="array" ref="AG157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7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73" s="213"/>
      <c r="AJ1573" s="727">
        <f>_xlfn.MINIFS(Tabla135[Probabilidad residual],Tabla135[Id Riesgo],Tabla135[[#This Row],[Id Riesgo]])</f>
        <v>0</v>
      </c>
      <c r="AK1573" s="727">
        <f>_xlfn.MINIFS(Tabla135[Impacto residual],Tabla135[Id Riesgo],Tabla135[[#This Row],[Id Riesgo]])</f>
        <v>0</v>
      </c>
      <c r="AL1573" s="727"/>
      <c r="AM1573" s="727"/>
      <c r="AN1573" s="213"/>
      <c r="AO1573" s="213"/>
      <c r="AP1573" s="213"/>
      <c r="AQ1573" s="213"/>
      <c r="AR1573" s="213"/>
      <c r="AS1573" s="213"/>
      <c r="AT1573" s="213"/>
      <c r="AU1573" s="213"/>
      <c r="AV1573" s="213"/>
      <c r="AW1573" s="213"/>
      <c r="AX1573" s="213"/>
      <c r="AY1573" s="213"/>
    </row>
    <row r="1574" spans="1:51" ht="14.6" x14ac:dyDescent="0.4">
      <c r="A1574" s="735" t="str">
        <f>Tabla135[[#This Row],[Id Riesgo]]</f>
        <v>RC157</v>
      </c>
      <c r="B1574" s="736" t="str">
        <f>Tabla135[[#This Row],[Riesgo]]</f>
        <v/>
      </c>
      <c r="C1574" s="742" t="b">
        <f>Tabla135[[#This Row],[Identificado en paso 1 y 2?]]</f>
        <v>0</v>
      </c>
      <c r="D1574" s="727" t="str">
        <f>_xlfn.XLOOKUP(Tabla135[[#This Row],[Id Riesgo]],Tabla13[Id Riesgo],Tabla13[Probabilidad],"",1)</f>
        <v/>
      </c>
      <c r="E1574" s="727" t="str">
        <f>IF(C1574=TRUE,_xlfn.XLOOKUP(Tabla135[[#This Row],[Id Riesgo]],Tabla13[Id Riesgo],Tabla13[Porcentaje Impacto],"",1),"")</f>
        <v/>
      </c>
      <c r="F1574" s="290" t="str">
        <f t="shared" si="156"/>
        <v>RC157</v>
      </c>
      <c r="G1574" s="415" t="b">
        <f>_xlfn.XLOOKUP(F1574,Tabla13[Id Riesgo],Tabla13[Registro diligenciado],FALSE,1)</f>
        <v>0</v>
      </c>
      <c r="H1574" s="290" t="str">
        <f>IF(G1574,_xlfn.XLOOKUP(F1574,Tabla6[Id Riesgo],Tabla6[DESCRIPCIÓN DEL RIESGO],FALSE,1),"")</f>
        <v/>
      </c>
      <c r="I1574" s="327" t="str">
        <f>_xlfn.XLOOKUP(Tabla135[[#This Row],[Id Riesgo]],Tabla13[Id Riesgo],Tabla13[Probabilidad])</f>
        <v/>
      </c>
      <c r="J1574" s="327" t="str">
        <f>_xlfn.XLOOKUP(Tabla135[[#This Row],[Id Riesgo]],Tabla13[Id Riesgo],Tabla13[Porcentaje Impacto],"",1)</f>
        <v/>
      </c>
      <c r="K1574" s="311">
        <v>3</v>
      </c>
      <c r="L1574" s="314"/>
      <c r="M1574" s="314"/>
      <c r="N1574" s="314"/>
      <c r="O1574" s="295"/>
      <c r="P1574" s="314"/>
      <c r="Q1574" s="328" t="str">
        <f>_xlfn.TEXTJOIN(" ",TRUE,Tabla135[[#This Row],[Actividad - Acción ¿Qué?
Inicia con verbo]],Tabla135[[#This Row],[Complemento
(Observaciones o desviaciones)]])</f>
        <v/>
      </c>
      <c r="R1574" s="295"/>
      <c r="S1574" s="327" t="str">
        <f>_xlfn.XLOOKUP(Tabla135[[#This Row],[Tipo de control]],Tabla7[Tipo de control],Tabla7[Peso],"",1)</f>
        <v/>
      </c>
      <c r="T1574" s="290" t="str">
        <f>_xlfn.XLOOKUP(Tabla135[[#This Row],[Tipo de control]],Tabla7[Tipo de control],Tabla7[Afectación matriz],"",1)</f>
        <v/>
      </c>
      <c r="U1574" s="295"/>
      <c r="V1574" s="327" t="str">
        <f>_xlfn.XLOOKUP(Tabla135[[#This Row],[Implementación]],Tabla11[Implementación],Tabla11[Peso],"",1)</f>
        <v/>
      </c>
      <c r="W1574" s="295"/>
      <c r="X1574" s="295"/>
      <c r="Y1574" s="295"/>
      <c r="Z1574" s="295"/>
      <c r="AA1574" s="310" t="str">
        <f>IFERROR(Tabla135[[#This Row],[Peso del control]]+Tabla135[[#This Row],[Peso de la implementación]],"")</f>
        <v/>
      </c>
      <c r="AB1574" s="310" t="str" cm="1">
        <f t="array" ref="AB1574">IFERROR(IF(Tabla135[[#This Row],[Registro diligenciado]]=TRUE,_xlfn.IFS(AND(Tabla135[[#This Row],[No. de Control]]=1,Tabla135[[#This Row],[Desplazamiento en la Matriz]]="Probabilidad"),D1574-(D1574*Tabla135[[#This Row],[Valor del control]]),AND(Tabla135[[#This Row],[No. de Control]]&gt;1,Tabla135[[#This Row],[Desplazamiento en la Matriz]]="Probabilidad"),AB1573-(AB1573*Tabla135[[#This Row],[Valor del control]]),AND(Tabla135[[#This Row],[No. de Control]]=1,Tabla135[[#This Row],[Desplazamiento en la Matriz]]="Impacto"),D1574,AND(Tabla135[[#This Row],[No. de Control]]&gt;1,Tabla135[[#This Row],[Desplazamiento en la Matriz]]="Impacto"),AB1573),""),"")</f>
        <v/>
      </c>
      <c r="AC1574" s="310" t="str" cm="1">
        <f t="array" ref="AC1574">IFERROR(IF(Tabla135[[#This Row],[Registro diligenciado]]=TRUE,_xlfn.IFS(AND(Tabla135[[#This Row],[No. de Control]]=1,Tabla135[[#This Row],[Desplazamiento en la Matriz]]="Impacto"),E1574-(E1574*Tabla135[[#This Row],[Valor del control]]),AND(Tabla135[[#This Row],[No. de Control]]&gt;1,Tabla135[[#This Row],[Desplazamiento en la Matriz]]="Impacto"),AC1573-(AC1573*Tabla135[[#This Row],[Valor del control]]),AND(Tabla135[[#This Row],[No. de Control]]=1,Tabla135[[#This Row],[Desplazamiento en la Matriz]]="Probabilidad"),E1574,AND(Tabla135[[#This Row],[No. de Control]]&gt;1,Tabla135[[#This Row],[Desplazamiento en la Matriz]]="Probabilidad"),AC1573),""),"")</f>
        <v/>
      </c>
      <c r="AD1574" s="310">
        <f>IFERROR(_xlfn.MINIFS(Tabla135[Probabilidad residual],Tabla135[Id Riesgo],Tabla135[[#This Row],[Id Riesgo]]),"")</f>
        <v>0</v>
      </c>
      <c r="AE1574" s="310">
        <f>IFERROR(_xlfn.MINIFS(Tabla135[Impacto residual],Tabla135[Id Riesgo],Tabla135[[#This Row],[Id Riesgo]]),"")</f>
        <v>0</v>
      </c>
      <c r="AF1574" s="310" t="str" cm="1">
        <f t="array" ref="AF157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74" s="310" t="str" cm="1">
        <f t="array" ref="AG157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7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74" s="213"/>
      <c r="AJ1574" s="727">
        <f>_xlfn.MINIFS(Tabla135[Probabilidad residual],Tabla135[Id Riesgo],Tabla135[[#This Row],[Id Riesgo]])</f>
        <v>0</v>
      </c>
      <c r="AK1574" s="727">
        <f>_xlfn.MINIFS(Tabla135[Impacto residual],Tabla135[Id Riesgo],Tabla135[[#This Row],[Id Riesgo]])</f>
        <v>0</v>
      </c>
      <c r="AL1574" s="727"/>
      <c r="AM1574" s="727"/>
      <c r="AN1574" s="213"/>
      <c r="AO1574" s="213"/>
      <c r="AP1574" s="213"/>
      <c r="AQ1574" s="213"/>
      <c r="AR1574" s="213"/>
      <c r="AS1574" s="213"/>
      <c r="AT1574" s="213"/>
      <c r="AU1574" s="213"/>
      <c r="AV1574" s="213"/>
      <c r="AW1574" s="213"/>
      <c r="AX1574" s="213"/>
      <c r="AY1574" s="213"/>
    </row>
    <row r="1575" spans="1:51" ht="14.6" x14ac:dyDescent="0.4">
      <c r="A1575" s="735" t="str">
        <f>Tabla135[[#This Row],[Id Riesgo]]</f>
        <v>RC157</v>
      </c>
      <c r="B1575" s="736" t="str">
        <f>Tabla135[[#This Row],[Riesgo]]</f>
        <v/>
      </c>
      <c r="C1575" s="742" t="b">
        <f>Tabla135[[#This Row],[Identificado en paso 1 y 2?]]</f>
        <v>0</v>
      </c>
      <c r="D1575" s="727" t="str">
        <f>_xlfn.XLOOKUP(Tabla135[[#This Row],[Id Riesgo]],Tabla13[Id Riesgo],Tabla13[Probabilidad],"",1)</f>
        <v/>
      </c>
      <c r="E1575" s="727" t="str">
        <f>IF(C1575=TRUE,_xlfn.XLOOKUP(Tabla135[[#This Row],[Id Riesgo]],Tabla13[Id Riesgo],Tabla13[Porcentaje Impacto],"",1),"")</f>
        <v/>
      </c>
      <c r="F1575" s="290" t="str">
        <f t="shared" si="156"/>
        <v>RC157</v>
      </c>
      <c r="G1575" s="415" t="b">
        <f>_xlfn.XLOOKUP(F1575,Tabla13[Id Riesgo],Tabla13[Registro diligenciado],FALSE,1)</f>
        <v>0</v>
      </c>
      <c r="H1575" s="290" t="str">
        <f>IF(G1575,_xlfn.XLOOKUP(F1575,Tabla6[Id Riesgo],Tabla6[DESCRIPCIÓN DEL RIESGO],FALSE,1),"")</f>
        <v/>
      </c>
      <c r="I1575" s="327" t="str">
        <f>_xlfn.XLOOKUP(Tabla135[[#This Row],[Id Riesgo]],Tabla13[Id Riesgo],Tabla13[Probabilidad])</f>
        <v/>
      </c>
      <c r="J1575" s="327" t="str">
        <f>_xlfn.XLOOKUP(Tabla135[[#This Row],[Id Riesgo]],Tabla13[Id Riesgo],Tabla13[Porcentaje Impacto],"",1)</f>
        <v/>
      </c>
      <c r="K1575" s="311">
        <v>4</v>
      </c>
      <c r="L1575" s="314"/>
      <c r="M1575" s="314"/>
      <c r="N1575" s="314"/>
      <c r="O1575" s="295"/>
      <c r="P1575" s="314"/>
      <c r="Q1575" s="328" t="str">
        <f>_xlfn.TEXTJOIN(" ",TRUE,Tabla135[[#This Row],[Actividad - Acción ¿Qué?
Inicia con verbo]],Tabla135[[#This Row],[Complemento
(Observaciones o desviaciones)]])</f>
        <v/>
      </c>
      <c r="R1575" s="295"/>
      <c r="S1575" s="327" t="str">
        <f>_xlfn.XLOOKUP(Tabla135[[#This Row],[Tipo de control]],Tabla7[Tipo de control],Tabla7[Peso],"",1)</f>
        <v/>
      </c>
      <c r="T1575" s="290" t="str">
        <f>_xlfn.XLOOKUP(Tabla135[[#This Row],[Tipo de control]],Tabla7[Tipo de control],Tabla7[Afectación matriz],"",1)</f>
        <v/>
      </c>
      <c r="U1575" s="295"/>
      <c r="V1575" s="327" t="str">
        <f>_xlfn.XLOOKUP(Tabla135[[#This Row],[Implementación]],Tabla11[Implementación],Tabla11[Peso],"",1)</f>
        <v/>
      </c>
      <c r="W1575" s="295"/>
      <c r="X1575" s="295"/>
      <c r="Y1575" s="295"/>
      <c r="Z1575" s="295"/>
      <c r="AA1575" s="310" t="str">
        <f>IFERROR(Tabla135[[#This Row],[Peso del control]]+Tabla135[[#This Row],[Peso de la implementación]],"")</f>
        <v/>
      </c>
      <c r="AB1575" s="310" t="str" cm="1">
        <f t="array" ref="AB1575">IFERROR(IF(Tabla135[[#This Row],[Registro diligenciado]]=TRUE,_xlfn.IFS(AND(Tabla135[[#This Row],[No. de Control]]=1,Tabla135[[#This Row],[Desplazamiento en la Matriz]]="Probabilidad"),D1575-(D1575*Tabla135[[#This Row],[Valor del control]]),AND(Tabla135[[#This Row],[No. de Control]]&gt;1,Tabla135[[#This Row],[Desplazamiento en la Matriz]]="Probabilidad"),AB1574-(AB1574*Tabla135[[#This Row],[Valor del control]]),AND(Tabla135[[#This Row],[No. de Control]]=1,Tabla135[[#This Row],[Desplazamiento en la Matriz]]="Impacto"),D1575,AND(Tabla135[[#This Row],[No. de Control]]&gt;1,Tabla135[[#This Row],[Desplazamiento en la Matriz]]="Impacto"),AB1574),""),"")</f>
        <v/>
      </c>
      <c r="AC1575" s="310" t="str" cm="1">
        <f t="array" ref="AC1575">IFERROR(IF(Tabla135[[#This Row],[Registro diligenciado]]=TRUE,_xlfn.IFS(AND(Tabla135[[#This Row],[No. de Control]]=1,Tabla135[[#This Row],[Desplazamiento en la Matriz]]="Impacto"),E1575-(E1575*Tabla135[[#This Row],[Valor del control]]),AND(Tabla135[[#This Row],[No. de Control]]&gt;1,Tabla135[[#This Row],[Desplazamiento en la Matriz]]="Impacto"),AC1574-(AC1574*Tabla135[[#This Row],[Valor del control]]),AND(Tabla135[[#This Row],[No. de Control]]=1,Tabla135[[#This Row],[Desplazamiento en la Matriz]]="Probabilidad"),E1575,AND(Tabla135[[#This Row],[No. de Control]]&gt;1,Tabla135[[#This Row],[Desplazamiento en la Matriz]]="Probabilidad"),AC1574),""),"")</f>
        <v/>
      </c>
      <c r="AD1575" s="310">
        <f>IFERROR(_xlfn.MINIFS(Tabla135[Probabilidad residual],Tabla135[Id Riesgo],Tabla135[[#This Row],[Id Riesgo]]),"")</f>
        <v>0</v>
      </c>
      <c r="AE1575" s="310">
        <f>IFERROR(_xlfn.MINIFS(Tabla135[Impacto residual],Tabla135[Id Riesgo],Tabla135[[#This Row],[Id Riesgo]]),"")</f>
        <v>0</v>
      </c>
      <c r="AF1575" s="310" t="str" cm="1">
        <f t="array" ref="AF157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75" s="310" t="str" cm="1">
        <f t="array" ref="AG157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7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75" s="213"/>
      <c r="AJ1575" s="727">
        <f>_xlfn.MINIFS(Tabla135[Probabilidad residual],Tabla135[Id Riesgo],Tabla135[[#This Row],[Id Riesgo]])</f>
        <v>0</v>
      </c>
      <c r="AK1575" s="727">
        <f>_xlfn.MINIFS(Tabla135[Impacto residual],Tabla135[Id Riesgo],Tabla135[[#This Row],[Id Riesgo]])</f>
        <v>0</v>
      </c>
      <c r="AL1575" s="727"/>
      <c r="AM1575" s="727"/>
      <c r="AN1575" s="213"/>
      <c r="AO1575" s="213"/>
      <c r="AP1575" s="213"/>
      <c r="AQ1575" s="213"/>
      <c r="AR1575" s="213"/>
      <c r="AS1575" s="213"/>
      <c r="AT1575" s="213"/>
      <c r="AU1575" s="213"/>
      <c r="AV1575" s="213"/>
      <c r="AW1575" s="213"/>
      <c r="AX1575" s="213"/>
      <c r="AY1575" s="213"/>
    </row>
    <row r="1576" spans="1:51" ht="14.6" x14ac:dyDescent="0.4">
      <c r="A1576" s="735" t="str">
        <f>Tabla135[[#This Row],[Id Riesgo]]</f>
        <v>RC157</v>
      </c>
      <c r="B1576" s="736" t="str">
        <f>Tabla135[[#This Row],[Riesgo]]</f>
        <v/>
      </c>
      <c r="C1576" s="742" t="b">
        <f>Tabla135[[#This Row],[Identificado en paso 1 y 2?]]</f>
        <v>0</v>
      </c>
      <c r="D1576" s="727" t="str">
        <f>_xlfn.XLOOKUP(Tabla135[[#This Row],[Id Riesgo]],Tabla13[Id Riesgo],Tabla13[Probabilidad],"",1)</f>
        <v/>
      </c>
      <c r="E1576" s="727" t="str">
        <f>IF(C1576=TRUE,_xlfn.XLOOKUP(Tabla135[[#This Row],[Id Riesgo]],Tabla13[Id Riesgo],Tabla13[Porcentaje Impacto],"",1),"")</f>
        <v/>
      </c>
      <c r="F1576" s="290" t="str">
        <f t="shared" si="156"/>
        <v>RC157</v>
      </c>
      <c r="G1576" s="415" t="b">
        <f>_xlfn.XLOOKUP(F1576,Tabla13[Id Riesgo],Tabla13[Registro diligenciado],FALSE,1)</f>
        <v>0</v>
      </c>
      <c r="H1576" s="290" t="str">
        <f>IF(G1576,_xlfn.XLOOKUP(F1576,Tabla6[Id Riesgo],Tabla6[DESCRIPCIÓN DEL RIESGO],FALSE,1),"")</f>
        <v/>
      </c>
      <c r="I1576" s="327" t="str">
        <f>_xlfn.XLOOKUP(Tabla135[[#This Row],[Id Riesgo]],Tabla13[Id Riesgo],Tabla13[Probabilidad])</f>
        <v/>
      </c>
      <c r="J1576" s="327" t="str">
        <f>_xlfn.XLOOKUP(Tabla135[[#This Row],[Id Riesgo]],Tabla13[Id Riesgo],Tabla13[Porcentaje Impacto],"",1)</f>
        <v/>
      </c>
      <c r="K1576" s="311">
        <v>5</v>
      </c>
      <c r="L1576" s="314"/>
      <c r="M1576" s="314"/>
      <c r="N1576" s="314"/>
      <c r="O1576" s="295"/>
      <c r="P1576" s="314"/>
      <c r="Q1576" s="328" t="str">
        <f>_xlfn.TEXTJOIN(" ",TRUE,Tabla135[[#This Row],[Actividad - Acción ¿Qué?
Inicia con verbo]],Tabla135[[#This Row],[Complemento
(Observaciones o desviaciones)]])</f>
        <v/>
      </c>
      <c r="R1576" s="295"/>
      <c r="S1576" s="327" t="str">
        <f>_xlfn.XLOOKUP(Tabla135[[#This Row],[Tipo de control]],Tabla7[Tipo de control],Tabla7[Peso],"",1)</f>
        <v/>
      </c>
      <c r="T1576" s="290" t="str">
        <f>_xlfn.XLOOKUP(Tabla135[[#This Row],[Tipo de control]],Tabla7[Tipo de control],Tabla7[Afectación matriz],"",1)</f>
        <v/>
      </c>
      <c r="U1576" s="295"/>
      <c r="V1576" s="327" t="str">
        <f>_xlfn.XLOOKUP(Tabla135[[#This Row],[Implementación]],Tabla11[Implementación],Tabla11[Peso],"",1)</f>
        <v/>
      </c>
      <c r="W1576" s="295"/>
      <c r="X1576" s="295"/>
      <c r="Y1576" s="295"/>
      <c r="Z1576" s="295"/>
      <c r="AA1576" s="310" t="str">
        <f>IFERROR(Tabla135[[#This Row],[Peso del control]]+Tabla135[[#This Row],[Peso de la implementación]],"")</f>
        <v/>
      </c>
      <c r="AB1576" s="310" t="str" cm="1">
        <f t="array" ref="AB1576">IFERROR(IF(Tabla135[[#This Row],[Registro diligenciado]]=TRUE,_xlfn.IFS(AND(Tabla135[[#This Row],[No. de Control]]=1,Tabla135[[#This Row],[Desplazamiento en la Matriz]]="Probabilidad"),D1576-(D1576*Tabla135[[#This Row],[Valor del control]]),AND(Tabla135[[#This Row],[No. de Control]]&gt;1,Tabla135[[#This Row],[Desplazamiento en la Matriz]]="Probabilidad"),AB1575-(AB1575*Tabla135[[#This Row],[Valor del control]]),AND(Tabla135[[#This Row],[No. de Control]]=1,Tabla135[[#This Row],[Desplazamiento en la Matriz]]="Impacto"),D1576,AND(Tabla135[[#This Row],[No. de Control]]&gt;1,Tabla135[[#This Row],[Desplazamiento en la Matriz]]="Impacto"),AB1575),""),"")</f>
        <v/>
      </c>
      <c r="AC1576" s="310" t="str" cm="1">
        <f t="array" ref="AC1576">IFERROR(IF(Tabla135[[#This Row],[Registro diligenciado]]=TRUE,_xlfn.IFS(AND(Tabla135[[#This Row],[No. de Control]]=1,Tabla135[[#This Row],[Desplazamiento en la Matriz]]="Impacto"),E1576-(E1576*Tabla135[[#This Row],[Valor del control]]),AND(Tabla135[[#This Row],[No. de Control]]&gt;1,Tabla135[[#This Row],[Desplazamiento en la Matriz]]="Impacto"),AC1575-(AC1575*Tabla135[[#This Row],[Valor del control]]),AND(Tabla135[[#This Row],[No. de Control]]=1,Tabla135[[#This Row],[Desplazamiento en la Matriz]]="Probabilidad"),E1576,AND(Tabla135[[#This Row],[No. de Control]]&gt;1,Tabla135[[#This Row],[Desplazamiento en la Matriz]]="Probabilidad"),AC1575),""),"")</f>
        <v/>
      </c>
      <c r="AD1576" s="310">
        <f>IFERROR(_xlfn.MINIFS(Tabla135[Probabilidad residual],Tabla135[Id Riesgo],Tabla135[[#This Row],[Id Riesgo]]),"")</f>
        <v>0</v>
      </c>
      <c r="AE1576" s="310">
        <f>IFERROR(_xlfn.MINIFS(Tabla135[Impacto residual],Tabla135[Id Riesgo],Tabla135[[#This Row],[Id Riesgo]]),"")</f>
        <v>0</v>
      </c>
      <c r="AF1576" s="310" t="str" cm="1">
        <f t="array" ref="AF157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76" s="310" t="str" cm="1">
        <f t="array" ref="AG157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7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76" s="213"/>
      <c r="AJ1576" s="727">
        <f>_xlfn.MINIFS(Tabla135[Probabilidad residual],Tabla135[Id Riesgo],Tabla135[[#This Row],[Id Riesgo]])</f>
        <v>0</v>
      </c>
      <c r="AK1576" s="727">
        <f>_xlfn.MINIFS(Tabla135[Impacto residual],Tabla135[Id Riesgo],Tabla135[[#This Row],[Id Riesgo]])</f>
        <v>0</v>
      </c>
      <c r="AL1576" s="727"/>
      <c r="AM1576" s="727"/>
      <c r="AN1576" s="213"/>
      <c r="AO1576" s="213"/>
      <c r="AP1576" s="213"/>
      <c r="AQ1576" s="213"/>
      <c r="AR1576" s="213"/>
      <c r="AS1576" s="213"/>
      <c r="AT1576" s="213"/>
      <c r="AU1576" s="213"/>
      <c r="AV1576" s="213"/>
      <c r="AW1576" s="213"/>
      <c r="AX1576" s="213"/>
      <c r="AY1576" s="213"/>
    </row>
    <row r="1577" spans="1:51" ht="14.6" x14ac:dyDescent="0.4">
      <c r="A1577" s="735" t="str">
        <f>Tabla135[[#This Row],[Id Riesgo]]</f>
        <v>RC157</v>
      </c>
      <c r="B1577" s="736" t="str">
        <f>Tabla135[[#This Row],[Riesgo]]</f>
        <v/>
      </c>
      <c r="C1577" s="742" t="b">
        <f>Tabla135[[#This Row],[Identificado en paso 1 y 2?]]</f>
        <v>0</v>
      </c>
      <c r="D1577" s="727" t="str">
        <f>_xlfn.XLOOKUP(Tabla135[[#This Row],[Id Riesgo]],Tabla13[Id Riesgo],Tabla13[Probabilidad],"",1)</f>
        <v/>
      </c>
      <c r="E1577" s="727" t="str">
        <f>IF(C1577=TRUE,_xlfn.XLOOKUP(Tabla135[[#This Row],[Id Riesgo]],Tabla13[Id Riesgo],Tabla13[Porcentaje Impacto],"",1),"")</f>
        <v/>
      </c>
      <c r="F1577" s="290" t="str">
        <f t="shared" si="156"/>
        <v>RC157</v>
      </c>
      <c r="G1577" s="415" t="b">
        <f>_xlfn.XLOOKUP(F1577,Tabla13[Id Riesgo],Tabla13[Registro diligenciado],FALSE,1)</f>
        <v>0</v>
      </c>
      <c r="H1577" s="290" t="str">
        <f>IF(G1577,_xlfn.XLOOKUP(F1577,Tabla6[Id Riesgo],Tabla6[DESCRIPCIÓN DEL RIESGO],FALSE,1),"")</f>
        <v/>
      </c>
      <c r="I1577" s="327" t="str">
        <f>_xlfn.XLOOKUP(Tabla135[[#This Row],[Id Riesgo]],Tabla13[Id Riesgo],Tabla13[Probabilidad])</f>
        <v/>
      </c>
      <c r="J1577" s="327" t="str">
        <f>_xlfn.XLOOKUP(Tabla135[[#This Row],[Id Riesgo]],Tabla13[Id Riesgo],Tabla13[Porcentaje Impacto],"",1)</f>
        <v/>
      </c>
      <c r="K1577" s="311">
        <v>6</v>
      </c>
      <c r="L1577" s="314"/>
      <c r="M1577" s="314"/>
      <c r="N1577" s="314"/>
      <c r="O1577" s="295"/>
      <c r="P1577" s="314"/>
      <c r="Q1577" s="328" t="str">
        <f>_xlfn.TEXTJOIN(" ",TRUE,Tabla135[[#This Row],[Actividad - Acción ¿Qué?
Inicia con verbo]],Tabla135[[#This Row],[Complemento
(Observaciones o desviaciones)]])</f>
        <v/>
      </c>
      <c r="R1577" s="295"/>
      <c r="S1577" s="327" t="str">
        <f>_xlfn.XLOOKUP(Tabla135[[#This Row],[Tipo de control]],Tabla7[Tipo de control],Tabla7[Peso],"",1)</f>
        <v/>
      </c>
      <c r="T1577" s="290" t="str">
        <f>_xlfn.XLOOKUP(Tabla135[[#This Row],[Tipo de control]],Tabla7[Tipo de control],Tabla7[Afectación matriz],"",1)</f>
        <v/>
      </c>
      <c r="U1577" s="295"/>
      <c r="V1577" s="327" t="str">
        <f>_xlfn.XLOOKUP(Tabla135[[#This Row],[Implementación]],Tabla11[Implementación],Tabla11[Peso],"",1)</f>
        <v/>
      </c>
      <c r="W1577" s="295"/>
      <c r="X1577" s="295"/>
      <c r="Y1577" s="295"/>
      <c r="Z1577" s="295"/>
      <c r="AA1577" s="310" t="str">
        <f>IFERROR(Tabla135[[#This Row],[Peso del control]]+Tabla135[[#This Row],[Peso de la implementación]],"")</f>
        <v/>
      </c>
      <c r="AB1577" s="310" t="str" cm="1">
        <f t="array" ref="AB1577">IFERROR(IF(Tabla135[[#This Row],[Registro diligenciado]]=TRUE,_xlfn.IFS(AND(Tabla135[[#This Row],[No. de Control]]=1,Tabla135[[#This Row],[Desplazamiento en la Matriz]]="Probabilidad"),D1577-(D1577*Tabla135[[#This Row],[Valor del control]]),AND(Tabla135[[#This Row],[No. de Control]]&gt;1,Tabla135[[#This Row],[Desplazamiento en la Matriz]]="Probabilidad"),AB1576-(AB1576*Tabla135[[#This Row],[Valor del control]]),AND(Tabla135[[#This Row],[No. de Control]]=1,Tabla135[[#This Row],[Desplazamiento en la Matriz]]="Impacto"),D1577,AND(Tabla135[[#This Row],[No. de Control]]&gt;1,Tabla135[[#This Row],[Desplazamiento en la Matriz]]="Impacto"),AB1576),""),"")</f>
        <v/>
      </c>
      <c r="AC1577" s="310" t="str" cm="1">
        <f t="array" ref="AC1577">IFERROR(IF(Tabla135[[#This Row],[Registro diligenciado]]=TRUE,_xlfn.IFS(AND(Tabla135[[#This Row],[No. de Control]]=1,Tabla135[[#This Row],[Desplazamiento en la Matriz]]="Impacto"),E1577-(E1577*Tabla135[[#This Row],[Valor del control]]),AND(Tabla135[[#This Row],[No. de Control]]&gt;1,Tabla135[[#This Row],[Desplazamiento en la Matriz]]="Impacto"),AC1576-(AC1576*Tabla135[[#This Row],[Valor del control]]),AND(Tabla135[[#This Row],[No. de Control]]=1,Tabla135[[#This Row],[Desplazamiento en la Matriz]]="Probabilidad"),E1577,AND(Tabla135[[#This Row],[No. de Control]]&gt;1,Tabla135[[#This Row],[Desplazamiento en la Matriz]]="Probabilidad"),AC1576),""),"")</f>
        <v/>
      </c>
      <c r="AD1577" s="310">
        <f>IFERROR(_xlfn.MINIFS(Tabla135[Probabilidad residual],Tabla135[Id Riesgo],Tabla135[[#This Row],[Id Riesgo]]),"")</f>
        <v>0</v>
      </c>
      <c r="AE1577" s="310">
        <f>IFERROR(_xlfn.MINIFS(Tabla135[Impacto residual],Tabla135[Id Riesgo],Tabla135[[#This Row],[Id Riesgo]]),"")</f>
        <v>0</v>
      </c>
      <c r="AF1577" s="310" t="str" cm="1">
        <f t="array" ref="AF157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77" s="310" t="str" cm="1">
        <f t="array" ref="AG157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7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77" s="213"/>
      <c r="AJ1577" s="727">
        <f>_xlfn.MINIFS(Tabla135[Probabilidad residual],Tabla135[Id Riesgo],Tabla135[[#This Row],[Id Riesgo]])</f>
        <v>0</v>
      </c>
      <c r="AK1577" s="727">
        <f>_xlfn.MINIFS(Tabla135[Impacto residual],Tabla135[Id Riesgo],Tabla135[[#This Row],[Id Riesgo]])</f>
        <v>0</v>
      </c>
      <c r="AL1577" s="727"/>
      <c r="AM1577" s="727"/>
      <c r="AN1577" s="213"/>
      <c r="AO1577" s="213"/>
      <c r="AP1577" s="213"/>
      <c r="AQ1577" s="213"/>
      <c r="AR1577" s="213"/>
      <c r="AS1577" s="213"/>
      <c r="AT1577" s="213"/>
      <c r="AU1577" s="213"/>
      <c r="AV1577" s="213"/>
      <c r="AW1577" s="213"/>
      <c r="AX1577" s="213"/>
      <c r="AY1577" s="213"/>
    </row>
    <row r="1578" spans="1:51" ht="14.6" x14ac:dyDescent="0.4">
      <c r="A1578" s="735" t="str">
        <f>Tabla135[[#This Row],[Id Riesgo]]</f>
        <v>RC157</v>
      </c>
      <c r="B1578" s="736" t="str">
        <f>Tabla135[[#This Row],[Riesgo]]</f>
        <v/>
      </c>
      <c r="C1578" s="742" t="b">
        <f>Tabla135[[#This Row],[Identificado en paso 1 y 2?]]</f>
        <v>0</v>
      </c>
      <c r="D1578" s="727" t="str">
        <f>_xlfn.XLOOKUP(Tabla135[[#This Row],[Id Riesgo]],Tabla13[Id Riesgo],Tabla13[Probabilidad],"",1)</f>
        <v/>
      </c>
      <c r="E1578" s="727" t="str">
        <f>IF(C1578=TRUE,_xlfn.XLOOKUP(Tabla135[[#This Row],[Id Riesgo]],Tabla13[Id Riesgo],Tabla13[Porcentaje Impacto],"",1),"")</f>
        <v/>
      </c>
      <c r="F1578" s="290" t="str">
        <f t="shared" si="156"/>
        <v>RC157</v>
      </c>
      <c r="G1578" s="415" t="b">
        <f>_xlfn.XLOOKUP(F1578,Tabla13[Id Riesgo],Tabla13[Registro diligenciado],FALSE,1)</f>
        <v>0</v>
      </c>
      <c r="H1578" s="290" t="str">
        <f>IF(G1578,_xlfn.XLOOKUP(F1578,Tabla6[Id Riesgo],Tabla6[DESCRIPCIÓN DEL RIESGO],FALSE,1),"")</f>
        <v/>
      </c>
      <c r="I1578" s="327" t="str">
        <f>_xlfn.XLOOKUP(Tabla135[[#This Row],[Id Riesgo]],Tabla13[Id Riesgo],Tabla13[Probabilidad])</f>
        <v/>
      </c>
      <c r="J1578" s="327" t="str">
        <f>_xlfn.XLOOKUP(Tabla135[[#This Row],[Id Riesgo]],Tabla13[Id Riesgo],Tabla13[Porcentaje Impacto],"",1)</f>
        <v/>
      </c>
      <c r="K1578" s="311">
        <v>7</v>
      </c>
      <c r="L1578" s="314"/>
      <c r="M1578" s="314"/>
      <c r="N1578" s="314"/>
      <c r="O1578" s="295"/>
      <c r="P1578" s="314"/>
      <c r="Q1578" s="328" t="str">
        <f>_xlfn.TEXTJOIN(" ",TRUE,Tabla135[[#This Row],[Actividad - Acción ¿Qué?
Inicia con verbo]],Tabla135[[#This Row],[Complemento
(Observaciones o desviaciones)]])</f>
        <v/>
      </c>
      <c r="R1578" s="295"/>
      <c r="S1578" s="327" t="str">
        <f>_xlfn.XLOOKUP(Tabla135[[#This Row],[Tipo de control]],Tabla7[Tipo de control],Tabla7[Peso],"",1)</f>
        <v/>
      </c>
      <c r="T1578" s="290" t="str">
        <f>_xlfn.XLOOKUP(Tabla135[[#This Row],[Tipo de control]],Tabla7[Tipo de control],Tabla7[Afectación matriz],"",1)</f>
        <v/>
      </c>
      <c r="U1578" s="295"/>
      <c r="V1578" s="327" t="str">
        <f>_xlfn.XLOOKUP(Tabla135[[#This Row],[Implementación]],Tabla11[Implementación],Tabla11[Peso],"",1)</f>
        <v/>
      </c>
      <c r="W1578" s="295"/>
      <c r="X1578" s="295"/>
      <c r="Y1578" s="295"/>
      <c r="Z1578" s="295"/>
      <c r="AA1578" s="310" t="str">
        <f>IFERROR(Tabla135[[#This Row],[Peso del control]]+Tabla135[[#This Row],[Peso de la implementación]],"")</f>
        <v/>
      </c>
      <c r="AB1578" s="310" t="str" cm="1">
        <f t="array" ref="AB1578">IFERROR(IF(Tabla135[[#This Row],[Registro diligenciado]]=TRUE,_xlfn.IFS(AND(Tabla135[[#This Row],[No. de Control]]=1,Tabla135[[#This Row],[Desplazamiento en la Matriz]]="Probabilidad"),D1578-(D1578*Tabla135[[#This Row],[Valor del control]]),AND(Tabla135[[#This Row],[No. de Control]]&gt;1,Tabla135[[#This Row],[Desplazamiento en la Matriz]]="Probabilidad"),AB1577-(AB1577*Tabla135[[#This Row],[Valor del control]]),AND(Tabla135[[#This Row],[No. de Control]]=1,Tabla135[[#This Row],[Desplazamiento en la Matriz]]="Impacto"),D1578,AND(Tabla135[[#This Row],[No. de Control]]&gt;1,Tabla135[[#This Row],[Desplazamiento en la Matriz]]="Impacto"),AB1577),""),"")</f>
        <v/>
      </c>
      <c r="AC1578" s="310" t="str" cm="1">
        <f t="array" ref="AC1578">IFERROR(IF(Tabla135[[#This Row],[Registro diligenciado]]=TRUE,_xlfn.IFS(AND(Tabla135[[#This Row],[No. de Control]]=1,Tabla135[[#This Row],[Desplazamiento en la Matriz]]="Impacto"),E1578-(E1578*Tabla135[[#This Row],[Valor del control]]),AND(Tabla135[[#This Row],[No. de Control]]&gt;1,Tabla135[[#This Row],[Desplazamiento en la Matriz]]="Impacto"),AC1577-(AC1577*Tabla135[[#This Row],[Valor del control]]),AND(Tabla135[[#This Row],[No. de Control]]=1,Tabla135[[#This Row],[Desplazamiento en la Matriz]]="Probabilidad"),E1578,AND(Tabla135[[#This Row],[No. de Control]]&gt;1,Tabla135[[#This Row],[Desplazamiento en la Matriz]]="Probabilidad"),AC1577),""),"")</f>
        <v/>
      </c>
      <c r="AD1578" s="310">
        <f>IFERROR(_xlfn.MINIFS(Tabla135[Probabilidad residual],Tabla135[Id Riesgo],Tabla135[[#This Row],[Id Riesgo]]),"")</f>
        <v>0</v>
      </c>
      <c r="AE1578" s="310">
        <f>IFERROR(_xlfn.MINIFS(Tabla135[Impacto residual],Tabla135[Id Riesgo],Tabla135[[#This Row],[Id Riesgo]]),"")</f>
        <v>0</v>
      </c>
      <c r="AF1578" s="310" t="str" cm="1">
        <f t="array" ref="AF157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78" s="310" t="str" cm="1">
        <f t="array" ref="AG157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7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78" s="213"/>
      <c r="AJ1578" s="727">
        <f>_xlfn.MINIFS(Tabla135[Probabilidad residual],Tabla135[Id Riesgo],Tabla135[[#This Row],[Id Riesgo]])</f>
        <v>0</v>
      </c>
      <c r="AK1578" s="727">
        <f>_xlfn.MINIFS(Tabla135[Impacto residual],Tabla135[Id Riesgo],Tabla135[[#This Row],[Id Riesgo]])</f>
        <v>0</v>
      </c>
      <c r="AL1578" s="727"/>
      <c r="AM1578" s="727"/>
      <c r="AN1578" s="213"/>
      <c r="AO1578" s="213"/>
      <c r="AP1578" s="213"/>
      <c r="AQ1578" s="213"/>
      <c r="AR1578" s="213"/>
      <c r="AS1578" s="213"/>
      <c r="AT1578" s="213"/>
      <c r="AU1578" s="213"/>
      <c r="AV1578" s="213"/>
      <c r="AW1578" s="213"/>
      <c r="AX1578" s="213"/>
      <c r="AY1578" s="213"/>
    </row>
    <row r="1579" spans="1:51" ht="14.6" x14ac:dyDescent="0.4">
      <c r="A1579" s="735" t="str">
        <f>Tabla135[[#This Row],[Id Riesgo]]</f>
        <v>RC157</v>
      </c>
      <c r="B1579" s="736" t="str">
        <f>Tabla135[[#This Row],[Riesgo]]</f>
        <v/>
      </c>
      <c r="C1579" s="742" t="b">
        <f>Tabla135[[#This Row],[Identificado en paso 1 y 2?]]</f>
        <v>0</v>
      </c>
      <c r="D1579" s="727" t="str">
        <f>_xlfn.XLOOKUP(Tabla135[[#This Row],[Id Riesgo]],Tabla13[Id Riesgo],Tabla13[Probabilidad],"",1)</f>
        <v/>
      </c>
      <c r="E1579" s="727" t="str">
        <f>IF(C1579=TRUE,_xlfn.XLOOKUP(Tabla135[[#This Row],[Id Riesgo]],Tabla13[Id Riesgo],Tabla13[Porcentaje Impacto],"",1),"")</f>
        <v/>
      </c>
      <c r="F1579" s="290" t="str">
        <f t="shared" si="156"/>
        <v>RC157</v>
      </c>
      <c r="G1579" s="415" t="b">
        <f>_xlfn.XLOOKUP(F1579,Tabla13[Id Riesgo],Tabla13[Registro diligenciado],FALSE,1)</f>
        <v>0</v>
      </c>
      <c r="H1579" s="290" t="str">
        <f>IF(G1579,_xlfn.XLOOKUP(F1579,Tabla6[Id Riesgo],Tabla6[DESCRIPCIÓN DEL RIESGO],FALSE,1),"")</f>
        <v/>
      </c>
      <c r="I1579" s="327" t="str">
        <f>_xlfn.XLOOKUP(Tabla135[[#This Row],[Id Riesgo]],Tabla13[Id Riesgo],Tabla13[Probabilidad])</f>
        <v/>
      </c>
      <c r="J1579" s="327" t="str">
        <f>_xlfn.XLOOKUP(Tabla135[[#This Row],[Id Riesgo]],Tabla13[Id Riesgo],Tabla13[Porcentaje Impacto],"",1)</f>
        <v/>
      </c>
      <c r="K1579" s="311">
        <v>8</v>
      </c>
      <c r="L1579" s="314"/>
      <c r="M1579" s="314"/>
      <c r="N1579" s="314"/>
      <c r="O1579" s="295"/>
      <c r="P1579" s="314"/>
      <c r="Q1579" s="328" t="str">
        <f>_xlfn.TEXTJOIN(" ",TRUE,Tabla135[[#This Row],[Actividad - Acción ¿Qué?
Inicia con verbo]],Tabla135[[#This Row],[Complemento
(Observaciones o desviaciones)]])</f>
        <v/>
      </c>
      <c r="R1579" s="295"/>
      <c r="S1579" s="327" t="str">
        <f>_xlfn.XLOOKUP(Tabla135[[#This Row],[Tipo de control]],Tabla7[Tipo de control],Tabla7[Peso],"",1)</f>
        <v/>
      </c>
      <c r="T1579" s="290" t="str">
        <f>_xlfn.XLOOKUP(Tabla135[[#This Row],[Tipo de control]],Tabla7[Tipo de control],Tabla7[Afectación matriz],"",1)</f>
        <v/>
      </c>
      <c r="U1579" s="295"/>
      <c r="V1579" s="327" t="str">
        <f>_xlfn.XLOOKUP(Tabla135[[#This Row],[Implementación]],Tabla11[Implementación],Tabla11[Peso],"",1)</f>
        <v/>
      </c>
      <c r="W1579" s="295"/>
      <c r="X1579" s="295"/>
      <c r="Y1579" s="295"/>
      <c r="Z1579" s="295"/>
      <c r="AA1579" s="310" t="str">
        <f>IFERROR(Tabla135[[#This Row],[Peso del control]]+Tabla135[[#This Row],[Peso de la implementación]],"")</f>
        <v/>
      </c>
      <c r="AB1579" s="310" t="str" cm="1">
        <f t="array" ref="AB1579">IFERROR(IF(Tabla135[[#This Row],[Registro diligenciado]]=TRUE,_xlfn.IFS(AND(Tabla135[[#This Row],[No. de Control]]=1,Tabla135[[#This Row],[Desplazamiento en la Matriz]]="Probabilidad"),D1579-(D1579*Tabla135[[#This Row],[Valor del control]]),AND(Tabla135[[#This Row],[No. de Control]]&gt;1,Tabla135[[#This Row],[Desplazamiento en la Matriz]]="Probabilidad"),AB1578-(AB1578*Tabla135[[#This Row],[Valor del control]]),AND(Tabla135[[#This Row],[No. de Control]]=1,Tabla135[[#This Row],[Desplazamiento en la Matriz]]="Impacto"),D1579,AND(Tabla135[[#This Row],[No. de Control]]&gt;1,Tabla135[[#This Row],[Desplazamiento en la Matriz]]="Impacto"),AB1578),""),"")</f>
        <v/>
      </c>
      <c r="AC1579" s="310" t="str" cm="1">
        <f t="array" ref="AC1579">IFERROR(IF(Tabla135[[#This Row],[Registro diligenciado]]=TRUE,_xlfn.IFS(AND(Tabla135[[#This Row],[No. de Control]]=1,Tabla135[[#This Row],[Desplazamiento en la Matriz]]="Impacto"),E1579-(E1579*Tabla135[[#This Row],[Valor del control]]),AND(Tabla135[[#This Row],[No. de Control]]&gt;1,Tabla135[[#This Row],[Desplazamiento en la Matriz]]="Impacto"),AC1578-(AC1578*Tabla135[[#This Row],[Valor del control]]),AND(Tabla135[[#This Row],[No. de Control]]=1,Tabla135[[#This Row],[Desplazamiento en la Matriz]]="Probabilidad"),E1579,AND(Tabla135[[#This Row],[No. de Control]]&gt;1,Tabla135[[#This Row],[Desplazamiento en la Matriz]]="Probabilidad"),AC1578),""),"")</f>
        <v/>
      </c>
      <c r="AD1579" s="310">
        <f>IFERROR(_xlfn.MINIFS(Tabla135[Probabilidad residual],Tabla135[Id Riesgo],Tabla135[[#This Row],[Id Riesgo]]),"")</f>
        <v>0</v>
      </c>
      <c r="AE1579" s="310">
        <f>IFERROR(_xlfn.MINIFS(Tabla135[Impacto residual],Tabla135[Id Riesgo],Tabla135[[#This Row],[Id Riesgo]]),"")</f>
        <v>0</v>
      </c>
      <c r="AF1579" s="310" t="str" cm="1">
        <f t="array" ref="AF157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79" s="310" t="str" cm="1">
        <f t="array" ref="AG157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7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79" s="213"/>
      <c r="AJ1579" s="727">
        <f>_xlfn.MINIFS(Tabla135[Probabilidad residual],Tabla135[Id Riesgo],Tabla135[[#This Row],[Id Riesgo]])</f>
        <v>0</v>
      </c>
      <c r="AK1579" s="727">
        <f>_xlfn.MINIFS(Tabla135[Impacto residual],Tabla135[Id Riesgo],Tabla135[[#This Row],[Id Riesgo]])</f>
        <v>0</v>
      </c>
      <c r="AL1579" s="727"/>
      <c r="AM1579" s="727"/>
      <c r="AN1579" s="213"/>
      <c r="AO1579" s="213"/>
      <c r="AP1579" s="213"/>
      <c r="AQ1579" s="213"/>
      <c r="AR1579" s="213"/>
      <c r="AS1579" s="213"/>
      <c r="AT1579" s="213"/>
      <c r="AU1579" s="213"/>
      <c r="AV1579" s="213"/>
      <c r="AW1579" s="213"/>
      <c r="AX1579" s="213"/>
      <c r="AY1579" s="213"/>
    </row>
    <row r="1580" spans="1:51" ht="14.6" x14ac:dyDescent="0.4">
      <c r="A1580" s="735" t="str">
        <f>Tabla135[[#This Row],[Id Riesgo]]</f>
        <v>RC157</v>
      </c>
      <c r="B1580" s="736" t="str">
        <f>Tabla135[[#This Row],[Riesgo]]</f>
        <v/>
      </c>
      <c r="C1580" s="742" t="b">
        <f>Tabla135[[#This Row],[Identificado en paso 1 y 2?]]</f>
        <v>0</v>
      </c>
      <c r="D1580" s="727" t="str">
        <f>_xlfn.XLOOKUP(Tabla135[[#This Row],[Id Riesgo]],Tabla13[Id Riesgo],Tabla13[Probabilidad],"",1)</f>
        <v/>
      </c>
      <c r="E1580" s="727" t="str">
        <f>IF(C1580=TRUE,_xlfn.XLOOKUP(Tabla135[[#This Row],[Id Riesgo]],Tabla13[Id Riesgo],Tabla13[Porcentaje Impacto],"",1),"")</f>
        <v/>
      </c>
      <c r="F1580" s="290" t="str">
        <f t="shared" si="156"/>
        <v>RC157</v>
      </c>
      <c r="G1580" s="415" t="b">
        <f>_xlfn.XLOOKUP(F1580,Tabla13[Id Riesgo],Tabla13[Registro diligenciado],FALSE,1)</f>
        <v>0</v>
      </c>
      <c r="H1580" s="290" t="str">
        <f>IF(G1580,_xlfn.XLOOKUP(F1580,Tabla6[Id Riesgo],Tabla6[DESCRIPCIÓN DEL RIESGO],FALSE,1),"")</f>
        <v/>
      </c>
      <c r="I1580" s="327" t="str">
        <f>_xlfn.XLOOKUP(Tabla135[[#This Row],[Id Riesgo]],Tabla13[Id Riesgo],Tabla13[Probabilidad])</f>
        <v/>
      </c>
      <c r="J1580" s="327" t="str">
        <f>_xlfn.XLOOKUP(Tabla135[[#This Row],[Id Riesgo]],Tabla13[Id Riesgo],Tabla13[Porcentaje Impacto],"",1)</f>
        <v/>
      </c>
      <c r="K1580" s="311">
        <v>9</v>
      </c>
      <c r="L1580" s="314"/>
      <c r="M1580" s="314"/>
      <c r="N1580" s="314"/>
      <c r="O1580" s="295"/>
      <c r="P1580" s="314"/>
      <c r="Q1580" s="328" t="str">
        <f>_xlfn.TEXTJOIN(" ",TRUE,Tabla135[[#This Row],[Actividad - Acción ¿Qué?
Inicia con verbo]],Tabla135[[#This Row],[Complemento
(Observaciones o desviaciones)]])</f>
        <v/>
      </c>
      <c r="R1580" s="295"/>
      <c r="S1580" s="327" t="str">
        <f>_xlfn.XLOOKUP(Tabla135[[#This Row],[Tipo de control]],Tabla7[Tipo de control],Tabla7[Peso],"",1)</f>
        <v/>
      </c>
      <c r="T1580" s="290" t="str">
        <f>_xlfn.XLOOKUP(Tabla135[[#This Row],[Tipo de control]],Tabla7[Tipo de control],Tabla7[Afectación matriz],"",1)</f>
        <v/>
      </c>
      <c r="U1580" s="295"/>
      <c r="V1580" s="327" t="str">
        <f>_xlfn.XLOOKUP(Tabla135[[#This Row],[Implementación]],Tabla11[Implementación],Tabla11[Peso],"",1)</f>
        <v/>
      </c>
      <c r="W1580" s="295"/>
      <c r="X1580" s="295"/>
      <c r="Y1580" s="295"/>
      <c r="Z1580" s="295"/>
      <c r="AA1580" s="310" t="str">
        <f>IFERROR(Tabla135[[#This Row],[Peso del control]]+Tabla135[[#This Row],[Peso de la implementación]],"")</f>
        <v/>
      </c>
      <c r="AB1580" s="310" t="str" cm="1">
        <f t="array" ref="AB1580">IFERROR(IF(Tabla135[[#This Row],[Registro diligenciado]]=TRUE,_xlfn.IFS(AND(Tabla135[[#This Row],[No. de Control]]=1,Tabla135[[#This Row],[Desplazamiento en la Matriz]]="Probabilidad"),D1580-(D1580*Tabla135[[#This Row],[Valor del control]]),AND(Tabla135[[#This Row],[No. de Control]]&gt;1,Tabla135[[#This Row],[Desplazamiento en la Matriz]]="Probabilidad"),AB1579-(AB1579*Tabla135[[#This Row],[Valor del control]]),AND(Tabla135[[#This Row],[No. de Control]]=1,Tabla135[[#This Row],[Desplazamiento en la Matriz]]="Impacto"),D1580,AND(Tabla135[[#This Row],[No. de Control]]&gt;1,Tabla135[[#This Row],[Desplazamiento en la Matriz]]="Impacto"),AB1579),""),"")</f>
        <v/>
      </c>
      <c r="AC1580" s="310" t="str" cm="1">
        <f t="array" ref="AC1580">IFERROR(IF(Tabla135[[#This Row],[Registro diligenciado]]=TRUE,_xlfn.IFS(AND(Tabla135[[#This Row],[No. de Control]]=1,Tabla135[[#This Row],[Desplazamiento en la Matriz]]="Impacto"),E1580-(E1580*Tabla135[[#This Row],[Valor del control]]),AND(Tabla135[[#This Row],[No. de Control]]&gt;1,Tabla135[[#This Row],[Desplazamiento en la Matriz]]="Impacto"),AC1579-(AC1579*Tabla135[[#This Row],[Valor del control]]),AND(Tabla135[[#This Row],[No. de Control]]=1,Tabla135[[#This Row],[Desplazamiento en la Matriz]]="Probabilidad"),E1580,AND(Tabla135[[#This Row],[No. de Control]]&gt;1,Tabla135[[#This Row],[Desplazamiento en la Matriz]]="Probabilidad"),AC1579),""),"")</f>
        <v/>
      </c>
      <c r="AD1580" s="310">
        <f>IFERROR(_xlfn.MINIFS(Tabla135[Probabilidad residual],Tabla135[Id Riesgo],Tabla135[[#This Row],[Id Riesgo]]),"")</f>
        <v>0</v>
      </c>
      <c r="AE1580" s="310">
        <f>IFERROR(_xlfn.MINIFS(Tabla135[Impacto residual],Tabla135[Id Riesgo],Tabla135[[#This Row],[Id Riesgo]]),"")</f>
        <v>0</v>
      </c>
      <c r="AF1580" s="310" t="str" cm="1">
        <f t="array" ref="AF158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80" s="310" t="str" cm="1">
        <f t="array" ref="AG158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8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80" s="213"/>
      <c r="AJ1580" s="727">
        <f>_xlfn.MINIFS(Tabla135[Probabilidad residual],Tabla135[Id Riesgo],Tabla135[[#This Row],[Id Riesgo]])</f>
        <v>0</v>
      </c>
      <c r="AK1580" s="727">
        <f>_xlfn.MINIFS(Tabla135[Impacto residual],Tabla135[Id Riesgo],Tabla135[[#This Row],[Id Riesgo]])</f>
        <v>0</v>
      </c>
      <c r="AL1580" s="727"/>
      <c r="AM1580" s="727"/>
      <c r="AN1580" s="213"/>
      <c r="AO1580" s="213"/>
      <c r="AP1580" s="213"/>
      <c r="AQ1580" s="213"/>
      <c r="AR1580" s="213"/>
      <c r="AS1580" s="213"/>
      <c r="AT1580" s="213"/>
      <c r="AU1580" s="213"/>
      <c r="AV1580" s="213"/>
      <c r="AW1580" s="213"/>
      <c r="AX1580" s="213"/>
      <c r="AY1580" s="213"/>
    </row>
    <row r="1581" spans="1:51" ht="14.6" x14ac:dyDescent="0.4">
      <c r="A1581" s="735" t="str">
        <f>Tabla135[[#This Row],[Id Riesgo]]</f>
        <v>RC157</v>
      </c>
      <c r="B1581" s="736" t="str">
        <f>Tabla135[[#This Row],[Riesgo]]</f>
        <v/>
      </c>
      <c r="C1581" s="742" t="b">
        <f>Tabla135[[#This Row],[Identificado en paso 1 y 2?]]</f>
        <v>0</v>
      </c>
      <c r="D1581" s="727" t="str">
        <f>_xlfn.XLOOKUP(Tabla135[[#This Row],[Id Riesgo]],Tabla13[Id Riesgo],Tabla13[Probabilidad],"",1)</f>
        <v/>
      </c>
      <c r="E1581" s="727" t="str">
        <f>IF(C1581=TRUE,_xlfn.XLOOKUP(Tabla135[[#This Row],[Id Riesgo]],Tabla13[Id Riesgo],Tabla13[Porcentaje Impacto],"",1),"")</f>
        <v/>
      </c>
      <c r="F1581" s="290" t="str">
        <f t="shared" si="156"/>
        <v>RC157</v>
      </c>
      <c r="G1581" s="415" t="b">
        <f>_xlfn.XLOOKUP(F1581,Tabla13[Id Riesgo],Tabla13[Registro diligenciado],FALSE,1)</f>
        <v>0</v>
      </c>
      <c r="H1581" s="290" t="str">
        <f>IF(G1581,_xlfn.XLOOKUP(F1581,Tabla6[Id Riesgo],Tabla6[DESCRIPCIÓN DEL RIESGO],FALSE,1),"")</f>
        <v/>
      </c>
      <c r="I1581" s="327" t="str">
        <f>_xlfn.XLOOKUP(Tabla135[[#This Row],[Id Riesgo]],Tabla13[Id Riesgo],Tabla13[Probabilidad])</f>
        <v/>
      </c>
      <c r="J1581" s="327" t="str">
        <f>_xlfn.XLOOKUP(Tabla135[[#This Row],[Id Riesgo]],Tabla13[Id Riesgo],Tabla13[Porcentaje Impacto],"",1)</f>
        <v/>
      </c>
      <c r="K1581" s="311">
        <v>10</v>
      </c>
      <c r="L1581" s="314"/>
      <c r="M1581" s="314"/>
      <c r="N1581" s="314"/>
      <c r="O1581" s="295"/>
      <c r="P1581" s="314"/>
      <c r="Q1581" s="328" t="str">
        <f>_xlfn.TEXTJOIN(" ",TRUE,Tabla135[[#This Row],[Actividad - Acción ¿Qué?
Inicia con verbo]],Tabla135[[#This Row],[Complemento
(Observaciones o desviaciones)]])</f>
        <v/>
      </c>
      <c r="R1581" s="295"/>
      <c r="S1581" s="327" t="str">
        <f>_xlfn.XLOOKUP(Tabla135[[#This Row],[Tipo de control]],Tabla7[Tipo de control],Tabla7[Peso],"",1)</f>
        <v/>
      </c>
      <c r="T1581" s="290" t="str">
        <f>_xlfn.XLOOKUP(Tabla135[[#This Row],[Tipo de control]],Tabla7[Tipo de control],Tabla7[Afectación matriz],"",1)</f>
        <v/>
      </c>
      <c r="U1581" s="295"/>
      <c r="V1581" s="327" t="str">
        <f>_xlfn.XLOOKUP(Tabla135[[#This Row],[Implementación]],Tabla11[Implementación],Tabla11[Peso],"",1)</f>
        <v/>
      </c>
      <c r="W1581" s="295"/>
      <c r="X1581" s="295"/>
      <c r="Y1581" s="295"/>
      <c r="Z1581" s="295"/>
      <c r="AA1581" s="310" t="str">
        <f>IFERROR(Tabla135[[#This Row],[Peso del control]]+Tabla135[[#This Row],[Peso de la implementación]],"")</f>
        <v/>
      </c>
      <c r="AB1581" s="310" t="str" cm="1">
        <f t="array" ref="AB1581">IFERROR(IF(Tabla135[[#This Row],[Registro diligenciado]]=TRUE,_xlfn.IFS(AND(Tabla135[[#This Row],[No. de Control]]=1,Tabla135[[#This Row],[Desplazamiento en la Matriz]]="Probabilidad"),D1581-(D1581*Tabla135[[#This Row],[Valor del control]]),AND(Tabla135[[#This Row],[No. de Control]]&gt;1,Tabla135[[#This Row],[Desplazamiento en la Matriz]]="Probabilidad"),AB1580-(AB1580*Tabla135[[#This Row],[Valor del control]]),AND(Tabla135[[#This Row],[No. de Control]]=1,Tabla135[[#This Row],[Desplazamiento en la Matriz]]="Impacto"),D1581,AND(Tabla135[[#This Row],[No. de Control]]&gt;1,Tabla135[[#This Row],[Desplazamiento en la Matriz]]="Impacto"),AB1580),""),"")</f>
        <v/>
      </c>
      <c r="AC1581" s="310" t="str" cm="1">
        <f t="array" ref="AC1581">IFERROR(IF(Tabla135[[#This Row],[Registro diligenciado]]=TRUE,_xlfn.IFS(AND(Tabla135[[#This Row],[No. de Control]]=1,Tabla135[[#This Row],[Desplazamiento en la Matriz]]="Impacto"),E1581-(E1581*Tabla135[[#This Row],[Valor del control]]),AND(Tabla135[[#This Row],[No. de Control]]&gt;1,Tabla135[[#This Row],[Desplazamiento en la Matriz]]="Impacto"),AC1580-(AC1580*Tabla135[[#This Row],[Valor del control]]),AND(Tabla135[[#This Row],[No. de Control]]=1,Tabla135[[#This Row],[Desplazamiento en la Matriz]]="Probabilidad"),E1581,AND(Tabla135[[#This Row],[No. de Control]]&gt;1,Tabla135[[#This Row],[Desplazamiento en la Matriz]]="Probabilidad"),AC1580),""),"")</f>
        <v/>
      </c>
      <c r="AD1581" s="310">
        <f>IFERROR(_xlfn.MINIFS(Tabla135[Probabilidad residual],Tabla135[Id Riesgo],Tabla135[[#This Row],[Id Riesgo]]),"")</f>
        <v>0</v>
      </c>
      <c r="AE1581" s="310">
        <f>IFERROR(_xlfn.MINIFS(Tabla135[Impacto residual],Tabla135[Id Riesgo],Tabla135[[#This Row],[Id Riesgo]]),"")</f>
        <v>0</v>
      </c>
      <c r="AF1581" s="310" t="str" cm="1">
        <f t="array" ref="AF158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81" s="310" t="str" cm="1">
        <f t="array" ref="AG158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8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81" s="213"/>
      <c r="AJ1581" s="727">
        <f>_xlfn.MINIFS(Tabla135[Probabilidad residual],Tabla135[Id Riesgo],Tabla135[[#This Row],[Id Riesgo]])</f>
        <v>0</v>
      </c>
      <c r="AK1581" s="727">
        <f>_xlfn.MINIFS(Tabla135[Impacto residual],Tabla135[Id Riesgo],Tabla135[[#This Row],[Id Riesgo]])</f>
        <v>0</v>
      </c>
      <c r="AL1581" s="727"/>
      <c r="AM1581" s="727"/>
      <c r="AN1581" s="213"/>
      <c r="AO1581" s="213"/>
      <c r="AP1581" s="213"/>
      <c r="AQ1581" s="213"/>
      <c r="AR1581" s="213"/>
      <c r="AS1581" s="213"/>
      <c r="AT1581" s="213"/>
      <c r="AU1581" s="213"/>
      <c r="AV1581" s="213"/>
      <c r="AW1581" s="213"/>
      <c r="AX1581" s="213"/>
      <c r="AY1581" s="213"/>
    </row>
    <row r="1582" spans="1:51" ht="14.6" x14ac:dyDescent="0.4">
      <c r="A1582" s="735" t="str">
        <f>Tabla135[[#This Row],[Id Riesgo]]</f>
        <v>RC158</v>
      </c>
      <c r="B1582" s="736" t="str">
        <f>Tabla135[[#This Row],[Riesgo]]</f>
        <v/>
      </c>
      <c r="C1582" s="742" t="b">
        <f>Tabla135[[#This Row],[Identificado en paso 1 y 2?]]</f>
        <v>0</v>
      </c>
      <c r="D1582" s="727" t="str">
        <f>_xlfn.XLOOKUP(Tabla135[[#This Row],[Id Riesgo]],Tabla13[Id Riesgo],Tabla13[Probabilidad],"",1)</f>
        <v/>
      </c>
      <c r="E1582" s="727" t="str">
        <f>IF(C1582=TRUE,_xlfn.XLOOKUP(Tabla135[[#This Row],[Id Riesgo]],Tabla13[Id Riesgo],Tabla13[Porcentaje Impacto],"",1),"")</f>
        <v/>
      </c>
      <c r="F1582" s="290" t="s">
        <v>289</v>
      </c>
      <c r="G1582" s="415" t="b">
        <f>_xlfn.XLOOKUP(F1582,Tabla13[Id Riesgo],Tabla13[Registro diligenciado],FALSE,1)</f>
        <v>0</v>
      </c>
      <c r="H1582" s="290" t="str">
        <f>IF(G1582,_xlfn.XLOOKUP(F1582,Tabla6[Id Riesgo],Tabla6[DESCRIPCIÓN DEL RIESGO],FALSE,1),"")</f>
        <v/>
      </c>
      <c r="I1582" s="327" t="str">
        <f>_xlfn.XLOOKUP(Tabla135[[#This Row],[Id Riesgo]],Tabla13[Id Riesgo],Tabla13[Probabilidad])</f>
        <v/>
      </c>
      <c r="J1582" s="327" t="str">
        <f>_xlfn.XLOOKUP(Tabla135[[#This Row],[Id Riesgo]],Tabla13[Id Riesgo],Tabla13[Porcentaje Impacto],"",1)</f>
        <v/>
      </c>
      <c r="K1582" s="311">
        <v>1</v>
      </c>
      <c r="L1582" s="314"/>
      <c r="M1582" s="314"/>
      <c r="N1582" s="314"/>
      <c r="O1582" s="295"/>
      <c r="P1582" s="314"/>
      <c r="Q1582" s="328" t="str">
        <f>_xlfn.TEXTJOIN(" ",TRUE,Tabla135[[#This Row],[Actividad - Acción ¿Qué?
Inicia con verbo]],Tabla135[[#This Row],[Complemento
(Observaciones o desviaciones)]])</f>
        <v/>
      </c>
      <c r="R1582" s="295"/>
      <c r="S1582" s="327" t="str">
        <f>_xlfn.XLOOKUP(Tabla135[[#This Row],[Tipo de control]],Tabla7[Tipo de control],Tabla7[Peso],"",1)</f>
        <v/>
      </c>
      <c r="T1582" s="290" t="str">
        <f>_xlfn.XLOOKUP(Tabla135[[#This Row],[Tipo de control]],Tabla7[Tipo de control],Tabla7[Afectación matriz],"",1)</f>
        <v/>
      </c>
      <c r="U1582" s="295"/>
      <c r="V1582" s="327" t="str">
        <f>_xlfn.XLOOKUP(Tabla135[[#This Row],[Implementación]],Tabla11[Implementación],Tabla11[Peso],"",1)</f>
        <v/>
      </c>
      <c r="W1582" s="295"/>
      <c r="X1582" s="295"/>
      <c r="Y1582" s="295"/>
      <c r="Z1582" s="295"/>
      <c r="AA1582" s="310" t="str">
        <f>IFERROR(Tabla135[[#This Row],[Peso del control]]+Tabla135[[#This Row],[Peso de la implementación]],"")</f>
        <v/>
      </c>
      <c r="AB1582" s="310" t="str" cm="1">
        <f t="array" ref="AB1582">IFERROR(IF(Tabla135[[#This Row],[Registro diligenciado]]=TRUE,_xlfn.IFS(AND(Tabla135[[#This Row],[No. de Control]]=1,Tabla135[[#This Row],[Desplazamiento en la Matriz]]="Probabilidad"),D1582-(D1582*Tabla135[[#This Row],[Valor del control]]),AND(Tabla135[[#This Row],[No. de Control]]&gt;1,Tabla135[[#This Row],[Desplazamiento en la Matriz]]="Probabilidad"),AB1581-(AB1581*Tabla135[[#This Row],[Valor del control]]),AND(Tabla135[[#This Row],[No. de Control]]=1,Tabla135[[#This Row],[Desplazamiento en la Matriz]]="Impacto"),D1582,AND(Tabla135[[#This Row],[No. de Control]]&gt;1,Tabla135[[#This Row],[Desplazamiento en la Matriz]]="Impacto"),AB1581),""),"")</f>
        <v/>
      </c>
      <c r="AC1582" s="310" t="str" cm="1">
        <f t="array" ref="AC1582">IFERROR(IF(Tabla135[[#This Row],[Registro diligenciado]]=TRUE,_xlfn.IFS(AND(Tabla135[[#This Row],[No. de Control]]=1,Tabla135[[#This Row],[Desplazamiento en la Matriz]]="Impacto"),E1582-(E1582*Tabla135[[#This Row],[Valor del control]]),AND(Tabla135[[#This Row],[No. de Control]]&gt;1,Tabla135[[#This Row],[Desplazamiento en la Matriz]]="Impacto"),AC1581-(AC1581*Tabla135[[#This Row],[Valor del control]]),AND(Tabla135[[#This Row],[No. de Control]]=1,Tabla135[[#This Row],[Desplazamiento en la Matriz]]="Probabilidad"),E1582,AND(Tabla135[[#This Row],[No. de Control]]&gt;1,Tabla135[[#This Row],[Desplazamiento en la Matriz]]="Probabilidad"),AC1581),""),"")</f>
        <v/>
      </c>
      <c r="AD1582" s="310">
        <f>IFERROR(_xlfn.MINIFS(Tabla135[Probabilidad residual],Tabla135[Id Riesgo],Tabla135[[#This Row],[Id Riesgo]]),"")</f>
        <v>0</v>
      </c>
      <c r="AE1582" s="310">
        <f>IFERROR(_xlfn.MINIFS(Tabla135[Impacto residual],Tabla135[Id Riesgo],Tabla135[[#This Row],[Id Riesgo]]),"")</f>
        <v>0</v>
      </c>
      <c r="AF1582" s="310" t="str" cm="1">
        <f t="array" ref="AF158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82" s="310" t="str" cm="1">
        <f t="array" ref="AG158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8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82" s="213"/>
      <c r="AJ1582" s="727">
        <f>_xlfn.MINIFS(Tabla135[Probabilidad residual],Tabla135[Id Riesgo],Tabla135[[#This Row],[Id Riesgo]])</f>
        <v>0</v>
      </c>
      <c r="AK1582" s="727">
        <f>_xlfn.MINIFS(Tabla135[Impacto residual],Tabla135[Id Riesgo],Tabla135[[#This Row],[Id Riesgo]])</f>
        <v>0</v>
      </c>
      <c r="AL1582" s="727" t="str" cm="1">
        <f t="array" ref="AL1582">IFERROR(_xlfn.IFS(AND(AJ1582&gt;=CONFIGURACIÓN!$BF$6,AJ1582&lt;=CONFIGURACIÓN!$BG$6),CONFIGURACIÓN!$BE$6,AND(AJ1582&gt;=CONFIGURACIÓN!$BF$7,AJ1582&lt;=CONFIGURACIÓN!$BG$7),CONFIGURACIÓN!$BE$7,AND(AJ1582&gt;=CONFIGURACIÓN!$BF$8,AJ1582&lt;=CONFIGURACIÓN!$BG$8),CONFIGURACIÓN!$BE$8,AND(AJ1582&gt;=CONFIGURACIÓN!$BF$9,AJ1582&lt;=CONFIGURACIÓN!$BG$9),CONFIGURACIÓN!$BE$9,AND(AJ1582&gt;=CONFIGURACIÓN!$BF$10,AJ1582&lt;=CONFIGURACIÓN!$BG$10),CONFIGURACIÓN!$BE$10),"")</f>
        <v/>
      </c>
      <c r="AM1582" s="727" t="str" cm="1">
        <f t="array" ref="AM1582">IFERROR(_xlfn.IFS(AND(AK1582&gt;=CONFIGURACIÓN!$BJ$6,AK1582&lt;=CONFIGURACIÓN!$BK$6),CONFIGURACIÓN!$BI$6,AND(AK1582&gt;=CONFIGURACIÓN!$BJ$7,AK1582&lt;=CONFIGURACIÓN!$BK$7),CONFIGURACIÓN!$BI$7,AND(AK1582&gt;=CONFIGURACIÓN!$BJ$8,AK1582&lt;=CONFIGURACIÓN!$BK$8),CONFIGURACIÓN!$BI$8,AND(AK1582&gt;=CONFIGURACIÓN!$BJ$9,AK1582&lt;=CONFIGURACIÓN!$BK$9),CONFIGURACIÓN!$BI$9,AND(AK1582&gt;=CONFIGURACIÓN!$BJ$10,AK1582&lt;=CONFIGURACIÓN!$BK$10),CONFIGURACIÓN!$BI$10),"")</f>
        <v/>
      </c>
      <c r="AN1582" s="213"/>
      <c r="AO1582" s="213"/>
      <c r="AP1582" s="213"/>
      <c r="AQ1582" s="213"/>
      <c r="AR1582" s="213"/>
      <c r="AS1582" s="213"/>
      <c r="AT1582" s="213"/>
      <c r="AU1582" s="213"/>
      <c r="AV1582" s="213"/>
      <c r="AW1582" s="213"/>
      <c r="AX1582" s="213"/>
      <c r="AY1582" s="213"/>
    </row>
    <row r="1583" spans="1:51" ht="14.6" x14ac:dyDescent="0.4">
      <c r="A1583" s="735" t="str">
        <f>Tabla135[[#This Row],[Id Riesgo]]</f>
        <v>RC158</v>
      </c>
      <c r="B1583" s="736" t="str">
        <f>Tabla135[[#This Row],[Riesgo]]</f>
        <v/>
      </c>
      <c r="C1583" s="742" t="b">
        <f>Tabla135[[#This Row],[Identificado en paso 1 y 2?]]</f>
        <v>0</v>
      </c>
      <c r="D1583" s="727" t="str">
        <f>_xlfn.XLOOKUP(Tabla135[[#This Row],[Id Riesgo]],Tabla13[Id Riesgo],Tabla13[Probabilidad],"",1)</f>
        <v/>
      </c>
      <c r="E1583" s="727" t="str">
        <f>IF(C1583=TRUE,_xlfn.XLOOKUP(Tabla135[[#This Row],[Id Riesgo]],Tabla13[Id Riesgo],Tabla13[Porcentaje Impacto],"",1),"")</f>
        <v/>
      </c>
      <c r="F1583" s="290" t="str">
        <f t="shared" ref="F1583:F1591" si="157">F1582</f>
        <v>RC158</v>
      </c>
      <c r="G1583" s="415" t="b">
        <f>_xlfn.XLOOKUP(F1583,Tabla13[Id Riesgo],Tabla13[Registro diligenciado],FALSE,1)</f>
        <v>0</v>
      </c>
      <c r="H1583" s="290" t="str">
        <f>IF(G1583,_xlfn.XLOOKUP(F1583,Tabla6[Id Riesgo],Tabla6[DESCRIPCIÓN DEL RIESGO],FALSE,1),"")</f>
        <v/>
      </c>
      <c r="I1583" s="327" t="str">
        <f>_xlfn.XLOOKUP(Tabla135[[#This Row],[Id Riesgo]],Tabla13[Id Riesgo],Tabla13[Probabilidad])</f>
        <v/>
      </c>
      <c r="J1583" s="327" t="str">
        <f>_xlfn.XLOOKUP(Tabla135[[#This Row],[Id Riesgo]],Tabla13[Id Riesgo],Tabla13[Porcentaje Impacto],"",1)</f>
        <v/>
      </c>
      <c r="K1583" s="311">
        <v>2</v>
      </c>
      <c r="L1583" s="314"/>
      <c r="M1583" s="314"/>
      <c r="N1583" s="314"/>
      <c r="O1583" s="295"/>
      <c r="P1583" s="314"/>
      <c r="Q1583" s="328" t="str">
        <f>_xlfn.TEXTJOIN(" ",TRUE,Tabla135[[#This Row],[Actividad - Acción ¿Qué?
Inicia con verbo]],Tabla135[[#This Row],[Complemento
(Observaciones o desviaciones)]])</f>
        <v/>
      </c>
      <c r="R1583" s="295"/>
      <c r="S1583" s="327" t="str">
        <f>_xlfn.XLOOKUP(Tabla135[[#This Row],[Tipo de control]],Tabla7[Tipo de control],Tabla7[Peso],"",1)</f>
        <v/>
      </c>
      <c r="T1583" s="290" t="str">
        <f>_xlfn.XLOOKUP(Tabla135[[#This Row],[Tipo de control]],Tabla7[Tipo de control],Tabla7[Afectación matriz],"",1)</f>
        <v/>
      </c>
      <c r="U1583" s="295"/>
      <c r="V1583" s="327" t="str">
        <f>_xlfn.XLOOKUP(Tabla135[[#This Row],[Implementación]],Tabla11[Implementación],Tabla11[Peso],"",1)</f>
        <v/>
      </c>
      <c r="W1583" s="295"/>
      <c r="X1583" s="295"/>
      <c r="Y1583" s="295"/>
      <c r="Z1583" s="295"/>
      <c r="AA1583" s="310" t="str">
        <f>IFERROR(Tabla135[[#This Row],[Peso del control]]+Tabla135[[#This Row],[Peso de la implementación]],"")</f>
        <v/>
      </c>
      <c r="AB1583" s="310" t="str" cm="1">
        <f t="array" ref="AB1583">IFERROR(IF(Tabla135[[#This Row],[Registro diligenciado]]=TRUE,_xlfn.IFS(AND(Tabla135[[#This Row],[No. de Control]]=1,Tabla135[[#This Row],[Desplazamiento en la Matriz]]="Probabilidad"),D1583-(D1583*Tabla135[[#This Row],[Valor del control]]),AND(Tabla135[[#This Row],[No. de Control]]&gt;1,Tabla135[[#This Row],[Desplazamiento en la Matriz]]="Probabilidad"),AB1582-(AB1582*Tabla135[[#This Row],[Valor del control]]),AND(Tabla135[[#This Row],[No. de Control]]=1,Tabla135[[#This Row],[Desplazamiento en la Matriz]]="Impacto"),D1583,AND(Tabla135[[#This Row],[No. de Control]]&gt;1,Tabla135[[#This Row],[Desplazamiento en la Matriz]]="Impacto"),AB1582),""),"")</f>
        <v/>
      </c>
      <c r="AC1583" s="310" t="str" cm="1">
        <f t="array" ref="AC1583">IFERROR(IF(Tabla135[[#This Row],[Registro diligenciado]]=TRUE,_xlfn.IFS(AND(Tabla135[[#This Row],[No. de Control]]=1,Tabla135[[#This Row],[Desplazamiento en la Matriz]]="Impacto"),E1583-(E1583*Tabla135[[#This Row],[Valor del control]]),AND(Tabla135[[#This Row],[No. de Control]]&gt;1,Tabla135[[#This Row],[Desplazamiento en la Matriz]]="Impacto"),AC1582-(AC1582*Tabla135[[#This Row],[Valor del control]]),AND(Tabla135[[#This Row],[No. de Control]]=1,Tabla135[[#This Row],[Desplazamiento en la Matriz]]="Probabilidad"),E1583,AND(Tabla135[[#This Row],[No. de Control]]&gt;1,Tabla135[[#This Row],[Desplazamiento en la Matriz]]="Probabilidad"),AC1582),""),"")</f>
        <v/>
      </c>
      <c r="AD1583" s="310">
        <f>IFERROR(_xlfn.MINIFS(Tabla135[Probabilidad residual],Tabla135[Id Riesgo],Tabla135[[#This Row],[Id Riesgo]]),"")</f>
        <v>0</v>
      </c>
      <c r="AE1583" s="310">
        <f>IFERROR(_xlfn.MINIFS(Tabla135[Impacto residual],Tabla135[Id Riesgo],Tabla135[[#This Row],[Id Riesgo]]),"")</f>
        <v>0</v>
      </c>
      <c r="AF1583" s="310" t="str" cm="1">
        <f t="array" ref="AF158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83" s="310" t="str" cm="1">
        <f t="array" ref="AG158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8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83" s="213"/>
      <c r="AJ1583" s="727">
        <f>_xlfn.MINIFS(Tabla135[Probabilidad residual],Tabla135[Id Riesgo],Tabla135[[#This Row],[Id Riesgo]])</f>
        <v>0</v>
      </c>
      <c r="AK1583" s="727">
        <f>_xlfn.MINIFS(Tabla135[Impacto residual],Tabla135[Id Riesgo],Tabla135[[#This Row],[Id Riesgo]])</f>
        <v>0</v>
      </c>
      <c r="AL1583" s="727"/>
      <c r="AM1583" s="727"/>
      <c r="AN1583" s="213"/>
      <c r="AO1583" s="213"/>
      <c r="AP1583" s="213"/>
      <c r="AQ1583" s="213"/>
      <c r="AR1583" s="213"/>
      <c r="AS1583" s="213"/>
      <c r="AT1583" s="213"/>
      <c r="AU1583" s="213"/>
      <c r="AV1583" s="213"/>
      <c r="AW1583" s="213"/>
      <c r="AX1583" s="213"/>
      <c r="AY1583" s="213"/>
    </row>
    <row r="1584" spans="1:51" ht="14.6" x14ac:dyDescent="0.4">
      <c r="A1584" s="735" t="str">
        <f>Tabla135[[#This Row],[Id Riesgo]]</f>
        <v>RC158</v>
      </c>
      <c r="B1584" s="736" t="str">
        <f>Tabla135[[#This Row],[Riesgo]]</f>
        <v/>
      </c>
      <c r="C1584" s="742" t="b">
        <f>Tabla135[[#This Row],[Identificado en paso 1 y 2?]]</f>
        <v>0</v>
      </c>
      <c r="D1584" s="727" t="str">
        <f>_xlfn.XLOOKUP(Tabla135[[#This Row],[Id Riesgo]],Tabla13[Id Riesgo],Tabla13[Probabilidad],"",1)</f>
        <v/>
      </c>
      <c r="E1584" s="727" t="str">
        <f>IF(C1584=TRUE,_xlfn.XLOOKUP(Tabla135[[#This Row],[Id Riesgo]],Tabla13[Id Riesgo],Tabla13[Porcentaje Impacto],"",1),"")</f>
        <v/>
      </c>
      <c r="F1584" s="290" t="str">
        <f t="shared" si="157"/>
        <v>RC158</v>
      </c>
      <c r="G1584" s="415" t="b">
        <f>_xlfn.XLOOKUP(F1584,Tabla13[Id Riesgo],Tabla13[Registro diligenciado],FALSE,1)</f>
        <v>0</v>
      </c>
      <c r="H1584" s="290" t="str">
        <f>IF(G1584,_xlfn.XLOOKUP(F1584,Tabla6[Id Riesgo],Tabla6[DESCRIPCIÓN DEL RIESGO],FALSE,1),"")</f>
        <v/>
      </c>
      <c r="I1584" s="327" t="str">
        <f>_xlfn.XLOOKUP(Tabla135[[#This Row],[Id Riesgo]],Tabla13[Id Riesgo],Tabla13[Probabilidad])</f>
        <v/>
      </c>
      <c r="J1584" s="327" t="str">
        <f>_xlfn.XLOOKUP(Tabla135[[#This Row],[Id Riesgo]],Tabla13[Id Riesgo],Tabla13[Porcentaje Impacto],"",1)</f>
        <v/>
      </c>
      <c r="K1584" s="311">
        <v>3</v>
      </c>
      <c r="L1584" s="314"/>
      <c r="M1584" s="314"/>
      <c r="N1584" s="314"/>
      <c r="O1584" s="295"/>
      <c r="P1584" s="314"/>
      <c r="Q1584" s="328" t="str">
        <f>_xlfn.TEXTJOIN(" ",TRUE,Tabla135[[#This Row],[Actividad - Acción ¿Qué?
Inicia con verbo]],Tabla135[[#This Row],[Complemento
(Observaciones o desviaciones)]])</f>
        <v/>
      </c>
      <c r="R1584" s="295"/>
      <c r="S1584" s="327" t="str">
        <f>_xlfn.XLOOKUP(Tabla135[[#This Row],[Tipo de control]],Tabla7[Tipo de control],Tabla7[Peso],"",1)</f>
        <v/>
      </c>
      <c r="T1584" s="290" t="str">
        <f>_xlfn.XLOOKUP(Tabla135[[#This Row],[Tipo de control]],Tabla7[Tipo de control],Tabla7[Afectación matriz],"",1)</f>
        <v/>
      </c>
      <c r="U1584" s="295"/>
      <c r="V1584" s="327" t="str">
        <f>_xlfn.XLOOKUP(Tabla135[[#This Row],[Implementación]],Tabla11[Implementación],Tabla11[Peso],"",1)</f>
        <v/>
      </c>
      <c r="W1584" s="295"/>
      <c r="X1584" s="295"/>
      <c r="Y1584" s="295"/>
      <c r="Z1584" s="295"/>
      <c r="AA1584" s="310" t="str">
        <f>IFERROR(Tabla135[[#This Row],[Peso del control]]+Tabla135[[#This Row],[Peso de la implementación]],"")</f>
        <v/>
      </c>
      <c r="AB1584" s="310" t="str" cm="1">
        <f t="array" ref="AB1584">IFERROR(IF(Tabla135[[#This Row],[Registro diligenciado]]=TRUE,_xlfn.IFS(AND(Tabla135[[#This Row],[No. de Control]]=1,Tabla135[[#This Row],[Desplazamiento en la Matriz]]="Probabilidad"),D1584-(D1584*Tabla135[[#This Row],[Valor del control]]),AND(Tabla135[[#This Row],[No. de Control]]&gt;1,Tabla135[[#This Row],[Desplazamiento en la Matriz]]="Probabilidad"),AB1583-(AB1583*Tabla135[[#This Row],[Valor del control]]),AND(Tabla135[[#This Row],[No. de Control]]=1,Tabla135[[#This Row],[Desplazamiento en la Matriz]]="Impacto"),D1584,AND(Tabla135[[#This Row],[No. de Control]]&gt;1,Tabla135[[#This Row],[Desplazamiento en la Matriz]]="Impacto"),AB1583),""),"")</f>
        <v/>
      </c>
      <c r="AC1584" s="310" t="str" cm="1">
        <f t="array" ref="AC1584">IFERROR(IF(Tabla135[[#This Row],[Registro diligenciado]]=TRUE,_xlfn.IFS(AND(Tabla135[[#This Row],[No. de Control]]=1,Tabla135[[#This Row],[Desplazamiento en la Matriz]]="Impacto"),E1584-(E1584*Tabla135[[#This Row],[Valor del control]]),AND(Tabla135[[#This Row],[No. de Control]]&gt;1,Tabla135[[#This Row],[Desplazamiento en la Matriz]]="Impacto"),AC1583-(AC1583*Tabla135[[#This Row],[Valor del control]]),AND(Tabla135[[#This Row],[No. de Control]]=1,Tabla135[[#This Row],[Desplazamiento en la Matriz]]="Probabilidad"),E1584,AND(Tabla135[[#This Row],[No. de Control]]&gt;1,Tabla135[[#This Row],[Desplazamiento en la Matriz]]="Probabilidad"),AC1583),""),"")</f>
        <v/>
      </c>
      <c r="AD1584" s="310">
        <f>IFERROR(_xlfn.MINIFS(Tabla135[Probabilidad residual],Tabla135[Id Riesgo],Tabla135[[#This Row],[Id Riesgo]]),"")</f>
        <v>0</v>
      </c>
      <c r="AE1584" s="310">
        <f>IFERROR(_xlfn.MINIFS(Tabla135[Impacto residual],Tabla135[Id Riesgo],Tabla135[[#This Row],[Id Riesgo]]),"")</f>
        <v>0</v>
      </c>
      <c r="AF1584" s="310" t="str" cm="1">
        <f t="array" ref="AF158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84" s="310" t="str" cm="1">
        <f t="array" ref="AG158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8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84" s="213"/>
      <c r="AJ1584" s="727">
        <f>_xlfn.MINIFS(Tabla135[Probabilidad residual],Tabla135[Id Riesgo],Tabla135[[#This Row],[Id Riesgo]])</f>
        <v>0</v>
      </c>
      <c r="AK1584" s="727">
        <f>_xlfn.MINIFS(Tabla135[Impacto residual],Tabla135[Id Riesgo],Tabla135[[#This Row],[Id Riesgo]])</f>
        <v>0</v>
      </c>
      <c r="AL1584" s="727"/>
      <c r="AM1584" s="727"/>
      <c r="AN1584" s="213"/>
      <c r="AO1584" s="213"/>
      <c r="AP1584" s="213"/>
      <c r="AQ1584" s="213"/>
      <c r="AR1584" s="213"/>
      <c r="AS1584" s="213"/>
      <c r="AT1584" s="213"/>
      <c r="AU1584" s="213"/>
      <c r="AV1584" s="213"/>
      <c r="AW1584" s="213"/>
      <c r="AX1584" s="213"/>
      <c r="AY1584" s="213"/>
    </row>
    <row r="1585" spans="1:51" ht="14.6" x14ac:dyDescent="0.4">
      <c r="A1585" s="735" t="str">
        <f>Tabla135[[#This Row],[Id Riesgo]]</f>
        <v>RC158</v>
      </c>
      <c r="B1585" s="736" t="str">
        <f>Tabla135[[#This Row],[Riesgo]]</f>
        <v/>
      </c>
      <c r="C1585" s="742" t="b">
        <f>Tabla135[[#This Row],[Identificado en paso 1 y 2?]]</f>
        <v>0</v>
      </c>
      <c r="D1585" s="727" t="str">
        <f>_xlfn.XLOOKUP(Tabla135[[#This Row],[Id Riesgo]],Tabla13[Id Riesgo],Tabla13[Probabilidad],"",1)</f>
        <v/>
      </c>
      <c r="E1585" s="727" t="str">
        <f>IF(C1585=TRUE,_xlfn.XLOOKUP(Tabla135[[#This Row],[Id Riesgo]],Tabla13[Id Riesgo],Tabla13[Porcentaje Impacto],"",1),"")</f>
        <v/>
      </c>
      <c r="F1585" s="290" t="str">
        <f t="shared" si="157"/>
        <v>RC158</v>
      </c>
      <c r="G1585" s="415" t="b">
        <f>_xlfn.XLOOKUP(F1585,Tabla13[Id Riesgo],Tabla13[Registro diligenciado],FALSE,1)</f>
        <v>0</v>
      </c>
      <c r="H1585" s="290" t="str">
        <f>IF(G1585,_xlfn.XLOOKUP(F1585,Tabla6[Id Riesgo],Tabla6[DESCRIPCIÓN DEL RIESGO],FALSE,1),"")</f>
        <v/>
      </c>
      <c r="I1585" s="327" t="str">
        <f>_xlfn.XLOOKUP(Tabla135[[#This Row],[Id Riesgo]],Tabla13[Id Riesgo],Tabla13[Probabilidad])</f>
        <v/>
      </c>
      <c r="J1585" s="327" t="str">
        <f>_xlfn.XLOOKUP(Tabla135[[#This Row],[Id Riesgo]],Tabla13[Id Riesgo],Tabla13[Porcentaje Impacto],"",1)</f>
        <v/>
      </c>
      <c r="K1585" s="311">
        <v>4</v>
      </c>
      <c r="L1585" s="314"/>
      <c r="M1585" s="314"/>
      <c r="N1585" s="314"/>
      <c r="O1585" s="295"/>
      <c r="P1585" s="314"/>
      <c r="Q1585" s="328" t="str">
        <f>_xlfn.TEXTJOIN(" ",TRUE,Tabla135[[#This Row],[Actividad - Acción ¿Qué?
Inicia con verbo]],Tabla135[[#This Row],[Complemento
(Observaciones o desviaciones)]])</f>
        <v/>
      </c>
      <c r="R1585" s="295"/>
      <c r="S1585" s="327" t="str">
        <f>_xlfn.XLOOKUP(Tabla135[[#This Row],[Tipo de control]],Tabla7[Tipo de control],Tabla7[Peso],"",1)</f>
        <v/>
      </c>
      <c r="T1585" s="290" t="str">
        <f>_xlfn.XLOOKUP(Tabla135[[#This Row],[Tipo de control]],Tabla7[Tipo de control],Tabla7[Afectación matriz],"",1)</f>
        <v/>
      </c>
      <c r="U1585" s="295"/>
      <c r="V1585" s="327" t="str">
        <f>_xlfn.XLOOKUP(Tabla135[[#This Row],[Implementación]],Tabla11[Implementación],Tabla11[Peso],"",1)</f>
        <v/>
      </c>
      <c r="W1585" s="295"/>
      <c r="X1585" s="295"/>
      <c r="Y1585" s="295"/>
      <c r="Z1585" s="295"/>
      <c r="AA1585" s="310" t="str">
        <f>IFERROR(Tabla135[[#This Row],[Peso del control]]+Tabla135[[#This Row],[Peso de la implementación]],"")</f>
        <v/>
      </c>
      <c r="AB1585" s="310" t="str" cm="1">
        <f t="array" ref="AB1585">IFERROR(IF(Tabla135[[#This Row],[Registro diligenciado]]=TRUE,_xlfn.IFS(AND(Tabla135[[#This Row],[No. de Control]]=1,Tabla135[[#This Row],[Desplazamiento en la Matriz]]="Probabilidad"),D1585-(D1585*Tabla135[[#This Row],[Valor del control]]),AND(Tabla135[[#This Row],[No. de Control]]&gt;1,Tabla135[[#This Row],[Desplazamiento en la Matriz]]="Probabilidad"),AB1584-(AB1584*Tabla135[[#This Row],[Valor del control]]),AND(Tabla135[[#This Row],[No. de Control]]=1,Tabla135[[#This Row],[Desplazamiento en la Matriz]]="Impacto"),D1585,AND(Tabla135[[#This Row],[No. de Control]]&gt;1,Tabla135[[#This Row],[Desplazamiento en la Matriz]]="Impacto"),AB1584),""),"")</f>
        <v/>
      </c>
      <c r="AC1585" s="310" t="str" cm="1">
        <f t="array" ref="AC1585">IFERROR(IF(Tabla135[[#This Row],[Registro diligenciado]]=TRUE,_xlfn.IFS(AND(Tabla135[[#This Row],[No. de Control]]=1,Tabla135[[#This Row],[Desplazamiento en la Matriz]]="Impacto"),E1585-(E1585*Tabla135[[#This Row],[Valor del control]]),AND(Tabla135[[#This Row],[No. de Control]]&gt;1,Tabla135[[#This Row],[Desplazamiento en la Matriz]]="Impacto"),AC1584-(AC1584*Tabla135[[#This Row],[Valor del control]]),AND(Tabla135[[#This Row],[No. de Control]]=1,Tabla135[[#This Row],[Desplazamiento en la Matriz]]="Probabilidad"),E1585,AND(Tabla135[[#This Row],[No. de Control]]&gt;1,Tabla135[[#This Row],[Desplazamiento en la Matriz]]="Probabilidad"),AC1584),""),"")</f>
        <v/>
      </c>
      <c r="AD1585" s="310">
        <f>IFERROR(_xlfn.MINIFS(Tabla135[Probabilidad residual],Tabla135[Id Riesgo],Tabla135[[#This Row],[Id Riesgo]]),"")</f>
        <v>0</v>
      </c>
      <c r="AE1585" s="310">
        <f>IFERROR(_xlfn.MINIFS(Tabla135[Impacto residual],Tabla135[Id Riesgo],Tabla135[[#This Row],[Id Riesgo]]),"")</f>
        <v>0</v>
      </c>
      <c r="AF1585" s="310" t="str" cm="1">
        <f t="array" ref="AF158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85" s="310" t="str" cm="1">
        <f t="array" ref="AG158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8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85" s="213"/>
      <c r="AJ1585" s="727">
        <f>_xlfn.MINIFS(Tabla135[Probabilidad residual],Tabla135[Id Riesgo],Tabla135[[#This Row],[Id Riesgo]])</f>
        <v>0</v>
      </c>
      <c r="AK1585" s="727">
        <f>_xlfn.MINIFS(Tabla135[Impacto residual],Tabla135[Id Riesgo],Tabla135[[#This Row],[Id Riesgo]])</f>
        <v>0</v>
      </c>
      <c r="AL1585" s="727"/>
      <c r="AM1585" s="727"/>
      <c r="AN1585" s="213"/>
      <c r="AO1585" s="213"/>
      <c r="AP1585" s="213"/>
      <c r="AQ1585" s="213"/>
      <c r="AR1585" s="213"/>
      <c r="AS1585" s="213"/>
      <c r="AT1585" s="213"/>
      <c r="AU1585" s="213"/>
      <c r="AV1585" s="213"/>
      <c r="AW1585" s="213"/>
      <c r="AX1585" s="213"/>
      <c r="AY1585" s="213"/>
    </row>
    <row r="1586" spans="1:51" ht="14.6" x14ac:dyDescent="0.4">
      <c r="A1586" s="735" t="str">
        <f>Tabla135[[#This Row],[Id Riesgo]]</f>
        <v>RC158</v>
      </c>
      <c r="B1586" s="736" t="str">
        <f>Tabla135[[#This Row],[Riesgo]]</f>
        <v/>
      </c>
      <c r="C1586" s="742" t="b">
        <f>Tabla135[[#This Row],[Identificado en paso 1 y 2?]]</f>
        <v>0</v>
      </c>
      <c r="D1586" s="727" t="str">
        <f>_xlfn.XLOOKUP(Tabla135[[#This Row],[Id Riesgo]],Tabla13[Id Riesgo],Tabla13[Probabilidad],"",1)</f>
        <v/>
      </c>
      <c r="E1586" s="727" t="str">
        <f>IF(C1586=TRUE,_xlfn.XLOOKUP(Tabla135[[#This Row],[Id Riesgo]],Tabla13[Id Riesgo],Tabla13[Porcentaje Impacto],"",1),"")</f>
        <v/>
      </c>
      <c r="F1586" s="290" t="str">
        <f t="shared" si="157"/>
        <v>RC158</v>
      </c>
      <c r="G1586" s="415" t="b">
        <f>_xlfn.XLOOKUP(F1586,Tabla13[Id Riesgo],Tabla13[Registro diligenciado],FALSE,1)</f>
        <v>0</v>
      </c>
      <c r="H1586" s="290" t="str">
        <f>IF(G1586,_xlfn.XLOOKUP(F1586,Tabla6[Id Riesgo],Tabla6[DESCRIPCIÓN DEL RIESGO],FALSE,1),"")</f>
        <v/>
      </c>
      <c r="I1586" s="327" t="str">
        <f>_xlfn.XLOOKUP(Tabla135[[#This Row],[Id Riesgo]],Tabla13[Id Riesgo],Tabla13[Probabilidad])</f>
        <v/>
      </c>
      <c r="J1586" s="327" t="str">
        <f>_xlfn.XLOOKUP(Tabla135[[#This Row],[Id Riesgo]],Tabla13[Id Riesgo],Tabla13[Porcentaje Impacto],"",1)</f>
        <v/>
      </c>
      <c r="K1586" s="311">
        <v>5</v>
      </c>
      <c r="L1586" s="314"/>
      <c r="M1586" s="314"/>
      <c r="N1586" s="314"/>
      <c r="O1586" s="295"/>
      <c r="P1586" s="314"/>
      <c r="Q1586" s="328" t="str">
        <f>_xlfn.TEXTJOIN(" ",TRUE,Tabla135[[#This Row],[Actividad - Acción ¿Qué?
Inicia con verbo]],Tabla135[[#This Row],[Complemento
(Observaciones o desviaciones)]])</f>
        <v/>
      </c>
      <c r="R1586" s="295"/>
      <c r="S1586" s="327" t="str">
        <f>_xlfn.XLOOKUP(Tabla135[[#This Row],[Tipo de control]],Tabla7[Tipo de control],Tabla7[Peso],"",1)</f>
        <v/>
      </c>
      <c r="T1586" s="290" t="str">
        <f>_xlfn.XLOOKUP(Tabla135[[#This Row],[Tipo de control]],Tabla7[Tipo de control],Tabla7[Afectación matriz],"",1)</f>
        <v/>
      </c>
      <c r="U1586" s="295"/>
      <c r="V1586" s="327" t="str">
        <f>_xlfn.XLOOKUP(Tabla135[[#This Row],[Implementación]],Tabla11[Implementación],Tabla11[Peso],"",1)</f>
        <v/>
      </c>
      <c r="W1586" s="295"/>
      <c r="X1586" s="295"/>
      <c r="Y1586" s="295"/>
      <c r="Z1586" s="295"/>
      <c r="AA1586" s="310" t="str">
        <f>IFERROR(Tabla135[[#This Row],[Peso del control]]+Tabla135[[#This Row],[Peso de la implementación]],"")</f>
        <v/>
      </c>
      <c r="AB1586" s="310" t="str" cm="1">
        <f t="array" ref="AB1586">IFERROR(IF(Tabla135[[#This Row],[Registro diligenciado]]=TRUE,_xlfn.IFS(AND(Tabla135[[#This Row],[No. de Control]]=1,Tabla135[[#This Row],[Desplazamiento en la Matriz]]="Probabilidad"),D1586-(D1586*Tabla135[[#This Row],[Valor del control]]),AND(Tabla135[[#This Row],[No. de Control]]&gt;1,Tabla135[[#This Row],[Desplazamiento en la Matriz]]="Probabilidad"),AB1585-(AB1585*Tabla135[[#This Row],[Valor del control]]),AND(Tabla135[[#This Row],[No. de Control]]=1,Tabla135[[#This Row],[Desplazamiento en la Matriz]]="Impacto"),D1586,AND(Tabla135[[#This Row],[No. de Control]]&gt;1,Tabla135[[#This Row],[Desplazamiento en la Matriz]]="Impacto"),AB1585),""),"")</f>
        <v/>
      </c>
      <c r="AC1586" s="310" t="str" cm="1">
        <f t="array" ref="AC1586">IFERROR(IF(Tabla135[[#This Row],[Registro diligenciado]]=TRUE,_xlfn.IFS(AND(Tabla135[[#This Row],[No. de Control]]=1,Tabla135[[#This Row],[Desplazamiento en la Matriz]]="Impacto"),E1586-(E1586*Tabla135[[#This Row],[Valor del control]]),AND(Tabla135[[#This Row],[No. de Control]]&gt;1,Tabla135[[#This Row],[Desplazamiento en la Matriz]]="Impacto"),AC1585-(AC1585*Tabla135[[#This Row],[Valor del control]]),AND(Tabla135[[#This Row],[No. de Control]]=1,Tabla135[[#This Row],[Desplazamiento en la Matriz]]="Probabilidad"),E1586,AND(Tabla135[[#This Row],[No. de Control]]&gt;1,Tabla135[[#This Row],[Desplazamiento en la Matriz]]="Probabilidad"),AC1585),""),"")</f>
        <v/>
      </c>
      <c r="AD1586" s="310">
        <f>IFERROR(_xlfn.MINIFS(Tabla135[Probabilidad residual],Tabla135[Id Riesgo],Tabla135[[#This Row],[Id Riesgo]]),"")</f>
        <v>0</v>
      </c>
      <c r="AE1586" s="310">
        <f>IFERROR(_xlfn.MINIFS(Tabla135[Impacto residual],Tabla135[Id Riesgo],Tabla135[[#This Row],[Id Riesgo]]),"")</f>
        <v>0</v>
      </c>
      <c r="AF1586" s="310" t="str" cm="1">
        <f t="array" ref="AF158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86" s="310" t="str" cm="1">
        <f t="array" ref="AG158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8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86" s="213"/>
      <c r="AJ1586" s="727">
        <f>_xlfn.MINIFS(Tabla135[Probabilidad residual],Tabla135[Id Riesgo],Tabla135[[#This Row],[Id Riesgo]])</f>
        <v>0</v>
      </c>
      <c r="AK1586" s="727">
        <f>_xlfn.MINIFS(Tabla135[Impacto residual],Tabla135[Id Riesgo],Tabla135[[#This Row],[Id Riesgo]])</f>
        <v>0</v>
      </c>
      <c r="AL1586" s="727"/>
      <c r="AM1586" s="727"/>
      <c r="AN1586" s="213"/>
      <c r="AO1586" s="213"/>
      <c r="AP1586" s="213"/>
      <c r="AQ1586" s="213"/>
      <c r="AR1586" s="213"/>
      <c r="AS1586" s="213"/>
      <c r="AT1586" s="213"/>
      <c r="AU1586" s="213"/>
      <c r="AV1586" s="213"/>
      <c r="AW1586" s="213"/>
      <c r="AX1586" s="213"/>
      <c r="AY1586" s="213"/>
    </row>
    <row r="1587" spans="1:51" ht="14.6" x14ac:dyDescent="0.4">
      <c r="A1587" s="735" t="str">
        <f>Tabla135[[#This Row],[Id Riesgo]]</f>
        <v>RC158</v>
      </c>
      <c r="B1587" s="736" t="str">
        <f>Tabla135[[#This Row],[Riesgo]]</f>
        <v/>
      </c>
      <c r="C1587" s="742" t="b">
        <f>Tabla135[[#This Row],[Identificado en paso 1 y 2?]]</f>
        <v>0</v>
      </c>
      <c r="D1587" s="727" t="str">
        <f>_xlfn.XLOOKUP(Tabla135[[#This Row],[Id Riesgo]],Tabla13[Id Riesgo],Tabla13[Probabilidad],"",1)</f>
        <v/>
      </c>
      <c r="E1587" s="727" t="str">
        <f>IF(C1587=TRUE,_xlfn.XLOOKUP(Tabla135[[#This Row],[Id Riesgo]],Tabla13[Id Riesgo],Tabla13[Porcentaje Impacto],"",1),"")</f>
        <v/>
      </c>
      <c r="F1587" s="290" t="str">
        <f t="shared" si="157"/>
        <v>RC158</v>
      </c>
      <c r="G1587" s="415" t="b">
        <f>_xlfn.XLOOKUP(F1587,Tabla13[Id Riesgo],Tabla13[Registro diligenciado],FALSE,1)</f>
        <v>0</v>
      </c>
      <c r="H1587" s="290" t="str">
        <f>IF(G1587,_xlfn.XLOOKUP(F1587,Tabla6[Id Riesgo],Tabla6[DESCRIPCIÓN DEL RIESGO],FALSE,1),"")</f>
        <v/>
      </c>
      <c r="I1587" s="327" t="str">
        <f>_xlfn.XLOOKUP(Tabla135[[#This Row],[Id Riesgo]],Tabla13[Id Riesgo],Tabla13[Probabilidad])</f>
        <v/>
      </c>
      <c r="J1587" s="327" t="str">
        <f>_xlfn.XLOOKUP(Tabla135[[#This Row],[Id Riesgo]],Tabla13[Id Riesgo],Tabla13[Porcentaje Impacto],"",1)</f>
        <v/>
      </c>
      <c r="K1587" s="311">
        <v>6</v>
      </c>
      <c r="L1587" s="314"/>
      <c r="M1587" s="314"/>
      <c r="N1587" s="314"/>
      <c r="O1587" s="295"/>
      <c r="P1587" s="314"/>
      <c r="Q1587" s="328" t="str">
        <f>_xlfn.TEXTJOIN(" ",TRUE,Tabla135[[#This Row],[Actividad - Acción ¿Qué?
Inicia con verbo]],Tabla135[[#This Row],[Complemento
(Observaciones o desviaciones)]])</f>
        <v/>
      </c>
      <c r="R1587" s="295"/>
      <c r="S1587" s="327" t="str">
        <f>_xlfn.XLOOKUP(Tabla135[[#This Row],[Tipo de control]],Tabla7[Tipo de control],Tabla7[Peso],"",1)</f>
        <v/>
      </c>
      <c r="T1587" s="290" t="str">
        <f>_xlfn.XLOOKUP(Tabla135[[#This Row],[Tipo de control]],Tabla7[Tipo de control],Tabla7[Afectación matriz],"",1)</f>
        <v/>
      </c>
      <c r="U1587" s="295"/>
      <c r="V1587" s="327" t="str">
        <f>_xlfn.XLOOKUP(Tabla135[[#This Row],[Implementación]],Tabla11[Implementación],Tabla11[Peso],"",1)</f>
        <v/>
      </c>
      <c r="W1587" s="295"/>
      <c r="X1587" s="295"/>
      <c r="Y1587" s="295"/>
      <c r="Z1587" s="295"/>
      <c r="AA1587" s="310" t="str">
        <f>IFERROR(Tabla135[[#This Row],[Peso del control]]+Tabla135[[#This Row],[Peso de la implementación]],"")</f>
        <v/>
      </c>
      <c r="AB1587" s="310" t="str" cm="1">
        <f t="array" ref="AB1587">IFERROR(IF(Tabla135[[#This Row],[Registro diligenciado]]=TRUE,_xlfn.IFS(AND(Tabla135[[#This Row],[No. de Control]]=1,Tabla135[[#This Row],[Desplazamiento en la Matriz]]="Probabilidad"),D1587-(D1587*Tabla135[[#This Row],[Valor del control]]),AND(Tabla135[[#This Row],[No. de Control]]&gt;1,Tabla135[[#This Row],[Desplazamiento en la Matriz]]="Probabilidad"),AB1586-(AB1586*Tabla135[[#This Row],[Valor del control]]),AND(Tabla135[[#This Row],[No. de Control]]=1,Tabla135[[#This Row],[Desplazamiento en la Matriz]]="Impacto"),D1587,AND(Tabla135[[#This Row],[No. de Control]]&gt;1,Tabla135[[#This Row],[Desplazamiento en la Matriz]]="Impacto"),AB1586),""),"")</f>
        <v/>
      </c>
      <c r="AC1587" s="310" t="str" cm="1">
        <f t="array" ref="AC1587">IFERROR(IF(Tabla135[[#This Row],[Registro diligenciado]]=TRUE,_xlfn.IFS(AND(Tabla135[[#This Row],[No. de Control]]=1,Tabla135[[#This Row],[Desplazamiento en la Matriz]]="Impacto"),E1587-(E1587*Tabla135[[#This Row],[Valor del control]]),AND(Tabla135[[#This Row],[No. de Control]]&gt;1,Tabla135[[#This Row],[Desplazamiento en la Matriz]]="Impacto"),AC1586-(AC1586*Tabla135[[#This Row],[Valor del control]]),AND(Tabla135[[#This Row],[No. de Control]]=1,Tabla135[[#This Row],[Desplazamiento en la Matriz]]="Probabilidad"),E1587,AND(Tabla135[[#This Row],[No. de Control]]&gt;1,Tabla135[[#This Row],[Desplazamiento en la Matriz]]="Probabilidad"),AC1586),""),"")</f>
        <v/>
      </c>
      <c r="AD1587" s="310">
        <f>IFERROR(_xlfn.MINIFS(Tabla135[Probabilidad residual],Tabla135[Id Riesgo],Tabla135[[#This Row],[Id Riesgo]]),"")</f>
        <v>0</v>
      </c>
      <c r="AE1587" s="310">
        <f>IFERROR(_xlfn.MINIFS(Tabla135[Impacto residual],Tabla135[Id Riesgo],Tabla135[[#This Row],[Id Riesgo]]),"")</f>
        <v>0</v>
      </c>
      <c r="AF1587" s="310" t="str" cm="1">
        <f t="array" ref="AF158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87" s="310" t="str" cm="1">
        <f t="array" ref="AG158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8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87" s="213"/>
      <c r="AJ1587" s="727">
        <f>_xlfn.MINIFS(Tabla135[Probabilidad residual],Tabla135[Id Riesgo],Tabla135[[#This Row],[Id Riesgo]])</f>
        <v>0</v>
      </c>
      <c r="AK1587" s="727">
        <f>_xlfn.MINIFS(Tabla135[Impacto residual],Tabla135[Id Riesgo],Tabla135[[#This Row],[Id Riesgo]])</f>
        <v>0</v>
      </c>
      <c r="AL1587" s="727"/>
      <c r="AM1587" s="727"/>
      <c r="AN1587" s="213"/>
      <c r="AO1587" s="213"/>
      <c r="AP1587" s="213"/>
      <c r="AQ1587" s="213"/>
      <c r="AR1587" s="213"/>
      <c r="AS1587" s="213"/>
      <c r="AT1587" s="213"/>
      <c r="AU1587" s="213"/>
      <c r="AV1587" s="213"/>
      <c r="AW1587" s="213"/>
      <c r="AX1587" s="213"/>
      <c r="AY1587" s="213"/>
    </row>
    <row r="1588" spans="1:51" ht="14.6" x14ac:dyDescent="0.4">
      <c r="A1588" s="735" t="str">
        <f>Tabla135[[#This Row],[Id Riesgo]]</f>
        <v>RC158</v>
      </c>
      <c r="B1588" s="736" t="str">
        <f>Tabla135[[#This Row],[Riesgo]]</f>
        <v/>
      </c>
      <c r="C1588" s="742" t="b">
        <f>Tabla135[[#This Row],[Identificado en paso 1 y 2?]]</f>
        <v>0</v>
      </c>
      <c r="D1588" s="727" t="str">
        <f>_xlfn.XLOOKUP(Tabla135[[#This Row],[Id Riesgo]],Tabla13[Id Riesgo],Tabla13[Probabilidad],"",1)</f>
        <v/>
      </c>
      <c r="E1588" s="727" t="str">
        <f>IF(C1588=TRUE,_xlfn.XLOOKUP(Tabla135[[#This Row],[Id Riesgo]],Tabla13[Id Riesgo],Tabla13[Porcentaje Impacto],"",1),"")</f>
        <v/>
      </c>
      <c r="F1588" s="290" t="str">
        <f t="shared" si="157"/>
        <v>RC158</v>
      </c>
      <c r="G1588" s="415" t="b">
        <f>_xlfn.XLOOKUP(F1588,Tabla13[Id Riesgo],Tabla13[Registro diligenciado],FALSE,1)</f>
        <v>0</v>
      </c>
      <c r="H1588" s="290" t="str">
        <f>IF(G1588,_xlfn.XLOOKUP(F1588,Tabla6[Id Riesgo],Tabla6[DESCRIPCIÓN DEL RIESGO],FALSE,1),"")</f>
        <v/>
      </c>
      <c r="I1588" s="327" t="str">
        <f>_xlfn.XLOOKUP(Tabla135[[#This Row],[Id Riesgo]],Tabla13[Id Riesgo],Tabla13[Probabilidad])</f>
        <v/>
      </c>
      <c r="J1588" s="327" t="str">
        <f>_xlfn.XLOOKUP(Tabla135[[#This Row],[Id Riesgo]],Tabla13[Id Riesgo],Tabla13[Porcentaje Impacto],"",1)</f>
        <v/>
      </c>
      <c r="K1588" s="311">
        <v>7</v>
      </c>
      <c r="L1588" s="314"/>
      <c r="M1588" s="314"/>
      <c r="N1588" s="314"/>
      <c r="O1588" s="295"/>
      <c r="P1588" s="314"/>
      <c r="Q1588" s="328" t="str">
        <f>_xlfn.TEXTJOIN(" ",TRUE,Tabla135[[#This Row],[Actividad - Acción ¿Qué?
Inicia con verbo]],Tabla135[[#This Row],[Complemento
(Observaciones o desviaciones)]])</f>
        <v/>
      </c>
      <c r="R1588" s="295"/>
      <c r="S1588" s="327" t="str">
        <f>_xlfn.XLOOKUP(Tabla135[[#This Row],[Tipo de control]],Tabla7[Tipo de control],Tabla7[Peso],"",1)</f>
        <v/>
      </c>
      <c r="T1588" s="290" t="str">
        <f>_xlfn.XLOOKUP(Tabla135[[#This Row],[Tipo de control]],Tabla7[Tipo de control],Tabla7[Afectación matriz],"",1)</f>
        <v/>
      </c>
      <c r="U1588" s="295"/>
      <c r="V1588" s="327" t="str">
        <f>_xlfn.XLOOKUP(Tabla135[[#This Row],[Implementación]],Tabla11[Implementación],Tabla11[Peso],"",1)</f>
        <v/>
      </c>
      <c r="W1588" s="295"/>
      <c r="X1588" s="295"/>
      <c r="Y1588" s="295"/>
      <c r="Z1588" s="295"/>
      <c r="AA1588" s="310" t="str">
        <f>IFERROR(Tabla135[[#This Row],[Peso del control]]+Tabla135[[#This Row],[Peso de la implementación]],"")</f>
        <v/>
      </c>
      <c r="AB1588" s="310" t="str" cm="1">
        <f t="array" ref="AB1588">IFERROR(IF(Tabla135[[#This Row],[Registro diligenciado]]=TRUE,_xlfn.IFS(AND(Tabla135[[#This Row],[No. de Control]]=1,Tabla135[[#This Row],[Desplazamiento en la Matriz]]="Probabilidad"),D1588-(D1588*Tabla135[[#This Row],[Valor del control]]),AND(Tabla135[[#This Row],[No. de Control]]&gt;1,Tabla135[[#This Row],[Desplazamiento en la Matriz]]="Probabilidad"),AB1587-(AB1587*Tabla135[[#This Row],[Valor del control]]),AND(Tabla135[[#This Row],[No. de Control]]=1,Tabla135[[#This Row],[Desplazamiento en la Matriz]]="Impacto"),D1588,AND(Tabla135[[#This Row],[No. de Control]]&gt;1,Tabla135[[#This Row],[Desplazamiento en la Matriz]]="Impacto"),AB1587),""),"")</f>
        <v/>
      </c>
      <c r="AC1588" s="310" t="str" cm="1">
        <f t="array" ref="AC1588">IFERROR(IF(Tabla135[[#This Row],[Registro diligenciado]]=TRUE,_xlfn.IFS(AND(Tabla135[[#This Row],[No. de Control]]=1,Tabla135[[#This Row],[Desplazamiento en la Matriz]]="Impacto"),E1588-(E1588*Tabla135[[#This Row],[Valor del control]]),AND(Tabla135[[#This Row],[No. de Control]]&gt;1,Tabla135[[#This Row],[Desplazamiento en la Matriz]]="Impacto"),AC1587-(AC1587*Tabla135[[#This Row],[Valor del control]]),AND(Tabla135[[#This Row],[No. de Control]]=1,Tabla135[[#This Row],[Desplazamiento en la Matriz]]="Probabilidad"),E1588,AND(Tabla135[[#This Row],[No. de Control]]&gt;1,Tabla135[[#This Row],[Desplazamiento en la Matriz]]="Probabilidad"),AC1587),""),"")</f>
        <v/>
      </c>
      <c r="AD1588" s="310">
        <f>IFERROR(_xlfn.MINIFS(Tabla135[Probabilidad residual],Tabla135[Id Riesgo],Tabla135[[#This Row],[Id Riesgo]]),"")</f>
        <v>0</v>
      </c>
      <c r="AE1588" s="310">
        <f>IFERROR(_xlfn.MINIFS(Tabla135[Impacto residual],Tabla135[Id Riesgo],Tabla135[[#This Row],[Id Riesgo]]),"")</f>
        <v>0</v>
      </c>
      <c r="AF1588" s="310" t="str" cm="1">
        <f t="array" ref="AF158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88" s="310" t="str" cm="1">
        <f t="array" ref="AG158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8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88" s="213"/>
      <c r="AJ1588" s="727">
        <f>_xlfn.MINIFS(Tabla135[Probabilidad residual],Tabla135[Id Riesgo],Tabla135[[#This Row],[Id Riesgo]])</f>
        <v>0</v>
      </c>
      <c r="AK1588" s="727">
        <f>_xlfn.MINIFS(Tabla135[Impacto residual],Tabla135[Id Riesgo],Tabla135[[#This Row],[Id Riesgo]])</f>
        <v>0</v>
      </c>
      <c r="AL1588" s="727"/>
      <c r="AM1588" s="727"/>
      <c r="AN1588" s="213"/>
      <c r="AO1588" s="213"/>
      <c r="AP1588" s="213"/>
      <c r="AQ1588" s="213"/>
      <c r="AR1588" s="213"/>
      <c r="AS1588" s="213"/>
      <c r="AT1588" s="213"/>
      <c r="AU1588" s="213"/>
      <c r="AV1588" s="213"/>
      <c r="AW1588" s="213"/>
      <c r="AX1588" s="213"/>
      <c r="AY1588" s="213"/>
    </row>
    <row r="1589" spans="1:51" ht="14.6" x14ac:dyDescent="0.4">
      <c r="A1589" s="735" t="str">
        <f>Tabla135[[#This Row],[Id Riesgo]]</f>
        <v>RC158</v>
      </c>
      <c r="B1589" s="736" t="str">
        <f>Tabla135[[#This Row],[Riesgo]]</f>
        <v/>
      </c>
      <c r="C1589" s="742" t="b">
        <f>Tabla135[[#This Row],[Identificado en paso 1 y 2?]]</f>
        <v>0</v>
      </c>
      <c r="D1589" s="727" t="str">
        <f>_xlfn.XLOOKUP(Tabla135[[#This Row],[Id Riesgo]],Tabla13[Id Riesgo],Tabla13[Probabilidad],"",1)</f>
        <v/>
      </c>
      <c r="E1589" s="727" t="str">
        <f>IF(C1589=TRUE,_xlfn.XLOOKUP(Tabla135[[#This Row],[Id Riesgo]],Tabla13[Id Riesgo],Tabla13[Porcentaje Impacto],"",1),"")</f>
        <v/>
      </c>
      <c r="F1589" s="290" t="str">
        <f t="shared" si="157"/>
        <v>RC158</v>
      </c>
      <c r="G1589" s="415" t="b">
        <f>_xlfn.XLOOKUP(F1589,Tabla13[Id Riesgo],Tabla13[Registro diligenciado],FALSE,1)</f>
        <v>0</v>
      </c>
      <c r="H1589" s="290" t="str">
        <f>IF(G1589,_xlfn.XLOOKUP(F1589,Tabla6[Id Riesgo],Tabla6[DESCRIPCIÓN DEL RIESGO],FALSE,1),"")</f>
        <v/>
      </c>
      <c r="I1589" s="327" t="str">
        <f>_xlfn.XLOOKUP(Tabla135[[#This Row],[Id Riesgo]],Tabla13[Id Riesgo],Tabla13[Probabilidad])</f>
        <v/>
      </c>
      <c r="J1589" s="327" t="str">
        <f>_xlfn.XLOOKUP(Tabla135[[#This Row],[Id Riesgo]],Tabla13[Id Riesgo],Tabla13[Porcentaje Impacto],"",1)</f>
        <v/>
      </c>
      <c r="K1589" s="311">
        <v>8</v>
      </c>
      <c r="L1589" s="314"/>
      <c r="M1589" s="314"/>
      <c r="N1589" s="314"/>
      <c r="O1589" s="295"/>
      <c r="P1589" s="314"/>
      <c r="Q1589" s="328" t="str">
        <f>_xlfn.TEXTJOIN(" ",TRUE,Tabla135[[#This Row],[Actividad - Acción ¿Qué?
Inicia con verbo]],Tabla135[[#This Row],[Complemento
(Observaciones o desviaciones)]])</f>
        <v/>
      </c>
      <c r="R1589" s="295"/>
      <c r="S1589" s="327" t="str">
        <f>_xlfn.XLOOKUP(Tabla135[[#This Row],[Tipo de control]],Tabla7[Tipo de control],Tabla7[Peso],"",1)</f>
        <v/>
      </c>
      <c r="T1589" s="290" t="str">
        <f>_xlfn.XLOOKUP(Tabla135[[#This Row],[Tipo de control]],Tabla7[Tipo de control],Tabla7[Afectación matriz],"",1)</f>
        <v/>
      </c>
      <c r="U1589" s="295"/>
      <c r="V1589" s="327" t="str">
        <f>_xlfn.XLOOKUP(Tabla135[[#This Row],[Implementación]],Tabla11[Implementación],Tabla11[Peso],"",1)</f>
        <v/>
      </c>
      <c r="W1589" s="295"/>
      <c r="X1589" s="295"/>
      <c r="Y1589" s="295"/>
      <c r="Z1589" s="295"/>
      <c r="AA1589" s="310" t="str">
        <f>IFERROR(Tabla135[[#This Row],[Peso del control]]+Tabla135[[#This Row],[Peso de la implementación]],"")</f>
        <v/>
      </c>
      <c r="AB1589" s="310" t="str" cm="1">
        <f t="array" ref="AB1589">IFERROR(IF(Tabla135[[#This Row],[Registro diligenciado]]=TRUE,_xlfn.IFS(AND(Tabla135[[#This Row],[No. de Control]]=1,Tabla135[[#This Row],[Desplazamiento en la Matriz]]="Probabilidad"),D1589-(D1589*Tabla135[[#This Row],[Valor del control]]),AND(Tabla135[[#This Row],[No. de Control]]&gt;1,Tabla135[[#This Row],[Desplazamiento en la Matriz]]="Probabilidad"),AB1588-(AB1588*Tabla135[[#This Row],[Valor del control]]),AND(Tabla135[[#This Row],[No. de Control]]=1,Tabla135[[#This Row],[Desplazamiento en la Matriz]]="Impacto"),D1589,AND(Tabla135[[#This Row],[No. de Control]]&gt;1,Tabla135[[#This Row],[Desplazamiento en la Matriz]]="Impacto"),AB1588),""),"")</f>
        <v/>
      </c>
      <c r="AC1589" s="310" t="str" cm="1">
        <f t="array" ref="AC1589">IFERROR(IF(Tabla135[[#This Row],[Registro diligenciado]]=TRUE,_xlfn.IFS(AND(Tabla135[[#This Row],[No. de Control]]=1,Tabla135[[#This Row],[Desplazamiento en la Matriz]]="Impacto"),E1589-(E1589*Tabla135[[#This Row],[Valor del control]]),AND(Tabla135[[#This Row],[No. de Control]]&gt;1,Tabla135[[#This Row],[Desplazamiento en la Matriz]]="Impacto"),AC1588-(AC1588*Tabla135[[#This Row],[Valor del control]]),AND(Tabla135[[#This Row],[No. de Control]]=1,Tabla135[[#This Row],[Desplazamiento en la Matriz]]="Probabilidad"),E1589,AND(Tabla135[[#This Row],[No. de Control]]&gt;1,Tabla135[[#This Row],[Desplazamiento en la Matriz]]="Probabilidad"),AC1588),""),"")</f>
        <v/>
      </c>
      <c r="AD1589" s="310">
        <f>IFERROR(_xlfn.MINIFS(Tabla135[Probabilidad residual],Tabla135[Id Riesgo],Tabla135[[#This Row],[Id Riesgo]]),"")</f>
        <v>0</v>
      </c>
      <c r="AE1589" s="310">
        <f>IFERROR(_xlfn.MINIFS(Tabla135[Impacto residual],Tabla135[Id Riesgo],Tabla135[[#This Row],[Id Riesgo]]),"")</f>
        <v>0</v>
      </c>
      <c r="AF1589" s="310" t="str" cm="1">
        <f t="array" ref="AF158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89" s="310" t="str" cm="1">
        <f t="array" ref="AG158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8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89" s="213"/>
      <c r="AJ1589" s="727">
        <f>_xlfn.MINIFS(Tabla135[Probabilidad residual],Tabla135[Id Riesgo],Tabla135[[#This Row],[Id Riesgo]])</f>
        <v>0</v>
      </c>
      <c r="AK1589" s="727">
        <f>_xlfn.MINIFS(Tabla135[Impacto residual],Tabla135[Id Riesgo],Tabla135[[#This Row],[Id Riesgo]])</f>
        <v>0</v>
      </c>
      <c r="AL1589" s="727"/>
      <c r="AM1589" s="727"/>
      <c r="AN1589" s="213"/>
      <c r="AO1589" s="213"/>
      <c r="AP1589" s="213"/>
      <c r="AQ1589" s="213"/>
      <c r="AR1589" s="213"/>
      <c r="AS1589" s="213"/>
      <c r="AT1589" s="213"/>
      <c r="AU1589" s="213"/>
      <c r="AV1589" s="213"/>
      <c r="AW1589" s="213"/>
      <c r="AX1589" s="213"/>
      <c r="AY1589" s="213"/>
    </row>
    <row r="1590" spans="1:51" ht="14.6" x14ac:dyDescent="0.4">
      <c r="A1590" s="735" t="str">
        <f>Tabla135[[#This Row],[Id Riesgo]]</f>
        <v>RC158</v>
      </c>
      <c r="B1590" s="736" t="str">
        <f>Tabla135[[#This Row],[Riesgo]]</f>
        <v/>
      </c>
      <c r="C1590" s="742" t="b">
        <f>Tabla135[[#This Row],[Identificado en paso 1 y 2?]]</f>
        <v>0</v>
      </c>
      <c r="D1590" s="727" t="str">
        <f>_xlfn.XLOOKUP(Tabla135[[#This Row],[Id Riesgo]],Tabla13[Id Riesgo],Tabla13[Probabilidad],"",1)</f>
        <v/>
      </c>
      <c r="E1590" s="727" t="str">
        <f>IF(C1590=TRUE,_xlfn.XLOOKUP(Tabla135[[#This Row],[Id Riesgo]],Tabla13[Id Riesgo],Tabla13[Porcentaje Impacto],"",1),"")</f>
        <v/>
      </c>
      <c r="F1590" s="290" t="str">
        <f t="shared" si="157"/>
        <v>RC158</v>
      </c>
      <c r="G1590" s="415" t="b">
        <f>_xlfn.XLOOKUP(F1590,Tabla13[Id Riesgo],Tabla13[Registro diligenciado],FALSE,1)</f>
        <v>0</v>
      </c>
      <c r="H1590" s="290" t="str">
        <f>IF(G1590,_xlfn.XLOOKUP(F1590,Tabla6[Id Riesgo],Tabla6[DESCRIPCIÓN DEL RIESGO],FALSE,1),"")</f>
        <v/>
      </c>
      <c r="I1590" s="327" t="str">
        <f>_xlfn.XLOOKUP(Tabla135[[#This Row],[Id Riesgo]],Tabla13[Id Riesgo],Tabla13[Probabilidad])</f>
        <v/>
      </c>
      <c r="J1590" s="327" t="str">
        <f>_xlfn.XLOOKUP(Tabla135[[#This Row],[Id Riesgo]],Tabla13[Id Riesgo],Tabla13[Porcentaje Impacto],"",1)</f>
        <v/>
      </c>
      <c r="K1590" s="311">
        <v>9</v>
      </c>
      <c r="L1590" s="314"/>
      <c r="M1590" s="314"/>
      <c r="N1590" s="314"/>
      <c r="O1590" s="295"/>
      <c r="P1590" s="314"/>
      <c r="Q1590" s="328" t="str">
        <f>_xlfn.TEXTJOIN(" ",TRUE,Tabla135[[#This Row],[Actividad - Acción ¿Qué?
Inicia con verbo]],Tabla135[[#This Row],[Complemento
(Observaciones o desviaciones)]])</f>
        <v/>
      </c>
      <c r="R1590" s="295"/>
      <c r="S1590" s="327" t="str">
        <f>_xlfn.XLOOKUP(Tabla135[[#This Row],[Tipo de control]],Tabla7[Tipo de control],Tabla7[Peso],"",1)</f>
        <v/>
      </c>
      <c r="T1590" s="290" t="str">
        <f>_xlfn.XLOOKUP(Tabla135[[#This Row],[Tipo de control]],Tabla7[Tipo de control],Tabla7[Afectación matriz],"",1)</f>
        <v/>
      </c>
      <c r="U1590" s="295"/>
      <c r="V1590" s="327" t="str">
        <f>_xlfn.XLOOKUP(Tabla135[[#This Row],[Implementación]],Tabla11[Implementación],Tabla11[Peso],"",1)</f>
        <v/>
      </c>
      <c r="W1590" s="295"/>
      <c r="X1590" s="295"/>
      <c r="Y1590" s="295"/>
      <c r="Z1590" s="295"/>
      <c r="AA1590" s="310" t="str">
        <f>IFERROR(Tabla135[[#This Row],[Peso del control]]+Tabla135[[#This Row],[Peso de la implementación]],"")</f>
        <v/>
      </c>
      <c r="AB1590" s="310" t="str" cm="1">
        <f t="array" ref="AB1590">IFERROR(IF(Tabla135[[#This Row],[Registro diligenciado]]=TRUE,_xlfn.IFS(AND(Tabla135[[#This Row],[No. de Control]]=1,Tabla135[[#This Row],[Desplazamiento en la Matriz]]="Probabilidad"),D1590-(D1590*Tabla135[[#This Row],[Valor del control]]),AND(Tabla135[[#This Row],[No. de Control]]&gt;1,Tabla135[[#This Row],[Desplazamiento en la Matriz]]="Probabilidad"),AB1589-(AB1589*Tabla135[[#This Row],[Valor del control]]),AND(Tabla135[[#This Row],[No. de Control]]=1,Tabla135[[#This Row],[Desplazamiento en la Matriz]]="Impacto"),D1590,AND(Tabla135[[#This Row],[No. de Control]]&gt;1,Tabla135[[#This Row],[Desplazamiento en la Matriz]]="Impacto"),AB1589),""),"")</f>
        <v/>
      </c>
      <c r="AC1590" s="310" t="str" cm="1">
        <f t="array" ref="AC1590">IFERROR(IF(Tabla135[[#This Row],[Registro diligenciado]]=TRUE,_xlfn.IFS(AND(Tabla135[[#This Row],[No. de Control]]=1,Tabla135[[#This Row],[Desplazamiento en la Matriz]]="Impacto"),E1590-(E1590*Tabla135[[#This Row],[Valor del control]]),AND(Tabla135[[#This Row],[No. de Control]]&gt;1,Tabla135[[#This Row],[Desplazamiento en la Matriz]]="Impacto"),AC1589-(AC1589*Tabla135[[#This Row],[Valor del control]]),AND(Tabla135[[#This Row],[No. de Control]]=1,Tabla135[[#This Row],[Desplazamiento en la Matriz]]="Probabilidad"),E1590,AND(Tabla135[[#This Row],[No. de Control]]&gt;1,Tabla135[[#This Row],[Desplazamiento en la Matriz]]="Probabilidad"),AC1589),""),"")</f>
        <v/>
      </c>
      <c r="AD1590" s="310">
        <f>IFERROR(_xlfn.MINIFS(Tabla135[Probabilidad residual],Tabla135[Id Riesgo],Tabla135[[#This Row],[Id Riesgo]]),"")</f>
        <v>0</v>
      </c>
      <c r="AE1590" s="310">
        <f>IFERROR(_xlfn.MINIFS(Tabla135[Impacto residual],Tabla135[Id Riesgo],Tabla135[[#This Row],[Id Riesgo]]),"")</f>
        <v>0</v>
      </c>
      <c r="AF1590" s="310" t="str" cm="1">
        <f t="array" ref="AF159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90" s="310" t="str" cm="1">
        <f t="array" ref="AG159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9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90" s="213"/>
      <c r="AJ1590" s="727">
        <f>_xlfn.MINIFS(Tabla135[Probabilidad residual],Tabla135[Id Riesgo],Tabla135[[#This Row],[Id Riesgo]])</f>
        <v>0</v>
      </c>
      <c r="AK1590" s="727">
        <f>_xlfn.MINIFS(Tabla135[Impacto residual],Tabla135[Id Riesgo],Tabla135[[#This Row],[Id Riesgo]])</f>
        <v>0</v>
      </c>
      <c r="AL1590" s="727"/>
      <c r="AM1590" s="727"/>
      <c r="AN1590" s="213"/>
      <c r="AO1590" s="213"/>
      <c r="AP1590" s="213"/>
      <c r="AQ1590" s="213"/>
      <c r="AR1590" s="213"/>
      <c r="AS1590" s="213"/>
      <c r="AT1590" s="213"/>
      <c r="AU1590" s="213"/>
      <c r="AV1590" s="213"/>
      <c r="AW1590" s="213"/>
      <c r="AX1590" s="213"/>
      <c r="AY1590" s="213"/>
    </row>
    <row r="1591" spans="1:51" ht="14.6" x14ac:dyDescent="0.4">
      <c r="A1591" s="735" t="str">
        <f>Tabla135[[#This Row],[Id Riesgo]]</f>
        <v>RC158</v>
      </c>
      <c r="B1591" s="736" t="str">
        <f>Tabla135[[#This Row],[Riesgo]]</f>
        <v/>
      </c>
      <c r="C1591" s="742" t="b">
        <f>Tabla135[[#This Row],[Identificado en paso 1 y 2?]]</f>
        <v>0</v>
      </c>
      <c r="D1591" s="727" t="str">
        <f>_xlfn.XLOOKUP(Tabla135[[#This Row],[Id Riesgo]],Tabla13[Id Riesgo],Tabla13[Probabilidad],"",1)</f>
        <v/>
      </c>
      <c r="E1591" s="727" t="str">
        <f>IF(C1591=TRUE,_xlfn.XLOOKUP(Tabla135[[#This Row],[Id Riesgo]],Tabla13[Id Riesgo],Tabla13[Porcentaje Impacto],"",1),"")</f>
        <v/>
      </c>
      <c r="F1591" s="290" t="str">
        <f t="shared" si="157"/>
        <v>RC158</v>
      </c>
      <c r="G1591" s="415" t="b">
        <f>_xlfn.XLOOKUP(F1591,Tabla13[Id Riesgo],Tabla13[Registro diligenciado],FALSE,1)</f>
        <v>0</v>
      </c>
      <c r="H1591" s="290" t="str">
        <f>IF(G1591,_xlfn.XLOOKUP(F1591,Tabla6[Id Riesgo],Tabla6[DESCRIPCIÓN DEL RIESGO],FALSE,1),"")</f>
        <v/>
      </c>
      <c r="I1591" s="327" t="str">
        <f>_xlfn.XLOOKUP(Tabla135[[#This Row],[Id Riesgo]],Tabla13[Id Riesgo],Tabla13[Probabilidad])</f>
        <v/>
      </c>
      <c r="J1591" s="327" t="str">
        <f>_xlfn.XLOOKUP(Tabla135[[#This Row],[Id Riesgo]],Tabla13[Id Riesgo],Tabla13[Porcentaje Impacto],"",1)</f>
        <v/>
      </c>
      <c r="K1591" s="311">
        <v>10</v>
      </c>
      <c r="L1591" s="314"/>
      <c r="M1591" s="314"/>
      <c r="N1591" s="314"/>
      <c r="O1591" s="295"/>
      <c r="P1591" s="314"/>
      <c r="Q1591" s="328" t="str">
        <f>_xlfn.TEXTJOIN(" ",TRUE,Tabla135[[#This Row],[Actividad - Acción ¿Qué?
Inicia con verbo]],Tabla135[[#This Row],[Complemento
(Observaciones o desviaciones)]])</f>
        <v/>
      </c>
      <c r="R1591" s="295"/>
      <c r="S1591" s="327" t="str">
        <f>_xlfn.XLOOKUP(Tabla135[[#This Row],[Tipo de control]],Tabla7[Tipo de control],Tabla7[Peso],"",1)</f>
        <v/>
      </c>
      <c r="T1591" s="290" t="str">
        <f>_xlfn.XLOOKUP(Tabla135[[#This Row],[Tipo de control]],Tabla7[Tipo de control],Tabla7[Afectación matriz],"",1)</f>
        <v/>
      </c>
      <c r="U1591" s="295"/>
      <c r="V1591" s="327" t="str">
        <f>_xlfn.XLOOKUP(Tabla135[[#This Row],[Implementación]],Tabla11[Implementación],Tabla11[Peso],"",1)</f>
        <v/>
      </c>
      <c r="W1591" s="295"/>
      <c r="X1591" s="295"/>
      <c r="Y1591" s="295"/>
      <c r="Z1591" s="295"/>
      <c r="AA1591" s="310" t="str">
        <f>IFERROR(Tabla135[[#This Row],[Peso del control]]+Tabla135[[#This Row],[Peso de la implementación]],"")</f>
        <v/>
      </c>
      <c r="AB1591" s="310" t="str" cm="1">
        <f t="array" ref="AB1591">IFERROR(IF(Tabla135[[#This Row],[Registro diligenciado]]=TRUE,_xlfn.IFS(AND(Tabla135[[#This Row],[No. de Control]]=1,Tabla135[[#This Row],[Desplazamiento en la Matriz]]="Probabilidad"),D1591-(D1591*Tabla135[[#This Row],[Valor del control]]),AND(Tabla135[[#This Row],[No. de Control]]&gt;1,Tabla135[[#This Row],[Desplazamiento en la Matriz]]="Probabilidad"),AB1590-(AB1590*Tabla135[[#This Row],[Valor del control]]),AND(Tabla135[[#This Row],[No. de Control]]=1,Tabla135[[#This Row],[Desplazamiento en la Matriz]]="Impacto"),D1591,AND(Tabla135[[#This Row],[No. de Control]]&gt;1,Tabla135[[#This Row],[Desplazamiento en la Matriz]]="Impacto"),AB1590),""),"")</f>
        <v/>
      </c>
      <c r="AC1591" s="310" t="str" cm="1">
        <f t="array" ref="AC1591">IFERROR(IF(Tabla135[[#This Row],[Registro diligenciado]]=TRUE,_xlfn.IFS(AND(Tabla135[[#This Row],[No. de Control]]=1,Tabla135[[#This Row],[Desplazamiento en la Matriz]]="Impacto"),E1591-(E1591*Tabla135[[#This Row],[Valor del control]]),AND(Tabla135[[#This Row],[No. de Control]]&gt;1,Tabla135[[#This Row],[Desplazamiento en la Matriz]]="Impacto"),AC1590-(AC1590*Tabla135[[#This Row],[Valor del control]]),AND(Tabla135[[#This Row],[No. de Control]]=1,Tabla135[[#This Row],[Desplazamiento en la Matriz]]="Probabilidad"),E1591,AND(Tabla135[[#This Row],[No. de Control]]&gt;1,Tabla135[[#This Row],[Desplazamiento en la Matriz]]="Probabilidad"),AC1590),""),"")</f>
        <v/>
      </c>
      <c r="AD1591" s="310">
        <f>IFERROR(_xlfn.MINIFS(Tabla135[Probabilidad residual],Tabla135[Id Riesgo],Tabla135[[#This Row],[Id Riesgo]]),"")</f>
        <v>0</v>
      </c>
      <c r="AE1591" s="310">
        <f>IFERROR(_xlfn.MINIFS(Tabla135[Impacto residual],Tabla135[Id Riesgo],Tabla135[[#This Row],[Id Riesgo]]),"")</f>
        <v>0</v>
      </c>
      <c r="AF1591" s="310" t="str" cm="1">
        <f t="array" ref="AF159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91" s="310" t="str" cm="1">
        <f t="array" ref="AG159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9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91" s="213"/>
      <c r="AJ1591" s="727">
        <f>_xlfn.MINIFS(Tabla135[Probabilidad residual],Tabla135[Id Riesgo],Tabla135[[#This Row],[Id Riesgo]])</f>
        <v>0</v>
      </c>
      <c r="AK1591" s="727">
        <f>_xlfn.MINIFS(Tabla135[Impacto residual],Tabla135[Id Riesgo],Tabla135[[#This Row],[Id Riesgo]])</f>
        <v>0</v>
      </c>
      <c r="AL1591" s="727"/>
      <c r="AM1591" s="727"/>
      <c r="AN1591" s="213"/>
      <c r="AO1591" s="213"/>
      <c r="AP1591" s="213"/>
      <c r="AQ1591" s="213"/>
      <c r="AR1591" s="213"/>
      <c r="AS1591" s="213"/>
      <c r="AT1591" s="213"/>
      <c r="AU1591" s="213"/>
      <c r="AV1591" s="213"/>
      <c r="AW1591" s="213"/>
      <c r="AX1591" s="213"/>
      <c r="AY1591" s="213"/>
    </row>
    <row r="1592" spans="1:51" ht="14.6" x14ac:dyDescent="0.4">
      <c r="A1592" s="735" t="str">
        <f>Tabla135[[#This Row],[Id Riesgo]]</f>
        <v>RC159</v>
      </c>
      <c r="B1592" s="736" t="str">
        <f>Tabla135[[#This Row],[Riesgo]]</f>
        <v/>
      </c>
      <c r="C1592" s="742" t="b">
        <f>Tabla135[[#This Row],[Identificado en paso 1 y 2?]]</f>
        <v>0</v>
      </c>
      <c r="D1592" s="727" t="str">
        <f>_xlfn.XLOOKUP(Tabla135[[#This Row],[Id Riesgo]],Tabla13[Id Riesgo],Tabla13[Probabilidad],"",1)</f>
        <v/>
      </c>
      <c r="E1592" s="727" t="str">
        <f>IF(C1592=TRUE,_xlfn.XLOOKUP(Tabla135[[#This Row],[Id Riesgo]],Tabla13[Id Riesgo],Tabla13[Porcentaje Impacto],"",1),"")</f>
        <v/>
      </c>
      <c r="F1592" s="290" t="s">
        <v>290</v>
      </c>
      <c r="G1592" s="415" t="b">
        <f>_xlfn.XLOOKUP(F1592,Tabla13[Id Riesgo],Tabla13[Registro diligenciado],FALSE,1)</f>
        <v>0</v>
      </c>
      <c r="H1592" s="290" t="str">
        <f>IF(G1592,_xlfn.XLOOKUP(F1592,Tabla6[Id Riesgo],Tabla6[DESCRIPCIÓN DEL RIESGO],FALSE,1),"")</f>
        <v/>
      </c>
      <c r="I1592" s="327" t="str">
        <f>_xlfn.XLOOKUP(Tabla135[[#This Row],[Id Riesgo]],Tabla13[Id Riesgo],Tabla13[Probabilidad])</f>
        <v/>
      </c>
      <c r="J1592" s="327" t="str">
        <f>_xlfn.XLOOKUP(Tabla135[[#This Row],[Id Riesgo]],Tabla13[Id Riesgo],Tabla13[Porcentaje Impacto],"",1)</f>
        <v/>
      </c>
      <c r="K1592" s="311">
        <v>1</v>
      </c>
      <c r="L1592" s="314"/>
      <c r="M1592" s="314"/>
      <c r="N1592" s="314"/>
      <c r="O1592" s="295"/>
      <c r="P1592" s="314"/>
      <c r="Q1592" s="328" t="str">
        <f>_xlfn.TEXTJOIN(" ",TRUE,Tabla135[[#This Row],[Actividad - Acción ¿Qué?
Inicia con verbo]],Tabla135[[#This Row],[Complemento
(Observaciones o desviaciones)]])</f>
        <v/>
      </c>
      <c r="R1592" s="295"/>
      <c r="S1592" s="327" t="str">
        <f>_xlfn.XLOOKUP(Tabla135[[#This Row],[Tipo de control]],Tabla7[Tipo de control],Tabla7[Peso],"",1)</f>
        <v/>
      </c>
      <c r="T1592" s="290" t="str">
        <f>_xlfn.XLOOKUP(Tabla135[[#This Row],[Tipo de control]],Tabla7[Tipo de control],Tabla7[Afectación matriz],"",1)</f>
        <v/>
      </c>
      <c r="U1592" s="295"/>
      <c r="V1592" s="327" t="str">
        <f>_xlfn.XLOOKUP(Tabla135[[#This Row],[Implementación]],Tabla11[Implementación],Tabla11[Peso],"",1)</f>
        <v/>
      </c>
      <c r="W1592" s="295"/>
      <c r="X1592" s="295"/>
      <c r="Y1592" s="295"/>
      <c r="Z1592" s="295"/>
      <c r="AA1592" s="310" t="str">
        <f>IFERROR(Tabla135[[#This Row],[Peso del control]]+Tabla135[[#This Row],[Peso de la implementación]],"")</f>
        <v/>
      </c>
      <c r="AB1592" s="310" t="str" cm="1">
        <f t="array" ref="AB1592">IFERROR(IF(Tabla135[[#This Row],[Registro diligenciado]]=TRUE,_xlfn.IFS(AND(Tabla135[[#This Row],[No. de Control]]=1,Tabla135[[#This Row],[Desplazamiento en la Matriz]]="Probabilidad"),D1592-(D1592*Tabla135[[#This Row],[Valor del control]]),AND(Tabla135[[#This Row],[No. de Control]]&gt;1,Tabla135[[#This Row],[Desplazamiento en la Matriz]]="Probabilidad"),AB1591-(AB1591*Tabla135[[#This Row],[Valor del control]]),AND(Tabla135[[#This Row],[No. de Control]]=1,Tabla135[[#This Row],[Desplazamiento en la Matriz]]="Impacto"),D1592,AND(Tabla135[[#This Row],[No. de Control]]&gt;1,Tabla135[[#This Row],[Desplazamiento en la Matriz]]="Impacto"),AB1591),""),"")</f>
        <v/>
      </c>
      <c r="AC1592" s="310" t="str" cm="1">
        <f t="array" ref="AC1592">IFERROR(IF(Tabla135[[#This Row],[Registro diligenciado]]=TRUE,_xlfn.IFS(AND(Tabla135[[#This Row],[No. de Control]]=1,Tabla135[[#This Row],[Desplazamiento en la Matriz]]="Impacto"),E1592-(E1592*Tabla135[[#This Row],[Valor del control]]),AND(Tabla135[[#This Row],[No. de Control]]&gt;1,Tabla135[[#This Row],[Desplazamiento en la Matriz]]="Impacto"),AC1591-(AC1591*Tabla135[[#This Row],[Valor del control]]),AND(Tabla135[[#This Row],[No. de Control]]=1,Tabla135[[#This Row],[Desplazamiento en la Matriz]]="Probabilidad"),E1592,AND(Tabla135[[#This Row],[No. de Control]]&gt;1,Tabla135[[#This Row],[Desplazamiento en la Matriz]]="Probabilidad"),AC1591),""),"")</f>
        <v/>
      </c>
      <c r="AD1592" s="310">
        <f>IFERROR(_xlfn.MINIFS(Tabla135[Probabilidad residual],Tabla135[Id Riesgo],Tabla135[[#This Row],[Id Riesgo]]),"")</f>
        <v>0</v>
      </c>
      <c r="AE1592" s="310">
        <f>IFERROR(_xlfn.MINIFS(Tabla135[Impacto residual],Tabla135[Id Riesgo],Tabla135[[#This Row],[Id Riesgo]]),"")</f>
        <v>0</v>
      </c>
      <c r="AF1592" s="310" t="str" cm="1">
        <f t="array" ref="AF159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92" s="310" t="str" cm="1">
        <f t="array" ref="AG159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9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92" s="213"/>
      <c r="AJ1592" s="727">
        <f>_xlfn.MINIFS(Tabla135[Probabilidad residual],Tabla135[Id Riesgo],Tabla135[[#This Row],[Id Riesgo]])</f>
        <v>0</v>
      </c>
      <c r="AK1592" s="727">
        <f>_xlfn.MINIFS(Tabla135[Impacto residual],Tabla135[Id Riesgo],Tabla135[[#This Row],[Id Riesgo]])</f>
        <v>0</v>
      </c>
      <c r="AL1592" s="727" t="str" cm="1">
        <f t="array" ref="AL1592">IFERROR(_xlfn.IFS(AND(AJ1592&gt;=CONFIGURACIÓN!$BF$6,AJ1592&lt;=CONFIGURACIÓN!$BG$6),CONFIGURACIÓN!$BE$6,AND(AJ1592&gt;=CONFIGURACIÓN!$BF$7,AJ1592&lt;=CONFIGURACIÓN!$BG$7),CONFIGURACIÓN!$BE$7,AND(AJ1592&gt;=CONFIGURACIÓN!$BF$8,AJ1592&lt;=CONFIGURACIÓN!$BG$8),CONFIGURACIÓN!$BE$8,AND(AJ1592&gt;=CONFIGURACIÓN!$BF$9,AJ1592&lt;=CONFIGURACIÓN!$BG$9),CONFIGURACIÓN!$BE$9,AND(AJ1592&gt;=CONFIGURACIÓN!$BF$10,AJ1592&lt;=CONFIGURACIÓN!$BG$10),CONFIGURACIÓN!$BE$10),"")</f>
        <v/>
      </c>
      <c r="AM1592" s="727" t="str" cm="1">
        <f t="array" ref="AM1592">IFERROR(_xlfn.IFS(AND(AK1592&gt;=CONFIGURACIÓN!$BJ$6,AK1592&lt;=CONFIGURACIÓN!$BK$6),CONFIGURACIÓN!$BI$6,AND(AK1592&gt;=CONFIGURACIÓN!$BJ$7,AK1592&lt;=CONFIGURACIÓN!$BK$7),CONFIGURACIÓN!$BI$7,AND(AK1592&gt;=CONFIGURACIÓN!$BJ$8,AK1592&lt;=CONFIGURACIÓN!$BK$8),CONFIGURACIÓN!$BI$8,AND(AK1592&gt;=CONFIGURACIÓN!$BJ$9,AK1592&lt;=CONFIGURACIÓN!$BK$9),CONFIGURACIÓN!$BI$9,AND(AK1592&gt;=CONFIGURACIÓN!$BJ$10,AK1592&lt;=CONFIGURACIÓN!$BK$10),CONFIGURACIÓN!$BI$10),"")</f>
        <v/>
      </c>
      <c r="AN1592" s="213"/>
      <c r="AO1592" s="213"/>
      <c r="AP1592" s="213"/>
      <c r="AQ1592" s="213"/>
      <c r="AR1592" s="213"/>
      <c r="AS1592" s="213"/>
      <c r="AT1592" s="213"/>
      <c r="AU1592" s="213"/>
      <c r="AV1592" s="213"/>
      <c r="AW1592" s="213"/>
      <c r="AX1592" s="213"/>
      <c r="AY1592" s="213"/>
    </row>
    <row r="1593" spans="1:51" ht="14.6" x14ac:dyDescent="0.4">
      <c r="A1593" s="735" t="str">
        <f>Tabla135[[#This Row],[Id Riesgo]]</f>
        <v>RC159</v>
      </c>
      <c r="B1593" s="736" t="str">
        <f>Tabla135[[#This Row],[Riesgo]]</f>
        <v/>
      </c>
      <c r="C1593" s="742" t="b">
        <f>Tabla135[[#This Row],[Identificado en paso 1 y 2?]]</f>
        <v>0</v>
      </c>
      <c r="D1593" s="727" t="str">
        <f>_xlfn.XLOOKUP(Tabla135[[#This Row],[Id Riesgo]],Tabla13[Id Riesgo],Tabla13[Probabilidad],"",1)</f>
        <v/>
      </c>
      <c r="E1593" s="727" t="str">
        <f>IF(C1593=TRUE,_xlfn.XLOOKUP(Tabla135[[#This Row],[Id Riesgo]],Tabla13[Id Riesgo],Tabla13[Porcentaje Impacto],"",1),"")</f>
        <v/>
      </c>
      <c r="F1593" s="290" t="str">
        <f t="shared" ref="F1593:F1601" si="158">F1592</f>
        <v>RC159</v>
      </c>
      <c r="G1593" s="415" t="b">
        <f>_xlfn.XLOOKUP(F1593,Tabla13[Id Riesgo],Tabla13[Registro diligenciado],FALSE,1)</f>
        <v>0</v>
      </c>
      <c r="H1593" s="290" t="str">
        <f>IF(G1593,_xlfn.XLOOKUP(F1593,Tabla6[Id Riesgo],Tabla6[DESCRIPCIÓN DEL RIESGO],FALSE,1),"")</f>
        <v/>
      </c>
      <c r="I1593" s="327" t="str">
        <f>_xlfn.XLOOKUP(Tabla135[[#This Row],[Id Riesgo]],Tabla13[Id Riesgo],Tabla13[Probabilidad])</f>
        <v/>
      </c>
      <c r="J1593" s="327" t="str">
        <f>_xlfn.XLOOKUP(Tabla135[[#This Row],[Id Riesgo]],Tabla13[Id Riesgo],Tabla13[Porcentaje Impacto],"",1)</f>
        <v/>
      </c>
      <c r="K1593" s="311">
        <v>2</v>
      </c>
      <c r="L1593" s="314"/>
      <c r="M1593" s="314"/>
      <c r="N1593" s="314"/>
      <c r="O1593" s="295"/>
      <c r="P1593" s="314"/>
      <c r="Q1593" s="328" t="str">
        <f>_xlfn.TEXTJOIN(" ",TRUE,Tabla135[[#This Row],[Actividad - Acción ¿Qué?
Inicia con verbo]],Tabla135[[#This Row],[Complemento
(Observaciones o desviaciones)]])</f>
        <v/>
      </c>
      <c r="R1593" s="295"/>
      <c r="S1593" s="327" t="str">
        <f>_xlfn.XLOOKUP(Tabla135[[#This Row],[Tipo de control]],Tabla7[Tipo de control],Tabla7[Peso],"",1)</f>
        <v/>
      </c>
      <c r="T1593" s="290" t="str">
        <f>_xlfn.XLOOKUP(Tabla135[[#This Row],[Tipo de control]],Tabla7[Tipo de control],Tabla7[Afectación matriz],"",1)</f>
        <v/>
      </c>
      <c r="U1593" s="295"/>
      <c r="V1593" s="327" t="str">
        <f>_xlfn.XLOOKUP(Tabla135[[#This Row],[Implementación]],Tabla11[Implementación],Tabla11[Peso],"",1)</f>
        <v/>
      </c>
      <c r="W1593" s="295"/>
      <c r="X1593" s="295"/>
      <c r="Y1593" s="295"/>
      <c r="Z1593" s="295"/>
      <c r="AA1593" s="310" t="str">
        <f>IFERROR(Tabla135[[#This Row],[Peso del control]]+Tabla135[[#This Row],[Peso de la implementación]],"")</f>
        <v/>
      </c>
      <c r="AB1593" s="310" t="str" cm="1">
        <f t="array" ref="AB1593">IFERROR(IF(Tabla135[[#This Row],[Registro diligenciado]]=TRUE,_xlfn.IFS(AND(Tabla135[[#This Row],[No. de Control]]=1,Tabla135[[#This Row],[Desplazamiento en la Matriz]]="Probabilidad"),D1593-(D1593*Tabla135[[#This Row],[Valor del control]]),AND(Tabla135[[#This Row],[No. de Control]]&gt;1,Tabla135[[#This Row],[Desplazamiento en la Matriz]]="Probabilidad"),AB1592-(AB1592*Tabla135[[#This Row],[Valor del control]]),AND(Tabla135[[#This Row],[No. de Control]]=1,Tabla135[[#This Row],[Desplazamiento en la Matriz]]="Impacto"),D1593,AND(Tabla135[[#This Row],[No. de Control]]&gt;1,Tabla135[[#This Row],[Desplazamiento en la Matriz]]="Impacto"),AB1592),""),"")</f>
        <v/>
      </c>
      <c r="AC1593" s="310" t="str" cm="1">
        <f t="array" ref="AC1593">IFERROR(IF(Tabla135[[#This Row],[Registro diligenciado]]=TRUE,_xlfn.IFS(AND(Tabla135[[#This Row],[No. de Control]]=1,Tabla135[[#This Row],[Desplazamiento en la Matriz]]="Impacto"),E1593-(E1593*Tabla135[[#This Row],[Valor del control]]),AND(Tabla135[[#This Row],[No. de Control]]&gt;1,Tabla135[[#This Row],[Desplazamiento en la Matriz]]="Impacto"),AC1592-(AC1592*Tabla135[[#This Row],[Valor del control]]),AND(Tabla135[[#This Row],[No. de Control]]=1,Tabla135[[#This Row],[Desplazamiento en la Matriz]]="Probabilidad"),E1593,AND(Tabla135[[#This Row],[No. de Control]]&gt;1,Tabla135[[#This Row],[Desplazamiento en la Matriz]]="Probabilidad"),AC1592),""),"")</f>
        <v/>
      </c>
      <c r="AD1593" s="310">
        <f>IFERROR(_xlfn.MINIFS(Tabla135[Probabilidad residual],Tabla135[Id Riesgo],Tabla135[[#This Row],[Id Riesgo]]),"")</f>
        <v>0</v>
      </c>
      <c r="AE1593" s="310">
        <f>IFERROR(_xlfn.MINIFS(Tabla135[Impacto residual],Tabla135[Id Riesgo],Tabla135[[#This Row],[Id Riesgo]]),"")</f>
        <v>0</v>
      </c>
      <c r="AF1593" s="310" t="str" cm="1">
        <f t="array" ref="AF159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93" s="310" t="str" cm="1">
        <f t="array" ref="AG159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9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93" s="213"/>
      <c r="AJ1593" s="727">
        <f>_xlfn.MINIFS(Tabla135[Probabilidad residual],Tabla135[Id Riesgo],Tabla135[[#This Row],[Id Riesgo]])</f>
        <v>0</v>
      </c>
      <c r="AK1593" s="727">
        <f>_xlfn.MINIFS(Tabla135[Impacto residual],Tabla135[Id Riesgo],Tabla135[[#This Row],[Id Riesgo]])</f>
        <v>0</v>
      </c>
      <c r="AL1593" s="727"/>
      <c r="AM1593" s="727"/>
      <c r="AN1593" s="213"/>
      <c r="AO1593" s="213"/>
      <c r="AP1593" s="213"/>
      <c r="AQ1593" s="213"/>
      <c r="AR1593" s="213"/>
      <c r="AS1593" s="213"/>
      <c r="AT1593" s="213"/>
      <c r="AU1593" s="213"/>
      <c r="AV1593" s="213"/>
      <c r="AW1593" s="213"/>
      <c r="AX1593" s="213"/>
      <c r="AY1593" s="213"/>
    </row>
    <row r="1594" spans="1:51" ht="14.6" x14ac:dyDescent="0.4">
      <c r="A1594" s="735" t="str">
        <f>Tabla135[[#This Row],[Id Riesgo]]</f>
        <v>RC159</v>
      </c>
      <c r="B1594" s="736" t="str">
        <f>Tabla135[[#This Row],[Riesgo]]</f>
        <v/>
      </c>
      <c r="C1594" s="742" t="b">
        <f>Tabla135[[#This Row],[Identificado en paso 1 y 2?]]</f>
        <v>0</v>
      </c>
      <c r="D1594" s="727" t="str">
        <f>_xlfn.XLOOKUP(Tabla135[[#This Row],[Id Riesgo]],Tabla13[Id Riesgo],Tabla13[Probabilidad],"",1)</f>
        <v/>
      </c>
      <c r="E1594" s="727" t="str">
        <f>IF(C1594=TRUE,_xlfn.XLOOKUP(Tabla135[[#This Row],[Id Riesgo]],Tabla13[Id Riesgo],Tabla13[Porcentaje Impacto],"",1),"")</f>
        <v/>
      </c>
      <c r="F1594" s="290" t="str">
        <f t="shared" si="158"/>
        <v>RC159</v>
      </c>
      <c r="G1594" s="415" t="b">
        <f>_xlfn.XLOOKUP(F1594,Tabla13[Id Riesgo],Tabla13[Registro diligenciado],FALSE,1)</f>
        <v>0</v>
      </c>
      <c r="H1594" s="290" t="str">
        <f>IF(G1594,_xlfn.XLOOKUP(F1594,Tabla6[Id Riesgo],Tabla6[DESCRIPCIÓN DEL RIESGO],FALSE,1),"")</f>
        <v/>
      </c>
      <c r="I1594" s="327" t="str">
        <f>_xlfn.XLOOKUP(Tabla135[[#This Row],[Id Riesgo]],Tabla13[Id Riesgo],Tabla13[Probabilidad])</f>
        <v/>
      </c>
      <c r="J1594" s="327" t="str">
        <f>_xlfn.XLOOKUP(Tabla135[[#This Row],[Id Riesgo]],Tabla13[Id Riesgo],Tabla13[Porcentaje Impacto],"",1)</f>
        <v/>
      </c>
      <c r="K1594" s="311">
        <v>3</v>
      </c>
      <c r="L1594" s="314"/>
      <c r="M1594" s="314"/>
      <c r="N1594" s="314"/>
      <c r="O1594" s="295"/>
      <c r="P1594" s="314"/>
      <c r="Q1594" s="328" t="str">
        <f>_xlfn.TEXTJOIN(" ",TRUE,Tabla135[[#This Row],[Actividad - Acción ¿Qué?
Inicia con verbo]],Tabla135[[#This Row],[Complemento
(Observaciones o desviaciones)]])</f>
        <v/>
      </c>
      <c r="R1594" s="295"/>
      <c r="S1594" s="327" t="str">
        <f>_xlfn.XLOOKUP(Tabla135[[#This Row],[Tipo de control]],Tabla7[Tipo de control],Tabla7[Peso],"",1)</f>
        <v/>
      </c>
      <c r="T1594" s="290" t="str">
        <f>_xlfn.XLOOKUP(Tabla135[[#This Row],[Tipo de control]],Tabla7[Tipo de control],Tabla7[Afectación matriz],"",1)</f>
        <v/>
      </c>
      <c r="U1594" s="295"/>
      <c r="V1594" s="327" t="str">
        <f>_xlfn.XLOOKUP(Tabla135[[#This Row],[Implementación]],Tabla11[Implementación],Tabla11[Peso],"",1)</f>
        <v/>
      </c>
      <c r="W1594" s="295"/>
      <c r="X1594" s="295"/>
      <c r="Y1594" s="295"/>
      <c r="Z1594" s="295"/>
      <c r="AA1594" s="310" t="str">
        <f>IFERROR(Tabla135[[#This Row],[Peso del control]]+Tabla135[[#This Row],[Peso de la implementación]],"")</f>
        <v/>
      </c>
      <c r="AB1594" s="310" t="str" cm="1">
        <f t="array" ref="AB1594">IFERROR(IF(Tabla135[[#This Row],[Registro diligenciado]]=TRUE,_xlfn.IFS(AND(Tabla135[[#This Row],[No. de Control]]=1,Tabla135[[#This Row],[Desplazamiento en la Matriz]]="Probabilidad"),D1594-(D1594*Tabla135[[#This Row],[Valor del control]]),AND(Tabla135[[#This Row],[No. de Control]]&gt;1,Tabla135[[#This Row],[Desplazamiento en la Matriz]]="Probabilidad"),AB1593-(AB1593*Tabla135[[#This Row],[Valor del control]]),AND(Tabla135[[#This Row],[No. de Control]]=1,Tabla135[[#This Row],[Desplazamiento en la Matriz]]="Impacto"),D1594,AND(Tabla135[[#This Row],[No. de Control]]&gt;1,Tabla135[[#This Row],[Desplazamiento en la Matriz]]="Impacto"),AB1593),""),"")</f>
        <v/>
      </c>
      <c r="AC1594" s="310" t="str" cm="1">
        <f t="array" ref="AC1594">IFERROR(IF(Tabla135[[#This Row],[Registro diligenciado]]=TRUE,_xlfn.IFS(AND(Tabla135[[#This Row],[No. de Control]]=1,Tabla135[[#This Row],[Desplazamiento en la Matriz]]="Impacto"),E1594-(E1594*Tabla135[[#This Row],[Valor del control]]),AND(Tabla135[[#This Row],[No. de Control]]&gt;1,Tabla135[[#This Row],[Desplazamiento en la Matriz]]="Impacto"),AC1593-(AC1593*Tabla135[[#This Row],[Valor del control]]),AND(Tabla135[[#This Row],[No. de Control]]=1,Tabla135[[#This Row],[Desplazamiento en la Matriz]]="Probabilidad"),E1594,AND(Tabla135[[#This Row],[No. de Control]]&gt;1,Tabla135[[#This Row],[Desplazamiento en la Matriz]]="Probabilidad"),AC1593),""),"")</f>
        <v/>
      </c>
      <c r="AD1594" s="310">
        <f>IFERROR(_xlfn.MINIFS(Tabla135[Probabilidad residual],Tabla135[Id Riesgo],Tabla135[[#This Row],[Id Riesgo]]),"")</f>
        <v>0</v>
      </c>
      <c r="AE1594" s="310">
        <f>IFERROR(_xlfn.MINIFS(Tabla135[Impacto residual],Tabla135[Id Riesgo],Tabla135[[#This Row],[Id Riesgo]]),"")</f>
        <v>0</v>
      </c>
      <c r="AF1594" s="310" t="str" cm="1">
        <f t="array" ref="AF159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94" s="310" t="str" cm="1">
        <f t="array" ref="AG159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9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94" s="213"/>
      <c r="AJ1594" s="727">
        <f>_xlfn.MINIFS(Tabla135[Probabilidad residual],Tabla135[Id Riesgo],Tabla135[[#This Row],[Id Riesgo]])</f>
        <v>0</v>
      </c>
      <c r="AK1594" s="727">
        <f>_xlfn.MINIFS(Tabla135[Impacto residual],Tabla135[Id Riesgo],Tabla135[[#This Row],[Id Riesgo]])</f>
        <v>0</v>
      </c>
      <c r="AL1594" s="727"/>
      <c r="AM1594" s="727"/>
      <c r="AN1594" s="213"/>
      <c r="AO1594" s="213"/>
      <c r="AP1594" s="213"/>
      <c r="AQ1594" s="213"/>
      <c r="AR1594" s="213"/>
      <c r="AS1594" s="213"/>
      <c r="AT1594" s="213"/>
      <c r="AU1594" s="213"/>
      <c r="AV1594" s="213"/>
      <c r="AW1594" s="213"/>
      <c r="AX1594" s="213"/>
      <c r="AY1594" s="213"/>
    </row>
    <row r="1595" spans="1:51" ht="14.6" x14ac:dyDescent="0.4">
      <c r="A1595" s="735" t="str">
        <f>Tabla135[[#This Row],[Id Riesgo]]</f>
        <v>RC159</v>
      </c>
      <c r="B1595" s="736" t="str">
        <f>Tabla135[[#This Row],[Riesgo]]</f>
        <v/>
      </c>
      <c r="C1595" s="742" t="b">
        <f>Tabla135[[#This Row],[Identificado en paso 1 y 2?]]</f>
        <v>0</v>
      </c>
      <c r="D1595" s="727" t="str">
        <f>_xlfn.XLOOKUP(Tabla135[[#This Row],[Id Riesgo]],Tabla13[Id Riesgo],Tabla13[Probabilidad],"",1)</f>
        <v/>
      </c>
      <c r="E1595" s="727" t="str">
        <f>IF(C1595=TRUE,_xlfn.XLOOKUP(Tabla135[[#This Row],[Id Riesgo]],Tabla13[Id Riesgo],Tabla13[Porcentaje Impacto],"",1),"")</f>
        <v/>
      </c>
      <c r="F1595" s="290" t="str">
        <f t="shared" si="158"/>
        <v>RC159</v>
      </c>
      <c r="G1595" s="415" t="b">
        <f>_xlfn.XLOOKUP(F1595,Tabla13[Id Riesgo],Tabla13[Registro diligenciado],FALSE,1)</f>
        <v>0</v>
      </c>
      <c r="H1595" s="290" t="str">
        <f>IF(G1595,_xlfn.XLOOKUP(F1595,Tabla6[Id Riesgo],Tabla6[DESCRIPCIÓN DEL RIESGO],FALSE,1),"")</f>
        <v/>
      </c>
      <c r="I1595" s="327" t="str">
        <f>_xlfn.XLOOKUP(Tabla135[[#This Row],[Id Riesgo]],Tabla13[Id Riesgo],Tabla13[Probabilidad])</f>
        <v/>
      </c>
      <c r="J1595" s="327" t="str">
        <f>_xlfn.XLOOKUP(Tabla135[[#This Row],[Id Riesgo]],Tabla13[Id Riesgo],Tabla13[Porcentaje Impacto],"",1)</f>
        <v/>
      </c>
      <c r="K1595" s="311">
        <v>4</v>
      </c>
      <c r="L1595" s="314"/>
      <c r="M1595" s="314"/>
      <c r="N1595" s="314"/>
      <c r="O1595" s="295"/>
      <c r="P1595" s="314"/>
      <c r="Q1595" s="328" t="str">
        <f>_xlfn.TEXTJOIN(" ",TRUE,Tabla135[[#This Row],[Actividad - Acción ¿Qué?
Inicia con verbo]],Tabla135[[#This Row],[Complemento
(Observaciones o desviaciones)]])</f>
        <v/>
      </c>
      <c r="R1595" s="295"/>
      <c r="S1595" s="327" t="str">
        <f>_xlfn.XLOOKUP(Tabla135[[#This Row],[Tipo de control]],Tabla7[Tipo de control],Tabla7[Peso],"",1)</f>
        <v/>
      </c>
      <c r="T1595" s="290" t="str">
        <f>_xlfn.XLOOKUP(Tabla135[[#This Row],[Tipo de control]],Tabla7[Tipo de control],Tabla7[Afectación matriz],"",1)</f>
        <v/>
      </c>
      <c r="U1595" s="295"/>
      <c r="V1595" s="327" t="str">
        <f>_xlfn.XLOOKUP(Tabla135[[#This Row],[Implementación]],Tabla11[Implementación],Tabla11[Peso],"",1)</f>
        <v/>
      </c>
      <c r="W1595" s="295"/>
      <c r="X1595" s="295"/>
      <c r="Y1595" s="295"/>
      <c r="Z1595" s="295"/>
      <c r="AA1595" s="310" t="str">
        <f>IFERROR(Tabla135[[#This Row],[Peso del control]]+Tabla135[[#This Row],[Peso de la implementación]],"")</f>
        <v/>
      </c>
      <c r="AB1595" s="310" t="str" cm="1">
        <f t="array" ref="AB1595">IFERROR(IF(Tabla135[[#This Row],[Registro diligenciado]]=TRUE,_xlfn.IFS(AND(Tabla135[[#This Row],[No. de Control]]=1,Tabla135[[#This Row],[Desplazamiento en la Matriz]]="Probabilidad"),D1595-(D1595*Tabla135[[#This Row],[Valor del control]]),AND(Tabla135[[#This Row],[No. de Control]]&gt;1,Tabla135[[#This Row],[Desplazamiento en la Matriz]]="Probabilidad"),AB1594-(AB1594*Tabla135[[#This Row],[Valor del control]]),AND(Tabla135[[#This Row],[No. de Control]]=1,Tabla135[[#This Row],[Desplazamiento en la Matriz]]="Impacto"),D1595,AND(Tabla135[[#This Row],[No. de Control]]&gt;1,Tabla135[[#This Row],[Desplazamiento en la Matriz]]="Impacto"),AB1594),""),"")</f>
        <v/>
      </c>
      <c r="AC1595" s="310" t="str" cm="1">
        <f t="array" ref="AC1595">IFERROR(IF(Tabla135[[#This Row],[Registro diligenciado]]=TRUE,_xlfn.IFS(AND(Tabla135[[#This Row],[No. de Control]]=1,Tabla135[[#This Row],[Desplazamiento en la Matriz]]="Impacto"),E1595-(E1595*Tabla135[[#This Row],[Valor del control]]),AND(Tabla135[[#This Row],[No. de Control]]&gt;1,Tabla135[[#This Row],[Desplazamiento en la Matriz]]="Impacto"),AC1594-(AC1594*Tabla135[[#This Row],[Valor del control]]),AND(Tabla135[[#This Row],[No. de Control]]=1,Tabla135[[#This Row],[Desplazamiento en la Matriz]]="Probabilidad"),E1595,AND(Tabla135[[#This Row],[No. de Control]]&gt;1,Tabla135[[#This Row],[Desplazamiento en la Matriz]]="Probabilidad"),AC1594),""),"")</f>
        <v/>
      </c>
      <c r="AD1595" s="310">
        <f>IFERROR(_xlfn.MINIFS(Tabla135[Probabilidad residual],Tabla135[Id Riesgo],Tabla135[[#This Row],[Id Riesgo]]),"")</f>
        <v>0</v>
      </c>
      <c r="AE1595" s="310">
        <f>IFERROR(_xlfn.MINIFS(Tabla135[Impacto residual],Tabla135[Id Riesgo],Tabla135[[#This Row],[Id Riesgo]]),"")</f>
        <v>0</v>
      </c>
      <c r="AF1595" s="310" t="str" cm="1">
        <f t="array" ref="AF159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95" s="310" t="str" cm="1">
        <f t="array" ref="AG159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9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95" s="213"/>
      <c r="AJ1595" s="727">
        <f>_xlfn.MINIFS(Tabla135[Probabilidad residual],Tabla135[Id Riesgo],Tabla135[[#This Row],[Id Riesgo]])</f>
        <v>0</v>
      </c>
      <c r="AK1595" s="727">
        <f>_xlfn.MINIFS(Tabla135[Impacto residual],Tabla135[Id Riesgo],Tabla135[[#This Row],[Id Riesgo]])</f>
        <v>0</v>
      </c>
      <c r="AL1595" s="727"/>
      <c r="AM1595" s="727"/>
      <c r="AN1595" s="213"/>
      <c r="AO1595" s="213"/>
      <c r="AP1595" s="213"/>
      <c r="AQ1595" s="213"/>
      <c r="AR1595" s="213"/>
      <c r="AS1595" s="213"/>
      <c r="AT1595" s="213"/>
      <c r="AU1595" s="213"/>
      <c r="AV1595" s="213"/>
      <c r="AW1595" s="213"/>
      <c r="AX1595" s="213"/>
      <c r="AY1595" s="213"/>
    </row>
    <row r="1596" spans="1:51" ht="14.6" x14ac:dyDescent="0.4">
      <c r="A1596" s="735" t="str">
        <f>Tabla135[[#This Row],[Id Riesgo]]</f>
        <v>RC159</v>
      </c>
      <c r="B1596" s="736" t="str">
        <f>Tabla135[[#This Row],[Riesgo]]</f>
        <v/>
      </c>
      <c r="C1596" s="742" t="b">
        <f>Tabla135[[#This Row],[Identificado en paso 1 y 2?]]</f>
        <v>0</v>
      </c>
      <c r="D1596" s="727" t="str">
        <f>_xlfn.XLOOKUP(Tabla135[[#This Row],[Id Riesgo]],Tabla13[Id Riesgo],Tabla13[Probabilidad],"",1)</f>
        <v/>
      </c>
      <c r="E1596" s="727" t="str">
        <f>IF(C1596=TRUE,_xlfn.XLOOKUP(Tabla135[[#This Row],[Id Riesgo]],Tabla13[Id Riesgo],Tabla13[Porcentaje Impacto],"",1),"")</f>
        <v/>
      </c>
      <c r="F1596" s="290" t="str">
        <f t="shared" si="158"/>
        <v>RC159</v>
      </c>
      <c r="G1596" s="415" t="b">
        <f>_xlfn.XLOOKUP(F1596,Tabla13[Id Riesgo],Tabla13[Registro diligenciado],FALSE,1)</f>
        <v>0</v>
      </c>
      <c r="H1596" s="290" t="str">
        <f>IF(G1596,_xlfn.XLOOKUP(F1596,Tabla6[Id Riesgo],Tabla6[DESCRIPCIÓN DEL RIESGO],FALSE,1),"")</f>
        <v/>
      </c>
      <c r="I1596" s="327" t="str">
        <f>_xlfn.XLOOKUP(Tabla135[[#This Row],[Id Riesgo]],Tabla13[Id Riesgo],Tabla13[Probabilidad])</f>
        <v/>
      </c>
      <c r="J1596" s="327" t="str">
        <f>_xlfn.XLOOKUP(Tabla135[[#This Row],[Id Riesgo]],Tabla13[Id Riesgo],Tabla13[Porcentaje Impacto],"",1)</f>
        <v/>
      </c>
      <c r="K1596" s="311">
        <v>5</v>
      </c>
      <c r="L1596" s="314"/>
      <c r="M1596" s="314"/>
      <c r="N1596" s="314"/>
      <c r="O1596" s="295"/>
      <c r="P1596" s="314"/>
      <c r="Q1596" s="328" t="str">
        <f>_xlfn.TEXTJOIN(" ",TRUE,Tabla135[[#This Row],[Actividad - Acción ¿Qué?
Inicia con verbo]],Tabla135[[#This Row],[Complemento
(Observaciones o desviaciones)]])</f>
        <v/>
      </c>
      <c r="R1596" s="295"/>
      <c r="S1596" s="327" t="str">
        <f>_xlfn.XLOOKUP(Tabla135[[#This Row],[Tipo de control]],Tabla7[Tipo de control],Tabla7[Peso],"",1)</f>
        <v/>
      </c>
      <c r="T1596" s="290" t="str">
        <f>_xlfn.XLOOKUP(Tabla135[[#This Row],[Tipo de control]],Tabla7[Tipo de control],Tabla7[Afectación matriz],"",1)</f>
        <v/>
      </c>
      <c r="U1596" s="295"/>
      <c r="V1596" s="327" t="str">
        <f>_xlfn.XLOOKUP(Tabla135[[#This Row],[Implementación]],Tabla11[Implementación],Tabla11[Peso],"",1)</f>
        <v/>
      </c>
      <c r="W1596" s="295"/>
      <c r="X1596" s="295"/>
      <c r="Y1596" s="295"/>
      <c r="Z1596" s="295"/>
      <c r="AA1596" s="310" t="str">
        <f>IFERROR(Tabla135[[#This Row],[Peso del control]]+Tabla135[[#This Row],[Peso de la implementación]],"")</f>
        <v/>
      </c>
      <c r="AB1596" s="310" t="str" cm="1">
        <f t="array" ref="AB1596">IFERROR(IF(Tabla135[[#This Row],[Registro diligenciado]]=TRUE,_xlfn.IFS(AND(Tabla135[[#This Row],[No. de Control]]=1,Tabla135[[#This Row],[Desplazamiento en la Matriz]]="Probabilidad"),D1596-(D1596*Tabla135[[#This Row],[Valor del control]]),AND(Tabla135[[#This Row],[No. de Control]]&gt;1,Tabla135[[#This Row],[Desplazamiento en la Matriz]]="Probabilidad"),AB1595-(AB1595*Tabla135[[#This Row],[Valor del control]]),AND(Tabla135[[#This Row],[No. de Control]]=1,Tabla135[[#This Row],[Desplazamiento en la Matriz]]="Impacto"),D1596,AND(Tabla135[[#This Row],[No. de Control]]&gt;1,Tabla135[[#This Row],[Desplazamiento en la Matriz]]="Impacto"),AB1595),""),"")</f>
        <v/>
      </c>
      <c r="AC1596" s="310" t="str" cm="1">
        <f t="array" ref="AC1596">IFERROR(IF(Tabla135[[#This Row],[Registro diligenciado]]=TRUE,_xlfn.IFS(AND(Tabla135[[#This Row],[No. de Control]]=1,Tabla135[[#This Row],[Desplazamiento en la Matriz]]="Impacto"),E1596-(E1596*Tabla135[[#This Row],[Valor del control]]),AND(Tabla135[[#This Row],[No. de Control]]&gt;1,Tabla135[[#This Row],[Desplazamiento en la Matriz]]="Impacto"),AC1595-(AC1595*Tabla135[[#This Row],[Valor del control]]),AND(Tabla135[[#This Row],[No. de Control]]=1,Tabla135[[#This Row],[Desplazamiento en la Matriz]]="Probabilidad"),E1596,AND(Tabla135[[#This Row],[No. de Control]]&gt;1,Tabla135[[#This Row],[Desplazamiento en la Matriz]]="Probabilidad"),AC1595),""),"")</f>
        <v/>
      </c>
      <c r="AD1596" s="310">
        <f>IFERROR(_xlfn.MINIFS(Tabla135[Probabilidad residual],Tabla135[Id Riesgo],Tabla135[[#This Row],[Id Riesgo]]),"")</f>
        <v>0</v>
      </c>
      <c r="AE1596" s="310">
        <f>IFERROR(_xlfn.MINIFS(Tabla135[Impacto residual],Tabla135[Id Riesgo],Tabla135[[#This Row],[Id Riesgo]]),"")</f>
        <v>0</v>
      </c>
      <c r="AF1596" s="310" t="str" cm="1">
        <f t="array" ref="AF159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96" s="310" t="str" cm="1">
        <f t="array" ref="AG159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9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96" s="213"/>
      <c r="AJ1596" s="727">
        <f>_xlfn.MINIFS(Tabla135[Probabilidad residual],Tabla135[Id Riesgo],Tabla135[[#This Row],[Id Riesgo]])</f>
        <v>0</v>
      </c>
      <c r="AK1596" s="727">
        <f>_xlfn.MINIFS(Tabla135[Impacto residual],Tabla135[Id Riesgo],Tabla135[[#This Row],[Id Riesgo]])</f>
        <v>0</v>
      </c>
      <c r="AL1596" s="727"/>
      <c r="AM1596" s="727"/>
      <c r="AN1596" s="213"/>
      <c r="AO1596" s="213"/>
      <c r="AP1596" s="213"/>
      <c r="AQ1596" s="213"/>
      <c r="AR1596" s="213"/>
      <c r="AS1596" s="213"/>
      <c r="AT1596" s="213"/>
      <c r="AU1596" s="213"/>
      <c r="AV1596" s="213"/>
      <c r="AW1596" s="213"/>
      <c r="AX1596" s="213"/>
      <c r="AY1596" s="213"/>
    </row>
    <row r="1597" spans="1:51" ht="14.6" x14ac:dyDescent="0.4">
      <c r="A1597" s="735" t="str">
        <f>Tabla135[[#This Row],[Id Riesgo]]</f>
        <v>RC159</v>
      </c>
      <c r="B1597" s="736" t="str">
        <f>Tabla135[[#This Row],[Riesgo]]</f>
        <v/>
      </c>
      <c r="C1597" s="742" t="b">
        <f>Tabla135[[#This Row],[Identificado en paso 1 y 2?]]</f>
        <v>0</v>
      </c>
      <c r="D1597" s="727" t="str">
        <f>_xlfn.XLOOKUP(Tabla135[[#This Row],[Id Riesgo]],Tabla13[Id Riesgo],Tabla13[Probabilidad],"",1)</f>
        <v/>
      </c>
      <c r="E1597" s="727" t="str">
        <f>IF(C1597=TRUE,_xlfn.XLOOKUP(Tabla135[[#This Row],[Id Riesgo]],Tabla13[Id Riesgo],Tabla13[Porcentaje Impacto],"",1),"")</f>
        <v/>
      </c>
      <c r="F1597" s="290" t="str">
        <f t="shared" si="158"/>
        <v>RC159</v>
      </c>
      <c r="G1597" s="415" t="b">
        <f>_xlfn.XLOOKUP(F1597,Tabla13[Id Riesgo],Tabla13[Registro diligenciado],FALSE,1)</f>
        <v>0</v>
      </c>
      <c r="H1597" s="290" t="str">
        <f>IF(G1597,_xlfn.XLOOKUP(F1597,Tabla6[Id Riesgo],Tabla6[DESCRIPCIÓN DEL RIESGO],FALSE,1),"")</f>
        <v/>
      </c>
      <c r="I1597" s="327" t="str">
        <f>_xlfn.XLOOKUP(Tabla135[[#This Row],[Id Riesgo]],Tabla13[Id Riesgo],Tabla13[Probabilidad])</f>
        <v/>
      </c>
      <c r="J1597" s="327" t="str">
        <f>_xlfn.XLOOKUP(Tabla135[[#This Row],[Id Riesgo]],Tabla13[Id Riesgo],Tabla13[Porcentaje Impacto],"",1)</f>
        <v/>
      </c>
      <c r="K1597" s="311">
        <v>6</v>
      </c>
      <c r="L1597" s="314"/>
      <c r="M1597" s="314"/>
      <c r="N1597" s="314"/>
      <c r="O1597" s="295"/>
      <c r="P1597" s="314"/>
      <c r="Q1597" s="328" t="str">
        <f>_xlfn.TEXTJOIN(" ",TRUE,Tabla135[[#This Row],[Actividad - Acción ¿Qué?
Inicia con verbo]],Tabla135[[#This Row],[Complemento
(Observaciones o desviaciones)]])</f>
        <v/>
      </c>
      <c r="R1597" s="295"/>
      <c r="S1597" s="327" t="str">
        <f>_xlfn.XLOOKUP(Tabla135[[#This Row],[Tipo de control]],Tabla7[Tipo de control],Tabla7[Peso],"",1)</f>
        <v/>
      </c>
      <c r="T1597" s="290" t="str">
        <f>_xlfn.XLOOKUP(Tabla135[[#This Row],[Tipo de control]],Tabla7[Tipo de control],Tabla7[Afectación matriz],"",1)</f>
        <v/>
      </c>
      <c r="U1597" s="295"/>
      <c r="V1597" s="327" t="str">
        <f>_xlfn.XLOOKUP(Tabla135[[#This Row],[Implementación]],Tabla11[Implementación],Tabla11[Peso],"",1)</f>
        <v/>
      </c>
      <c r="W1597" s="295"/>
      <c r="X1597" s="295"/>
      <c r="Y1597" s="295"/>
      <c r="Z1597" s="295"/>
      <c r="AA1597" s="310" t="str">
        <f>IFERROR(Tabla135[[#This Row],[Peso del control]]+Tabla135[[#This Row],[Peso de la implementación]],"")</f>
        <v/>
      </c>
      <c r="AB1597" s="310" t="str" cm="1">
        <f t="array" ref="AB1597">IFERROR(IF(Tabla135[[#This Row],[Registro diligenciado]]=TRUE,_xlfn.IFS(AND(Tabla135[[#This Row],[No. de Control]]=1,Tabla135[[#This Row],[Desplazamiento en la Matriz]]="Probabilidad"),D1597-(D1597*Tabla135[[#This Row],[Valor del control]]),AND(Tabla135[[#This Row],[No. de Control]]&gt;1,Tabla135[[#This Row],[Desplazamiento en la Matriz]]="Probabilidad"),AB1596-(AB1596*Tabla135[[#This Row],[Valor del control]]),AND(Tabla135[[#This Row],[No. de Control]]=1,Tabla135[[#This Row],[Desplazamiento en la Matriz]]="Impacto"),D1597,AND(Tabla135[[#This Row],[No. de Control]]&gt;1,Tabla135[[#This Row],[Desplazamiento en la Matriz]]="Impacto"),AB1596),""),"")</f>
        <v/>
      </c>
      <c r="AC1597" s="310" t="str" cm="1">
        <f t="array" ref="AC1597">IFERROR(IF(Tabla135[[#This Row],[Registro diligenciado]]=TRUE,_xlfn.IFS(AND(Tabla135[[#This Row],[No. de Control]]=1,Tabla135[[#This Row],[Desplazamiento en la Matriz]]="Impacto"),E1597-(E1597*Tabla135[[#This Row],[Valor del control]]),AND(Tabla135[[#This Row],[No. de Control]]&gt;1,Tabla135[[#This Row],[Desplazamiento en la Matriz]]="Impacto"),AC1596-(AC1596*Tabla135[[#This Row],[Valor del control]]),AND(Tabla135[[#This Row],[No. de Control]]=1,Tabla135[[#This Row],[Desplazamiento en la Matriz]]="Probabilidad"),E1597,AND(Tabla135[[#This Row],[No. de Control]]&gt;1,Tabla135[[#This Row],[Desplazamiento en la Matriz]]="Probabilidad"),AC1596),""),"")</f>
        <v/>
      </c>
      <c r="AD1597" s="310">
        <f>IFERROR(_xlfn.MINIFS(Tabla135[Probabilidad residual],Tabla135[Id Riesgo],Tabla135[[#This Row],[Id Riesgo]]),"")</f>
        <v>0</v>
      </c>
      <c r="AE1597" s="310">
        <f>IFERROR(_xlfn.MINIFS(Tabla135[Impacto residual],Tabla135[Id Riesgo],Tabla135[[#This Row],[Id Riesgo]]),"")</f>
        <v>0</v>
      </c>
      <c r="AF1597" s="310" t="str" cm="1">
        <f t="array" ref="AF159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97" s="310" t="str" cm="1">
        <f t="array" ref="AG159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9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97" s="213"/>
      <c r="AJ1597" s="727">
        <f>_xlfn.MINIFS(Tabla135[Probabilidad residual],Tabla135[Id Riesgo],Tabla135[[#This Row],[Id Riesgo]])</f>
        <v>0</v>
      </c>
      <c r="AK1597" s="727">
        <f>_xlfn.MINIFS(Tabla135[Impacto residual],Tabla135[Id Riesgo],Tabla135[[#This Row],[Id Riesgo]])</f>
        <v>0</v>
      </c>
      <c r="AL1597" s="727"/>
      <c r="AM1597" s="727"/>
      <c r="AN1597" s="213"/>
      <c r="AO1597" s="213"/>
      <c r="AP1597" s="213"/>
      <c r="AQ1597" s="213"/>
      <c r="AR1597" s="213"/>
      <c r="AS1597" s="213"/>
      <c r="AT1597" s="213"/>
      <c r="AU1597" s="213"/>
      <c r="AV1597" s="213"/>
      <c r="AW1597" s="213"/>
      <c r="AX1597" s="213"/>
      <c r="AY1597" s="213"/>
    </row>
    <row r="1598" spans="1:51" ht="14.6" x14ac:dyDescent="0.4">
      <c r="A1598" s="735" t="str">
        <f>Tabla135[[#This Row],[Id Riesgo]]</f>
        <v>RC159</v>
      </c>
      <c r="B1598" s="736" t="str">
        <f>Tabla135[[#This Row],[Riesgo]]</f>
        <v/>
      </c>
      <c r="C1598" s="742" t="b">
        <f>Tabla135[[#This Row],[Identificado en paso 1 y 2?]]</f>
        <v>0</v>
      </c>
      <c r="D1598" s="727" t="str">
        <f>_xlfn.XLOOKUP(Tabla135[[#This Row],[Id Riesgo]],Tabla13[Id Riesgo],Tabla13[Probabilidad],"",1)</f>
        <v/>
      </c>
      <c r="E1598" s="727" t="str">
        <f>IF(C1598=TRUE,_xlfn.XLOOKUP(Tabla135[[#This Row],[Id Riesgo]],Tabla13[Id Riesgo],Tabla13[Porcentaje Impacto],"",1),"")</f>
        <v/>
      </c>
      <c r="F1598" s="290" t="str">
        <f t="shared" si="158"/>
        <v>RC159</v>
      </c>
      <c r="G1598" s="415" t="b">
        <f>_xlfn.XLOOKUP(F1598,Tabla13[Id Riesgo],Tabla13[Registro diligenciado],FALSE,1)</f>
        <v>0</v>
      </c>
      <c r="H1598" s="290" t="str">
        <f>IF(G1598,_xlfn.XLOOKUP(F1598,Tabla6[Id Riesgo],Tabla6[DESCRIPCIÓN DEL RIESGO],FALSE,1),"")</f>
        <v/>
      </c>
      <c r="I1598" s="327" t="str">
        <f>_xlfn.XLOOKUP(Tabla135[[#This Row],[Id Riesgo]],Tabla13[Id Riesgo],Tabla13[Probabilidad])</f>
        <v/>
      </c>
      <c r="J1598" s="327" t="str">
        <f>_xlfn.XLOOKUP(Tabla135[[#This Row],[Id Riesgo]],Tabla13[Id Riesgo],Tabla13[Porcentaje Impacto],"",1)</f>
        <v/>
      </c>
      <c r="K1598" s="311">
        <v>7</v>
      </c>
      <c r="L1598" s="314"/>
      <c r="M1598" s="314"/>
      <c r="N1598" s="314"/>
      <c r="O1598" s="295"/>
      <c r="P1598" s="314"/>
      <c r="Q1598" s="328" t="str">
        <f>_xlfn.TEXTJOIN(" ",TRUE,Tabla135[[#This Row],[Actividad - Acción ¿Qué?
Inicia con verbo]],Tabla135[[#This Row],[Complemento
(Observaciones o desviaciones)]])</f>
        <v/>
      </c>
      <c r="R1598" s="295"/>
      <c r="S1598" s="327" t="str">
        <f>_xlfn.XLOOKUP(Tabla135[[#This Row],[Tipo de control]],Tabla7[Tipo de control],Tabla7[Peso],"",1)</f>
        <v/>
      </c>
      <c r="T1598" s="290" t="str">
        <f>_xlfn.XLOOKUP(Tabla135[[#This Row],[Tipo de control]],Tabla7[Tipo de control],Tabla7[Afectación matriz],"",1)</f>
        <v/>
      </c>
      <c r="U1598" s="295"/>
      <c r="V1598" s="327" t="str">
        <f>_xlfn.XLOOKUP(Tabla135[[#This Row],[Implementación]],Tabla11[Implementación],Tabla11[Peso],"",1)</f>
        <v/>
      </c>
      <c r="W1598" s="295"/>
      <c r="X1598" s="295"/>
      <c r="Y1598" s="295"/>
      <c r="Z1598" s="295"/>
      <c r="AA1598" s="310" t="str">
        <f>IFERROR(Tabla135[[#This Row],[Peso del control]]+Tabla135[[#This Row],[Peso de la implementación]],"")</f>
        <v/>
      </c>
      <c r="AB1598" s="310" t="str" cm="1">
        <f t="array" ref="AB1598">IFERROR(IF(Tabla135[[#This Row],[Registro diligenciado]]=TRUE,_xlfn.IFS(AND(Tabla135[[#This Row],[No. de Control]]=1,Tabla135[[#This Row],[Desplazamiento en la Matriz]]="Probabilidad"),D1598-(D1598*Tabla135[[#This Row],[Valor del control]]),AND(Tabla135[[#This Row],[No. de Control]]&gt;1,Tabla135[[#This Row],[Desplazamiento en la Matriz]]="Probabilidad"),AB1597-(AB1597*Tabla135[[#This Row],[Valor del control]]),AND(Tabla135[[#This Row],[No. de Control]]=1,Tabla135[[#This Row],[Desplazamiento en la Matriz]]="Impacto"),D1598,AND(Tabla135[[#This Row],[No. de Control]]&gt;1,Tabla135[[#This Row],[Desplazamiento en la Matriz]]="Impacto"),AB1597),""),"")</f>
        <v/>
      </c>
      <c r="AC1598" s="310" t="str" cm="1">
        <f t="array" ref="AC1598">IFERROR(IF(Tabla135[[#This Row],[Registro diligenciado]]=TRUE,_xlfn.IFS(AND(Tabla135[[#This Row],[No. de Control]]=1,Tabla135[[#This Row],[Desplazamiento en la Matriz]]="Impacto"),E1598-(E1598*Tabla135[[#This Row],[Valor del control]]),AND(Tabla135[[#This Row],[No. de Control]]&gt;1,Tabla135[[#This Row],[Desplazamiento en la Matriz]]="Impacto"),AC1597-(AC1597*Tabla135[[#This Row],[Valor del control]]),AND(Tabla135[[#This Row],[No. de Control]]=1,Tabla135[[#This Row],[Desplazamiento en la Matriz]]="Probabilidad"),E1598,AND(Tabla135[[#This Row],[No. de Control]]&gt;1,Tabla135[[#This Row],[Desplazamiento en la Matriz]]="Probabilidad"),AC1597),""),"")</f>
        <v/>
      </c>
      <c r="AD1598" s="310">
        <f>IFERROR(_xlfn.MINIFS(Tabla135[Probabilidad residual],Tabla135[Id Riesgo],Tabla135[[#This Row],[Id Riesgo]]),"")</f>
        <v>0</v>
      </c>
      <c r="AE1598" s="310">
        <f>IFERROR(_xlfn.MINIFS(Tabla135[Impacto residual],Tabla135[Id Riesgo],Tabla135[[#This Row],[Id Riesgo]]),"")</f>
        <v>0</v>
      </c>
      <c r="AF1598" s="310" t="str" cm="1">
        <f t="array" ref="AF159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98" s="310" t="str" cm="1">
        <f t="array" ref="AG159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9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98" s="213"/>
      <c r="AJ1598" s="727">
        <f>_xlfn.MINIFS(Tabla135[Probabilidad residual],Tabla135[Id Riesgo],Tabla135[[#This Row],[Id Riesgo]])</f>
        <v>0</v>
      </c>
      <c r="AK1598" s="727">
        <f>_xlfn.MINIFS(Tabla135[Impacto residual],Tabla135[Id Riesgo],Tabla135[[#This Row],[Id Riesgo]])</f>
        <v>0</v>
      </c>
      <c r="AL1598" s="727"/>
      <c r="AM1598" s="727"/>
      <c r="AN1598" s="213"/>
      <c r="AO1598" s="213"/>
      <c r="AP1598" s="213"/>
      <c r="AQ1598" s="213"/>
      <c r="AR1598" s="213"/>
      <c r="AS1598" s="213"/>
      <c r="AT1598" s="213"/>
      <c r="AU1598" s="213"/>
      <c r="AV1598" s="213"/>
      <c r="AW1598" s="213"/>
      <c r="AX1598" s="213"/>
      <c r="AY1598" s="213"/>
    </row>
    <row r="1599" spans="1:51" ht="14.6" x14ac:dyDescent="0.4">
      <c r="A1599" s="735" t="str">
        <f>Tabla135[[#This Row],[Id Riesgo]]</f>
        <v>RC159</v>
      </c>
      <c r="B1599" s="736" t="str">
        <f>Tabla135[[#This Row],[Riesgo]]</f>
        <v/>
      </c>
      <c r="C1599" s="742" t="b">
        <f>Tabla135[[#This Row],[Identificado en paso 1 y 2?]]</f>
        <v>0</v>
      </c>
      <c r="D1599" s="727" t="str">
        <f>_xlfn.XLOOKUP(Tabla135[[#This Row],[Id Riesgo]],Tabla13[Id Riesgo],Tabla13[Probabilidad],"",1)</f>
        <v/>
      </c>
      <c r="E1599" s="727" t="str">
        <f>IF(C1599=TRUE,_xlfn.XLOOKUP(Tabla135[[#This Row],[Id Riesgo]],Tabla13[Id Riesgo],Tabla13[Porcentaje Impacto],"",1),"")</f>
        <v/>
      </c>
      <c r="F1599" s="290" t="str">
        <f t="shared" si="158"/>
        <v>RC159</v>
      </c>
      <c r="G1599" s="415" t="b">
        <f>_xlfn.XLOOKUP(F1599,Tabla13[Id Riesgo],Tabla13[Registro diligenciado],FALSE,1)</f>
        <v>0</v>
      </c>
      <c r="H1599" s="290" t="str">
        <f>IF(G1599,_xlfn.XLOOKUP(F1599,Tabla6[Id Riesgo],Tabla6[DESCRIPCIÓN DEL RIESGO],FALSE,1),"")</f>
        <v/>
      </c>
      <c r="I1599" s="327" t="str">
        <f>_xlfn.XLOOKUP(Tabla135[[#This Row],[Id Riesgo]],Tabla13[Id Riesgo],Tabla13[Probabilidad])</f>
        <v/>
      </c>
      <c r="J1599" s="327" t="str">
        <f>_xlfn.XLOOKUP(Tabla135[[#This Row],[Id Riesgo]],Tabla13[Id Riesgo],Tabla13[Porcentaje Impacto],"",1)</f>
        <v/>
      </c>
      <c r="K1599" s="311">
        <v>8</v>
      </c>
      <c r="L1599" s="314"/>
      <c r="M1599" s="314"/>
      <c r="N1599" s="314"/>
      <c r="O1599" s="295"/>
      <c r="P1599" s="314"/>
      <c r="Q1599" s="328" t="str">
        <f>_xlfn.TEXTJOIN(" ",TRUE,Tabla135[[#This Row],[Actividad - Acción ¿Qué?
Inicia con verbo]],Tabla135[[#This Row],[Complemento
(Observaciones o desviaciones)]])</f>
        <v/>
      </c>
      <c r="R1599" s="295"/>
      <c r="S1599" s="327" t="str">
        <f>_xlfn.XLOOKUP(Tabla135[[#This Row],[Tipo de control]],Tabla7[Tipo de control],Tabla7[Peso],"",1)</f>
        <v/>
      </c>
      <c r="T1599" s="290" t="str">
        <f>_xlfn.XLOOKUP(Tabla135[[#This Row],[Tipo de control]],Tabla7[Tipo de control],Tabla7[Afectación matriz],"",1)</f>
        <v/>
      </c>
      <c r="U1599" s="295"/>
      <c r="V1599" s="327" t="str">
        <f>_xlfn.XLOOKUP(Tabla135[[#This Row],[Implementación]],Tabla11[Implementación],Tabla11[Peso],"",1)</f>
        <v/>
      </c>
      <c r="W1599" s="295"/>
      <c r="X1599" s="295"/>
      <c r="Y1599" s="295"/>
      <c r="Z1599" s="295"/>
      <c r="AA1599" s="310" t="str">
        <f>IFERROR(Tabla135[[#This Row],[Peso del control]]+Tabla135[[#This Row],[Peso de la implementación]],"")</f>
        <v/>
      </c>
      <c r="AB1599" s="310" t="str" cm="1">
        <f t="array" ref="AB1599">IFERROR(IF(Tabla135[[#This Row],[Registro diligenciado]]=TRUE,_xlfn.IFS(AND(Tabla135[[#This Row],[No. de Control]]=1,Tabla135[[#This Row],[Desplazamiento en la Matriz]]="Probabilidad"),D1599-(D1599*Tabla135[[#This Row],[Valor del control]]),AND(Tabla135[[#This Row],[No. de Control]]&gt;1,Tabla135[[#This Row],[Desplazamiento en la Matriz]]="Probabilidad"),AB1598-(AB1598*Tabla135[[#This Row],[Valor del control]]),AND(Tabla135[[#This Row],[No. de Control]]=1,Tabla135[[#This Row],[Desplazamiento en la Matriz]]="Impacto"),D1599,AND(Tabla135[[#This Row],[No. de Control]]&gt;1,Tabla135[[#This Row],[Desplazamiento en la Matriz]]="Impacto"),AB1598),""),"")</f>
        <v/>
      </c>
      <c r="AC1599" s="310" t="str" cm="1">
        <f t="array" ref="AC1599">IFERROR(IF(Tabla135[[#This Row],[Registro diligenciado]]=TRUE,_xlfn.IFS(AND(Tabla135[[#This Row],[No. de Control]]=1,Tabla135[[#This Row],[Desplazamiento en la Matriz]]="Impacto"),E1599-(E1599*Tabla135[[#This Row],[Valor del control]]),AND(Tabla135[[#This Row],[No. de Control]]&gt;1,Tabla135[[#This Row],[Desplazamiento en la Matriz]]="Impacto"),AC1598-(AC1598*Tabla135[[#This Row],[Valor del control]]),AND(Tabla135[[#This Row],[No. de Control]]=1,Tabla135[[#This Row],[Desplazamiento en la Matriz]]="Probabilidad"),E1599,AND(Tabla135[[#This Row],[No. de Control]]&gt;1,Tabla135[[#This Row],[Desplazamiento en la Matriz]]="Probabilidad"),AC1598),""),"")</f>
        <v/>
      </c>
      <c r="AD1599" s="310">
        <f>IFERROR(_xlfn.MINIFS(Tabla135[Probabilidad residual],Tabla135[Id Riesgo],Tabla135[[#This Row],[Id Riesgo]]),"")</f>
        <v>0</v>
      </c>
      <c r="AE1599" s="310">
        <f>IFERROR(_xlfn.MINIFS(Tabla135[Impacto residual],Tabla135[Id Riesgo],Tabla135[[#This Row],[Id Riesgo]]),"")</f>
        <v>0</v>
      </c>
      <c r="AF1599" s="310" t="str" cm="1">
        <f t="array" ref="AF159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99" s="310" t="str" cm="1">
        <f t="array" ref="AG159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9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99" s="213"/>
      <c r="AJ1599" s="727">
        <f>_xlfn.MINIFS(Tabla135[Probabilidad residual],Tabla135[Id Riesgo],Tabla135[[#This Row],[Id Riesgo]])</f>
        <v>0</v>
      </c>
      <c r="AK1599" s="727">
        <f>_xlfn.MINIFS(Tabla135[Impacto residual],Tabla135[Id Riesgo],Tabla135[[#This Row],[Id Riesgo]])</f>
        <v>0</v>
      </c>
      <c r="AL1599" s="727"/>
      <c r="AM1599" s="727"/>
      <c r="AN1599" s="213"/>
      <c r="AO1599" s="213"/>
      <c r="AP1599" s="213"/>
      <c r="AQ1599" s="213"/>
      <c r="AR1599" s="213"/>
      <c r="AS1599" s="213"/>
      <c r="AT1599" s="213"/>
      <c r="AU1599" s="213"/>
      <c r="AV1599" s="213"/>
      <c r="AW1599" s="213"/>
      <c r="AX1599" s="213"/>
      <c r="AY1599" s="213"/>
    </row>
    <row r="1600" spans="1:51" ht="14.6" x14ac:dyDescent="0.4">
      <c r="A1600" s="735" t="str">
        <f>Tabla135[[#This Row],[Id Riesgo]]</f>
        <v>RC159</v>
      </c>
      <c r="B1600" s="736" t="str">
        <f>Tabla135[[#This Row],[Riesgo]]</f>
        <v/>
      </c>
      <c r="C1600" s="742" t="b">
        <f>Tabla135[[#This Row],[Identificado en paso 1 y 2?]]</f>
        <v>0</v>
      </c>
      <c r="D1600" s="727" t="str">
        <f>_xlfn.XLOOKUP(Tabla135[[#This Row],[Id Riesgo]],Tabla13[Id Riesgo],Tabla13[Probabilidad],"",1)</f>
        <v/>
      </c>
      <c r="E1600" s="727" t="str">
        <f>IF(C1600=TRUE,_xlfn.XLOOKUP(Tabla135[[#This Row],[Id Riesgo]],Tabla13[Id Riesgo],Tabla13[Porcentaje Impacto],"",1),"")</f>
        <v/>
      </c>
      <c r="F1600" s="290" t="str">
        <f t="shared" si="158"/>
        <v>RC159</v>
      </c>
      <c r="G1600" s="415" t="b">
        <f>_xlfn.XLOOKUP(F1600,Tabla13[Id Riesgo],Tabla13[Registro diligenciado],FALSE,1)</f>
        <v>0</v>
      </c>
      <c r="H1600" s="290" t="str">
        <f>IF(G1600,_xlfn.XLOOKUP(F1600,Tabla6[Id Riesgo],Tabla6[DESCRIPCIÓN DEL RIESGO],FALSE,1),"")</f>
        <v/>
      </c>
      <c r="I1600" s="327" t="str">
        <f>_xlfn.XLOOKUP(Tabla135[[#This Row],[Id Riesgo]],Tabla13[Id Riesgo],Tabla13[Probabilidad])</f>
        <v/>
      </c>
      <c r="J1600" s="327" t="str">
        <f>_xlfn.XLOOKUP(Tabla135[[#This Row],[Id Riesgo]],Tabla13[Id Riesgo],Tabla13[Porcentaje Impacto],"",1)</f>
        <v/>
      </c>
      <c r="K1600" s="311">
        <v>9</v>
      </c>
      <c r="L1600" s="314"/>
      <c r="M1600" s="314"/>
      <c r="N1600" s="314"/>
      <c r="O1600" s="295"/>
      <c r="P1600" s="314"/>
      <c r="Q1600" s="328" t="str">
        <f>_xlfn.TEXTJOIN(" ",TRUE,Tabla135[[#This Row],[Actividad - Acción ¿Qué?
Inicia con verbo]],Tabla135[[#This Row],[Complemento
(Observaciones o desviaciones)]])</f>
        <v/>
      </c>
      <c r="R1600" s="295"/>
      <c r="S1600" s="327" t="str">
        <f>_xlfn.XLOOKUP(Tabla135[[#This Row],[Tipo de control]],Tabla7[Tipo de control],Tabla7[Peso],"",1)</f>
        <v/>
      </c>
      <c r="T1600" s="290" t="str">
        <f>_xlfn.XLOOKUP(Tabla135[[#This Row],[Tipo de control]],Tabla7[Tipo de control],Tabla7[Afectación matriz],"",1)</f>
        <v/>
      </c>
      <c r="U1600" s="295"/>
      <c r="V1600" s="327" t="str">
        <f>_xlfn.XLOOKUP(Tabla135[[#This Row],[Implementación]],Tabla11[Implementación],Tabla11[Peso],"",1)</f>
        <v/>
      </c>
      <c r="W1600" s="295"/>
      <c r="X1600" s="295"/>
      <c r="Y1600" s="295"/>
      <c r="Z1600" s="295"/>
      <c r="AA1600" s="310" t="str">
        <f>IFERROR(Tabla135[[#This Row],[Peso del control]]+Tabla135[[#This Row],[Peso de la implementación]],"")</f>
        <v/>
      </c>
      <c r="AB1600" s="310" t="str" cm="1">
        <f t="array" ref="AB1600">IFERROR(IF(Tabla135[[#This Row],[Registro diligenciado]]=TRUE,_xlfn.IFS(AND(Tabla135[[#This Row],[No. de Control]]=1,Tabla135[[#This Row],[Desplazamiento en la Matriz]]="Probabilidad"),D1600-(D1600*Tabla135[[#This Row],[Valor del control]]),AND(Tabla135[[#This Row],[No. de Control]]&gt;1,Tabla135[[#This Row],[Desplazamiento en la Matriz]]="Probabilidad"),AB1599-(AB1599*Tabla135[[#This Row],[Valor del control]]),AND(Tabla135[[#This Row],[No. de Control]]=1,Tabla135[[#This Row],[Desplazamiento en la Matriz]]="Impacto"),D1600,AND(Tabla135[[#This Row],[No. de Control]]&gt;1,Tabla135[[#This Row],[Desplazamiento en la Matriz]]="Impacto"),AB1599),""),"")</f>
        <v/>
      </c>
      <c r="AC1600" s="310" t="str" cm="1">
        <f t="array" ref="AC1600">IFERROR(IF(Tabla135[[#This Row],[Registro diligenciado]]=TRUE,_xlfn.IFS(AND(Tabla135[[#This Row],[No. de Control]]=1,Tabla135[[#This Row],[Desplazamiento en la Matriz]]="Impacto"),E1600-(E1600*Tabla135[[#This Row],[Valor del control]]),AND(Tabla135[[#This Row],[No. de Control]]&gt;1,Tabla135[[#This Row],[Desplazamiento en la Matriz]]="Impacto"),AC1599-(AC1599*Tabla135[[#This Row],[Valor del control]]),AND(Tabla135[[#This Row],[No. de Control]]=1,Tabla135[[#This Row],[Desplazamiento en la Matriz]]="Probabilidad"),E1600,AND(Tabla135[[#This Row],[No. de Control]]&gt;1,Tabla135[[#This Row],[Desplazamiento en la Matriz]]="Probabilidad"),AC1599),""),"")</f>
        <v/>
      </c>
      <c r="AD1600" s="310">
        <f>IFERROR(_xlfn.MINIFS(Tabla135[Probabilidad residual],Tabla135[Id Riesgo],Tabla135[[#This Row],[Id Riesgo]]),"")</f>
        <v>0</v>
      </c>
      <c r="AE1600" s="310">
        <f>IFERROR(_xlfn.MINIFS(Tabla135[Impacto residual],Tabla135[Id Riesgo],Tabla135[[#This Row],[Id Riesgo]]),"")</f>
        <v>0</v>
      </c>
      <c r="AF1600" s="310" t="str" cm="1">
        <f t="array" ref="AF160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00" s="310" t="str" cm="1">
        <f t="array" ref="AG160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0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600" s="213"/>
      <c r="AJ1600" s="727">
        <f>_xlfn.MINIFS(Tabla135[Probabilidad residual],Tabla135[Id Riesgo],Tabla135[[#This Row],[Id Riesgo]])</f>
        <v>0</v>
      </c>
      <c r="AK1600" s="727">
        <f>_xlfn.MINIFS(Tabla135[Impacto residual],Tabla135[Id Riesgo],Tabla135[[#This Row],[Id Riesgo]])</f>
        <v>0</v>
      </c>
      <c r="AL1600" s="727"/>
      <c r="AM1600" s="727"/>
      <c r="AN1600" s="213"/>
      <c r="AO1600" s="213"/>
      <c r="AP1600" s="213"/>
      <c r="AQ1600" s="213"/>
      <c r="AR1600" s="213"/>
      <c r="AS1600" s="213"/>
      <c r="AT1600" s="213"/>
      <c r="AU1600" s="213"/>
      <c r="AV1600" s="213"/>
      <c r="AW1600" s="213"/>
      <c r="AX1600" s="213"/>
      <c r="AY1600" s="213"/>
    </row>
    <row r="1601" spans="1:51" ht="14.6" x14ac:dyDescent="0.4">
      <c r="A1601" s="735" t="str">
        <f>Tabla135[[#This Row],[Id Riesgo]]</f>
        <v>RC159</v>
      </c>
      <c r="B1601" s="736" t="str">
        <f>Tabla135[[#This Row],[Riesgo]]</f>
        <v/>
      </c>
      <c r="C1601" s="742" t="b">
        <f>Tabla135[[#This Row],[Identificado en paso 1 y 2?]]</f>
        <v>0</v>
      </c>
      <c r="D1601" s="727" t="str">
        <f>_xlfn.XLOOKUP(Tabla135[[#This Row],[Id Riesgo]],Tabla13[Id Riesgo],Tabla13[Probabilidad],"",1)</f>
        <v/>
      </c>
      <c r="E1601" s="727" t="str">
        <f>IF(C1601=TRUE,_xlfn.XLOOKUP(Tabla135[[#This Row],[Id Riesgo]],Tabla13[Id Riesgo],Tabla13[Porcentaje Impacto],"",1),"")</f>
        <v/>
      </c>
      <c r="F1601" s="290" t="str">
        <f t="shared" si="158"/>
        <v>RC159</v>
      </c>
      <c r="G1601" s="415" t="b">
        <f>_xlfn.XLOOKUP(F1601,Tabla13[Id Riesgo],Tabla13[Registro diligenciado],FALSE,1)</f>
        <v>0</v>
      </c>
      <c r="H1601" s="290" t="str">
        <f>IF(G1601,_xlfn.XLOOKUP(F1601,Tabla6[Id Riesgo],Tabla6[DESCRIPCIÓN DEL RIESGO],FALSE,1),"")</f>
        <v/>
      </c>
      <c r="I1601" s="327" t="str">
        <f>_xlfn.XLOOKUP(Tabla135[[#This Row],[Id Riesgo]],Tabla13[Id Riesgo],Tabla13[Probabilidad])</f>
        <v/>
      </c>
      <c r="J1601" s="327" t="str">
        <f>_xlfn.XLOOKUP(Tabla135[[#This Row],[Id Riesgo]],Tabla13[Id Riesgo],Tabla13[Porcentaje Impacto],"",1)</f>
        <v/>
      </c>
      <c r="K1601" s="311">
        <v>10</v>
      </c>
      <c r="L1601" s="314"/>
      <c r="M1601" s="314"/>
      <c r="N1601" s="314"/>
      <c r="O1601" s="295"/>
      <c r="P1601" s="314"/>
      <c r="Q1601" s="328" t="str">
        <f>_xlfn.TEXTJOIN(" ",TRUE,Tabla135[[#This Row],[Actividad - Acción ¿Qué?
Inicia con verbo]],Tabla135[[#This Row],[Complemento
(Observaciones o desviaciones)]])</f>
        <v/>
      </c>
      <c r="R1601" s="295"/>
      <c r="S1601" s="327" t="str">
        <f>_xlfn.XLOOKUP(Tabla135[[#This Row],[Tipo de control]],Tabla7[Tipo de control],Tabla7[Peso],"",1)</f>
        <v/>
      </c>
      <c r="T1601" s="290" t="str">
        <f>_xlfn.XLOOKUP(Tabla135[[#This Row],[Tipo de control]],Tabla7[Tipo de control],Tabla7[Afectación matriz],"",1)</f>
        <v/>
      </c>
      <c r="U1601" s="295"/>
      <c r="V1601" s="327" t="str">
        <f>_xlfn.XLOOKUP(Tabla135[[#This Row],[Implementación]],Tabla11[Implementación],Tabla11[Peso],"",1)</f>
        <v/>
      </c>
      <c r="W1601" s="295"/>
      <c r="X1601" s="295"/>
      <c r="Y1601" s="295"/>
      <c r="Z1601" s="295"/>
      <c r="AA1601" s="310" t="str">
        <f>IFERROR(Tabla135[[#This Row],[Peso del control]]+Tabla135[[#This Row],[Peso de la implementación]],"")</f>
        <v/>
      </c>
      <c r="AB1601" s="310" t="str" cm="1">
        <f t="array" ref="AB1601">IFERROR(IF(Tabla135[[#This Row],[Registro diligenciado]]=TRUE,_xlfn.IFS(AND(Tabla135[[#This Row],[No. de Control]]=1,Tabla135[[#This Row],[Desplazamiento en la Matriz]]="Probabilidad"),D1601-(D1601*Tabla135[[#This Row],[Valor del control]]),AND(Tabla135[[#This Row],[No. de Control]]&gt;1,Tabla135[[#This Row],[Desplazamiento en la Matriz]]="Probabilidad"),AB1600-(AB1600*Tabla135[[#This Row],[Valor del control]]),AND(Tabla135[[#This Row],[No. de Control]]=1,Tabla135[[#This Row],[Desplazamiento en la Matriz]]="Impacto"),D1601,AND(Tabla135[[#This Row],[No. de Control]]&gt;1,Tabla135[[#This Row],[Desplazamiento en la Matriz]]="Impacto"),AB1600),""),"")</f>
        <v/>
      </c>
      <c r="AC1601" s="310" t="str" cm="1">
        <f t="array" ref="AC1601">IFERROR(IF(Tabla135[[#This Row],[Registro diligenciado]]=TRUE,_xlfn.IFS(AND(Tabla135[[#This Row],[No. de Control]]=1,Tabla135[[#This Row],[Desplazamiento en la Matriz]]="Impacto"),E1601-(E1601*Tabla135[[#This Row],[Valor del control]]),AND(Tabla135[[#This Row],[No. de Control]]&gt;1,Tabla135[[#This Row],[Desplazamiento en la Matriz]]="Impacto"),AC1600-(AC1600*Tabla135[[#This Row],[Valor del control]]),AND(Tabla135[[#This Row],[No. de Control]]=1,Tabla135[[#This Row],[Desplazamiento en la Matriz]]="Probabilidad"),E1601,AND(Tabla135[[#This Row],[No. de Control]]&gt;1,Tabla135[[#This Row],[Desplazamiento en la Matriz]]="Probabilidad"),AC1600),""),"")</f>
        <v/>
      </c>
      <c r="AD1601" s="310">
        <f>IFERROR(_xlfn.MINIFS(Tabla135[Probabilidad residual],Tabla135[Id Riesgo],Tabla135[[#This Row],[Id Riesgo]]),"")</f>
        <v>0</v>
      </c>
      <c r="AE1601" s="310">
        <f>IFERROR(_xlfn.MINIFS(Tabla135[Impacto residual],Tabla135[Id Riesgo],Tabla135[[#This Row],[Id Riesgo]]),"")</f>
        <v>0</v>
      </c>
      <c r="AF1601" s="310" t="str" cm="1">
        <f t="array" ref="AF160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01" s="310" t="str" cm="1">
        <f t="array" ref="AG160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0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601" s="213"/>
      <c r="AJ1601" s="727">
        <f>_xlfn.MINIFS(Tabla135[Probabilidad residual],Tabla135[Id Riesgo],Tabla135[[#This Row],[Id Riesgo]])</f>
        <v>0</v>
      </c>
      <c r="AK1601" s="727">
        <f>_xlfn.MINIFS(Tabla135[Impacto residual],Tabla135[Id Riesgo],Tabla135[[#This Row],[Id Riesgo]])</f>
        <v>0</v>
      </c>
      <c r="AL1601" s="727"/>
      <c r="AM1601" s="727"/>
      <c r="AN1601" s="213"/>
      <c r="AO1601" s="213"/>
      <c r="AP1601" s="213"/>
      <c r="AQ1601" s="213"/>
      <c r="AR1601" s="213"/>
      <c r="AS1601" s="213"/>
      <c r="AT1601" s="213"/>
      <c r="AU1601" s="213"/>
      <c r="AV1601" s="213"/>
      <c r="AW1601" s="213"/>
      <c r="AX1601" s="213"/>
      <c r="AY1601" s="213"/>
    </row>
    <row r="1602" spans="1:51" ht="14.6" x14ac:dyDescent="0.4">
      <c r="A1602" s="735" t="str">
        <f>Tabla135[[#This Row],[Id Riesgo]]</f>
        <v>RC160</v>
      </c>
      <c r="B1602" s="736" t="str">
        <f>Tabla135[[#This Row],[Riesgo]]</f>
        <v/>
      </c>
      <c r="C1602" s="742" t="b">
        <f>Tabla135[[#This Row],[Identificado en paso 1 y 2?]]</f>
        <v>0</v>
      </c>
      <c r="D1602" s="727" t="str">
        <f>_xlfn.XLOOKUP(Tabla135[[#This Row],[Id Riesgo]],Tabla13[Id Riesgo],Tabla13[Probabilidad],"",1)</f>
        <v/>
      </c>
      <c r="E1602" s="727" t="str">
        <f>IF(C1602=TRUE,_xlfn.XLOOKUP(Tabla135[[#This Row],[Id Riesgo]],Tabla13[Id Riesgo],Tabla13[Porcentaje Impacto],"",1),"")</f>
        <v/>
      </c>
      <c r="F1602" s="290" t="s">
        <v>291</v>
      </c>
      <c r="G1602" s="415" t="b">
        <f>_xlfn.XLOOKUP(F1602,Tabla13[Id Riesgo],Tabla13[Registro diligenciado],FALSE,1)</f>
        <v>0</v>
      </c>
      <c r="H1602" s="290" t="str">
        <f>IF(G1602,_xlfn.XLOOKUP(F1602,Tabla6[Id Riesgo],Tabla6[DESCRIPCIÓN DEL RIESGO],FALSE,1),"")</f>
        <v/>
      </c>
      <c r="I1602" s="327" t="str">
        <f>_xlfn.XLOOKUP(Tabla135[[#This Row],[Id Riesgo]],Tabla13[Id Riesgo],Tabla13[Probabilidad])</f>
        <v/>
      </c>
      <c r="J1602" s="327" t="str">
        <f>_xlfn.XLOOKUP(Tabla135[[#This Row],[Id Riesgo]],Tabla13[Id Riesgo],Tabla13[Porcentaje Impacto],"",1)</f>
        <v/>
      </c>
      <c r="K1602" s="311">
        <v>1</v>
      </c>
      <c r="L1602" s="314"/>
      <c r="M1602" s="314"/>
      <c r="N1602" s="314"/>
      <c r="O1602" s="295"/>
      <c r="P1602" s="314"/>
      <c r="Q1602" s="328" t="str">
        <f>_xlfn.TEXTJOIN(" ",TRUE,Tabla135[[#This Row],[Actividad - Acción ¿Qué?
Inicia con verbo]],Tabla135[[#This Row],[Complemento
(Observaciones o desviaciones)]])</f>
        <v/>
      </c>
      <c r="R1602" s="295"/>
      <c r="S1602" s="327" t="str">
        <f>_xlfn.XLOOKUP(Tabla135[[#This Row],[Tipo de control]],Tabla7[Tipo de control],Tabla7[Peso],"",1)</f>
        <v/>
      </c>
      <c r="T1602" s="290" t="str">
        <f>_xlfn.XLOOKUP(Tabla135[[#This Row],[Tipo de control]],Tabla7[Tipo de control],Tabla7[Afectación matriz],"",1)</f>
        <v/>
      </c>
      <c r="U1602" s="295"/>
      <c r="V1602" s="327" t="str">
        <f>_xlfn.XLOOKUP(Tabla135[[#This Row],[Implementación]],Tabla11[Implementación],Tabla11[Peso],"",1)</f>
        <v/>
      </c>
      <c r="W1602" s="295"/>
      <c r="X1602" s="295"/>
      <c r="Y1602" s="295"/>
      <c r="Z1602" s="295"/>
      <c r="AA1602" s="310" t="str">
        <f>IFERROR(Tabla135[[#This Row],[Peso del control]]+Tabla135[[#This Row],[Peso de la implementación]],"")</f>
        <v/>
      </c>
      <c r="AB1602" s="310" t="str" cm="1">
        <f t="array" ref="AB1602">IFERROR(IF(Tabla135[[#This Row],[Registro diligenciado]]=TRUE,_xlfn.IFS(AND(Tabla135[[#This Row],[No. de Control]]=1,Tabla135[[#This Row],[Desplazamiento en la Matriz]]="Probabilidad"),D1602-(D1602*Tabla135[[#This Row],[Valor del control]]),AND(Tabla135[[#This Row],[No. de Control]]&gt;1,Tabla135[[#This Row],[Desplazamiento en la Matriz]]="Probabilidad"),AB1601-(AB1601*Tabla135[[#This Row],[Valor del control]]),AND(Tabla135[[#This Row],[No. de Control]]=1,Tabla135[[#This Row],[Desplazamiento en la Matriz]]="Impacto"),D1602,AND(Tabla135[[#This Row],[No. de Control]]&gt;1,Tabla135[[#This Row],[Desplazamiento en la Matriz]]="Impacto"),AB1601),""),"")</f>
        <v/>
      </c>
      <c r="AC1602" s="310" t="str" cm="1">
        <f t="array" ref="AC1602">IFERROR(IF(Tabla135[[#This Row],[Registro diligenciado]]=TRUE,_xlfn.IFS(AND(Tabla135[[#This Row],[No. de Control]]=1,Tabla135[[#This Row],[Desplazamiento en la Matriz]]="Impacto"),E1602-(E1602*Tabla135[[#This Row],[Valor del control]]),AND(Tabla135[[#This Row],[No. de Control]]&gt;1,Tabla135[[#This Row],[Desplazamiento en la Matriz]]="Impacto"),AC1601-(AC1601*Tabla135[[#This Row],[Valor del control]]),AND(Tabla135[[#This Row],[No. de Control]]=1,Tabla135[[#This Row],[Desplazamiento en la Matriz]]="Probabilidad"),E1602,AND(Tabla135[[#This Row],[No. de Control]]&gt;1,Tabla135[[#This Row],[Desplazamiento en la Matriz]]="Probabilidad"),AC1601),""),"")</f>
        <v/>
      </c>
      <c r="AD1602" s="310">
        <f>IFERROR(_xlfn.MINIFS(Tabla135[Probabilidad residual],Tabla135[Id Riesgo],Tabla135[[#This Row],[Id Riesgo]]),"")</f>
        <v>0</v>
      </c>
      <c r="AE1602" s="310">
        <f>IFERROR(_xlfn.MINIFS(Tabla135[Impacto residual],Tabla135[Id Riesgo],Tabla135[[#This Row],[Id Riesgo]]),"")</f>
        <v>0</v>
      </c>
      <c r="AF1602" s="310" t="str" cm="1">
        <f t="array" ref="AF160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02" s="310" t="str" cm="1">
        <f t="array" ref="AG160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0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602" s="213"/>
      <c r="AJ1602" s="727">
        <f>_xlfn.MINIFS(Tabla135[Probabilidad residual],Tabla135[Id Riesgo],Tabla135[[#This Row],[Id Riesgo]])</f>
        <v>0</v>
      </c>
      <c r="AK1602" s="727">
        <f>_xlfn.MINIFS(Tabla135[Impacto residual],Tabla135[Id Riesgo],Tabla135[[#This Row],[Id Riesgo]])</f>
        <v>0</v>
      </c>
      <c r="AL1602" s="727" t="str" cm="1">
        <f t="array" ref="AL1602">IFERROR(_xlfn.IFS(AND(AJ1602&gt;=CONFIGURACIÓN!$BF$6,AJ1602&lt;=CONFIGURACIÓN!$BG$6),CONFIGURACIÓN!$BE$6,AND(AJ1602&gt;=CONFIGURACIÓN!$BF$7,AJ1602&lt;=CONFIGURACIÓN!$BG$7),CONFIGURACIÓN!$BE$7,AND(AJ1602&gt;=CONFIGURACIÓN!$BF$8,AJ1602&lt;=CONFIGURACIÓN!$BG$8),CONFIGURACIÓN!$BE$8,AND(AJ1602&gt;=CONFIGURACIÓN!$BF$9,AJ1602&lt;=CONFIGURACIÓN!$BG$9),CONFIGURACIÓN!$BE$9,AND(AJ1602&gt;=CONFIGURACIÓN!$BF$10,AJ1602&lt;=CONFIGURACIÓN!$BG$10),CONFIGURACIÓN!$BE$10),"")</f>
        <v/>
      </c>
      <c r="AM1602" s="727" t="str" cm="1">
        <f t="array" ref="AM1602">IFERROR(_xlfn.IFS(AND(AK1602&gt;=CONFIGURACIÓN!$BJ$6,AK1602&lt;=CONFIGURACIÓN!$BK$6),CONFIGURACIÓN!$BI$6,AND(AK1602&gt;=CONFIGURACIÓN!$BJ$7,AK1602&lt;=CONFIGURACIÓN!$BK$7),CONFIGURACIÓN!$BI$7,AND(AK1602&gt;=CONFIGURACIÓN!$BJ$8,AK1602&lt;=CONFIGURACIÓN!$BK$8),CONFIGURACIÓN!$BI$8,AND(AK1602&gt;=CONFIGURACIÓN!$BJ$9,AK1602&lt;=CONFIGURACIÓN!$BK$9),CONFIGURACIÓN!$BI$9,AND(AK1602&gt;=CONFIGURACIÓN!$BJ$10,AK1602&lt;=CONFIGURACIÓN!$BK$10),CONFIGURACIÓN!$BI$10),"")</f>
        <v/>
      </c>
      <c r="AN1602" s="213"/>
      <c r="AO1602" s="213"/>
      <c r="AP1602" s="213"/>
      <c r="AQ1602" s="213"/>
      <c r="AR1602" s="213"/>
      <c r="AS1602" s="213"/>
      <c r="AT1602" s="213"/>
      <c r="AU1602" s="213"/>
      <c r="AV1602" s="213"/>
      <c r="AW1602" s="213"/>
      <c r="AX1602" s="213"/>
      <c r="AY1602" s="213"/>
    </row>
    <row r="1603" spans="1:51" ht="14.6" x14ac:dyDescent="0.4">
      <c r="A1603" s="735" t="str">
        <f>Tabla135[[#This Row],[Id Riesgo]]</f>
        <v>RC160</v>
      </c>
      <c r="B1603" s="736" t="str">
        <f>Tabla135[[#This Row],[Riesgo]]</f>
        <v/>
      </c>
      <c r="C1603" s="742" t="b">
        <f>Tabla135[[#This Row],[Identificado en paso 1 y 2?]]</f>
        <v>0</v>
      </c>
      <c r="D1603" s="727" t="str">
        <f>_xlfn.XLOOKUP(Tabla135[[#This Row],[Id Riesgo]],Tabla13[Id Riesgo],Tabla13[Probabilidad],"",1)</f>
        <v/>
      </c>
      <c r="E1603" s="727" t="str">
        <f>IF(C1603=TRUE,_xlfn.XLOOKUP(Tabla135[[#This Row],[Id Riesgo]],Tabla13[Id Riesgo],Tabla13[Porcentaje Impacto],"",1),"")</f>
        <v/>
      </c>
      <c r="F1603" s="290" t="str">
        <f t="shared" ref="F1603:F1611" si="159">F1602</f>
        <v>RC160</v>
      </c>
      <c r="G1603" s="415" t="b">
        <f>_xlfn.XLOOKUP(F1603,Tabla13[Id Riesgo],Tabla13[Registro diligenciado],FALSE,1)</f>
        <v>0</v>
      </c>
      <c r="H1603" s="290" t="str">
        <f>IF(G1603,_xlfn.XLOOKUP(F1603,Tabla6[Id Riesgo],Tabla6[DESCRIPCIÓN DEL RIESGO],FALSE,1),"")</f>
        <v/>
      </c>
      <c r="I1603" s="327" t="str">
        <f>_xlfn.XLOOKUP(Tabla135[[#This Row],[Id Riesgo]],Tabla13[Id Riesgo],Tabla13[Probabilidad])</f>
        <v/>
      </c>
      <c r="J1603" s="327" t="str">
        <f>_xlfn.XLOOKUP(Tabla135[[#This Row],[Id Riesgo]],Tabla13[Id Riesgo],Tabla13[Porcentaje Impacto],"",1)</f>
        <v/>
      </c>
      <c r="K1603" s="311">
        <v>2</v>
      </c>
      <c r="L1603" s="314"/>
      <c r="M1603" s="314"/>
      <c r="N1603" s="314"/>
      <c r="O1603" s="295"/>
      <c r="P1603" s="314"/>
      <c r="Q1603" s="328" t="str">
        <f>_xlfn.TEXTJOIN(" ",TRUE,Tabla135[[#This Row],[Actividad - Acción ¿Qué?
Inicia con verbo]],Tabla135[[#This Row],[Complemento
(Observaciones o desviaciones)]])</f>
        <v/>
      </c>
      <c r="R1603" s="295"/>
      <c r="S1603" s="327" t="str">
        <f>_xlfn.XLOOKUP(Tabla135[[#This Row],[Tipo de control]],Tabla7[Tipo de control],Tabla7[Peso],"",1)</f>
        <v/>
      </c>
      <c r="T1603" s="290" t="str">
        <f>_xlfn.XLOOKUP(Tabla135[[#This Row],[Tipo de control]],Tabla7[Tipo de control],Tabla7[Afectación matriz],"",1)</f>
        <v/>
      </c>
      <c r="U1603" s="295"/>
      <c r="V1603" s="327" t="str">
        <f>_xlfn.XLOOKUP(Tabla135[[#This Row],[Implementación]],Tabla11[Implementación],Tabla11[Peso],"",1)</f>
        <v/>
      </c>
      <c r="W1603" s="295"/>
      <c r="X1603" s="295"/>
      <c r="Y1603" s="295"/>
      <c r="Z1603" s="295"/>
      <c r="AA1603" s="310" t="str">
        <f>IFERROR(Tabla135[[#This Row],[Peso del control]]+Tabla135[[#This Row],[Peso de la implementación]],"")</f>
        <v/>
      </c>
      <c r="AB1603" s="310" t="str" cm="1">
        <f t="array" ref="AB1603">IFERROR(IF(Tabla135[[#This Row],[Registro diligenciado]]=TRUE,_xlfn.IFS(AND(Tabla135[[#This Row],[No. de Control]]=1,Tabla135[[#This Row],[Desplazamiento en la Matriz]]="Probabilidad"),D1603-(D1603*Tabla135[[#This Row],[Valor del control]]),AND(Tabla135[[#This Row],[No. de Control]]&gt;1,Tabla135[[#This Row],[Desplazamiento en la Matriz]]="Probabilidad"),AB1602-(AB1602*Tabla135[[#This Row],[Valor del control]]),AND(Tabla135[[#This Row],[No. de Control]]=1,Tabla135[[#This Row],[Desplazamiento en la Matriz]]="Impacto"),D1603,AND(Tabla135[[#This Row],[No. de Control]]&gt;1,Tabla135[[#This Row],[Desplazamiento en la Matriz]]="Impacto"),AB1602),""),"")</f>
        <v/>
      </c>
      <c r="AC1603" s="310" t="str" cm="1">
        <f t="array" ref="AC1603">IFERROR(IF(Tabla135[[#This Row],[Registro diligenciado]]=TRUE,_xlfn.IFS(AND(Tabla135[[#This Row],[No. de Control]]=1,Tabla135[[#This Row],[Desplazamiento en la Matriz]]="Impacto"),E1603-(E1603*Tabla135[[#This Row],[Valor del control]]),AND(Tabla135[[#This Row],[No. de Control]]&gt;1,Tabla135[[#This Row],[Desplazamiento en la Matriz]]="Impacto"),AC1602-(AC1602*Tabla135[[#This Row],[Valor del control]]),AND(Tabla135[[#This Row],[No. de Control]]=1,Tabla135[[#This Row],[Desplazamiento en la Matriz]]="Probabilidad"),E1603,AND(Tabla135[[#This Row],[No. de Control]]&gt;1,Tabla135[[#This Row],[Desplazamiento en la Matriz]]="Probabilidad"),AC1602),""),"")</f>
        <v/>
      </c>
      <c r="AD1603" s="310">
        <f>IFERROR(_xlfn.MINIFS(Tabla135[Probabilidad residual],Tabla135[Id Riesgo],Tabla135[[#This Row],[Id Riesgo]]),"")</f>
        <v>0</v>
      </c>
      <c r="AE1603" s="310">
        <f>IFERROR(_xlfn.MINIFS(Tabla135[Impacto residual],Tabla135[Id Riesgo],Tabla135[[#This Row],[Id Riesgo]]),"")</f>
        <v>0</v>
      </c>
      <c r="AF1603" s="310" t="str" cm="1">
        <f t="array" ref="AF160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03" s="310" t="str" cm="1">
        <f t="array" ref="AG160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0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603" s="213"/>
      <c r="AJ1603" s="727">
        <f>_xlfn.MINIFS(Tabla135[Probabilidad residual],Tabla135[Id Riesgo],Tabla135[[#This Row],[Id Riesgo]])</f>
        <v>0</v>
      </c>
      <c r="AK1603" s="727">
        <f>_xlfn.MINIFS(Tabla135[Impacto residual],Tabla135[Id Riesgo],Tabla135[[#This Row],[Id Riesgo]])</f>
        <v>0</v>
      </c>
      <c r="AL1603" s="727"/>
      <c r="AM1603" s="727"/>
      <c r="AN1603" s="213"/>
      <c r="AO1603" s="213"/>
      <c r="AP1603" s="213"/>
      <c r="AQ1603" s="213"/>
      <c r="AR1603" s="213"/>
      <c r="AS1603" s="213"/>
      <c r="AT1603" s="213"/>
      <c r="AU1603" s="213"/>
      <c r="AV1603" s="213"/>
      <c r="AW1603" s="213"/>
      <c r="AX1603" s="213"/>
      <c r="AY1603" s="213"/>
    </row>
    <row r="1604" spans="1:51" ht="14.6" x14ac:dyDescent="0.4">
      <c r="A1604" s="735" t="str">
        <f>Tabla135[[#This Row],[Id Riesgo]]</f>
        <v>RC160</v>
      </c>
      <c r="B1604" s="736" t="str">
        <f>Tabla135[[#This Row],[Riesgo]]</f>
        <v/>
      </c>
      <c r="C1604" s="742" t="b">
        <f>Tabla135[[#This Row],[Identificado en paso 1 y 2?]]</f>
        <v>0</v>
      </c>
      <c r="D1604" s="727" t="str">
        <f>_xlfn.XLOOKUP(Tabla135[[#This Row],[Id Riesgo]],Tabla13[Id Riesgo],Tabla13[Probabilidad],"",1)</f>
        <v/>
      </c>
      <c r="E1604" s="727" t="str">
        <f>IF(C1604=TRUE,_xlfn.XLOOKUP(Tabla135[[#This Row],[Id Riesgo]],Tabla13[Id Riesgo],Tabla13[Porcentaje Impacto],"",1),"")</f>
        <v/>
      </c>
      <c r="F1604" s="290" t="str">
        <f t="shared" si="159"/>
        <v>RC160</v>
      </c>
      <c r="G1604" s="415" t="b">
        <f>_xlfn.XLOOKUP(F1604,Tabla13[Id Riesgo],Tabla13[Registro diligenciado],FALSE,1)</f>
        <v>0</v>
      </c>
      <c r="H1604" s="290" t="str">
        <f>IF(G1604,_xlfn.XLOOKUP(F1604,Tabla6[Id Riesgo],Tabla6[DESCRIPCIÓN DEL RIESGO],FALSE,1),"")</f>
        <v/>
      </c>
      <c r="I1604" s="327" t="str">
        <f>_xlfn.XLOOKUP(Tabla135[[#This Row],[Id Riesgo]],Tabla13[Id Riesgo],Tabla13[Probabilidad])</f>
        <v/>
      </c>
      <c r="J1604" s="327" t="str">
        <f>_xlfn.XLOOKUP(Tabla135[[#This Row],[Id Riesgo]],Tabla13[Id Riesgo],Tabla13[Porcentaje Impacto],"",1)</f>
        <v/>
      </c>
      <c r="K1604" s="311">
        <v>3</v>
      </c>
      <c r="L1604" s="314"/>
      <c r="M1604" s="314"/>
      <c r="N1604" s="314"/>
      <c r="O1604" s="295"/>
      <c r="P1604" s="314"/>
      <c r="Q1604" s="328" t="str">
        <f>_xlfn.TEXTJOIN(" ",TRUE,Tabla135[[#This Row],[Actividad - Acción ¿Qué?
Inicia con verbo]],Tabla135[[#This Row],[Complemento
(Observaciones o desviaciones)]])</f>
        <v/>
      </c>
      <c r="R1604" s="295"/>
      <c r="S1604" s="327" t="str">
        <f>_xlfn.XLOOKUP(Tabla135[[#This Row],[Tipo de control]],Tabla7[Tipo de control],Tabla7[Peso],"",1)</f>
        <v/>
      </c>
      <c r="T1604" s="290" t="str">
        <f>_xlfn.XLOOKUP(Tabla135[[#This Row],[Tipo de control]],Tabla7[Tipo de control],Tabla7[Afectación matriz],"",1)</f>
        <v/>
      </c>
      <c r="U1604" s="295"/>
      <c r="V1604" s="327" t="str">
        <f>_xlfn.XLOOKUP(Tabla135[[#This Row],[Implementación]],Tabla11[Implementación],Tabla11[Peso],"",1)</f>
        <v/>
      </c>
      <c r="W1604" s="295"/>
      <c r="X1604" s="295"/>
      <c r="Y1604" s="295"/>
      <c r="Z1604" s="295"/>
      <c r="AA1604" s="310" t="str">
        <f>IFERROR(Tabla135[[#This Row],[Peso del control]]+Tabla135[[#This Row],[Peso de la implementación]],"")</f>
        <v/>
      </c>
      <c r="AB1604" s="310" t="str" cm="1">
        <f t="array" ref="AB1604">IFERROR(IF(Tabla135[[#This Row],[Registro diligenciado]]=TRUE,_xlfn.IFS(AND(Tabla135[[#This Row],[No. de Control]]=1,Tabla135[[#This Row],[Desplazamiento en la Matriz]]="Probabilidad"),D1604-(D1604*Tabla135[[#This Row],[Valor del control]]),AND(Tabla135[[#This Row],[No. de Control]]&gt;1,Tabla135[[#This Row],[Desplazamiento en la Matriz]]="Probabilidad"),AB1603-(AB1603*Tabla135[[#This Row],[Valor del control]]),AND(Tabla135[[#This Row],[No. de Control]]=1,Tabla135[[#This Row],[Desplazamiento en la Matriz]]="Impacto"),D1604,AND(Tabla135[[#This Row],[No. de Control]]&gt;1,Tabla135[[#This Row],[Desplazamiento en la Matriz]]="Impacto"),AB1603),""),"")</f>
        <v/>
      </c>
      <c r="AC1604" s="310" t="str" cm="1">
        <f t="array" ref="AC1604">IFERROR(IF(Tabla135[[#This Row],[Registro diligenciado]]=TRUE,_xlfn.IFS(AND(Tabla135[[#This Row],[No. de Control]]=1,Tabla135[[#This Row],[Desplazamiento en la Matriz]]="Impacto"),E1604-(E1604*Tabla135[[#This Row],[Valor del control]]),AND(Tabla135[[#This Row],[No. de Control]]&gt;1,Tabla135[[#This Row],[Desplazamiento en la Matriz]]="Impacto"),AC1603-(AC1603*Tabla135[[#This Row],[Valor del control]]),AND(Tabla135[[#This Row],[No. de Control]]=1,Tabla135[[#This Row],[Desplazamiento en la Matriz]]="Probabilidad"),E1604,AND(Tabla135[[#This Row],[No. de Control]]&gt;1,Tabla135[[#This Row],[Desplazamiento en la Matriz]]="Probabilidad"),AC1603),""),"")</f>
        <v/>
      </c>
      <c r="AD1604" s="310">
        <f>IFERROR(_xlfn.MINIFS(Tabla135[Probabilidad residual],Tabla135[Id Riesgo],Tabla135[[#This Row],[Id Riesgo]]),"")</f>
        <v>0</v>
      </c>
      <c r="AE1604" s="310">
        <f>IFERROR(_xlfn.MINIFS(Tabla135[Impacto residual],Tabla135[Id Riesgo],Tabla135[[#This Row],[Id Riesgo]]),"")</f>
        <v>0</v>
      </c>
      <c r="AF1604" s="310" t="str" cm="1">
        <f t="array" ref="AF160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04" s="310" t="str" cm="1">
        <f t="array" ref="AG160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0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604" s="213"/>
      <c r="AJ1604" s="727">
        <f>_xlfn.MINIFS(Tabla135[Probabilidad residual],Tabla135[Id Riesgo],Tabla135[[#This Row],[Id Riesgo]])</f>
        <v>0</v>
      </c>
      <c r="AK1604" s="727">
        <f>_xlfn.MINIFS(Tabla135[Impacto residual],Tabla135[Id Riesgo],Tabla135[[#This Row],[Id Riesgo]])</f>
        <v>0</v>
      </c>
      <c r="AL1604" s="727"/>
      <c r="AM1604" s="727"/>
      <c r="AN1604" s="213"/>
      <c r="AO1604" s="213"/>
      <c r="AP1604" s="213"/>
      <c r="AQ1604" s="213"/>
      <c r="AR1604" s="213"/>
      <c r="AS1604" s="213"/>
      <c r="AT1604" s="213"/>
      <c r="AU1604" s="213"/>
      <c r="AV1604" s="213"/>
      <c r="AW1604" s="213"/>
      <c r="AX1604" s="213"/>
      <c r="AY1604" s="213"/>
    </row>
    <row r="1605" spans="1:51" ht="14.6" x14ac:dyDescent="0.4">
      <c r="A1605" s="735" t="str">
        <f>Tabla135[[#This Row],[Id Riesgo]]</f>
        <v>RC160</v>
      </c>
      <c r="B1605" s="736" t="str">
        <f>Tabla135[[#This Row],[Riesgo]]</f>
        <v/>
      </c>
      <c r="C1605" s="742" t="b">
        <f>Tabla135[[#This Row],[Identificado en paso 1 y 2?]]</f>
        <v>0</v>
      </c>
      <c r="D1605" s="727" t="str">
        <f>_xlfn.XLOOKUP(Tabla135[[#This Row],[Id Riesgo]],Tabla13[Id Riesgo],Tabla13[Probabilidad],"",1)</f>
        <v/>
      </c>
      <c r="E1605" s="727" t="str">
        <f>IF(C1605=TRUE,_xlfn.XLOOKUP(Tabla135[[#This Row],[Id Riesgo]],Tabla13[Id Riesgo],Tabla13[Porcentaje Impacto],"",1),"")</f>
        <v/>
      </c>
      <c r="F1605" s="290" t="str">
        <f t="shared" si="159"/>
        <v>RC160</v>
      </c>
      <c r="G1605" s="415" t="b">
        <f>_xlfn.XLOOKUP(F1605,Tabla13[Id Riesgo],Tabla13[Registro diligenciado],FALSE,1)</f>
        <v>0</v>
      </c>
      <c r="H1605" s="290" t="str">
        <f>IF(G1605,_xlfn.XLOOKUP(F1605,Tabla6[Id Riesgo],Tabla6[DESCRIPCIÓN DEL RIESGO],FALSE,1),"")</f>
        <v/>
      </c>
      <c r="I1605" s="327" t="str">
        <f>_xlfn.XLOOKUP(Tabla135[[#This Row],[Id Riesgo]],Tabla13[Id Riesgo],Tabla13[Probabilidad])</f>
        <v/>
      </c>
      <c r="J1605" s="327" t="str">
        <f>_xlfn.XLOOKUP(Tabla135[[#This Row],[Id Riesgo]],Tabla13[Id Riesgo],Tabla13[Porcentaje Impacto],"",1)</f>
        <v/>
      </c>
      <c r="K1605" s="311">
        <v>4</v>
      </c>
      <c r="L1605" s="314"/>
      <c r="M1605" s="314"/>
      <c r="N1605" s="314"/>
      <c r="O1605" s="295"/>
      <c r="P1605" s="314"/>
      <c r="Q1605" s="328" t="str">
        <f>_xlfn.TEXTJOIN(" ",TRUE,Tabla135[[#This Row],[Actividad - Acción ¿Qué?
Inicia con verbo]],Tabla135[[#This Row],[Complemento
(Observaciones o desviaciones)]])</f>
        <v/>
      </c>
      <c r="R1605" s="295"/>
      <c r="S1605" s="327" t="str">
        <f>_xlfn.XLOOKUP(Tabla135[[#This Row],[Tipo de control]],Tabla7[Tipo de control],Tabla7[Peso],"",1)</f>
        <v/>
      </c>
      <c r="T1605" s="290" t="str">
        <f>_xlfn.XLOOKUP(Tabla135[[#This Row],[Tipo de control]],Tabla7[Tipo de control],Tabla7[Afectación matriz],"",1)</f>
        <v/>
      </c>
      <c r="U1605" s="295"/>
      <c r="V1605" s="327" t="str">
        <f>_xlfn.XLOOKUP(Tabla135[[#This Row],[Implementación]],Tabla11[Implementación],Tabla11[Peso],"",1)</f>
        <v/>
      </c>
      <c r="W1605" s="295"/>
      <c r="X1605" s="295"/>
      <c r="Y1605" s="295"/>
      <c r="Z1605" s="295"/>
      <c r="AA1605" s="310" t="str">
        <f>IFERROR(Tabla135[[#This Row],[Peso del control]]+Tabla135[[#This Row],[Peso de la implementación]],"")</f>
        <v/>
      </c>
      <c r="AB1605" s="310" t="str" cm="1">
        <f t="array" ref="AB1605">IFERROR(IF(Tabla135[[#This Row],[Registro diligenciado]]=TRUE,_xlfn.IFS(AND(Tabla135[[#This Row],[No. de Control]]=1,Tabla135[[#This Row],[Desplazamiento en la Matriz]]="Probabilidad"),D1605-(D1605*Tabla135[[#This Row],[Valor del control]]),AND(Tabla135[[#This Row],[No. de Control]]&gt;1,Tabla135[[#This Row],[Desplazamiento en la Matriz]]="Probabilidad"),AB1604-(AB1604*Tabla135[[#This Row],[Valor del control]]),AND(Tabla135[[#This Row],[No. de Control]]=1,Tabla135[[#This Row],[Desplazamiento en la Matriz]]="Impacto"),D1605,AND(Tabla135[[#This Row],[No. de Control]]&gt;1,Tabla135[[#This Row],[Desplazamiento en la Matriz]]="Impacto"),AB1604),""),"")</f>
        <v/>
      </c>
      <c r="AC1605" s="310" t="str" cm="1">
        <f t="array" ref="AC1605">IFERROR(IF(Tabla135[[#This Row],[Registro diligenciado]]=TRUE,_xlfn.IFS(AND(Tabla135[[#This Row],[No. de Control]]=1,Tabla135[[#This Row],[Desplazamiento en la Matriz]]="Impacto"),E1605-(E1605*Tabla135[[#This Row],[Valor del control]]),AND(Tabla135[[#This Row],[No. de Control]]&gt;1,Tabla135[[#This Row],[Desplazamiento en la Matriz]]="Impacto"),AC1604-(AC1604*Tabla135[[#This Row],[Valor del control]]),AND(Tabla135[[#This Row],[No. de Control]]=1,Tabla135[[#This Row],[Desplazamiento en la Matriz]]="Probabilidad"),E1605,AND(Tabla135[[#This Row],[No. de Control]]&gt;1,Tabla135[[#This Row],[Desplazamiento en la Matriz]]="Probabilidad"),AC1604),""),"")</f>
        <v/>
      </c>
      <c r="AD1605" s="310">
        <f>IFERROR(_xlfn.MINIFS(Tabla135[Probabilidad residual],Tabla135[Id Riesgo],Tabla135[[#This Row],[Id Riesgo]]),"")</f>
        <v>0</v>
      </c>
      <c r="AE1605" s="310">
        <f>IFERROR(_xlfn.MINIFS(Tabla135[Impacto residual],Tabla135[Id Riesgo],Tabla135[[#This Row],[Id Riesgo]]),"")</f>
        <v>0</v>
      </c>
      <c r="AF1605" s="310" t="str" cm="1">
        <f t="array" ref="AF160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05" s="310" t="str" cm="1">
        <f t="array" ref="AG160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0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605" s="213"/>
      <c r="AJ1605" s="727">
        <f>_xlfn.MINIFS(Tabla135[Probabilidad residual],Tabla135[Id Riesgo],Tabla135[[#This Row],[Id Riesgo]])</f>
        <v>0</v>
      </c>
      <c r="AK1605" s="727">
        <f>_xlfn.MINIFS(Tabla135[Impacto residual],Tabla135[Id Riesgo],Tabla135[[#This Row],[Id Riesgo]])</f>
        <v>0</v>
      </c>
      <c r="AL1605" s="727"/>
      <c r="AM1605" s="727"/>
      <c r="AN1605" s="213"/>
      <c r="AO1605" s="213"/>
      <c r="AP1605" s="213"/>
      <c r="AQ1605" s="213"/>
      <c r="AR1605" s="213"/>
      <c r="AS1605" s="213"/>
      <c r="AT1605" s="213"/>
      <c r="AU1605" s="213"/>
      <c r="AV1605" s="213"/>
      <c r="AW1605" s="213"/>
      <c r="AX1605" s="213"/>
      <c r="AY1605" s="213"/>
    </row>
    <row r="1606" spans="1:51" ht="14.6" x14ac:dyDescent="0.4">
      <c r="A1606" s="735" t="str">
        <f>Tabla135[[#This Row],[Id Riesgo]]</f>
        <v>RC160</v>
      </c>
      <c r="B1606" s="736" t="str">
        <f>Tabla135[[#This Row],[Riesgo]]</f>
        <v/>
      </c>
      <c r="C1606" s="742" t="b">
        <f>Tabla135[[#This Row],[Identificado en paso 1 y 2?]]</f>
        <v>0</v>
      </c>
      <c r="D1606" s="727" t="str">
        <f>_xlfn.XLOOKUP(Tabla135[[#This Row],[Id Riesgo]],Tabla13[Id Riesgo],Tabla13[Probabilidad],"",1)</f>
        <v/>
      </c>
      <c r="E1606" s="727" t="str">
        <f>IF(C1606=TRUE,_xlfn.XLOOKUP(Tabla135[[#This Row],[Id Riesgo]],Tabla13[Id Riesgo],Tabla13[Porcentaje Impacto],"",1),"")</f>
        <v/>
      </c>
      <c r="F1606" s="290" t="str">
        <f t="shared" si="159"/>
        <v>RC160</v>
      </c>
      <c r="G1606" s="415" t="b">
        <f>_xlfn.XLOOKUP(F1606,Tabla13[Id Riesgo],Tabla13[Registro diligenciado],FALSE,1)</f>
        <v>0</v>
      </c>
      <c r="H1606" s="290" t="str">
        <f>IF(G1606,_xlfn.XLOOKUP(F1606,Tabla6[Id Riesgo],Tabla6[DESCRIPCIÓN DEL RIESGO],FALSE,1),"")</f>
        <v/>
      </c>
      <c r="I1606" s="327" t="str">
        <f>_xlfn.XLOOKUP(Tabla135[[#This Row],[Id Riesgo]],Tabla13[Id Riesgo],Tabla13[Probabilidad])</f>
        <v/>
      </c>
      <c r="J1606" s="327" t="str">
        <f>_xlfn.XLOOKUP(Tabla135[[#This Row],[Id Riesgo]],Tabla13[Id Riesgo],Tabla13[Porcentaje Impacto],"",1)</f>
        <v/>
      </c>
      <c r="K1606" s="311">
        <v>5</v>
      </c>
      <c r="L1606" s="314"/>
      <c r="M1606" s="314"/>
      <c r="N1606" s="314"/>
      <c r="O1606" s="295"/>
      <c r="P1606" s="314"/>
      <c r="Q1606" s="328" t="str">
        <f>_xlfn.TEXTJOIN(" ",TRUE,Tabla135[[#This Row],[Actividad - Acción ¿Qué?
Inicia con verbo]],Tabla135[[#This Row],[Complemento
(Observaciones o desviaciones)]])</f>
        <v/>
      </c>
      <c r="R1606" s="295"/>
      <c r="S1606" s="327" t="str">
        <f>_xlfn.XLOOKUP(Tabla135[[#This Row],[Tipo de control]],Tabla7[Tipo de control],Tabla7[Peso],"",1)</f>
        <v/>
      </c>
      <c r="T1606" s="290" t="str">
        <f>_xlfn.XLOOKUP(Tabla135[[#This Row],[Tipo de control]],Tabla7[Tipo de control],Tabla7[Afectación matriz],"",1)</f>
        <v/>
      </c>
      <c r="U1606" s="295"/>
      <c r="V1606" s="327" t="str">
        <f>_xlfn.XLOOKUP(Tabla135[[#This Row],[Implementación]],Tabla11[Implementación],Tabla11[Peso],"",1)</f>
        <v/>
      </c>
      <c r="W1606" s="295"/>
      <c r="X1606" s="295"/>
      <c r="Y1606" s="295"/>
      <c r="Z1606" s="295"/>
      <c r="AA1606" s="310" t="str">
        <f>IFERROR(Tabla135[[#This Row],[Peso del control]]+Tabla135[[#This Row],[Peso de la implementación]],"")</f>
        <v/>
      </c>
      <c r="AB1606" s="310" t="str" cm="1">
        <f t="array" ref="AB1606">IFERROR(IF(Tabla135[[#This Row],[Registro diligenciado]]=TRUE,_xlfn.IFS(AND(Tabla135[[#This Row],[No. de Control]]=1,Tabla135[[#This Row],[Desplazamiento en la Matriz]]="Probabilidad"),D1606-(D1606*Tabla135[[#This Row],[Valor del control]]),AND(Tabla135[[#This Row],[No. de Control]]&gt;1,Tabla135[[#This Row],[Desplazamiento en la Matriz]]="Probabilidad"),AB1605-(AB1605*Tabla135[[#This Row],[Valor del control]]),AND(Tabla135[[#This Row],[No. de Control]]=1,Tabla135[[#This Row],[Desplazamiento en la Matriz]]="Impacto"),D1606,AND(Tabla135[[#This Row],[No. de Control]]&gt;1,Tabla135[[#This Row],[Desplazamiento en la Matriz]]="Impacto"),AB1605),""),"")</f>
        <v/>
      </c>
      <c r="AC1606" s="310" t="str" cm="1">
        <f t="array" ref="AC1606">IFERROR(IF(Tabla135[[#This Row],[Registro diligenciado]]=TRUE,_xlfn.IFS(AND(Tabla135[[#This Row],[No. de Control]]=1,Tabla135[[#This Row],[Desplazamiento en la Matriz]]="Impacto"),E1606-(E1606*Tabla135[[#This Row],[Valor del control]]),AND(Tabla135[[#This Row],[No. de Control]]&gt;1,Tabla135[[#This Row],[Desplazamiento en la Matriz]]="Impacto"),AC1605-(AC1605*Tabla135[[#This Row],[Valor del control]]),AND(Tabla135[[#This Row],[No. de Control]]=1,Tabla135[[#This Row],[Desplazamiento en la Matriz]]="Probabilidad"),E1606,AND(Tabla135[[#This Row],[No. de Control]]&gt;1,Tabla135[[#This Row],[Desplazamiento en la Matriz]]="Probabilidad"),AC1605),""),"")</f>
        <v/>
      </c>
      <c r="AD1606" s="310">
        <f>IFERROR(_xlfn.MINIFS(Tabla135[Probabilidad residual],Tabla135[Id Riesgo],Tabla135[[#This Row],[Id Riesgo]]),"")</f>
        <v>0</v>
      </c>
      <c r="AE1606" s="310">
        <f>IFERROR(_xlfn.MINIFS(Tabla135[Impacto residual],Tabla135[Id Riesgo],Tabla135[[#This Row],[Id Riesgo]]),"")</f>
        <v>0</v>
      </c>
      <c r="AF1606" s="310" t="str" cm="1">
        <f t="array" ref="AF160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06" s="310" t="str" cm="1">
        <f t="array" ref="AG160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0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606" s="213"/>
      <c r="AJ1606" s="727">
        <f>_xlfn.MINIFS(Tabla135[Probabilidad residual],Tabla135[Id Riesgo],Tabla135[[#This Row],[Id Riesgo]])</f>
        <v>0</v>
      </c>
      <c r="AK1606" s="727">
        <f>_xlfn.MINIFS(Tabla135[Impacto residual],Tabla135[Id Riesgo],Tabla135[[#This Row],[Id Riesgo]])</f>
        <v>0</v>
      </c>
      <c r="AL1606" s="727"/>
      <c r="AM1606" s="727"/>
      <c r="AN1606" s="213"/>
      <c r="AO1606" s="213"/>
      <c r="AP1606" s="213"/>
      <c r="AQ1606" s="213"/>
      <c r="AR1606" s="213"/>
      <c r="AS1606" s="213"/>
      <c r="AT1606" s="213"/>
      <c r="AU1606" s="213"/>
      <c r="AV1606" s="213"/>
      <c r="AW1606" s="213"/>
      <c r="AX1606" s="213"/>
      <c r="AY1606" s="213"/>
    </row>
    <row r="1607" spans="1:51" ht="14.6" x14ac:dyDescent="0.4">
      <c r="A1607" s="735" t="str">
        <f>Tabla135[[#This Row],[Id Riesgo]]</f>
        <v>RC160</v>
      </c>
      <c r="B1607" s="736" t="str">
        <f>Tabla135[[#This Row],[Riesgo]]</f>
        <v/>
      </c>
      <c r="C1607" s="742" t="b">
        <f>Tabla135[[#This Row],[Identificado en paso 1 y 2?]]</f>
        <v>0</v>
      </c>
      <c r="D1607" s="727" t="str">
        <f>_xlfn.XLOOKUP(Tabla135[[#This Row],[Id Riesgo]],Tabla13[Id Riesgo],Tabla13[Probabilidad],"",1)</f>
        <v/>
      </c>
      <c r="E1607" s="727" t="str">
        <f>IF(C1607=TRUE,_xlfn.XLOOKUP(Tabla135[[#This Row],[Id Riesgo]],Tabla13[Id Riesgo],Tabla13[Porcentaje Impacto],"",1),"")</f>
        <v/>
      </c>
      <c r="F1607" s="290" t="str">
        <f t="shared" si="159"/>
        <v>RC160</v>
      </c>
      <c r="G1607" s="415" t="b">
        <f>_xlfn.XLOOKUP(F1607,Tabla13[Id Riesgo],Tabla13[Registro diligenciado],FALSE,1)</f>
        <v>0</v>
      </c>
      <c r="H1607" s="290" t="str">
        <f>IF(G1607,_xlfn.XLOOKUP(F1607,Tabla6[Id Riesgo],Tabla6[DESCRIPCIÓN DEL RIESGO],FALSE,1),"")</f>
        <v/>
      </c>
      <c r="I1607" s="327" t="str">
        <f>_xlfn.XLOOKUP(Tabla135[[#This Row],[Id Riesgo]],Tabla13[Id Riesgo],Tabla13[Probabilidad])</f>
        <v/>
      </c>
      <c r="J1607" s="327" t="str">
        <f>_xlfn.XLOOKUP(Tabla135[[#This Row],[Id Riesgo]],Tabla13[Id Riesgo],Tabla13[Porcentaje Impacto],"",1)</f>
        <v/>
      </c>
      <c r="K1607" s="311">
        <v>6</v>
      </c>
      <c r="L1607" s="314"/>
      <c r="M1607" s="314"/>
      <c r="N1607" s="314"/>
      <c r="O1607" s="295"/>
      <c r="P1607" s="314"/>
      <c r="Q1607" s="328" t="str">
        <f>_xlfn.TEXTJOIN(" ",TRUE,Tabla135[[#This Row],[Actividad - Acción ¿Qué?
Inicia con verbo]],Tabla135[[#This Row],[Complemento
(Observaciones o desviaciones)]])</f>
        <v/>
      </c>
      <c r="R1607" s="295"/>
      <c r="S1607" s="327" t="str">
        <f>_xlfn.XLOOKUP(Tabla135[[#This Row],[Tipo de control]],Tabla7[Tipo de control],Tabla7[Peso],"",1)</f>
        <v/>
      </c>
      <c r="T1607" s="290" t="str">
        <f>_xlfn.XLOOKUP(Tabla135[[#This Row],[Tipo de control]],Tabla7[Tipo de control],Tabla7[Afectación matriz],"",1)</f>
        <v/>
      </c>
      <c r="U1607" s="295"/>
      <c r="V1607" s="327" t="str">
        <f>_xlfn.XLOOKUP(Tabla135[[#This Row],[Implementación]],Tabla11[Implementación],Tabla11[Peso],"",1)</f>
        <v/>
      </c>
      <c r="W1607" s="295"/>
      <c r="X1607" s="295"/>
      <c r="Y1607" s="295"/>
      <c r="Z1607" s="295"/>
      <c r="AA1607" s="310" t="str">
        <f>IFERROR(Tabla135[[#This Row],[Peso del control]]+Tabla135[[#This Row],[Peso de la implementación]],"")</f>
        <v/>
      </c>
      <c r="AB1607" s="310" t="str" cm="1">
        <f t="array" ref="AB1607">IFERROR(IF(Tabla135[[#This Row],[Registro diligenciado]]=TRUE,_xlfn.IFS(AND(Tabla135[[#This Row],[No. de Control]]=1,Tabla135[[#This Row],[Desplazamiento en la Matriz]]="Probabilidad"),D1607-(D1607*Tabla135[[#This Row],[Valor del control]]),AND(Tabla135[[#This Row],[No. de Control]]&gt;1,Tabla135[[#This Row],[Desplazamiento en la Matriz]]="Probabilidad"),AB1606-(AB1606*Tabla135[[#This Row],[Valor del control]]),AND(Tabla135[[#This Row],[No. de Control]]=1,Tabla135[[#This Row],[Desplazamiento en la Matriz]]="Impacto"),D1607,AND(Tabla135[[#This Row],[No. de Control]]&gt;1,Tabla135[[#This Row],[Desplazamiento en la Matriz]]="Impacto"),AB1606),""),"")</f>
        <v/>
      </c>
      <c r="AC1607" s="310" t="str" cm="1">
        <f t="array" ref="AC1607">IFERROR(IF(Tabla135[[#This Row],[Registro diligenciado]]=TRUE,_xlfn.IFS(AND(Tabla135[[#This Row],[No. de Control]]=1,Tabla135[[#This Row],[Desplazamiento en la Matriz]]="Impacto"),E1607-(E1607*Tabla135[[#This Row],[Valor del control]]),AND(Tabla135[[#This Row],[No. de Control]]&gt;1,Tabla135[[#This Row],[Desplazamiento en la Matriz]]="Impacto"),AC1606-(AC1606*Tabla135[[#This Row],[Valor del control]]),AND(Tabla135[[#This Row],[No. de Control]]=1,Tabla135[[#This Row],[Desplazamiento en la Matriz]]="Probabilidad"),E1607,AND(Tabla135[[#This Row],[No. de Control]]&gt;1,Tabla135[[#This Row],[Desplazamiento en la Matriz]]="Probabilidad"),AC1606),""),"")</f>
        <v/>
      </c>
      <c r="AD1607" s="310">
        <f>IFERROR(_xlfn.MINIFS(Tabla135[Probabilidad residual],Tabla135[Id Riesgo],Tabla135[[#This Row],[Id Riesgo]]),"")</f>
        <v>0</v>
      </c>
      <c r="AE1607" s="310">
        <f>IFERROR(_xlfn.MINIFS(Tabla135[Impacto residual],Tabla135[Id Riesgo],Tabla135[[#This Row],[Id Riesgo]]),"")</f>
        <v>0</v>
      </c>
      <c r="AF1607" s="310" t="str" cm="1">
        <f t="array" ref="AF160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07" s="310" t="str" cm="1">
        <f t="array" ref="AG160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0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607" s="213"/>
      <c r="AJ1607" s="727">
        <f>_xlfn.MINIFS(Tabla135[Probabilidad residual],Tabla135[Id Riesgo],Tabla135[[#This Row],[Id Riesgo]])</f>
        <v>0</v>
      </c>
      <c r="AK1607" s="727">
        <f>_xlfn.MINIFS(Tabla135[Impacto residual],Tabla135[Id Riesgo],Tabla135[[#This Row],[Id Riesgo]])</f>
        <v>0</v>
      </c>
      <c r="AL1607" s="727"/>
      <c r="AM1607" s="727"/>
      <c r="AN1607" s="213"/>
      <c r="AO1607" s="213"/>
      <c r="AP1607" s="213"/>
      <c r="AQ1607" s="213"/>
      <c r="AR1607" s="213"/>
      <c r="AS1607" s="213"/>
      <c r="AT1607" s="213"/>
      <c r="AU1607" s="213"/>
      <c r="AV1607" s="213"/>
      <c r="AW1607" s="213"/>
      <c r="AX1607" s="213"/>
      <c r="AY1607" s="213"/>
    </row>
    <row r="1608" spans="1:51" ht="14.6" x14ac:dyDescent="0.4">
      <c r="A1608" s="735" t="str">
        <f>Tabla135[[#This Row],[Id Riesgo]]</f>
        <v>RC160</v>
      </c>
      <c r="B1608" s="736" t="str">
        <f>Tabla135[[#This Row],[Riesgo]]</f>
        <v/>
      </c>
      <c r="C1608" s="742" t="b">
        <f>Tabla135[[#This Row],[Identificado en paso 1 y 2?]]</f>
        <v>0</v>
      </c>
      <c r="D1608" s="727" t="str">
        <f>_xlfn.XLOOKUP(Tabla135[[#This Row],[Id Riesgo]],Tabla13[Id Riesgo],Tabla13[Probabilidad],"",1)</f>
        <v/>
      </c>
      <c r="E1608" s="727" t="str">
        <f>IF(C1608=TRUE,_xlfn.XLOOKUP(Tabla135[[#This Row],[Id Riesgo]],Tabla13[Id Riesgo],Tabla13[Porcentaje Impacto],"",1),"")</f>
        <v/>
      </c>
      <c r="F1608" s="290" t="str">
        <f t="shared" si="159"/>
        <v>RC160</v>
      </c>
      <c r="G1608" s="415" t="b">
        <f>_xlfn.XLOOKUP(F1608,Tabla13[Id Riesgo],Tabla13[Registro diligenciado],FALSE,1)</f>
        <v>0</v>
      </c>
      <c r="H1608" s="290" t="str">
        <f>IF(G1608,_xlfn.XLOOKUP(F1608,Tabla6[Id Riesgo],Tabla6[DESCRIPCIÓN DEL RIESGO],FALSE,1),"")</f>
        <v/>
      </c>
      <c r="I1608" s="327" t="str">
        <f>_xlfn.XLOOKUP(Tabla135[[#This Row],[Id Riesgo]],Tabla13[Id Riesgo],Tabla13[Probabilidad])</f>
        <v/>
      </c>
      <c r="J1608" s="327" t="str">
        <f>_xlfn.XLOOKUP(Tabla135[[#This Row],[Id Riesgo]],Tabla13[Id Riesgo],Tabla13[Porcentaje Impacto],"",1)</f>
        <v/>
      </c>
      <c r="K1608" s="311">
        <v>7</v>
      </c>
      <c r="L1608" s="314"/>
      <c r="M1608" s="314"/>
      <c r="N1608" s="314"/>
      <c r="O1608" s="295"/>
      <c r="P1608" s="314"/>
      <c r="Q1608" s="328" t="str">
        <f>_xlfn.TEXTJOIN(" ",TRUE,Tabla135[[#This Row],[Actividad - Acción ¿Qué?
Inicia con verbo]],Tabla135[[#This Row],[Complemento
(Observaciones o desviaciones)]])</f>
        <v/>
      </c>
      <c r="R1608" s="295"/>
      <c r="S1608" s="327" t="str">
        <f>_xlfn.XLOOKUP(Tabla135[[#This Row],[Tipo de control]],Tabla7[Tipo de control],Tabla7[Peso],"",1)</f>
        <v/>
      </c>
      <c r="T1608" s="290" t="str">
        <f>_xlfn.XLOOKUP(Tabla135[[#This Row],[Tipo de control]],Tabla7[Tipo de control],Tabla7[Afectación matriz],"",1)</f>
        <v/>
      </c>
      <c r="U1608" s="295"/>
      <c r="V1608" s="327" t="str">
        <f>_xlfn.XLOOKUP(Tabla135[[#This Row],[Implementación]],Tabla11[Implementación],Tabla11[Peso],"",1)</f>
        <v/>
      </c>
      <c r="W1608" s="295"/>
      <c r="X1608" s="295"/>
      <c r="Y1608" s="295"/>
      <c r="Z1608" s="295"/>
      <c r="AA1608" s="310" t="str">
        <f>IFERROR(Tabla135[[#This Row],[Peso del control]]+Tabla135[[#This Row],[Peso de la implementación]],"")</f>
        <v/>
      </c>
      <c r="AB1608" s="310" t="str" cm="1">
        <f t="array" ref="AB1608">IFERROR(IF(Tabla135[[#This Row],[Registro diligenciado]]=TRUE,_xlfn.IFS(AND(Tabla135[[#This Row],[No. de Control]]=1,Tabla135[[#This Row],[Desplazamiento en la Matriz]]="Probabilidad"),D1608-(D1608*Tabla135[[#This Row],[Valor del control]]),AND(Tabla135[[#This Row],[No. de Control]]&gt;1,Tabla135[[#This Row],[Desplazamiento en la Matriz]]="Probabilidad"),AB1607-(AB1607*Tabla135[[#This Row],[Valor del control]]),AND(Tabla135[[#This Row],[No. de Control]]=1,Tabla135[[#This Row],[Desplazamiento en la Matriz]]="Impacto"),D1608,AND(Tabla135[[#This Row],[No. de Control]]&gt;1,Tabla135[[#This Row],[Desplazamiento en la Matriz]]="Impacto"),AB1607),""),"")</f>
        <v/>
      </c>
      <c r="AC1608" s="310" t="str" cm="1">
        <f t="array" ref="AC1608">IFERROR(IF(Tabla135[[#This Row],[Registro diligenciado]]=TRUE,_xlfn.IFS(AND(Tabla135[[#This Row],[No. de Control]]=1,Tabla135[[#This Row],[Desplazamiento en la Matriz]]="Impacto"),E1608-(E1608*Tabla135[[#This Row],[Valor del control]]),AND(Tabla135[[#This Row],[No. de Control]]&gt;1,Tabla135[[#This Row],[Desplazamiento en la Matriz]]="Impacto"),AC1607-(AC1607*Tabla135[[#This Row],[Valor del control]]),AND(Tabla135[[#This Row],[No. de Control]]=1,Tabla135[[#This Row],[Desplazamiento en la Matriz]]="Probabilidad"),E1608,AND(Tabla135[[#This Row],[No. de Control]]&gt;1,Tabla135[[#This Row],[Desplazamiento en la Matriz]]="Probabilidad"),AC1607),""),"")</f>
        <v/>
      </c>
      <c r="AD1608" s="310">
        <f>IFERROR(_xlfn.MINIFS(Tabla135[Probabilidad residual],Tabla135[Id Riesgo],Tabla135[[#This Row],[Id Riesgo]]),"")</f>
        <v>0</v>
      </c>
      <c r="AE1608" s="310">
        <f>IFERROR(_xlfn.MINIFS(Tabla135[Impacto residual],Tabla135[Id Riesgo],Tabla135[[#This Row],[Id Riesgo]]),"")</f>
        <v>0</v>
      </c>
      <c r="AF1608" s="310" t="str" cm="1">
        <f t="array" ref="AF160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08" s="310" t="str" cm="1">
        <f t="array" ref="AG160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0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608" s="213"/>
      <c r="AJ1608" s="727">
        <f>_xlfn.MINIFS(Tabla135[Probabilidad residual],Tabla135[Id Riesgo],Tabla135[[#This Row],[Id Riesgo]])</f>
        <v>0</v>
      </c>
      <c r="AK1608" s="727">
        <f>_xlfn.MINIFS(Tabla135[Impacto residual],Tabla135[Id Riesgo],Tabla135[[#This Row],[Id Riesgo]])</f>
        <v>0</v>
      </c>
      <c r="AL1608" s="727"/>
      <c r="AM1608" s="727"/>
      <c r="AN1608" s="213"/>
      <c r="AO1608" s="213"/>
      <c r="AP1608" s="213"/>
      <c r="AQ1608" s="213"/>
      <c r="AR1608" s="213"/>
      <c r="AS1608" s="213"/>
      <c r="AT1608" s="213"/>
      <c r="AU1608" s="213"/>
      <c r="AV1608" s="213"/>
      <c r="AW1608" s="213"/>
      <c r="AX1608" s="213"/>
      <c r="AY1608" s="213"/>
    </row>
    <row r="1609" spans="1:51" ht="14.6" x14ac:dyDescent="0.4">
      <c r="A1609" s="735" t="str">
        <f>Tabla135[[#This Row],[Id Riesgo]]</f>
        <v>RC160</v>
      </c>
      <c r="B1609" s="736" t="str">
        <f>Tabla135[[#This Row],[Riesgo]]</f>
        <v/>
      </c>
      <c r="C1609" s="742" t="b">
        <f>Tabla135[[#This Row],[Identificado en paso 1 y 2?]]</f>
        <v>0</v>
      </c>
      <c r="D1609" s="727" t="str">
        <f>_xlfn.XLOOKUP(Tabla135[[#This Row],[Id Riesgo]],Tabla13[Id Riesgo],Tabla13[Probabilidad],"",1)</f>
        <v/>
      </c>
      <c r="E1609" s="727" t="str">
        <f>IF(C1609=TRUE,_xlfn.XLOOKUP(Tabla135[[#This Row],[Id Riesgo]],Tabla13[Id Riesgo],Tabla13[Porcentaje Impacto],"",1),"")</f>
        <v/>
      </c>
      <c r="F1609" s="290" t="str">
        <f t="shared" si="159"/>
        <v>RC160</v>
      </c>
      <c r="G1609" s="415" t="b">
        <f>_xlfn.XLOOKUP(F1609,Tabla13[Id Riesgo],Tabla13[Registro diligenciado],FALSE,1)</f>
        <v>0</v>
      </c>
      <c r="H1609" s="290" t="str">
        <f>IF(G1609,_xlfn.XLOOKUP(F1609,Tabla6[Id Riesgo],Tabla6[DESCRIPCIÓN DEL RIESGO],FALSE,1),"")</f>
        <v/>
      </c>
      <c r="I1609" s="327" t="str">
        <f>_xlfn.XLOOKUP(Tabla135[[#This Row],[Id Riesgo]],Tabla13[Id Riesgo],Tabla13[Probabilidad])</f>
        <v/>
      </c>
      <c r="J1609" s="327" t="str">
        <f>_xlfn.XLOOKUP(Tabla135[[#This Row],[Id Riesgo]],Tabla13[Id Riesgo],Tabla13[Porcentaje Impacto],"",1)</f>
        <v/>
      </c>
      <c r="K1609" s="311">
        <v>8</v>
      </c>
      <c r="L1609" s="314"/>
      <c r="M1609" s="314"/>
      <c r="N1609" s="314"/>
      <c r="O1609" s="295"/>
      <c r="P1609" s="314"/>
      <c r="Q1609" s="328" t="str">
        <f>_xlfn.TEXTJOIN(" ",TRUE,Tabla135[[#This Row],[Actividad - Acción ¿Qué?
Inicia con verbo]],Tabla135[[#This Row],[Complemento
(Observaciones o desviaciones)]])</f>
        <v/>
      </c>
      <c r="R1609" s="295"/>
      <c r="S1609" s="327" t="str">
        <f>_xlfn.XLOOKUP(Tabla135[[#This Row],[Tipo de control]],Tabla7[Tipo de control],Tabla7[Peso],"",1)</f>
        <v/>
      </c>
      <c r="T1609" s="290" t="str">
        <f>_xlfn.XLOOKUP(Tabla135[[#This Row],[Tipo de control]],Tabla7[Tipo de control],Tabla7[Afectación matriz],"",1)</f>
        <v/>
      </c>
      <c r="U1609" s="295"/>
      <c r="V1609" s="327" t="str">
        <f>_xlfn.XLOOKUP(Tabla135[[#This Row],[Implementación]],Tabla11[Implementación],Tabla11[Peso],"",1)</f>
        <v/>
      </c>
      <c r="W1609" s="295"/>
      <c r="X1609" s="295"/>
      <c r="Y1609" s="295"/>
      <c r="Z1609" s="295"/>
      <c r="AA1609" s="310" t="str">
        <f>IFERROR(Tabla135[[#This Row],[Peso del control]]+Tabla135[[#This Row],[Peso de la implementación]],"")</f>
        <v/>
      </c>
      <c r="AB1609" s="310" t="str" cm="1">
        <f t="array" ref="AB1609">IFERROR(IF(Tabla135[[#This Row],[Registro diligenciado]]=TRUE,_xlfn.IFS(AND(Tabla135[[#This Row],[No. de Control]]=1,Tabla135[[#This Row],[Desplazamiento en la Matriz]]="Probabilidad"),D1609-(D1609*Tabla135[[#This Row],[Valor del control]]),AND(Tabla135[[#This Row],[No. de Control]]&gt;1,Tabla135[[#This Row],[Desplazamiento en la Matriz]]="Probabilidad"),AB1608-(AB1608*Tabla135[[#This Row],[Valor del control]]),AND(Tabla135[[#This Row],[No. de Control]]=1,Tabla135[[#This Row],[Desplazamiento en la Matriz]]="Impacto"),D1609,AND(Tabla135[[#This Row],[No. de Control]]&gt;1,Tabla135[[#This Row],[Desplazamiento en la Matriz]]="Impacto"),AB1608),""),"")</f>
        <v/>
      </c>
      <c r="AC1609" s="310" t="str" cm="1">
        <f t="array" ref="AC1609">IFERROR(IF(Tabla135[[#This Row],[Registro diligenciado]]=TRUE,_xlfn.IFS(AND(Tabla135[[#This Row],[No. de Control]]=1,Tabla135[[#This Row],[Desplazamiento en la Matriz]]="Impacto"),E1609-(E1609*Tabla135[[#This Row],[Valor del control]]),AND(Tabla135[[#This Row],[No. de Control]]&gt;1,Tabla135[[#This Row],[Desplazamiento en la Matriz]]="Impacto"),AC1608-(AC1608*Tabla135[[#This Row],[Valor del control]]),AND(Tabla135[[#This Row],[No. de Control]]=1,Tabla135[[#This Row],[Desplazamiento en la Matriz]]="Probabilidad"),E1609,AND(Tabla135[[#This Row],[No. de Control]]&gt;1,Tabla135[[#This Row],[Desplazamiento en la Matriz]]="Probabilidad"),AC1608),""),"")</f>
        <v/>
      </c>
      <c r="AD1609" s="310">
        <f>IFERROR(_xlfn.MINIFS(Tabla135[Probabilidad residual],Tabla135[Id Riesgo],Tabla135[[#This Row],[Id Riesgo]]),"")</f>
        <v>0</v>
      </c>
      <c r="AE1609" s="310">
        <f>IFERROR(_xlfn.MINIFS(Tabla135[Impacto residual],Tabla135[Id Riesgo],Tabla135[[#This Row],[Id Riesgo]]),"")</f>
        <v>0</v>
      </c>
      <c r="AF1609" s="310" t="str" cm="1">
        <f t="array" ref="AF160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09" s="310" t="str" cm="1">
        <f t="array" ref="AG160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0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609" s="213"/>
      <c r="AJ1609" s="727">
        <f>_xlfn.MINIFS(Tabla135[Probabilidad residual],Tabla135[Id Riesgo],Tabla135[[#This Row],[Id Riesgo]])</f>
        <v>0</v>
      </c>
      <c r="AK1609" s="727">
        <f>_xlfn.MINIFS(Tabla135[Impacto residual],Tabla135[Id Riesgo],Tabla135[[#This Row],[Id Riesgo]])</f>
        <v>0</v>
      </c>
      <c r="AL1609" s="727"/>
      <c r="AM1609" s="727"/>
      <c r="AN1609" s="213"/>
      <c r="AO1609" s="213"/>
      <c r="AP1609" s="213"/>
      <c r="AQ1609" s="213"/>
      <c r="AR1609" s="213"/>
      <c r="AS1609" s="213"/>
      <c r="AT1609" s="213"/>
      <c r="AU1609" s="213"/>
      <c r="AV1609" s="213"/>
      <c r="AW1609" s="213"/>
      <c r="AX1609" s="213"/>
      <c r="AY1609" s="213"/>
    </row>
    <row r="1610" spans="1:51" ht="14.6" x14ac:dyDescent="0.4">
      <c r="A1610" s="735" t="str">
        <f>Tabla135[[#This Row],[Id Riesgo]]</f>
        <v>RC160</v>
      </c>
      <c r="B1610" s="736" t="str">
        <f>Tabla135[[#This Row],[Riesgo]]</f>
        <v/>
      </c>
      <c r="C1610" s="742" t="b">
        <f>Tabla135[[#This Row],[Identificado en paso 1 y 2?]]</f>
        <v>0</v>
      </c>
      <c r="D1610" s="727" t="str">
        <f>_xlfn.XLOOKUP(Tabla135[[#This Row],[Id Riesgo]],Tabla13[Id Riesgo],Tabla13[Probabilidad],"",1)</f>
        <v/>
      </c>
      <c r="E1610" s="727" t="str">
        <f>IF(C1610=TRUE,_xlfn.XLOOKUP(Tabla135[[#This Row],[Id Riesgo]],Tabla13[Id Riesgo],Tabla13[Porcentaje Impacto],"",1),"")</f>
        <v/>
      </c>
      <c r="F1610" s="290" t="str">
        <f t="shared" si="159"/>
        <v>RC160</v>
      </c>
      <c r="G1610" s="415" t="b">
        <f>_xlfn.XLOOKUP(F1610,Tabla13[Id Riesgo],Tabla13[Registro diligenciado],FALSE,1)</f>
        <v>0</v>
      </c>
      <c r="H1610" s="290" t="str">
        <f>IF(G1610,_xlfn.XLOOKUP(F1610,Tabla6[Id Riesgo],Tabla6[DESCRIPCIÓN DEL RIESGO],FALSE,1),"")</f>
        <v/>
      </c>
      <c r="I1610" s="327" t="str">
        <f>_xlfn.XLOOKUP(Tabla135[[#This Row],[Id Riesgo]],Tabla13[Id Riesgo],Tabla13[Probabilidad])</f>
        <v/>
      </c>
      <c r="J1610" s="327" t="str">
        <f>_xlfn.XLOOKUP(Tabla135[[#This Row],[Id Riesgo]],Tabla13[Id Riesgo],Tabla13[Porcentaje Impacto],"",1)</f>
        <v/>
      </c>
      <c r="K1610" s="311">
        <v>9</v>
      </c>
      <c r="L1610" s="314"/>
      <c r="M1610" s="314"/>
      <c r="N1610" s="314"/>
      <c r="O1610" s="295"/>
      <c r="P1610" s="314"/>
      <c r="Q1610" s="328" t="str">
        <f>_xlfn.TEXTJOIN(" ",TRUE,Tabla135[[#This Row],[Actividad - Acción ¿Qué?
Inicia con verbo]],Tabla135[[#This Row],[Complemento
(Observaciones o desviaciones)]])</f>
        <v/>
      </c>
      <c r="R1610" s="295"/>
      <c r="S1610" s="327" t="str">
        <f>_xlfn.XLOOKUP(Tabla135[[#This Row],[Tipo de control]],Tabla7[Tipo de control],Tabla7[Peso],"",1)</f>
        <v/>
      </c>
      <c r="T1610" s="290" t="str">
        <f>_xlfn.XLOOKUP(Tabla135[[#This Row],[Tipo de control]],Tabla7[Tipo de control],Tabla7[Afectación matriz],"",1)</f>
        <v/>
      </c>
      <c r="U1610" s="295"/>
      <c r="V1610" s="327" t="str">
        <f>_xlfn.XLOOKUP(Tabla135[[#This Row],[Implementación]],Tabla11[Implementación],Tabla11[Peso],"",1)</f>
        <v/>
      </c>
      <c r="W1610" s="295"/>
      <c r="X1610" s="295"/>
      <c r="Y1610" s="295"/>
      <c r="Z1610" s="295"/>
      <c r="AA1610" s="310" t="str">
        <f>IFERROR(Tabla135[[#This Row],[Peso del control]]+Tabla135[[#This Row],[Peso de la implementación]],"")</f>
        <v/>
      </c>
      <c r="AB1610" s="310" t="str" cm="1">
        <f t="array" ref="AB1610">IFERROR(IF(Tabla135[[#This Row],[Registro diligenciado]]=TRUE,_xlfn.IFS(AND(Tabla135[[#This Row],[No. de Control]]=1,Tabla135[[#This Row],[Desplazamiento en la Matriz]]="Probabilidad"),D1610-(D1610*Tabla135[[#This Row],[Valor del control]]),AND(Tabla135[[#This Row],[No. de Control]]&gt;1,Tabla135[[#This Row],[Desplazamiento en la Matriz]]="Probabilidad"),AB1609-(AB1609*Tabla135[[#This Row],[Valor del control]]),AND(Tabla135[[#This Row],[No. de Control]]=1,Tabla135[[#This Row],[Desplazamiento en la Matriz]]="Impacto"),D1610,AND(Tabla135[[#This Row],[No. de Control]]&gt;1,Tabla135[[#This Row],[Desplazamiento en la Matriz]]="Impacto"),AB1609),""),"")</f>
        <v/>
      </c>
      <c r="AC1610" s="310" t="str" cm="1">
        <f t="array" ref="AC1610">IFERROR(IF(Tabla135[[#This Row],[Registro diligenciado]]=TRUE,_xlfn.IFS(AND(Tabla135[[#This Row],[No. de Control]]=1,Tabla135[[#This Row],[Desplazamiento en la Matriz]]="Impacto"),E1610-(E1610*Tabla135[[#This Row],[Valor del control]]),AND(Tabla135[[#This Row],[No. de Control]]&gt;1,Tabla135[[#This Row],[Desplazamiento en la Matriz]]="Impacto"),AC1609-(AC1609*Tabla135[[#This Row],[Valor del control]]),AND(Tabla135[[#This Row],[No. de Control]]=1,Tabla135[[#This Row],[Desplazamiento en la Matriz]]="Probabilidad"),E1610,AND(Tabla135[[#This Row],[No. de Control]]&gt;1,Tabla135[[#This Row],[Desplazamiento en la Matriz]]="Probabilidad"),AC1609),""),"")</f>
        <v/>
      </c>
      <c r="AD1610" s="310">
        <f>IFERROR(_xlfn.MINIFS(Tabla135[Probabilidad residual],Tabla135[Id Riesgo],Tabla135[[#This Row],[Id Riesgo]]),"")</f>
        <v>0</v>
      </c>
      <c r="AE1610" s="310">
        <f>IFERROR(_xlfn.MINIFS(Tabla135[Impacto residual],Tabla135[Id Riesgo],Tabla135[[#This Row],[Id Riesgo]]),"")</f>
        <v>0</v>
      </c>
      <c r="AF1610" s="310" t="str" cm="1">
        <f t="array" ref="AF161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10" s="310" t="str" cm="1">
        <f t="array" ref="AG161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1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610" s="213"/>
      <c r="AJ1610" s="727">
        <f>_xlfn.MINIFS(Tabla135[Probabilidad residual],Tabla135[Id Riesgo],Tabla135[[#This Row],[Id Riesgo]])</f>
        <v>0</v>
      </c>
      <c r="AK1610" s="727">
        <f>_xlfn.MINIFS(Tabla135[Impacto residual],Tabla135[Id Riesgo],Tabla135[[#This Row],[Id Riesgo]])</f>
        <v>0</v>
      </c>
      <c r="AL1610" s="727"/>
      <c r="AM1610" s="727"/>
      <c r="AN1610" s="213"/>
      <c r="AO1610" s="213"/>
      <c r="AP1610" s="213"/>
      <c r="AQ1610" s="213"/>
      <c r="AR1610" s="213"/>
      <c r="AS1610" s="213"/>
      <c r="AT1610" s="213"/>
      <c r="AU1610" s="213"/>
      <c r="AV1610" s="213"/>
      <c r="AW1610" s="213"/>
      <c r="AX1610" s="213"/>
      <c r="AY1610" s="213"/>
    </row>
    <row r="1611" spans="1:51" ht="14.6" x14ac:dyDescent="0.4">
      <c r="A1611" s="735" t="str">
        <f>Tabla135[[#This Row],[Id Riesgo]]</f>
        <v>RC160</v>
      </c>
      <c r="B1611" s="736" t="str">
        <f>Tabla135[[#This Row],[Riesgo]]</f>
        <v/>
      </c>
      <c r="C1611" s="742" t="b">
        <f>Tabla135[[#This Row],[Identificado en paso 1 y 2?]]</f>
        <v>0</v>
      </c>
      <c r="D1611" s="727" t="str">
        <f>_xlfn.XLOOKUP(Tabla135[[#This Row],[Id Riesgo]],Tabla13[Id Riesgo],Tabla13[Probabilidad],"",1)</f>
        <v/>
      </c>
      <c r="E1611" s="727" t="str">
        <f>IF(C1611=TRUE,_xlfn.XLOOKUP(Tabla135[[#This Row],[Id Riesgo]],Tabla13[Id Riesgo],Tabla13[Porcentaje Impacto],"",1),"")</f>
        <v/>
      </c>
      <c r="F1611" s="290" t="str">
        <f t="shared" si="159"/>
        <v>RC160</v>
      </c>
      <c r="G1611" s="415" t="b">
        <f>_xlfn.XLOOKUP(F1611,Tabla13[Id Riesgo],Tabla13[Registro diligenciado],FALSE,1)</f>
        <v>0</v>
      </c>
      <c r="H1611" s="290" t="str">
        <f>IF(G1611,_xlfn.XLOOKUP(F1611,Tabla6[Id Riesgo],Tabla6[DESCRIPCIÓN DEL RIESGO],FALSE,1),"")</f>
        <v/>
      </c>
      <c r="I1611" s="327" t="str">
        <f>_xlfn.XLOOKUP(Tabla135[[#This Row],[Id Riesgo]],Tabla13[Id Riesgo],Tabla13[Probabilidad])</f>
        <v/>
      </c>
      <c r="J1611" s="327" t="str">
        <f>_xlfn.XLOOKUP(Tabla135[[#This Row],[Id Riesgo]],Tabla13[Id Riesgo],Tabla13[Porcentaje Impacto],"",1)</f>
        <v/>
      </c>
      <c r="K1611" s="311">
        <v>10</v>
      </c>
      <c r="L1611" s="314"/>
      <c r="M1611" s="314"/>
      <c r="N1611" s="314"/>
      <c r="O1611" s="295"/>
      <c r="P1611" s="314"/>
      <c r="Q1611" s="328" t="str">
        <f>_xlfn.TEXTJOIN(" ",TRUE,Tabla135[[#This Row],[Actividad - Acción ¿Qué?
Inicia con verbo]],Tabla135[[#This Row],[Complemento
(Observaciones o desviaciones)]])</f>
        <v/>
      </c>
      <c r="R1611" s="295"/>
      <c r="S1611" s="327" t="str">
        <f>_xlfn.XLOOKUP(Tabla135[[#This Row],[Tipo de control]],Tabla7[Tipo de control],Tabla7[Peso],"",1)</f>
        <v/>
      </c>
      <c r="T1611" s="290" t="str">
        <f>_xlfn.XLOOKUP(Tabla135[[#This Row],[Tipo de control]],Tabla7[Tipo de control],Tabla7[Afectación matriz],"",1)</f>
        <v/>
      </c>
      <c r="U1611" s="295"/>
      <c r="V1611" s="327" t="str">
        <f>_xlfn.XLOOKUP(Tabla135[[#This Row],[Implementación]],Tabla11[Implementación],Tabla11[Peso],"",1)</f>
        <v/>
      </c>
      <c r="W1611" s="295"/>
      <c r="X1611" s="295"/>
      <c r="Y1611" s="295"/>
      <c r="Z1611" s="295"/>
      <c r="AA1611" s="310" t="str">
        <f>IFERROR(Tabla135[[#This Row],[Peso del control]]+Tabla135[[#This Row],[Peso de la implementación]],"")</f>
        <v/>
      </c>
      <c r="AB1611" s="310" t="str" cm="1">
        <f t="array" ref="AB1611">IFERROR(IF(Tabla135[[#This Row],[Registro diligenciado]]=TRUE,_xlfn.IFS(AND(Tabla135[[#This Row],[No. de Control]]=1,Tabla135[[#This Row],[Desplazamiento en la Matriz]]="Probabilidad"),D1611-(D1611*Tabla135[[#This Row],[Valor del control]]),AND(Tabla135[[#This Row],[No. de Control]]&gt;1,Tabla135[[#This Row],[Desplazamiento en la Matriz]]="Probabilidad"),AB1610-(AB1610*Tabla135[[#This Row],[Valor del control]]),AND(Tabla135[[#This Row],[No. de Control]]=1,Tabla135[[#This Row],[Desplazamiento en la Matriz]]="Impacto"),D1611,AND(Tabla135[[#This Row],[No. de Control]]&gt;1,Tabla135[[#This Row],[Desplazamiento en la Matriz]]="Impacto"),AB1610),""),"")</f>
        <v/>
      </c>
      <c r="AC1611" s="310" t="str" cm="1">
        <f t="array" ref="AC1611">IFERROR(IF(Tabla135[[#This Row],[Registro diligenciado]]=TRUE,_xlfn.IFS(AND(Tabla135[[#This Row],[No. de Control]]=1,Tabla135[[#This Row],[Desplazamiento en la Matriz]]="Impacto"),E1611-(E1611*Tabla135[[#This Row],[Valor del control]]),AND(Tabla135[[#This Row],[No. de Control]]&gt;1,Tabla135[[#This Row],[Desplazamiento en la Matriz]]="Impacto"),AC1610-(AC1610*Tabla135[[#This Row],[Valor del control]]),AND(Tabla135[[#This Row],[No. de Control]]=1,Tabla135[[#This Row],[Desplazamiento en la Matriz]]="Probabilidad"),E1611,AND(Tabla135[[#This Row],[No. de Control]]&gt;1,Tabla135[[#This Row],[Desplazamiento en la Matriz]]="Probabilidad"),AC1610),""),"")</f>
        <v/>
      </c>
      <c r="AD1611" s="310">
        <f>IFERROR(_xlfn.MINIFS(Tabla135[Probabilidad residual],Tabla135[Id Riesgo],Tabla135[[#This Row],[Id Riesgo]]),"")</f>
        <v>0</v>
      </c>
      <c r="AE1611" s="310">
        <f>IFERROR(_xlfn.MINIFS(Tabla135[Impacto residual],Tabla135[Id Riesgo],Tabla135[[#This Row],[Id Riesgo]]),"")</f>
        <v>0</v>
      </c>
      <c r="AF1611" s="310" t="str" cm="1">
        <f t="array" ref="AF161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11" s="310" t="str" cm="1">
        <f t="array" ref="AG161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1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611" s="213"/>
      <c r="AJ1611" s="727">
        <f>_xlfn.MINIFS(Tabla135[Probabilidad residual],Tabla135[Id Riesgo],Tabla135[[#This Row],[Id Riesgo]])</f>
        <v>0</v>
      </c>
      <c r="AK1611" s="727">
        <f>_xlfn.MINIFS(Tabla135[Impacto residual],Tabla135[Id Riesgo],Tabla135[[#This Row],[Id Riesgo]])</f>
        <v>0</v>
      </c>
      <c r="AL1611" s="727"/>
      <c r="AM1611" s="727"/>
      <c r="AN1611" s="213"/>
      <c r="AO1611" s="213"/>
      <c r="AP1611" s="213"/>
      <c r="AQ1611" s="213"/>
      <c r="AR1611" s="213"/>
      <c r="AS1611" s="213"/>
      <c r="AT1611" s="213"/>
      <c r="AU1611" s="213"/>
      <c r="AV1611" s="213"/>
      <c r="AW1611" s="213"/>
      <c r="AX1611" s="213"/>
      <c r="AY1611" s="213"/>
    </row>
    <row r="1612" spans="1:51" ht="15" customHeight="1" x14ac:dyDescent="0.4">
      <c r="A1612" s="213"/>
      <c r="B1612" s="213"/>
      <c r="C1612" s="213"/>
      <c r="D1612" s="213"/>
      <c r="E1612" s="213"/>
      <c r="F1612" s="290"/>
      <c r="G1612" s="415" t="b">
        <f>_xlfn.XLOOKUP(F1612,Tabla13[Id Riesgo],Tabla13[Registro diligenciado],FALSE,1)</f>
        <v>0</v>
      </c>
      <c r="H1612" s="431" t="str">
        <f>IF(G1612,_xlfn.XLOOKUP(F1612,Tabla6[Id Riesgo],Tabla6[DESCRIPCIÓN DEL RIESGO],FALSE,1),"")</f>
        <v/>
      </c>
      <c r="I1612" s="431" t="e">
        <f>_xlfn.XLOOKUP(Tabla135[[#This Row],[Id Riesgo]],Tabla13[Id Riesgo],Tabla13[Probabilidad])</f>
        <v>#N/A</v>
      </c>
      <c r="J1612" s="431" t="str">
        <f>_xlfn.XLOOKUP(Tabla135[[#This Row],[Id Riesgo]],Tabla13[Id Riesgo],Tabla13[Porcentaje Impacto],"",1)</f>
        <v/>
      </c>
      <c r="K1612" s="311"/>
      <c r="L1612" s="314"/>
      <c r="M1612" s="314"/>
      <c r="N1612" s="314"/>
      <c r="O1612" s="295"/>
      <c r="P1612" s="314"/>
      <c r="Q1612" s="328" t="str">
        <f>_xlfn.TEXTJOIN(" ",TRUE,Tabla135[[#This Row],[Actividad - Acción ¿Qué?
Inicia con verbo]],Tabla135[[#This Row],[Complemento
(Observaciones o desviaciones)]])</f>
        <v/>
      </c>
      <c r="R1612" s="295"/>
      <c r="S1612" s="327" t="str">
        <f>_xlfn.XLOOKUP(Tabla135[[#This Row],[Tipo de control]],Tabla7[Tipo de control],Tabla7[Peso],"",1)</f>
        <v/>
      </c>
      <c r="T1612" s="290" t="str">
        <f>_xlfn.XLOOKUP(Tabla135[[#This Row],[Tipo de control]],Tabla7[Tipo de control],Tabla7[Afectación matriz],"",1)</f>
        <v/>
      </c>
      <c r="U1612" s="295"/>
      <c r="V1612" s="290" t="str">
        <f>_xlfn.XLOOKUP(Tabla135[[#This Row],[Implementación]],Tabla11[Implementación],Tabla11[Peso],"",1)</f>
        <v/>
      </c>
      <c r="W1612" s="295"/>
      <c r="X1612" s="295"/>
      <c r="Y1612" s="295"/>
      <c r="Z1612" s="295"/>
      <c r="AA1612" s="311" t="str">
        <f>IFERROR(Tabla135[[#This Row],[Peso del control]]+Tabla135[[#This Row],[Peso de la implementación]],"")</f>
        <v/>
      </c>
      <c r="AB1612" s="310" t="str" cm="1">
        <f t="array" ref="AB1612">IFERROR(IF(Tabla135[[#This Row],[Registro diligenciado]]=TRUE,_xlfn.IFS(AND(Tabla135[[#This Row],[No. de Control]]=1,Tabla135[[#This Row],[Desplazamiento en la Matriz]]="Probabilidad"),D1612-(D1612*Tabla135[[#This Row],[Valor del control]]),AND(Tabla135[[#This Row],[No. de Control]]&gt;1,Tabla135[[#This Row],[Desplazamiento en la Matriz]]="Probabilidad"),AB1611-(AB1611*Tabla135[[#This Row],[Valor del control]]),AND(Tabla135[[#This Row],[No. de Control]]=1,Tabla135[[#This Row],[Desplazamiento en la Matriz]]="Impacto"),D1612,AND(Tabla135[[#This Row],[No. de Control]]&gt;1,Tabla135[[#This Row],[Desplazamiento en la Matriz]]="Impacto"),AB1611),""),"")</f>
        <v/>
      </c>
      <c r="AC1612" s="310" t="str" cm="1">
        <f t="array" ref="AC1612">IFERROR(IF(Tabla135[[#This Row],[Registro diligenciado]]=TRUE,_xlfn.IFS(AND(Tabla135[[#This Row],[No. de Control]]=1,Tabla135[[#This Row],[Desplazamiento en la Matriz]]="Impacto"),E1612-(E1612*Tabla135[[#This Row],[Valor del control]]),AND(Tabla135[[#This Row],[No. de Control]]&gt;1,Tabla135[[#This Row],[Desplazamiento en la Matriz]]="Impacto"),AC1611-(AC1611*Tabla135[[#This Row],[Valor del control]]),AND(Tabla135[[#This Row],[No. de Control]]=1,Tabla135[[#This Row],[Desplazamiento en la Matriz]]="Probabilidad"),E1612,AND(Tabla135[[#This Row],[No. de Control]]&gt;1,Tabla135[[#This Row],[Desplazamiento en la Matriz]]="Probabilidad"),AC1611),""),"")</f>
        <v/>
      </c>
      <c r="AD1612" s="310">
        <f>IFERROR(_xlfn.MINIFS(Tabla135[Probabilidad residual],Tabla135[Id Riesgo],Tabla135[[#This Row],[Id Riesgo]]),"")</f>
        <v>0</v>
      </c>
      <c r="AE1612" s="310">
        <f>IFERROR(_xlfn.MINIFS(Tabla135[Impacto residual],Tabla135[Id Riesgo],Tabla135[[#This Row],[Id Riesgo]]),"")</f>
        <v>0</v>
      </c>
      <c r="AF1612" s="310" t="str" cm="1">
        <f t="array" ref="AF161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12" s="310" t="str" cm="1">
        <f t="array" ref="AG161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1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612" s="213"/>
      <c r="AJ1612" s="213"/>
      <c r="AK1612" s="213"/>
      <c r="AL1612" s="332"/>
      <c r="AM1612" s="332"/>
      <c r="AN1612" s="213"/>
      <c r="AO1612" s="213"/>
      <c r="AP1612" s="213"/>
      <c r="AQ1612" s="213"/>
      <c r="AR1612" s="213"/>
      <c r="AS1612" s="213"/>
      <c r="AT1612" s="213"/>
      <c r="AU1612" s="213"/>
      <c r="AV1612" s="213"/>
      <c r="AW1612" s="213"/>
      <c r="AX1612" s="213"/>
      <c r="AY1612" s="213"/>
    </row>
    <row r="1613" spans="1:51" ht="15" hidden="1" customHeight="1" x14ac:dyDescent="0.4">
      <c r="A1613" s="213"/>
      <c r="B1613" s="213"/>
      <c r="C1613" s="213"/>
      <c r="D1613" s="213"/>
      <c r="E1613" s="213"/>
      <c r="F1613" s="290"/>
      <c r="G1613" s="415" t="b">
        <f>_xlfn.XLOOKUP(F1613,Tabla13[Id Riesgo],Tabla13[Registro diligenciado],FALSE,1)</f>
        <v>0</v>
      </c>
      <c r="H1613" s="431" t="str">
        <f>IF(G1613,_xlfn.XLOOKUP(F1613,Tabla6[Id Riesgo],Tabla6[DESCRIPCIÓN DEL RIESGO],FALSE,1),"")</f>
        <v/>
      </c>
      <c r="I1613" s="431" t="e">
        <f>_xlfn.XLOOKUP(Tabla135[[#This Row],[Id Riesgo]],Tabla13[Id Riesgo],Tabla13[Probabilidad])</f>
        <v>#N/A</v>
      </c>
      <c r="J1613" s="431" t="str">
        <f>_xlfn.XLOOKUP(Tabla135[[#This Row],[Id Riesgo]],Tabla13[Id Riesgo],Tabla13[Porcentaje Impacto],"",1)</f>
        <v/>
      </c>
      <c r="K1613" s="311"/>
      <c r="L1613" s="314"/>
      <c r="M1613" s="314"/>
      <c r="N1613" s="314"/>
      <c r="O1613" s="295"/>
      <c r="P1613" s="314"/>
      <c r="Q1613" s="328" t="str">
        <f>_xlfn.TEXTJOIN(" ",TRUE,Tabla135[[#This Row],[Actividad - Acción ¿Qué?
Inicia con verbo]],Tabla135[[#This Row],[Complemento
(Observaciones o desviaciones)]])</f>
        <v/>
      </c>
      <c r="R1613" s="295"/>
      <c r="S1613" s="327" t="str">
        <f>_xlfn.XLOOKUP(Tabla135[[#This Row],[Tipo de control]],Tabla7[Tipo de control],Tabla7[Peso],"",1)</f>
        <v/>
      </c>
      <c r="T1613" s="290" t="str">
        <f>_xlfn.XLOOKUP(Tabla135[[#This Row],[Tipo de control]],Tabla7[Tipo de control],Tabla7[Afectación matriz],"",1)</f>
        <v/>
      </c>
      <c r="U1613" s="295"/>
      <c r="V1613" s="290" t="str">
        <f>_xlfn.XLOOKUP(Tabla135[[#This Row],[Implementación]],Tabla11[Implementación],Tabla11[Peso],"",1)</f>
        <v/>
      </c>
      <c r="W1613" s="295"/>
      <c r="X1613" s="295"/>
      <c r="Y1613" s="295"/>
      <c r="Z1613" s="295"/>
      <c r="AA1613" s="311" t="str">
        <f>IFERROR(Tabla135[[#This Row],[Peso del control]]+Tabla135[[#This Row],[Peso de la implementación]],"")</f>
        <v/>
      </c>
      <c r="AB1613" s="310" t="str" cm="1">
        <f t="array" ref="AB1613">IFERROR(IF(Tabla135[[#This Row],[Registro diligenciado]]=TRUE,_xlfn.IFS(AND(Tabla135[[#This Row],[No. de Control]]=1,Tabla135[[#This Row],[Desplazamiento en la Matriz]]="Probabilidad"),D1613-(D1613*Tabla135[[#This Row],[Valor del control]]),AND(Tabla135[[#This Row],[No. de Control]]&gt;1,Tabla135[[#This Row],[Desplazamiento en la Matriz]]="Probabilidad"),AB1612-(AB1612*Tabla135[[#This Row],[Valor del control]]),AND(Tabla135[[#This Row],[No. de Control]]=1,Tabla135[[#This Row],[Desplazamiento en la Matriz]]="Impacto"),D1613,AND(Tabla135[[#This Row],[No. de Control]]&gt;1,Tabla135[[#This Row],[Desplazamiento en la Matriz]]="Impacto"),AB1612),""),"")</f>
        <v/>
      </c>
      <c r="AC1613" s="310" t="str" cm="1">
        <f t="array" ref="AC1613">IFERROR(IF(Tabla135[[#This Row],[Registro diligenciado]]=TRUE,_xlfn.IFS(AND(Tabla135[[#This Row],[No. de Control]]=1,Tabla135[[#This Row],[Desplazamiento en la Matriz]]="Impacto"),E1613-(E1613*Tabla135[[#This Row],[Valor del control]]),AND(Tabla135[[#This Row],[No. de Control]]&gt;1,Tabla135[[#This Row],[Desplazamiento en la Matriz]]="Impacto"),AC1612-(AC1612*Tabla135[[#This Row],[Valor del control]]),AND(Tabla135[[#This Row],[No. de Control]]=1,Tabla135[[#This Row],[Desplazamiento en la Matriz]]="Probabilidad"),E1613,AND(Tabla135[[#This Row],[No. de Control]]&gt;1,Tabla135[[#This Row],[Desplazamiento en la Matriz]]="Probabilidad"),AC1612),""),"")</f>
        <v/>
      </c>
      <c r="AD1613" s="310">
        <f>IFERROR(_xlfn.MINIFS(Tabla135[Probabilidad residual],Tabla135[Id Riesgo],Tabla135[[#This Row],[Id Riesgo]]),"")</f>
        <v>0</v>
      </c>
      <c r="AE1613" s="310">
        <f>IFERROR(_xlfn.MINIFS(Tabla135[Impacto residual],Tabla135[Id Riesgo],Tabla135[[#This Row],[Id Riesgo]]),"")</f>
        <v>0</v>
      </c>
      <c r="AF1613" s="310" t="str" cm="1">
        <f t="array" ref="AF161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13" s="310" t="str" cm="1">
        <f t="array" ref="AG161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1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613" s="213"/>
      <c r="AJ1613" s="213"/>
      <c r="AK1613" s="213"/>
      <c r="AL1613" s="332"/>
      <c r="AM1613" s="332"/>
      <c r="AN1613" s="213"/>
      <c r="AO1613" s="213"/>
      <c r="AP1613" s="213"/>
      <c r="AQ1613" s="213"/>
      <c r="AR1613" s="213"/>
      <c r="AS1613" s="213"/>
      <c r="AT1613" s="213"/>
      <c r="AU1613" s="213"/>
      <c r="AV1613" s="213"/>
      <c r="AW1613" s="213"/>
      <c r="AX1613" s="213"/>
      <c r="AY1613" s="213"/>
    </row>
    <row r="1614" spans="1:51" ht="15" hidden="1" customHeight="1" x14ac:dyDescent="0.4">
      <c r="A1614" s="213"/>
      <c r="B1614" s="213"/>
      <c r="C1614" s="213"/>
      <c r="D1614" s="213"/>
      <c r="E1614" s="213"/>
      <c r="F1614" s="290"/>
      <c r="G1614" s="415" t="b">
        <f>_xlfn.XLOOKUP(F1614,Tabla13[Id Riesgo],Tabla13[Registro diligenciado],FALSE,1)</f>
        <v>0</v>
      </c>
      <c r="H1614" s="431" t="str">
        <f>IF(G1614,_xlfn.XLOOKUP(F1614,Tabla6[Id Riesgo],Tabla6[DESCRIPCIÓN DEL RIESGO],FALSE,1),"")</f>
        <v/>
      </c>
      <c r="I1614" s="431" t="e">
        <f>_xlfn.XLOOKUP(Tabla135[[#This Row],[Id Riesgo]],Tabla13[Id Riesgo],Tabla13[Probabilidad])</f>
        <v>#N/A</v>
      </c>
      <c r="J1614" s="431" t="str">
        <f>_xlfn.XLOOKUP(Tabla135[[#This Row],[Id Riesgo]],Tabla13[Id Riesgo],Tabla13[Porcentaje Impacto],"",1)</f>
        <v/>
      </c>
      <c r="K1614" s="311"/>
      <c r="L1614" s="314"/>
      <c r="M1614" s="314"/>
      <c r="N1614" s="314"/>
      <c r="O1614" s="295"/>
      <c r="P1614" s="314"/>
      <c r="Q1614" s="328" t="str">
        <f>_xlfn.TEXTJOIN(" ",TRUE,Tabla135[[#This Row],[Actividad - Acción ¿Qué?
Inicia con verbo]],Tabla135[[#This Row],[Complemento
(Observaciones o desviaciones)]])</f>
        <v/>
      </c>
      <c r="R1614" s="295"/>
      <c r="S1614" s="327" t="str">
        <f>_xlfn.XLOOKUP(Tabla135[[#This Row],[Tipo de control]],Tabla7[Tipo de control],Tabla7[Peso],"",1)</f>
        <v/>
      </c>
      <c r="T1614" s="290" t="str">
        <f>_xlfn.XLOOKUP(Tabla135[[#This Row],[Tipo de control]],Tabla7[Tipo de control],Tabla7[Afectación matriz],"",1)</f>
        <v/>
      </c>
      <c r="U1614" s="295"/>
      <c r="V1614" s="290" t="str">
        <f>_xlfn.XLOOKUP(Tabla135[[#This Row],[Implementación]],Tabla11[Implementación],Tabla11[Peso],"",1)</f>
        <v/>
      </c>
      <c r="W1614" s="295"/>
      <c r="X1614" s="295"/>
      <c r="Y1614" s="295"/>
      <c r="Z1614" s="295"/>
      <c r="AA1614" s="311" t="str">
        <f>IFERROR(Tabla135[[#This Row],[Peso del control]]+Tabla135[[#This Row],[Peso de la implementación]],"")</f>
        <v/>
      </c>
      <c r="AB1614" s="310" t="str" cm="1">
        <f t="array" ref="AB1614">IFERROR(IF(Tabla135[[#This Row],[Registro diligenciado]]=TRUE,_xlfn.IFS(AND(Tabla135[[#This Row],[No. de Control]]=1,Tabla135[[#This Row],[Desplazamiento en la Matriz]]="Probabilidad"),D1614-(D1614*Tabla135[[#This Row],[Valor del control]]),AND(Tabla135[[#This Row],[No. de Control]]&gt;1,Tabla135[[#This Row],[Desplazamiento en la Matriz]]="Probabilidad"),AB1613-(AB1613*Tabla135[[#This Row],[Valor del control]]),AND(Tabla135[[#This Row],[No. de Control]]=1,Tabla135[[#This Row],[Desplazamiento en la Matriz]]="Impacto"),D1614,AND(Tabla135[[#This Row],[No. de Control]]&gt;1,Tabla135[[#This Row],[Desplazamiento en la Matriz]]="Impacto"),AB1613),""),"")</f>
        <v/>
      </c>
      <c r="AC1614" s="310" t="str" cm="1">
        <f t="array" ref="AC1614">IFERROR(IF(Tabla135[[#This Row],[Registro diligenciado]]=TRUE,_xlfn.IFS(AND(Tabla135[[#This Row],[No. de Control]]=1,Tabla135[[#This Row],[Desplazamiento en la Matriz]]="Impacto"),E1614-(E1614*Tabla135[[#This Row],[Valor del control]]),AND(Tabla135[[#This Row],[No. de Control]]&gt;1,Tabla135[[#This Row],[Desplazamiento en la Matriz]]="Impacto"),AC1613-(AC1613*Tabla135[[#This Row],[Valor del control]]),AND(Tabla135[[#This Row],[No. de Control]]=1,Tabla135[[#This Row],[Desplazamiento en la Matriz]]="Probabilidad"),E1614,AND(Tabla135[[#This Row],[No. de Control]]&gt;1,Tabla135[[#This Row],[Desplazamiento en la Matriz]]="Probabilidad"),AC1613),""),"")</f>
        <v/>
      </c>
      <c r="AD1614" s="310">
        <f>IFERROR(_xlfn.MINIFS(Tabla135[Probabilidad residual],Tabla135[Id Riesgo],Tabla135[[#This Row],[Id Riesgo]]),"")</f>
        <v>0</v>
      </c>
      <c r="AE1614" s="310">
        <f>IFERROR(_xlfn.MINIFS(Tabla135[Impacto residual],Tabla135[Id Riesgo],Tabla135[[#This Row],[Id Riesgo]]),"")</f>
        <v>0</v>
      </c>
      <c r="AF1614" s="310" t="str" cm="1">
        <f t="array" ref="AF161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14" s="310" t="str" cm="1">
        <f t="array" ref="AG161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1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614" s="213"/>
      <c r="AJ1614" s="213"/>
      <c r="AK1614" s="213"/>
      <c r="AL1614" s="332"/>
      <c r="AM1614" s="332"/>
      <c r="AN1614" s="213"/>
      <c r="AO1614" s="213"/>
      <c r="AP1614" s="213"/>
      <c r="AQ1614" s="213"/>
      <c r="AR1614" s="213"/>
      <c r="AS1614" s="213"/>
      <c r="AT1614" s="213"/>
      <c r="AU1614" s="213"/>
      <c r="AV1614" s="213"/>
      <c r="AW1614" s="213"/>
      <c r="AX1614" s="213"/>
      <c r="AY1614" s="213"/>
    </row>
    <row r="1615" spans="1:51" ht="15" hidden="1" customHeight="1" x14ac:dyDescent="0.4">
      <c r="A1615" s="213"/>
      <c r="B1615" s="213"/>
      <c r="C1615" s="213"/>
      <c r="D1615" s="213"/>
      <c r="E1615" s="213"/>
      <c r="F1615" s="290"/>
      <c r="G1615" s="415" t="b">
        <f>_xlfn.XLOOKUP(F1615,Tabla13[Id Riesgo],Tabla13[Registro diligenciado],FALSE,1)</f>
        <v>0</v>
      </c>
      <c r="H1615" s="431" t="str">
        <f>IF(G1615,_xlfn.XLOOKUP(F1615,Tabla6[Id Riesgo],Tabla6[DESCRIPCIÓN DEL RIESGO],FALSE,1),"")</f>
        <v/>
      </c>
      <c r="I1615" s="431" t="e">
        <f>_xlfn.XLOOKUP(Tabla135[[#This Row],[Id Riesgo]],Tabla13[Id Riesgo],Tabla13[Probabilidad])</f>
        <v>#N/A</v>
      </c>
      <c r="J1615" s="431" t="str">
        <f>_xlfn.XLOOKUP(Tabla135[[#This Row],[Id Riesgo]],Tabla13[Id Riesgo],Tabla13[Porcentaje Impacto],"",1)</f>
        <v/>
      </c>
      <c r="K1615" s="311"/>
      <c r="L1615" s="314"/>
      <c r="M1615" s="314"/>
      <c r="N1615" s="314"/>
      <c r="O1615" s="295"/>
      <c r="P1615" s="314"/>
      <c r="Q1615" s="328" t="str">
        <f>_xlfn.TEXTJOIN(" ",TRUE,Tabla135[[#This Row],[Actividad - Acción ¿Qué?
Inicia con verbo]],Tabla135[[#This Row],[Complemento
(Observaciones o desviaciones)]])</f>
        <v/>
      </c>
      <c r="R1615" s="295"/>
      <c r="S1615" s="327" t="str">
        <f>_xlfn.XLOOKUP(Tabla135[[#This Row],[Tipo de control]],Tabla7[Tipo de control],Tabla7[Peso],"",1)</f>
        <v/>
      </c>
      <c r="T1615" s="290" t="str">
        <f>_xlfn.XLOOKUP(Tabla135[[#This Row],[Tipo de control]],Tabla7[Tipo de control],Tabla7[Afectación matriz],"",1)</f>
        <v/>
      </c>
      <c r="U1615" s="295"/>
      <c r="V1615" s="290" t="str">
        <f>_xlfn.XLOOKUP(Tabla135[[#This Row],[Implementación]],Tabla11[Implementación],Tabla11[Peso],"",1)</f>
        <v/>
      </c>
      <c r="W1615" s="295"/>
      <c r="X1615" s="295"/>
      <c r="Y1615" s="295"/>
      <c r="Z1615" s="295"/>
      <c r="AA1615" s="311" t="str">
        <f>IFERROR(Tabla135[[#This Row],[Peso del control]]+Tabla135[[#This Row],[Peso de la implementación]],"")</f>
        <v/>
      </c>
      <c r="AB1615" s="310" t="str" cm="1">
        <f t="array" ref="AB1615">IFERROR(IF(Tabla135[[#This Row],[Registro diligenciado]]=TRUE,_xlfn.IFS(AND(Tabla135[[#This Row],[No. de Control]]=1,Tabla135[[#This Row],[Desplazamiento en la Matriz]]="Probabilidad"),D1615-(D1615*Tabla135[[#This Row],[Valor del control]]),AND(Tabla135[[#This Row],[No. de Control]]&gt;1,Tabla135[[#This Row],[Desplazamiento en la Matriz]]="Probabilidad"),AB1614-(AB1614*Tabla135[[#This Row],[Valor del control]]),AND(Tabla135[[#This Row],[No. de Control]]=1,Tabla135[[#This Row],[Desplazamiento en la Matriz]]="Impacto"),D1615,AND(Tabla135[[#This Row],[No. de Control]]&gt;1,Tabla135[[#This Row],[Desplazamiento en la Matriz]]="Impacto"),AB1614),""),"")</f>
        <v/>
      </c>
      <c r="AC1615" s="310" t="str" cm="1">
        <f t="array" ref="AC1615">IFERROR(IF(Tabla135[[#This Row],[Registro diligenciado]]=TRUE,_xlfn.IFS(AND(Tabla135[[#This Row],[No. de Control]]=1,Tabla135[[#This Row],[Desplazamiento en la Matriz]]="Impacto"),E1615-(E1615*Tabla135[[#This Row],[Valor del control]]),AND(Tabla135[[#This Row],[No. de Control]]&gt;1,Tabla135[[#This Row],[Desplazamiento en la Matriz]]="Impacto"),AC1614-(AC1614*Tabla135[[#This Row],[Valor del control]]),AND(Tabla135[[#This Row],[No. de Control]]=1,Tabla135[[#This Row],[Desplazamiento en la Matriz]]="Probabilidad"),E1615,AND(Tabla135[[#This Row],[No. de Control]]&gt;1,Tabla135[[#This Row],[Desplazamiento en la Matriz]]="Probabilidad"),AC1614),""),"")</f>
        <v/>
      </c>
      <c r="AD1615" s="310">
        <f>IFERROR(_xlfn.MINIFS(Tabla135[Probabilidad residual],Tabla135[Id Riesgo],Tabla135[[#This Row],[Id Riesgo]]),"")</f>
        <v>0</v>
      </c>
      <c r="AE1615" s="310">
        <f>IFERROR(_xlfn.MINIFS(Tabla135[Impacto residual],Tabla135[Id Riesgo],Tabla135[[#This Row],[Id Riesgo]]),"")</f>
        <v>0</v>
      </c>
      <c r="AF1615" s="310" t="str" cm="1">
        <f t="array" ref="AF161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15" s="310" t="str" cm="1">
        <f t="array" ref="AG161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1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615" s="213"/>
      <c r="AJ1615" s="213"/>
      <c r="AK1615" s="213"/>
      <c r="AL1615" s="332"/>
      <c r="AM1615" s="332"/>
      <c r="AN1615" s="213"/>
      <c r="AO1615" s="213"/>
      <c r="AP1615" s="213"/>
      <c r="AQ1615" s="213"/>
      <c r="AR1615" s="213"/>
      <c r="AS1615" s="213"/>
      <c r="AT1615" s="213"/>
      <c r="AU1615" s="213"/>
      <c r="AV1615" s="213"/>
      <c r="AW1615" s="213"/>
      <c r="AX1615" s="213"/>
      <c r="AY1615" s="213"/>
    </row>
    <row r="1616" spans="1:51" ht="15" hidden="1" customHeight="1" x14ac:dyDescent="0.4">
      <c r="A1616" s="213"/>
      <c r="B1616" s="213"/>
      <c r="C1616" s="213"/>
      <c r="D1616" s="213"/>
      <c r="E1616" s="213"/>
      <c r="F1616" s="290"/>
      <c r="G1616" s="415" t="b">
        <f>_xlfn.XLOOKUP(F1616,Tabla13[Id Riesgo],Tabla13[Registro diligenciado],FALSE,1)</f>
        <v>0</v>
      </c>
      <c r="H1616" s="431" t="str">
        <f>IF(G1616,_xlfn.XLOOKUP(F1616,Tabla6[Id Riesgo],Tabla6[DESCRIPCIÓN DEL RIESGO],FALSE,1),"")</f>
        <v/>
      </c>
      <c r="I1616" s="431" t="e">
        <f>_xlfn.XLOOKUP(Tabla135[[#This Row],[Id Riesgo]],Tabla13[Id Riesgo],Tabla13[Probabilidad])</f>
        <v>#N/A</v>
      </c>
      <c r="J1616" s="431" t="str">
        <f>_xlfn.XLOOKUP(Tabla135[[#This Row],[Id Riesgo]],Tabla13[Id Riesgo],Tabla13[Porcentaje Impacto],"",1)</f>
        <v/>
      </c>
      <c r="K1616" s="311"/>
      <c r="L1616" s="314"/>
      <c r="M1616" s="314"/>
      <c r="N1616" s="314"/>
      <c r="O1616" s="295"/>
      <c r="P1616" s="314"/>
      <c r="Q1616" s="328" t="str">
        <f>_xlfn.TEXTJOIN(" ",TRUE,Tabla135[[#This Row],[Actividad - Acción ¿Qué?
Inicia con verbo]],Tabla135[[#This Row],[Complemento
(Observaciones o desviaciones)]])</f>
        <v/>
      </c>
      <c r="R1616" s="295"/>
      <c r="S1616" s="327" t="str">
        <f>_xlfn.XLOOKUP(Tabla135[[#This Row],[Tipo de control]],Tabla7[Tipo de control],Tabla7[Peso],"",1)</f>
        <v/>
      </c>
      <c r="T1616" s="290" t="str">
        <f>_xlfn.XLOOKUP(Tabla135[[#This Row],[Tipo de control]],Tabla7[Tipo de control],Tabla7[Afectación matriz],"",1)</f>
        <v/>
      </c>
      <c r="U1616" s="295"/>
      <c r="V1616" s="290" t="str">
        <f>_xlfn.XLOOKUP(Tabla135[[#This Row],[Implementación]],Tabla11[Implementación],Tabla11[Peso],"",1)</f>
        <v/>
      </c>
      <c r="W1616" s="295"/>
      <c r="X1616" s="295"/>
      <c r="Y1616" s="295"/>
      <c r="Z1616" s="295"/>
      <c r="AA1616" s="311" t="str">
        <f>IFERROR(Tabla135[[#This Row],[Peso del control]]+Tabla135[[#This Row],[Peso de la implementación]],"")</f>
        <v/>
      </c>
      <c r="AB1616" s="310" t="str" cm="1">
        <f t="array" ref="AB1616">IFERROR(IF(Tabla135[[#This Row],[Registro diligenciado]]=TRUE,_xlfn.IFS(AND(Tabla135[[#This Row],[No. de Control]]=1,Tabla135[[#This Row],[Desplazamiento en la Matriz]]="Probabilidad"),D1616-(D1616*Tabla135[[#This Row],[Valor del control]]),AND(Tabla135[[#This Row],[No. de Control]]&gt;1,Tabla135[[#This Row],[Desplazamiento en la Matriz]]="Probabilidad"),AB1615-(AB1615*Tabla135[[#This Row],[Valor del control]]),AND(Tabla135[[#This Row],[No. de Control]]=1,Tabla135[[#This Row],[Desplazamiento en la Matriz]]="Impacto"),D1616,AND(Tabla135[[#This Row],[No. de Control]]&gt;1,Tabla135[[#This Row],[Desplazamiento en la Matriz]]="Impacto"),AB1615),""),"")</f>
        <v/>
      </c>
      <c r="AC1616" s="310" t="str" cm="1">
        <f t="array" ref="AC1616">IFERROR(IF(Tabla135[[#This Row],[Registro diligenciado]]=TRUE,_xlfn.IFS(AND(Tabla135[[#This Row],[No. de Control]]=1,Tabla135[[#This Row],[Desplazamiento en la Matriz]]="Impacto"),E1616-(E1616*Tabla135[[#This Row],[Valor del control]]),AND(Tabla135[[#This Row],[No. de Control]]&gt;1,Tabla135[[#This Row],[Desplazamiento en la Matriz]]="Impacto"),AC1615-(AC1615*Tabla135[[#This Row],[Valor del control]]),AND(Tabla135[[#This Row],[No. de Control]]=1,Tabla135[[#This Row],[Desplazamiento en la Matriz]]="Probabilidad"),E1616,AND(Tabla135[[#This Row],[No. de Control]]&gt;1,Tabla135[[#This Row],[Desplazamiento en la Matriz]]="Probabilidad"),AC1615),""),"")</f>
        <v/>
      </c>
      <c r="AD1616" s="310">
        <f>IFERROR(_xlfn.MINIFS(Tabla135[Probabilidad residual],Tabla135[Id Riesgo],Tabla135[[#This Row],[Id Riesgo]]),"")</f>
        <v>0</v>
      </c>
      <c r="AE1616" s="310">
        <f>IFERROR(_xlfn.MINIFS(Tabla135[Impacto residual],Tabla135[Id Riesgo],Tabla135[[#This Row],[Id Riesgo]]),"")</f>
        <v>0</v>
      </c>
      <c r="AF1616" s="310" t="str" cm="1">
        <f t="array" ref="AF161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16" s="310" t="str" cm="1">
        <f t="array" ref="AG161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1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616" s="213"/>
      <c r="AJ1616" s="213"/>
      <c r="AK1616" s="213"/>
      <c r="AL1616" s="332"/>
      <c r="AM1616" s="332"/>
      <c r="AN1616" s="213"/>
      <c r="AO1616" s="213"/>
      <c r="AP1616" s="213"/>
      <c r="AQ1616" s="213"/>
      <c r="AR1616" s="213"/>
      <c r="AS1616" s="213"/>
      <c r="AT1616" s="213"/>
      <c r="AU1616" s="213"/>
      <c r="AV1616" s="213"/>
      <c r="AW1616" s="213"/>
      <c r="AX1616" s="213"/>
      <c r="AY1616" s="213"/>
    </row>
    <row r="1617" spans="1:51" ht="15" hidden="1" customHeight="1" x14ac:dyDescent="0.4">
      <c r="A1617" s="213"/>
      <c r="B1617" s="213"/>
      <c r="C1617" s="213"/>
      <c r="D1617" s="213"/>
      <c r="E1617" s="213"/>
      <c r="F1617" s="290"/>
      <c r="G1617" s="415" t="b">
        <f>_xlfn.XLOOKUP(F1617,Tabla13[Id Riesgo],Tabla13[Registro diligenciado],FALSE,1)</f>
        <v>0</v>
      </c>
      <c r="H1617" s="431" t="str">
        <f>IF(G1617,_xlfn.XLOOKUP(F1617,Tabla6[Id Riesgo],Tabla6[DESCRIPCIÓN DEL RIESGO],FALSE,1),"")</f>
        <v/>
      </c>
      <c r="I1617" s="431" t="e">
        <f>_xlfn.XLOOKUP(Tabla135[[#This Row],[Id Riesgo]],Tabla13[Id Riesgo],Tabla13[Probabilidad])</f>
        <v>#N/A</v>
      </c>
      <c r="J1617" s="431" t="str">
        <f>_xlfn.XLOOKUP(Tabla135[[#This Row],[Id Riesgo]],Tabla13[Id Riesgo],Tabla13[Porcentaje Impacto],"",1)</f>
        <v/>
      </c>
      <c r="K1617" s="311"/>
      <c r="L1617" s="314"/>
      <c r="M1617" s="314"/>
      <c r="N1617" s="314"/>
      <c r="O1617" s="295"/>
      <c r="P1617" s="314"/>
      <c r="Q1617" s="328" t="str">
        <f>_xlfn.TEXTJOIN(" ",TRUE,Tabla135[[#This Row],[Actividad - Acción ¿Qué?
Inicia con verbo]],Tabla135[[#This Row],[Complemento
(Observaciones o desviaciones)]])</f>
        <v/>
      </c>
      <c r="R1617" s="295"/>
      <c r="S1617" s="327" t="str">
        <f>_xlfn.XLOOKUP(Tabla135[[#This Row],[Tipo de control]],Tabla7[Tipo de control],Tabla7[Peso],"",1)</f>
        <v/>
      </c>
      <c r="T1617" s="290" t="str">
        <f>_xlfn.XLOOKUP(Tabla135[[#This Row],[Tipo de control]],Tabla7[Tipo de control],Tabla7[Afectación matriz],"",1)</f>
        <v/>
      </c>
      <c r="U1617" s="295"/>
      <c r="V1617" s="290" t="str">
        <f>_xlfn.XLOOKUP(Tabla135[[#This Row],[Implementación]],Tabla11[Implementación],Tabla11[Peso],"",1)</f>
        <v/>
      </c>
      <c r="W1617" s="295"/>
      <c r="X1617" s="295"/>
      <c r="Y1617" s="295"/>
      <c r="Z1617" s="295"/>
      <c r="AA1617" s="311" t="str">
        <f>IFERROR(Tabla135[[#This Row],[Peso del control]]+Tabla135[[#This Row],[Peso de la implementación]],"")</f>
        <v/>
      </c>
      <c r="AB1617" s="310" t="str" cm="1">
        <f t="array" ref="AB1617">IFERROR(IF(Tabla135[[#This Row],[Registro diligenciado]]=TRUE,_xlfn.IFS(AND(Tabla135[[#This Row],[No. de Control]]=1,Tabla135[[#This Row],[Desplazamiento en la Matriz]]="Probabilidad"),D1617-(D1617*Tabla135[[#This Row],[Valor del control]]),AND(Tabla135[[#This Row],[No. de Control]]&gt;1,Tabla135[[#This Row],[Desplazamiento en la Matriz]]="Probabilidad"),AB1616-(AB1616*Tabla135[[#This Row],[Valor del control]]),AND(Tabla135[[#This Row],[No. de Control]]=1,Tabla135[[#This Row],[Desplazamiento en la Matriz]]="Impacto"),D1617,AND(Tabla135[[#This Row],[No. de Control]]&gt;1,Tabla135[[#This Row],[Desplazamiento en la Matriz]]="Impacto"),AB1616),""),"")</f>
        <v/>
      </c>
      <c r="AC1617" s="310" t="str" cm="1">
        <f t="array" ref="AC1617">IFERROR(IF(Tabla135[[#This Row],[Registro diligenciado]]=TRUE,_xlfn.IFS(AND(Tabla135[[#This Row],[No. de Control]]=1,Tabla135[[#This Row],[Desplazamiento en la Matriz]]="Impacto"),E1617-(E1617*Tabla135[[#This Row],[Valor del control]]),AND(Tabla135[[#This Row],[No. de Control]]&gt;1,Tabla135[[#This Row],[Desplazamiento en la Matriz]]="Impacto"),AC1616-(AC1616*Tabla135[[#This Row],[Valor del control]]),AND(Tabla135[[#This Row],[No. de Control]]=1,Tabla135[[#This Row],[Desplazamiento en la Matriz]]="Probabilidad"),E1617,AND(Tabla135[[#This Row],[No. de Control]]&gt;1,Tabla135[[#This Row],[Desplazamiento en la Matriz]]="Probabilidad"),AC1616),""),"")</f>
        <v/>
      </c>
      <c r="AD1617" s="310">
        <f>IFERROR(_xlfn.MINIFS(Tabla135[Probabilidad residual],Tabla135[Id Riesgo],Tabla135[[#This Row],[Id Riesgo]]),"")</f>
        <v>0</v>
      </c>
      <c r="AE1617" s="310">
        <f>IFERROR(_xlfn.MINIFS(Tabla135[Impacto residual],Tabla135[Id Riesgo],Tabla135[[#This Row],[Id Riesgo]]),"")</f>
        <v>0</v>
      </c>
      <c r="AF1617" s="310" t="str" cm="1">
        <f t="array" ref="AF161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17" s="310" t="str" cm="1">
        <f t="array" ref="AG161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1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617" s="213"/>
      <c r="AJ1617" s="213"/>
      <c r="AK1617" s="213"/>
      <c r="AL1617" s="332"/>
      <c r="AM1617" s="332"/>
      <c r="AN1617" s="213"/>
      <c r="AO1617" s="213"/>
      <c r="AP1617" s="213"/>
      <c r="AQ1617" s="213"/>
      <c r="AR1617" s="213"/>
      <c r="AS1617" s="213"/>
      <c r="AT1617" s="213"/>
      <c r="AU1617" s="213"/>
      <c r="AV1617" s="213"/>
      <c r="AW1617" s="213"/>
      <c r="AX1617" s="213"/>
      <c r="AY1617" s="213"/>
    </row>
    <row r="1618" spans="1:51" ht="15" hidden="1" customHeight="1" x14ac:dyDescent="0.4">
      <c r="A1618" s="213"/>
      <c r="B1618" s="213"/>
      <c r="C1618" s="213"/>
      <c r="D1618" s="213"/>
      <c r="E1618" s="213"/>
      <c r="F1618" s="290"/>
      <c r="G1618" s="415" t="b">
        <f>_xlfn.XLOOKUP(F1618,Tabla13[Id Riesgo],Tabla13[Registro diligenciado],FALSE,1)</f>
        <v>0</v>
      </c>
      <c r="H1618" s="431" t="str">
        <f>IF(G1618,_xlfn.XLOOKUP(F1618,Tabla6[Id Riesgo],Tabla6[DESCRIPCIÓN DEL RIESGO],FALSE,1),"")</f>
        <v/>
      </c>
      <c r="I1618" s="431" t="e">
        <f>_xlfn.XLOOKUP(Tabla135[[#This Row],[Id Riesgo]],Tabla13[Id Riesgo],Tabla13[Probabilidad])</f>
        <v>#N/A</v>
      </c>
      <c r="J1618" s="431" t="str">
        <f>_xlfn.XLOOKUP(Tabla135[[#This Row],[Id Riesgo]],Tabla13[Id Riesgo],Tabla13[Porcentaje Impacto],"",1)</f>
        <v/>
      </c>
      <c r="K1618" s="311"/>
      <c r="L1618" s="314"/>
      <c r="M1618" s="314"/>
      <c r="N1618" s="314"/>
      <c r="O1618" s="295"/>
      <c r="P1618" s="314"/>
      <c r="Q1618" s="328" t="str">
        <f>_xlfn.TEXTJOIN(" ",TRUE,Tabla135[[#This Row],[Actividad - Acción ¿Qué?
Inicia con verbo]],Tabla135[[#This Row],[Complemento
(Observaciones o desviaciones)]])</f>
        <v/>
      </c>
      <c r="R1618" s="295"/>
      <c r="S1618" s="327" t="str">
        <f>_xlfn.XLOOKUP(Tabla135[[#This Row],[Tipo de control]],Tabla7[Tipo de control],Tabla7[Peso],"",1)</f>
        <v/>
      </c>
      <c r="T1618" s="290" t="str">
        <f>_xlfn.XLOOKUP(Tabla135[[#This Row],[Tipo de control]],Tabla7[Tipo de control],Tabla7[Afectación matriz],"",1)</f>
        <v/>
      </c>
      <c r="U1618" s="295"/>
      <c r="V1618" s="290" t="str">
        <f>_xlfn.XLOOKUP(Tabla135[[#This Row],[Implementación]],Tabla11[Implementación],Tabla11[Peso],"",1)</f>
        <v/>
      </c>
      <c r="W1618" s="295"/>
      <c r="X1618" s="295"/>
      <c r="Y1618" s="295"/>
      <c r="Z1618" s="295"/>
      <c r="AA1618" s="311" t="str">
        <f>IFERROR(Tabla135[[#This Row],[Peso del control]]+Tabla135[[#This Row],[Peso de la implementación]],"")</f>
        <v/>
      </c>
      <c r="AB1618" s="310" t="str" cm="1">
        <f t="array" ref="AB1618">IFERROR(IF(Tabla135[[#This Row],[Registro diligenciado]]=TRUE,_xlfn.IFS(AND(Tabla135[[#This Row],[No. de Control]]=1,Tabla135[[#This Row],[Desplazamiento en la Matriz]]="Probabilidad"),D1618-(D1618*Tabla135[[#This Row],[Valor del control]]),AND(Tabla135[[#This Row],[No. de Control]]&gt;1,Tabla135[[#This Row],[Desplazamiento en la Matriz]]="Probabilidad"),AB1617-(AB1617*Tabla135[[#This Row],[Valor del control]]),AND(Tabla135[[#This Row],[No. de Control]]=1,Tabla135[[#This Row],[Desplazamiento en la Matriz]]="Impacto"),D1618,AND(Tabla135[[#This Row],[No. de Control]]&gt;1,Tabla135[[#This Row],[Desplazamiento en la Matriz]]="Impacto"),AB1617),""),"")</f>
        <v/>
      </c>
      <c r="AC1618" s="310" t="str" cm="1">
        <f t="array" ref="AC1618">IFERROR(IF(Tabla135[[#This Row],[Registro diligenciado]]=TRUE,_xlfn.IFS(AND(Tabla135[[#This Row],[No. de Control]]=1,Tabla135[[#This Row],[Desplazamiento en la Matriz]]="Impacto"),E1618-(E1618*Tabla135[[#This Row],[Valor del control]]),AND(Tabla135[[#This Row],[No. de Control]]&gt;1,Tabla135[[#This Row],[Desplazamiento en la Matriz]]="Impacto"),AC1617-(AC1617*Tabla135[[#This Row],[Valor del control]]),AND(Tabla135[[#This Row],[No. de Control]]=1,Tabla135[[#This Row],[Desplazamiento en la Matriz]]="Probabilidad"),E1618,AND(Tabla135[[#This Row],[No. de Control]]&gt;1,Tabla135[[#This Row],[Desplazamiento en la Matriz]]="Probabilidad"),AC1617),""),"")</f>
        <v/>
      </c>
      <c r="AD1618" s="310">
        <f>IFERROR(_xlfn.MINIFS(Tabla135[Probabilidad residual],Tabla135[Id Riesgo],Tabla135[[#This Row],[Id Riesgo]]),"")</f>
        <v>0</v>
      </c>
      <c r="AE1618" s="310">
        <f>IFERROR(_xlfn.MINIFS(Tabla135[Impacto residual],Tabla135[Id Riesgo],Tabla135[[#This Row],[Id Riesgo]]),"")</f>
        <v>0</v>
      </c>
      <c r="AF1618" s="310" t="str" cm="1">
        <f t="array" ref="AF161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18" s="310" t="str" cm="1">
        <f t="array" ref="AG161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1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618" s="213"/>
      <c r="AJ1618" s="213"/>
      <c r="AK1618" s="213"/>
      <c r="AL1618" s="332"/>
      <c r="AM1618" s="332"/>
      <c r="AN1618" s="213"/>
      <c r="AO1618" s="213"/>
      <c r="AP1618" s="213"/>
      <c r="AQ1618" s="213"/>
      <c r="AR1618" s="213"/>
      <c r="AS1618" s="213"/>
      <c r="AT1618" s="213"/>
      <c r="AU1618" s="213"/>
      <c r="AV1618" s="213"/>
      <c r="AW1618" s="213"/>
      <c r="AX1618" s="213"/>
      <c r="AY1618" s="213"/>
    </row>
    <row r="1619" spans="1:51" ht="15" hidden="1" customHeight="1" x14ac:dyDescent="0.4">
      <c r="A1619" s="213"/>
      <c r="B1619" s="213"/>
      <c r="C1619" s="213"/>
      <c r="D1619" s="213"/>
      <c r="E1619" s="213"/>
      <c r="F1619" s="290"/>
      <c r="G1619" s="415" t="b">
        <f>_xlfn.XLOOKUP(F1619,Tabla13[Id Riesgo],Tabla13[Registro diligenciado],FALSE,1)</f>
        <v>0</v>
      </c>
      <c r="H1619" s="431" t="str">
        <f>IF(G1619,_xlfn.XLOOKUP(F1619,Tabla6[Id Riesgo],Tabla6[DESCRIPCIÓN DEL RIESGO],FALSE,1),"")</f>
        <v/>
      </c>
      <c r="I1619" s="431" t="e">
        <f>_xlfn.XLOOKUP(Tabla135[[#This Row],[Id Riesgo]],Tabla13[Id Riesgo],Tabla13[Probabilidad])</f>
        <v>#N/A</v>
      </c>
      <c r="J1619" s="431" t="str">
        <f>_xlfn.XLOOKUP(Tabla135[[#This Row],[Id Riesgo]],Tabla13[Id Riesgo],Tabla13[Porcentaje Impacto],"",1)</f>
        <v/>
      </c>
      <c r="K1619" s="311"/>
      <c r="L1619" s="314"/>
      <c r="M1619" s="314"/>
      <c r="N1619" s="314"/>
      <c r="O1619" s="295"/>
      <c r="P1619" s="314"/>
      <c r="Q1619" s="328" t="str">
        <f>_xlfn.TEXTJOIN(" ",TRUE,Tabla135[[#This Row],[Actividad - Acción ¿Qué?
Inicia con verbo]],Tabla135[[#This Row],[Complemento
(Observaciones o desviaciones)]])</f>
        <v/>
      </c>
      <c r="R1619" s="295"/>
      <c r="S1619" s="327" t="str">
        <f>_xlfn.XLOOKUP(Tabla135[[#This Row],[Tipo de control]],Tabla7[Tipo de control],Tabla7[Peso],"",1)</f>
        <v/>
      </c>
      <c r="T1619" s="290" t="str">
        <f>_xlfn.XLOOKUP(Tabla135[[#This Row],[Tipo de control]],Tabla7[Tipo de control],Tabla7[Afectación matriz],"",1)</f>
        <v/>
      </c>
      <c r="U1619" s="295"/>
      <c r="V1619" s="290" t="str">
        <f>_xlfn.XLOOKUP(Tabla135[[#This Row],[Implementación]],Tabla11[Implementación],Tabla11[Peso],"",1)</f>
        <v/>
      </c>
      <c r="W1619" s="295"/>
      <c r="X1619" s="295"/>
      <c r="Y1619" s="295"/>
      <c r="Z1619" s="295"/>
      <c r="AA1619" s="311" t="str">
        <f>IFERROR(Tabla135[[#This Row],[Peso del control]]+Tabla135[[#This Row],[Peso de la implementación]],"")</f>
        <v/>
      </c>
      <c r="AB1619" s="310" t="str" cm="1">
        <f t="array" ref="AB1619">IFERROR(IF(Tabla135[[#This Row],[Registro diligenciado]]=TRUE,_xlfn.IFS(AND(Tabla135[[#This Row],[No. de Control]]=1,Tabla135[[#This Row],[Desplazamiento en la Matriz]]="Probabilidad"),D1619-(D1619*Tabla135[[#This Row],[Valor del control]]),AND(Tabla135[[#This Row],[No. de Control]]&gt;1,Tabla135[[#This Row],[Desplazamiento en la Matriz]]="Probabilidad"),AB1618-(AB1618*Tabla135[[#This Row],[Valor del control]]),AND(Tabla135[[#This Row],[No. de Control]]=1,Tabla135[[#This Row],[Desplazamiento en la Matriz]]="Impacto"),D1619,AND(Tabla135[[#This Row],[No. de Control]]&gt;1,Tabla135[[#This Row],[Desplazamiento en la Matriz]]="Impacto"),AB1618),""),"")</f>
        <v/>
      </c>
      <c r="AC1619" s="310" t="str" cm="1">
        <f t="array" ref="AC1619">IFERROR(IF(Tabla135[[#This Row],[Registro diligenciado]]=TRUE,_xlfn.IFS(AND(Tabla135[[#This Row],[No. de Control]]=1,Tabla135[[#This Row],[Desplazamiento en la Matriz]]="Impacto"),E1619-(E1619*Tabla135[[#This Row],[Valor del control]]),AND(Tabla135[[#This Row],[No. de Control]]&gt;1,Tabla135[[#This Row],[Desplazamiento en la Matriz]]="Impacto"),AC1618-(AC1618*Tabla135[[#This Row],[Valor del control]]),AND(Tabla135[[#This Row],[No. de Control]]=1,Tabla135[[#This Row],[Desplazamiento en la Matriz]]="Probabilidad"),E1619,AND(Tabla135[[#This Row],[No. de Control]]&gt;1,Tabla135[[#This Row],[Desplazamiento en la Matriz]]="Probabilidad"),AC1618),""),"")</f>
        <v/>
      </c>
      <c r="AD1619" s="310">
        <f>IFERROR(_xlfn.MINIFS(Tabla135[Probabilidad residual],Tabla135[Id Riesgo],Tabla135[[#This Row],[Id Riesgo]]),"")</f>
        <v>0</v>
      </c>
      <c r="AE1619" s="310">
        <f>IFERROR(_xlfn.MINIFS(Tabla135[Impacto residual],Tabla135[Id Riesgo],Tabla135[[#This Row],[Id Riesgo]]),"")</f>
        <v>0</v>
      </c>
      <c r="AF1619" s="310" t="str" cm="1">
        <f t="array" ref="AF161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19" s="310" t="str" cm="1">
        <f t="array" ref="AG161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1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619" s="213"/>
      <c r="AJ1619" s="213"/>
      <c r="AK1619" s="213"/>
      <c r="AL1619" s="332"/>
      <c r="AM1619" s="332"/>
      <c r="AN1619" s="213"/>
      <c r="AO1619" s="213"/>
      <c r="AP1619" s="213"/>
      <c r="AQ1619" s="213"/>
      <c r="AR1619" s="213"/>
      <c r="AS1619" s="213"/>
      <c r="AT1619" s="213"/>
      <c r="AU1619" s="213"/>
      <c r="AV1619" s="213"/>
      <c r="AW1619" s="213"/>
      <c r="AX1619" s="213"/>
      <c r="AY1619" s="213"/>
    </row>
    <row r="1620" spans="1:51" ht="15" hidden="1" customHeight="1" x14ac:dyDescent="0.4">
      <c r="A1620" s="213"/>
      <c r="B1620" s="213"/>
      <c r="C1620" s="213"/>
      <c r="D1620" s="213"/>
      <c r="E1620" s="213"/>
      <c r="F1620" s="290"/>
      <c r="G1620" s="415" t="b">
        <f>_xlfn.XLOOKUP(F1620,Tabla13[Id Riesgo],Tabla13[Registro diligenciado],FALSE,1)</f>
        <v>0</v>
      </c>
      <c r="H1620" s="431" t="str">
        <f>IF(G1620,_xlfn.XLOOKUP(F1620,Tabla6[Id Riesgo],Tabla6[DESCRIPCIÓN DEL RIESGO],FALSE,1),"")</f>
        <v/>
      </c>
      <c r="I1620" s="431" t="e">
        <f>_xlfn.XLOOKUP(Tabla135[[#This Row],[Id Riesgo]],Tabla13[Id Riesgo],Tabla13[Probabilidad])</f>
        <v>#N/A</v>
      </c>
      <c r="J1620" s="431" t="str">
        <f>_xlfn.XLOOKUP(Tabla135[[#This Row],[Id Riesgo]],Tabla13[Id Riesgo],Tabla13[Porcentaje Impacto],"",1)</f>
        <v/>
      </c>
      <c r="K1620" s="311"/>
      <c r="L1620" s="314"/>
      <c r="M1620" s="314"/>
      <c r="N1620" s="314"/>
      <c r="O1620" s="295"/>
      <c r="P1620" s="314"/>
      <c r="Q1620" s="328" t="str">
        <f>_xlfn.TEXTJOIN(" ",TRUE,Tabla135[[#This Row],[Actividad - Acción ¿Qué?
Inicia con verbo]],Tabla135[[#This Row],[Complemento
(Observaciones o desviaciones)]])</f>
        <v/>
      </c>
      <c r="R1620" s="295"/>
      <c r="S1620" s="327" t="str">
        <f>_xlfn.XLOOKUP(Tabla135[[#This Row],[Tipo de control]],Tabla7[Tipo de control],Tabla7[Peso],"",1)</f>
        <v/>
      </c>
      <c r="T1620" s="290" t="str">
        <f>_xlfn.XLOOKUP(Tabla135[[#This Row],[Tipo de control]],Tabla7[Tipo de control],Tabla7[Afectación matriz],"",1)</f>
        <v/>
      </c>
      <c r="U1620" s="295"/>
      <c r="V1620" s="290" t="str">
        <f>_xlfn.XLOOKUP(Tabla135[[#This Row],[Implementación]],Tabla11[Implementación],Tabla11[Peso],"",1)</f>
        <v/>
      </c>
      <c r="W1620" s="295"/>
      <c r="X1620" s="295"/>
      <c r="Y1620" s="295"/>
      <c r="Z1620" s="295"/>
      <c r="AA1620" s="311" t="str">
        <f>IFERROR(Tabla135[[#This Row],[Peso del control]]+Tabla135[[#This Row],[Peso de la implementación]],"")</f>
        <v/>
      </c>
      <c r="AB1620" s="310" t="str" cm="1">
        <f t="array" ref="AB1620">IFERROR(IF(Tabla135[[#This Row],[Registro diligenciado]]=TRUE,_xlfn.IFS(AND(Tabla135[[#This Row],[No. de Control]]=1,Tabla135[[#This Row],[Desplazamiento en la Matriz]]="Probabilidad"),D1620-(D1620*Tabla135[[#This Row],[Valor del control]]),AND(Tabla135[[#This Row],[No. de Control]]&gt;1,Tabla135[[#This Row],[Desplazamiento en la Matriz]]="Probabilidad"),AB1619-(AB1619*Tabla135[[#This Row],[Valor del control]]),AND(Tabla135[[#This Row],[No. de Control]]=1,Tabla135[[#This Row],[Desplazamiento en la Matriz]]="Impacto"),D1620,AND(Tabla135[[#This Row],[No. de Control]]&gt;1,Tabla135[[#This Row],[Desplazamiento en la Matriz]]="Impacto"),AB1619),""),"")</f>
        <v/>
      </c>
      <c r="AC1620" s="310" t="str" cm="1">
        <f t="array" ref="AC1620">IFERROR(IF(Tabla135[[#This Row],[Registro diligenciado]]=TRUE,_xlfn.IFS(AND(Tabla135[[#This Row],[No. de Control]]=1,Tabla135[[#This Row],[Desplazamiento en la Matriz]]="Impacto"),E1620-(E1620*Tabla135[[#This Row],[Valor del control]]),AND(Tabla135[[#This Row],[No. de Control]]&gt;1,Tabla135[[#This Row],[Desplazamiento en la Matriz]]="Impacto"),AC1619-(AC1619*Tabla135[[#This Row],[Valor del control]]),AND(Tabla135[[#This Row],[No. de Control]]=1,Tabla135[[#This Row],[Desplazamiento en la Matriz]]="Probabilidad"),E1620,AND(Tabla135[[#This Row],[No. de Control]]&gt;1,Tabla135[[#This Row],[Desplazamiento en la Matriz]]="Probabilidad"),AC1619),""),"")</f>
        <v/>
      </c>
      <c r="AD1620" s="310">
        <f>IFERROR(_xlfn.MINIFS(Tabla135[Probabilidad residual],Tabla135[Id Riesgo],Tabla135[[#This Row],[Id Riesgo]]),"")</f>
        <v>0</v>
      </c>
      <c r="AE1620" s="310">
        <f>IFERROR(_xlfn.MINIFS(Tabla135[Impacto residual],Tabla135[Id Riesgo],Tabla135[[#This Row],[Id Riesgo]]),"")</f>
        <v>0</v>
      </c>
      <c r="AF1620" s="310" t="str" cm="1">
        <f t="array" ref="AF162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20" s="310" t="str" cm="1">
        <f t="array" ref="AG162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2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620" s="213"/>
      <c r="AJ1620" s="213"/>
      <c r="AK1620" s="213"/>
      <c r="AL1620" s="332"/>
      <c r="AM1620" s="332"/>
      <c r="AN1620" s="213"/>
      <c r="AO1620" s="213"/>
      <c r="AP1620" s="213"/>
      <c r="AQ1620" s="213"/>
      <c r="AR1620" s="213"/>
      <c r="AS1620" s="213"/>
      <c r="AT1620" s="213"/>
      <c r="AU1620" s="213"/>
      <c r="AV1620" s="213"/>
      <c r="AW1620" s="213"/>
      <c r="AX1620" s="213"/>
      <c r="AY1620" s="213"/>
    </row>
    <row r="1621" spans="1:51" ht="15" hidden="1" customHeight="1" x14ac:dyDescent="0.4">
      <c r="A1621" s="213"/>
      <c r="B1621" s="213"/>
      <c r="C1621" s="213"/>
      <c r="D1621" s="213"/>
      <c r="E1621" s="213"/>
      <c r="F1621" s="290"/>
      <c r="G1621" s="415" t="b">
        <f>_xlfn.XLOOKUP(F1621,Tabla13[Id Riesgo],Tabla13[Registro diligenciado],FALSE,1)</f>
        <v>0</v>
      </c>
      <c r="H1621" s="431" t="str">
        <f>IF(G1621,_xlfn.XLOOKUP(F1621,Tabla6[Id Riesgo],Tabla6[DESCRIPCIÓN DEL RIESGO],FALSE,1),"")</f>
        <v/>
      </c>
      <c r="I1621" s="431" t="e">
        <f>_xlfn.XLOOKUP(Tabla135[[#This Row],[Id Riesgo]],Tabla13[Id Riesgo],Tabla13[Probabilidad])</f>
        <v>#N/A</v>
      </c>
      <c r="J1621" s="431" t="str">
        <f>_xlfn.XLOOKUP(Tabla135[[#This Row],[Id Riesgo]],Tabla13[Id Riesgo],Tabla13[Porcentaje Impacto],"",1)</f>
        <v/>
      </c>
      <c r="K1621" s="311"/>
      <c r="L1621" s="314"/>
      <c r="M1621" s="314"/>
      <c r="N1621" s="314"/>
      <c r="O1621" s="295"/>
      <c r="P1621" s="314"/>
      <c r="Q1621" s="328" t="str">
        <f>_xlfn.TEXTJOIN(" ",TRUE,Tabla135[[#This Row],[Actividad - Acción ¿Qué?
Inicia con verbo]],Tabla135[[#This Row],[Complemento
(Observaciones o desviaciones)]])</f>
        <v/>
      </c>
      <c r="R1621" s="295"/>
      <c r="S1621" s="327" t="str">
        <f>_xlfn.XLOOKUP(Tabla135[[#This Row],[Tipo de control]],Tabla7[Tipo de control],Tabla7[Peso],"",1)</f>
        <v/>
      </c>
      <c r="T1621" s="290" t="str">
        <f>_xlfn.XLOOKUP(Tabla135[[#This Row],[Tipo de control]],Tabla7[Tipo de control],Tabla7[Afectación matriz],"",1)</f>
        <v/>
      </c>
      <c r="U1621" s="295"/>
      <c r="V1621" s="290" t="str">
        <f>_xlfn.XLOOKUP(Tabla135[[#This Row],[Implementación]],Tabla11[Implementación],Tabla11[Peso],"",1)</f>
        <v/>
      </c>
      <c r="W1621" s="295"/>
      <c r="X1621" s="295"/>
      <c r="Y1621" s="295"/>
      <c r="Z1621" s="295"/>
      <c r="AA1621" s="311" t="str">
        <f>IFERROR(Tabla135[[#This Row],[Peso del control]]+Tabla135[[#This Row],[Peso de la implementación]],"")</f>
        <v/>
      </c>
      <c r="AB1621" s="310" t="str" cm="1">
        <f t="array" ref="AB1621">IFERROR(IF(Tabla135[[#This Row],[Registro diligenciado]]=TRUE,_xlfn.IFS(AND(Tabla135[[#This Row],[No. de Control]]=1,Tabla135[[#This Row],[Desplazamiento en la Matriz]]="Probabilidad"),D1621-(D1621*Tabla135[[#This Row],[Valor del control]]),AND(Tabla135[[#This Row],[No. de Control]]&gt;1,Tabla135[[#This Row],[Desplazamiento en la Matriz]]="Probabilidad"),AB1620-(AB1620*Tabla135[[#This Row],[Valor del control]]),AND(Tabla135[[#This Row],[No. de Control]]=1,Tabla135[[#This Row],[Desplazamiento en la Matriz]]="Impacto"),D1621,AND(Tabla135[[#This Row],[No. de Control]]&gt;1,Tabla135[[#This Row],[Desplazamiento en la Matriz]]="Impacto"),AB1620),""),"")</f>
        <v/>
      </c>
      <c r="AC1621" s="310" t="str" cm="1">
        <f t="array" ref="AC1621">IFERROR(IF(Tabla135[[#This Row],[Registro diligenciado]]=TRUE,_xlfn.IFS(AND(Tabla135[[#This Row],[No. de Control]]=1,Tabla135[[#This Row],[Desplazamiento en la Matriz]]="Impacto"),E1621-(E1621*Tabla135[[#This Row],[Valor del control]]),AND(Tabla135[[#This Row],[No. de Control]]&gt;1,Tabla135[[#This Row],[Desplazamiento en la Matriz]]="Impacto"),AC1620-(AC1620*Tabla135[[#This Row],[Valor del control]]),AND(Tabla135[[#This Row],[No. de Control]]=1,Tabla135[[#This Row],[Desplazamiento en la Matriz]]="Probabilidad"),E1621,AND(Tabla135[[#This Row],[No. de Control]]&gt;1,Tabla135[[#This Row],[Desplazamiento en la Matriz]]="Probabilidad"),AC1620),""),"")</f>
        <v/>
      </c>
      <c r="AD1621" s="310">
        <f>IFERROR(_xlfn.MINIFS(Tabla135[Probabilidad residual],Tabla135[Id Riesgo],Tabla135[[#This Row],[Id Riesgo]]),"")</f>
        <v>0</v>
      </c>
      <c r="AE1621" s="310">
        <f>IFERROR(_xlfn.MINIFS(Tabla135[Impacto residual],Tabla135[Id Riesgo],Tabla135[[#This Row],[Id Riesgo]]),"")</f>
        <v>0</v>
      </c>
      <c r="AF1621" s="310" t="str" cm="1">
        <f t="array" ref="AF162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21" s="310" t="str" cm="1">
        <f t="array" ref="AG162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2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621" s="213"/>
      <c r="AJ1621" s="213"/>
      <c r="AK1621" s="213"/>
      <c r="AL1621" s="332"/>
      <c r="AM1621" s="332"/>
      <c r="AN1621" s="213"/>
      <c r="AO1621" s="213"/>
      <c r="AP1621" s="213"/>
      <c r="AQ1621" s="213"/>
      <c r="AR1621" s="213"/>
      <c r="AS1621" s="213"/>
      <c r="AT1621" s="213"/>
      <c r="AU1621" s="213"/>
      <c r="AV1621" s="213"/>
      <c r="AW1621" s="213"/>
      <c r="AX1621" s="213"/>
      <c r="AY1621" s="213"/>
    </row>
    <row r="1622" spans="1:51" ht="15" hidden="1" customHeight="1" x14ac:dyDescent="0.4">
      <c r="F1622" s="290"/>
      <c r="G1622" s="415" t="b">
        <f>_xlfn.XLOOKUP(F1622,Tabla13[Id Riesgo],Tabla13[Registro diligenciado],FALSE,1)</f>
        <v>0</v>
      </c>
      <c r="H1622" s="431" t="str">
        <f>IF(G1622,_xlfn.XLOOKUP(F1622,Tabla6[Id Riesgo],Tabla6[DESCRIPCIÓN DEL RIESGO],FALSE,1),"")</f>
        <v/>
      </c>
      <c r="I1622" s="431" t="e">
        <f>_xlfn.XLOOKUP(Tabla135[[#This Row],[Id Riesgo]],Tabla13[Id Riesgo],Tabla13[Probabilidad])</f>
        <v>#N/A</v>
      </c>
      <c r="J1622" s="431" t="str">
        <f>_xlfn.XLOOKUP(Tabla135[[#This Row],[Id Riesgo]],Tabla13[Id Riesgo],Tabla13[Porcentaje Impacto],"",1)</f>
        <v/>
      </c>
      <c r="K1622" s="311"/>
      <c r="L1622" s="314"/>
      <c r="M1622" s="314"/>
      <c r="N1622" s="314"/>
      <c r="O1622" s="295"/>
      <c r="P1622" s="314"/>
      <c r="Q1622" s="328" t="str">
        <f>_xlfn.TEXTJOIN(" ",TRUE,Tabla135[[#This Row],[Actividad - Acción ¿Qué?
Inicia con verbo]],Tabla135[[#This Row],[Complemento
(Observaciones o desviaciones)]])</f>
        <v/>
      </c>
      <c r="R1622" s="295"/>
      <c r="S1622" s="327" t="str">
        <f>_xlfn.XLOOKUP(Tabla135[[#This Row],[Tipo de control]],Tabla7[Tipo de control],Tabla7[Peso],"",1)</f>
        <v/>
      </c>
      <c r="T1622" s="290" t="str">
        <f>_xlfn.XLOOKUP(Tabla135[[#This Row],[Tipo de control]],Tabla7[Tipo de control],Tabla7[Afectación matriz],"",1)</f>
        <v/>
      </c>
      <c r="U1622" s="295"/>
      <c r="V1622" s="290" t="str">
        <f>_xlfn.XLOOKUP(Tabla135[[#This Row],[Implementación]],Tabla11[Implementación],Tabla11[Peso],"",1)</f>
        <v/>
      </c>
      <c r="W1622" s="295"/>
      <c r="X1622" s="295"/>
      <c r="Y1622" s="295"/>
      <c r="Z1622" s="295"/>
      <c r="AA1622" s="311" t="str">
        <f>IFERROR(Tabla135[[#This Row],[Peso del control]]+Tabla135[[#This Row],[Peso de la implementación]],"")</f>
        <v/>
      </c>
      <c r="AB1622" s="310" t="str" cm="1">
        <f t="array" ref="AB1622">IFERROR(IF(Tabla135[[#This Row],[Registro diligenciado]]=TRUE,_xlfn.IFS(AND(Tabla135[[#This Row],[No. de Control]]=1,Tabla135[[#This Row],[Desplazamiento en la Matriz]]="Probabilidad"),D1622-(D1622*Tabla135[[#This Row],[Valor del control]]),AND(Tabla135[[#This Row],[No. de Control]]&gt;1,Tabla135[[#This Row],[Desplazamiento en la Matriz]]="Probabilidad"),AB1621-(AB1621*Tabla135[[#This Row],[Valor del control]]),AND(Tabla135[[#This Row],[No. de Control]]=1,Tabla135[[#This Row],[Desplazamiento en la Matriz]]="Impacto"),D1622,AND(Tabla135[[#This Row],[No. de Control]]&gt;1,Tabla135[[#This Row],[Desplazamiento en la Matriz]]="Impacto"),AB1621),""),"")</f>
        <v/>
      </c>
      <c r="AC1622" s="310" t="str" cm="1">
        <f t="array" ref="AC1622">IFERROR(IF(Tabla135[[#This Row],[Registro diligenciado]]=TRUE,_xlfn.IFS(AND(Tabla135[[#This Row],[No. de Control]]=1,Tabla135[[#This Row],[Desplazamiento en la Matriz]]="Impacto"),E1622-(E1622*Tabla135[[#This Row],[Valor del control]]),AND(Tabla135[[#This Row],[No. de Control]]&gt;1,Tabla135[[#This Row],[Desplazamiento en la Matriz]]="Impacto"),AC1621-(AC1621*Tabla135[[#This Row],[Valor del control]]),AND(Tabla135[[#This Row],[No. de Control]]=1,Tabla135[[#This Row],[Desplazamiento en la Matriz]]="Probabilidad"),E1622,AND(Tabla135[[#This Row],[No. de Control]]&gt;1,Tabla135[[#This Row],[Desplazamiento en la Matriz]]="Probabilidad"),AC1621),""),"")</f>
        <v/>
      </c>
      <c r="AD1622" s="310">
        <f>IFERROR(_xlfn.MINIFS(Tabla135[Probabilidad residual],Tabla135[Id Riesgo],Tabla135[[#This Row],[Id Riesgo]]),"")</f>
        <v>0</v>
      </c>
      <c r="AE1622" s="310">
        <f>IFERROR(_xlfn.MINIFS(Tabla135[Impacto residual],Tabla135[Id Riesgo],Tabla135[[#This Row],[Id Riesgo]]),"")</f>
        <v>0</v>
      </c>
      <c r="AF1622" s="310" t="str" cm="1">
        <f t="array" ref="AF162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22" s="310" t="str" cm="1">
        <f t="array" ref="AG162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2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23" spans="1:51" ht="15" hidden="1" customHeight="1" x14ac:dyDescent="0.4">
      <c r="F1623" s="290"/>
      <c r="G1623" s="415" t="b">
        <f>_xlfn.XLOOKUP(F1623,Tabla13[Id Riesgo],Tabla13[Registro diligenciado],FALSE,1)</f>
        <v>0</v>
      </c>
      <c r="H1623" s="431" t="str">
        <f>IF(G1623,_xlfn.XLOOKUP(F1623,Tabla6[Id Riesgo],Tabla6[DESCRIPCIÓN DEL RIESGO],FALSE,1),"")</f>
        <v/>
      </c>
      <c r="I1623" s="431" t="e">
        <f>_xlfn.XLOOKUP(Tabla135[[#This Row],[Id Riesgo]],Tabla13[Id Riesgo],Tabla13[Probabilidad])</f>
        <v>#N/A</v>
      </c>
      <c r="J1623" s="431" t="str">
        <f>_xlfn.XLOOKUP(Tabla135[[#This Row],[Id Riesgo]],Tabla13[Id Riesgo],Tabla13[Porcentaje Impacto],"",1)</f>
        <v/>
      </c>
      <c r="K1623" s="311"/>
      <c r="L1623" s="314"/>
      <c r="M1623" s="314"/>
      <c r="N1623" s="314"/>
      <c r="O1623" s="295"/>
      <c r="P1623" s="314"/>
      <c r="Q1623" s="328" t="str">
        <f>_xlfn.TEXTJOIN(" ",TRUE,Tabla135[[#This Row],[Actividad - Acción ¿Qué?
Inicia con verbo]],Tabla135[[#This Row],[Complemento
(Observaciones o desviaciones)]])</f>
        <v/>
      </c>
      <c r="R1623" s="295"/>
      <c r="S1623" s="327" t="str">
        <f>_xlfn.XLOOKUP(Tabla135[[#This Row],[Tipo de control]],Tabla7[Tipo de control],Tabla7[Peso],"",1)</f>
        <v/>
      </c>
      <c r="T1623" s="290" t="str">
        <f>_xlfn.XLOOKUP(Tabla135[[#This Row],[Tipo de control]],Tabla7[Tipo de control],Tabla7[Afectación matriz],"",1)</f>
        <v/>
      </c>
      <c r="U1623" s="295"/>
      <c r="V1623" s="290" t="str">
        <f>_xlfn.XLOOKUP(Tabla135[[#This Row],[Implementación]],Tabla11[Implementación],Tabla11[Peso],"",1)</f>
        <v/>
      </c>
      <c r="W1623" s="295"/>
      <c r="X1623" s="295"/>
      <c r="Y1623" s="295"/>
      <c r="Z1623" s="295"/>
      <c r="AA1623" s="311" t="str">
        <f>IFERROR(Tabla135[[#This Row],[Peso del control]]+Tabla135[[#This Row],[Peso de la implementación]],"")</f>
        <v/>
      </c>
      <c r="AB1623" s="310" t="str" cm="1">
        <f t="array" ref="AB1623">IFERROR(IF(Tabla135[[#This Row],[Registro diligenciado]]=TRUE,_xlfn.IFS(AND(Tabla135[[#This Row],[No. de Control]]=1,Tabla135[[#This Row],[Desplazamiento en la Matriz]]="Probabilidad"),D1623-(D1623*Tabla135[[#This Row],[Valor del control]]),AND(Tabla135[[#This Row],[No. de Control]]&gt;1,Tabla135[[#This Row],[Desplazamiento en la Matriz]]="Probabilidad"),AB1622-(AB1622*Tabla135[[#This Row],[Valor del control]]),AND(Tabla135[[#This Row],[No. de Control]]=1,Tabla135[[#This Row],[Desplazamiento en la Matriz]]="Impacto"),D1623,AND(Tabla135[[#This Row],[No. de Control]]&gt;1,Tabla135[[#This Row],[Desplazamiento en la Matriz]]="Impacto"),AB1622),""),"")</f>
        <v/>
      </c>
      <c r="AC1623" s="310" t="str" cm="1">
        <f t="array" ref="AC1623">IFERROR(IF(Tabla135[[#This Row],[Registro diligenciado]]=TRUE,_xlfn.IFS(AND(Tabla135[[#This Row],[No. de Control]]=1,Tabla135[[#This Row],[Desplazamiento en la Matriz]]="Impacto"),E1623-(E1623*Tabla135[[#This Row],[Valor del control]]),AND(Tabla135[[#This Row],[No. de Control]]&gt;1,Tabla135[[#This Row],[Desplazamiento en la Matriz]]="Impacto"),AC1622-(AC1622*Tabla135[[#This Row],[Valor del control]]),AND(Tabla135[[#This Row],[No. de Control]]=1,Tabla135[[#This Row],[Desplazamiento en la Matriz]]="Probabilidad"),E1623,AND(Tabla135[[#This Row],[No. de Control]]&gt;1,Tabla135[[#This Row],[Desplazamiento en la Matriz]]="Probabilidad"),AC1622),""),"")</f>
        <v/>
      </c>
      <c r="AD1623" s="310">
        <f>IFERROR(_xlfn.MINIFS(Tabla135[Probabilidad residual],Tabla135[Id Riesgo],Tabla135[[#This Row],[Id Riesgo]]),"")</f>
        <v>0</v>
      </c>
      <c r="AE1623" s="310">
        <f>IFERROR(_xlfn.MINIFS(Tabla135[Impacto residual],Tabla135[Id Riesgo],Tabla135[[#This Row],[Id Riesgo]]),"")</f>
        <v>0</v>
      </c>
      <c r="AF1623" s="310" t="str" cm="1">
        <f t="array" ref="AF162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23" s="310" t="str" cm="1">
        <f t="array" ref="AG162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2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24" spans="1:51" ht="15" hidden="1" customHeight="1" x14ac:dyDescent="0.4">
      <c r="F1624" s="290"/>
      <c r="G1624" s="415" t="b">
        <f>_xlfn.XLOOKUP(F1624,Tabla13[Id Riesgo],Tabla13[Registro diligenciado],FALSE,1)</f>
        <v>0</v>
      </c>
      <c r="H1624" s="431" t="str">
        <f>IF(G1624,_xlfn.XLOOKUP(F1624,Tabla6[Id Riesgo],Tabla6[DESCRIPCIÓN DEL RIESGO],FALSE,1),"")</f>
        <v/>
      </c>
      <c r="I1624" s="431" t="e">
        <f>_xlfn.XLOOKUP(Tabla135[[#This Row],[Id Riesgo]],Tabla13[Id Riesgo],Tabla13[Probabilidad])</f>
        <v>#N/A</v>
      </c>
      <c r="J1624" s="431" t="str">
        <f>_xlfn.XLOOKUP(Tabla135[[#This Row],[Id Riesgo]],Tabla13[Id Riesgo],Tabla13[Porcentaje Impacto],"",1)</f>
        <v/>
      </c>
      <c r="K1624" s="311"/>
      <c r="L1624" s="314"/>
      <c r="M1624" s="314"/>
      <c r="N1624" s="314"/>
      <c r="O1624" s="295"/>
      <c r="P1624" s="314"/>
      <c r="Q1624" s="328" t="str">
        <f>_xlfn.TEXTJOIN(" ",TRUE,Tabla135[[#This Row],[Actividad - Acción ¿Qué?
Inicia con verbo]],Tabla135[[#This Row],[Complemento
(Observaciones o desviaciones)]])</f>
        <v/>
      </c>
      <c r="R1624" s="295"/>
      <c r="S1624" s="327" t="str">
        <f>_xlfn.XLOOKUP(Tabla135[[#This Row],[Tipo de control]],Tabla7[Tipo de control],Tabla7[Peso],"",1)</f>
        <v/>
      </c>
      <c r="T1624" s="290" t="str">
        <f>_xlfn.XLOOKUP(Tabla135[[#This Row],[Tipo de control]],Tabla7[Tipo de control],Tabla7[Afectación matriz],"",1)</f>
        <v/>
      </c>
      <c r="U1624" s="295"/>
      <c r="V1624" s="290" t="str">
        <f>_xlfn.XLOOKUP(Tabla135[[#This Row],[Implementación]],Tabla11[Implementación],Tabla11[Peso],"",1)</f>
        <v/>
      </c>
      <c r="W1624" s="295"/>
      <c r="X1624" s="295"/>
      <c r="Y1624" s="295"/>
      <c r="Z1624" s="295"/>
      <c r="AA1624" s="311" t="str">
        <f>IFERROR(Tabla135[[#This Row],[Peso del control]]+Tabla135[[#This Row],[Peso de la implementación]],"")</f>
        <v/>
      </c>
      <c r="AB1624" s="310" t="str" cm="1">
        <f t="array" ref="AB1624">IFERROR(IF(Tabla135[[#This Row],[Registro diligenciado]]=TRUE,_xlfn.IFS(AND(Tabla135[[#This Row],[No. de Control]]=1,Tabla135[[#This Row],[Desplazamiento en la Matriz]]="Probabilidad"),D1624-(D1624*Tabla135[[#This Row],[Valor del control]]),AND(Tabla135[[#This Row],[No. de Control]]&gt;1,Tabla135[[#This Row],[Desplazamiento en la Matriz]]="Probabilidad"),AB1623-(AB1623*Tabla135[[#This Row],[Valor del control]]),AND(Tabla135[[#This Row],[No. de Control]]=1,Tabla135[[#This Row],[Desplazamiento en la Matriz]]="Impacto"),D1624,AND(Tabla135[[#This Row],[No. de Control]]&gt;1,Tabla135[[#This Row],[Desplazamiento en la Matriz]]="Impacto"),AB1623),""),"")</f>
        <v/>
      </c>
      <c r="AC1624" s="310" t="str" cm="1">
        <f t="array" ref="AC1624">IFERROR(IF(Tabla135[[#This Row],[Registro diligenciado]]=TRUE,_xlfn.IFS(AND(Tabla135[[#This Row],[No. de Control]]=1,Tabla135[[#This Row],[Desplazamiento en la Matriz]]="Impacto"),E1624-(E1624*Tabla135[[#This Row],[Valor del control]]),AND(Tabla135[[#This Row],[No. de Control]]&gt;1,Tabla135[[#This Row],[Desplazamiento en la Matriz]]="Impacto"),AC1623-(AC1623*Tabla135[[#This Row],[Valor del control]]),AND(Tabla135[[#This Row],[No. de Control]]=1,Tabla135[[#This Row],[Desplazamiento en la Matriz]]="Probabilidad"),E1624,AND(Tabla135[[#This Row],[No. de Control]]&gt;1,Tabla135[[#This Row],[Desplazamiento en la Matriz]]="Probabilidad"),AC1623),""),"")</f>
        <v/>
      </c>
      <c r="AD1624" s="310">
        <f>IFERROR(_xlfn.MINIFS(Tabla135[Probabilidad residual],Tabla135[Id Riesgo],Tabla135[[#This Row],[Id Riesgo]]),"")</f>
        <v>0</v>
      </c>
      <c r="AE1624" s="310">
        <f>IFERROR(_xlfn.MINIFS(Tabla135[Impacto residual],Tabla135[Id Riesgo],Tabla135[[#This Row],[Id Riesgo]]),"")</f>
        <v>0</v>
      </c>
      <c r="AF1624" s="310" t="str" cm="1">
        <f t="array" ref="AF162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24" s="310" t="str" cm="1">
        <f t="array" ref="AG162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2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25" spans="1:51" ht="15" hidden="1" customHeight="1" x14ac:dyDescent="0.4">
      <c r="F1625" s="290"/>
      <c r="G1625" s="415" t="b">
        <f>_xlfn.XLOOKUP(F1625,Tabla13[Id Riesgo],Tabla13[Registro diligenciado],FALSE,1)</f>
        <v>0</v>
      </c>
      <c r="H1625" s="431" t="str">
        <f>IF(G1625,_xlfn.XLOOKUP(F1625,Tabla6[Id Riesgo],Tabla6[DESCRIPCIÓN DEL RIESGO],FALSE,1),"")</f>
        <v/>
      </c>
      <c r="I1625" s="431" t="e">
        <f>_xlfn.XLOOKUP(Tabla135[[#This Row],[Id Riesgo]],Tabla13[Id Riesgo],Tabla13[Probabilidad])</f>
        <v>#N/A</v>
      </c>
      <c r="J1625" s="431" t="str">
        <f>_xlfn.XLOOKUP(Tabla135[[#This Row],[Id Riesgo]],Tabla13[Id Riesgo],Tabla13[Porcentaje Impacto],"",1)</f>
        <v/>
      </c>
      <c r="K1625" s="311"/>
      <c r="L1625" s="314"/>
      <c r="M1625" s="314"/>
      <c r="N1625" s="314"/>
      <c r="O1625" s="295"/>
      <c r="P1625" s="314"/>
      <c r="Q1625" s="328" t="str">
        <f>_xlfn.TEXTJOIN(" ",TRUE,Tabla135[[#This Row],[Actividad - Acción ¿Qué?
Inicia con verbo]],Tabla135[[#This Row],[Complemento
(Observaciones o desviaciones)]])</f>
        <v/>
      </c>
      <c r="R1625" s="295"/>
      <c r="S1625" s="327" t="str">
        <f>_xlfn.XLOOKUP(Tabla135[[#This Row],[Tipo de control]],Tabla7[Tipo de control],Tabla7[Peso],"",1)</f>
        <v/>
      </c>
      <c r="T1625" s="290" t="str">
        <f>_xlfn.XLOOKUP(Tabla135[[#This Row],[Tipo de control]],Tabla7[Tipo de control],Tabla7[Afectación matriz],"",1)</f>
        <v/>
      </c>
      <c r="U1625" s="295"/>
      <c r="V1625" s="290" t="str">
        <f>_xlfn.XLOOKUP(Tabla135[[#This Row],[Implementación]],Tabla11[Implementación],Tabla11[Peso],"",1)</f>
        <v/>
      </c>
      <c r="W1625" s="295"/>
      <c r="X1625" s="295"/>
      <c r="Y1625" s="295"/>
      <c r="Z1625" s="295"/>
      <c r="AA1625" s="311" t="str">
        <f>IFERROR(Tabla135[[#This Row],[Peso del control]]+Tabla135[[#This Row],[Peso de la implementación]],"")</f>
        <v/>
      </c>
      <c r="AB1625" s="310" t="str" cm="1">
        <f t="array" ref="AB1625">IFERROR(IF(Tabla135[[#This Row],[Registro diligenciado]]=TRUE,_xlfn.IFS(AND(Tabla135[[#This Row],[No. de Control]]=1,Tabla135[[#This Row],[Desplazamiento en la Matriz]]="Probabilidad"),D1625-(D1625*Tabla135[[#This Row],[Valor del control]]),AND(Tabla135[[#This Row],[No. de Control]]&gt;1,Tabla135[[#This Row],[Desplazamiento en la Matriz]]="Probabilidad"),AB1624-(AB1624*Tabla135[[#This Row],[Valor del control]]),AND(Tabla135[[#This Row],[No. de Control]]=1,Tabla135[[#This Row],[Desplazamiento en la Matriz]]="Impacto"),D1625,AND(Tabla135[[#This Row],[No. de Control]]&gt;1,Tabla135[[#This Row],[Desplazamiento en la Matriz]]="Impacto"),AB1624),""),"")</f>
        <v/>
      </c>
      <c r="AC1625" s="310" t="str" cm="1">
        <f t="array" ref="AC1625">IFERROR(IF(Tabla135[[#This Row],[Registro diligenciado]]=TRUE,_xlfn.IFS(AND(Tabla135[[#This Row],[No. de Control]]=1,Tabla135[[#This Row],[Desplazamiento en la Matriz]]="Impacto"),E1625-(E1625*Tabla135[[#This Row],[Valor del control]]),AND(Tabla135[[#This Row],[No. de Control]]&gt;1,Tabla135[[#This Row],[Desplazamiento en la Matriz]]="Impacto"),AC1624-(AC1624*Tabla135[[#This Row],[Valor del control]]),AND(Tabla135[[#This Row],[No. de Control]]=1,Tabla135[[#This Row],[Desplazamiento en la Matriz]]="Probabilidad"),E1625,AND(Tabla135[[#This Row],[No. de Control]]&gt;1,Tabla135[[#This Row],[Desplazamiento en la Matriz]]="Probabilidad"),AC1624),""),"")</f>
        <v/>
      </c>
      <c r="AD1625" s="310">
        <f>IFERROR(_xlfn.MINIFS(Tabla135[Probabilidad residual],Tabla135[Id Riesgo],Tabla135[[#This Row],[Id Riesgo]]),"")</f>
        <v>0</v>
      </c>
      <c r="AE1625" s="310">
        <f>IFERROR(_xlfn.MINIFS(Tabla135[Impacto residual],Tabla135[Id Riesgo],Tabla135[[#This Row],[Id Riesgo]]),"")</f>
        <v>0</v>
      </c>
      <c r="AF1625" s="310" t="str" cm="1">
        <f t="array" ref="AF162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25" s="310" t="str" cm="1">
        <f t="array" ref="AG162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2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26" spans="1:51" ht="15" hidden="1" customHeight="1" x14ac:dyDescent="0.4">
      <c r="F1626" s="290"/>
      <c r="G1626" s="415" t="b">
        <f>_xlfn.XLOOKUP(F1626,Tabla13[Id Riesgo],Tabla13[Registro diligenciado],FALSE,1)</f>
        <v>0</v>
      </c>
      <c r="H1626" s="431" t="str">
        <f>IF(G1626,_xlfn.XLOOKUP(F1626,Tabla6[Id Riesgo],Tabla6[DESCRIPCIÓN DEL RIESGO],FALSE,1),"")</f>
        <v/>
      </c>
      <c r="I1626" s="431" t="e">
        <f>_xlfn.XLOOKUP(Tabla135[[#This Row],[Id Riesgo]],Tabla13[Id Riesgo],Tabla13[Probabilidad])</f>
        <v>#N/A</v>
      </c>
      <c r="J1626" s="431" t="str">
        <f>_xlfn.XLOOKUP(Tabla135[[#This Row],[Id Riesgo]],Tabla13[Id Riesgo],Tabla13[Porcentaje Impacto],"",1)</f>
        <v/>
      </c>
      <c r="K1626" s="311"/>
      <c r="L1626" s="314"/>
      <c r="M1626" s="314"/>
      <c r="N1626" s="314"/>
      <c r="O1626" s="295"/>
      <c r="P1626" s="314"/>
      <c r="Q1626" s="328" t="str">
        <f>_xlfn.TEXTJOIN(" ",TRUE,Tabla135[[#This Row],[Actividad - Acción ¿Qué?
Inicia con verbo]],Tabla135[[#This Row],[Complemento
(Observaciones o desviaciones)]])</f>
        <v/>
      </c>
      <c r="R1626" s="295"/>
      <c r="S1626" s="327" t="str">
        <f>_xlfn.XLOOKUP(Tabla135[[#This Row],[Tipo de control]],Tabla7[Tipo de control],Tabla7[Peso],"",1)</f>
        <v/>
      </c>
      <c r="T1626" s="290" t="str">
        <f>_xlfn.XLOOKUP(Tabla135[[#This Row],[Tipo de control]],Tabla7[Tipo de control],Tabla7[Afectación matriz],"",1)</f>
        <v/>
      </c>
      <c r="U1626" s="295"/>
      <c r="V1626" s="290" t="str">
        <f>_xlfn.XLOOKUP(Tabla135[[#This Row],[Implementación]],Tabla11[Implementación],Tabla11[Peso],"",1)</f>
        <v/>
      </c>
      <c r="W1626" s="295"/>
      <c r="X1626" s="295"/>
      <c r="Y1626" s="295"/>
      <c r="Z1626" s="295"/>
      <c r="AA1626" s="311" t="str">
        <f>IFERROR(Tabla135[[#This Row],[Peso del control]]+Tabla135[[#This Row],[Peso de la implementación]],"")</f>
        <v/>
      </c>
      <c r="AB1626" s="310" t="str" cm="1">
        <f t="array" ref="AB1626">IFERROR(IF(Tabla135[[#This Row],[Registro diligenciado]]=TRUE,_xlfn.IFS(AND(Tabla135[[#This Row],[No. de Control]]=1,Tabla135[[#This Row],[Desplazamiento en la Matriz]]="Probabilidad"),D1626-(D1626*Tabla135[[#This Row],[Valor del control]]),AND(Tabla135[[#This Row],[No. de Control]]&gt;1,Tabla135[[#This Row],[Desplazamiento en la Matriz]]="Probabilidad"),AB1625-(AB1625*Tabla135[[#This Row],[Valor del control]]),AND(Tabla135[[#This Row],[No. de Control]]=1,Tabla135[[#This Row],[Desplazamiento en la Matriz]]="Impacto"),D1626,AND(Tabla135[[#This Row],[No. de Control]]&gt;1,Tabla135[[#This Row],[Desplazamiento en la Matriz]]="Impacto"),AB1625),""),"")</f>
        <v/>
      </c>
      <c r="AC1626" s="310" t="str" cm="1">
        <f t="array" ref="AC1626">IFERROR(IF(Tabla135[[#This Row],[Registro diligenciado]]=TRUE,_xlfn.IFS(AND(Tabla135[[#This Row],[No. de Control]]=1,Tabla135[[#This Row],[Desplazamiento en la Matriz]]="Impacto"),E1626-(E1626*Tabla135[[#This Row],[Valor del control]]),AND(Tabla135[[#This Row],[No. de Control]]&gt;1,Tabla135[[#This Row],[Desplazamiento en la Matriz]]="Impacto"),AC1625-(AC1625*Tabla135[[#This Row],[Valor del control]]),AND(Tabla135[[#This Row],[No. de Control]]=1,Tabla135[[#This Row],[Desplazamiento en la Matriz]]="Probabilidad"),E1626,AND(Tabla135[[#This Row],[No. de Control]]&gt;1,Tabla135[[#This Row],[Desplazamiento en la Matriz]]="Probabilidad"),AC1625),""),"")</f>
        <v/>
      </c>
      <c r="AD1626" s="310">
        <f>IFERROR(_xlfn.MINIFS(Tabla135[Probabilidad residual],Tabla135[Id Riesgo],Tabla135[[#This Row],[Id Riesgo]]),"")</f>
        <v>0</v>
      </c>
      <c r="AE1626" s="310">
        <f>IFERROR(_xlfn.MINIFS(Tabla135[Impacto residual],Tabla135[Id Riesgo],Tabla135[[#This Row],[Id Riesgo]]),"")</f>
        <v>0</v>
      </c>
      <c r="AF1626" s="310" t="str" cm="1">
        <f t="array" ref="AF162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26" s="310" t="str" cm="1">
        <f t="array" ref="AG162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2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27" spans="1:51" ht="15" hidden="1" customHeight="1" x14ac:dyDescent="0.4">
      <c r="F1627" s="290"/>
      <c r="G1627" s="415" t="b">
        <f>_xlfn.XLOOKUP(F1627,Tabla13[Id Riesgo],Tabla13[Registro diligenciado],FALSE,1)</f>
        <v>0</v>
      </c>
      <c r="H1627" s="431" t="str">
        <f>IF(G1627,_xlfn.XLOOKUP(F1627,Tabla6[Id Riesgo],Tabla6[DESCRIPCIÓN DEL RIESGO],FALSE,1),"")</f>
        <v/>
      </c>
      <c r="I1627" s="431" t="e">
        <f>_xlfn.XLOOKUP(Tabla135[[#This Row],[Id Riesgo]],Tabla13[Id Riesgo],Tabla13[Probabilidad])</f>
        <v>#N/A</v>
      </c>
      <c r="J1627" s="431" t="str">
        <f>_xlfn.XLOOKUP(Tabla135[[#This Row],[Id Riesgo]],Tabla13[Id Riesgo],Tabla13[Porcentaje Impacto],"",1)</f>
        <v/>
      </c>
      <c r="K1627" s="311"/>
      <c r="L1627" s="314"/>
      <c r="M1627" s="314"/>
      <c r="N1627" s="314"/>
      <c r="O1627" s="295"/>
      <c r="P1627" s="314"/>
      <c r="Q1627" s="328" t="str">
        <f>_xlfn.TEXTJOIN(" ",TRUE,Tabla135[[#This Row],[Actividad - Acción ¿Qué?
Inicia con verbo]],Tabla135[[#This Row],[Complemento
(Observaciones o desviaciones)]])</f>
        <v/>
      </c>
      <c r="R1627" s="295"/>
      <c r="S1627" s="327" t="str">
        <f>_xlfn.XLOOKUP(Tabla135[[#This Row],[Tipo de control]],Tabla7[Tipo de control],Tabla7[Peso],"",1)</f>
        <v/>
      </c>
      <c r="T1627" s="290" t="str">
        <f>_xlfn.XLOOKUP(Tabla135[[#This Row],[Tipo de control]],Tabla7[Tipo de control],Tabla7[Afectación matriz],"",1)</f>
        <v/>
      </c>
      <c r="U1627" s="295"/>
      <c r="V1627" s="290" t="str">
        <f>_xlfn.XLOOKUP(Tabla135[[#This Row],[Implementación]],Tabla11[Implementación],Tabla11[Peso],"",1)</f>
        <v/>
      </c>
      <c r="W1627" s="295"/>
      <c r="X1627" s="295"/>
      <c r="Y1627" s="295"/>
      <c r="Z1627" s="295"/>
      <c r="AA1627" s="311" t="str">
        <f>IFERROR(Tabla135[[#This Row],[Peso del control]]+Tabla135[[#This Row],[Peso de la implementación]],"")</f>
        <v/>
      </c>
      <c r="AB1627" s="310" t="str" cm="1">
        <f t="array" ref="AB1627">IFERROR(IF(Tabla135[[#This Row],[Registro diligenciado]]=TRUE,_xlfn.IFS(AND(Tabla135[[#This Row],[No. de Control]]=1,Tabla135[[#This Row],[Desplazamiento en la Matriz]]="Probabilidad"),D1627-(D1627*Tabla135[[#This Row],[Valor del control]]),AND(Tabla135[[#This Row],[No. de Control]]&gt;1,Tabla135[[#This Row],[Desplazamiento en la Matriz]]="Probabilidad"),AB1626-(AB1626*Tabla135[[#This Row],[Valor del control]]),AND(Tabla135[[#This Row],[No. de Control]]=1,Tabla135[[#This Row],[Desplazamiento en la Matriz]]="Impacto"),D1627,AND(Tabla135[[#This Row],[No. de Control]]&gt;1,Tabla135[[#This Row],[Desplazamiento en la Matriz]]="Impacto"),AB1626),""),"")</f>
        <v/>
      </c>
      <c r="AC1627" s="310" t="str" cm="1">
        <f t="array" ref="AC1627">IFERROR(IF(Tabla135[[#This Row],[Registro diligenciado]]=TRUE,_xlfn.IFS(AND(Tabla135[[#This Row],[No. de Control]]=1,Tabla135[[#This Row],[Desplazamiento en la Matriz]]="Impacto"),E1627-(E1627*Tabla135[[#This Row],[Valor del control]]),AND(Tabla135[[#This Row],[No. de Control]]&gt;1,Tabla135[[#This Row],[Desplazamiento en la Matriz]]="Impacto"),AC1626-(AC1626*Tabla135[[#This Row],[Valor del control]]),AND(Tabla135[[#This Row],[No. de Control]]=1,Tabla135[[#This Row],[Desplazamiento en la Matriz]]="Probabilidad"),E1627,AND(Tabla135[[#This Row],[No. de Control]]&gt;1,Tabla135[[#This Row],[Desplazamiento en la Matriz]]="Probabilidad"),AC1626),""),"")</f>
        <v/>
      </c>
      <c r="AD1627" s="310">
        <f>IFERROR(_xlfn.MINIFS(Tabla135[Probabilidad residual],Tabla135[Id Riesgo],Tabla135[[#This Row],[Id Riesgo]]),"")</f>
        <v>0</v>
      </c>
      <c r="AE1627" s="310">
        <f>IFERROR(_xlfn.MINIFS(Tabla135[Impacto residual],Tabla135[Id Riesgo],Tabla135[[#This Row],[Id Riesgo]]),"")</f>
        <v>0</v>
      </c>
      <c r="AF1627" s="310" t="str" cm="1">
        <f t="array" ref="AF162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27" s="310" t="str" cm="1">
        <f t="array" ref="AG162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2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28" spans="1:51" ht="15" hidden="1" customHeight="1" x14ac:dyDescent="0.4">
      <c r="F1628" s="290"/>
      <c r="G1628" s="415" t="b">
        <f>_xlfn.XLOOKUP(F1628,Tabla13[Id Riesgo],Tabla13[Registro diligenciado],FALSE,1)</f>
        <v>0</v>
      </c>
      <c r="H1628" s="431" t="str">
        <f>IF(G1628,_xlfn.XLOOKUP(F1628,Tabla6[Id Riesgo],Tabla6[DESCRIPCIÓN DEL RIESGO],FALSE,1),"")</f>
        <v/>
      </c>
      <c r="I1628" s="431" t="e">
        <f>_xlfn.XLOOKUP(Tabla135[[#This Row],[Id Riesgo]],Tabla13[Id Riesgo],Tabla13[Probabilidad])</f>
        <v>#N/A</v>
      </c>
      <c r="J1628" s="431" t="str">
        <f>_xlfn.XLOOKUP(Tabla135[[#This Row],[Id Riesgo]],Tabla13[Id Riesgo],Tabla13[Porcentaje Impacto],"",1)</f>
        <v/>
      </c>
      <c r="K1628" s="311"/>
      <c r="L1628" s="314"/>
      <c r="M1628" s="314"/>
      <c r="N1628" s="314"/>
      <c r="O1628" s="295"/>
      <c r="P1628" s="314"/>
      <c r="Q1628" s="328" t="str">
        <f>_xlfn.TEXTJOIN(" ",TRUE,Tabla135[[#This Row],[Actividad - Acción ¿Qué?
Inicia con verbo]],Tabla135[[#This Row],[Complemento
(Observaciones o desviaciones)]])</f>
        <v/>
      </c>
      <c r="R1628" s="295"/>
      <c r="S1628" s="327" t="str">
        <f>_xlfn.XLOOKUP(Tabla135[[#This Row],[Tipo de control]],Tabla7[Tipo de control],Tabla7[Peso],"",1)</f>
        <v/>
      </c>
      <c r="T1628" s="290" t="str">
        <f>_xlfn.XLOOKUP(Tabla135[[#This Row],[Tipo de control]],Tabla7[Tipo de control],Tabla7[Afectación matriz],"",1)</f>
        <v/>
      </c>
      <c r="U1628" s="295"/>
      <c r="V1628" s="290" t="str">
        <f>_xlfn.XLOOKUP(Tabla135[[#This Row],[Implementación]],Tabla11[Implementación],Tabla11[Peso],"",1)</f>
        <v/>
      </c>
      <c r="W1628" s="295"/>
      <c r="X1628" s="295"/>
      <c r="Y1628" s="295"/>
      <c r="Z1628" s="295"/>
      <c r="AA1628" s="311" t="str">
        <f>IFERROR(Tabla135[[#This Row],[Peso del control]]+Tabla135[[#This Row],[Peso de la implementación]],"")</f>
        <v/>
      </c>
      <c r="AB1628" s="310" t="str" cm="1">
        <f t="array" ref="AB1628">IFERROR(IF(Tabla135[[#This Row],[Registro diligenciado]]=TRUE,_xlfn.IFS(AND(Tabla135[[#This Row],[No. de Control]]=1,Tabla135[[#This Row],[Desplazamiento en la Matriz]]="Probabilidad"),D1628-(D1628*Tabla135[[#This Row],[Valor del control]]),AND(Tabla135[[#This Row],[No. de Control]]&gt;1,Tabla135[[#This Row],[Desplazamiento en la Matriz]]="Probabilidad"),AB1627-(AB1627*Tabla135[[#This Row],[Valor del control]]),AND(Tabla135[[#This Row],[No. de Control]]=1,Tabla135[[#This Row],[Desplazamiento en la Matriz]]="Impacto"),D1628,AND(Tabla135[[#This Row],[No. de Control]]&gt;1,Tabla135[[#This Row],[Desplazamiento en la Matriz]]="Impacto"),AB1627),""),"")</f>
        <v/>
      </c>
      <c r="AC1628" s="310" t="str" cm="1">
        <f t="array" ref="AC1628">IFERROR(IF(Tabla135[[#This Row],[Registro diligenciado]]=TRUE,_xlfn.IFS(AND(Tabla135[[#This Row],[No. de Control]]=1,Tabla135[[#This Row],[Desplazamiento en la Matriz]]="Impacto"),E1628-(E1628*Tabla135[[#This Row],[Valor del control]]),AND(Tabla135[[#This Row],[No. de Control]]&gt;1,Tabla135[[#This Row],[Desplazamiento en la Matriz]]="Impacto"),AC1627-(AC1627*Tabla135[[#This Row],[Valor del control]]),AND(Tabla135[[#This Row],[No. de Control]]=1,Tabla135[[#This Row],[Desplazamiento en la Matriz]]="Probabilidad"),E1628,AND(Tabla135[[#This Row],[No. de Control]]&gt;1,Tabla135[[#This Row],[Desplazamiento en la Matriz]]="Probabilidad"),AC1627),""),"")</f>
        <v/>
      </c>
      <c r="AD1628" s="310">
        <f>IFERROR(_xlfn.MINIFS(Tabla135[Probabilidad residual],Tabla135[Id Riesgo],Tabla135[[#This Row],[Id Riesgo]]),"")</f>
        <v>0</v>
      </c>
      <c r="AE1628" s="310">
        <f>IFERROR(_xlfn.MINIFS(Tabla135[Impacto residual],Tabla135[Id Riesgo],Tabla135[[#This Row],[Id Riesgo]]),"")</f>
        <v>0</v>
      </c>
      <c r="AF1628" s="310" t="str" cm="1">
        <f t="array" ref="AF162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28" s="310" t="str" cm="1">
        <f t="array" ref="AG162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2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29" spans="1:51" ht="15" hidden="1" customHeight="1" x14ac:dyDescent="0.4">
      <c r="F1629" s="290"/>
      <c r="G1629" s="415" t="b">
        <f>_xlfn.XLOOKUP(F1629,Tabla13[Id Riesgo],Tabla13[Registro diligenciado],FALSE,1)</f>
        <v>0</v>
      </c>
      <c r="H1629" s="431" t="str">
        <f>IF(G1629,_xlfn.XLOOKUP(F1629,Tabla6[Id Riesgo],Tabla6[DESCRIPCIÓN DEL RIESGO],FALSE,1),"")</f>
        <v/>
      </c>
      <c r="I1629" s="431" t="e">
        <f>_xlfn.XLOOKUP(Tabla135[[#This Row],[Id Riesgo]],Tabla13[Id Riesgo],Tabla13[Probabilidad])</f>
        <v>#N/A</v>
      </c>
      <c r="J1629" s="431" t="str">
        <f>_xlfn.XLOOKUP(Tabla135[[#This Row],[Id Riesgo]],Tabla13[Id Riesgo],Tabla13[Porcentaje Impacto],"",1)</f>
        <v/>
      </c>
      <c r="K1629" s="311"/>
      <c r="L1629" s="314"/>
      <c r="M1629" s="314"/>
      <c r="N1629" s="314"/>
      <c r="O1629" s="295"/>
      <c r="P1629" s="314"/>
      <c r="Q1629" s="328" t="str">
        <f>_xlfn.TEXTJOIN(" ",TRUE,Tabla135[[#This Row],[Actividad - Acción ¿Qué?
Inicia con verbo]],Tabla135[[#This Row],[Complemento
(Observaciones o desviaciones)]])</f>
        <v/>
      </c>
      <c r="R1629" s="295"/>
      <c r="S1629" s="327" t="str">
        <f>_xlfn.XLOOKUP(Tabla135[[#This Row],[Tipo de control]],Tabla7[Tipo de control],Tabla7[Peso],"",1)</f>
        <v/>
      </c>
      <c r="T1629" s="290" t="str">
        <f>_xlfn.XLOOKUP(Tabla135[[#This Row],[Tipo de control]],Tabla7[Tipo de control],Tabla7[Afectación matriz],"",1)</f>
        <v/>
      </c>
      <c r="U1629" s="295"/>
      <c r="V1629" s="290" t="str">
        <f>_xlfn.XLOOKUP(Tabla135[[#This Row],[Implementación]],Tabla11[Implementación],Tabla11[Peso],"",1)</f>
        <v/>
      </c>
      <c r="W1629" s="295"/>
      <c r="X1629" s="295"/>
      <c r="Y1629" s="295"/>
      <c r="Z1629" s="295"/>
      <c r="AA1629" s="311" t="str">
        <f>IFERROR(Tabla135[[#This Row],[Peso del control]]+Tabla135[[#This Row],[Peso de la implementación]],"")</f>
        <v/>
      </c>
      <c r="AB1629" s="310" t="str" cm="1">
        <f t="array" ref="AB1629">IFERROR(IF(Tabla135[[#This Row],[Registro diligenciado]]=TRUE,_xlfn.IFS(AND(Tabla135[[#This Row],[No. de Control]]=1,Tabla135[[#This Row],[Desplazamiento en la Matriz]]="Probabilidad"),D1629-(D1629*Tabla135[[#This Row],[Valor del control]]),AND(Tabla135[[#This Row],[No. de Control]]&gt;1,Tabla135[[#This Row],[Desplazamiento en la Matriz]]="Probabilidad"),AB1628-(AB1628*Tabla135[[#This Row],[Valor del control]]),AND(Tabla135[[#This Row],[No. de Control]]=1,Tabla135[[#This Row],[Desplazamiento en la Matriz]]="Impacto"),D1629,AND(Tabla135[[#This Row],[No. de Control]]&gt;1,Tabla135[[#This Row],[Desplazamiento en la Matriz]]="Impacto"),AB1628),""),"")</f>
        <v/>
      </c>
      <c r="AC1629" s="310" t="str" cm="1">
        <f t="array" ref="AC1629">IFERROR(IF(Tabla135[[#This Row],[Registro diligenciado]]=TRUE,_xlfn.IFS(AND(Tabla135[[#This Row],[No. de Control]]=1,Tabla135[[#This Row],[Desplazamiento en la Matriz]]="Impacto"),E1629-(E1629*Tabla135[[#This Row],[Valor del control]]),AND(Tabla135[[#This Row],[No. de Control]]&gt;1,Tabla135[[#This Row],[Desplazamiento en la Matriz]]="Impacto"),AC1628-(AC1628*Tabla135[[#This Row],[Valor del control]]),AND(Tabla135[[#This Row],[No. de Control]]=1,Tabla135[[#This Row],[Desplazamiento en la Matriz]]="Probabilidad"),E1629,AND(Tabla135[[#This Row],[No. de Control]]&gt;1,Tabla135[[#This Row],[Desplazamiento en la Matriz]]="Probabilidad"),AC1628),""),"")</f>
        <v/>
      </c>
      <c r="AD1629" s="310">
        <f>IFERROR(_xlfn.MINIFS(Tabla135[Probabilidad residual],Tabla135[Id Riesgo],Tabla135[[#This Row],[Id Riesgo]]),"")</f>
        <v>0</v>
      </c>
      <c r="AE1629" s="310">
        <f>IFERROR(_xlfn.MINIFS(Tabla135[Impacto residual],Tabla135[Id Riesgo],Tabla135[[#This Row],[Id Riesgo]]),"")</f>
        <v>0</v>
      </c>
      <c r="AF1629" s="310" t="str" cm="1">
        <f t="array" ref="AF162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29" s="310" t="str" cm="1">
        <f t="array" ref="AG162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2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30" spans="1:51" ht="15" hidden="1" customHeight="1" x14ac:dyDescent="0.4">
      <c r="F1630" s="290"/>
      <c r="G1630" s="415" t="b">
        <f>_xlfn.XLOOKUP(F1630,Tabla13[Id Riesgo],Tabla13[Registro diligenciado],FALSE,1)</f>
        <v>0</v>
      </c>
      <c r="H1630" s="431" t="str">
        <f>IF(G1630,_xlfn.XLOOKUP(F1630,Tabla6[Id Riesgo],Tabla6[DESCRIPCIÓN DEL RIESGO],FALSE,1),"")</f>
        <v/>
      </c>
      <c r="I1630" s="431" t="e">
        <f>_xlfn.XLOOKUP(Tabla135[[#This Row],[Id Riesgo]],Tabla13[Id Riesgo],Tabla13[Probabilidad])</f>
        <v>#N/A</v>
      </c>
      <c r="J1630" s="431" t="str">
        <f>_xlfn.XLOOKUP(Tabla135[[#This Row],[Id Riesgo]],Tabla13[Id Riesgo],Tabla13[Porcentaje Impacto],"",1)</f>
        <v/>
      </c>
      <c r="K1630" s="311"/>
      <c r="L1630" s="314"/>
      <c r="M1630" s="314"/>
      <c r="N1630" s="314"/>
      <c r="O1630" s="295"/>
      <c r="P1630" s="314"/>
      <c r="Q1630" s="328" t="str">
        <f>_xlfn.TEXTJOIN(" ",TRUE,Tabla135[[#This Row],[Actividad - Acción ¿Qué?
Inicia con verbo]],Tabla135[[#This Row],[Complemento
(Observaciones o desviaciones)]])</f>
        <v/>
      </c>
      <c r="R1630" s="295"/>
      <c r="S1630" s="327" t="str">
        <f>_xlfn.XLOOKUP(Tabla135[[#This Row],[Tipo de control]],Tabla7[Tipo de control],Tabla7[Peso],"",1)</f>
        <v/>
      </c>
      <c r="T1630" s="290" t="str">
        <f>_xlfn.XLOOKUP(Tabla135[[#This Row],[Tipo de control]],Tabla7[Tipo de control],Tabla7[Afectación matriz],"",1)</f>
        <v/>
      </c>
      <c r="U1630" s="295"/>
      <c r="V1630" s="290" t="str">
        <f>_xlfn.XLOOKUP(Tabla135[[#This Row],[Implementación]],Tabla11[Implementación],Tabla11[Peso],"",1)</f>
        <v/>
      </c>
      <c r="W1630" s="295"/>
      <c r="X1630" s="295"/>
      <c r="Y1630" s="295"/>
      <c r="Z1630" s="295"/>
      <c r="AA1630" s="311" t="str">
        <f>IFERROR(Tabla135[[#This Row],[Peso del control]]+Tabla135[[#This Row],[Peso de la implementación]],"")</f>
        <v/>
      </c>
      <c r="AB1630" s="310" t="str" cm="1">
        <f t="array" ref="AB1630">IFERROR(IF(Tabla135[[#This Row],[Registro diligenciado]]=TRUE,_xlfn.IFS(AND(Tabla135[[#This Row],[No. de Control]]=1,Tabla135[[#This Row],[Desplazamiento en la Matriz]]="Probabilidad"),D1630-(D1630*Tabla135[[#This Row],[Valor del control]]),AND(Tabla135[[#This Row],[No. de Control]]&gt;1,Tabla135[[#This Row],[Desplazamiento en la Matriz]]="Probabilidad"),AB1629-(AB1629*Tabla135[[#This Row],[Valor del control]]),AND(Tabla135[[#This Row],[No. de Control]]=1,Tabla135[[#This Row],[Desplazamiento en la Matriz]]="Impacto"),D1630,AND(Tabla135[[#This Row],[No. de Control]]&gt;1,Tabla135[[#This Row],[Desplazamiento en la Matriz]]="Impacto"),AB1629),""),"")</f>
        <v/>
      </c>
      <c r="AC1630" s="310" t="str" cm="1">
        <f t="array" ref="AC1630">IFERROR(IF(Tabla135[[#This Row],[Registro diligenciado]]=TRUE,_xlfn.IFS(AND(Tabla135[[#This Row],[No. de Control]]=1,Tabla135[[#This Row],[Desplazamiento en la Matriz]]="Impacto"),E1630-(E1630*Tabla135[[#This Row],[Valor del control]]),AND(Tabla135[[#This Row],[No. de Control]]&gt;1,Tabla135[[#This Row],[Desplazamiento en la Matriz]]="Impacto"),AC1629-(AC1629*Tabla135[[#This Row],[Valor del control]]),AND(Tabla135[[#This Row],[No. de Control]]=1,Tabla135[[#This Row],[Desplazamiento en la Matriz]]="Probabilidad"),E1630,AND(Tabla135[[#This Row],[No. de Control]]&gt;1,Tabla135[[#This Row],[Desplazamiento en la Matriz]]="Probabilidad"),AC1629),""),"")</f>
        <v/>
      </c>
      <c r="AD1630" s="310">
        <f>IFERROR(_xlfn.MINIFS(Tabla135[Probabilidad residual],Tabla135[Id Riesgo],Tabla135[[#This Row],[Id Riesgo]]),"")</f>
        <v>0</v>
      </c>
      <c r="AE1630" s="310">
        <f>IFERROR(_xlfn.MINIFS(Tabla135[Impacto residual],Tabla135[Id Riesgo],Tabla135[[#This Row],[Id Riesgo]]),"")</f>
        <v>0</v>
      </c>
      <c r="AF1630" s="310" t="str" cm="1">
        <f t="array" ref="AF163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30" s="310" t="str" cm="1">
        <f t="array" ref="AG163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3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31" spans="1:51" ht="15" hidden="1" customHeight="1" x14ac:dyDescent="0.4">
      <c r="F1631" s="290"/>
      <c r="G1631" s="415" t="b">
        <f>_xlfn.XLOOKUP(F1631,Tabla13[Id Riesgo],Tabla13[Registro diligenciado],FALSE,1)</f>
        <v>0</v>
      </c>
      <c r="H1631" s="431" t="str">
        <f>IF(G1631,_xlfn.XLOOKUP(F1631,Tabla6[Id Riesgo],Tabla6[DESCRIPCIÓN DEL RIESGO],FALSE,1),"")</f>
        <v/>
      </c>
      <c r="I1631" s="431" t="e">
        <f>_xlfn.XLOOKUP(Tabla135[[#This Row],[Id Riesgo]],Tabla13[Id Riesgo],Tabla13[Probabilidad])</f>
        <v>#N/A</v>
      </c>
      <c r="J1631" s="431" t="str">
        <f>_xlfn.XLOOKUP(Tabla135[[#This Row],[Id Riesgo]],Tabla13[Id Riesgo],Tabla13[Porcentaje Impacto],"",1)</f>
        <v/>
      </c>
      <c r="K1631" s="311"/>
      <c r="L1631" s="314"/>
      <c r="M1631" s="314"/>
      <c r="N1631" s="314"/>
      <c r="O1631" s="295"/>
      <c r="P1631" s="314"/>
      <c r="Q1631" s="328" t="str">
        <f>_xlfn.TEXTJOIN(" ",TRUE,Tabla135[[#This Row],[Actividad - Acción ¿Qué?
Inicia con verbo]],Tabla135[[#This Row],[Complemento
(Observaciones o desviaciones)]])</f>
        <v/>
      </c>
      <c r="R1631" s="295"/>
      <c r="S1631" s="327" t="str">
        <f>_xlfn.XLOOKUP(Tabla135[[#This Row],[Tipo de control]],Tabla7[Tipo de control],Tabla7[Peso],"",1)</f>
        <v/>
      </c>
      <c r="T1631" s="290" t="str">
        <f>_xlfn.XLOOKUP(Tabla135[[#This Row],[Tipo de control]],Tabla7[Tipo de control],Tabla7[Afectación matriz],"",1)</f>
        <v/>
      </c>
      <c r="U1631" s="295"/>
      <c r="V1631" s="290" t="str">
        <f>_xlfn.XLOOKUP(Tabla135[[#This Row],[Implementación]],Tabla11[Implementación],Tabla11[Peso],"",1)</f>
        <v/>
      </c>
      <c r="W1631" s="295"/>
      <c r="X1631" s="295"/>
      <c r="Y1631" s="295"/>
      <c r="Z1631" s="295"/>
      <c r="AA1631" s="311" t="str">
        <f>IFERROR(Tabla135[[#This Row],[Peso del control]]+Tabla135[[#This Row],[Peso de la implementación]],"")</f>
        <v/>
      </c>
      <c r="AB1631" s="310" t="str" cm="1">
        <f t="array" ref="AB1631">IFERROR(IF(Tabla135[[#This Row],[Registro diligenciado]]=TRUE,_xlfn.IFS(AND(Tabla135[[#This Row],[No. de Control]]=1,Tabla135[[#This Row],[Desplazamiento en la Matriz]]="Probabilidad"),D1631-(D1631*Tabla135[[#This Row],[Valor del control]]),AND(Tabla135[[#This Row],[No. de Control]]&gt;1,Tabla135[[#This Row],[Desplazamiento en la Matriz]]="Probabilidad"),AB1630-(AB1630*Tabla135[[#This Row],[Valor del control]]),AND(Tabla135[[#This Row],[No. de Control]]=1,Tabla135[[#This Row],[Desplazamiento en la Matriz]]="Impacto"),D1631,AND(Tabla135[[#This Row],[No. de Control]]&gt;1,Tabla135[[#This Row],[Desplazamiento en la Matriz]]="Impacto"),AB1630),""),"")</f>
        <v/>
      </c>
      <c r="AC1631" s="310" t="str" cm="1">
        <f t="array" ref="AC1631">IFERROR(IF(Tabla135[[#This Row],[Registro diligenciado]]=TRUE,_xlfn.IFS(AND(Tabla135[[#This Row],[No. de Control]]=1,Tabla135[[#This Row],[Desplazamiento en la Matriz]]="Impacto"),E1631-(E1631*Tabla135[[#This Row],[Valor del control]]),AND(Tabla135[[#This Row],[No. de Control]]&gt;1,Tabla135[[#This Row],[Desplazamiento en la Matriz]]="Impacto"),AC1630-(AC1630*Tabla135[[#This Row],[Valor del control]]),AND(Tabla135[[#This Row],[No. de Control]]=1,Tabla135[[#This Row],[Desplazamiento en la Matriz]]="Probabilidad"),E1631,AND(Tabla135[[#This Row],[No. de Control]]&gt;1,Tabla135[[#This Row],[Desplazamiento en la Matriz]]="Probabilidad"),AC1630),""),"")</f>
        <v/>
      </c>
      <c r="AD1631" s="310">
        <f>IFERROR(_xlfn.MINIFS(Tabla135[Probabilidad residual],Tabla135[Id Riesgo],Tabla135[[#This Row],[Id Riesgo]]),"")</f>
        <v>0</v>
      </c>
      <c r="AE1631" s="310">
        <f>IFERROR(_xlfn.MINIFS(Tabla135[Impacto residual],Tabla135[Id Riesgo],Tabla135[[#This Row],[Id Riesgo]]),"")</f>
        <v>0</v>
      </c>
      <c r="AF1631" s="310" t="str" cm="1">
        <f t="array" ref="AF163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31" s="310" t="str" cm="1">
        <f t="array" ref="AG163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3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32" spans="1:51" ht="15" hidden="1" customHeight="1" x14ac:dyDescent="0.4">
      <c r="F1632" s="290"/>
      <c r="G1632" s="415" t="b">
        <f>_xlfn.XLOOKUP(F1632,Tabla13[Id Riesgo],Tabla13[Registro diligenciado],FALSE,1)</f>
        <v>0</v>
      </c>
      <c r="H1632" s="431" t="str">
        <f>IF(G1632,_xlfn.XLOOKUP(F1632,Tabla6[Id Riesgo],Tabla6[DESCRIPCIÓN DEL RIESGO],FALSE,1),"")</f>
        <v/>
      </c>
      <c r="I1632" s="431" t="e">
        <f>_xlfn.XLOOKUP(Tabla135[[#This Row],[Id Riesgo]],Tabla13[Id Riesgo],Tabla13[Probabilidad])</f>
        <v>#N/A</v>
      </c>
      <c r="J1632" s="431" t="str">
        <f>_xlfn.XLOOKUP(Tabla135[[#This Row],[Id Riesgo]],Tabla13[Id Riesgo],Tabla13[Porcentaje Impacto],"",1)</f>
        <v/>
      </c>
      <c r="K1632" s="311"/>
      <c r="L1632" s="314"/>
      <c r="M1632" s="314"/>
      <c r="N1632" s="314"/>
      <c r="O1632" s="295"/>
      <c r="P1632" s="314"/>
      <c r="Q1632" s="328" t="str">
        <f>_xlfn.TEXTJOIN(" ",TRUE,Tabla135[[#This Row],[Actividad - Acción ¿Qué?
Inicia con verbo]],Tabla135[[#This Row],[Complemento
(Observaciones o desviaciones)]])</f>
        <v/>
      </c>
      <c r="R1632" s="295"/>
      <c r="S1632" s="327" t="str">
        <f>_xlfn.XLOOKUP(Tabla135[[#This Row],[Tipo de control]],Tabla7[Tipo de control],Tabla7[Peso],"",1)</f>
        <v/>
      </c>
      <c r="T1632" s="290" t="str">
        <f>_xlfn.XLOOKUP(Tabla135[[#This Row],[Tipo de control]],Tabla7[Tipo de control],Tabla7[Afectación matriz],"",1)</f>
        <v/>
      </c>
      <c r="U1632" s="295"/>
      <c r="V1632" s="290" t="str">
        <f>_xlfn.XLOOKUP(Tabla135[[#This Row],[Implementación]],Tabla11[Implementación],Tabla11[Peso],"",1)</f>
        <v/>
      </c>
      <c r="W1632" s="295"/>
      <c r="X1632" s="295"/>
      <c r="Y1632" s="295"/>
      <c r="Z1632" s="295"/>
      <c r="AA1632" s="311" t="str">
        <f>IFERROR(Tabla135[[#This Row],[Peso del control]]+Tabla135[[#This Row],[Peso de la implementación]],"")</f>
        <v/>
      </c>
      <c r="AB1632" s="310" t="str" cm="1">
        <f t="array" ref="AB1632">IFERROR(IF(Tabla135[[#This Row],[Registro diligenciado]]=TRUE,_xlfn.IFS(AND(Tabla135[[#This Row],[No. de Control]]=1,Tabla135[[#This Row],[Desplazamiento en la Matriz]]="Probabilidad"),D1632-(D1632*Tabla135[[#This Row],[Valor del control]]),AND(Tabla135[[#This Row],[No. de Control]]&gt;1,Tabla135[[#This Row],[Desplazamiento en la Matriz]]="Probabilidad"),AB1631-(AB1631*Tabla135[[#This Row],[Valor del control]]),AND(Tabla135[[#This Row],[No. de Control]]=1,Tabla135[[#This Row],[Desplazamiento en la Matriz]]="Impacto"),D1632,AND(Tabla135[[#This Row],[No. de Control]]&gt;1,Tabla135[[#This Row],[Desplazamiento en la Matriz]]="Impacto"),AB1631),""),"")</f>
        <v/>
      </c>
      <c r="AC1632" s="310" t="str" cm="1">
        <f t="array" ref="AC1632">IFERROR(IF(Tabla135[[#This Row],[Registro diligenciado]]=TRUE,_xlfn.IFS(AND(Tabla135[[#This Row],[No. de Control]]=1,Tabla135[[#This Row],[Desplazamiento en la Matriz]]="Impacto"),E1632-(E1632*Tabla135[[#This Row],[Valor del control]]),AND(Tabla135[[#This Row],[No. de Control]]&gt;1,Tabla135[[#This Row],[Desplazamiento en la Matriz]]="Impacto"),AC1631-(AC1631*Tabla135[[#This Row],[Valor del control]]),AND(Tabla135[[#This Row],[No. de Control]]=1,Tabla135[[#This Row],[Desplazamiento en la Matriz]]="Probabilidad"),E1632,AND(Tabla135[[#This Row],[No. de Control]]&gt;1,Tabla135[[#This Row],[Desplazamiento en la Matriz]]="Probabilidad"),AC1631),""),"")</f>
        <v/>
      </c>
      <c r="AD1632" s="310">
        <f>IFERROR(_xlfn.MINIFS(Tabla135[Probabilidad residual],Tabla135[Id Riesgo],Tabla135[[#This Row],[Id Riesgo]]),"")</f>
        <v>0</v>
      </c>
      <c r="AE1632" s="310">
        <f>IFERROR(_xlfn.MINIFS(Tabla135[Impacto residual],Tabla135[Id Riesgo],Tabla135[[#This Row],[Id Riesgo]]),"")</f>
        <v>0</v>
      </c>
      <c r="AF1632" s="310" t="str" cm="1">
        <f t="array" ref="AF163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32" s="310" t="str" cm="1">
        <f t="array" ref="AG163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3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33" spans="6:34" ht="15" hidden="1" customHeight="1" x14ac:dyDescent="0.4">
      <c r="F1633" s="290"/>
      <c r="G1633" s="415" t="b">
        <f>_xlfn.XLOOKUP(F1633,Tabla13[Id Riesgo],Tabla13[Registro diligenciado],FALSE,1)</f>
        <v>0</v>
      </c>
      <c r="H1633" s="431" t="str">
        <f>IF(G1633,_xlfn.XLOOKUP(F1633,Tabla6[Id Riesgo],Tabla6[DESCRIPCIÓN DEL RIESGO],FALSE,1),"")</f>
        <v/>
      </c>
      <c r="I1633" s="431" t="e">
        <f>_xlfn.XLOOKUP(Tabla135[[#This Row],[Id Riesgo]],Tabla13[Id Riesgo],Tabla13[Probabilidad])</f>
        <v>#N/A</v>
      </c>
      <c r="J1633" s="431" t="str">
        <f>_xlfn.XLOOKUP(Tabla135[[#This Row],[Id Riesgo]],Tabla13[Id Riesgo],Tabla13[Porcentaje Impacto],"",1)</f>
        <v/>
      </c>
      <c r="K1633" s="311"/>
      <c r="L1633" s="314"/>
      <c r="M1633" s="314"/>
      <c r="N1633" s="314"/>
      <c r="O1633" s="295"/>
      <c r="P1633" s="314"/>
      <c r="Q1633" s="328" t="str">
        <f>_xlfn.TEXTJOIN(" ",TRUE,Tabla135[[#This Row],[Actividad - Acción ¿Qué?
Inicia con verbo]],Tabla135[[#This Row],[Complemento
(Observaciones o desviaciones)]])</f>
        <v/>
      </c>
      <c r="R1633" s="295"/>
      <c r="S1633" s="327" t="str">
        <f>_xlfn.XLOOKUP(Tabla135[[#This Row],[Tipo de control]],Tabla7[Tipo de control],Tabla7[Peso],"",1)</f>
        <v/>
      </c>
      <c r="T1633" s="290" t="str">
        <f>_xlfn.XLOOKUP(Tabla135[[#This Row],[Tipo de control]],Tabla7[Tipo de control],Tabla7[Afectación matriz],"",1)</f>
        <v/>
      </c>
      <c r="U1633" s="295"/>
      <c r="V1633" s="290" t="str">
        <f>_xlfn.XLOOKUP(Tabla135[[#This Row],[Implementación]],Tabla11[Implementación],Tabla11[Peso],"",1)</f>
        <v/>
      </c>
      <c r="W1633" s="295"/>
      <c r="X1633" s="295"/>
      <c r="Y1633" s="295"/>
      <c r="Z1633" s="295"/>
      <c r="AA1633" s="311" t="str">
        <f>IFERROR(Tabla135[[#This Row],[Peso del control]]+Tabla135[[#This Row],[Peso de la implementación]],"")</f>
        <v/>
      </c>
      <c r="AB1633" s="310" t="str" cm="1">
        <f t="array" ref="AB1633">IFERROR(IF(Tabla135[[#This Row],[Registro diligenciado]]=TRUE,_xlfn.IFS(AND(Tabla135[[#This Row],[No. de Control]]=1,Tabla135[[#This Row],[Desplazamiento en la Matriz]]="Probabilidad"),D1633-(D1633*Tabla135[[#This Row],[Valor del control]]),AND(Tabla135[[#This Row],[No. de Control]]&gt;1,Tabla135[[#This Row],[Desplazamiento en la Matriz]]="Probabilidad"),AB1632-(AB1632*Tabla135[[#This Row],[Valor del control]]),AND(Tabla135[[#This Row],[No. de Control]]=1,Tabla135[[#This Row],[Desplazamiento en la Matriz]]="Impacto"),D1633,AND(Tabla135[[#This Row],[No. de Control]]&gt;1,Tabla135[[#This Row],[Desplazamiento en la Matriz]]="Impacto"),AB1632),""),"")</f>
        <v/>
      </c>
      <c r="AC1633" s="310" t="str" cm="1">
        <f t="array" ref="AC1633">IFERROR(IF(Tabla135[[#This Row],[Registro diligenciado]]=TRUE,_xlfn.IFS(AND(Tabla135[[#This Row],[No. de Control]]=1,Tabla135[[#This Row],[Desplazamiento en la Matriz]]="Impacto"),E1633-(E1633*Tabla135[[#This Row],[Valor del control]]),AND(Tabla135[[#This Row],[No. de Control]]&gt;1,Tabla135[[#This Row],[Desplazamiento en la Matriz]]="Impacto"),AC1632-(AC1632*Tabla135[[#This Row],[Valor del control]]),AND(Tabla135[[#This Row],[No. de Control]]=1,Tabla135[[#This Row],[Desplazamiento en la Matriz]]="Probabilidad"),E1633,AND(Tabla135[[#This Row],[No. de Control]]&gt;1,Tabla135[[#This Row],[Desplazamiento en la Matriz]]="Probabilidad"),AC1632),""),"")</f>
        <v/>
      </c>
      <c r="AD1633" s="310">
        <f>IFERROR(_xlfn.MINIFS(Tabla135[Probabilidad residual],Tabla135[Id Riesgo],Tabla135[[#This Row],[Id Riesgo]]),"")</f>
        <v>0</v>
      </c>
      <c r="AE1633" s="310">
        <f>IFERROR(_xlfn.MINIFS(Tabla135[Impacto residual],Tabla135[Id Riesgo],Tabla135[[#This Row],[Id Riesgo]]),"")</f>
        <v>0</v>
      </c>
      <c r="AF1633" s="310" t="str" cm="1">
        <f t="array" ref="AF163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33" s="310" t="str" cm="1">
        <f t="array" ref="AG163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3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34" spans="6:34" ht="15" hidden="1" customHeight="1" x14ac:dyDescent="0.4">
      <c r="F1634" s="290"/>
      <c r="G1634" s="415" t="b">
        <f>_xlfn.XLOOKUP(F1634,Tabla13[Id Riesgo],Tabla13[Registro diligenciado],FALSE,1)</f>
        <v>0</v>
      </c>
      <c r="H1634" s="431" t="str">
        <f>IF(G1634,_xlfn.XLOOKUP(F1634,Tabla6[Id Riesgo],Tabla6[DESCRIPCIÓN DEL RIESGO],FALSE,1),"")</f>
        <v/>
      </c>
      <c r="I1634" s="431" t="e">
        <f>_xlfn.XLOOKUP(Tabla135[[#This Row],[Id Riesgo]],Tabla13[Id Riesgo],Tabla13[Probabilidad])</f>
        <v>#N/A</v>
      </c>
      <c r="J1634" s="431" t="str">
        <f>_xlfn.XLOOKUP(Tabla135[[#This Row],[Id Riesgo]],Tabla13[Id Riesgo],Tabla13[Porcentaje Impacto],"",1)</f>
        <v/>
      </c>
      <c r="K1634" s="311"/>
      <c r="L1634" s="314"/>
      <c r="M1634" s="314"/>
      <c r="N1634" s="314"/>
      <c r="O1634" s="295"/>
      <c r="P1634" s="314"/>
      <c r="Q1634" s="328" t="str">
        <f>_xlfn.TEXTJOIN(" ",TRUE,Tabla135[[#This Row],[Actividad - Acción ¿Qué?
Inicia con verbo]],Tabla135[[#This Row],[Complemento
(Observaciones o desviaciones)]])</f>
        <v/>
      </c>
      <c r="R1634" s="295"/>
      <c r="S1634" s="327" t="str">
        <f>_xlfn.XLOOKUP(Tabla135[[#This Row],[Tipo de control]],Tabla7[Tipo de control],Tabla7[Peso],"",1)</f>
        <v/>
      </c>
      <c r="T1634" s="290" t="str">
        <f>_xlfn.XLOOKUP(Tabla135[[#This Row],[Tipo de control]],Tabla7[Tipo de control],Tabla7[Afectación matriz],"",1)</f>
        <v/>
      </c>
      <c r="U1634" s="295"/>
      <c r="V1634" s="290" t="str">
        <f>_xlfn.XLOOKUP(Tabla135[[#This Row],[Implementación]],Tabla11[Implementación],Tabla11[Peso],"",1)</f>
        <v/>
      </c>
      <c r="W1634" s="295"/>
      <c r="X1634" s="295"/>
      <c r="Y1634" s="295"/>
      <c r="Z1634" s="295"/>
      <c r="AA1634" s="311" t="str">
        <f>IFERROR(Tabla135[[#This Row],[Peso del control]]+Tabla135[[#This Row],[Peso de la implementación]],"")</f>
        <v/>
      </c>
      <c r="AB1634" s="310" t="str" cm="1">
        <f t="array" ref="AB1634">IFERROR(IF(Tabla135[[#This Row],[Registro diligenciado]]=TRUE,_xlfn.IFS(AND(Tabla135[[#This Row],[No. de Control]]=1,Tabla135[[#This Row],[Desplazamiento en la Matriz]]="Probabilidad"),D1634-(D1634*Tabla135[[#This Row],[Valor del control]]),AND(Tabla135[[#This Row],[No. de Control]]&gt;1,Tabla135[[#This Row],[Desplazamiento en la Matriz]]="Probabilidad"),AB1633-(AB1633*Tabla135[[#This Row],[Valor del control]]),AND(Tabla135[[#This Row],[No. de Control]]=1,Tabla135[[#This Row],[Desplazamiento en la Matriz]]="Impacto"),D1634,AND(Tabla135[[#This Row],[No. de Control]]&gt;1,Tabla135[[#This Row],[Desplazamiento en la Matriz]]="Impacto"),AB1633),""),"")</f>
        <v/>
      </c>
      <c r="AC1634" s="310" t="str" cm="1">
        <f t="array" ref="AC1634">IFERROR(IF(Tabla135[[#This Row],[Registro diligenciado]]=TRUE,_xlfn.IFS(AND(Tabla135[[#This Row],[No. de Control]]=1,Tabla135[[#This Row],[Desplazamiento en la Matriz]]="Impacto"),E1634-(E1634*Tabla135[[#This Row],[Valor del control]]),AND(Tabla135[[#This Row],[No. de Control]]&gt;1,Tabla135[[#This Row],[Desplazamiento en la Matriz]]="Impacto"),AC1633-(AC1633*Tabla135[[#This Row],[Valor del control]]),AND(Tabla135[[#This Row],[No. de Control]]=1,Tabla135[[#This Row],[Desplazamiento en la Matriz]]="Probabilidad"),E1634,AND(Tabla135[[#This Row],[No. de Control]]&gt;1,Tabla135[[#This Row],[Desplazamiento en la Matriz]]="Probabilidad"),AC1633),""),"")</f>
        <v/>
      </c>
      <c r="AD1634" s="310">
        <f>IFERROR(_xlfn.MINIFS(Tabla135[Probabilidad residual],Tabla135[Id Riesgo],Tabla135[[#This Row],[Id Riesgo]]),"")</f>
        <v>0</v>
      </c>
      <c r="AE1634" s="310">
        <f>IFERROR(_xlfn.MINIFS(Tabla135[Impacto residual],Tabla135[Id Riesgo],Tabla135[[#This Row],[Id Riesgo]]),"")</f>
        <v>0</v>
      </c>
      <c r="AF1634" s="310" t="str" cm="1">
        <f t="array" ref="AF163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34" s="310" t="str" cm="1">
        <f t="array" ref="AG163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3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35" spans="6:34" ht="15" hidden="1" customHeight="1" x14ac:dyDescent="0.4">
      <c r="F1635" s="290"/>
      <c r="G1635" s="415" t="b">
        <f>_xlfn.XLOOKUP(F1635,Tabla13[Id Riesgo],Tabla13[Registro diligenciado],FALSE,1)</f>
        <v>0</v>
      </c>
      <c r="H1635" s="431" t="str">
        <f>IF(G1635,_xlfn.XLOOKUP(F1635,Tabla6[Id Riesgo],Tabla6[DESCRIPCIÓN DEL RIESGO],FALSE,1),"")</f>
        <v/>
      </c>
      <c r="I1635" s="431" t="e">
        <f>_xlfn.XLOOKUP(Tabla135[[#This Row],[Id Riesgo]],Tabla13[Id Riesgo],Tabla13[Probabilidad])</f>
        <v>#N/A</v>
      </c>
      <c r="J1635" s="431" t="str">
        <f>_xlfn.XLOOKUP(Tabla135[[#This Row],[Id Riesgo]],Tabla13[Id Riesgo],Tabla13[Porcentaje Impacto],"",1)</f>
        <v/>
      </c>
      <c r="K1635" s="311"/>
      <c r="L1635" s="314"/>
      <c r="M1635" s="314"/>
      <c r="N1635" s="314"/>
      <c r="O1635" s="295"/>
      <c r="P1635" s="314"/>
      <c r="Q1635" s="328" t="str">
        <f>_xlfn.TEXTJOIN(" ",TRUE,Tabla135[[#This Row],[Actividad - Acción ¿Qué?
Inicia con verbo]],Tabla135[[#This Row],[Complemento
(Observaciones o desviaciones)]])</f>
        <v/>
      </c>
      <c r="R1635" s="295"/>
      <c r="S1635" s="327" t="str">
        <f>_xlfn.XLOOKUP(Tabla135[[#This Row],[Tipo de control]],Tabla7[Tipo de control],Tabla7[Peso],"",1)</f>
        <v/>
      </c>
      <c r="T1635" s="290" t="str">
        <f>_xlfn.XLOOKUP(Tabla135[[#This Row],[Tipo de control]],Tabla7[Tipo de control],Tabla7[Afectación matriz],"",1)</f>
        <v/>
      </c>
      <c r="U1635" s="295"/>
      <c r="V1635" s="290" t="str">
        <f>_xlfn.XLOOKUP(Tabla135[[#This Row],[Implementación]],Tabla11[Implementación],Tabla11[Peso],"",1)</f>
        <v/>
      </c>
      <c r="W1635" s="295"/>
      <c r="X1635" s="295"/>
      <c r="Y1635" s="295"/>
      <c r="Z1635" s="295"/>
      <c r="AA1635" s="311" t="str">
        <f>IFERROR(Tabla135[[#This Row],[Peso del control]]+Tabla135[[#This Row],[Peso de la implementación]],"")</f>
        <v/>
      </c>
      <c r="AB1635" s="310" t="str" cm="1">
        <f t="array" ref="AB1635">IFERROR(IF(Tabla135[[#This Row],[Registro diligenciado]]=TRUE,_xlfn.IFS(AND(Tabla135[[#This Row],[No. de Control]]=1,Tabla135[[#This Row],[Desplazamiento en la Matriz]]="Probabilidad"),D1635-(D1635*Tabla135[[#This Row],[Valor del control]]),AND(Tabla135[[#This Row],[No. de Control]]&gt;1,Tabla135[[#This Row],[Desplazamiento en la Matriz]]="Probabilidad"),AB1634-(AB1634*Tabla135[[#This Row],[Valor del control]]),AND(Tabla135[[#This Row],[No. de Control]]=1,Tabla135[[#This Row],[Desplazamiento en la Matriz]]="Impacto"),D1635,AND(Tabla135[[#This Row],[No. de Control]]&gt;1,Tabla135[[#This Row],[Desplazamiento en la Matriz]]="Impacto"),AB1634),""),"")</f>
        <v/>
      </c>
      <c r="AC1635" s="310" t="str" cm="1">
        <f t="array" ref="AC1635">IFERROR(IF(Tabla135[[#This Row],[Registro diligenciado]]=TRUE,_xlfn.IFS(AND(Tabla135[[#This Row],[No. de Control]]=1,Tabla135[[#This Row],[Desplazamiento en la Matriz]]="Impacto"),E1635-(E1635*Tabla135[[#This Row],[Valor del control]]),AND(Tabla135[[#This Row],[No. de Control]]&gt;1,Tabla135[[#This Row],[Desplazamiento en la Matriz]]="Impacto"),AC1634-(AC1634*Tabla135[[#This Row],[Valor del control]]),AND(Tabla135[[#This Row],[No. de Control]]=1,Tabla135[[#This Row],[Desplazamiento en la Matriz]]="Probabilidad"),E1635,AND(Tabla135[[#This Row],[No. de Control]]&gt;1,Tabla135[[#This Row],[Desplazamiento en la Matriz]]="Probabilidad"),AC1634),""),"")</f>
        <v/>
      </c>
      <c r="AD1635" s="310">
        <f>IFERROR(_xlfn.MINIFS(Tabla135[Probabilidad residual],Tabla135[Id Riesgo],Tabla135[[#This Row],[Id Riesgo]]),"")</f>
        <v>0</v>
      </c>
      <c r="AE1635" s="310">
        <f>IFERROR(_xlfn.MINIFS(Tabla135[Impacto residual],Tabla135[Id Riesgo],Tabla135[[#This Row],[Id Riesgo]]),"")</f>
        <v>0</v>
      </c>
      <c r="AF1635" s="310" t="str" cm="1">
        <f t="array" ref="AF163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35" s="310" t="str" cm="1">
        <f t="array" ref="AG163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3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36" spans="6:34" ht="15" hidden="1" customHeight="1" x14ac:dyDescent="0.4">
      <c r="F1636" s="290"/>
      <c r="G1636" s="415" t="b">
        <f>_xlfn.XLOOKUP(F1636,Tabla13[Id Riesgo],Tabla13[Registro diligenciado],FALSE,1)</f>
        <v>0</v>
      </c>
      <c r="H1636" s="431" t="str">
        <f>IF(G1636,_xlfn.XLOOKUP(F1636,Tabla6[Id Riesgo],Tabla6[DESCRIPCIÓN DEL RIESGO],FALSE,1),"")</f>
        <v/>
      </c>
      <c r="I1636" s="431" t="e">
        <f>_xlfn.XLOOKUP(Tabla135[[#This Row],[Id Riesgo]],Tabla13[Id Riesgo],Tabla13[Probabilidad])</f>
        <v>#N/A</v>
      </c>
      <c r="J1636" s="431" t="str">
        <f>_xlfn.XLOOKUP(Tabla135[[#This Row],[Id Riesgo]],Tabla13[Id Riesgo],Tabla13[Porcentaje Impacto],"",1)</f>
        <v/>
      </c>
      <c r="K1636" s="311"/>
      <c r="L1636" s="314"/>
      <c r="M1636" s="314"/>
      <c r="N1636" s="314"/>
      <c r="O1636" s="295"/>
      <c r="P1636" s="314"/>
      <c r="Q1636" s="328" t="str">
        <f>_xlfn.TEXTJOIN(" ",TRUE,Tabla135[[#This Row],[Actividad - Acción ¿Qué?
Inicia con verbo]],Tabla135[[#This Row],[Complemento
(Observaciones o desviaciones)]])</f>
        <v/>
      </c>
      <c r="R1636" s="295"/>
      <c r="S1636" s="327" t="str">
        <f>_xlfn.XLOOKUP(Tabla135[[#This Row],[Tipo de control]],Tabla7[Tipo de control],Tabla7[Peso],"",1)</f>
        <v/>
      </c>
      <c r="T1636" s="290" t="str">
        <f>_xlfn.XLOOKUP(Tabla135[[#This Row],[Tipo de control]],Tabla7[Tipo de control],Tabla7[Afectación matriz],"",1)</f>
        <v/>
      </c>
      <c r="U1636" s="295"/>
      <c r="V1636" s="290" t="str">
        <f>_xlfn.XLOOKUP(Tabla135[[#This Row],[Implementación]],Tabla11[Implementación],Tabla11[Peso],"",1)</f>
        <v/>
      </c>
      <c r="W1636" s="295"/>
      <c r="X1636" s="295"/>
      <c r="Y1636" s="295"/>
      <c r="Z1636" s="295"/>
      <c r="AA1636" s="311" t="str">
        <f>IFERROR(Tabla135[[#This Row],[Peso del control]]+Tabla135[[#This Row],[Peso de la implementación]],"")</f>
        <v/>
      </c>
      <c r="AB1636" s="310" t="str" cm="1">
        <f t="array" ref="AB1636">IFERROR(IF(Tabla135[[#This Row],[Registro diligenciado]]=TRUE,_xlfn.IFS(AND(Tabla135[[#This Row],[No. de Control]]=1,Tabla135[[#This Row],[Desplazamiento en la Matriz]]="Probabilidad"),D1636-(D1636*Tabla135[[#This Row],[Valor del control]]),AND(Tabla135[[#This Row],[No. de Control]]&gt;1,Tabla135[[#This Row],[Desplazamiento en la Matriz]]="Probabilidad"),AB1635-(AB1635*Tabla135[[#This Row],[Valor del control]]),AND(Tabla135[[#This Row],[No. de Control]]=1,Tabla135[[#This Row],[Desplazamiento en la Matriz]]="Impacto"),D1636,AND(Tabla135[[#This Row],[No. de Control]]&gt;1,Tabla135[[#This Row],[Desplazamiento en la Matriz]]="Impacto"),AB1635),""),"")</f>
        <v/>
      </c>
      <c r="AC1636" s="310" t="str" cm="1">
        <f t="array" ref="AC1636">IFERROR(IF(Tabla135[[#This Row],[Registro diligenciado]]=TRUE,_xlfn.IFS(AND(Tabla135[[#This Row],[No. de Control]]=1,Tabla135[[#This Row],[Desplazamiento en la Matriz]]="Impacto"),E1636-(E1636*Tabla135[[#This Row],[Valor del control]]),AND(Tabla135[[#This Row],[No. de Control]]&gt;1,Tabla135[[#This Row],[Desplazamiento en la Matriz]]="Impacto"),AC1635-(AC1635*Tabla135[[#This Row],[Valor del control]]),AND(Tabla135[[#This Row],[No. de Control]]=1,Tabla135[[#This Row],[Desplazamiento en la Matriz]]="Probabilidad"),E1636,AND(Tabla135[[#This Row],[No. de Control]]&gt;1,Tabla135[[#This Row],[Desplazamiento en la Matriz]]="Probabilidad"),AC1635),""),"")</f>
        <v/>
      </c>
      <c r="AD1636" s="310">
        <f>IFERROR(_xlfn.MINIFS(Tabla135[Probabilidad residual],Tabla135[Id Riesgo],Tabla135[[#This Row],[Id Riesgo]]),"")</f>
        <v>0</v>
      </c>
      <c r="AE1636" s="310">
        <f>IFERROR(_xlfn.MINIFS(Tabla135[Impacto residual],Tabla135[Id Riesgo],Tabla135[[#This Row],[Id Riesgo]]),"")</f>
        <v>0</v>
      </c>
      <c r="AF1636" s="310" t="str" cm="1">
        <f t="array" ref="AF163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36" s="310" t="str" cm="1">
        <f t="array" ref="AG163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3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37" spans="6:34" ht="15" hidden="1" customHeight="1" x14ac:dyDescent="0.4">
      <c r="F1637" s="290"/>
      <c r="G1637" s="415" t="b">
        <f>_xlfn.XLOOKUP(F1637,Tabla13[Id Riesgo],Tabla13[Registro diligenciado],FALSE,1)</f>
        <v>0</v>
      </c>
      <c r="H1637" s="431" t="str">
        <f>IF(G1637,_xlfn.XLOOKUP(F1637,Tabla6[Id Riesgo],Tabla6[DESCRIPCIÓN DEL RIESGO],FALSE,1),"")</f>
        <v/>
      </c>
      <c r="I1637" s="431" t="e">
        <f>_xlfn.XLOOKUP(Tabla135[[#This Row],[Id Riesgo]],Tabla13[Id Riesgo],Tabla13[Probabilidad])</f>
        <v>#N/A</v>
      </c>
      <c r="J1637" s="431" t="str">
        <f>_xlfn.XLOOKUP(Tabla135[[#This Row],[Id Riesgo]],Tabla13[Id Riesgo],Tabla13[Porcentaje Impacto],"",1)</f>
        <v/>
      </c>
      <c r="K1637" s="311"/>
      <c r="L1637" s="314"/>
      <c r="M1637" s="314"/>
      <c r="N1637" s="314"/>
      <c r="O1637" s="295"/>
      <c r="P1637" s="314"/>
      <c r="Q1637" s="328" t="str">
        <f>_xlfn.TEXTJOIN(" ",TRUE,Tabla135[[#This Row],[Actividad - Acción ¿Qué?
Inicia con verbo]],Tabla135[[#This Row],[Complemento
(Observaciones o desviaciones)]])</f>
        <v/>
      </c>
      <c r="R1637" s="295"/>
      <c r="S1637" s="327" t="str">
        <f>_xlfn.XLOOKUP(Tabla135[[#This Row],[Tipo de control]],Tabla7[Tipo de control],Tabla7[Peso],"",1)</f>
        <v/>
      </c>
      <c r="T1637" s="290" t="str">
        <f>_xlfn.XLOOKUP(Tabla135[[#This Row],[Tipo de control]],Tabla7[Tipo de control],Tabla7[Afectación matriz],"",1)</f>
        <v/>
      </c>
      <c r="U1637" s="295"/>
      <c r="V1637" s="290" t="str">
        <f>_xlfn.XLOOKUP(Tabla135[[#This Row],[Implementación]],Tabla11[Implementación],Tabla11[Peso],"",1)</f>
        <v/>
      </c>
      <c r="W1637" s="295"/>
      <c r="X1637" s="295"/>
      <c r="Y1637" s="295"/>
      <c r="Z1637" s="295"/>
      <c r="AA1637" s="311" t="str">
        <f>IFERROR(Tabla135[[#This Row],[Peso del control]]+Tabla135[[#This Row],[Peso de la implementación]],"")</f>
        <v/>
      </c>
      <c r="AB1637" s="310" t="str" cm="1">
        <f t="array" ref="AB1637">IFERROR(IF(Tabla135[[#This Row],[Registro diligenciado]]=TRUE,_xlfn.IFS(AND(Tabla135[[#This Row],[No. de Control]]=1,Tabla135[[#This Row],[Desplazamiento en la Matriz]]="Probabilidad"),D1637-(D1637*Tabla135[[#This Row],[Valor del control]]),AND(Tabla135[[#This Row],[No. de Control]]&gt;1,Tabla135[[#This Row],[Desplazamiento en la Matriz]]="Probabilidad"),AB1636-(AB1636*Tabla135[[#This Row],[Valor del control]]),AND(Tabla135[[#This Row],[No. de Control]]=1,Tabla135[[#This Row],[Desplazamiento en la Matriz]]="Impacto"),D1637,AND(Tabla135[[#This Row],[No. de Control]]&gt;1,Tabla135[[#This Row],[Desplazamiento en la Matriz]]="Impacto"),AB1636),""),"")</f>
        <v/>
      </c>
      <c r="AC1637" s="310" t="str" cm="1">
        <f t="array" ref="AC1637">IFERROR(IF(Tabla135[[#This Row],[Registro diligenciado]]=TRUE,_xlfn.IFS(AND(Tabla135[[#This Row],[No. de Control]]=1,Tabla135[[#This Row],[Desplazamiento en la Matriz]]="Impacto"),E1637-(E1637*Tabla135[[#This Row],[Valor del control]]),AND(Tabla135[[#This Row],[No. de Control]]&gt;1,Tabla135[[#This Row],[Desplazamiento en la Matriz]]="Impacto"),AC1636-(AC1636*Tabla135[[#This Row],[Valor del control]]),AND(Tabla135[[#This Row],[No. de Control]]=1,Tabla135[[#This Row],[Desplazamiento en la Matriz]]="Probabilidad"),E1637,AND(Tabla135[[#This Row],[No. de Control]]&gt;1,Tabla135[[#This Row],[Desplazamiento en la Matriz]]="Probabilidad"),AC1636),""),"")</f>
        <v/>
      </c>
      <c r="AD1637" s="310">
        <f>IFERROR(_xlfn.MINIFS(Tabla135[Probabilidad residual],Tabla135[Id Riesgo],Tabla135[[#This Row],[Id Riesgo]]),"")</f>
        <v>0</v>
      </c>
      <c r="AE1637" s="310">
        <f>IFERROR(_xlfn.MINIFS(Tabla135[Impacto residual],Tabla135[Id Riesgo],Tabla135[[#This Row],[Id Riesgo]]),"")</f>
        <v>0</v>
      </c>
      <c r="AF1637" s="310" t="str" cm="1">
        <f t="array" ref="AF163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37" s="310" t="str" cm="1">
        <f t="array" ref="AG163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3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38" spans="6:34" ht="15" hidden="1" customHeight="1" x14ac:dyDescent="0.4">
      <c r="F1638" s="290"/>
      <c r="G1638" s="415" t="b">
        <f>_xlfn.XLOOKUP(F1638,Tabla13[Id Riesgo],Tabla13[Registro diligenciado],FALSE,1)</f>
        <v>0</v>
      </c>
      <c r="H1638" s="431" t="str">
        <f>IF(G1638,_xlfn.XLOOKUP(F1638,Tabla6[Id Riesgo],Tabla6[DESCRIPCIÓN DEL RIESGO],FALSE,1),"")</f>
        <v/>
      </c>
      <c r="I1638" s="431" t="e">
        <f>_xlfn.XLOOKUP(Tabla135[[#This Row],[Id Riesgo]],Tabla13[Id Riesgo],Tabla13[Probabilidad])</f>
        <v>#N/A</v>
      </c>
      <c r="J1638" s="431" t="str">
        <f>_xlfn.XLOOKUP(Tabla135[[#This Row],[Id Riesgo]],Tabla13[Id Riesgo],Tabla13[Porcentaje Impacto],"",1)</f>
        <v/>
      </c>
      <c r="K1638" s="311"/>
      <c r="L1638" s="314"/>
      <c r="M1638" s="314"/>
      <c r="N1638" s="314"/>
      <c r="O1638" s="295"/>
      <c r="P1638" s="314"/>
      <c r="Q1638" s="328" t="str">
        <f>_xlfn.TEXTJOIN(" ",TRUE,Tabla135[[#This Row],[Actividad - Acción ¿Qué?
Inicia con verbo]],Tabla135[[#This Row],[Complemento
(Observaciones o desviaciones)]])</f>
        <v/>
      </c>
      <c r="R1638" s="295"/>
      <c r="S1638" s="327" t="str">
        <f>_xlfn.XLOOKUP(Tabla135[[#This Row],[Tipo de control]],Tabla7[Tipo de control],Tabla7[Peso],"",1)</f>
        <v/>
      </c>
      <c r="T1638" s="290" t="str">
        <f>_xlfn.XLOOKUP(Tabla135[[#This Row],[Tipo de control]],Tabla7[Tipo de control],Tabla7[Afectación matriz],"",1)</f>
        <v/>
      </c>
      <c r="U1638" s="295"/>
      <c r="V1638" s="290" t="str">
        <f>_xlfn.XLOOKUP(Tabla135[[#This Row],[Implementación]],Tabla11[Implementación],Tabla11[Peso],"",1)</f>
        <v/>
      </c>
      <c r="W1638" s="295"/>
      <c r="X1638" s="295"/>
      <c r="Y1638" s="295"/>
      <c r="Z1638" s="295"/>
      <c r="AA1638" s="311" t="str">
        <f>IFERROR(Tabla135[[#This Row],[Peso del control]]+Tabla135[[#This Row],[Peso de la implementación]],"")</f>
        <v/>
      </c>
      <c r="AB1638" s="310" t="str" cm="1">
        <f t="array" ref="AB1638">IFERROR(IF(Tabla135[[#This Row],[Registro diligenciado]]=TRUE,_xlfn.IFS(AND(Tabla135[[#This Row],[No. de Control]]=1,Tabla135[[#This Row],[Desplazamiento en la Matriz]]="Probabilidad"),D1638-(D1638*Tabla135[[#This Row],[Valor del control]]),AND(Tabla135[[#This Row],[No. de Control]]&gt;1,Tabla135[[#This Row],[Desplazamiento en la Matriz]]="Probabilidad"),AB1637-(AB1637*Tabla135[[#This Row],[Valor del control]]),AND(Tabla135[[#This Row],[No. de Control]]=1,Tabla135[[#This Row],[Desplazamiento en la Matriz]]="Impacto"),D1638,AND(Tabla135[[#This Row],[No. de Control]]&gt;1,Tabla135[[#This Row],[Desplazamiento en la Matriz]]="Impacto"),AB1637),""),"")</f>
        <v/>
      </c>
      <c r="AC1638" s="310" t="str" cm="1">
        <f t="array" ref="AC1638">IFERROR(IF(Tabla135[[#This Row],[Registro diligenciado]]=TRUE,_xlfn.IFS(AND(Tabla135[[#This Row],[No. de Control]]=1,Tabla135[[#This Row],[Desplazamiento en la Matriz]]="Impacto"),E1638-(E1638*Tabla135[[#This Row],[Valor del control]]),AND(Tabla135[[#This Row],[No. de Control]]&gt;1,Tabla135[[#This Row],[Desplazamiento en la Matriz]]="Impacto"),AC1637-(AC1637*Tabla135[[#This Row],[Valor del control]]),AND(Tabla135[[#This Row],[No. de Control]]=1,Tabla135[[#This Row],[Desplazamiento en la Matriz]]="Probabilidad"),E1638,AND(Tabla135[[#This Row],[No. de Control]]&gt;1,Tabla135[[#This Row],[Desplazamiento en la Matriz]]="Probabilidad"),AC1637),""),"")</f>
        <v/>
      </c>
      <c r="AD1638" s="310">
        <f>IFERROR(_xlfn.MINIFS(Tabla135[Probabilidad residual],Tabla135[Id Riesgo],Tabla135[[#This Row],[Id Riesgo]]),"")</f>
        <v>0</v>
      </c>
      <c r="AE1638" s="310">
        <f>IFERROR(_xlfn.MINIFS(Tabla135[Impacto residual],Tabla135[Id Riesgo],Tabla135[[#This Row],[Id Riesgo]]),"")</f>
        <v>0</v>
      </c>
      <c r="AF1638" s="310" t="str" cm="1">
        <f t="array" ref="AF163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38" s="310" t="str" cm="1">
        <f t="array" ref="AG163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3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39" spans="6:34" ht="15" hidden="1" customHeight="1" x14ac:dyDescent="0.4">
      <c r="F1639" s="290"/>
      <c r="G1639" s="415" t="b">
        <f>_xlfn.XLOOKUP(F1639,Tabla13[Id Riesgo],Tabla13[Registro diligenciado],FALSE,1)</f>
        <v>0</v>
      </c>
      <c r="H1639" s="431" t="str">
        <f>IF(G1639,_xlfn.XLOOKUP(F1639,Tabla6[Id Riesgo],Tabla6[DESCRIPCIÓN DEL RIESGO],FALSE,1),"")</f>
        <v/>
      </c>
      <c r="I1639" s="431" t="e">
        <f>_xlfn.XLOOKUP(Tabla135[[#This Row],[Id Riesgo]],Tabla13[Id Riesgo],Tabla13[Probabilidad])</f>
        <v>#N/A</v>
      </c>
      <c r="J1639" s="431" t="str">
        <f>_xlfn.XLOOKUP(Tabla135[[#This Row],[Id Riesgo]],Tabla13[Id Riesgo],Tabla13[Porcentaje Impacto],"",1)</f>
        <v/>
      </c>
      <c r="K1639" s="311"/>
      <c r="L1639" s="314"/>
      <c r="M1639" s="314"/>
      <c r="N1639" s="314"/>
      <c r="O1639" s="295"/>
      <c r="P1639" s="314"/>
      <c r="Q1639" s="328" t="str">
        <f>_xlfn.TEXTJOIN(" ",TRUE,Tabla135[[#This Row],[Actividad - Acción ¿Qué?
Inicia con verbo]],Tabla135[[#This Row],[Complemento
(Observaciones o desviaciones)]])</f>
        <v/>
      </c>
      <c r="R1639" s="295"/>
      <c r="S1639" s="327" t="str">
        <f>_xlfn.XLOOKUP(Tabla135[[#This Row],[Tipo de control]],Tabla7[Tipo de control],Tabla7[Peso],"",1)</f>
        <v/>
      </c>
      <c r="T1639" s="290" t="str">
        <f>_xlfn.XLOOKUP(Tabla135[[#This Row],[Tipo de control]],Tabla7[Tipo de control],Tabla7[Afectación matriz],"",1)</f>
        <v/>
      </c>
      <c r="U1639" s="295"/>
      <c r="V1639" s="290" t="str">
        <f>_xlfn.XLOOKUP(Tabla135[[#This Row],[Implementación]],Tabla11[Implementación],Tabla11[Peso],"",1)</f>
        <v/>
      </c>
      <c r="W1639" s="295"/>
      <c r="X1639" s="295"/>
      <c r="Y1639" s="295"/>
      <c r="Z1639" s="295"/>
      <c r="AA1639" s="311" t="str">
        <f>IFERROR(Tabla135[[#This Row],[Peso del control]]+Tabla135[[#This Row],[Peso de la implementación]],"")</f>
        <v/>
      </c>
      <c r="AB1639" s="310" t="str" cm="1">
        <f t="array" ref="AB1639">IFERROR(IF(Tabla135[[#This Row],[Registro diligenciado]]=TRUE,_xlfn.IFS(AND(Tabla135[[#This Row],[No. de Control]]=1,Tabla135[[#This Row],[Desplazamiento en la Matriz]]="Probabilidad"),D1639-(D1639*Tabla135[[#This Row],[Valor del control]]),AND(Tabla135[[#This Row],[No. de Control]]&gt;1,Tabla135[[#This Row],[Desplazamiento en la Matriz]]="Probabilidad"),AB1638-(AB1638*Tabla135[[#This Row],[Valor del control]]),AND(Tabla135[[#This Row],[No. de Control]]=1,Tabla135[[#This Row],[Desplazamiento en la Matriz]]="Impacto"),D1639,AND(Tabla135[[#This Row],[No. de Control]]&gt;1,Tabla135[[#This Row],[Desplazamiento en la Matriz]]="Impacto"),AB1638),""),"")</f>
        <v/>
      </c>
      <c r="AC1639" s="310" t="str" cm="1">
        <f t="array" ref="AC1639">IFERROR(IF(Tabla135[[#This Row],[Registro diligenciado]]=TRUE,_xlfn.IFS(AND(Tabla135[[#This Row],[No. de Control]]=1,Tabla135[[#This Row],[Desplazamiento en la Matriz]]="Impacto"),E1639-(E1639*Tabla135[[#This Row],[Valor del control]]),AND(Tabla135[[#This Row],[No. de Control]]&gt;1,Tabla135[[#This Row],[Desplazamiento en la Matriz]]="Impacto"),AC1638-(AC1638*Tabla135[[#This Row],[Valor del control]]),AND(Tabla135[[#This Row],[No. de Control]]=1,Tabla135[[#This Row],[Desplazamiento en la Matriz]]="Probabilidad"),E1639,AND(Tabla135[[#This Row],[No. de Control]]&gt;1,Tabla135[[#This Row],[Desplazamiento en la Matriz]]="Probabilidad"),AC1638),""),"")</f>
        <v/>
      </c>
      <c r="AD1639" s="310">
        <f>IFERROR(_xlfn.MINIFS(Tabla135[Probabilidad residual],Tabla135[Id Riesgo],Tabla135[[#This Row],[Id Riesgo]]),"")</f>
        <v>0</v>
      </c>
      <c r="AE1639" s="310">
        <f>IFERROR(_xlfn.MINIFS(Tabla135[Impacto residual],Tabla135[Id Riesgo],Tabla135[[#This Row],[Id Riesgo]]),"")</f>
        <v>0</v>
      </c>
      <c r="AF1639" s="310" t="str" cm="1">
        <f t="array" ref="AF163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39" s="310" t="str" cm="1">
        <f t="array" ref="AG163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3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40" spans="6:34" ht="15" hidden="1" customHeight="1" x14ac:dyDescent="0.4">
      <c r="F1640" s="290"/>
      <c r="G1640" s="415" t="b">
        <f>_xlfn.XLOOKUP(F1640,Tabla13[Id Riesgo],Tabla13[Registro diligenciado],FALSE,1)</f>
        <v>0</v>
      </c>
      <c r="H1640" s="431" t="str">
        <f>IF(G1640,_xlfn.XLOOKUP(F1640,Tabla6[Id Riesgo],Tabla6[DESCRIPCIÓN DEL RIESGO],FALSE,1),"")</f>
        <v/>
      </c>
      <c r="I1640" s="431" t="e">
        <f>_xlfn.XLOOKUP(Tabla135[[#This Row],[Id Riesgo]],Tabla13[Id Riesgo],Tabla13[Probabilidad])</f>
        <v>#N/A</v>
      </c>
      <c r="J1640" s="431" t="str">
        <f>_xlfn.XLOOKUP(Tabla135[[#This Row],[Id Riesgo]],Tabla13[Id Riesgo],Tabla13[Porcentaje Impacto],"",1)</f>
        <v/>
      </c>
      <c r="K1640" s="311"/>
      <c r="L1640" s="314"/>
      <c r="M1640" s="314"/>
      <c r="N1640" s="314"/>
      <c r="O1640" s="295"/>
      <c r="P1640" s="314"/>
      <c r="Q1640" s="328" t="str">
        <f>_xlfn.TEXTJOIN(" ",TRUE,Tabla135[[#This Row],[Actividad - Acción ¿Qué?
Inicia con verbo]],Tabla135[[#This Row],[Complemento
(Observaciones o desviaciones)]])</f>
        <v/>
      </c>
      <c r="R1640" s="295"/>
      <c r="S1640" s="327" t="str">
        <f>_xlfn.XLOOKUP(Tabla135[[#This Row],[Tipo de control]],Tabla7[Tipo de control],Tabla7[Peso],"",1)</f>
        <v/>
      </c>
      <c r="T1640" s="290" t="str">
        <f>_xlfn.XLOOKUP(Tabla135[[#This Row],[Tipo de control]],Tabla7[Tipo de control],Tabla7[Afectación matriz],"",1)</f>
        <v/>
      </c>
      <c r="U1640" s="295"/>
      <c r="V1640" s="290" t="str">
        <f>_xlfn.XLOOKUP(Tabla135[[#This Row],[Implementación]],Tabla11[Implementación],Tabla11[Peso],"",1)</f>
        <v/>
      </c>
      <c r="W1640" s="295"/>
      <c r="X1640" s="295"/>
      <c r="Y1640" s="295"/>
      <c r="Z1640" s="295"/>
      <c r="AA1640" s="311" t="str">
        <f>IFERROR(Tabla135[[#This Row],[Peso del control]]+Tabla135[[#This Row],[Peso de la implementación]],"")</f>
        <v/>
      </c>
      <c r="AB1640" s="310" t="str" cm="1">
        <f t="array" ref="AB1640">IFERROR(IF(Tabla135[[#This Row],[Registro diligenciado]]=TRUE,_xlfn.IFS(AND(Tabla135[[#This Row],[No. de Control]]=1,Tabla135[[#This Row],[Desplazamiento en la Matriz]]="Probabilidad"),D1640-(D1640*Tabla135[[#This Row],[Valor del control]]),AND(Tabla135[[#This Row],[No. de Control]]&gt;1,Tabla135[[#This Row],[Desplazamiento en la Matriz]]="Probabilidad"),AB1639-(AB1639*Tabla135[[#This Row],[Valor del control]]),AND(Tabla135[[#This Row],[No. de Control]]=1,Tabla135[[#This Row],[Desplazamiento en la Matriz]]="Impacto"),D1640,AND(Tabla135[[#This Row],[No. de Control]]&gt;1,Tabla135[[#This Row],[Desplazamiento en la Matriz]]="Impacto"),AB1639),""),"")</f>
        <v/>
      </c>
      <c r="AC1640" s="310" t="str" cm="1">
        <f t="array" ref="AC1640">IFERROR(IF(Tabla135[[#This Row],[Registro diligenciado]]=TRUE,_xlfn.IFS(AND(Tabla135[[#This Row],[No. de Control]]=1,Tabla135[[#This Row],[Desplazamiento en la Matriz]]="Impacto"),E1640-(E1640*Tabla135[[#This Row],[Valor del control]]),AND(Tabla135[[#This Row],[No. de Control]]&gt;1,Tabla135[[#This Row],[Desplazamiento en la Matriz]]="Impacto"),AC1639-(AC1639*Tabla135[[#This Row],[Valor del control]]),AND(Tabla135[[#This Row],[No. de Control]]=1,Tabla135[[#This Row],[Desplazamiento en la Matriz]]="Probabilidad"),E1640,AND(Tabla135[[#This Row],[No. de Control]]&gt;1,Tabla135[[#This Row],[Desplazamiento en la Matriz]]="Probabilidad"),AC1639),""),"")</f>
        <v/>
      </c>
      <c r="AD1640" s="310">
        <f>IFERROR(_xlfn.MINIFS(Tabla135[Probabilidad residual],Tabla135[Id Riesgo],Tabla135[[#This Row],[Id Riesgo]]),"")</f>
        <v>0</v>
      </c>
      <c r="AE1640" s="310">
        <f>IFERROR(_xlfn.MINIFS(Tabla135[Impacto residual],Tabla135[Id Riesgo],Tabla135[[#This Row],[Id Riesgo]]),"")</f>
        <v>0</v>
      </c>
      <c r="AF1640" s="310" t="str" cm="1">
        <f t="array" ref="AF164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40" s="310" t="str" cm="1">
        <f t="array" ref="AG164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4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41" spans="6:34" ht="15" hidden="1" customHeight="1" x14ac:dyDescent="0.4">
      <c r="F1641" s="290"/>
      <c r="G1641" s="415" t="b">
        <f>_xlfn.XLOOKUP(F1641,Tabla13[Id Riesgo],Tabla13[Registro diligenciado],FALSE,1)</f>
        <v>0</v>
      </c>
      <c r="H1641" s="431" t="str">
        <f>IF(G1641,_xlfn.XLOOKUP(F1641,Tabla6[Id Riesgo],Tabla6[DESCRIPCIÓN DEL RIESGO],FALSE,1),"")</f>
        <v/>
      </c>
      <c r="I1641" s="431" t="e">
        <f>_xlfn.XLOOKUP(Tabla135[[#This Row],[Id Riesgo]],Tabla13[Id Riesgo],Tabla13[Probabilidad])</f>
        <v>#N/A</v>
      </c>
      <c r="J1641" s="431" t="str">
        <f>_xlfn.XLOOKUP(Tabla135[[#This Row],[Id Riesgo]],Tabla13[Id Riesgo],Tabla13[Porcentaje Impacto],"",1)</f>
        <v/>
      </c>
      <c r="K1641" s="311"/>
      <c r="L1641" s="314"/>
      <c r="M1641" s="314"/>
      <c r="N1641" s="314"/>
      <c r="O1641" s="295"/>
      <c r="P1641" s="314"/>
      <c r="Q1641" s="328" t="str">
        <f>_xlfn.TEXTJOIN(" ",TRUE,Tabla135[[#This Row],[Actividad - Acción ¿Qué?
Inicia con verbo]],Tabla135[[#This Row],[Complemento
(Observaciones o desviaciones)]])</f>
        <v/>
      </c>
      <c r="R1641" s="295"/>
      <c r="S1641" s="327" t="str">
        <f>_xlfn.XLOOKUP(Tabla135[[#This Row],[Tipo de control]],Tabla7[Tipo de control],Tabla7[Peso],"",1)</f>
        <v/>
      </c>
      <c r="T1641" s="290" t="str">
        <f>_xlfn.XLOOKUP(Tabla135[[#This Row],[Tipo de control]],Tabla7[Tipo de control],Tabla7[Afectación matriz],"",1)</f>
        <v/>
      </c>
      <c r="U1641" s="295"/>
      <c r="V1641" s="290" t="str">
        <f>_xlfn.XLOOKUP(Tabla135[[#This Row],[Implementación]],Tabla11[Implementación],Tabla11[Peso],"",1)</f>
        <v/>
      </c>
      <c r="W1641" s="295"/>
      <c r="X1641" s="295"/>
      <c r="Y1641" s="295"/>
      <c r="Z1641" s="295"/>
      <c r="AA1641" s="311" t="str">
        <f>IFERROR(Tabla135[[#This Row],[Peso del control]]+Tabla135[[#This Row],[Peso de la implementación]],"")</f>
        <v/>
      </c>
      <c r="AB1641" s="310" t="str" cm="1">
        <f t="array" ref="AB1641">IFERROR(IF(Tabla135[[#This Row],[Registro diligenciado]]=TRUE,_xlfn.IFS(AND(Tabla135[[#This Row],[No. de Control]]=1,Tabla135[[#This Row],[Desplazamiento en la Matriz]]="Probabilidad"),D1641-(D1641*Tabla135[[#This Row],[Valor del control]]),AND(Tabla135[[#This Row],[No. de Control]]&gt;1,Tabla135[[#This Row],[Desplazamiento en la Matriz]]="Probabilidad"),AB1640-(AB1640*Tabla135[[#This Row],[Valor del control]]),AND(Tabla135[[#This Row],[No. de Control]]=1,Tabla135[[#This Row],[Desplazamiento en la Matriz]]="Impacto"),D1641,AND(Tabla135[[#This Row],[No. de Control]]&gt;1,Tabla135[[#This Row],[Desplazamiento en la Matriz]]="Impacto"),AB1640),""),"")</f>
        <v/>
      </c>
      <c r="AC1641" s="310" t="str" cm="1">
        <f t="array" ref="AC1641">IFERROR(IF(Tabla135[[#This Row],[Registro diligenciado]]=TRUE,_xlfn.IFS(AND(Tabla135[[#This Row],[No. de Control]]=1,Tabla135[[#This Row],[Desplazamiento en la Matriz]]="Impacto"),E1641-(E1641*Tabla135[[#This Row],[Valor del control]]),AND(Tabla135[[#This Row],[No. de Control]]&gt;1,Tabla135[[#This Row],[Desplazamiento en la Matriz]]="Impacto"),AC1640-(AC1640*Tabla135[[#This Row],[Valor del control]]),AND(Tabla135[[#This Row],[No. de Control]]=1,Tabla135[[#This Row],[Desplazamiento en la Matriz]]="Probabilidad"),E1641,AND(Tabla135[[#This Row],[No. de Control]]&gt;1,Tabla135[[#This Row],[Desplazamiento en la Matriz]]="Probabilidad"),AC1640),""),"")</f>
        <v/>
      </c>
      <c r="AD1641" s="310">
        <f>IFERROR(_xlfn.MINIFS(Tabla135[Probabilidad residual],Tabla135[Id Riesgo],Tabla135[[#This Row],[Id Riesgo]]),"")</f>
        <v>0</v>
      </c>
      <c r="AE1641" s="310">
        <f>IFERROR(_xlfn.MINIFS(Tabla135[Impacto residual],Tabla135[Id Riesgo],Tabla135[[#This Row],[Id Riesgo]]),"")</f>
        <v>0</v>
      </c>
      <c r="AF1641" s="310" t="str" cm="1">
        <f t="array" ref="AF164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41" s="310" t="str" cm="1">
        <f t="array" ref="AG164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4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42" spans="6:34" ht="15" hidden="1" customHeight="1" x14ac:dyDescent="0.4">
      <c r="F1642" s="290"/>
      <c r="G1642" s="415" t="b">
        <f>_xlfn.XLOOKUP(F1642,Tabla13[Id Riesgo],Tabla13[Registro diligenciado],FALSE,1)</f>
        <v>0</v>
      </c>
      <c r="H1642" s="431" t="str">
        <f>IF(G1642,_xlfn.XLOOKUP(F1642,Tabla6[Id Riesgo],Tabla6[DESCRIPCIÓN DEL RIESGO],FALSE,1),"")</f>
        <v/>
      </c>
      <c r="I1642" s="431" t="e">
        <f>_xlfn.XLOOKUP(Tabla135[[#This Row],[Id Riesgo]],Tabla13[Id Riesgo],Tabla13[Probabilidad])</f>
        <v>#N/A</v>
      </c>
      <c r="J1642" s="431" t="str">
        <f>_xlfn.XLOOKUP(Tabla135[[#This Row],[Id Riesgo]],Tabla13[Id Riesgo],Tabla13[Porcentaje Impacto],"",1)</f>
        <v/>
      </c>
      <c r="K1642" s="311"/>
      <c r="L1642" s="314"/>
      <c r="M1642" s="314"/>
      <c r="N1642" s="314"/>
      <c r="O1642" s="295"/>
      <c r="P1642" s="314"/>
      <c r="Q1642" s="328" t="str">
        <f>_xlfn.TEXTJOIN(" ",TRUE,Tabla135[[#This Row],[Actividad - Acción ¿Qué?
Inicia con verbo]],Tabla135[[#This Row],[Complemento
(Observaciones o desviaciones)]])</f>
        <v/>
      </c>
      <c r="R1642" s="295"/>
      <c r="S1642" s="327" t="str">
        <f>_xlfn.XLOOKUP(Tabla135[[#This Row],[Tipo de control]],Tabla7[Tipo de control],Tabla7[Peso],"",1)</f>
        <v/>
      </c>
      <c r="T1642" s="290" t="str">
        <f>_xlfn.XLOOKUP(Tabla135[[#This Row],[Tipo de control]],Tabla7[Tipo de control],Tabla7[Afectación matriz],"",1)</f>
        <v/>
      </c>
      <c r="U1642" s="295"/>
      <c r="V1642" s="290" t="str">
        <f>_xlfn.XLOOKUP(Tabla135[[#This Row],[Implementación]],Tabla11[Implementación],Tabla11[Peso],"",1)</f>
        <v/>
      </c>
      <c r="W1642" s="295"/>
      <c r="X1642" s="295"/>
      <c r="Y1642" s="295"/>
      <c r="Z1642" s="295"/>
      <c r="AA1642" s="311" t="str">
        <f>IFERROR(Tabla135[[#This Row],[Peso del control]]+Tabla135[[#This Row],[Peso de la implementación]],"")</f>
        <v/>
      </c>
      <c r="AB1642" s="310" t="str" cm="1">
        <f t="array" ref="AB1642">IFERROR(IF(Tabla135[[#This Row],[Registro diligenciado]]=TRUE,_xlfn.IFS(AND(Tabla135[[#This Row],[No. de Control]]=1,Tabla135[[#This Row],[Desplazamiento en la Matriz]]="Probabilidad"),D1642-(D1642*Tabla135[[#This Row],[Valor del control]]),AND(Tabla135[[#This Row],[No. de Control]]&gt;1,Tabla135[[#This Row],[Desplazamiento en la Matriz]]="Probabilidad"),AB1641-(AB1641*Tabla135[[#This Row],[Valor del control]]),AND(Tabla135[[#This Row],[No. de Control]]=1,Tabla135[[#This Row],[Desplazamiento en la Matriz]]="Impacto"),D1642,AND(Tabla135[[#This Row],[No. de Control]]&gt;1,Tabla135[[#This Row],[Desplazamiento en la Matriz]]="Impacto"),AB1641),""),"")</f>
        <v/>
      </c>
      <c r="AC1642" s="310" t="str" cm="1">
        <f t="array" ref="AC1642">IFERROR(IF(Tabla135[[#This Row],[Registro diligenciado]]=TRUE,_xlfn.IFS(AND(Tabla135[[#This Row],[No. de Control]]=1,Tabla135[[#This Row],[Desplazamiento en la Matriz]]="Impacto"),E1642-(E1642*Tabla135[[#This Row],[Valor del control]]),AND(Tabla135[[#This Row],[No. de Control]]&gt;1,Tabla135[[#This Row],[Desplazamiento en la Matriz]]="Impacto"),AC1641-(AC1641*Tabla135[[#This Row],[Valor del control]]),AND(Tabla135[[#This Row],[No. de Control]]=1,Tabla135[[#This Row],[Desplazamiento en la Matriz]]="Probabilidad"),E1642,AND(Tabla135[[#This Row],[No. de Control]]&gt;1,Tabla135[[#This Row],[Desplazamiento en la Matriz]]="Probabilidad"),AC1641),""),"")</f>
        <v/>
      </c>
      <c r="AD1642" s="310">
        <f>IFERROR(_xlfn.MINIFS(Tabla135[Probabilidad residual],Tabla135[Id Riesgo],Tabla135[[#This Row],[Id Riesgo]]),"")</f>
        <v>0</v>
      </c>
      <c r="AE1642" s="310">
        <f>IFERROR(_xlfn.MINIFS(Tabla135[Impacto residual],Tabla135[Id Riesgo],Tabla135[[#This Row],[Id Riesgo]]),"")</f>
        <v>0</v>
      </c>
      <c r="AF1642" s="310" t="str" cm="1">
        <f t="array" ref="AF164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42" s="310" t="str" cm="1">
        <f t="array" ref="AG164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4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43" spans="6:34" ht="15" hidden="1" customHeight="1" x14ac:dyDescent="0.4">
      <c r="F1643" s="290"/>
      <c r="G1643" s="415" t="b">
        <f>_xlfn.XLOOKUP(F1643,Tabla13[Id Riesgo],Tabla13[Registro diligenciado],FALSE,1)</f>
        <v>0</v>
      </c>
      <c r="H1643" s="431" t="str">
        <f>IF(G1643,_xlfn.XLOOKUP(F1643,Tabla6[Id Riesgo],Tabla6[DESCRIPCIÓN DEL RIESGO],FALSE,1),"")</f>
        <v/>
      </c>
      <c r="I1643" s="431" t="e">
        <f>_xlfn.XLOOKUP(Tabla135[[#This Row],[Id Riesgo]],Tabla13[Id Riesgo],Tabla13[Probabilidad])</f>
        <v>#N/A</v>
      </c>
      <c r="J1643" s="431" t="str">
        <f>_xlfn.XLOOKUP(Tabla135[[#This Row],[Id Riesgo]],Tabla13[Id Riesgo],Tabla13[Porcentaje Impacto],"",1)</f>
        <v/>
      </c>
      <c r="K1643" s="311"/>
      <c r="L1643" s="314"/>
      <c r="M1643" s="314"/>
      <c r="N1643" s="314"/>
      <c r="O1643" s="295"/>
      <c r="P1643" s="314"/>
      <c r="Q1643" s="328" t="str">
        <f>_xlfn.TEXTJOIN(" ",TRUE,Tabla135[[#This Row],[Actividad - Acción ¿Qué?
Inicia con verbo]],Tabla135[[#This Row],[Complemento
(Observaciones o desviaciones)]])</f>
        <v/>
      </c>
      <c r="R1643" s="295"/>
      <c r="S1643" s="327" t="str">
        <f>_xlfn.XLOOKUP(Tabla135[[#This Row],[Tipo de control]],Tabla7[Tipo de control],Tabla7[Peso],"",1)</f>
        <v/>
      </c>
      <c r="T1643" s="290" t="str">
        <f>_xlfn.XLOOKUP(Tabla135[[#This Row],[Tipo de control]],Tabla7[Tipo de control],Tabla7[Afectación matriz],"",1)</f>
        <v/>
      </c>
      <c r="U1643" s="295"/>
      <c r="V1643" s="290" t="str">
        <f>_xlfn.XLOOKUP(Tabla135[[#This Row],[Implementación]],Tabla11[Implementación],Tabla11[Peso],"",1)</f>
        <v/>
      </c>
      <c r="W1643" s="295"/>
      <c r="X1643" s="295"/>
      <c r="Y1643" s="295"/>
      <c r="Z1643" s="295"/>
      <c r="AA1643" s="311" t="str">
        <f>IFERROR(Tabla135[[#This Row],[Peso del control]]+Tabla135[[#This Row],[Peso de la implementación]],"")</f>
        <v/>
      </c>
      <c r="AB1643" s="310" t="str" cm="1">
        <f t="array" ref="AB1643">IFERROR(IF(Tabla135[[#This Row],[Registro diligenciado]]=TRUE,_xlfn.IFS(AND(Tabla135[[#This Row],[No. de Control]]=1,Tabla135[[#This Row],[Desplazamiento en la Matriz]]="Probabilidad"),D1643-(D1643*Tabla135[[#This Row],[Valor del control]]),AND(Tabla135[[#This Row],[No. de Control]]&gt;1,Tabla135[[#This Row],[Desplazamiento en la Matriz]]="Probabilidad"),AB1642-(AB1642*Tabla135[[#This Row],[Valor del control]]),AND(Tabla135[[#This Row],[No. de Control]]=1,Tabla135[[#This Row],[Desplazamiento en la Matriz]]="Impacto"),D1643,AND(Tabla135[[#This Row],[No. de Control]]&gt;1,Tabla135[[#This Row],[Desplazamiento en la Matriz]]="Impacto"),AB1642),""),"")</f>
        <v/>
      </c>
      <c r="AC1643" s="310" t="str" cm="1">
        <f t="array" ref="AC1643">IFERROR(IF(Tabla135[[#This Row],[Registro diligenciado]]=TRUE,_xlfn.IFS(AND(Tabla135[[#This Row],[No. de Control]]=1,Tabla135[[#This Row],[Desplazamiento en la Matriz]]="Impacto"),E1643-(E1643*Tabla135[[#This Row],[Valor del control]]),AND(Tabla135[[#This Row],[No. de Control]]&gt;1,Tabla135[[#This Row],[Desplazamiento en la Matriz]]="Impacto"),AC1642-(AC1642*Tabla135[[#This Row],[Valor del control]]),AND(Tabla135[[#This Row],[No. de Control]]=1,Tabla135[[#This Row],[Desplazamiento en la Matriz]]="Probabilidad"),E1643,AND(Tabla135[[#This Row],[No. de Control]]&gt;1,Tabla135[[#This Row],[Desplazamiento en la Matriz]]="Probabilidad"),AC1642),""),"")</f>
        <v/>
      </c>
      <c r="AD1643" s="310">
        <f>IFERROR(_xlfn.MINIFS(Tabla135[Probabilidad residual],Tabla135[Id Riesgo],Tabla135[[#This Row],[Id Riesgo]]),"")</f>
        <v>0</v>
      </c>
      <c r="AE1643" s="310">
        <f>IFERROR(_xlfn.MINIFS(Tabla135[Impacto residual],Tabla135[Id Riesgo],Tabla135[[#This Row],[Id Riesgo]]),"")</f>
        <v>0</v>
      </c>
      <c r="AF1643" s="310" t="str" cm="1">
        <f t="array" ref="AF164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43" s="310" t="str" cm="1">
        <f t="array" ref="AG164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4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44" spans="6:34" ht="15" hidden="1" customHeight="1" x14ac:dyDescent="0.4">
      <c r="F1644" s="290"/>
      <c r="G1644" s="415" t="b">
        <f>_xlfn.XLOOKUP(F1644,Tabla13[Id Riesgo],Tabla13[Registro diligenciado],FALSE,1)</f>
        <v>0</v>
      </c>
      <c r="H1644" s="431" t="str">
        <f>IF(G1644,_xlfn.XLOOKUP(F1644,Tabla6[Id Riesgo],Tabla6[DESCRIPCIÓN DEL RIESGO],FALSE,1),"")</f>
        <v/>
      </c>
      <c r="I1644" s="431" t="e">
        <f>_xlfn.XLOOKUP(Tabla135[[#This Row],[Id Riesgo]],Tabla13[Id Riesgo],Tabla13[Probabilidad])</f>
        <v>#N/A</v>
      </c>
      <c r="J1644" s="431" t="str">
        <f>_xlfn.XLOOKUP(Tabla135[[#This Row],[Id Riesgo]],Tabla13[Id Riesgo],Tabla13[Porcentaje Impacto],"",1)</f>
        <v/>
      </c>
      <c r="K1644" s="311"/>
      <c r="L1644" s="314"/>
      <c r="M1644" s="314"/>
      <c r="N1644" s="314"/>
      <c r="O1644" s="295"/>
      <c r="P1644" s="314"/>
      <c r="Q1644" s="328" t="str">
        <f>_xlfn.TEXTJOIN(" ",TRUE,Tabla135[[#This Row],[Actividad - Acción ¿Qué?
Inicia con verbo]],Tabla135[[#This Row],[Complemento
(Observaciones o desviaciones)]])</f>
        <v/>
      </c>
      <c r="R1644" s="295"/>
      <c r="S1644" s="327" t="str">
        <f>_xlfn.XLOOKUP(Tabla135[[#This Row],[Tipo de control]],Tabla7[Tipo de control],Tabla7[Peso],"",1)</f>
        <v/>
      </c>
      <c r="T1644" s="290" t="str">
        <f>_xlfn.XLOOKUP(Tabla135[[#This Row],[Tipo de control]],Tabla7[Tipo de control],Tabla7[Afectación matriz],"",1)</f>
        <v/>
      </c>
      <c r="U1644" s="295"/>
      <c r="V1644" s="290" t="str">
        <f>_xlfn.XLOOKUP(Tabla135[[#This Row],[Implementación]],Tabla11[Implementación],Tabla11[Peso],"",1)</f>
        <v/>
      </c>
      <c r="W1644" s="295"/>
      <c r="X1644" s="295"/>
      <c r="Y1644" s="295"/>
      <c r="Z1644" s="295"/>
      <c r="AA1644" s="311" t="str">
        <f>IFERROR(Tabla135[[#This Row],[Peso del control]]+Tabla135[[#This Row],[Peso de la implementación]],"")</f>
        <v/>
      </c>
      <c r="AB1644" s="310" t="str" cm="1">
        <f t="array" ref="AB1644">IFERROR(IF(Tabla135[[#This Row],[Registro diligenciado]]=TRUE,_xlfn.IFS(AND(Tabla135[[#This Row],[No. de Control]]=1,Tabla135[[#This Row],[Desplazamiento en la Matriz]]="Probabilidad"),D1644-(D1644*Tabla135[[#This Row],[Valor del control]]),AND(Tabla135[[#This Row],[No. de Control]]&gt;1,Tabla135[[#This Row],[Desplazamiento en la Matriz]]="Probabilidad"),AB1643-(AB1643*Tabla135[[#This Row],[Valor del control]]),AND(Tabla135[[#This Row],[No. de Control]]=1,Tabla135[[#This Row],[Desplazamiento en la Matriz]]="Impacto"),D1644,AND(Tabla135[[#This Row],[No. de Control]]&gt;1,Tabla135[[#This Row],[Desplazamiento en la Matriz]]="Impacto"),AB1643),""),"")</f>
        <v/>
      </c>
      <c r="AC1644" s="310" t="str" cm="1">
        <f t="array" ref="AC1644">IFERROR(IF(Tabla135[[#This Row],[Registro diligenciado]]=TRUE,_xlfn.IFS(AND(Tabla135[[#This Row],[No. de Control]]=1,Tabla135[[#This Row],[Desplazamiento en la Matriz]]="Impacto"),E1644-(E1644*Tabla135[[#This Row],[Valor del control]]),AND(Tabla135[[#This Row],[No. de Control]]&gt;1,Tabla135[[#This Row],[Desplazamiento en la Matriz]]="Impacto"),AC1643-(AC1643*Tabla135[[#This Row],[Valor del control]]),AND(Tabla135[[#This Row],[No. de Control]]=1,Tabla135[[#This Row],[Desplazamiento en la Matriz]]="Probabilidad"),E1644,AND(Tabla135[[#This Row],[No. de Control]]&gt;1,Tabla135[[#This Row],[Desplazamiento en la Matriz]]="Probabilidad"),AC1643),""),"")</f>
        <v/>
      </c>
      <c r="AD1644" s="310">
        <f>IFERROR(_xlfn.MINIFS(Tabla135[Probabilidad residual],Tabla135[Id Riesgo],Tabla135[[#This Row],[Id Riesgo]]),"")</f>
        <v>0</v>
      </c>
      <c r="AE1644" s="310">
        <f>IFERROR(_xlfn.MINIFS(Tabla135[Impacto residual],Tabla135[Id Riesgo],Tabla135[[#This Row],[Id Riesgo]]),"")</f>
        <v>0</v>
      </c>
      <c r="AF1644" s="310" t="str" cm="1">
        <f t="array" ref="AF164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44" s="310" t="str" cm="1">
        <f t="array" ref="AG164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4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45" spans="6:34" ht="15" hidden="1" customHeight="1" x14ac:dyDescent="0.4">
      <c r="F1645" s="290"/>
      <c r="G1645" s="415" t="b">
        <f>_xlfn.XLOOKUP(F1645,Tabla13[Id Riesgo],Tabla13[Registro diligenciado],FALSE,1)</f>
        <v>0</v>
      </c>
      <c r="H1645" s="431" t="str">
        <f>IF(G1645,_xlfn.XLOOKUP(F1645,Tabla6[Id Riesgo],Tabla6[DESCRIPCIÓN DEL RIESGO],FALSE,1),"")</f>
        <v/>
      </c>
      <c r="I1645" s="431" t="e">
        <f>_xlfn.XLOOKUP(Tabla135[[#This Row],[Id Riesgo]],Tabla13[Id Riesgo],Tabla13[Probabilidad])</f>
        <v>#N/A</v>
      </c>
      <c r="J1645" s="431" t="str">
        <f>_xlfn.XLOOKUP(Tabla135[[#This Row],[Id Riesgo]],Tabla13[Id Riesgo],Tabla13[Porcentaje Impacto],"",1)</f>
        <v/>
      </c>
      <c r="K1645" s="311"/>
      <c r="L1645" s="314"/>
      <c r="M1645" s="314"/>
      <c r="N1645" s="314"/>
      <c r="O1645" s="295"/>
      <c r="P1645" s="314"/>
      <c r="Q1645" s="328" t="str">
        <f>_xlfn.TEXTJOIN(" ",TRUE,Tabla135[[#This Row],[Actividad - Acción ¿Qué?
Inicia con verbo]],Tabla135[[#This Row],[Complemento
(Observaciones o desviaciones)]])</f>
        <v/>
      </c>
      <c r="R1645" s="295"/>
      <c r="S1645" s="327" t="str">
        <f>_xlfn.XLOOKUP(Tabla135[[#This Row],[Tipo de control]],Tabla7[Tipo de control],Tabla7[Peso],"",1)</f>
        <v/>
      </c>
      <c r="T1645" s="290" t="str">
        <f>_xlfn.XLOOKUP(Tabla135[[#This Row],[Tipo de control]],Tabla7[Tipo de control],Tabla7[Afectación matriz],"",1)</f>
        <v/>
      </c>
      <c r="U1645" s="295"/>
      <c r="V1645" s="290" t="str">
        <f>_xlfn.XLOOKUP(Tabla135[[#This Row],[Implementación]],Tabla11[Implementación],Tabla11[Peso],"",1)</f>
        <v/>
      </c>
      <c r="W1645" s="295"/>
      <c r="X1645" s="295"/>
      <c r="Y1645" s="295"/>
      <c r="Z1645" s="295"/>
      <c r="AA1645" s="311" t="str">
        <f>IFERROR(Tabla135[[#This Row],[Peso del control]]+Tabla135[[#This Row],[Peso de la implementación]],"")</f>
        <v/>
      </c>
      <c r="AB1645" s="310" t="str" cm="1">
        <f t="array" ref="AB1645">IFERROR(IF(Tabla135[[#This Row],[Registro diligenciado]]=TRUE,_xlfn.IFS(AND(Tabla135[[#This Row],[No. de Control]]=1,Tabla135[[#This Row],[Desplazamiento en la Matriz]]="Probabilidad"),D1645-(D1645*Tabla135[[#This Row],[Valor del control]]),AND(Tabla135[[#This Row],[No. de Control]]&gt;1,Tabla135[[#This Row],[Desplazamiento en la Matriz]]="Probabilidad"),AB1644-(AB1644*Tabla135[[#This Row],[Valor del control]]),AND(Tabla135[[#This Row],[No. de Control]]=1,Tabla135[[#This Row],[Desplazamiento en la Matriz]]="Impacto"),D1645,AND(Tabla135[[#This Row],[No. de Control]]&gt;1,Tabla135[[#This Row],[Desplazamiento en la Matriz]]="Impacto"),AB1644),""),"")</f>
        <v/>
      </c>
      <c r="AC1645" s="310" t="str" cm="1">
        <f t="array" ref="AC1645">IFERROR(IF(Tabla135[[#This Row],[Registro diligenciado]]=TRUE,_xlfn.IFS(AND(Tabla135[[#This Row],[No. de Control]]=1,Tabla135[[#This Row],[Desplazamiento en la Matriz]]="Impacto"),E1645-(E1645*Tabla135[[#This Row],[Valor del control]]),AND(Tabla135[[#This Row],[No. de Control]]&gt;1,Tabla135[[#This Row],[Desplazamiento en la Matriz]]="Impacto"),AC1644-(AC1644*Tabla135[[#This Row],[Valor del control]]),AND(Tabla135[[#This Row],[No. de Control]]=1,Tabla135[[#This Row],[Desplazamiento en la Matriz]]="Probabilidad"),E1645,AND(Tabla135[[#This Row],[No. de Control]]&gt;1,Tabla135[[#This Row],[Desplazamiento en la Matriz]]="Probabilidad"),AC1644),""),"")</f>
        <v/>
      </c>
      <c r="AD1645" s="310">
        <f>IFERROR(_xlfn.MINIFS(Tabla135[Probabilidad residual],Tabla135[Id Riesgo],Tabla135[[#This Row],[Id Riesgo]]),"")</f>
        <v>0</v>
      </c>
      <c r="AE1645" s="310">
        <f>IFERROR(_xlfn.MINIFS(Tabla135[Impacto residual],Tabla135[Id Riesgo],Tabla135[[#This Row],[Id Riesgo]]),"")</f>
        <v>0</v>
      </c>
      <c r="AF1645" s="310" t="str" cm="1">
        <f t="array" ref="AF164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45" s="310" t="str" cm="1">
        <f t="array" ref="AG164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4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46" spans="6:34" ht="15" hidden="1" customHeight="1" x14ac:dyDescent="0.4">
      <c r="F1646" s="290"/>
      <c r="G1646" s="415" t="b">
        <f>_xlfn.XLOOKUP(F1646,Tabla13[Id Riesgo],Tabla13[Registro diligenciado],FALSE,1)</f>
        <v>0</v>
      </c>
      <c r="H1646" s="431" t="str">
        <f>IF(G1646,_xlfn.XLOOKUP(F1646,Tabla6[Id Riesgo],Tabla6[DESCRIPCIÓN DEL RIESGO],FALSE,1),"")</f>
        <v/>
      </c>
      <c r="I1646" s="431" t="e">
        <f>_xlfn.XLOOKUP(Tabla135[[#This Row],[Id Riesgo]],Tabla13[Id Riesgo],Tabla13[Probabilidad])</f>
        <v>#N/A</v>
      </c>
      <c r="J1646" s="431" t="str">
        <f>_xlfn.XLOOKUP(Tabla135[[#This Row],[Id Riesgo]],Tabla13[Id Riesgo],Tabla13[Porcentaje Impacto],"",1)</f>
        <v/>
      </c>
      <c r="K1646" s="311"/>
      <c r="L1646" s="314"/>
      <c r="M1646" s="314"/>
      <c r="N1646" s="314"/>
      <c r="O1646" s="295"/>
      <c r="P1646" s="314"/>
      <c r="Q1646" s="328" t="str">
        <f>_xlfn.TEXTJOIN(" ",TRUE,Tabla135[[#This Row],[Actividad - Acción ¿Qué?
Inicia con verbo]],Tabla135[[#This Row],[Complemento
(Observaciones o desviaciones)]])</f>
        <v/>
      </c>
      <c r="R1646" s="295"/>
      <c r="S1646" s="327" t="str">
        <f>_xlfn.XLOOKUP(Tabla135[[#This Row],[Tipo de control]],Tabla7[Tipo de control],Tabla7[Peso],"",1)</f>
        <v/>
      </c>
      <c r="T1646" s="290" t="str">
        <f>_xlfn.XLOOKUP(Tabla135[[#This Row],[Tipo de control]],Tabla7[Tipo de control],Tabla7[Afectación matriz],"",1)</f>
        <v/>
      </c>
      <c r="U1646" s="295"/>
      <c r="V1646" s="290" t="str">
        <f>_xlfn.XLOOKUP(Tabla135[[#This Row],[Implementación]],Tabla11[Implementación],Tabla11[Peso],"",1)</f>
        <v/>
      </c>
      <c r="W1646" s="295"/>
      <c r="X1646" s="295"/>
      <c r="Y1646" s="295"/>
      <c r="Z1646" s="295"/>
      <c r="AA1646" s="311" t="str">
        <f>IFERROR(Tabla135[[#This Row],[Peso del control]]+Tabla135[[#This Row],[Peso de la implementación]],"")</f>
        <v/>
      </c>
      <c r="AB1646" s="310" t="str" cm="1">
        <f t="array" ref="AB1646">IFERROR(IF(Tabla135[[#This Row],[Registro diligenciado]]=TRUE,_xlfn.IFS(AND(Tabla135[[#This Row],[No. de Control]]=1,Tabla135[[#This Row],[Desplazamiento en la Matriz]]="Probabilidad"),D1646-(D1646*Tabla135[[#This Row],[Valor del control]]),AND(Tabla135[[#This Row],[No. de Control]]&gt;1,Tabla135[[#This Row],[Desplazamiento en la Matriz]]="Probabilidad"),AB1645-(AB1645*Tabla135[[#This Row],[Valor del control]]),AND(Tabla135[[#This Row],[No. de Control]]=1,Tabla135[[#This Row],[Desplazamiento en la Matriz]]="Impacto"),D1646,AND(Tabla135[[#This Row],[No. de Control]]&gt;1,Tabla135[[#This Row],[Desplazamiento en la Matriz]]="Impacto"),AB1645),""),"")</f>
        <v/>
      </c>
      <c r="AC1646" s="310" t="str" cm="1">
        <f t="array" ref="AC1646">IFERROR(IF(Tabla135[[#This Row],[Registro diligenciado]]=TRUE,_xlfn.IFS(AND(Tabla135[[#This Row],[No. de Control]]=1,Tabla135[[#This Row],[Desplazamiento en la Matriz]]="Impacto"),E1646-(E1646*Tabla135[[#This Row],[Valor del control]]),AND(Tabla135[[#This Row],[No. de Control]]&gt;1,Tabla135[[#This Row],[Desplazamiento en la Matriz]]="Impacto"),AC1645-(AC1645*Tabla135[[#This Row],[Valor del control]]),AND(Tabla135[[#This Row],[No. de Control]]=1,Tabla135[[#This Row],[Desplazamiento en la Matriz]]="Probabilidad"),E1646,AND(Tabla135[[#This Row],[No. de Control]]&gt;1,Tabla135[[#This Row],[Desplazamiento en la Matriz]]="Probabilidad"),AC1645),""),"")</f>
        <v/>
      </c>
      <c r="AD1646" s="310">
        <f>IFERROR(_xlfn.MINIFS(Tabla135[Probabilidad residual],Tabla135[Id Riesgo],Tabla135[[#This Row],[Id Riesgo]]),"")</f>
        <v>0</v>
      </c>
      <c r="AE1646" s="310">
        <f>IFERROR(_xlfn.MINIFS(Tabla135[Impacto residual],Tabla135[Id Riesgo],Tabla135[[#This Row],[Id Riesgo]]),"")</f>
        <v>0</v>
      </c>
      <c r="AF1646" s="310" t="str" cm="1">
        <f t="array" ref="AF164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46" s="310" t="str" cm="1">
        <f t="array" ref="AG164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4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47" spans="6:34" ht="15" hidden="1" customHeight="1" x14ac:dyDescent="0.4">
      <c r="F1647" s="290"/>
      <c r="G1647" s="415" t="b">
        <f>_xlfn.XLOOKUP(F1647,Tabla13[Id Riesgo],Tabla13[Registro diligenciado],FALSE,1)</f>
        <v>0</v>
      </c>
      <c r="H1647" s="431" t="str">
        <f>IF(G1647,_xlfn.XLOOKUP(F1647,Tabla6[Id Riesgo],Tabla6[DESCRIPCIÓN DEL RIESGO],FALSE,1),"")</f>
        <v/>
      </c>
      <c r="I1647" s="431" t="e">
        <f>_xlfn.XLOOKUP(Tabla135[[#This Row],[Id Riesgo]],Tabla13[Id Riesgo],Tabla13[Probabilidad])</f>
        <v>#N/A</v>
      </c>
      <c r="J1647" s="431" t="str">
        <f>_xlfn.XLOOKUP(Tabla135[[#This Row],[Id Riesgo]],Tabla13[Id Riesgo],Tabla13[Porcentaje Impacto],"",1)</f>
        <v/>
      </c>
      <c r="K1647" s="311"/>
      <c r="L1647" s="314"/>
      <c r="M1647" s="314"/>
      <c r="N1647" s="314"/>
      <c r="O1647" s="295"/>
      <c r="P1647" s="314"/>
      <c r="Q1647" s="328" t="str">
        <f>_xlfn.TEXTJOIN(" ",TRUE,Tabla135[[#This Row],[Actividad - Acción ¿Qué?
Inicia con verbo]],Tabla135[[#This Row],[Complemento
(Observaciones o desviaciones)]])</f>
        <v/>
      </c>
      <c r="R1647" s="295"/>
      <c r="S1647" s="327" t="str">
        <f>_xlfn.XLOOKUP(Tabla135[[#This Row],[Tipo de control]],Tabla7[Tipo de control],Tabla7[Peso],"",1)</f>
        <v/>
      </c>
      <c r="T1647" s="290" t="str">
        <f>_xlfn.XLOOKUP(Tabla135[[#This Row],[Tipo de control]],Tabla7[Tipo de control],Tabla7[Afectación matriz],"",1)</f>
        <v/>
      </c>
      <c r="U1647" s="295"/>
      <c r="V1647" s="290" t="str">
        <f>_xlfn.XLOOKUP(Tabla135[[#This Row],[Implementación]],Tabla11[Implementación],Tabla11[Peso],"",1)</f>
        <v/>
      </c>
      <c r="W1647" s="295"/>
      <c r="X1647" s="295"/>
      <c r="Y1647" s="295"/>
      <c r="Z1647" s="295"/>
      <c r="AA1647" s="311" t="str">
        <f>IFERROR(Tabla135[[#This Row],[Peso del control]]+Tabla135[[#This Row],[Peso de la implementación]],"")</f>
        <v/>
      </c>
      <c r="AB1647" s="310" t="str" cm="1">
        <f t="array" ref="AB1647">IFERROR(IF(Tabla135[[#This Row],[Registro diligenciado]]=TRUE,_xlfn.IFS(AND(Tabla135[[#This Row],[No. de Control]]=1,Tabla135[[#This Row],[Desplazamiento en la Matriz]]="Probabilidad"),D1647-(D1647*Tabla135[[#This Row],[Valor del control]]),AND(Tabla135[[#This Row],[No. de Control]]&gt;1,Tabla135[[#This Row],[Desplazamiento en la Matriz]]="Probabilidad"),AB1646-(AB1646*Tabla135[[#This Row],[Valor del control]]),AND(Tabla135[[#This Row],[No. de Control]]=1,Tabla135[[#This Row],[Desplazamiento en la Matriz]]="Impacto"),D1647,AND(Tabla135[[#This Row],[No. de Control]]&gt;1,Tabla135[[#This Row],[Desplazamiento en la Matriz]]="Impacto"),AB1646),""),"")</f>
        <v/>
      </c>
      <c r="AC1647" s="310" t="str" cm="1">
        <f t="array" ref="AC1647">IFERROR(IF(Tabla135[[#This Row],[Registro diligenciado]]=TRUE,_xlfn.IFS(AND(Tabla135[[#This Row],[No. de Control]]=1,Tabla135[[#This Row],[Desplazamiento en la Matriz]]="Impacto"),E1647-(E1647*Tabla135[[#This Row],[Valor del control]]),AND(Tabla135[[#This Row],[No. de Control]]&gt;1,Tabla135[[#This Row],[Desplazamiento en la Matriz]]="Impacto"),AC1646-(AC1646*Tabla135[[#This Row],[Valor del control]]),AND(Tabla135[[#This Row],[No. de Control]]=1,Tabla135[[#This Row],[Desplazamiento en la Matriz]]="Probabilidad"),E1647,AND(Tabla135[[#This Row],[No. de Control]]&gt;1,Tabla135[[#This Row],[Desplazamiento en la Matriz]]="Probabilidad"),AC1646),""),"")</f>
        <v/>
      </c>
      <c r="AD1647" s="310">
        <f>IFERROR(_xlfn.MINIFS(Tabla135[Probabilidad residual],Tabla135[Id Riesgo],Tabla135[[#This Row],[Id Riesgo]]),"")</f>
        <v>0</v>
      </c>
      <c r="AE1647" s="310">
        <f>IFERROR(_xlfn.MINIFS(Tabla135[Impacto residual],Tabla135[Id Riesgo],Tabla135[[#This Row],[Id Riesgo]]),"")</f>
        <v>0</v>
      </c>
      <c r="AF1647" s="310" t="str" cm="1">
        <f t="array" ref="AF164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47" s="310" t="str" cm="1">
        <f t="array" ref="AG164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4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48" spans="6:34" ht="15" hidden="1" customHeight="1" x14ac:dyDescent="0.4">
      <c r="F1648" s="290"/>
      <c r="G1648" s="415" t="b">
        <f>_xlfn.XLOOKUP(F1648,Tabla13[Id Riesgo],Tabla13[Registro diligenciado],FALSE,1)</f>
        <v>0</v>
      </c>
      <c r="H1648" s="431" t="str">
        <f>IF(G1648,_xlfn.XLOOKUP(F1648,Tabla6[Id Riesgo],Tabla6[DESCRIPCIÓN DEL RIESGO],FALSE,1),"")</f>
        <v/>
      </c>
      <c r="I1648" s="431" t="e">
        <f>_xlfn.XLOOKUP(Tabla135[[#This Row],[Id Riesgo]],Tabla13[Id Riesgo],Tabla13[Probabilidad])</f>
        <v>#N/A</v>
      </c>
      <c r="J1648" s="431" t="str">
        <f>_xlfn.XLOOKUP(Tabla135[[#This Row],[Id Riesgo]],Tabla13[Id Riesgo],Tabla13[Porcentaje Impacto],"",1)</f>
        <v/>
      </c>
      <c r="K1648" s="311"/>
      <c r="L1648" s="314"/>
      <c r="M1648" s="314"/>
      <c r="N1648" s="314"/>
      <c r="O1648" s="295"/>
      <c r="P1648" s="314"/>
      <c r="Q1648" s="328" t="str">
        <f>_xlfn.TEXTJOIN(" ",TRUE,Tabla135[[#This Row],[Actividad - Acción ¿Qué?
Inicia con verbo]],Tabla135[[#This Row],[Complemento
(Observaciones o desviaciones)]])</f>
        <v/>
      </c>
      <c r="R1648" s="295"/>
      <c r="S1648" s="327" t="str">
        <f>_xlfn.XLOOKUP(Tabla135[[#This Row],[Tipo de control]],Tabla7[Tipo de control],Tabla7[Peso],"",1)</f>
        <v/>
      </c>
      <c r="T1648" s="290" t="str">
        <f>_xlfn.XLOOKUP(Tabla135[[#This Row],[Tipo de control]],Tabla7[Tipo de control],Tabla7[Afectación matriz],"",1)</f>
        <v/>
      </c>
      <c r="U1648" s="295"/>
      <c r="V1648" s="290" t="str">
        <f>_xlfn.XLOOKUP(Tabla135[[#This Row],[Implementación]],Tabla11[Implementación],Tabla11[Peso],"",1)</f>
        <v/>
      </c>
      <c r="W1648" s="295"/>
      <c r="X1648" s="295"/>
      <c r="Y1648" s="295"/>
      <c r="Z1648" s="295"/>
      <c r="AA1648" s="311" t="str">
        <f>IFERROR(Tabla135[[#This Row],[Peso del control]]+Tabla135[[#This Row],[Peso de la implementación]],"")</f>
        <v/>
      </c>
      <c r="AB1648" s="310" t="str" cm="1">
        <f t="array" ref="AB1648">IFERROR(IF(Tabla135[[#This Row],[Registro diligenciado]]=TRUE,_xlfn.IFS(AND(Tabla135[[#This Row],[No. de Control]]=1,Tabla135[[#This Row],[Desplazamiento en la Matriz]]="Probabilidad"),D1648-(D1648*Tabla135[[#This Row],[Valor del control]]),AND(Tabla135[[#This Row],[No. de Control]]&gt;1,Tabla135[[#This Row],[Desplazamiento en la Matriz]]="Probabilidad"),AB1647-(AB1647*Tabla135[[#This Row],[Valor del control]]),AND(Tabla135[[#This Row],[No. de Control]]=1,Tabla135[[#This Row],[Desplazamiento en la Matriz]]="Impacto"),D1648,AND(Tabla135[[#This Row],[No. de Control]]&gt;1,Tabla135[[#This Row],[Desplazamiento en la Matriz]]="Impacto"),AB1647),""),"")</f>
        <v/>
      </c>
      <c r="AC1648" s="310" t="str" cm="1">
        <f t="array" ref="AC1648">IFERROR(IF(Tabla135[[#This Row],[Registro diligenciado]]=TRUE,_xlfn.IFS(AND(Tabla135[[#This Row],[No. de Control]]=1,Tabla135[[#This Row],[Desplazamiento en la Matriz]]="Impacto"),E1648-(E1648*Tabla135[[#This Row],[Valor del control]]),AND(Tabla135[[#This Row],[No. de Control]]&gt;1,Tabla135[[#This Row],[Desplazamiento en la Matriz]]="Impacto"),AC1647-(AC1647*Tabla135[[#This Row],[Valor del control]]),AND(Tabla135[[#This Row],[No. de Control]]=1,Tabla135[[#This Row],[Desplazamiento en la Matriz]]="Probabilidad"),E1648,AND(Tabla135[[#This Row],[No. de Control]]&gt;1,Tabla135[[#This Row],[Desplazamiento en la Matriz]]="Probabilidad"),AC1647),""),"")</f>
        <v/>
      </c>
      <c r="AD1648" s="310">
        <f>IFERROR(_xlfn.MINIFS(Tabla135[Probabilidad residual],Tabla135[Id Riesgo],Tabla135[[#This Row],[Id Riesgo]]),"")</f>
        <v>0</v>
      </c>
      <c r="AE1648" s="310">
        <f>IFERROR(_xlfn.MINIFS(Tabla135[Impacto residual],Tabla135[Id Riesgo],Tabla135[[#This Row],[Id Riesgo]]),"")</f>
        <v>0</v>
      </c>
      <c r="AF1648" s="310" t="str" cm="1">
        <f t="array" ref="AF164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48" s="310" t="str" cm="1">
        <f t="array" ref="AG164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4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49" spans="6:34" ht="15" hidden="1" customHeight="1" x14ac:dyDescent="0.4">
      <c r="F1649" s="290"/>
      <c r="G1649" s="415" t="b">
        <f>_xlfn.XLOOKUP(F1649,Tabla13[Id Riesgo],Tabla13[Registro diligenciado],FALSE,1)</f>
        <v>0</v>
      </c>
      <c r="H1649" s="431" t="str">
        <f>IF(G1649,_xlfn.XLOOKUP(F1649,Tabla6[Id Riesgo],Tabla6[DESCRIPCIÓN DEL RIESGO],FALSE,1),"")</f>
        <v/>
      </c>
      <c r="I1649" s="431" t="e">
        <f>_xlfn.XLOOKUP(Tabla135[[#This Row],[Id Riesgo]],Tabla13[Id Riesgo],Tabla13[Probabilidad])</f>
        <v>#N/A</v>
      </c>
      <c r="J1649" s="431" t="str">
        <f>_xlfn.XLOOKUP(Tabla135[[#This Row],[Id Riesgo]],Tabla13[Id Riesgo],Tabla13[Porcentaje Impacto],"",1)</f>
        <v/>
      </c>
      <c r="K1649" s="311"/>
      <c r="L1649" s="314"/>
      <c r="M1649" s="314"/>
      <c r="N1649" s="314"/>
      <c r="O1649" s="295"/>
      <c r="P1649" s="314"/>
      <c r="Q1649" s="328" t="str">
        <f>_xlfn.TEXTJOIN(" ",TRUE,Tabla135[[#This Row],[Actividad - Acción ¿Qué?
Inicia con verbo]],Tabla135[[#This Row],[Complemento
(Observaciones o desviaciones)]])</f>
        <v/>
      </c>
      <c r="R1649" s="295"/>
      <c r="S1649" s="327" t="str">
        <f>_xlfn.XLOOKUP(Tabla135[[#This Row],[Tipo de control]],Tabla7[Tipo de control],Tabla7[Peso],"",1)</f>
        <v/>
      </c>
      <c r="T1649" s="290" t="str">
        <f>_xlfn.XLOOKUP(Tabla135[[#This Row],[Tipo de control]],Tabla7[Tipo de control],Tabla7[Afectación matriz],"",1)</f>
        <v/>
      </c>
      <c r="U1649" s="295"/>
      <c r="V1649" s="290" t="str">
        <f>_xlfn.XLOOKUP(Tabla135[[#This Row],[Implementación]],Tabla11[Implementación],Tabla11[Peso],"",1)</f>
        <v/>
      </c>
      <c r="W1649" s="295"/>
      <c r="X1649" s="295"/>
      <c r="Y1649" s="295"/>
      <c r="Z1649" s="295"/>
      <c r="AA1649" s="311" t="str">
        <f>IFERROR(Tabla135[[#This Row],[Peso del control]]+Tabla135[[#This Row],[Peso de la implementación]],"")</f>
        <v/>
      </c>
      <c r="AB1649" s="310" t="str" cm="1">
        <f t="array" ref="AB1649">IFERROR(IF(Tabla135[[#This Row],[Registro diligenciado]]=TRUE,_xlfn.IFS(AND(Tabla135[[#This Row],[No. de Control]]=1,Tabla135[[#This Row],[Desplazamiento en la Matriz]]="Probabilidad"),D1649-(D1649*Tabla135[[#This Row],[Valor del control]]),AND(Tabla135[[#This Row],[No. de Control]]&gt;1,Tabla135[[#This Row],[Desplazamiento en la Matriz]]="Probabilidad"),AB1648-(AB1648*Tabla135[[#This Row],[Valor del control]]),AND(Tabla135[[#This Row],[No. de Control]]=1,Tabla135[[#This Row],[Desplazamiento en la Matriz]]="Impacto"),D1649,AND(Tabla135[[#This Row],[No. de Control]]&gt;1,Tabla135[[#This Row],[Desplazamiento en la Matriz]]="Impacto"),AB1648),""),"")</f>
        <v/>
      </c>
      <c r="AC1649" s="310" t="str" cm="1">
        <f t="array" ref="AC1649">IFERROR(IF(Tabla135[[#This Row],[Registro diligenciado]]=TRUE,_xlfn.IFS(AND(Tabla135[[#This Row],[No. de Control]]=1,Tabla135[[#This Row],[Desplazamiento en la Matriz]]="Impacto"),E1649-(E1649*Tabla135[[#This Row],[Valor del control]]),AND(Tabla135[[#This Row],[No. de Control]]&gt;1,Tabla135[[#This Row],[Desplazamiento en la Matriz]]="Impacto"),AC1648-(AC1648*Tabla135[[#This Row],[Valor del control]]),AND(Tabla135[[#This Row],[No. de Control]]=1,Tabla135[[#This Row],[Desplazamiento en la Matriz]]="Probabilidad"),E1649,AND(Tabla135[[#This Row],[No. de Control]]&gt;1,Tabla135[[#This Row],[Desplazamiento en la Matriz]]="Probabilidad"),AC1648),""),"")</f>
        <v/>
      </c>
      <c r="AD1649" s="310">
        <f>IFERROR(_xlfn.MINIFS(Tabla135[Probabilidad residual],Tabla135[Id Riesgo],Tabla135[[#This Row],[Id Riesgo]]),"")</f>
        <v>0</v>
      </c>
      <c r="AE1649" s="310">
        <f>IFERROR(_xlfn.MINIFS(Tabla135[Impacto residual],Tabla135[Id Riesgo],Tabla135[[#This Row],[Id Riesgo]]),"")</f>
        <v>0</v>
      </c>
      <c r="AF1649" s="310" t="str" cm="1">
        <f t="array" ref="AF164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49" s="310" t="str" cm="1">
        <f t="array" ref="AG164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4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50" spans="6:34" ht="15" hidden="1" customHeight="1" x14ac:dyDescent="0.4">
      <c r="F1650" s="290"/>
      <c r="G1650" s="415" t="b">
        <f>_xlfn.XLOOKUP(F1650,Tabla13[Id Riesgo],Tabla13[Registro diligenciado],FALSE,1)</f>
        <v>0</v>
      </c>
      <c r="H1650" s="431" t="str">
        <f>IF(G1650,_xlfn.XLOOKUP(F1650,Tabla6[Id Riesgo],Tabla6[DESCRIPCIÓN DEL RIESGO],FALSE,1),"")</f>
        <v/>
      </c>
      <c r="I1650" s="431" t="e">
        <f>_xlfn.XLOOKUP(Tabla135[[#This Row],[Id Riesgo]],Tabla13[Id Riesgo],Tabla13[Probabilidad])</f>
        <v>#N/A</v>
      </c>
      <c r="J1650" s="431" t="str">
        <f>_xlfn.XLOOKUP(Tabla135[[#This Row],[Id Riesgo]],Tabla13[Id Riesgo],Tabla13[Porcentaje Impacto],"",1)</f>
        <v/>
      </c>
      <c r="K1650" s="311"/>
      <c r="L1650" s="314"/>
      <c r="M1650" s="314"/>
      <c r="N1650" s="314"/>
      <c r="O1650" s="295"/>
      <c r="P1650" s="314"/>
      <c r="Q1650" s="328" t="str">
        <f>_xlfn.TEXTJOIN(" ",TRUE,Tabla135[[#This Row],[Actividad - Acción ¿Qué?
Inicia con verbo]],Tabla135[[#This Row],[Complemento
(Observaciones o desviaciones)]])</f>
        <v/>
      </c>
      <c r="R1650" s="295"/>
      <c r="S1650" s="327" t="str">
        <f>_xlfn.XLOOKUP(Tabla135[[#This Row],[Tipo de control]],Tabla7[Tipo de control],Tabla7[Peso],"",1)</f>
        <v/>
      </c>
      <c r="T1650" s="290" t="str">
        <f>_xlfn.XLOOKUP(Tabla135[[#This Row],[Tipo de control]],Tabla7[Tipo de control],Tabla7[Afectación matriz],"",1)</f>
        <v/>
      </c>
      <c r="U1650" s="295"/>
      <c r="V1650" s="290" t="str">
        <f>_xlfn.XLOOKUP(Tabla135[[#This Row],[Implementación]],Tabla11[Implementación],Tabla11[Peso],"",1)</f>
        <v/>
      </c>
      <c r="W1650" s="295"/>
      <c r="X1650" s="295"/>
      <c r="Y1650" s="295"/>
      <c r="Z1650" s="295"/>
      <c r="AA1650" s="311" t="str">
        <f>IFERROR(Tabla135[[#This Row],[Peso del control]]+Tabla135[[#This Row],[Peso de la implementación]],"")</f>
        <v/>
      </c>
      <c r="AB1650" s="310" t="str" cm="1">
        <f t="array" ref="AB1650">IFERROR(IF(Tabla135[[#This Row],[Registro diligenciado]]=TRUE,_xlfn.IFS(AND(Tabla135[[#This Row],[No. de Control]]=1,Tabla135[[#This Row],[Desplazamiento en la Matriz]]="Probabilidad"),D1650-(D1650*Tabla135[[#This Row],[Valor del control]]),AND(Tabla135[[#This Row],[No. de Control]]&gt;1,Tabla135[[#This Row],[Desplazamiento en la Matriz]]="Probabilidad"),AB1649-(AB1649*Tabla135[[#This Row],[Valor del control]]),AND(Tabla135[[#This Row],[No. de Control]]=1,Tabla135[[#This Row],[Desplazamiento en la Matriz]]="Impacto"),D1650,AND(Tabla135[[#This Row],[No. de Control]]&gt;1,Tabla135[[#This Row],[Desplazamiento en la Matriz]]="Impacto"),AB1649),""),"")</f>
        <v/>
      </c>
      <c r="AC1650" s="310" t="str" cm="1">
        <f t="array" ref="AC1650">IFERROR(IF(Tabla135[[#This Row],[Registro diligenciado]]=TRUE,_xlfn.IFS(AND(Tabla135[[#This Row],[No. de Control]]=1,Tabla135[[#This Row],[Desplazamiento en la Matriz]]="Impacto"),E1650-(E1650*Tabla135[[#This Row],[Valor del control]]),AND(Tabla135[[#This Row],[No. de Control]]&gt;1,Tabla135[[#This Row],[Desplazamiento en la Matriz]]="Impacto"),AC1649-(AC1649*Tabla135[[#This Row],[Valor del control]]),AND(Tabla135[[#This Row],[No. de Control]]=1,Tabla135[[#This Row],[Desplazamiento en la Matriz]]="Probabilidad"),E1650,AND(Tabla135[[#This Row],[No. de Control]]&gt;1,Tabla135[[#This Row],[Desplazamiento en la Matriz]]="Probabilidad"),AC1649),""),"")</f>
        <v/>
      </c>
      <c r="AD1650" s="310">
        <f>IFERROR(_xlfn.MINIFS(Tabla135[Probabilidad residual],Tabla135[Id Riesgo],Tabla135[[#This Row],[Id Riesgo]]),"")</f>
        <v>0</v>
      </c>
      <c r="AE1650" s="310">
        <f>IFERROR(_xlfn.MINIFS(Tabla135[Impacto residual],Tabla135[Id Riesgo],Tabla135[[#This Row],[Id Riesgo]]),"")</f>
        <v>0</v>
      </c>
      <c r="AF1650" s="310" t="str" cm="1">
        <f t="array" ref="AF165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50" s="310" t="str" cm="1">
        <f t="array" ref="AG165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5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51" spans="6:34" ht="15" hidden="1" customHeight="1" x14ac:dyDescent="0.4">
      <c r="F1651" s="290"/>
      <c r="G1651" s="415" t="b">
        <f>_xlfn.XLOOKUP(F1651,Tabla13[Id Riesgo],Tabla13[Registro diligenciado],FALSE,1)</f>
        <v>0</v>
      </c>
      <c r="H1651" s="431" t="str">
        <f>IF(G1651,_xlfn.XLOOKUP(F1651,Tabla6[Id Riesgo],Tabla6[DESCRIPCIÓN DEL RIESGO],FALSE,1),"")</f>
        <v/>
      </c>
      <c r="I1651" s="431" t="e">
        <f>_xlfn.XLOOKUP(Tabla135[[#This Row],[Id Riesgo]],Tabla13[Id Riesgo],Tabla13[Probabilidad])</f>
        <v>#N/A</v>
      </c>
      <c r="J1651" s="431" t="str">
        <f>_xlfn.XLOOKUP(Tabla135[[#This Row],[Id Riesgo]],Tabla13[Id Riesgo],Tabla13[Porcentaje Impacto],"",1)</f>
        <v/>
      </c>
      <c r="K1651" s="311"/>
      <c r="L1651" s="314"/>
      <c r="M1651" s="314"/>
      <c r="N1651" s="314"/>
      <c r="O1651" s="295"/>
      <c r="P1651" s="314"/>
      <c r="Q1651" s="328" t="str">
        <f>_xlfn.TEXTJOIN(" ",TRUE,Tabla135[[#This Row],[Actividad - Acción ¿Qué?
Inicia con verbo]],Tabla135[[#This Row],[Complemento
(Observaciones o desviaciones)]])</f>
        <v/>
      </c>
      <c r="R1651" s="295"/>
      <c r="S1651" s="327" t="str">
        <f>_xlfn.XLOOKUP(Tabla135[[#This Row],[Tipo de control]],Tabla7[Tipo de control],Tabla7[Peso],"",1)</f>
        <v/>
      </c>
      <c r="T1651" s="290" t="str">
        <f>_xlfn.XLOOKUP(Tabla135[[#This Row],[Tipo de control]],Tabla7[Tipo de control],Tabla7[Afectación matriz],"",1)</f>
        <v/>
      </c>
      <c r="U1651" s="295"/>
      <c r="V1651" s="290" t="str">
        <f>_xlfn.XLOOKUP(Tabla135[[#This Row],[Implementación]],Tabla11[Implementación],Tabla11[Peso],"",1)</f>
        <v/>
      </c>
      <c r="W1651" s="295"/>
      <c r="X1651" s="295"/>
      <c r="Y1651" s="295"/>
      <c r="Z1651" s="295"/>
      <c r="AA1651" s="311" t="str">
        <f>IFERROR(Tabla135[[#This Row],[Peso del control]]+Tabla135[[#This Row],[Peso de la implementación]],"")</f>
        <v/>
      </c>
      <c r="AB1651" s="310" t="str" cm="1">
        <f t="array" ref="AB1651">IFERROR(IF(Tabla135[[#This Row],[Registro diligenciado]]=TRUE,_xlfn.IFS(AND(Tabla135[[#This Row],[No. de Control]]=1,Tabla135[[#This Row],[Desplazamiento en la Matriz]]="Probabilidad"),D1651-(D1651*Tabla135[[#This Row],[Valor del control]]),AND(Tabla135[[#This Row],[No. de Control]]&gt;1,Tabla135[[#This Row],[Desplazamiento en la Matriz]]="Probabilidad"),AB1650-(AB1650*Tabla135[[#This Row],[Valor del control]]),AND(Tabla135[[#This Row],[No. de Control]]=1,Tabla135[[#This Row],[Desplazamiento en la Matriz]]="Impacto"),D1651,AND(Tabla135[[#This Row],[No. de Control]]&gt;1,Tabla135[[#This Row],[Desplazamiento en la Matriz]]="Impacto"),AB1650),""),"")</f>
        <v/>
      </c>
      <c r="AC1651" s="310" t="str" cm="1">
        <f t="array" ref="AC1651">IFERROR(IF(Tabla135[[#This Row],[Registro diligenciado]]=TRUE,_xlfn.IFS(AND(Tabla135[[#This Row],[No. de Control]]=1,Tabla135[[#This Row],[Desplazamiento en la Matriz]]="Impacto"),E1651-(E1651*Tabla135[[#This Row],[Valor del control]]),AND(Tabla135[[#This Row],[No. de Control]]&gt;1,Tabla135[[#This Row],[Desplazamiento en la Matriz]]="Impacto"),AC1650-(AC1650*Tabla135[[#This Row],[Valor del control]]),AND(Tabla135[[#This Row],[No. de Control]]=1,Tabla135[[#This Row],[Desplazamiento en la Matriz]]="Probabilidad"),E1651,AND(Tabla135[[#This Row],[No. de Control]]&gt;1,Tabla135[[#This Row],[Desplazamiento en la Matriz]]="Probabilidad"),AC1650),""),"")</f>
        <v/>
      </c>
      <c r="AD1651" s="310">
        <f>IFERROR(_xlfn.MINIFS(Tabla135[Probabilidad residual],Tabla135[Id Riesgo],Tabla135[[#This Row],[Id Riesgo]]),"")</f>
        <v>0</v>
      </c>
      <c r="AE1651" s="310">
        <f>IFERROR(_xlfn.MINIFS(Tabla135[Impacto residual],Tabla135[Id Riesgo],Tabla135[[#This Row],[Id Riesgo]]),"")</f>
        <v>0</v>
      </c>
      <c r="AF1651" s="310" t="str" cm="1">
        <f t="array" ref="AF165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51" s="310" t="str" cm="1">
        <f t="array" ref="AG165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5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52" spans="6:34" ht="15" hidden="1" customHeight="1" x14ac:dyDescent="0.4">
      <c r="F1652" s="290"/>
      <c r="G1652" s="415" t="b">
        <f>_xlfn.XLOOKUP(F1652,Tabla13[Id Riesgo],Tabla13[Registro diligenciado],FALSE,1)</f>
        <v>0</v>
      </c>
      <c r="H1652" s="431" t="str">
        <f>IF(G1652,_xlfn.XLOOKUP(F1652,Tabla6[Id Riesgo],Tabla6[DESCRIPCIÓN DEL RIESGO],FALSE,1),"")</f>
        <v/>
      </c>
      <c r="I1652" s="431" t="e">
        <f>_xlfn.XLOOKUP(Tabla135[[#This Row],[Id Riesgo]],Tabla13[Id Riesgo],Tabla13[Probabilidad])</f>
        <v>#N/A</v>
      </c>
      <c r="J1652" s="431" t="str">
        <f>_xlfn.XLOOKUP(Tabla135[[#This Row],[Id Riesgo]],Tabla13[Id Riesgo],Tabla13[Porcentaje Impacto],"",1)</f>
        <v/>
      </c>
      <c r="K1652" s="311"/>
      <c r="L1652" s="314"/>
      <c r="M1652" s="314"/>
      <c r="N1652" s="314"/>
      <c r="O1652" s="295"/>
      <c r="P1652" s="314"/>
      <c r="Q1652" s="328" t="str">
        <f>_xlfn.TEXTJOIN(" ",TRUE,Tabla135[[#This Row],[Actividad - Acción ¿Qué?
Inicia con verbo]],Tabla135[[#This Row],[Complemento
(Observaciones o desviaciones)]])</f>
        <v/>
      </c>
      <c r="R1652" s="295"/>
      <c r="S1652" s="327" t="str">
        <f>_xlfn.XLOOKUP(Tabla135[[#This Row],[Tipo de control]],Tabla7[Tipo de control],Tabla7[Peso],"",1)</f>
        <v/>
      </c>
      <c r="T1652" s="290" t="str">
        <f>_xlfn.XLOOKUP(Tabla135[[#This Row],[Tipo de control]],Tabla7[Tipo de control],Tabla7[Afectación matriz],"",1)</f>
        <v/>
      </c>
      <c r="U1652" s="295"/>
      <c r="V1652" s="290" t="str">
        <f>_xlfn.XLOOKUP(Tabla135[[#This Row],[Implementación]],Tabla11[Implementación],Tabla11[Peso],"",1)</f>
        <v/>
      </c>
      <c r="W1652" s="295"/>
      <c r="X1652" s="295"/>
      <c r="Y1652" s="295"/>
      <c r="Z1652" s="295"/>
      <c r="AA1652" s="311" t="str">
        <f>IFERROR(Tabla135[[#This Row],[Peso del control]]+Tabla135[[#This Row],[Peso de la implementación]],"")</f>
        <v/>
      </c>
      <c r="AB1652" s="310" t="str" cm="1">
        <f t="array" ref="AB1652">IFERROR(IF(Tabla135[[#This Row],[Registro diligenciado]]=TRUE,_xlfn.IFS(AND(Tabla135[[#This Row],[No. de Control]]=1,Tabla135[[#This Row],[Desplazamiento en la Matriz]]="Probabilidad"),D1652-(D1652*Tabla135[[#This Row],[Valor del control]]),AND(Tabla135[[#This Row],[No. de Control]]&gt;1,Tabla135[[#This Row],[Desplazamiento en la Matriz]]="Probabilidad"),AB1651-(AB1651*Tabla135[[#This Row],[Valor del control]]),AND(Tabla135[[#This Row],[No. de Control]]=1,Tabla135[[#This Row],[Desplazamiento en la Matriz]]="Impacto"),D1652,AND(Tabla135[[#This Row],[No. de Control]]&gt;1,Tabla135[[#This Row],[Desplazamiento en la Matriz]]="Impacto"),AB1651),""),"")</f>
        <v/>
      </c>
      <c r="AC1652" s="310" t="str" cm="1">
        <f t="array" ref="AC1652">IFERROR(IF(Tabla135[[#This Row],[Registro diligenciado]]=TRUE,_xlfn.IFS(AND(Tabla135[[#This Row],[No. de Control]]=1,Tabla135[[#This Row],[Desplazamiento en la Matriz]]="Impacto"),E1652-(E1652*Tabla135[[#This Row],[Valor del control]]),AND(Tabla135[[#This Row],[No. de Control]]&gt;1,Tabla135[[#This Row],[Desplazamiento en la Matriz]]="Impacto"),AC1651-(AC1651*Tabla135[[#This Row],[Valor del control]]),AND(Tabla135[[#This Row],[No. de Control]]=1,Tabla135[[#This Row],[Desplazamiento en la Matriz]]="Probabilidad"),E1652,AND(Tabla135[[#This Row],[No. de Control]]&gt;1,Tabla135[[#This Row],[Desplazamiento en la Matriz]]="Probabilidad"),AC1651),""),"")</f>
        <v/>
      </c>
      <c r="AD1652" s="310">
        <f>IFERROR(_xlfn.MINIFS(Tabla135[Probabilidad residual],Tabla135[Id Riesgo],Tabla135[[#This Row],[Id Riesgo]]),"")</f>
        <v>0</v>
      </c>
      <c r="AE1652" s="310">
        <f>IFERROR(_xlfn.MINIFS(Tabla135[Impacto residual],Tabla135[Id Riesgo],Tabla135[[#This Row],[Id Riesgo]]),"")</f>
        <v>0</v>
      </c>
      <c r="AF1652" s="310" t="str" cm="1">
        <f t="array" ref="AF165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52" s="310" t="str" cm="1">
        <f t="array" ref="AG165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5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53" spans="6:34" ht="15" hidden="1" customHeight="1" x14ac:dyDescent="0.4">
      <c r="F1653" s="290"/>
      <c r="G1653" s="415" t="b">
        <f>_xlfn.XLOOKUP(F1653,Tabla13[Id Riesgo],Tabla13[Registro diligenciado],FALSE,1)</f>
        <v>0</v>
      </c>
      <c r="H1653" s="431" t="str">
        <f>IF(G1653,_xlfn.XLOOKUP(F1653,Tabla6[Id Riesgo],Tabla6[DESCRIPCIÓN DEL RIESGO],FALSE,1),"")</f>
        <v/>
      </c>
      <c r="I1653" s="431" t="e">
        <f>_xlfn.XLOOKUP(Tabla135[[#This Row],[Id Riesgo]],Tabla13[Id Riesgo],Tabla13[Probabilidad])</f>
        <v>#N/A</v>
      </c>
      <c r="J1653" s="431" t="str">
        <f>_xlfn.XLOOKUP(Tabla135[[#This Row],[Id Riesgo]],Tabla13[Id Riesgo],Tabla13[Porcentaje Impacto],"",1)</f>
        <v/>
      </c>
      <c r="K1653" s="311"/>
      <c r="L1653" s="314"/>
      <c r="M1653" s="314"/>
      <c r="N1653" s="314"/>
      <c r="O1653" s="295"/>
      <c r="P1653" s="314"/>
      <c r="Q1653" s="328" t="str">
        <f>_xlfn.TEXTJOIN(" ",TRUE,Tabla135[[#This Row],[Actividad - Acción ¿Qué?
Inicia con verbo]],Tabla135[[#This Row],[Complemento
(Observaciones o desviaciones)]])</f>
        <v/>
      </c>
      <c r="R1653" s="295"/>
      <c r="S1653" s="327" t="str">
        <f>_xlfn.XLOOKUP(Tabla135[[#This Row],[Tipo de control]],Tabla7[Tipo de control],Tabla7[Peso],"",1)</f>
        <v/>
      </c>
      <c r="T1653" s="290" t="str">
        <f>_xlfn.XLOOKUP(Tabla135[[#This Row],[Tipo de control]],Tabla7[Tipo de control],Tabla7[Afectación matriz],"",1)</f>
        <v/>
      </c>
      <c r="U1653" s="295"/>
      <c r="V1653" s="290" t="str">
        <f>_xlfn.XLOOKUP(Tabla135[[#This Row],[Implementación]],Tabla11[Implementación],Tabla11[Peso],"",1)</f>
        <v/>
      </c>
      <c r="W1653" s="295"/>
      <c r="X1653" s="295"/>
      <c r="Y1653" s="295"/>
      <c r="Z1653" s="295"/>
      <c r="AA1653" s="311" t="str">
        <f>IFERROR(Tabla135[[#This Row],[Peso del control]]+Tabla135[[#This Row],[Peso de la implementación]],"")</f>
        <v/>
      </c>
      <c r="AB1653" s="310" t="str" cm="1">
        <f t="array" ref="AB1653">IFERROR(IF(Tabla135[[#This Row],[Registro diligenciado]]=TRUE,_xlfn.IFS(AND(Tabla135[[#This Row],[No. de Control]]=1,Tabla135[[#This Row],[Desplazamiento en la Matriz]]="Probabilidad"),D1653-(D1653*Tabla135[[#This Row],[Valor del control]]),AND(Tabla135[[#This Row],[No. de Control]]&gt;1,Tabla135[[#This Row],[Desplazamiento en la Matriz]]="Probabilidad"),AB1652-(AB1652*Tabla135[[#This Row],[Valor del control]]),AND(Tabla135[[#This Row],[No. de Control]]=1,Tabla135[[#This Row],[Desplazamiento en la Matriz]]="Impacto"),D1653,AND(Tabla135[[#This Row],[No. de Control]]&gt;1,Tabla135[[#This Row],[Desplazamiento en la Matriz]]="Impacto"),AB1652),""),"")</f>
        <v/>
      </c>
      <c r="AC1653" s="310" t="str" cm="1">
        <f t="array" ref="AC1653">IFERROR(IF(Tabla135[[#This Row],[Registro diligenciado]]=TRUE,_xlfn.IFS(AND(Tabla135[[#This Row],[No. de Control]]=1,Tabla135[[#This Row],[Desplazamiento en la Matriz]]="Impacto"),E1653-(E1653*Tabla135[[#This Row],[Valor del control]]),AND(Tabla135[[#This Row],[No. de Control]]&gt;1,Tabla135[[#This Row],[Desplazamiento en la Matriz]]="Impacto"),AC1652-(AC1652*Tabla135[[#This Row],[Valor del control]]),AND(Tabla135[[#This Row],[No. de Control]]=1,Tabla135[[#This Row],[Desplazamiento en la Matriz]]="Probabilidad"),E1653,AND(Tabla135[[#This Row],[No. de Control]]&gt;1,Tabla135[[#This Row],[Desplazamiento en la Matriz]]="Probabilidad"),AC1652),""),"")</f>
        <v/>
      </c>
      <c r="AD1653" s="310">
        <f>IFERROR(_xlfn.MINIFS(Tabla135[Probabilidad residual],Tabla135[Id Riesgo],Tabla135[[#This Row],[Id Riesgo]]),"")</f>
        <v>0</v>
      </c>
      <c r="AE1653" s="310">
        <f>IFERROR(_xlfn.MINIFS(Tabla135[Impacto residual],Tabla135[Id Riesgo],Tabla135[[#This Row],[Id Riesgo]]),"")</f>
        <v>0</v>
      </c>
      <c r="AF1653" s="310" t="str" cm="1">
        <f t="array" ref="AF165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53" s="310" t="str" cm="1">
        <f t="array" ref="AG165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5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54" spans="6:34" ht="15" hidden="1" customHeight="1" x14ac:dyDescent="0.4">
      <c r="F1654" s="290"/>
      <c r="G1654" s="415" t="b">
        <f>_xlfn.XLOOKUP(F1654,Tabla13[Id Riesgo],Tabla13[Registro diligenciado],FALSE,1)</f>
        <v>0</v>
      </c>
      <c r="H1654" s="431" t="str">
        <f>IF(G1654,_xlfn.XLOOKUP(F1654,Tabla6[Id Riesgo],Tabla6[DESCRIPCIÓN DEL RIESGO],FALSE,1),"")</f>
        <v/>
      </c>
      <c r="I1654" s="431" t="e">
        <f>_xlfn.XLOOKUP(Tabla135[[#This Row],[Id Riesgo]],Tabla13[Id Riesgo],Tabla13[Probabilidad])</f>
        <v>#N/A</v>
      </c>
      <c r="J1654" s="431" t="str">
        <f>_xlfn.XLOOKUP(Tabla135[[#This Row],[Id Riesgo]],Tabla13[Id Riesgo],Tabla13[Porcentaje Impacto],"",1)</f>
        <v/>
      </c>
      <c r="K1654" s="311"/>
      <c r="L1654" s="314"/>
      <c r="M1654" s="314"/>
      <c r="N1654" s="314"/>
      <c r="O1654" s="295"/>
      <c r="P1654" s="314"/>
      <c r="Q1654" s="328" t="str">
        <f>_xlfn.TEXTJOIN(" ",TRUE,Tabla135[[#This Row],[Actividad - Acción ¿Qué?
Inicia con verbo]],Tabla135[[#This Row],[Complemento
(Observaciones o desviaciones)]])</f>
        <v/>
      </c>
      <c r="R1654" s="295"/>
      <c r="S1654" s="327" t="str">
        <f>_xlfn.XLOOKUP(Tabla135[[#This Row],[Tipo de control]],Tabla7[Tipo de control],Tabla7[Peso],"",1)</f>
        <v/>
      </c>
      <c r="T1654" s="290" t="str">
        <f>_xlfn.XLOOKUP(Tabla135[[#This Row],[Tipo de control]],Tabla7[Tipo de control],Tabla7[Afectación matriz],"",1)</f>
        <v/>
      </c>
      <c r="U1654" s="295"/>
      <c r="V1654" s="290" t="str">
        <f>_xlfn.XLOOKUP(Tabla135[[#This Row],[Implementación]],Tabla11[Implementación],Tabla11[Peso],"",1)</f>
        <v/>
      </c>
      <c r="W1654" s="295"/>
      <c r="X1654" s="295"/>
      <c r="Y1654" s="295"/>
      <c r="Z1654" s="295"/>
      <c r="AA1654" s="311" t="str">
        <f>IFERROR(Tabla135[[#This Row],[Peso del control]]+Tabla135[[#This Row],[Peso de la implementación]],"")</f>
        <v/>
      </c>
      <c r="AB1654" s="310" t="str" cm="1">
        <f t="array" ref="AB1654">IFERROR(IF(Tabla135[[#This Row],[Registro diligenciado]]=TRUE,_xlfn.IFS(AND(Tabla135[[#This Row],[No. de Control]]=1,Tabla135[[#This Row],[Desplazamiento en la Matriz]]="Probabilidad"),D1654-(D1654*Tabla135[[#This Row],[Valor del control]]),AND(Tabla135[[#This Row],[No. de Control]]&gt;1,Tabla135[[#This Row],[Desplazamiento en la Matriz]]="Probabilidad"),AB1653-(AB1653*Tabla135[[#This Row],[Valor del control]]),AND(Tabla135[[#This Row],[No. de Control]]=1,Tabla135[[#This Row],[Desplazamiento en la Matriz]]="Impacto"),D1654,AND(Tabla135[[#This Row],[No. de Control]]&gt;1,Tabla135[[#This Row],[Desplazamiento en la Matriz]]="Impacto"),AB1653),""),"")</f>
        <v/>
      </c>
      <c r="AC1654" s="310" t="str" cm="1">
        <f t="array" ref="AC1654">IFERROR(IF(Tabla135[[#This Row],[Registro diligenciado]]=TRUE,_xlfn.IFS(AND(Tabla135[[#This Row],[No. de Control]]=1,Tabla135[[#This Row],[Desplazamiento en la Matriz]]="Impacto"),E1654-(E1654*Tabla135[[#This Row],[Valor del control]]),AND(Tabla135[[#This Row],[No. de Control]]&gt;1,Tabla135[[#This Row],[Desplazamiento en la Matriz]]="Impacto"),AC1653-(AC1653*Tabla135[[#This Row],[Valor del control]]),AND(Tabla135[[#This Row],[No. de Control]]=1,Tabla135[[#This Row],[Desplazamiento en la Matriz]]="Probabilidad"),E1654,AND(Tabla135[[#This Row],[No. de Control]]&gt;1,Tabla135[[#This Row],[Desplazamiento en la Matriz]]="Probabilidad"),AC1653),""),"")</f>
        <v/>
      </c>
      <c r="AD1654" s="310">
        <f>IFERROR(_xlfn.MINIFS(Tabla135[Probabilidad residual],Tabla135[Id Riesgo],Tabla135[[#This Row],[Id Riesgo]]),"")</f>
        <v>0</v>
      </c>
      <c r="AE1654" s="310">
        <f>IFERROR(_xlfn.MINIFS(Tabla135[Impacto residual],Tabla135[Id Riesgo],Tabla135[[#This Row],[Id Riesgo]]),"")</f>
        <v>0</v>
      </c>
      <c r="AF1654" s="310" t="str" cm="1">
        <f t="array" ref="AF165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54" s="310" t="str" cm="1">
        <f t="array" ref="AG165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5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55" spans="6:34" ht="15" hidden="1" customHeight="1" x14ac:dyDescent="0.4">
      <c r="F1655" s="290"/>
      <c r="G1655" s="415" t="b">
        <f>_xlfn.XLOOKUP(F1655,Tabla13[Id Riesgo],Tabla13[Registro diligenciado],FALSE,1)</f>
        <v>0</v>
      </c>
      <c r="H1655" s="431" t="str">
        <f>IF(G1655,_xlfn.XLOOKUP(F1655,Tabla6[Id Riesgo],Tabla6[DESCRIPCIÓN DEL RIESGO],FALSE,1),"")</f>
        <v/>
      </c>
      <c r="I1655" s="431" t="e">
        <f>_xlfn.XLOOKUP(Tabla135[[#This Row],[Id Riesgo]],Tabla13[Id Riesgo],Tabla13[Probabilidad])</f>
        <v>#N/A</v>
      </c>
      <c r="J1655" s="431" t="str">
        <f>_xlfn.XLOOKUP(Tabla135[[#This Row],[Id Riesgo]],Tabla13[Id Riesgo],Tabla13[Porcentaje Impacto],"",1)</f>
        <v/>
      </c>
      <c r="K1655" s="311"/>
      <c r="L1655" s="314"/>
      <c r="M1655" s="314"/>
      <c r="N1655" s="314"/>
      <c r="O1655" s="295"/>
      <c r="P1655" s="314"/>
      <c r="Q1655" s="328" t="str">
        <f>_xlfn.TEXTJOIN(" ",TRUE,Tabla135[[#This Row],[Actividad - Acción ¿Qué?
Inicia con verbo]],Tabla135[[#This Row],[Complemento
(Observaciones o desviaciones)]])</f>
        <v/>
      </c>
      <c r="R1655" s="295"/>
      <c r="S1655" s="327" t="str">
        <f>_xlfn.XLOOKUP(Tabla135[[#This Row],[Tipo de control]],Tabla7[Tipo de control],Tabla7[Peso],"",1)</f>
        <v/>
      </c>
      <c r="T1655" s="290" t="str">
        <f>_xlfn.XLOOKUP(Tabla135[[#This Row],[Tipo de control]],Tabla7[Tipo de control],Tabla7[Afectación matriz],"",1)</f>
        <v/>
      </c>
      <c r="U1655" s="295"/>
      <c r="V1655" s="290" t="str">
        <f>_xlfn.XLOOKUP(Tabla135[[#This Row],[Implementación]],Tabla11[Implementación],Tabla11[Peso],"",1)</f>
        <v/>
      </c>
      <c r="W1655" s="295"/>
      <c r="X1655" s="295"/>
      <c r="Y1655" s="295"/>
      <c r="Z1655" s="295"/>
      <c r="AA1655" s="311" t="str">
        <f>IFERROR(Tabla135[[#This Row],[Peso del control]]+Tabla135[[#This Row],[Peso de la implementación]],"")</f>
        <v/>
      </c>
      <c r="AB1655" s="310" t="str" cm="1">
        <f t="array" ref="AB1655">IFERROR(IF(Tabla135[[#This Row],[Registro diligenciado]]=TRUE,_xlfn.IFS(AND(Tabla135[[#This Row],[No. de Control]]=1,Tabla135[[#This Row],[Desplazamiento en la Matriz]]="Probabilidad"),D1655-(D1655*Tabla135[[#This Row],[Valor del control]]),AND(Tabla135[[#This Row],[No. de Control]]&gt;1,Tabla135[[#This Row],[Desplazamiento en la Matriz]]="Probabilidad"),AB1654-(AB1654*Tabla135[[#This Row],[Valor del control]]),AND(Tabla135[[#This Row],[No. de Control]]=1,Tabla135[[#This Row],[Desplazamiento en la Matriz]]="Impacto"),D1655,AND(Tabla135[[#This Row],[No. de Control]]&gt;1,Tabla135[[#This Row],[Desplazamiento en la Matriz]]="Impacto"),AB1654),""),"")</f>
        <v/>
      </c>
      <c r="AC1655" s="310" t="str" cm="1">
        <f t="array" ref="AC1655">IFERROR(IF(Tabla135[[#This Row],[Registro diligenciado]]=TRUE,_xlfn.IFS(AND(Tabla135[[#This Row],[No. de Control]]=1,Tabla135[[#This Row],[Desplazamiento en la Matriz]]="Impacto"),E1655-(E1655*Tabla135[[#This Row],[Valor del control]]),AND(Tabla135[[#This Row],[No. de Control]]&gt;1,Tabla135[[#This Row],[Desplazamiento en la Matriz]]="Impacto"),AC1654-(AC1654*Tabla135[[#This Row],[Valor del control]]),AND(Tabla135[[#This Row],[No. de Control]]=1,Tabla135[[#This Row],[Desplazamiento en la Matriz]]="Probabilidad"),E1655,AND(Tabla135[[#This Row],[No. de Control]]&gt;1,Tabla135[[#This Row],[Desplazamiento en la Matriz]]="Probabilidad"),AC1654),""),"")</f>
        <v/>
      </c>
      <c r="AD1655" s="310">
        <f>IFERROR(_xlfn.MINIFS(Tabla135[Probabilidad residual],Tabla135[Id Riesgo],Tabla135[[#This Row],[Id Riesgo]]),"")</f>
        <v>0</v>
      </c>
      <c r="AE1655" s="310">
        <f>IFERROR(_xlfn.MINIFS(Tabla135[Impacto residual],Tabla135[Id Riesgo],Tabla135[[#This Row],[Id Riesgo]]),"")</f>
        <v>0</v>
      </c>
      <c r="AF1655" s="310" t="str" cm="1">
        <f t="array" ref="AF165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55" s="310" t="str" cm="1">
        <f t="array" ref="AG165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5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56" spans="6:34" ht="15" hidden="1" customHeight="1" x14ac:dyDescent="0.4">
      <c r="F1656" s="290"/>
      <c r="G1656" s="415" t="b">
        <f>_xlfn.XLOOKUP(F1656,Tabla13[Id Riesgo],Tabla13[Registro diligenciado],FALSE,1)</f>
        <v>0</v>
      </c>
      <c r="H1656" s="431" t="str">
        <f>IF(G1656,_xlfn.XLOOKUP(F1656,Tabla6[Id Riesgo],Tabla6[DESCRIPCIÓN DEL RIESGO],FALSE,1),"")</f>
        <v/>
      </c>
      <c r="I1656" s="431" t="e">
        <f>_xlfn.XLOOKUP(Tabla135[[#This Row],[Id Riesgo]],Tabla13[Id Riesgo],Tabla13[Probabilidad])</f>
        <v>#N/A</v>
      </c>
      <c r="J1656" s="431" t="str">
        <f>_xlfn.XLOOKUP(Tabla135[[#This Row],[Id Riesgo]],Tabla13[Id Riesgo],Tabla13[Porcentaje Impacto],"",1)</f>
        <v/>
      </c>
      <c r="K1656" s="311"/>
      <c r="L1656" s="314"/>
      <c r="M1656" s="314"/>
      <c r="N1656" s="314"/>
      <c r="O1656" s="295"/>
      <c r="P1656" s="314"/>
      <c r="Q1656" s="328" t="str">
        <f>_xlfn.TEXTJOIN(" ",TRUE,Tabla135[[#This Row],[Actividad - Acción ¿Qué?
Inicia con verbo]],Tabla135[[#This Row],[Complemento
(Observaciones o desviaciones)]])</f>
        <v/>
      </c>
      <c r="R1656" s="295"/>
      <c r="S1656" s="327" t="str">
        <f>_xlfn.XLOOKUP(Tabla135[[#This Row],[Tipo de control]],Tabla7[Tipo de control],Tabla7[Peso],"",1)</f>
        <v/>
      </c>
      <c r="T1656" s="290" t="str">
        <f>_xlfn.XLOOKUP(Tabla135[[#This Row],[Tipo de control]],Tabla7[Tipo de control],Tabla7[Afectación matriz],"",1)</f>
        <v/>
      </c>
      <c r="U1656" s="295"/>
      <c r="V1656" s="290" t="str">
        <f>_xlfn.XLOOKUP(Tabla135[[#This Row],[Implementación]],Tabla11[Implementación],Tabla11[Peso],"",1)</f>
        <v/>
      </c>
      <c r="W1656" s="295"/>
      <c r="X1656" s="295"/>
      <c r="Y1656" s="295"/>
      <c r="Z1656" s="295"/>
      <c r="AA1656" s="311" t="str">
        <f>IFERROR(Tabla135[[#This Row],[Peso del control]]+Tabla135[[#This Row],[Peso de la implementación]],"")</f>
        <v/>
      </c>
      <c r="AB1656" s="310" t="str" cm="1">
        <f t="array" ref="AB1656">IFERROR(IF(Tabla135[[#This Row],[Registro diligenciado]]=TRUE,_xlfn.IFS(AND(Tabla135[[#This Row],[No. de Control]]=1,Tabla135[[#This Row],[Desplazamiento en la Matriz]]="Probabilidad"),D1656-(D1656*Tabla135[[#This Row],[Valor del control]]),AND(Tabla135[[#This Row],[No. de Control]]&gt;1,Tabla135[[#This Row],[Desplazamiento en la Matriz]]="Probabilidad"),AB1655-(AB1655*Tabla135[[#This Row],[Valor del control]]),AND(Tabla135[[#This Row],[No. de Control]]=1,Tabla135[[#This Row],[Desplazamiento en la Matriz]]="Impacto"),D1656,AND(Tabla135[[#This Row],[No. de Control]]&gt;1,Tabla135[[#This Row],[Desplazamiento en la Matriz]]="Impacto"),AB1655),""),"")</f>
        <v/>
      </c>
      <c r="AC1656" s="310" t="str" cm="1">
        <f t="array" ref="AC1656">IFERROR(IF(Tabla135[[#This Row],[Registro diligenciado]]=TRUE,_xlfn.IFS(AND(Tabla135[[#This Row],[No. de Control]]=1,Tabla135[[#This Row],[Desplazamiento en la Matriz]]="Impacto"),E1656-(E1656*Tabla135[[#This Row],[Valor del control]]),AND(Tabla135[[#This Row],[No. de Control]]&gt;1,Tabla135[[#This Row],[Desplazamiento en la Matriz]]="Impacto"),AC1655-(AC1655*Tabla135[[#This Row],[Valor del control]]),AND(Tabla135[[#This Row],[No. de Control]]=1,Tabla135[[#This Row],[Desplazamiento en la Matriz]]="Probabilidad"),E1656,AND(Tabla135[[#This Row],[No. de Control]]&gt;1,Tabla135[[#This Row],[Desplazamiento en la Matriz]]="Probabilidad"),AC1655),""),"")</f>
        <v/>
      </c>
      <c r="AD1656" s="310">
        <f>IFERROR(_xlfn.MINIFS(Tabla135[Probabilidad residual],Tabla135[Id Riesgo],Tabla135[[#This Row],[Id Riesgo]]),"")</f>
        <v>0</v>
      </c>
      <c r="AE1656" s="310">
        <f>IFERROR(_xlfn.MINIFS(Tabla135[Impacto residual],Tabla135[Id Riesgo],Tabla135[[#This Row],[Id Riesgo]]),"")</f>
        <v>0</v>
      </c>
      <c r="AF1656" s="310" t="str" cm="1">
        <f t="array" ref="AF165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56" s="310" t="str" cm="1">
        <f t="array" ref="AG165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5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57" spans="6:34" ht="15" hidden="1" customHeight="1" x14ac:dyDescent="0.4">
      <c r="F1657" s="290"/>
      <c r="G1657" s="415" t="b">
        <f>_xlfn.XLOOKUP(F1657,Tabla13[Id Riesgo],Tabla13[Registro diligenciado],FALSE,1)</f>
        <v>0</v>
      </c>
      <c r="H1657" s="431" t="str">
        <f>IF(G1657,_xlfn.XLOOKUP(F1657,Tabla6[Id Riesgo],Tabla6[DESCRIPCIÓN DEL RIESGO],FALSE,1),"")</f>
        <v/>
      </c>
      <c r="I1657" s="431" t="e">
        <f>_xlfn.XLOOKUP(Tabla135[[#This Row],[Id Riesgo]],Tabla13[Id Riesgo],Tabla13[Probabilidad])</f>
        <v>#N/A</v>
      </c>
      <c r="J1657" s="431" t="str">
        <f>_xlfn.XLOOKUP(Tabla135[[#This Row],[Id Riesgo]],Tabla13[Id Riesgo],Tabla13[Porcentaje Impacto],"",1)</f>
        <v/>
      </c>
      <c r="K1657" s="311"/>
      <c r="L1657" s="314"/>
      <c r="M1657" s="314"/>
      <c r="N1657" s="314"/>
      <c r="O1657" s="295"/>
      <c r="P1657" s="314"/>
      <c r="Q1657" s="328" t="str">
        <f>_xlfn.TEXTJOIN(" ",TRUE,Tabla135[[#This Row],[Actividad - Acción ¿Qué?
Inicia con verbo]],Tabla135[[#This Row],[Complemento
(Observaciones o desviaciones)]])</f>
        <v/>
      </c>
      <c r="R1657" s="295"/>
      <c r="S1657" s="327" t="str">
        <f>_xlfn.XLOOKUP(Tabla135[[#This Row],[Tipo de control]],Tabla7[Tipo de control],Tabla7[Peso],"",1)</f>
        <v/>
      </c>
      <c r="T1657" s="290" t="str">
        <f>_xlfn.XLOOKUP(Tabla135[[#This Row],[Tipo de control]],Tabla7[Tipo de control],Tabla7[Afectación matriz],"",1)</f>
        <v/>
      </c>
      <c r="U1657" s="295"/>
      <c r="V1657" s="290" t="str">
        <f>_xlfn.XLOOKUP(Tabla135[[#This Row],[Implementación]],Tabla11[Implementación],Tabla11[Peso],"",1)</f>
        <v/>
      </c>
      <c r="W1657" s="295"/>
      <c r="X1657" s="295"/>
      <c r="Y1657" s="295"/>
      <c r="Z1657" s="295"/>
      <c r="AA1657" s="311" t="str">
        <f>IFERROR(Tabla135[[#This Row],[Peso del control]]+Tabla135[[#This Row],[Peso de la implementación]],"")</f>
        <v/>
      </c>
      <c r="AB1657" s="310" t="str" cm="1">
        <f t="array" ref="AB1657">IFERROR(IF(Tabla135[[#This Row],[Registro diligenciado]]=TRUE,_xlfn.IFS(AND(Tabla135[[#This Row],[No. de Control]]=1,Tabla135[[#This Row],[Desplazamiento en la Matriz]]="Probabilidad"),D1657-(D1657*Tabla135[[#This Row],[Valor del control]]),AND(Tabla135[[#This Row],[No. de Control]]&gt;1,Tabla135[[#This Row],[Desplazamiento en la Matriz]]="Probabilidad"),AB1656-(AB1656*Tabla135[[#This Row],[Valor del control]]),AND(Tabla135[[#This Row],[No. de Control]]=1,Tabla135[[#This Row],[Desplazamiento en la Matriz]]="Impacto"),D1657,AND(Tabla135[[#This Row],[No. de Control]]&gt;1,Tabla135[[#This Row],[Desplazamiento en la Matriz]]="Impacto"),AB1656),""),"")</f>
        <v/>
      </c>
      <c r="AC1657" s="310" t="str" cm="1">
        <f t="array" ref="AC1657">IFERROR(IF(Tabla135[[#This Row],[Registro diligenciado]]=TRUE,_xlfn.IFS(AND(Tabla135[[#This Row],[No. de Control]]=1,Tabla135[[#This Row],[Desplazamiento en la Matriz]]="Impacto"),E1657-(E1657*Tabla135[[#This Row],[Valor del control]]),AND(Tabla135[[#This Row],[No. de Control]]&gt;1,Tabla135[[#This Row],[Desplazamiento en la Matriz]]="Impacto"),AC1656-(AC1656*Tabla135[[#This Row],[Valor del control]]),AND(Tabla135[[#This Row],[No. de Control]]=1,Tabla135[[#This Row],[Desplazamiento en la Matriz]]="Probabilidad"),E1657,AND(Tabla135[[#This Row],[No. de Control]]&gt;1,Tabla135[[#This Row],[Desplazamiento en la Matriz]]="Probabilidad"),AC1656),""),"")</f>
        <v/>
      </c>
      <c r="AD1657" s="310">
        <f>IFERROR(_xlfn.MINIFS(Tabla135[Probabilidad residual],Tabla135[Id Riesgo],Tabla135[[#This Row],[Id Riesgo]]),"")</f>
        <v>0</v>
      </c>
      <c r="AE1657" s="310">
        <f>IFERROR(_xlfn.MINIFS(Tabla135[Impacto residual],Tabla135[Id Riesgo],Tabla135[[#This Row],[Id Riesgo]]),"")</f>
        <v>0</v>
      </c>
      <c r="AF1657" s="310" t="str" cm="1">
        <f t="array" ref="AF165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57" s="310" t="str" cm="1">
        <f t="array" ref="AG165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5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58" spans="6:34" ht="15" hidden="1" customHeight="1" x14ac:dyDescent="0.4">
      <c r="F1658" s="290"/>
      <c r="G1658" s="415" t="b">
        <f>_xlfn.XLOOKUP(F1658,Tabla13[Id Riesgo],Tabla13[Registro diligenciado],FALSE,1)</f>
        <v>0</v>
      </c>
      <c r="H1658" s="431" t="str">
        <f>IF(G1658,_xlfn.XLOOKUP(F1658,Tabla6[Id Riesgo],Tabla6[DESCRIPCIÓN DEL RIESGO],FALSE,1),"")</f>
        <v/>
      </c>
      <c r="I1658" s="431" t="e">
        <f>_xlfn.XLOOKUP(Tabla135[[#This Row],[Id Riesgo]],Tabla13[Id Riesgo],Tabla13[Probabilidad])</f>
        <v>#N/A</v>
      </c>
      <c r="J1658" s="431" t="str">
        <f>_xlfn.XLOOKUP(Tabla135[[#This Row],[Id Riesgo]],Tabla13[Id Riesgo],Tabla13[Porcentaje Impacto],"",1)</f>
        <v/>
      </c>
      <c r="K1658" s="311"/>
      <c r="L1658" s="314"/>
      <c r="M1658" s="314"/>
      <c r="N1658" s="314"/>
      <c r="O1658" s="295"/>
      <c r="P1658" s="314"/>
      <c r="Q1658" s="328" t="str">
        <f>_xlfn.TEXTJOIN(" ",TRUE,Tabla135[[#This Row],[Actividad - Acción ¿Qué?
Inicia con verbo]],Tabla135[[#This Row],[Complemento
(Observaciones o desviaciones)]])</f>
        <v/>
      </c>
      <c r="R1658" s="295"/>
      <c r="S1658" s="327" t="str">
        <f>_xlfn.XLOOKUP(Tabla135[[#This Row],[Tipo de control]],Tabla7[Tipo de control],Tabla7[Peso],"",1)</f>
        <v/>
      </c>
      <c r="T1658" s="290" t="str">
        <f>_xlfn.XLOOKUP(Tabla135[[#This Row],[Tipo de control]],Tabla7[Tipo de control],Tabla7[Afectación matriz],"",1)</f>
        <v/>
      </c>
      <c r="U1658" s="295"/>
      <c r="V1658" s="290" t="str">
        <f>_xlfn.XLOOKUP(Tabla135[[#This Row],[Implementación]],Tabla11[Implementación],Tabla11[Peso],"",1)</f>
        <v/>
      </c>
      <c r="W1658" s="295"/>
      <c r="X1658" s="295"/>
      <c r="Y1658" s="295"/>
      <c r="Z1658" s="295"/>
      <c r="AA1658" s="311" t="str">
        <f>IFERROR(Tabla135[[#This Row],[Peso del control]]+Tabla135[[#This Row],[Peso de la implementación]],"")</f>
        <v/>
      </c>
      <c r="AB1658" s="310" t="str" cm="1">
        <f t="array" ref="AB1658">IFERROR(IF(Tabla135[[#This Row],[Registro diligenciado]]=TRUE,_xlfn.IFS(AND(Tabla135[[#This Row],[No. de Control]]=1,Tabla135[[#This Row],[Desplazamiento en la Matriz]]="Probabilidad"),D1658-(D1658*Tabla135[[#This Row],[Valor del control]]),AND(Tabla135[[#This Row],[No. de Control]]&gt;1,Tabla135[[#This Row],[Desplazamiento en la Matriz]]="Probabilidad"),AB1657-(AB1657*Tabla135[[#This Row],[Valor del control]]),AND(Tabla135[[#This Row],[No. de Control]]=1,Tabla135[[#This Row],[Desplazamiento en la Matriz]]="Impacto"),D1658,AND(Tabla135[[#This Row],[No. de Control]]&gt;1,Tabla135[[#This Row],[Desplazamiento en la Matriz]]="Impacto"),AB1657),""),"")</f>
        <v/>
      </c>
      <c r="AC1658" s="310" t="str" cm="1">
        <f t="array" ref="AC1658">IFERROR(IF(Tabla135[[#This Row],[Registro diligenciado]]=TRUE,_xlfn.IFS(AND(Tabla135[[#This Row],[No. de Control]]=1,Tabla135[[#This Row],[Desplazamiento en la Matriz]]="Impacto"),E1658-(E1658*Tabla135[[#This Row],[Valor del control]]),AND(Tabla135[[#This Row],[No. de Control]]&gt;1,Tabla135[[#This Row],[Desplazamiento en la Matriz]]="Impacto"),AC1657-(AC1657*Tabla135[[#This Row],[Valor del control]]),AND(Tabla135[[#This Row],[No. de Control]]=1,Tabla135[[#This Row],[Desplazamiento en la Matriz]]="Probabilidad"),E1658,AND(Tabla135[[#This Row],[No. de Control]]&gt;1,Tabla135[[#This Row],[Desplazamiento en la Matriz]]="Probabilidad"),AC1657),""),"")</f>
        <v/>
      </c>
      <c r="AD1658" s="310">
        <f>IFERROR(_xlfn.MINIFS(Tabla135[Probabilidad residual],Tabla135[Id Riesgo],Tabla135[[#This Row],[Id Riesgo]]),"")</f>
        <v>0</v>
      </c>
      <c r="AE1658" s="310">
        <f>IFERROR(_xlfn.MINIFS(Tabla135[Impacto residual],Tabla135[Id Riesgo],Tabla135[[#This Row],[Id Riesgo]]),"")</f>
        <v>0</v>
      </c>
      <c r="AF1658" s="310" t="str" cm="1">
        <f t="array" ref="AF165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58" s="310" t="str" cm="1">
        <f t="array" ref="AG165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5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59" spans="6:34" ht="15" hidden="1" customHeight="1" x14ac:dyDescent="0.4">
      <c r="F1659" s="290"/>
      <c r="G1659" s="415" t="b">
        <f>_xlfn.XLOOKUP(F1659,Tabla13[Id Riesgo],Tabla13[Registro diligenciado],FALSE,1)</f>
        <v>0</v>
      </c>
      <c r="H1659" s="431" t="str">
        <f>IF(G1659,_xlfn.XLOOKUP(F1659,Tabla6[Id Riesgo],Tabla6[DESCRIPCIÓN DEL RIESGO],FALSE,1),"")</f>
        <v/>
      </c>
      <c r="I1659" s="431" t="e">
        <f>_xlfn.XLOOKUP(Tabla135[[#This Row],[Id Riesgo]],Tabla13[Id Riesgo],Tabla13[Probabilidad])</f>
        <v>#N/A</v>
      </c>
      <c r="J1659" s="431" t="str">
        <f>_xlfn.XLOOKUP(Tabla135[[#This Row],[Id Riesgo]],Tabla13[Id Riesgo],Tabla13[Porcentaje Impacto],"",1)</f>
        <v/>
      </c>
      <c r="K1659" s="311"/>
      <c r="L1659" s="314"/>
      <c r="M1659" s="314"/>
      <c r="N1659" s="314"/>
      <c r="O1659" s="295"/>
      <c r="P1659" s="314"/>
      <c r="Q1659" s="328" t="str">
        <f>_xlfn.TEXTJOIN(" ",TRUE,Tabla135[[#This Row],[Actividad - Acción ¿Qué?
Inicia con verbo]],Tabla135[[#This Row],[Complemento
(Observaciones o desviaciones)]])</f>
        <v/>
      </c>
      <c r="R1659" s="295"/>
      <c r="S1659" s="327" t="str">
        <f>_xlfn.XLOOKUP(Tabla135[[#This Row],[Tipo de control]],Tabla7[Tipo de control],Tabla7[Peso],"",1)</f>
        <v/>
      </c>
      <c r="T1659" s="290" t="str">
        <f>_xlfn.XLOOKUP(Tabla135[[#This Row],[Tipo de control]],Tabla7[Tipo de control],Tabla7[Afectación matriz],"",1)</f>
        <v/>
      </c>
      <c r="U1659" s="295"/>
      <c r="V1659" s="290" t="str">
        <f>_xlfn.XLOOKUP(Tabla135[[#This Row],[Implementación]],Tabla11[Implementación],Tabla11[Peso],"",1)</f>
        <v/>
      </c>
      <c r="W1659" s="295"/>
      <c r="X1659" s="295"/>
      <c r="Y1659" s="295"/>
      <c r="Z1659" s="295"/>
      <c r="AA1659" s="311" t="str">
        <f>IFERROR(Tabla135[[#This Row],[Peso del control]]+Tabla135[[#This Row],[Peso de la implementación]],"")</f>
        <v/>
      </c>
      <c r="AB1659" s="310" t="str" cm="1">
        <f t="array" ref="AB1659">IFERROR(IF(Tabla135[[#This Row],[Registro diligenciado]]=TRUE,_xlfn.IFS(AND(Tabla135[[#This Row],[No. de Control]]=1,Tabla135[[#This Row],[Desplazamiento en la Matriz]]="Probabilidad"),D1659-(D1659*Tabla135[[#This Row],[Valor del control]]),AND(Tabla135[[#This Row],[No. de Control]]&gt;1,Tabla135[[#This Row],[Desplazamiento en la Matriz]]="Probabilidad"),AB1658-(AB1658*Tabla135[[#This Row],[Valor del control]]),AND(Tabla135[[#This Row],[No. de Control]]=1,Tabla135[[#This Row],[Desplazamiento en la Matriz]]="Impacto"),D1659,AND(Tabla135[[#This Row],[No. de Control]]&gt;1,Tabla135[[#This Row],[Desplazamiento en la Matriz]]="Impacto"),AB1658),""),"")</f>
        <v/>
      </c>
      <c r="AC1659" s="310" t="str" cm="1">
        <f t="array" ref="AC1659">IFERROR(IF(Tabla135[[#This Row],[Registro diligenciado]]=TRUE,_xlfn.IFS(AND(Tabla135[[#This Row],[No. de Control]]=1,Tabla135[[#This Row],[Desplazamiento en la Matriz]]="Impacto"),E1659-(E1659*Tabla135[[#This Row],[Valor del control]]),AND(Tabla135[[#This Row],[No. de Control]]&gt;1,Tabla135[[#This Row],[Desplazamiento en la Matriz]]="Impacto"),AC1658-(AC1658*Tabla135[[#This Row],[Valor del control]]),AND(Tabla135[[#This Row],[No. de Control]]=1,Tabla135[[#This Row],[Desplazamiento en la Matriz]]="Probabilidad"),E1659,AND(Tabla135[[#This Row],[No. de Control]]&gt;1,Tabla135[[#This Row],[Desplazamiento en la Matriz]]="Probabilidad"),AC1658),""),"")</f>
        <v/>
      </c>
      <c r="AD1659" s="310">
        <f>IFERROR(_xlfn.MINIFS(Tabla135[Probabilidad residual],Tabla135[Id Riesgo],Tabla135[[#This Row],[Id Riesgo]]),"")</f>
        <v>0</v>
      </c>
      <c r="AE1659" s="310">
        <f>IFERROR(_xlfn.MINIFS(Tabla135[Impacto residual],Tabla135[Id Riesgo],Tabla135[[#This Row],[Id Riesgo]]),"")</f>
        <v>0</v>
      </c>
      <c r="AF1659" s="310" t="str" cm="1">
        <f t="array" ref="AF165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59" s="310" t="str" cm="1">
        <f t="array" ref="AG165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5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60" spans="6:34" ht="15" hidden="1" customHeight="1" x14ac:dyDescent="0.4">
      <c r="F1660" s="290"/>
      <c r="G1660" s="415" t="b">
        <f>_xlfn.XLOOKUP(F1660,Tabla13[Id Riesgo],Tabla13[Registro diligenciado],FALSE,1)</f>
        <v>0</v>
      </c>
      <c r="H1660" s="431" t="str">
        <f>IF(G1660,_xlfn.XLOOKUP(F1660,Tabla6[Id Riesgo],Tabla6[DESCRIPCIÓN DEL RIESGO],FALSE,1),"")</f>
        <v/>
      </c>
      <c r="I1660" s="431" t="e">
        <f>_xlfn.XLOOKUP(Tabla135[[#This Row],[Id Riesgo]],Tabla13[Id Riesgo],Tabla13[Probabilidad])</f>
        <v>#N/A</v>
      </c>
      <c r="J1660" s="431" t="str">
        <f>_xlfn.XLOOKUP(Tabla135[[#This Row],[Id Riesgo]],Tabla13[Id Riesgo],Tabla13[Porcentaje Impacto],"",1)</f>
        <v/>
      </c>
      <c r="K1660" s="311"/>
      <c r="L1660" s="314"/>
      <c r="M1660" s="314"/>
      <c r="N1660" s="314"/>
      <c r="O1660" s="295"/>
      <c r="P1660" s="314"/>
      <c r="Q1660" s="328" t="str">
        <f>_xlfn.TEXTJOIN(" ",TRUE,Tabla135[[#This Row],[Actividad - Acción ¿Qué?
Inicia con verbo]],Tabla135[[#This Row],[Complemento
(Observaciones o desviaciones)]])</f>
        <v/>
      </c>
      <c r="R1660" s="295"/>
      <c r="S1660" s="327" t="str">
        <f>_xlfn.XLOOKUP(Tabla135[[#This Row],[Tipo de control]],Tabla7[Tipo de control],Tabla7[Peso],"",1)</f>
        <v/>
      </c>
      <c r="T1660" s="290" t="str">
        <f>_xlfn.XLOOKUP(Tabla135[[#This Row],[Tipo de control]],Tabla7[Tipo de control],Tabla7[Afectación matriz],"",1)</f>
        <v/>
      </c>
      <c r="U1660" s="295"/>
      <c r="V1660" s="290" t="str">
        <f>_xlfn.XLOOKUP(Tabla135[[#This Row],[Implementación]],Tabla11[Implementación],Tabla11[Peso],"",1)</f>
        <v/>
      </c>
      <c r="W1660" s="295"/>
      <c r="X1660" s="295"/>
      <c r="Y1660" s="295"/>
      <c r="Z1660" s="295"/>
      <c r="AA1660" s="311" t="str">
        <f>IFERROR(Tabla135[[#This Row],[Peso del control]]+Tabla135[[#This Row],[Peso de la implementación]],"")</f>
        <v/>
      </c>
      <c r="AB1660" s="310" t="str" cm="1">
        <f t="array" ref="AB1660">IFERROR(IF(Tabla135[[#This Row],[Registro diligenciado]]=TRUE,_xlfn.IFS(AND(Tabla135[[#This Row],[No. de Control]]=1,Tabla135[[#This Row],[Desplazamiento en la Matriz]]="Probabilidad"),D1660-(D1660*Tabla135[[#This Row],[Valor del control]]),AND(Tabla135[[#This Row],[No. de Control]]&gt;1,Tabla135[[#This Row],[Desplazamiento en la Matriz]]="Probabilidad"),AB1659-(AB1659*Tabla135[[#This Row],[Valor del control]]),AND(Tabla135[[#This Row],[No. de Control]]=1,Tabla135[[#This Row],[Desplazamiento en la Matriz]]="Impacto"),D1660,AND(Tabla135[[#This Row],[No. de Control]]&gt;1,Tabla135[[#This Row],[Desplazamiento en la Matriz]]="Impacto"),AB1659),""),"")</f>
        <v/>
      </c>
      <c r="AC1660" s="310" t="str" cm="1">
        <f t="array" ref="AC1660">IFERROR(IF(Tabla135[[#This Row],[Registro diligenciado]]=TRUE,_xlfn.IFS(AND(Tabla135[[#This Row],[No. de Control]]=1,Tabla135[[#This Row],[Desplazamiento en la Matriz]]="Impacto"),E1660-(E1660*Tabla135[[#This Row],[Valor del control]]),AND(Tabla135[[#This Row],[No. de Control]]&gt;1,Tabla135[[#This Row],[Desplazamiento en la Matriz]]="Impacto"),AC1659-(AC1659*Tabla135[[#This Row],[Valor del control]]),AND(Tabla135[[#This Row],[No. de Control]]=1,Tabla135[[#This Row],[Desplazamiento en la Matriz]]="Probabilidad"),E1660,AND(Tabla135[[#This Row],[No. de Control]]&gt;1,Tabla135[[#This Row],[Desplazamiento en la Matriz]]="Probabilidad"),AC1659),""),"")</f>
        <v/>
      </c>
      <c r="AD1660" s="310">
        <f>IFERROR(_xlfn.MINIFS(Tabla135[Probabilidad residual],Tabla135[Id Riesgo],Tabla135[[#This Row],[Id Riesgo]]),"")</f>
        <v>0</v>
      </c>
      <c r="AE1660" s="310">
        <f>IFERROR(_xlfn.MINIFS(Tabla135[Impacto residual],Tabla135[Id Riesgo],Tabla135[[#This Row],[Id Riesgo]]),"")</f>
        <v>0</v>
      </c>
      <c r="AF1660" s="310" t="str" cm="1">
        <f t="array" ref="AF166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60" s="310" t="str" cm="1">
        <f t="array" ref="AG166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6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61" spans="6:34" ht="15" hidden="1" customHeight="1" x14ac:dyDescent="0.4">
      <c r="F1661" s="290"/>
      <c r="G1661" s="415" t="b">
        <f>_xlfn.XLOOKUP(F1661,Tabla13[Id Riesgo],Tabla13[Registro diligenciado],FALSE,1)</f>
        <v>0</v>
      </c>
      <c r="H1661" s="431" t="str">
        <f>IF(G1661,_xlfn.XLOOKUP(F1661,Tabla6[Id Riesgo],Tabla6[DESCRIPCIÓN DEL RIESGO],FALSE,1),"")</f>
        <v/>
      </c>
      <c r="I1661" s="431" t="e">
        <f>_xlfn.XLOOKUP(Tabla135[[#This Row],[Id Riesgo]],Tabla13[Id Riesgo],Tabla13[Probabilidad])</f>
        <v>#N/A</v>
      </c>
      <c r="J1661" s="431" t="str">
        <f>_xlfn.XLOOKUP(Tabla135[[#This Row],[Id Riesgo]],Tabla13[Id Riesgo],Tabla13[Porcentaje Impacto],"",1)</f>
        <v/>
      </c>
      <c r="K1661" s="311"/>
      <c r="L1661" s="314"/>
      <c r="M1661" s="314"/>
      <c r="N1661" s="314"/>
      <c r="O1661" s="295"/>
      <c r="P1661" s="314"/>
      <c r="Q1661" s="328" t="str">
        <f>_xlfn.TEXTJOIN(" ",TRUE,Tabla135[[#This Row],[Actividad - Acción ¿Qué?
Inicia con verbo]],Tabla135[[#This Row],[Complemento
(Observaciones o desviaciones)]])</f>
        <v/>
      </c>
      <c r="R1661" s="295"/>
      <c r="S1661" s="327" t="str">
        <f>_xlfn.XLOOKUP(Tabla135[[#This Row],[Tipo de control]],Tabla7[Tipo de control],Tabla7[Peso],"",1)</f>
        <v/>
      </c>
      <c r="T1661" s="290" t="str">
        <f>_xlfn.XLOOKUP(Tabla135[[#This Row],[Tipo de control]],Tabla7[Tipo de control],Tabla7[Afectación matriz],"",1)</f>
        <v/>
      </c>
      <c r="U1661" s="295"/>
      <c r="V1661" s="290" t="str">
        <f>_xlfn.XLOOKUP(Tabla135[[#This Row],[Implementación]],Tabla11[Implementación],Tabla11[Peso],"",1)</f>
        <v/>
      </c>
      <c r="W1661" s="295"/>
      <c r="X1661" s="295"/>
      <c r="Y1661" s="295"/>
      <c r="Z1661" s="295"/>
      <c r="AA1661" s="311" t="str">
        <f>IFERROR(Tabla135[[#This Row],[Peso del control]]+Tabla135[[#This Row],[Peso de la implementación]],"")</f>
        <v/>
      </c>
      <c r="AB1661" s="310" t="str" cm="1">
        <f t="array" ref="AB1661">IFERROR(IF(Tabla135[[#This Row],[Registro diligenciado]]=TRUE,_xlfn.IFS(AND(Tabla135[[#This Row],[No. de Control]]=1,Tabla135[[#This Row],[Desplazamiento en la Matriz]]="Probabilidad"),D1661-(D1661*Tabla135[[#This Row],[Valor del control]]),AND(Tabla135[[#This Row],[No. de Control]]&gt;1,Tabla135[[#This Row],[Desplazamiento en la Matriz]]="Probabilidad"),AB1660-(AB1660*Tabla135[[#This Row],[Valor del control]]),AND(Tabla135[[#This Row],[No. de Control]]=1,Tabla135[[#This Row],[Desplazamiento en la Matriz]]="Impacto"),D1661,AND(Tabla135[[#This Row],[No. de Control]]&gt;1,Tabla135[[#This Row],[Desplazamiento en la Matriz]]="Impacto"),AB1660),""),"")</f>
        <v/>
      </c>
      <c r="AC1661" s="310" t="str" cm="1">
        <f t="array" ref="AC1661">IFERROR(IF(Tabla135[[#This Row],[Registro diligenciado]]=TRUE,_xlfn.IFS(AND(Tabla135[[#This Row],[No. de Control]]=1,Tabla135[[#This Row],[Desplazamiento en la Matriz]]="Impacto"),E1661-(E1661*Tabla135[[#This Row],[Valor del control]]),AND(Tabla135[[#This Row],[No. de Control]]&gt;1,Tabla135[[#This Row],[Desplazamiento en la Matriz]]="Impacto"),AC1660-(AC1660*Tabla135[[#This Row],[Valor del control]]),AND(Tabla135[[#This Row],[No. de Control]]=1,Tabla135[[#This Row],[Desplazamiento en la Matriz]]="Probabilidad"),E1661,AND(Tabla135[[#This Row],[No. de Control]]&gt;1,Tabla135[[#This Row],[Desplazamiento en la Matriz]]="Probabilidad"),AC1660),""),"")</f>
        <v/>
      </c>
      <c r="AD1661" s="310">
        <f>IFERROR(_xlfn.MINIFS(Tabla135[Probabilidad residual],Tabla135[Id Riesgo],Tabla135[[#This Row],[Id Riesgo]]),"")</f>
        <v>0</v>
      </c>
      <c r="AE1661" s="310">
        <f>IFERROR(_xlfn.MINIFS(Tabla135[Impacto residual],Tabla135[Id Riesgo],Tabla135[[#This Row],[Id Riesgo]]),"")</f>
        <v>0</v>
      </c>
      <c r="AF1661" s="310" t="str" cm="1">
        <f t="array" ref="AF166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61" s="310" t="str" cm="1">
        <f t="array" ref="AG166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6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62" spans="6:34" ht="15" hidden="1" customHeight="1" x14ac:dyDescent="0.4">
      <c r="F1662" s="290"/>
      <c r="G1662" s="415" t="b">
        <f>_xlfn.XLOOKUP(F1662,Tabla13[Id Riesgo],Tabla13[Registro diligenciado],FALSE,1)</f>
        <v>0</v>
      </c>
      <c r="H1662" s="431" t="str">
        <f>IF(G1662,_xlfn.XLOOKUP(F1662,Tabla6[Id Riesgo],Tabla6[DESCRIPCIÓN DEL RIESGO],FALSE,1),"")</f>
        <v/>
      </c>
      <c r="I1662" s="431" t="e">
        <f>_xlfn.XLOOKUP(Tabla135[[#This Row],[Id Riesgo]],Tabla13[Id Riesgo],Tabla13[Probabilidad])</f>
        <v>#N/A</v>
      </c>
      <c r="J1662" s="431" t="str">
        <f>_xlfn.XLOOKUP(Tabla135[[#This Row],[Id Riesgo]],Tabla13[Id Riesgo],Tabla13[Porcentaje Impacto],"",1)</f>
        <v/>
      </c>
      <c r="K1662" s="311"/>
      <c r="L1662" s="314"/>
      <c r="M1662" s="314"/>
      <c r="N1662" s="314"/>
      <c r="O1662" s="295"/>
      <c r="P1662" s="314"/>
      <c r="Q1662" s="328" t="str">
        <f>_xlfn.TEXTJOIN(" ",TRUE,Tabla135[[#This Row],[Actividad - Acción ¿Qué?
Inicia con verbo]],Tabla135[[#This Row],[Complemento
(Observaciones o desviaciones)]])</f>
        <v/>
      </c>
      <c r="R1662" s="295"/>
      <c r="S1662" s="327" t="str">
        <f>_xlfn.XLOOKUP(Tabla135[[#This Row],[Tipo de control]],Tabla7[Tipo de control],Tabla7[Peso],"",1)</f>
        <v/>
      </c>
      <c r="T1662" s="290" t="str">
        <f>_xlfn.XLOOKUP(Tabla135[[#This Row],[Tipo de control]],Tabla7[Tipo de control],Tabla7[Afectación matriz],"",1)</f>
        <v/>
      </c>
      <c r="U1662" s="295"/>
      <c r="V1662" s="290" t="str">
        <f>_xlfn.XLOOKUP(Tabla135[[#This Row],[Implementación]],Tabla11[Implementación],Tabla11[Peso],"",1)</f>
        <v/>
      </c>
      <c r="W1662" s="295"/>
      <c r="X1662" s="295"/>
      <c r="Y1662" s="295"/>
      <c r="Z1662" s="295"/>
      <c r="AA1662" s="311" t="str">
        <f>IFERROR(Tabla135[[#This Row],[Peso del control]]+Tabla135[[#This Row],[Peso de la implementación]],"")</f>
        <v/>
      </c>
      <c r="AB1662" s="310" t="str" cm="1">
        <f t="array" ref="AB1662">IFERROR(IF(Tabla135[[#This Row],[Registro diligenciado]]=TRUE,_xlfn.IFS(AND(Tabla135[[#This Row],[No. de Control]]=1,Tabla135[[#This Row],[Desplazamiento en la Matriz]]="Probabilidad"),D1662-(D1662*Tabla135[[#This Row],[Valor del control]]),AND(Tabla135[[#This Row],[No. de Control]]&gt;1,Tabla135[[#This Row],[Desplazamiento en la Matriz]]="Probabilidad"),AB1661-(AB1661*Tabla135[[#This Row],[Valor del control]]),AND(Tabla135[[#This Row],[No. de Control]]=1,Tabla135[[#This Row],[Desplazamiento en la Matriz]]="Impacto"),D1662,AND(Tabla135[[#This Row],[No. de Control]]&gt;1,Tabla135[[#This Row],[Desplazamiento en la Matriz]]="Impacto"),AB1661),""),"")</f>
        <v/>
      </c>
      <c r="AC1662" s="310" t="str" cm="1">
        <f t="array" ref="AC1662">IFERROR(IF(Tabla135[[#This Row],[Registro diligenciado]]=TRUE,_xlfn.IFS(AND(Tabla135[[#This Row],[No. de Control]]=1,Tabla135[[#This Row],[Desplazamiento en la Matriz]]="Impacto"),E1662-(E1662*Tabla135[[#This Row],[Valor del control]]),AND(Tabla135[[#This Row],[No. de Control]]&gt;1,Tabla135[[#This Row],[Desplazamiento en la Matriz]]="Impacto"),AC1661-(AC1661*Tabla135[[#This Row],[Valor del control]]),AND(Tabla135[[#This Row],[No. de Control]]=1,Tabla135[[#This Row],[Desplazamiento en la Matriz]]="Probabilidad"),E1662,AND(Tabla135[[#This Row],[No. de Control]]&gt;1,Tabla135[[#This Row],[Desplazamiento en la Matriz]]="Probabilidad"),AC1661),""),"")</f>
        <v/>
      </c>
      <c r="AD1662" s="310">
        <f>IFERROR(_xlfn.MINIFS(Tabla135[Probabilidad residual],Tabla135[Id Riesgo],Tabla135[[#This Row],[Id Riesgo]]),"")</f>
        <v>0</v>
      </c>
      <c r="AE1662" s="310">
        <f>IFERROR(_xlfn.MINIFS(Tabla135[Impacto residual],Tabla135[Id Riesgo],Tabla135[[#This Row],[Id Riesgo]]),"")</f>
        <v>0</v>
      </c>
      <c r="AF1662" s="310" t="str" cm="1">
        <f t="array" ref="AF166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62" s="310" t="str" cm="1">
        <f t="array" ref="AG166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6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63" spans="6:34" ht="15" hidden="1" customHeight="1" x14ac:dyDescent="0.4">
      <c r="F1663" s="290"/>
      <c r="G1663" s="415" t="b">
        <f>_xlfn.XLOOKUP(F1663,Tabla13[Id Riesgo],Tabla13[Registro diligenciado],FALSE,1)</f>
        <v>0</v>
      </c>
      <c r="H1663" s="431" t="str">
        <f>IF(G1663,_xlfn.XLOOKUP(F1663,Tabla6[Id Riesgo],Tabla6[DESCRIPCIÓN DEL RIESGO],FALSE,1),"")</f>
        <v/>
      </c>
      <c r="I1663" s="431" t="e">
        <f>_xlfn.XLOOKUP(Tabla135[[#This Row],[Id Riesgo]],Tabla13[Id Riesgo],Tabla13[Probabilidad])</f>
        <v>#N/A</v>
      </c>
      <c r="J1663" s="431" t="str">
        <f>_xlfn.XLOOKUP(Tabla135[[#This Row],[Id Riesgo]],Tabla13[Id Riesgo],Tabla13[Porcentaje Impacto],"",1)</f>
        <v/>
      </c>
      <c r="K1663" s="311"/>
      <c r="L1663" s="314"/>
      <c r="M1663" s="314"/>
      <c r="N1663" s="314"/>
      <c r="O1663" s="295"/>
      <c r="P1663" s="314"/>
      <c r="Q1663" s="328" t="str">
        <f>_xlfn.TEXTJOIN(" ",TRUE,Tabla135[[#This Row],[Actividad - Acción ¿Qué?
Inicia con verbo]],Tabla135[[#This Row],[Complemento
(Observaciones o desviaciones)]])</f>
        <v/>
      </c>
      <c r="R1663" s="295"/>
      <c r="S1663" s="327" t="str">
        <f>_xlfn.XLOOKUP(Tabla135[[#This Row],[Tipo de control]],Tabla7[Tipo de control],Tabla7[Peso],"",1)</f>
        <v/>
      </c>
      <c r="T1663" s="290" t="str">
        <f>_xlfn.XLOOKUP(Tabla135[[#This Row],[Tipo de control]],Tabla7[Tipo de control],Tabla7[Afectación matriz],"",1)</f>
        <v/>
      </c>
      <c r="U1663" s="295"/>
      <c r="V1663" s="290" t="str">
        <f>_xlfn.XLOOKUP(Tabla135[[#This Row],[Implementación]],Tabla11[Implementación],Tabla11[Peso],"",1)</f>
        <v/>
      </c>
      <c r="W1663" s="295"/>
      <c r="X1663" s="295"/>
      <c r="Y1663" s="295"/>
      <c r="Z1663" s="295"/>
      <c r="AA1663" s="311" t="str">
        <f>IFERROR(Tabla135[[#This Row],[Peso del control]]+Tabla135[[#This Row],[Peso de la implementación]],"")</f>
        <v/>
      </c>
      <c r="AB1663" s="310" t="str" cm="1">
        <f t="array" ref="AB1663">IFERROR(IF(Tabla135[[#This Row],[Registro diligenciado]]=TRUE,_xlfn.IFS(AND(Tabla135[[#This Row],[No. de Control]]=1,Tabla135[[#This Row],[Desplazamiento en la Matriz]]="Probabilidad"),D1663-(D1663*Tabla135[[#This Row],[Valor del control]]),AND(Tabla135[[#This Row],[No. de Control]]&gt;1,Tabla135[[#This Row],[Desplazamiento en la Matriz]]="Probabilidad"),AB1662-(AB1662*Tabla135[[#This Row],[Valor del control]]),AND(Tabla135[[#This Row],[No. de Control]]=1,Tabla135[[#This Row],[Desplazamiento en la Matriz]]="Impacto"),D1663,AND(Tabla135[[#This Row],[No. de Control]]&gt;1,Tabla135[[#This Row],[Desplazamiento en la Matriz]]="Impacto"),AB1662),""),"")</f>
        <v/>
      </c>
      <c r="AC1663" s="310" t="str" cm="1">
        <f t="array" ref="AC1663">IFERROR(IF(Tabla135[[#This Row],[Registro diligenciado]]=TRUE,_xlfn.IFS(AND(Tabla135[[#This Row],[No. de Control]]=1,Tabla135[[#This Row],[Desplazamiento en la Matriz]]="Impacto"),E1663-(E1663*Tabla135[[#This Row],[Valor del control]]),AND(Tabla135[[#This Row],[No. de Control]]&gt;1,Tabla135[[#This Row],[Desplazamiento en la Matriz]]="Impacto"),AC1662-(AC1662*Tabla135[[#This Row],[Valor del control]]),AND(Tabla135[[#This Row],[No. de Control]]=1,Tabla135[[#This Row],[Desplazamiento en la Matriz]]="Probabilidad"),E1663,AND(Tabla135[[#This Row],[No. de Control]]&gt;1,Tabla135[[#This Row],[Desplazamiento en la Matriz]]="Probabilidad"),AC1662),""),"")</f>
        <v/>
      </c>
      <c r="AD1663" s="310">
        <f>IFERROR(_xlfn.MINIFS(Tabla135[Probabilidad residual],Tabla135[Id Riesgo],Tabla135[[#This Row],[Id Riesgo]]),"")</f>
        <v>0</v>
      </c>
      <c r="AE1663" s="310">
        <f>IFERROR(_xlfn.MINIFS(Tabla135[Impacto residual],Tabla135[Id Riesgo],Tabla135[[#This Row],[Id Riesgo]]),"")</f>
        <v>0</v>
      </c>
      <c r="AF1663" s="310" t="str" cm="1">
        <f t="array" ref="AF166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63" s="310" t="str" cm="1">
        <f t="array" ref="AG166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6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64" spans="6:34" ht="15" hidden="1" customHeight="1" x14ac:dyDescent="0.4">
      <c r="F1664" s="290"/>
      <c r="G1664" s="415" t="b">
        <f>_xlfn.XLOOKUP(F1664,Tabla13[Id Riesgo],Tabla13[Registro diligenciado],FALSE,1)</f>
        <v>0</v>
      </c>
      <c r="H1664" s="431" t="str">
        <f>IF(G1664,_xlfn.XLOOKUP(F1664,Tabla6[Id Riesgo],Tabla6[DESCRIPCIÓN DEL RIESGO],FALSE,1),"")</f>
        <v/>
      </c>
      <c r="I1664" s="431" t="e">
        <f>_xlfn.XLOOKUP(Tabla135[[#This Row],[Id Riesgo]],Tabla13[Id Riesgo],Tabla13[Probabilidad])</f>
        <v>#N/A</v>
      </c>
      <c r="J1664" s="431" t="str">
        <f>_xlfn.XLOOKUP(Tabla135[[#This Row],[Id Riesgo]],Tabla13[Id Riesgo],Tabla13[Porcentaje Impacto],"",1)</f>
        <v/>
      </c>
      <c r="K1664" s="311"/>
      <c r="L1664" s="314"/>
      <c r="M1664" s="314"/>
      <c r="N1664" s="314"/>
      <c r="O1664" s="295"/>
      <c r="P1664" s="314"/>
      <c r="Q1664" s="328" t="str">
        <f>_xlfn.TEXTJOIN(" ",TRUE,Tabla135[[#This Row],[Actividad - Acción ¿Qué?
Inicia con verbo]],Tabla135[[#This Row],[Complemento
(Observaciones o desviaciones)]])</f>
        <v/>
      </c>
      <c r="R1664" s="295"/>
      <c r="S1664" s="327" t="str">
        <f>_xlfn.XLOOKUP(Tabla135[[#This Row],[Tipo de control]],Tabla7[Tipo de control],Tabla7[Peso],"",1)</f>
        <v/>
      </c>
      <c r="T1664" s="290" t="str">
        <f>_xlfn.XLOOKUP(Tabla135[[#This Row],[Tipo de control]],Tabla7[Tipo de control],Tabla7[Afectación matriz],"",1)</f>
        <v/>
      </c>
      <c r="U1664" s="295"/>
      <c r="V1664" s="290" t="str">
        <f>_xlfn.XLOOKUP(Tabla135[[#This Row],[Implementación]],Tabla11[Implementación],Tabla11[Peso],"",1)</f>
        <v/>
      </c>
      <c r="W1664" s="295"/>
      <c r="X1664" s="295"/>
      <c r="Y1664" s="295"/>
      <c r="Z1664" s="295"/>
      <c r="AA1664" s="311" t="str">
        <f>IFERROR(Tabla135[[#This Row],[Peso del control]]+Tabla135[[#This Row],[Peso de la implementación]],"")</f>
        <v/>
      </c>
      <c r="AB1664" s="310" t="str" cm="1">
        <f t="array" ref="AB1664">IFERROR(IF(Tabla135[[#This Row],[Registro diligenciado]]=TRUE,_xlfn.IFS(AND(Tabla135[[#This Row],[No. de Control]]=1,Tabla135[[#This Row],[Desplazamiento en la Matriz]]="Probabilidad"),D1664-(D1664*Tabla135[[#This Row],[Valor del control]]),AND(Tabla135[[#This Row],[No. de Control]]&gt;1,Tabla135[[#This Row],[Desplazamiento en la Matriz]]="Probabilidad"),AB1663-(AB1663*Tabla135[[#This Row],[Valor del control]]),AND(Tabla135[[#This Row],[No. de Control]]=1,Tabla135[[#This Row],[Desplazamiento en la Matriz]]="Impacto"),D1664,AND(Tabla135[[#This Row],[No. de Control]]&gt;1,Tabla135[[#This Row],[Desplazamiento en la Matriz]]="Impacto"),AB1663),""),"")</f>
        <v/>
      </c>
      <c r="AC1664" s="310" t="str" cm="1">
        <f t="array" ref="AC1664">IFERROR(IF(Tabla135[[#This Row],[Registro diligenciado]]=TRUE,_xlfn.IFS(AND(Tabla135[[#This Row],[No. de Control]]=1,Tabla135[[#This Row],[Desplazamiento en la Matriz]]="Impacto"),E1664-(E1664*Tabla135[[#This Row],[Valor del control]]),AND(Tabla135[[#This Row],[No. de Control]]&gt;1,Tabla135[[#This Row],[Desplazamiento en la Matriz]]="Impacto"),AC1663-(AC1663*Tabla135[[#This Row],[Valor del control]]),AND(Tabla135[[#This Row],[No. de Control]]=1,Tabla135[[#This Row],[Desplazamiento en la Matriz]]="Probabilidad"),E1664,AND(Tabla135[[#This Row],[No. de Control]]&gt;1,Tabla135[[#This Row],[Desplazamiento en la Matriz]]="Probabilidad"),AC1663),""),"")</f>
        <v/>
      </c>
      <c r="AD1664" s="310">
        <f>IFERROR(_xlfn.MINIFS(Tabla135[Probabilidad residual],Tabla135[Id Riesgo],Tabla135[[#This Row],[Id Riesgo]]),"")</f>
        <v>0</v>
      </c>
      <c r="AE1664" s="310">
        <f>IFERROR(_xlfn.MINIFS(Tabla135[Impacto residual],Tabla135[Id Riesgo],Tabla135[[#This Row],[Id Riesgo]]),"")</f>
        <v>0</v>
      </c>
      <c r="AF1664" s="310" t="str" cm="1">
        <f t="array" ref="AF166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64" s="310" t="str" cm="1">
        <f t="array" ref="AG166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6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65" spans="6:34" ht="15" hidden="1" customHeight="1" x14ac:dyDescent="0.4">
      <c r="F1665" s="290"/>
      <c r="G1665" s="415" t="b">
        <f>_xlfn.XLOOKUP(F1665,Tabla13[Id Riesgo],Tabla13[Registro diligenciado],FALSE,1)</f>
        <v>0</v>
      </c>
      <c r="H1665" s="431" t="str">
        <f>IF(G1665,_xlfn.XLOOKUP(F1665,Tabla6[Id Riesgo],Tabla6[DESCRIPCIÓN DEL RIESGO],FALSE,1),"")</f>
        <v/>
      </c>
      <c r="I1665" s="431" t="e">
        <f>_xlfn.XLOOKUP(Tabla135[[#This Row],[Id Riesgo]],Tabla13[Id Riesgo],Tabla13[Probabilidad])</f>
        <v>#N/A</v>
      </c>
      <c r="J1665" s="431" t="str">
        <f>_xlfn.XLOOKUP(Tabla135[[#This Row],[Id Riesgo]],Tabla13[Id Riesgo],Tabla13[Porcentaje Impacto],"",1)</f>
        <v/>
      </c>
      <c r="K1665" s="311"/>
      <c r="L1665" s="314"/>
      <c r="M1665" s="314"/>
      <c r="N1665" s="314"/>
      <c r="O1665" s="295"/>
      <c r="P1665" s="314"/>
      <c r="Q1665" s="328" t="str">
        <f>_xlfn.TEXTJOIN(" ",TRUE,Tabla135[[#This Row],[Actividad - Acción ¿Qué?
Inicia con verbo]],Tabla135[[#This Row],[Complemento
(Observaciones o desviaciones)]])</f>
        <v/>
      </c>
      <c r="R1665" s="295"/>
      <c r="S1665" s="327" t="str">
        <f>_xlfn.XLOOKUP(Tabla135[[#This Row],[Tipo de control]],Tabla7[Tipo de control],Tabla7[Peso],"",1)</f>
        <v/>
      </c>
      <c r="T1665" s="290" t="str">
        <f>_xlfn.XLOOKUP(Tabla135[[#This Row],[Tipo de control]],Tabla7[Tipo de control],Tabla7[Afectación matriz],"",1)</f>
        <v/>
      </c>
      <c r="U1665" s="295"/>
      <c r="V1665" s="290" t="str">
        <f>_xlfn.XLOOKUP(Tabla135[[#This Row],[Implementación]],Tabla11[Implementación],Tabla11[Peso],"",1)</f>
        <v/>
      </c>
      <c r="W1665" s="295"/>
      <c r="X1665" s="295"/>
      <c r="Y1665" s="295"/>
      <c r="Z1665" s="295"/>
      <c r="AA1665" s="311" t="str">
        <f>IFERROR(Tabla135[[#This Row],[Peso del control]]+Tabla135[[#This Row],[Peso de la implementación]],"")</f>
        <v/>
      </c>
      <c r="AB1665" s="310" t="str" cm="1">
        <f t="array" ref="AB1665">IFERROR(IF(Tabla135[[#This Row],[Registro diligenciado]]=TRUE,_xlfn.IFS(AND(Tabla135[[#This Row],[No. de Control]]=1,Tabla135[[#This Row],[Desplazamiento en la Matriz]]="Probabilidad"),D1665-(D1665*Tabla135[[#This Row],[Valor del control]]),AND(Tabla135[[#This Row],[No. de Control]]&gt;1,Tabla135[[#This Row],[Desplazamiento en la Matriz]]="Probabilidad"),AB1664-(AB1664*Tabla135[[#This Row],[Valor del control]]),AND(Tabla135[[#This Row],[No. de Control]]=1,Tabla135[[#This Row],[Desplazamiento en la Matriz]]="Impacto"),D1665,AND(Tabla135[[#This Row],[No. de Control]]&gt;1,Tabla135[[#This Row],[Desplazamiento en la Matriz]]="Impacto"),AB1664),""),"")</f>
        <v/>
      </c>
      <c r="AC1665" s="310" t="str" cm="1">
        <f t="array" ref="AC1665">IFERROR(IF(Tabla135[[#This Row],[Registro diligenciado]]=TRUE,_xlfn.IFS(AND(Tabla135[[#This Row],[No. de Control]]=1,Tabla135[[#This Row],[Desplazamiento en la Matriz]]="Impacto"),E1665-(E1665*Tabla135[[#This Row],[Valor del control]]),AND(Tabla135[[#This Row],[No. de Control]]&gt;1,Tabla135[[#This Row],[Desplazamiento en la Matriz]]="Impacto"),AC1664-(AC1664*Tabla135[[#This Row],[Valor del control]]),AND(Tabla135[[#This Row],[No. de Control]]=1,Tabla135[[#This Row],[Desplazamiento en la Matriz]]="Probabilidad"),E1665,AND(Tabla135[[#This Row],[No. de Control]]&gt;1,Tabla135[[#This Row],[Desplazamiento en la Matriz]]="Probabilidad"),AC1664),""),"")</f>
        <v/>
      </c>
      <c r="AD1665" s="310">
        <f>IFERROR(_xlfn.MINIFS(Tabla135[Probabilidad residual],Tabla135[Id Riesgo],Tabla135[[#This Row],[Id Riesgo]]),"")</f>
        <v>0</v>
      </c>
      <c r="AE1665" s="310">
        <f>IFERROR(_xlfn.MINIFS(Tabla135[Impacto residual],Tabla135[Id Riesgo],Tabla135[[#This Row],[Id Riesgo]]),"")</f>
        <v>0</v>
      </c>
      <c r="AF1665" s="310" t="str" cm="1">
        <f t="array" ref="AF166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65" s="310" t="str" cm="1">
        <f t="array" ref="AG166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6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66" spans="6:34" ht="15" hidden="1" customHeight="1" x14ac:dyDescent="0.4">
      <c r="F1666" s="290"/>
      <c r="G1666" s="415" t="b">
        <f>_xlfn.XLOOKUP(F1666,Tabla13[Id Riesgo],Tabla13[Registro diligenciado],FALSE,1)</f>
        <v>0</v>
      </c>
      <c r="H1666" s="431" t="str">
        <f>IF(G1666,_xlfn.XLOOKUP(F1666,Tabla6[Id Riesgo],Tabla6[DESCRIPCIÓN DEL RIESGO],FALSE,1),"")</f>
        <v/>
      </c>
      <c r="I1666" s="431" t="e">
        <f>_xlfn.XLOOKUP(Tabla135[[#This Row],[Id Riesgo]],Tabla13[Id Riesgo],Tabla13[Probabilidad])</f>
        <v>#N/A</v>
      </c>
      <c r="J1666" s="431" t="str">
        <f>_xlfn.XLOOKUP(Tabla135[[#This Row],[Id Riesgo]],Tabla13[Id Riesgo],Tabla13[Porcentaje Impacto],"",1)</f>
        <v/>
      </c>
      <c r="K1666" s="311"/>
      <c r="L1666" s="314"/>
      <c r="M1666" s="314"/>
      <c r="N1666" s="314"/>
      <c r="O1666" s="295"/>
      <c r="P1666" s="314"/>
      <c r="Q1666" s="328" t="str">
        <f>_xlfn.TEXTJOIN(" ",TRUE,Tabla135[[#This Row],[Actividad - Acción ¿Qué?
Inicia con verbo]],Tabla135[[#This Row],[Complemento
(Observaciones o desviaciones)]])</f>
        <v/>
      </c>
      <c r="R1666" s="295"/>
      <c r="S1666" s="327" t="str">
        <f>_xlfn.XLOOKUP(Tabla135[[#This Row],[Tipo de control]],Tabla7[Tipo de control],Tabla7[Peso],"",1)</f>
        <v/>
      </c>
      <c r="T1666" s="290" t="str">
        <f>_xlfn.XLOOKUP(Tabla135[[#This Row],[Tipo de control]],Tabla7[Tipo de control],Tabla7[Afectación matriz],"",1)</f>
        <v/>
      </c>
      <c r="U1666" s="295"/>
      <c r="V1666" s="290" t="str">
        <f>_xlfn.XLOOKUP(Tabla135[[#This Row],[Implementación]],Tabla11[Implementación],Tabla11[Peso],"",1)</f>
        <v/>
      </c>
      <c r="W1666" s="295"/>
      <c r="X1666" s="295"/>
      <c r="Y1666" s="295"/>
      <c r="Z1666" s="295"/>
      <c r="AA1666" s="311" t="str">
        <f>IFERROR(Tabla135[[#This Row],[Peso del control]]+Tabla135[[#This Row],[Peso de la implementación]],"")</f>
        <v/>
      </c>
      <c r="AB1666" s="310" t="str" cm="1">
        <f t="array" ref="AB1666">IFERROR(IF(Tabla135[[#This Row],[Registro diligenciado]]=TRUE,_xlfn.IFS(AND(Tabla135[[#This Row],[No. de Control]]=1,Tabla135[[#This Row],[Desplazamiento en la Matriz]]="Probabilidad"),D1666-(D1666*Tabla135[[#This Row],[Valor del control]]),AND(Tabla135[[#This Row],[No. de Control]]&gt;1,Tabla135[[#This Row],[Desplazamiento en la Matriz]]="Probabilidad"),AB1665-(AB1665*Tabla135[[#This Row],[Valor del control]]),AND(Tabla135[[#This Row],[No. de Control]]=1,Tabla135[[#This Row],[Desplazamiento en la Matriz]]="Impacto"),D1666,AND(Tabla135[[#This Row],[No. de Control]]&gt;1,Tabla135[[#This Row],[Desplazamiento en la Matriz]]="Impacto"),AB1665),""),"")</f>
        <v/>
      </c>
      <c r="AC1666" s="310" t="str" cm="1">
        <f t="array" ref="AC1666">IFERROR(IF(Tabla135[[#This Row],[Registro diligenciado]]=TRUE,_xlfn.IFS(AND(Tabla135[[#This Row],[No. de Control]]=1,Tabla135[[#This Row],[Desplazamiento en la Matriz]]="Impacto"),E1666-(E1666*Tabla135[[#This Row],[Valor del control]]),AND(Tabla135[[#This Row],[No. de Control]]&gt;1,Tabla135[[#This Row],[Desplazamiento en la Matriz]]="Impacto"),AC1665-(AC1665*Tabla135[[#This Row],[Valor del control]]),AND(Tabla135[[#This Row],[No. de Control]]=1,Tabla135[[#This Row],[Desplazamiento en la Matriz]]="Probabilidad"),E1666,AND(Tabla135[[#This Row],[No. de Control]]&gt;1,Tabla135[[#This Row],[Desplazamiento en la Matriz]]="Probabilidad"),AC1665),""),"")</f>
        <v/>
      </c>
      <c r="AD1666" s="310">
        <f>IFERROR(_xlfn.MINIFS(Tabla135[Probabilidad residual],Tabla135[Id Riesgo],Tabla135[[#This Row],[Id Riesgo]]),"")</f>
        <v>0</v>
      </c>
      <c r="AE1666" s="310">
        <f>IFERROR(_xlfn.MINIFS(Tabla135[Impacto residual],Tabla135[Id Riesgo],Tabla135[[#This Row],[Id Riesgo]]),"")</f>
        <v>0</v>
      </c>
      <c r="AF1666" s="310" t="str" cm="1">
        <f t="array" ref="AF166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66" s="310" t="str" cm="1">
        <f t="array" ref="AG166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6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67" spans="6:34" ht="15" hidden="1" customHeight="1" x14ac:dyDescent="0.4">
      <c r="F1667" s="290"/>
      <c r="G1667" s="415" t="b">
        <f>_xlfn.XLOOKUP(F1667,Tabla13[Id Riesgo],Tabla13[Registro diligenciado],FALSE,1)</f>
        <v>0</v>
      </c>
      <c r="H1667" s="431" t="str">
        <f>IF(G1667,_xlfn.XLOOKUP(F1667,Tabla6[Id Riesgo],Tabla6[DESCRIPCIÓN DEL RIESGO],FALSE,1),"")</f>
        <v/>
      </c>
      <c r="I1667" s="431" t="e">
        <f>_xlfn.XLOOKUP(Tabla135[[#This Row],[Id Riesgo]],Tabla13[Id Riesgo],Tabla13[Probabilidad])</f>
        <v>#N/A</v>
      </c>
      <c r="J1667" s="431" t="str">
        <f>_xlfn.XLOOKUP(Tabla135[[#This Row],[Id Riesgo]],Tabla13[Id Riesgo],Tabla13[Porcentaje Impacto],"",1)</f>
        <v/>
      </c>
      <c r="K1667" s="311"/>
      <c r="L1667" s="314"/>
      <c r="M1667" s="314"/>
      <c r="N1667" s="314"/>
      <c r="O1667" s="295"/>
      <c r="P1667" s="314"/>
      <c r="Q1667" s="328" t="str">
        <f>_xlfn.TEXTJOIN(" ",TRUE,Tabla135[[#This Row],[Actividad - Acción ¿Qué?
Inicia con verbo]],Tabla135[[#This Row],[Complemento
(Observaciones o desviaciones)]])</f>
        <v/>
      </c>
      <c r="R1667" s="295"/>
      <c r="S1667" s="327" t="str">
        <f>_xlfn.XLOOKUP(Tabla135[[#This Row],[Tipo de control]],Tabla7[Tipo de control],Tabla7[Peso],"",1)</f>
        <v/>
      </c>
      <c r="T1667" s="290" t="str">
        <f>_xlfn.XLOOKUP(Tabla135[[#This Row],[Tipo de control]],Tabla7[Tipo de control],Tabla7[Afectación matriz],"",1)</f>
        <v/>
      </c>
      <c r="U1667" s="295"/>
      <c r="V1667" s="290" t="str">
        <f>_xlfn.XLOOKUP(Tabla135[[#This Row],[Implementación]],Tabla11[Implementación],Tabla11[Peso],"",1)</f>
        <v/>
      </c>
      <c r="W1667" s="295"/>
      <c r="X1667" s="295"/>
      <c r="Y1667" s="295"/>
      <c r="Z1667" s="295"/>
      <c r="AA1667" s="311" t="str">
        <f>IFERROR(Tabla135[[#This Row],[Peso del control]]+Tabla135[[#This Row],[Peso de la implementación]],"")</f>
        <v/>
      </c>
      <c r="AB1667" s="310" t="str" cm="1">
        <f t="array" ref="AB1667">IFERROR(IF(Tabla135[[#This Row],[Registro diligenciado]]=TRUE,_xlfn.IFS(AND(Tabla135[[#This Row],[No. de Control]]=1,Tabla135[[#This Row],[Desplazamiento en la Matriz]]="Probabilidad"),D1667-(D1667*Tabla135[[#This Row],[Valor del control]]),AND(Tabla135[[#This Row],[No. de Control]]&gt;1,Tabla135[[#This Row],[Desplazamiento en la Matriz]]="Probabilidad"),AB1666-(AB1666*Tabla135[[#This Row],[Valor del control]]),AND(Tabla135[[#This Row],[No. de Control]]=1,Tabla135[[#This Row],[Desplazamiento en la Matriz]]="Impacto"),D1667,AND(Tabla135[[#This Row],[No. de Control]]&gt;1,Tabla135[[#This Row],[Desplazamiento en la Matriz]]="Impacto"),AB1666),""),"")</f>
        <v/>
      </c>
      <c r="AC1667" s="310" t="str" cm="1">
        <f t="array" ref="AC1667">IFERROR(IF(Tabla135[[#This Row],[Registro diligenciado]]=TRUE,_xlfn.IFS(AND(Tabla135[[#This Row],[No. de Control]]=1,Tabla135[[#This Row],[Desplazamiento en la Matriz]]="Impacto"),E1667-(E1667*Tabla135[[#This Row],[Valor del control]]),AND(Tabla135[[#This Row],[No. de Control]]&gt;1,Tabla135[[#This Row],[Desplazamiento en la Matriz]]="Impacto"),AC1666-(AC1666*Tabla135[[#This Row],[Valor del control]]),AND(Tabla135[[#This Row],[No. de Control]]=1,Tabla135[[#This Row],[Desplazamiento en la Matriz]]="Probabilidad"),E1667,AND(Tabla135[[#This Row],[No. de Control]]&gt;1,Tabla135[[#This Row],[Desplazamiento en la Matriz]]="Probabilidad"),AC1666),""),"")</f>
        <v/>
      </c>
      <c r="AD1667" s="310">
        <f>IFERROR(_xlfn.MINIFS(Tabla135[Probabilidad residual],Tabla135[Id Riesgo],Tabla135[[#This Row],[Id Riesgo]]),"")</f>
        <v>0</v>
      </c>
      <c r="AE1667" s="310">
        <f>IFERROR(_xlfn.MINIFS(Tabla135[Impacto residual],Tabla135[Id Riesgo],Tabla135[[#This Row],[Id Riesgo]]),"")</f>
        <v>0</v>
      </c>
      <c r="AF1667" s="310" t="str" cm="1">
        <f t="array" ref="AF166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67" s="310" t="str" cm="1">
        <f t="array" ref="AG166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6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68" spans="6:34" ht="15" hidden="1" customHeight="1" x14ac:dyDescent="0.4">
      <c r="F1668" s="290"/>
      <c r="G1668" s="415" t="b">
        <f>_xlfn.XLOOKUP(F1668,Tabla13[Id Riesgo],Tabla13[Registro diligenciado],FALSE,1)</f>
        <v>0</v>
      </c>
      <c r="H1668" s="431" t="str">
        <f>IF(G1668,_xlfn.XLOOKUP(F1668,Tabla6[Id Riesgo],Tabla6[DESCRIPCIÓN DEL RIESGO],FALSE,1),"")</f>
        <v/>
      </c>
      <c r="I1668" s="431" t="e">
        <f>_xlfn.XLOOKUP(Tabla135[[#This Row],[Id Riesgo]],Tabla13[Id Riesgo],Tabla13[Probabilidad])</f>
        <v>#N/A</v>
      </c>
      <c r="J1668" s="431" t="str">
        <f>_xlfn.XLOOKUP(Tabla135[[#This Row],[Id Riesgo]],Tabla13[Id Riesgo],Tabla13[Porcentaje Impacto],"",1)</f>
        <v/>
      </c>
      <c r="K1668" s="311"/>
      <c r="L1668" s="314"/>
      <c r="M1668" s="314"/>
      <c r="N1668" s="314"/>
      <c r="O1668" s="295"/>
      <c r="P1668" s="314"/>
      <c r="Q1668" s="328" t="str">
        <f>_xlfn.TEXTJOIN(" ",TRUE,Tabla135[[#This Row],[Actividad - Acción ¿Qué?
Inicia con verbo]],Tabla135[[#This Row],[Complemento
(Observaciones o desviaciones)]])</f>
        <v/>
      </c>
      <c r="R1668" s="295"/>
      <c r="S1668" s="327" t="str">
        <f>_xlfn.XLOOKUP(Tabla135[[#This Row],[Tipo de control]],Tabla7[Tipo de control],Tabla7[Peso],"",1)</f>
        <v/>
      </c>
      <c r="T1668" s="290" t="str">
        <f>_xlfn.XLOOKUP(Tabla135[[#This Row],[Tipo de control]],Tabla7[Tipo de control],Tabla7[Afectación matriz],"",1)</f>
        <v/>
      </c>
      <c r="U1668" s="295"/>
      <c r="V1668" s="290" t="str">
        <f>_xlfn.XLOOKUP(Tabla135[[#This Row],[Implementación]],Tabla11[Implementación],Tabla11[Peso],"",1)</f>
        <v/>
      </c>
      <c r="W1668" s="295"/>
      <c r="X1668" s="295"/>
      <c r="Y1668" s="295"/>
      <c r="Z1668" s="295"/>
      <c r="AA1668" s="311" t="str">
        <f>IFERROR(Tabla135[[#This Row],[Peso del control]]+Tabla135[[#This Row],[Peso de la implementación]],"")</f>
        <v/>
      </c>
      <c r="AB1668" s="310" t="str" cm="1">
        <f t="array" ref="AB1668">IFERROR(IF(Tabla135[[#This Row],[Registro diligenciado]]=TRUE,_xlfn.IFS(AND(Tabla135[[#This Row],[No. de Control]]=1,Tabla135[[#This Row],[Desplazamiento en la Matriz]]="Probabilidad"),D1668-(D1668*Tabla135[[#This Row],[Valor del control]]),AND(Tabla135[[#This Row],[No. de Control]]&gt;1,Tabla135[[#This Row],[Desplazamiento en la Matriz]]="Probabilidad"),AB1667-(AB1667*Tabla135[[#This Row],[Valor del control]]),AND(Tabla135[[#This Row],[No. de Control]]=1,Tabla135[[#This Row],[Desplazamiento en la Matriz]]="Impacto"),D1668,AND(Tabla135[[#This Row],[No. de Control]]&gt;1,Tabla135[[#This Row],[Desplazamiento en la Matriz]]="Impacto"),AB1667),""),"")</f>
        <v/>
      </c>
      <c r="AC1668" s="310" t="str" cm="1">
        <f t="array" ref="AC1668">IFERROR(IF(Tabla135[[#This Row],[Registro diligenciado]]=TRUE,_xlfn.IFS(AND(Tabla135[[#This Row],[No. de Control]]=1,Tabla135[[#This Row],[Desplazamiento en la Matriz]]="Impacto"),E1668-(E1668*Tabla135[[#This Row],[Valor del control]]),AND(Tabla135[[#This Row],[No. de Control]]&gt;1,Tabla135[[#This Row],[Desplazamiento en la Matriz]]="Impacto"),AC1667-(AC1667*Tabla135[[#This Row],[Valor del control]]),AND(Tabla135[[#This Row],[No. de Control]]=1,Tabla135[[#This Row],[Desplazamiento en la Matriz]]="Probabilidad"),E1668,AND(Tabla135[[#This Row],[No. de Control]]&gt;1,Tabla135[[#This Row],[Desplazamiento en la Matriz]]="Probabilidad"),AC1667),""),"")</f>
        <v/>
      </c>
      <c r="AD1668" s="310">
        <f>IFERROR(_xlfn.MINIFS(Tabla135[Probabilidad residual],Tabla135[Id Riesgo],Tabla135[[#This Row],[Id Riesgo]]),"")</f>
        <v>0</v>
      </c>
      <c r="AE1668" s="310">
        <f>IFERROR(_xlfn.MINIFS(Tabla135[Impacto residual],Tabla135[Id Riesgo],Tabla135[[#This Row],[Id Riesgo]]),"")</f>
        <v>0</v>
      </c>
      <c r="AF1668" s="310" t="str" cm="1">
        <f t="array" ref="AF166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68" s="310" t="str" cm="1">
        <f t="array" ref="AG166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6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69" spans="6:34" ht="15" hidden="1" customHeight="1" x14ac:dyDescent="0.4">
      <c r="F1669" s="290"/>
      <c r="G1669" s="415" t="b">
        <f>_xlfn.XLOOKUP(F1669,Tabla13[Id Riesgo],Tabla13[Registro diligenciado],FALSE,1)</f>
        <v>0</v>
      </c>
      <c r="H1669" s="431" t="str">
        <f>IF(G1669,_xlfn.XLOOKUP(F1669,Tabla6[Id Riesgo],Tabla6[DESCRIPCIÓN DEL RIESGO],FALSE,1),"")</f>
        <v/>
      </c>
      <c r="I1669" s="431" t="e">
        <f>_xlfn.XLOOKUP(Tabla135[[#This Row],[Id Riesgo]],Tabla13[Id Riesgo],Tabla13[Probabilidad])</f>
        <v>#N/A</v>
      </c>
      <c r="J1669" s="431" t="str">
        <f>_xlfn.XLOOKUP(Tabla135[[#This Row],[Id Riesgo]],Tabla13[Id Riesgo],Tabla13[Porcentaje Impacto],"",1)</f>
        <v/>
      </c>
      <c r="K1669" s="311"/>
      <c r="L1669" s="314"/>
      <c r="M1669" s="314"/>
      <c r="N1669" s="314"/>
      <c r="O1669" s="295"/>
      <c r="P1669" s="314"/>
      <c r="Q1669" s="328" t="str">
        <f>_xlfn.TEXTJOIN(" ",TRUE,Tabla135[[#This Row],[Actividad - Acción ¿Qué?
Inicia con verbo]],Tabla135[[#This Row],[Complemento
(Observaciones o desviaciones)]])</f>
        <v/>
      </c>
      <c r="R1669" s="295"/>
      <c r="S1669" s="327" t="str">
        <f>_xlfn.XLOOKUP(Tabla135[[#This Row],[Tipo de control]],Tabla7[Tipo de control],Tabla7[Peso],"",1)</f>
        <v/>
      </c>
      <c r="T1669" s="290" t="str">
        <f>_xlfn.XLOOKUP(Tabla135[[#This Row],[Tipo de control]],Tabla7[Tipo de control],Tabla7[Afectación matriz],"",1)</f>
        <v/>
      </c>
      <c r="U1669" s="295"/>
      <c r="V1669" s="290" t="str">
        <f>_xlfn.XLOOKUP(Tabla135[[#This Row],[Implementación]],Tabla11[Implementación],Tabla11[Peso],"",1)</f>
        <v/>
      </c>
      <c r="W1669" s="295"/>
      <c r="X1669" s="295"/>
      <c r="Y1669" s="295"/>
      <c r="Z1669" s="295"/>
      <c r="AA1669" s="311" t="str">
        <f>IFERROR(Tabla135[[#This Row],[Peso del control]]+Tabla135[[#This Row],[Peso de la implementación]],"")</f>
        <v/>
      </c>
      <c r="AB1669" s="310" t="str" cm="1">
        <f t="array" ref="AB1669">IFERROR(IF(Tabla135[[#This Row],[Registro diligenciado]]=TRUE,_xlfn.IFS(AND(Tabla135[[#This Row],[No. de Control]]=1,Tabla135[[#This Row],[Desplazamiento en la Matriz]]="Probabilidad"),D1669-(D1669*Tabla135[[#This Row],[Valor del control]]),AND(Tabla135[[#This Row],[No. de Control]]&gt;1,Tabla135[[#This Row],[Desplazamiento en la Matriz]]="Probabilidad"),AB1668-(AB1668*Tabla135[[#This Row],[Valor del control]]),AND(Tabla135[[#This Row],[No. de Control]]=1,Tabla135[[#This Row],[Desplazamiento en la Matriz]]="Impacto"),D1669,AND(Tabla135[[#This Row],[No. de Control]]&gt;1,Tabla135[[#This Row],[Desplazamiento en la Matriz]]="Impacto"),AB1668),""),"")</f>
        <v/>
      </c>
      <c r="AC1669" s="310" t="str" cm="1">
        <f t="array" ref="AC1669">IFERROR(IF(Tabla135[[#This Row],[Registro diligenciado]]=TRUE,_xlfn.IFS(AND(Tabla135[[#This Row],[No. de Control]]=1,Tabla135[[#This Row],[Desplazamiento en la Matriz]]="Impacto"),E1669-(E1669*Tabla135[[#This Row],[Valor del control]]),AND(Tabla135[[#This Row],[No. de Control]]&gt;1,Tabla135[[#This Row],[Desplazamiento en la Matriz]]="Impacto"),AC1668-(AC1668*Tabla135[[#This Row],[Valor del control]]),AND(Tabla135[[#This Row],[No. de Control]]=1,Tabla135[[#This Row],[Desplazamiento en la Matriz]]="Probabilidad"),E1669,AND(Tabla135[[#This Row],[No. de Control]]&gt;1,Tabla135[[#This Row],[Desplazamiento en la Matriz]]="Probabilidad"),AC1668),""),"")</f>
        <v/>
      </c>
      <c r="AD1669" s="310">
        <f>IFERROR(_xlfn.MINIFS(Tabla135[Probabilidad residual],Tabla135[Id Riesgo],Tabla135[[#This Row],[Id Riesgo]]),"")</f>
        <v>0</v>
      </c>
      <c r="AE1669" s="310">
        <f>IFERROR(_xlfn.MINIFS(Tabla135[Impacto residual],Tabla135[Id Riesgo],Tabla135[[#This Row],[Id Riesgo]]),"")</f>
        <v>0</v>
      </c>
      <c r="AF1669" s="310" t="str" cm="1">
        <f t="array" ref="AF166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69" s="310" t="str" cm="1">
        <f t="array" ref="AG166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6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70" spans="6:34" ht="15" hidden="1" customHeight="1" x14ac:dyDescent="0.4">
      <c r="F1670" s="290"/>
      <c r="G1670" s="415" t="b">
        <f>_xlfn.XLOOKUP(F1670,Tabla13[Id Riesgo],Tabla13[Registro diligenciado],FALSE,1)</f>
        <v>0</v>
      </c>
      <c r="H1670" s="431" t="str">
        <f>IF(G1670,_xlfn.XLOOKUP(F1670,Tabla6[Id Riesgo],Tabla6[DESCRIPCIÓN DEL RIESGO],FALSE,1),"")</f>
        <v/>
      </c>
      <c r="I1670" s="431" t="e">
        <f>_xlfn.XLOOKUP(Tabla135[[#This Row],[Id Riesgo]],Tabla13[Id Riesgo],Tabla13[Probabilidad])</f>
        <v>#N/A</v>
      </c>
      <c r="J1670" s="431" t="str">
        <f>_xlfn.XLOOKUP(Tabla135[[#This Row],[Id Riesgo]],Tabla13[Id Riesgo],Tabla13[Porcentaje Impacto],"",1)</f>
        <v/>
      </c>
      <c r="K1670" s="311"/>
      <c r="L1670" s="314"/>
      <c r="M1670" s="314"/>
      <c r="N1670" s="314"/>
      <c r="O1670" s="295"/>
      <c r="P1670" s="314"/>
      <c r="Q1670" s="328" t="str">
        <f>_xlfn.TEXTJOIN(" ",TRUE,Tabla135[[#This Row],[Actividad - Acción ¿Qué?
Inicia con verbo]],Tabla135[[#This Row],[Complemento
(Observaciones o desviaciones)]])</f>
        <v/>
      </c>
      <c r="R1670" s="295"/>
      <c r="S1670" s="327" t="str">
        <f>_xlfn.XLOOKUP(Tabla135[[#This Row],[Tipo de control]],Tabla7[Tipo de control],Tabla7[Peso],"",1)</f>
        <v/>
      </c>
      <c r="T1670" s="290" t="str">
        <f>_xlfn.XLOOKUP(Tabla135[[#This Row],[Tipo de control]],Tabla7[Tipo de control],Tabla7[Afectación matriz],"",1)</f>
        <v/>
      </c>
      <c r="U1670" s="295"/>
      <c r="V1670" s="290" t="str">
        <f>_xlfn.XLOOKUP(Tabla135[[#This Row],[Implementación]],Tabla11[Implementación],Tabla11[Peso],"",1)</f>
        <v/>
      </c>
      <c r="W1670" s="295"/>
      <c r="X1670" s="295"/>
      <c r="Y1670" s="295"/>
      <c r="Z1670" s="295"/>
      <c r="AA1670" s="311" t="str">
        <f>IFERROR(Tabla135[[#This Row],[Peso del control]]+Tabla135[[#This Row],[Peso de la implementación]],"")</f>
        <v/>
      </c>
      <c r="AB1670" s="310" t="str" cm="1">
        <f t="array" ref="AB1670">IFERROR(IF(Tabla135[[#This Row],[Registro diligenciado]]=TRUE,_xlfn.IFS(AND(Tabla135[[#This Row],[No. de Control]]=1,Tabla135[[#This Row],[Desplazamiento en la Matriz]]="Probabilidad"),D1670-(D1670*Tabla135[[#This Row],[Valor del control]]),AND(Tabla135[[#This Row],[No. de Control]]&gt;1,Tabla135[[#This Row],[Desplazamiento en la Matriz]]="Probabilidad"),AB1669-(AB1669*Tabla135[[#This Row],[Valor del control]]),AND(Tabla135[[#This Row],[No. de Control]]=1,Tabla135[[#This Row],[Desplazamiento en la Matriz]]="Impacto"),D1670,AND(Tabla135[[#This Row],[No. de Control]]&gt;1,Tabla135[[#This Row],[Desplazamiento en la Matriz]]="Impacto"),AB1669),""),"")</f>
        <v/>
      </c>
      <c r="AC1670" s="310" t="str" cm="1">
        <f t="array" ref="AC1670">IFERROR(IF(Tabla135[[#This Row],[Registro diligenciado]]=TRUE,_xlfn.IFS(AND(Tabla135[[#This Row],[No. de Control]]=1,Tabla135[[#This Row],[Desplazamiento en la Matriz]]="Impacto"),E1670-(E1670*Tabla135[[#This Row],[Valor del control]]),AND(Tabla135[[#This Row],[No. de Control]]&gt;1,Tabla135[[#This Row],[Desplazamiento en la Matriz]]="Impacto"),AC1669-(AC1669*Tabla135[[#This Row],[Valor del control]]),AND(Tabla135[[#This Row],[No. de Control]]=1,Tabla135[[#This Row],[Desplazamiento en la Matriz]]="Probabilidad"),E1670,AND(Tabla135[[#This Row],[No. de Control]]&gt;1,Tabla135[[#This Row],[Desplazamiento en la Matriz]]="Probabilidad"),AC1669),""),"")</f>
        <v/>
      </c>
      <c r="AD1670" s="310">
        <f>IFERROR(_xlfn.MINIFS(Tabla135[Probabilidad residual],Tabla135[Id Riesgo],Tabla135[[#This Row],[Id Riesgo]]),"")</f>
        <v>0</v>
      </c>
      <c r="AE1670" s="310">
        <f>IFERROR(_xlfn.MINIFS(Tabla135[Impacto residual],Tabla135[Id Riesgo],Tabla135[[#This Row],[Id Riesgo]]),"")</f>
        <v>0</v>
      </c>
      <c r="AF1670" s="310" t="str" cm="1">
        <f t="array" ref="AF167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70" s="310" t="str" cm="1">
        <f t="array" ref="AG167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7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71" spans="6:34" ht="15" hidden="1" customHeight="1" x14ac:dyDescent="0.4">
      <c r="F1671" s="290"/>
      <c r="G1671" s="415" t="b">
        <f>_xlfn.XLOOKUP(F1671,Tabla13[Id Riesgo],Tabla13[Registro diligenciado],FALSE,1)</f>
        <v>0</v>
      </c>
      <c r="H1671" s="431" t="str">
        <f>IF(G1671,_xlfn.XLOOKUP(F1671,Tabla6[Id Riesgo],Tabla6[DESCRIPCIÓN DEL RIESGO],FALSE,1),"")</f>
        <v/>
      </c>
      <c r="I1671" s="431" t="e">
        <f>_xlfn.XLOOKUP(Tabla135[[#This Row],[Id Riesgo]],Tabla13[Id Riesgo],Tabla13[Probabilidad])</f>
        <v>#N/A</v>
      </c>
      <c r="J1671" s="431" t="str">
        <f>_xlfn.XLOOKUP(Tabla135[[#This Row],[Id Riesgo]],Tabla13[Id Riesgo],Tabla13[Porcentaje Impacto],"",1)</f>
        <v/>
      </c>
      <c r="K1671" s="311"/>
      <c r="L1671" s="314"/>
      <c r="M1671" s="314"/>
      <c r="N1671" s="314"/>
      <c r="O1671" s="295"/>
      <c r="P1671" s="314"/>
      <c r="Q1671" s="328" t="str">
        <f>_xlfn.TEXTJOIN(" ",TRUE,Tabla135[[#This Row],[Actividad - Acción ¿Qué?
Inicia con verbo]],Tabla135[[#This Row],[Complemento
(Observaciones o desviaciones)]])</f>
        <v/>
      </c>
      <c r="R1671" s="295"/>
      <c r="S1671" s="327" t="str">
        <f>_xlfn.XLOOKUP(Tabla135[[#This Row],[Tipo de control]],Tabla7[Tipo de control],Tabla7[Peso],"",1)</f>
        <v/>
      </c>
      <c r="T1671" s="290" t="str">
        <f>_xlfn.XLOOKUP(Tabla135[[#This Row],[Tipo de control]],Tabla7[Tipo de control],Tabla7[Afectación matriz],"",1)</f>
        <v/>
      </c>
      <c r="U1671" s="295"/>
      <c r="V1671" s="290" t="str">
        <f>_xlfn.XLOOKUP(Tabla135[[#This Row],[Implementación]],Tabla11[Implementación],Tabla11[Peso],"",1)</f>
        <v/>
      </c>
      <c r="W1671" s="295"/>
      <c r="X1671" s="295"/>
      <c r="Y1671" s="295"/>
      <c r="Z1671" s="295"/>
      <c r="AA1671" s="311" t="str">
        <f>IFERROR(Tabla135[[#This Row],[Peso del control]]+Tabla135[[#This Row],[Peso de la implementación]],"")</f>
        <v/>
      </c>
      <c r="AB1671" s="310" t="str" cm="1">
        <f t="array" ref="AB1671">IFERROR(IF(Tabla135[[#This Row],[Registro diligenciado]]=TRUE,_xlfn.IFS(AND(Tabla135[[#This Row],[No. de Control]]=1,Tabla135[[#This Row],[Desplazamiento en la Matriz]]="Probabilidad"),D1671-(D1671*Tabla135[[#This Row],[Valor del control]]),AND(Tabla135[[#This Row],[No. de Control]]&gt;1,Tabla135[[#This Row],[Desplazamiento en la Matriz]]="Probabilidad"),AB1670-(AB1670*Tabla135[[#This Row],[Valor del control]]),AND(Tabla135[[#This Row],[No. de Control]]=1,Tabla135[[#This Row],[Desplazamiento en la Matriz]]="Impacto"),D1671,AND(Tabla135[[#This Row],[No. de Control]]&gt;1,Tabla135[[#This Row],[Desplazamiento en la Matriz]]="Impacto"),AB1670),""),"")</f>
        <v/>
      </c>
      <c r="AC1671" s="310" t="str" cm="1">
        <f t="array" ref="AC1671">IFERROR(IF(Tabla135[[#This Row],[Registro diligenciado]]=TRUE,_xlfn.IFS(AND(Tabla135[[#This Row],[No. de Control]]=1,Tabla135[[#This Row],[Desplazamiento en la Matriz]]="Impacto"),E1671-(E1671*Tabla135[[#This Row],[Valor del control]]),AND(Tabla135[[#This Row],[No. de Control]]&gt;1,Tabla135[[#This Row],[Desplazamiento en la Matriz]]="Impacto"),AC1670-(AC1670*Tabla135[[#This Row],[Valor del control]]),AND(Tabla135[[#This Row],[No. de Control]]=1,Tabla135[[#This Row],[Desplazamiento en la Matriz]]="Probabilidad"),E1671,AND(Tabla135[[#This Row],[No. de Control]]&gt;1,Tabla135[[#This Row],[Desplazamiento en la Matriz]]="Probabilidad"),AC1670),""),"")</f>
        <v/>
      </c>
      <c r="AD1671" s="310">
        <f>IFERROR(_xlfn.MINIFS(Tabla135[Probabilidad residual],Tabla135[Id Riesgo],Tabla135[[#This Row],[Id Riesgo]]),"")</f>
        <v>0</v>
      </c>
      <c r="AE1671" s="310">
        <f>IFERROR(_xlfn.MINIFS(Tabla135[Impacto residual],Tabla135[Id Riesgo],Tabla135[[#This Row],[Id Riesgo]]),"")</f>
        <v>0</v>
      </c>
      <c r="AF1671" s="310" t="str" cm="1">
        <f t="array" ref="AF167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71" s="310" t="str" cm="1">
        <f t="array" ref="AG167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7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72" spans="6:34" ht="15" hidden="1" customHeight="1" x14ac:dyDescent="0.4">
      <c r="F1672" s="290"/>
      <c r="G1672" s="415" t="b">
        <f>_xlfn.XLOOKUP(F1672,Tabla13[Id Riesgo],Tabla13[Registro diligenciado],FALSE,1)</f>
        <v>0</v>
      </c>
      <c r="H1672" s="431" t="str">
        <f>IF(G1672,_xlfn.XLOOKUP(F1672,Tabla6[Id Riesgo],Tabla6[DESCRIPCIÓN DEL RIESGO],FALSE,1),"")</f>
        <v/>
      </c>
      <c r="I1672" s="431" t="e">
        <f>_xlfn.XLOOKUP(Tabla135[[#This Row],[Id Riesgo]],Tabla13[Id Riesgo],Tabla13[Probabilidad])</f>
        <v>#N/A</v>
      </c>
      <c r="J1672" s="431" t="str">
        <f>_xlfn.XLOOKUP(Tabla135[[#This Row],[Id Riesgo]],Tabla13[Id Riesgo],Tabla13[Porcentaje Impacto],"",1)</f>
        <v/>
      </c>
      <c r="K1672" s="311"/>
      <c r="L1672" s="314"/>
      <c r="M1672" s="314"/>
      <c r="N1672" s="314"/>
      <c r="O1672" s="295"/>
      <c r="P1672" s="314"/>
      <c r="Q1672" s="328" t="str">
        <f>_xlfn.TEXTJOIN(" ",TRUE,Tabla135[[#This Row],[Actividad - Acción ¿Qué?
Inicia con verbo]],Tabla135[[#This Row],[Complemento
(Observaciones o desviaciones)]])</f>
        <v/>
      </c>
      <c r="R1672" s="295"/>
      <c r="S1672" s="327" t="str">
        <f>_xlfn.XLOOKUP(Tabla135[[#This Row],[Tipo de control]],Tabla7[Tipo de control],Tabla7[Peso],"",1)</f>
        <v/>
      </c>
      <c r="T1672" s="290" t="str">
        <f>_xlfn.XLOOKUP(Tabla135[[#This Row],[Tipo de control]],Tabla7[Tipo de control],Tabla7[Afectación matriz],"",1)</f>
        <v/>
      </c>
      <c r="U1672" s="295"/>
      <c r="V1672" s="290" t="str">
        <f>_xlfn.XLOOKUP(Tabla135[[#This Row],[Implementación]],Tabla11[Implementación],Tabla11[Peso],"",1)</f>
        <v/>
      </c>
      <c r="W1672" s="295"/>
      <c r="X1672" s="295"/>
      <c r="Y1672" s="295"/>
      <c r="Z1672" s="295"/>
      <c r="AA1672" s="311" t="str">
        <f>IFERROR(Tabla135[[#This Row],[Peso del control]]+Tabla135[[#This Row],[Peso de la implementación]],"")</f>
        <v/>
      </c>
      <c r="AB1672" s="310" t="str" cm="1">
        <f t="array" ref="AB1672">IFERROR(IF(Tabla135[[#This Row],[Registro diligenciado]]=TRUE,_xlfn.IFS(AND(Tabla135[[#This Row],[No. de Control]]=1,Tabla135[[#This Row],[Desplazamiento en la Matriz]]="Probabilidad"),D1672-(D1672*Tabla135[[#This Row],[Valor del control]]),AND(Tabla135[[#This Row],[No. de Control]]&gt;1,Tabla135[[#This Row],[Desplazamiento en la Matriz]]="Probabilidad"),AB1671-(AB1671*Tabla135[[#This Row],[Valor del control]]),AND(Tabla135[[#This Row],[No. de Control]]=1,Tabla135[[#This Row],[Desplazamiento en la Matriz]]="Impacto"),D1672,AND(Tabla135[[#This Row],[No. de Control]]&gt;1,Tabla135[[#This Row],[Desplazamiento en la Matriz]]="Impacto"),AB1671),""),"")</f>
        <v/>
      </c>
      <c r="AC1672" s="310" t="str" cm="1">
        <f t="array" ref="AC1672">IFERROR(IF(Tabla135[[#This Row],[Registro diligenciado]]=TRUE,_xlfn.IFS(AND(Tabla135[[#This Row],[No. de Control]]=1,Tabla135[[#This Row],[Desplazamiento en la Matriz]]="Impacto"),E1672-(E1672*Tabla135[[#This Row],[Valor del control]]),AND(Tabla135[[#This Row],[No. de Control]]&gt;1,Tabla135[[#This Row],[Desplazamiento en la Matriz]]="Impacto"),AC1671-(AC1671*Tabla135[[#This Row],[Valor del control]]),AND(Tabla135[[#This Row],[No. de Control]]=1,Tabla135[[#This Row],[Desplazamiento en la Matriz]]="Probabilidad"),E1672,AND(Tabla135[[#This Row],[No. de Control]]&gt;1,Tabla135[[#This Row],[Desplazamiento en la Matriz]]="Probabilidad"),AC1671),""),"")</f>
        <v/>
      </c>
      <c r="AD1672" s="310">
        <f>IFERROR(_xlfn.MINIFS(Tabla135[Probabilidad residual],Tabla135[Id Riesgo],Tabla135[[#This Row],[Id Riesgo]]),"")</f>
        <v>0</v>
      </c>
      <c r="AE1672" s="310">
        <f>IFERROR(_xlfn.MINIFS(Tabla135[Impacto residual],Tabla135[Id Riesgo],Tabla135[[#This Row],[Id Riesgo]]),"")</f>
        <v>0</v>
      </c>
      <c r="AF1672" s="310" t="str" cm="1">
        <f t="array" ref="AF167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72" s="310" t="str" cm="1">
        <f t="array" ref="AG167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7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73" spans="6:34" ht="15" hidden="1" customHeight="1" x14ac:dyDescent="0.4">
      <c r="F1673" s="290"/>
      <c r="G1673" s="415" t="b">
        <f>_xlfn.XLOOKUP(F1673,Tabla13[Id Riesgo],Tabla13[Registro diligenciado],FALSE,1)</f>
        <v>0</v>
      </c>
      <c r="H1673" s="431" t="str">
        <f>IF(G1673,_xlfn.XLOOKUP(F1673,Tabla6[Id Riesgo],Tabla6[DESCRIPCIÓN DEL RIESGO],FALSE,1),"")</f>
        <v/>
      </c>
      <c r="I1673" s="431" t="e">
        <f>_xlfn.XLOOKUP(Tabla135[[#This Row],[Id Riesgo]],Tabla13[Id Riesgo],Tabla13[Probabilidad])</f>
        <v>#N/A</v>
      </c>
      <c r="J1673" s="431" t="str">
        <f>_xlfn.XLOOKUP(Tabla135[[#This Row],[Id Riesgo]],Tabla13[Id Riesgo],Tabla13[Porcentaje Impacto],"",1)</f>
        <v/>
      </c>
      <c r="K1673" s="311"/>
      <c r="L1673" s="314"/>
      <c r="M1673" s="314"/>
      <c r="N1673" s="314"/>
      <c r="O1673" s="295"/>
      <c r="P1673" s="314"/>
      <c r="Q1673" s="328" t="str">
        <f>_xlfn.TEXTJOIN(" ",TRUE,Tabla135[[#This Row],[Actividad - Acción ¿Qué?
Inicia con verbo]],Tabla135[[#This Row],[Complemento
(Observaciones o desviaciones)]])</f>
        <v/>
      </c>
      <c r="R1673" s="295"/>
      <c r="S1673" s="327" t="str">
        <f>_xlfn.XLOOKUP(Tabla135[[#This Row],[Tipo de control]],Tabla7[Tipo de control],Tabla7[Peso],"",1)</f>
        <v/>
      </c>
      <c r="T1673" s="290" t="str">
        <f>_xlfn.XLOOKUP(Tabla135[[#This Row],[Tipo de control]],Tabla7[Tipo de control],Tabla7[Afectación matriz],"",1)</f>
        <v/>
      </c>
      <c r="U1673" s="295"/>
      <c r="V1673" s="290" t="str">
        <f>_xlfn.XLOOKUP(Tabla135[[#This Row],[Implementación]],Tabla11[Implementación],Tabla11[Peso],"",1)</f>
        <v/>
      </c>
      <c r="W1673" s="295"/>
      <c r="X1673" s="295"/>
      <c r="Y1673" s="295"/>
      <c r="Z1673" s="295"/>
      <c r="AA1673" s="311" t="str">
        <f>IFERROR(Tabla135[[#This Row],[Peso del control]]+Tabla135[[#This Row],[Peso de la implementación]],"")</f>
        <v/>
      </c>
      <c r="AB1673" s="310" t="str" cm="1">
        <f t="array" ref="AB1673">IFERROR(IF(Tabla135[[#This Row],[Registro diligenciado]]=TRUE,_xlfn.IFS(AND(Tabla135[[#This Row],[No. de Control]]=1,Tabla135[[#This Row],[Desplazamiento en la Matriz]]="Probabilidad"),D1673-(D1673*Tabla135[[#This Row],[Valor del control]]),AND(Tabla135[[#This Row],[No. de Control]]&gt;1,Tabla135[[#This Row],[Desplazamiento en la Matriz]]="Probabilidad"),AB1672-(AB1672*Tabla135[[#This Row],[Valor del control]]),AND(Tabla135[[#This Row],[No. de Control]]=1,Tabla135[[#This Row],[Desplazamiento en la Matriz]]="Impacto"),D1673,AND(Tabla135[[#This Row],[No. de Control]]&gt;1,Tabla135[[#This Row],[Desplazamiento en la Matriz]]="Impacto"),AB1672),""),"")</f>
        <v/>
      </c>
      <c r="AC1673" s="310" t="str" cm="1">
        <f t="array" ref="AC1673">IFERROR(IF(Tabla135[[#This Row],[Registro diligenciado]]=TRUE,_xlfn.IFS(AND(Tabla135[[#This Row],[No. de Control]]=1,Tabla135[[#This Row],[Desplazamiento en la Matriz]]="Impacto"),E1673-(E1673*Tabla135[[#This Row],[Valor del control]]),AND(Tabla135[[#This Row],[No. de Control]]&gt;1,Tabla135[[#This Row],[Desplazamiento en la Matriz]]="Impacto"),AC1672-(AC1672*Tabla135[[#This Row],[Valor del control]]),AND(Tabla135[[#This Row],[No. de Control]]=1,Tabla135[[#This Row],[Desplazamiento en la Matriz]]="Probabilidad"),E1673,AND(Tabla135[[#This Row],[No. de Control]]&gt;1,Tabla135[[#This Row],[Desplazamiento en la Matriz]]="Probabilidad"),AC1672),""),"")</f>
        <v/>
      </c>
      <c r="AD1673" s="310">
        <f>IFERROR(_xlfn.MINIFS(Tabla135[Probabilidad residual],Tabla135[Id Riesgo],Tabla135[[#This Row],[Id Riesgo]]),"")</f>
        <v>0</v>
      </c>
      <c r="AE1673" s="310">
        <f>IFERROR(_xlfn.MINIFS(Tabla135[Impacto residual],Tabla135[Id Riesgo],Tabla135[[#This Row],[Id Riesgo]]),"")</f>
        <v>0</v>
      </c>
      <c r="AF1673" s="310" t="str" cm="1">
        <f t="array" ref="AF167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73" s="310" t="str" cm="1">
        <f t="array" ref="AG167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7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74" spans="6:34" ht="15" hidden="1" customHeight="1" x14ac:dyDescent="0.4">
      <c r="F1674" s="290"/>
      <c r="G1674" s="415" t="b">
        <f>_xlfn.XLOOKUP(F1674,Tabla13[Id Riesgo],Tabla13[Registro diligenciado],FALSE,1)</f>
        <v>0</v>
      </c>
      <c r="H1674" s="431" t="str">
        <f>IF(G1674,_xlfn.XLOOKUP(F1674,Tabla6[Id Riesgo],Tabla6[DESCRIPCIÓN DEL RIESGO],FALSE,1),"")</f>
        <v/>
      </c>
      <c r="I1674" s="431" t="e">
        <f>_xlfn.XLOOKUP(Tabla135[[#This Row],[Id Riesgo]],Tabla13[Id Riesgo],Tabla13[Probabilidad])</f>
        <v>#N/A</v>
      </c>
      <c r="J1674" s="431" t="str">
        <f>_xlfn.XLOOKUP(Tabla135[[#This Row],[Id Riesgo]],Tabla13[Id Riesgo],Tabla13[Porcentaje Impacto],"",1)</f>
        <v/>
      </c>
      <c r="K1674" s="311"/>
      <c r="L1674" s="314"/>
      <c r="M1674" s="314"/>
      <c r="N1674" s="314"/>
      <c r="O1674" s="295"/>
      <c r="P1674" s="314"/>
      <c r="Q1674" s="328" t="str">
        <f>_xlfn.TEXTJOIN(" ",TRUE,Tabla135[[#This Row],[Actividad - Acción ¿Qué?
Inicia con verbo]],Tabla135[[#This Row],[Complemento
(Observaciones o desviaciones)]])</f>
        <v/>
      </c>
      <c r="R1674" s="295"/>
      <c r="S1674" s="327" t="str">
        <f>_xlfn.XLOOKUP(Tabla135[[#This Row],[Tipo de control]],Tabla7[Tipo de control],Tabla7[Peso],"",1)</f>
        <v/>
      </c>
      <c r="T1674" s="290" t="str">
        <f>_xlfn.XLOOKUP(Tabla135[[#This Row],[Tipo de control]],Tabla7[Tipo de control],Tabla7[Afectación matriz],"",1)</f>
        <v/>
      </c>
      <c r="U1674" s="295"/>
      <c r="V1674" s="290" t="str">
        <f>_xlfn.XLOOKUP(Tabla135[[#This Row],[Implementación]],Tabla11[Implementación],Tabla11[Peso],"",1)</f>
        <v/>
      </c>
      <c r="W1674" s="295"/>
      <c r="X1674" s="295"/>
      <c r="Y1674" s="295"/>
      <c r="Z1674" s="295"/>
      <c r="AA1674" s="311" t="str">
        <f>IFERROR(Tabla135[[#This Row],[Peso del control]]+Tabla135[[#This Row],[Peso de la implementación]],"")</f>
        <v/>
      </c>
      <c r="AB1674" s="310" t="str" cm="1">
        <f t="array" ref="AB1674">IFERROR(IF(Tabla135[[#This Row],[Registro diligenciado]]=TRUE,_xlfn.IFS(AND(Tabla135[[#This Row],[No. de Control]]=1,Tabla135[[#This Row],[Desplazamiento en la Matriz]]="Probabilidad"),D1674-(D1674*Tabla135[[#This Row],[Valor del control]]),AND(Tabla135[[#This Row],[No. de Control]]&gt;1,Tabla135[[#This Row],[Desplazamiento en la Matriz]]="Probabilidad"),AB1673-(AB1673*Tabla135[[#This Row],[Valor del control]]),AND(Tabla135[[#This Row],[No. de Control]]=1,Tabla135[[#This Row],[Desplazamiento en la Matriz]]="Impacto"),D1674,AND(Tabla135[[#This Row],[No. de Control]]&gt;1,Tabla135[[#This Row],[Desplazamiento en la Matriz]]="Impacto"),AB1673),""),"")</f>
        <v/>
      </c>
      <c r="AC1674" s="310" t="str" cm="1">
        <f t="array" ref="AC1674">IFERROR(IF(Tabla135[[#This Row],[Registro diligenciado]]=TRUE,_xlfn.IFS(AND(Tabla135[[#This Row],[No. de Control]]=1,Tabla135[[#This Row],[Desplazamiento en la Matriz]]="Impacto"),E1674-(E1674*Tabla135[[#This Row],[Valor del control]]),AND(Tabla135[[#This Row],[No. de Control]]&gt;1,Tabla135[[#This Row],[Desplazamiento en la Matriz]]="Impacto"),AC1673-(AC1673*Tabla135[[#This Row],[Valor del control]]),AND(Tabla135[[#This Row],[No. de Control]]=1,Tabla135[[#This Row],[Desplazamiento en la Matriz]]="Probabilidad"),E1674,AND(Tabla135[[#This Row],[No. de Control]]&gt;1,Tabla135[[#This Row],[Desplazamiento en la Matriz]]="Probabilidad"),AC1673),""),"")</f>
        <v/>
      </c>
      <c r="AD1674" s="310">
        <f>IFERROR(_xlfn.MINIFS(Tabla135[Probabilidad residual],Tabla135[Id Riesgo],Tabla135[[#This Row],[Id Riesgo]]),"")</f>
        <v>0</v>
      </c>
      <c r="AE1674" s="310">
        <f>IFERROR(_xlfn.MINIFS(Tabla135[Impacto residual],Tabla135[Id Riesgo],Tabla135[[#This Row],[Id Riesgo]]),"")</f>
        <v>0</v>
      </c>
      <c r="AF1674" s="310" t="str" cm="1">
        <f t="array" ref="AF167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74" s="310" t="str" cm="1">
        <f t="array" ref="AG167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7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75" spans="6:34" ht="15" hidden="1" customHeight="1" x14ac:dyDescent="0.4">
      <c r="F1675" s="290"/>
      <c r="G1675" s="415" t="b">
        <f>_xlfn.XLOOKUP(F1675,Tabla13[Id Riesgo],Tabla13[Registro diligenciado],FALSE,1)</f>
        <v>0</v>
      </c>
      <c r="H1675" s="431" t="str">
        <f>IF(G1675,_xlfn.XLOOKUP(F1675,Tabla6[Id Riesgo],Tabla6[DESCRIPCIÓN DEL RIESGO],FALSE,1),"")</f>
        <v/>
      </c>
      <c r="I1675" s="431" t="e">
        <f>_xlfn.XLOOKUP(Tabla135[[#This Row],[Id Riesgo]],Tabla13[Id Riesgo],Tabla13[Probabilidad])</f>
        <v>#N/A</v>
      </c>
      <c r="J1675" s="431" t="str">
        <f>_xlfn.XLOOKUP(Tabla135[[#This Row],[Id Riesgo]],Tabla13[Id Riesgo],Tabla13[Porcentaje Impacto],"",1)</f>
        <v/>
      </c>
      <c r="K1675" s="311"/>
      <c r="L1675" s="314"/>
      <c r="M1675" s="314"/>
      <c r="N1675" s="314"/>
      <c r="O1675" s="295"/>
      <c r="P1675" s="314"/>
      <c r="Q1675" s="328" t="str">
        <f>_xlfn.TEXTJOIN(" ",TRUE,Tabla135[[#This Row],[Actividad - Acción ¿Qué?
Inicia con verbo]],Tabla135[[#This Row],[Complemento
(Observaciones o desviaciones)]])</f>
        <v/>
      </c>
      <c r="R1675" s="295"/>
      <c r="S1675" s="327" t="str">
        <f>_xlfn.XLOOKUP(Tabla135[[#This Row],[Tipo de control]],Tabla7[Tipo de control],Tabla7[Peso],"",1)</f>
        <v/>
      </c>
      <c r="T1675" s="290" t="str">
        <f>_xlfn.XLOOKUP(Tabla135[[#This Row],[Tipo de control]],Tabla7[Tipo de control],Tabla7[Afectación matriz],"",1)</f>
        <v/>
      </c>
      <c r="U1675" s="295"/>
      <c r="V1675" s="290" t="str">
        <f>_xlfn.XLOOKUP(Tabla135[[#This Row],[Implementación]],Tabla11[Implementación],Tabla11[Peso],"",1)</f>
        <v/>
      </c>
      <c r="W1675" s="295"/>
      <c r="X1675" s="295"/>
      <c r="Y1675" s="295"/>
      <c r="Z1675" s="295"/>
      <c r="AA1675" s="311" t="str">
        <f>IFERROR(Tabla135[[#This Row],[Peso del control]]+Tabla135[[#This Row],[Peso de la implementación]],"")</f>
        <v/>
      </c>
      <c r="AB1675" s="310" t="str" cm="1">
        <f t="array" ref="AB1675">IFERROR(IF(Tabla135[[#This Row],[Registro diligenciado]]=TRUE,_xlfn.IFS(AND(Tabla135[[#This Row],[No. de Control]]=1,Tabla135[[#This Row],[Desplazamiento en la Matriz]]="Probabilidad"),D1675-(D1675*Tabla135[[#This Row],[Valor del control]]),AND(Tabla135[[#This Row],[No. de Control]]&gt;1,Tabla135[[#This Row],[Desplazamiento en la Matriz]]="Probabilidad"),AB1674-(AB1674*Tabla135[[#This Row],[Valor del control]]),AND(Tabla135[[#This Row],[No. de Control]]=1,Tabla135[[#This Row],[Desplazamiento en la Matriz]]="Impacto"),D1675,AND(Tabla135[[#This Row],[No. de Control]]&gt;1,Tabla135[[#This Row],[Desplazamiento en la Matriz]]="Impacto"),AB1674),""),"")</f>
        <v/>
      </c>
      <c r="AC1675" s="310" t="str" cm="1">
        <f t="array" ref="AC1675">IFERROR(IF(Tabla135[[#This Row],[Registro diligenciado]]=TRUE,_xlfn.IFS(AND(Tabla135[[#This Row],[No. de Control]]=1,Tabla135[[#This Row],[Desplazamiento en la Matriz]]="Impacto"),E1675-(E1675*Tabla135[[#This Row],[Valor del control]]),AND(Tabla135[[#This Row],[No. de Control]]&gt;1,Tabla135[[#This Row],[Desplazamiento en la Matriz]]="Impacto"),AC1674-(AC1674*Tabla135[[#This Row],[Valor del control]]),AND(Tabla135[[#This Row],[No. de Control]]=1,Tabla135[[#This Row],[Desplazamiento en la Matriz]]="Probabilidad"),E1675,AND(Tabla135[[#This Row],[No. de Control]]&gt;1,Tabla135[[#This Row],[Desplazamiento en la Matriz]]="Probabilidad"),AC1674),""),"")</f>
        <v/>
      </c>
      <c r="AD1675" s="310">
        <f>IFERROR(_xlfn.MINIFS(Tabla135[Probabilidad residual],Tabla135[Id Riesgo],Tabla135[[#This Row],[Id Riesgo]]),"")</f>
        <v>0</v>
      </c>
      <c r="AE1675" s="310">
        <f>IFERROR(_xlfn.MINIFS(Tabla135[Impacto residual],Tabla135[Id Riesgo],Tabla135[[#This Row],[Id Riesgo]]),"")</f>
        <v>0</v>
      </c>
      <c r="AF1675" s="310" t="str" cm="1">
        <f t="array" ref="AF167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75" s="310" t="str" cm="1">
        <f t="array" ref="AG167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7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76" spans="6:34" ht="15" hidden="1" customHeight="1" x14ac:dyDescent="0.4">
      <c r="F1676" s="290"/>
      <c r="G1676" s="415" t="b">
        <f>_xlfn.XLOOKUP(F1676,Tabla13[Id Riesgo],Tabla13[Registro diligenciado],FALSE,1)</f>
        <v>0</v>
      </c>
      <c r="H1676" s="431" t="str">
        <f>IF(G1676,_xlfn.XLOOKUP(F1676,Tabla6[Id Riesgo],Tabla6[DESCRIPCIÓN DEL RIESGO],FALSE,1),"")</f>
        <v/>
      </c>
      <c r="I1676" s="431" t="e">
        <f>_xlfn.XLOOKUP(Tabla135[[#This Row],[Id Riesgo]],Tabla13[Id Riesgo],Tabla13[Probabilidad])</f>
        <v>#N/A</v>
      </c>
      <c r="J1676" s="431" t="str">
        <f>_xlfn.XLOOKUP(Tabla135[[#This Row],[Id Riesgo]],Tabla13[Id Riesgo],Tabla13[Porcentaje Impacto],"",1)</f>
        <v/>
      </c>
      <c r="K1676" s="311"/>
      <c r="L1676" s="314"/>
      <c r="M1676" s="314"/>
      <c r="N1676" s="314"/>
      <c r="O1676" s="295"/>
      <c r="P1676" s="314"/>
      <c r="Q1676" s="328" t="str">
        <f>_xlfn.TEXTJOIN(" ",TRUE,Tabla135[[#This Row],[Actividad - Acción ¿Qué?
Inicia con verbo]],Tabla135[[#This Row],[Complemento
(Observaciones o desviaciones)]])</f>
        <v/>
      </c>
      <c r="R1676" s="295"/>
      <c r="S1676" s="327" t="str">
        <f>_xlfn.XLOOKUP(Tabla135[[#This Row],[Tipo de control]],Tabla7[Tipo de control],Tabla7[Peso],"",1)</f>
        <v/>
      </c>
      <c r="T1676" s="290" t="str">
        <f>_xlfn.XLOOKUP(Tabla135[[#This Row],[Tipo de control]],Tabla7[Tipo de control],Tabla7[Afectación matriz],"",1)</f>
        <v/>
      </c>
      <c r="U1676" s="295"/>
      <c r="V1676" s="290" t="str">
        <f>_xlfn.XLOOKUP(Tabla135[[#This Row],[Implementación]],Tabla11[Implementación],Tabla11[Peso],"",1)</f>
        <v/>
      </c>
      <c r="W1676" s="295"/>
      <c r="X1676" s="295"/>
      <c r="Y1676" s="295"/>
      <c r="Z1676" s="295"/>
      <c r="AA1676" s="311" t="str">
        <f>IFERROR(Tabla135[[#This Row],[Peso del control]]+Tabla135[[#This Row],[Peso de la implementación]],"")</f>
        <v/>
      </c>
      <c r="AB1676" s="310" t="str" cm="1">
        <f t="array" ref="AB1676">IFERROR(IF(Tabla135[[#This Row],[Registro diligenciado]]=TRUE,_xlfn.IFS(AND(Tabla135[[#This Row],[No. de Control]]=1,Tabla135[[#This Row],[Desplazamiento en la Matriz]]="Probabilidad"),D1676-(D1676*Tabla135[[#This Row],[Valor del control]]),AND(Tabla135[[#This Row],[No. de Control]]&gt;1,Tabla135[[#This Row],[Desplazamiento en la Matriz]]="Probabilidad"),AB1675-(AB1675*Tabla135[[#This Row],[Valor del control]]),AND(Tabla135[[#This Row],[No. de Control]]=1,Tabla135[[#This Row],[Desplazamiento en la Matriz]]="Impacto"),D1676,AND(Tabla135[[#This Row],[No. de Control]]&gt;1,Tabla135[[#This Row],[Desplazamiento en la Matriz]]="Impacto"),AB1675),""),"")</f>
        <v/>
      </c>
      <c r="AC1676" s="310" t="str" cm="1">
        <f t="array" ref="AC1676">IFERROR(IF(Tabla135[[#This Row],[Registro diligenciado]]=TRUE,_xlfn.IFS(AND(Tabla135[[#This Row],[No. de Control]]=1,Tabla135[[#This Row],[Desplazamiento en la Matriz]]="Impacto"),E1676-(E1676*Tabla135[[#This Row],[Valor del control]]),AND(Tabla135[[#This Row],[No. de Control]]&gt;1,Tabla135[[#This Row],[Desplazamiento en la Matriz]]="Impacto"),AC1675-(AC1675*Tabla135[[#This Row],[Valor del control]]),AND(Tabla135[[#This Row],[No. de Control]]=1,Tabla135[[#This Row],[Desplazamiento en la Matriz]]="Probabilidad"),E1676,AND(Tabla135[[#This Row],[No. de Control]]&gt;1,Tabla135[[#This Row],[Desplazamiento en la Matriz]]="Probabilidad"),AC1675),""),"")</f>
        <v/>
      </c>
      <c r="AD1676" s="310">
        <f>IFERROR(_xlfn.MINIFS(Tabla135[Probabilidad residual],Tabla135[Id Riesgo],Tabla135[[#This Row],[Id Riesgo]]),"")</f>
        <v>0</v>
      </c>
      <c r="AE1676" s="310">
        <f>IFERROR(_xlfn.MINIFS(Tabla135[Impacto residual],Tabla135[Id Riesgo],Tabla135[[#This Row],[Id Riesgo]]),"")</f>
        <v>0</v>
      </c>
      <c r="AF1676" s="310" t="str" cm="1">
        <f t="array" ref="AF167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76" s="310" t="str" cm="1">
        <f t="array" ref="AG167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7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77" spans="6:34" ht="15" hidden="1" customHeight="1" x14ac:dyDescent="0.4">
      <c r="F1677" s="290"/>
      <c r="G1677" s="415" t="b">
        <f>_xlfn.XLOOKUP(F1677,Tabla13[Id Riesgo],Tabla13[Registro diligenciado],FALSE,1)</f>
        <v>0</v>
      </c>
      <c r="H1677" s="431" t="str">
        <f>IF(G1677,_xlfn.XLOOKUP(F1677,Tabla6[Id Riesgo],Tabla6[DESCRIPCIÓN DEL RIESGO],FALSE,1),"")</f>
        <v/>
      </c>
      <c r="I1677" s="431" t="e">
        <f>_xlfn.XLOOKUP(Tabla135[[#This Row],[Id Riesgo]],Tabla13[Id Riesgo],Tabla13[Probabilidad])</f>
        <v>#N/A</v>
      </c>
      <c r="J1677" s="431" t="str">
        <f>_xlfn.XLOOKUP(Tabla135[[#This Row],[Id Riesgo]],Tabla13[Id Riesgo],Tabla13[Porcentaje Impacto],"",1)</f>
        <v/>
      </c>
      <c r="K1677" s="311"/>
      <c r="L1677" s="314"/>
      <c r="M1677" s="314"/>
      <c r="N1677" s="314"/>
      <c r="O1677" s="295"/>
      <c r="P1677" s="314"/>
      <c r="Q1677" s="328" t="str">
        <f>_xlfn.TEXTJOIN(" ",TRUE,Tabla135[[#This Row],[Actividad - Acción ¿Qué?
Inicia con verbo]],Tabla135[[#This Row],[Complemento
(Observaciones o desviaciones)]])</f>
        <v/>
      </c>
      <c r="R1677" s="295"/>
      <c r="S1677" s="327" t="str">
        <f>_xlfn.XLOOKUP(Tabla135[[#This Row],[Tipo de control]],Tabla7[Tipo de control],Tabla7[Peso],"",1)</f>
        <v/>
      </c>
      <c r="T1677" s="290" t="str">
        <f>_xlfn.XLOOKUP(Tabla135[[#This Row],[Tipo de control]],Tabla7[Tipo de control],Tabla7[Afectación matriz],"",1)</f>
        <v/>
      </c>
      <c r="U1677" s="295"/>
      <c r="V1677" s="290" t="str">
        <f>_xlfn.XLOOKUP(Tabla135[[#This Row],[Implementación]],Tabla11[Implementación],Tabla11[Peso],"",1)</f>
        <v/>
      </c>
      <c r="W1677" s="295"/>
      <c r="X1677" s="295"/>
      <c r="Y1677" s="295"/>
      <c r="Z1677" s="295"/>
      <c r="AA1677" s="311" t="str">
        <f>IFERROR(Tabla135[[#This Row],[Peso del control]]+Tabla135[[#This Row],[Peso de la implementación]],"")</f>
        <v/>
      </c>
      <c r="AB1677" s="310" t="str" cm="1">
        <f t="array" ref="AB1677">IFERROR(IF(Tabla135[[#This Row],[Registro diligenciado]]=TRUE,_xlfn.IFS(AND(Tabla135[[#This Row],[No. de Control]]=1,Tabla135[[#This Row],[Desplazamiento en la Matriz]]="Probabilidad"),D1677-(D1677*Tabla135[[#This Row],[Valor del control]]),AND(Tabla135[[#This Row],[No. de Control]]&gt;1,Tabla135[[#This Row],[Desplazamiento en la Matriz]]="Probabilidad"),AB1676-(AB1676*Tabla135[[#This Row],[Valor del control]]),AND(Tabla135[[#This Row],[No. de Control]]=1,Tabla135[[#This Row],[Desplazamiento en la Matriz]]="Impacto"),D1677,AND(Tabla135[[#This Row],[No. de Control]]&gt;1,Tabla135[[#This Row],[Desplazamiento en la Matriz]]="Impacto"),AB1676),""),"")</f>
        <v/>
      </c>
      <c r="AC1677" s="310" t="str" cm="1">
        <f t="array" ref="AC1677">IFERROR(IF(Tabla135[[#This Row],[Registro diligenciado]]=TRUE,_xlfn.IFS(AND(Tabla135[[#This Row],[No. de Control]]=1,Tabla135[[#This Row],[Desplazamiento en la Matriz]]="Impacto"),E1677-(E1677*Tabla135[[#This Row],[Valor del control]]),AND(Tabla135[[#This Row],[No. de Control]]&gt;1,Tabla135[[#This Row],[Desplazamiento en la Matriz]]="Impacto"),AC1676-(AC1676*Tabla135[[#This Row],[Valor del control]]),AND(Tabla135[[#This Row],[No. de Control]]=1,Tabla135[[#This Row],[Desplazamiento en la Matriz]]="Probabilidad"),E1677,AND(Tabla135[[#This Row],[No. de Control]]&gt;1,Tabla135[[#This Row],[Desplazamiento en la Matriz]]="Probabilidad"),AC1676),""),"")</f>
        <v/>
      </c>
      <c r="AD1677" s="310">
        <f>IFERROR(_xlfn.MINIFS(Tabla135[Probabilidad residual],Tabla135[Id Riesgo],Tabla135[[#This Row],[Id Riesgo]]),"")</f>
        <v>0</v>
      </c>
      <c r="AE1677" s="310">
        <f>IFERROR(_xlfn.MINIFS(Tabla135[Impacto residual],Tabla135[Id Riesgo],Tabla135[[#This Row],[Id Riesgo]]),"")</f>
        <v>0</v>
      </c>
      <c r="AF1677" s="310" t="str" cm="1">
        <f t="array" ref="AF167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77" s="310" t="str" cm="1">
        <f t="array" ref="AG167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7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78" spans="6:34" ht="15" hidden="1" customHeight="1" x14ac:dyDescent="0.4">
      <c r="F1678" s="290"/>
      <c r="G1678" s="415" t="b">
        <f>_xlfn.XLOOKUP(F1678,Tabla13[Id Riesgo],Tabla13[Registro diligenciado],FALSE,1)</f>
        <v>0</v>
      </c>
      <c r="H1678" s="431" t="str">
        <f>IF(G1678,_xlfn.XLOOKUP(F1678,Tabla6[Id Riesgo],Tabla6[DESCRIPCIÓN DEL RIESGO],FALSE,1),"")</f>
        <v/>
      </c>
      <c r="I1678" s="431" t="e">
        <f>_xlfn.XLOOKUP(Tabla135[[#This Row],[Id Riesgo]],Tabla13[Id Riesgo],Tabla13[Probabilidad])</f>
        <v>#N/A</v>
      </c>
      <c r="J1678" s="431" t="str">
        <f>_xlfn.XLOOKUP(Tabla135[[#This Row],[Id Riesgo]],Tabla13[Id Riesgo],Tabla13[Porcentaje Impacto],"",1)</f>
        <v/>
      </c>
      <c r="K1678" s="311"/>
      <c r="L1678" s="314"/>
      <c r="M1678" s="314"/>
      <c r="N1678" s="314"/>
      <c r="O1678" s="295"/>
      <c r="P1678" s="314"/>
      <c r="Q1678" s="328" t="str">
        <f>_xlfn.TEXTJOIN(" ",TRUE,Tabla135[[#This Row],[Actividad - Acción ¿Qué?
Inicia con verbo]],Tabla135[[#This Row],[Complemento
(Observaciones o desviaciones)]])</f>
        <v/>
      </c>
      <c r="R1678" s="295"/>
      <c r="S1678" s="327" t="str">
        <f>_xlfn.XLOOKUP(Tabla135[[#This Row],[Tipo de control]],Tabla7[Tipo de control],Tabla7[Peso],"",1)</f>
        <v/>
      </c>
      <c r="T1678" s="290" t="str">
        <f>_xlfn.XLOOKUP(Tabla135[[#This Row],[Tipo de control]],Tabla7[Tipo de control],Tabla7[Afectación matriz],"",1)</f>
        <v/>
      </c>
      <c r="U1678" s="295"/>
      <c r="V1678" s="290" t="str">
        <f>_xlfn.XLOOKUP(Tabla135[[#This Row],[Implementación]],Tabla11[Implementación],Tabla11[Peso],"",1)</f>
        <v/>
      </c>
      <c r="W1678" s="295"/>
      <c r="X1678" s="295"/>
      <c r="Y1678" s="295"/>
      <c r="Z1678" s="295"/>
      <c r="AA1678" s="311" t="str">
        <f>IFERROR(Tabla135[[#This Row],[Peso del control]]+Tabla135[[#This Row],[Peso de la implementación]],"")</f>
        <v/>
      </c>
      <c r="AB1678" s="310" t="str" cm="1">
        <f t="array" ref="AB1678">IFERROR(IF(Tabla135[[#This Row],[Registro diligenciado]]=TRUE,_xlfn.IFS(AND(Tabla135[[#This Row],[No. de Control]]=1,Tabla135[[#This Row],[Desplazamiento en la Matriz]]="Probabilidad"),D1678-(D1678*Tabla135[[#This Row],[Valor del control]]),AND(Tabla135[[#This Row],[No. de Control]]&gt;1,Tabla135[[#This Row],[Desplazamiento en la Matriz]]="Probabilidad"),AB1677-(AB1677*Tabla135[[#This Row],[Valor del control]]),AND(Tabla135[[#This Row],[No. de Control]]=1,Tabla135[[#This Row],[Desplazamiento en la Matriz]]="Impacto"),D1678,AND(Tabla135[[#This Row],[No. de Control]]&gt;1,Tabla135[[#This Row],[Desplazamiento en la Matriz]]="Impacto"),AB1677),""),"")</f>
        <v/>
      </c>
      <c r="AC1678" s="310" t="str" cm="1">
        <f t="array" ref="AC1678">IFERROR(IF(Tabla135[[#This Row],[Registro diligenciado]]=TRUE,_xlfn.IFS(AND(Tabla135[[#This Row],[No. de Control]]=1,Tabla135[[#This Row],[Desplazamiento en la Matriz]]="Impacto"),E1678-(E1678*Tabla135[[#This Row],[Valor del control]]),AND(Tabla135[[#This Row],[No. de Control]]&gt;1,Tabla135[[#This Row],[Desplazamiento en la Matriz]]="Impacto"),AC1677-(AC1677*Tabla135[[#This Row],[Valor del control]]),AND(Tabla135[[#This Row],[No. de Control]]=1,Tabla135[[#This Row],[Desplazamiento en la Matriz]]="Probabilidad"),E1678,AND(Tabla135[[#This Row],[No. de Control]]&gt;1,Tabla135[[#This Row],[Desplazamiento en la Matriz]]="Probabilidad"),AC1677),""),"")</f>
        <v/>
      </c>
      <c r="AD1678" s="310">
        <f>IFERROR(_xlfn.MINIFS(Tabla135[Probabilidad residual],Tabla135[Id Riesgo],Tabla135[[#This Row],[Id Riesgo]]),"")</f>
        <v>0</v>
      </c>
      <c r="AE1678" s="310">
        <f>IFERROR(_xlfn.MINIFS(Tabla135[Impacto residual],Tabla135[Id Riesgo],Tabla135[[#This Row],[Id Riesgo]]),"")</f>
        <v>0</v>
      </c>
      <c r="AF1678" s="310" t="str" cm="1">
        <f t="array" ref="AF167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78" s="310" t="str" cm="1">
        <f t="array" ref="AG167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7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79" spans="6:34" ht="15" hidden="1" customHeight="1" x14ac:dyDescent="0.4">
      <c r="F1679" s="290"/>
      <c r="G1679" s="415" t="b">
        <f>_xlfn.XLOOKUP(F1679,Tabla13[Id Riesgo],Tabla13[Registro diligenciado],FALSE,1)</f>
        <v>0</v>
      </c>
      <c r="H1679" s="431" t="str">
        <f>IF(G1679,_xlfn.XLOOKUP(F1679,Tabla6[Id Riesgo],Tabla6[DESCRIPCIÓN DEL RIESGO],FALSE,1),"")</f>
        <v/>
      </c>
      <c r="I1679" s="431" t="e">
        <f>_xlfn.XLOOKUP(Tabla135[[#This Row],[Id Riesgo]],Tabla13[Id Riesgo],Tabla13[Probabilidad])</f>
        <v>#N/A</v>
      </c>
      <c r="J1679" s="431" t="str">
        <f>_xlfn.XLOOKUP(Tabla135[[#This Row],[Id Riesgo]],Tabla13[Id Riesgo],Tabla13[Porcentaje Impacto],"",1)</f>
        <v/>
      </c>
      <c r="K1679" s="311"/>
      <c r="L1679" s="314"/>
      <c r="M1679" s="314"/>
      <c r="N1679" s="314"/>
      <c r="O1679" s="295"/>
      <c r="P1679" s="314"/>
      <c r="Q1679" s="328" t="str">
        <f>_xlfn.TEXTJOIN(" ",TRUE,Tabla135[[#This Row],[Actividad - Acción ¿Qué?
Inicia con verbo]],Tabla135[[#This Row],[Complemento
(Observaciones o desviaciones)]])</f>
        <v/>
      </c>
      <c r="R1679" s="295"/>
      <c r="S1679" s="327" t="str">
        <f>_xlfn.XLOOKUP(Tabla135[[#This Row],[Tipo de control]],Tabla7[Tipo de control],Tabla7[Peso],"",1)</f>
        <v/>
      </c>
      <c r="T1679" s="290" t="str">
        <f>_xlfn.XLOOKUP(Tabla135[[#This Row],[Tipo de control]],Tabla7[Tipo de control],Tabla7[Afectación matriz],"",1)</f>
        <v/>
      </c>
      <c r="U1679" s="295"/>
      <c r="V1679" s="290" t="str">
        <f>_xlfn.XLOOKUP(Tabla135[[#This Row],[Implementación]],Tabla11[Implementación],Tabla11[Peso],"",1)</f>
        <v/>
      </c>
      <c r="W1679" s="295"/>
      <c r="X1679" s="295"/>
      <c r="Y1679" s="295"/>
      <c r="Z1679" s="295"/>
      <c r="AA1679" s="311" t="str">
        <f>IFERROR(Tabla135[[#This Row],[Peso del control]]+Tabla135[[#This Row],[Peso de la implementación]],"")</f>
        <v/>
      </c>
      <c r="AB1679" s="310" t="str" cm="1">
        <f t="array" ref="AB1679">IFERROR(IF(Tabla135[[#This Row],[Registro diligenciado]]=TRUE,_xlfn.IFS(AND(Tabla135[[#This Row],[No. de Control]]=1,Tabla135[[#This Row],[Desplazamiento en la Matriz]]="Probabilidad"),D1679-(D1679*Tabla135[[#This Row],[Valor del control]]),AND(Tabla135[[#This Row],[No. de Control]]&gt;1,Tabla135[[#This Row],[Desplazamiento en la Matriz]]="Probabilidad"),AB1678-(AB1678*Tabla135[[#This Row],[Valor del control]]),AND(Tabla135[[#This Row],[No. de Control]]=1,Tabla135[[#This Row],[Desplazamiento en la Matriz]]="Impacto"),D1679,AND(Tabla135[[#This Row],[No. de Control]]&gt;1,Tabla135[[#This Row],[Desplazamiento en la Matriz]]="Impacto"),AB1678),""),"")</f>
        <v/>
      </c>
      <c r="AC1679" s="310" t="str" cm="1">
        <f t="array" ref="AC1679">IFERROR(IF(Tabla135[[#This Row],[Registro diligenciado]]=TRUE,_xlfn.IFS(AND(Tabla135[[#This Row],[No. de Control]]=1,Tabla135[[#This Row],[Desplazamiento en la Matriz]]="Impacto"),E1679-(E1679*Tabla135[[#This Row],[Valor del control]]),AND(Tabla135[[#This Row],[No. de Control]]&gt;1,Tabla135[[#This Row],[Desplazamiento en la Matriz]]="Impacto"),AC1678-(AC1678*Tabla135[[#This Row],[Valor del control]]),AND(Tabla135[[#This Row],[No. de Control]]=1,Tabla135[[#This Row],[Desplazamiento en la Matriz]]="Probabilidad"),E1679,AND(Tabla135[[#This Row],[No. de Control]]&gt;1,Tabla135[[#This Row],[Desplazamiento en la Matriz]]="Probabilidad"),AC1678),""),"")</f>
        <v/>
      </c>
      <c r="AD1679" s="310">
        <f>IFERROR(_xlfn.MINIFS(Tabla135[Probabilidad residual],Tabla135[Id Riesgo],Tabla135[[#This Row],[Id Riesgo]]),"")</f>
        <v>0</v>
      </c>
      <c r="AE1679" s="310">
        <f>IFERROR(_xlfn.MINIFS(Tabla135[Impacto residual],Tabla135[Id Riesgo],Tabla135[[#This Row],[Id Riesgo]]),"")</f>
        <v>0</v>
      </c>
      <c r="AF1679" s="310" t="str" cm="1">
        <f t="array" ref="AF167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79" s="310" t="str" cm="1">
        <f t="array" ref="AG167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7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80" spans="6:34" ht="15" hidden="1" customHeight="1" x14ac:dyDescent="0.4">
      <c r="F1680" s="290"/>
      <c r="G1680" s="415" t="b">
        <f>_xlfn.XLOOKUP(F1680,Tabla13[Id Riesgo],Tabla13[Registro diligenciado],FALSE,1)</f>
        <v>0</v>
      </c>
      <c r="H1680" s="431" t="str">
        <f>IF(G1680,_xlfn.XLOOKUP(F1680,Tabla6[Id Riesgo],Tabla6[DESCRIPCIÓN DEL RIESGO],FALSE,1),"")</f>
        <v/>
      </c>
      <c r="I1680" s="431" t="e">
        <f>_xlfn.XLOOKUP(Tabla135[[#This Row],[Id Riesgo]],Tabla13[Id Riesgo],Tabla13[Probabilidad])</f>
        <v>#N/A</v>
      </c>
      <c r="J1680" s="431" t="str">
        <f>_xlfn.XLOOKUP(Tabla135[[#This Row],[Id Riesgo]],Tabla13[Id Riesgo],Tabla13[Porcentaje Impacto],"",1)</f>
        <v/>
      </c>
      <c r="K1680" s="311"/>
      <c r="L1680" s="314"/>
      <c r="M1680" s="314"/>
      <c r="N1680" s="314"/>
      <c r="O1680" s="295"/>
      <c r="P1680" s="314"/>
      <c r="Q1680" s="328" t="str">
        <f>_xlfn.TEXTJOIN(" ",TRUE,Tabla135[[#This Row],[Actividad - Acción ¿Qué?
Inicia con verbo]],Tabla135[[#This Row],[Complemento
(Observaciones o desviaciones)]])</f>
        <v/>
      </c>
      <c r="R1680" s="295"/>
      <c r="S1680" s="327" t="str">
        <f>_xlfn.XLOOKUP(Tabla135[[#This Row],[Tipo de control]],Tabla7[Tipo de control],Tabla7[Peso],"",1)</f>
        <v/>
      </c>
      <c r="T1680" s="290" t="str">
        <f>_xlfn.XLOOKUP(Tabla135[[#This Row],[Tipo de control]],Tabla7[Tipo de control],Tabla7[Afectación matriz],"",1)</f>
        <v/>
      </c>
      <c r="U1680" s="295"/>
      <c r="V1680" s="290" t="str">
        <f>_xlfn.XLOOKUP(Tabla135[[#This Row],[Implementación]],Tabla11[Implementación],Tabla11[Peso],"",1)</f>
        <v/>
      </c>
      <c r="W1680" s="295"/>
      <c r="X1680" s="295"/>
      <c r="Y1680" s="295"/>
      <c r="Z1680" s="295"/>
      <c r="AA1680" s="311" t="str">
        <f>IFERROR(Tabla135[[#This Row],[Peso del control]]+Tabla135[[#This Row],[Peso de la implementación]],"")</f>
        <v/>
      </c>
      <c r="AB1680" s="310" t="str" cm="1">
        <f t="array" ref="AB1680">IFERROR(IF(Tabla135[[#This Row],[Registro diligenciado]]=TRUE,_xlfn.IFS(AND(Tabla135[[#This Row],[No. de Control]]=1,Tabla135[[#This Row],[Desplazamiento en la Matriz]]="Probabilidad"),D1680-(D1680*Tabla135[[#This Row],[Valor del control]]),AND(Tabla135[[#This Row],[No. de Control]]&gt;1,Tabla135[[#This Row],[Desplazamiento en la Matriz]]="Probabilidad"),AB1679-(AB1679*Tabla135[[#This Row],[Valor del control]]),AND(Tabla135[[#This Row],[No. de Control]]=1,Tabla135[[#This Row],[Desplazamiento en la Matriz]]="Impacto"),D1680,AND(Tabla135[[#This Row],[No. de Control]]&gt;1,Tabla135[[#This Row],[Desplazamiento en la Matriz]]="Impacto"),AB1679),""),"")</f>
        <v/>
      </c>
      <c r="AC1680" s="310" t="str" cm="1">
        <f t="array" ref="AC1680">IFERROR(IF(Tabla135[[#This Row],[Registro diligenciado]]=TRUE,_xlfn.IFS(AND(Tabla135[[#This Row],[No. de Control]]=1,Tabla135[[#This Row],[Desplazamiento en la Matriz]]="Impacto"),E1680-(E1680*Tabla135[[#This Row],[Valor del control]]),AND(Tabla135[[#This Row],[No. de Control]]&gt;1,Tabla135[[#This Row],[Desplazamiento en la Matriz]]="Impacto"),AC1679-(AC1679*Tabla135[[#This Row],[Valor del control]]),AND(Tabla135[[#This Row],[No. de Control]]=1,Tabla135[[#This Row],[Desplazamiento en la Matriz]]="Probabilidad"),E1680,AND(Tabla135[[#This Row],[No. de Control]]&gt;1,Tabla135[[#This Row],[Desplazamiento en la Matriz]]="Probabilidad"),AC1679),""),"")</f>
        <v/>
      </c>
      <c r="AD1680" s="310">
        <f>IFERROR(_xlfn.MINIFS(Tabla135[Probabilidad residual],Tabla135[Id Riesgo],Tabla135[[#This Row],[Id Riesgo]]),"")</f>
        <v>0</v>
      </c>
      <c r="AE1680" s="310">
        <f>IFERROR(_xlfn.MINIFS(Tabla135[Impacto residual],Tabla135[Id Riesgo],Tabla135[[#This Row],[Id Riesgo]]),"")</f>
        <v>0</v>
      </c>
      <c r="AF1680" s="310" t="str" cm="1">
        <f t="array" ref="AF168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80" s="310" t="str" cm="1">
        <f t="array" ref="AG168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8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81" spans="6:34" ht="15" hidden="1" customHeight="1" x14ac:dyDescent="0.4">
      <c r="F1681" s="290"/>
      <c r="G1681" s="415" t="b">
        <f>_xlfn.XLOOKUP(F1681,Tabla13[Id Riesgo],Tabla13[Registro diligenciado],FALSE,1)</f>
        <v>0</v>
      </c>
      <c r="H1681" s="431" t="str">
        <f>IF(G1681,_xlfn.XLOOKUP(F1681,Tabla6[Id Riesgo],Tabla6[DESCRIPCIÓN DEL RIESGO],FALSE,1),"")</f>
        <v/>
      </c>
      <c r="I1681" s="431" t="e">
        <f>_xlfn.XLOOKUP(Tabla135[[#This Row],[Id Riesgo]],Tabla13[Id Riesgo],Tabla13[Probabilidad])</f>
        <v>#N/A</v>
      </c>
      <c r="J1681" s="431" t="str">
        <f>_xlfn.XLOOKUP(Tabla135[[#This Row],[Id Riesgo]],Tabla13[Id Riesgo],Tabla13[Porcentaje Impacto],"",1)</f>
        <v/>
      </c>
      <c r="K1681" s="311"/>
      <c r="L1681" s="314"/>
      <c r="M1681" s="314"/>
      <c r="N1681" s="314"/>
      <c r="O1681" s="295"/>
      <c r="P1681" s="314"/>
      <c r="Q1681" s="328" t="str">
        <f>_xlfn.TEXTJOIN(" ",TRUE,Tabla135[[#This Row],[Actividad - Acción ¿Qué?
Inicia con verbo]],Tabla135[[#This Row],[Complemento
(Observaciones o desviaciones)]])</f>
        <v/>
      </c>
      <c r="R1681" s="295"/>
      <c r="S1681" s="327" t="str">
        <f>_xlfn.XLOOKUP(Tabla135[[#This Row],[Tipo de control]],Tabla7[Tipo de control],Tabla7[Peso],"",1)</f>
        <v/>
      </c>
      <c r="T1681" s="290" t="str">
        <f>_xlfn.XLOOKUP(Tabla135[[#This Row],[Tipo de control]],Tabla7[Tipo de control],Tabla7[Afectación matriz],"",1)</f>
        <v/>
      </c>
      <c r="U1681" s="295"/>
      <c r="V1681" s="290" t="str">
        <f>_xlfn.XLOOKUP(Tabla135[[#This Row],[Implementación]],Tabla11[Implementación],Tabla11[Peso],"",1)</f>
        <v/>
      </c>
      <c r="W1681" s="295"/>
      <c r="X1681" s="295"/>
      <c r="Y1681" s="295"/>
      <c r="Z1681" s="295"/>
      <c r="AA1681" s="311" t="str">
        <f>IFERROR(Tabla135[[#This Row],[Peso del control]]+Tabla135[[#This Row],[Peso de la implementación]],"")</f>
        <v/>
      </c>
      <c r="AB1681" s="310" t="str" cm="1">
        <f t="array" ref="AB1681">IFERROR(IF(Tabla135[[#This Row],[Registro diligenciado]]=TRUE,_xlfn.IFS(AND(Tabla135[[#This Row],[No. de Control]]=1,Tabla135[[#This Row],[Desplazamiento en la Matriz]]="Probabilidad"),D1681-(D1681*Tabla135[[#This Row],[Valor del control]]),AND(Tabla135[[#This Row],[No. de Control]]&gt;1,Tabla135[[#This Row],[Desplazamiento en la Matriz]]="Probabilidad"),AB1680-(AB1680*Tabla135[[#This Row],[Valor del control]]),AND(Tabla135[[#This Row],[No. de Control]]=1,Tabla135[[#This Row],[Desplazamiento en la Matriz]]="Impacto"),D1681,AND(Tabla135[[#This Row],[No. de Control]]&gt;1,Tabla135[[#This Row],[Desplazamiento en la Matriz]]="Impacto"),AB1680),""),"")</f>
        <v/>
      </c>
      <c r="AC1681" s="310" t="str" cm="1">
        <f t="array" ref="AC1681">IFERROR(IF(Tabla135[[#This Row],[Registro diligenciado]]=TRUE,_xlfn.IFS(AND(Tabla135[[#This Row],[No. de Control]]=1,Tabla135[[#This Row],[Desplazamiento en la Matriz]]="Impacto"),E1681-(E1681*Tabla135[[#This Row],[Valor del control]]),AND(Tabla135[[#This Row],[No. de Control]]&gt;1,Tabla135[[#This Row],[Desplazamiento en la Matriz]]="Impacto"),AC1680-(AC1680*Tabla135[[#This Row],[Valor del control]]),AND(Tabla135[[#This Row],[No. de Control]]=1,Tabla135[[#This Row],[Desplazamiento en la Matriz]]="Probabilidad"),E1681,AND(Tabla135[[#This Row],[No. de Control]]&gt;1,Tabla135[[#This Row],[Desplazamiento en la Matriz]]="Probabilidad"),AC1680),""),"")</f>
        <v/>
      </c>
      <c r="AD1681" s="310">
        <f>IFERROR(_xlfn.MINIFS(Tabla135[Probabilidad residual],Tabla135[Id Riesgo],Tabla135[[#This Row],[Id Riesgo]]),"")</f>
        <v>0</v>
      </c>
      <c r="AE1681" s="310">
        <f>IFERROR(_xlfn.MINIFS(Tabla135[Impacto residual],Tabla135[Id Riesgo],Tabla135[[#This Row],[Id Riesgo]]),"")</f>
        <v>0</v>
      </c>
      <c r="AF1681" s="310" t="str" cm="1">
        <f t="array" ref="AF168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81" s="310" t="str" cm="1">
        <f t="array" ref="AG168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8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82" spans="6:34" ht="15" hidden="1" customHeight="1" x14ac:dyDescent="0.4">
      <c r="F1682" s="290"/>
      <c r="G1682" s="415" t="b">
        <f>_xlfn.XLOOKUP(F1682,Tabla13[Id Riesgo],Tabla13[Registro diligenciado],FALSE,1)</f>
        <v>0</v>
      </c>
      <c r="H1682" s="431" t="str">
        <f>IF(G1682,_xlfn.XLOOKUP(F1682,Tabla6[Id Riesgo],Tabla6[DESCRIPCIÓN DEL RIESGO],FALSE,1),"")</f>
        <v/>
      </c>
      <c r="I1682" s="431" t="e">
        <f>_xlfn.XLOOKUP(Tabla135[[#This Row],[Id Riesgo]],Tabla13[Id Riesgo],Tabla13[Probabilidad])</f>
        <v>#N/A</v>
      </c>
      <c r="J1682" s="431" t="str">
        <f>_xlfn.XLOOKUP(Tabla135[[#This Row],[Id Riesgo]],Tabla13[Id Riesgo],Tabla13[Porcentaje Impacto],"",1)</f>
        <v/>
      </c>
      <c r="K1682" s="311"/>
      <c r="L1682" s="314"/>
      <c r="M1682" s="314"/>
      <c r="N1682" s="314"/>
      <c r="O1682" s="295"/>
      <c r="P1682" s="314"/>
      <c r="Q1682" s="328" t="str">
        <f>_xlfn.TEXTJOIN(" ",TRUE,Tabla135[[#This Row],[Actividad - Acción ¿Qué?
Inicia con verbo]],Tabla135[[#This Row],[Complemento
(Observaciones o desviaciones)]])</f>
        <v/>
      </c>
      <c r="R1682" s="295"/>
      <c r="S1682" s="327" t="str">
        <f>_xlfn.XLOOKUP(Tabla135[[#This Row],[Tipo de control]],Tabla7[Tipo de control],Tabla7[Peso],"",1)</f>
        <v/>
      </c>
      <c r="T1682" s="290" t="str">
        <f>_xlfn.XLOOKUP(Tabla135[[#This Row],[Tipo de control]],Tabla7[Tipo de control],Tabla7[Afectación matriz],"",1)</f>
        <v/>
      </c>
      <c r="U1682" s="295"/>
      <c r="V1682" s="290" t="str">
        <f>_xlfn.XLOOKUP(Tabla135[[#This Row],[Implementación]],Tabla11[Implementación],Tabla11[Peso],"",1)</f>
        <v/>
      </c>
      <c r="W1682" s="295"/>
      <c r="X1682" s="295"/>
      <c r="Y1682" s="295"/>
      <c r="Z1682" s="295"/>
      <c r="AA1682" s="311" t="str">
        <f>IFERROR(Tabla135[[#This Row],[Peso del control]]+Tabla135[[#This Row],[Peso de la implementación]],"")</f>
        <v/>
      </c>
      <c r="AB1682" s="310" t="str" cm="1">
        <f t="array" ref="AB1682">IFERROR(IF(Tabla135[[#This Row],[Registro diligenciado]]=TRUE,_xlfn.IFS(AND(Tabla135[[#This Row],[No. de Control]]=1,Tabla135[[#This Row],[Desplazamiento en la Matriz]]="Probabilidad"),D1682-(D1682*Tabla135[[#This Row],[Valor del control]]),AND(Tabla135[[#This Row],[No. de Control]]&gt;1,Tabla135[[#This Row],[Desplazamiento en la Matriz]]="Probabilidad"),AB1681-(AB1681*Tabla135[[#This Row],[Valor del control]]),AND(Tabla135[[#This Row],[No. de Control]]=1,Tabla135[[#This Row],[Desplazamiento en la Matriz]]="Impacto"),D1682,AND(Tabla135[[#This Row],[No. de Control]]&gt;1,Tabla135[[#This Row],[Desplazamiento en la Matriz]]="Impacto"),AB1681),""),"")</f>
        <v/>
      </c>
      <c r="AC1682" s="310" t="str" cm="1">
        <f t="array" ref="AC1682">IFERROR(IF(Tabla135[[#This Row],[Registro diligenciado]]=TRUE,_xlfn.IFS(AND(Tabla135[[#This Row],[No. de Control]]=1,Tabla135[[#This Row],[Desplazamiento en la Matriz]]="Impacto"),E1682-(E1682*Tabla135[[#This Row],[Valor del control]]),AND(Tabla135[[#This Row],[No. de Control]]&gt;1,Tabla135[[#This Row],[Desplazamiento en la Matriz]]="Impacto"),AC1681-(AC1681*Tabla135[[#This Row],[Valor del control]]),AND(Tabla135[[#This Row],[No. de Control]]=1,Tabla135[[#This Row],[Desplazamiento en la Matriz]]="Probabilidad"),E1682,AND(Tabla135[[#This Row],[No. de Control]]&gt;1,Tabla135[[#This Row],[Desplazamiento en la Matriz]]="Probabilidad"),AC1681),""),"")</f>
        <v/>
      </c>
      <c r="AD1682" s="310">
        <f>IFERROR(_xlfn.MINIFS(Tabla135[Probabilidad residual],Tabla135[Id Riesgo],Tabla135[[#This Row],[Id Riesgo]]),"")</f>
        <v>0</v>
      </c>
      <c r="AE1682" s="310">
        <f>IFERROR(_xlfn.MINIFS(Tabla135[Impacto residual],Tabla135[Id Riesgo],Tabla135[[#This Row],[Id Riesgo]]),"")</f>
        <v>0</v>
      </c>
      <c r="AF1682" s="310" t="str" cm="1">
        <f t="array" ref="AF168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82" s="310" t="str" cm="1">
        <f t="array" ref="AG168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8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83" spans="6:34" ht="15" hidden="1" customHeight="1" x14ac:dyDescent="0.4">
      <c r="F1683" s="290"/>
      <c r="G1683" s="415" t="b">
        <f>_xlfn.XLOOKUP(F1683,Tabla13[Id Riesgo],Tabla13[Registro diligenciado],FALSE,1)</f>
        <v>0</v>
      </c>
      <c r="H1683" s="431" t="str">
        <f>IF(G1683,_xlfn.XLOOKUP(F1683,Tabla6[Id Riesgo],Tabla6[DESCRIPCIÓN DEL RIESGO],FALSE,1),"")</f>
        <v/>
      </c>
      <c r="I1683" s="431" t="e">
        <f>_xlfn.XLOOKUP(Tabla135[[#This Row],[Id Riesgo]],Tabla13[Id Riesgo],Tabla13[Probabilidad])</f>
        <v>#N/A</v>
      </c>
      <c r="J1683" s="431" t="str">
        <f>_xlfn.XLOOKUP(Tabla135[[#This Row],[Id Riesgo]],Tabla13[Id Riesgo],Tabla13[Porcentaje Impacto],"",1)</f>
        <v/>
      </c>
      <c r="K1683" s="311"/>
      <c r="L1683" s="314"/>
      <c r="M1683" s="314"/>
      <c r="N1683" s="314"/>
      <c r="O1683" s="295"/>
      <c r="P1683" s="314"/>
      <c r="Q1683" s="328" t="str">
        <f>_xlfn.TEXTJOIN(" ",TRUE,Tabla135[[#This Row],[Actividad - Acción ¿Qué?
Inicia con verbo]],Tabla135[[#This Row],[Complemento
(Observaciones o desviaciones)]])</f>
        <v/>
      </c>
      <c r="R1683" s="295"/>
      <c r="S1683" s="327" t="str">
        <f>_xlfn.XLOOKUP(Tabla135[[#This Row],[Tipo de control]],Tabla7[Tipo de control],Tabla7[Peso],"",1)</f>
        <v/>
      </c>
      <c r="T1683" s="290" t="str">
        <f>_xlfn.XLOOKUP(Tabla135[[#This Row],[Tipo de control]],Tabla7[Tipo de control],Tabla7[Afectación matriz],"",1)</f>
        <v/>
      </c>
      <c r="U1683" s="295"/>
      <c r="V1683" s="290" t="str">
        <f>_xlfn.XLOOKUP(Tabla135[[#This Row],[Implementación]],Tabla11[Implementación],Tabla11[Peso],"",1)</f>
        <v/>
      </c>
      <c r="W1683" s="295"/>
      <c r="X1683" s="295"/>
      <c r="Y1683" s="295"/>
      <c r="Z1683" s="295"/>
      <c r="AA1683" s="311" t="str">
        <f>IFERROR(Tabla135[[#This Row],[Peso del control]]+Tabla135[[#This Row],[Peso de la implementación]],"")</f>
        <v/>
      </c>
      <c r="AB1683" s="310" t="str" cm="1">
        <f t="array" ref="AB1683">IFERROR(IF(Tabla135[[#This Row],[Registro diligenciado]]=TRUE,_xlfn.IFS(AND(Tabla135[[#This Row],[No. de Control]]=1,Tabla135[[#This Row],[Desplazamiento en la Matriz]]="Probabilidad"),D1683-(D1683*Tabla135[[#This Row],[Valor del control]]),AND(Tabla135[[#This Row],[No. de Control]]&gt;1,Tabla135[[#This Row],[Desplazamiento en la Matriz]]="Probabilidad"),AB1682-(AB1682*Tabla135[[#This Row],[Valor del control]]),AND(Tabla135[[#This Row],[No. de Control]]=1,Tabla135[[#This Row],[Desplazamiento en la Matriz]]="Impacto"),D1683,AND(Tabla135[[#This Row],[No. de Control]]&gt;1,Tabla135[[#This Row],[Desplazamiento en la Matriz]]="Impacto"),AB1682),""),"")</f>
        <v/>
      </c>
      <c r="AC1683" s="310" t="str" cm="1">
        <f t="array" ref="AC1683">IFERROR(IF(Tabla135[[#This Row],[Registro diligenciado]]=TRUE,_xlfn.IFS(AND(Tabla135[[#This Row],[No. de Control]]=1,Tabla135[[#This Row],[Desplazamiento en la Matriz]]="Impacto"),E1683-(E1683*Tabla135[[#This Row],[Valor del control]]),AND(Tabla135[[#This Row],[No. de Control]]&gt;1,Tabla135[[#This Row],[Desplazamiento en la Matriz]]="Impacto"),AC1682-(AC1682*Tabla135[[#This Row],[Valor del control]]),AND(Tabla135[[#This Row],[No. de Control]]=1,Tabla135[[#This Row],[Desplazamiento en la Matriz]]="Probabilidad"),E1683,AND(Tabla135[[#This Row],[No. de Control]]&gt;1,Tabla135[[#This Row],[Desplazamiento en la Matriz]]="Probabilidad"),AC1682),""),"")</f>
        <v/>
      </c>
      <c r="AD1683" s="310">
        <f>IFERROR(_xlfn.MINIFS(Tabla135[Probabilidad residual],Tabla135[Id Riesgo],Tabla135[[#This Row],[Id Riesgo]]),"")</f>
        <v>0</v>
      </c>
      <c r="AE1683" s="310">
        <f>IFERROR(_xlfn.MINIFS(Tabla135[Impacto residual],Tabla135[Id Riesgo],Tabla135[[#This Row],[Id Riesgo]]),"")</f>
        <v>0</v>
      </c>
      <c r="AF1683" s="310" t="str" cm="1">
        <f t="array" ref="AF168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83" s="310" t="str" cm="1">
        <f t="array" ref="AG168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8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84" spans="6:34" ht="15" hidden="1" customHeight="1" x14ac:dyDescent="0.4">
      <c r="F1684" s="290"/>
      <c r="G1684" s="415" t="b">
        <f>_xlfn.XLOOKUP(F1684,Tabla13[Id Riesgo],Tabla13[Registro diligenciado],FALSE,1)</f>
        <v>0</v>
      </c>
      <c r="H1684" s="431" t="str">
        <f>IF(G1684,_xlfn.XLOOKUP(F1684,Tabla6[Id Riesgo],Tabla6[DESCRIPCIÓN DEL RIESGO],FALSE,1),"")</f>
        <v/>
      </c>
      <c r="I1684" s="431" t="e">
        <f>_xlfn.XLOOKUP(Tabla135[[#This Row],[Id Riesgo]],Tabla13[Id Riesgo],Tabla13[Probabilidad])</f>
        <v>#N/A</v>
      </c>
      <c r="J1684" s="431" t="str">
        <f>_xlfn.XLOOKUP(Tabla135[[#This Row],[Id Riesgo]],Tabla13[Id Riesgo],Tabla13[Porcentaje Impacto],"",1)</f>
        <v/>
      </c>
      <c r="K1684" s="311"/>
      <c r="L1684" s="314"/>
      <c r="M1684" s="314"/>
      <c r="N1684" s="314"/>
      <c r="O1684" s="295"/>
      <c r="P1684" s="314"/>
      <c r="Q1684" s="328" t="str">
        <f>_xlfn.TEXTJOIN(" ",TRUE,Tabla135[[#This Row],[Actividad - Acción ¿Qué?
Inicia con verbo]],Tabla135[[#This Row],[Complemento
(Observaciones o desviaciones)]])</f>
        <v/>
      </c>
      <c r="R1684" s="295"/>
      <c r="S1684" s="327" t="str">
        <f>_xlfn.XLOOKUP(Tabla135[[#This Row],[Tipo de control]],Tabla7[Tipo de control],Tabla7[Peso],"",1)</f>
        <v/>
      </c>
      <c r="T1684" s="290" t="str">
        <f>_xlfn.XLOOKUP(Tabla135[[#This Row],[Tipo de control]],Tabla7[Tipo de control],Tabla7[Afectación matriz],"",1)</f>
        <v/>
      </c>
      <c r="U1684" s="295"/>
      <c r="V1684" s="290" t="str">
        <f>_xlfn.XLOOKUP(Tabla135[[#This Row],[Implementación]],Tabla11[Implementación],Tabla11[Peso],"",1)</f>
        <v/>
      </c>
      <c r="W1684" s="295"/>
      <c r="X1684" s="295"/>
      <c r="Y1684" s="295"/>
      <c r="Z1684" s="295"/>
      <c r="AA1684" s="311" t="str">
        <f>IFERROR(Tabla135[[#This Row],[Peso del control]]+Tabla135[[#This Row],[Peso de la implementación]],"")</f>
        <v/>
      </c>
      <c r="AB1684" s="310" t="str" cm="1">
        <f t="array" ref="AB1684">IFERROR(IF(Tabla135[[#This Row],[Registro diligenciado]]=TRUE,_xlfn.IFS(AND(Tabla135[[#This Row],[No. de Control]]=1,Tabla135[[#This Row],[Desplazamiento en la Matriz]]="Probabilidad"),D1684-(D1684*Tabla135[[#This Row],[Valor del control]]),AND(Tabla135[[#This Row],[No. de Control]]&gt;1,Tabla135[[#This Row],[Desplazamiento en la Matriz]]="Probabilidad"),AB1683-(AB1683*Tabla135[[#This Row],[Valor del control]]),AND(Tabla135[[#This Row],[No. de Control]]=1,Tabla135[[#This Row],[Desplazamiento en la Matriz]]="Impacto"),D1684,AND(Tabla135[[#This Row],[No. de Control]]&gt;1,Tabla135[[#This Row],[Desplazamiento en la Matriz]]="Impacto"),AB1683),""),"")</f>
        <v/>
      </c>
      <c r="AC1684" s="310" t="str" cm="1">
        <f t="array" ref="AC1684">IFERROR(IF(Tabla135[[#This Row],[Registro diligenciado]]=TRUE,_xlfn.IFS(AND(Tabla135[[#This Row],[No. de Control]]=1,Tabla135[[#This Row],[Desplazamiento en la Matriz]]="Impacto"),E1684-(E1684*Tabla135[[#This Row],[Valor del control]]),AND(Tabla135[[#This Row],[No. de Control]]&gt;1,Tabla135[[#This Row],[Desplazamiento en la Matriz]]="Impacto"),AC1683-(AC1683*Tabla135[[#This Row],[Valor del control]]),AND(Tabla135[[#This Row],[No. de Control]]=1,Tabla135[[#This Row],[Desplazamiento en la Matriz]]="Probabilidad"),E1684,AND(Tabla135[[#This Row],[No. de Control]]&gt;1,Tabla135[[#This Row],[Desplazamiento en la Matriz]]="Probabilidad"),AC1683),""),"")</f>
        <v/>
      </c>
      <c r="AD1684" s="310">
        <f>IFERROR(_xlfn.MINIFS(Tabla135[Probabilidad residual],Tabla135[Id Riesgo],Tabla135[[#This Row],[Id Riesgo]]),"")</f>
        <v>0</v>
      </c>
      <c r="AE1684" s="310">
        <f>IFERROR(_xlfn.MINIFS(Tabla135[Impacto residual],Tabla135[Id Riesgo],Tabla135[[#This Row],[Id Riesgo]]),"")</f>
        <v>0</v>
      </c>
      <c r="AF1684" s="310" t="str" cm="1">
        <f t="array" ref="AF168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84" s="310" t="str" cm="1">
        <f t="array" ref="AG168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8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85" spans="6:34" ht="15" hidden="1" customHeight="1" x14ac:dyDescent="0.4">
      <c r="F1685" s="290"/>
      <c r="G1685" s="415" t="b">
        <f>_xlfn.XLOOKUP(F1685,Tabla13[Id Riesgo],Tabla13[Registro diligenciado],FALSE,1)</f>
        <v>0</v>
      </c>
      <c r="H1685" s="431" t="str">
        <f>IF(G1685,_xlfn.XLOOKUP(F1685,Tabla6[Id Riesgo],Tabla6[DESCRIPCIÓN DEL RIESGO],FALSE,1),"")</f>
        <v/>
      </c>
      <c r="I1685" s="431" t="e">
        <f>_xlfn.XLOOKUP(Tabla135[[#This Row],[Id Riesgo]],Tabla13[Id Riesgo],Tabla13[Probabilidad])</f>
        <v>#N/A</v>
      </c>
      <c r="J1685" s="431" t="str">
        <f>_xlfn.XLOOKUP(Tabla135[[#This Row],[Id Riesgo]],Tabla13[Id Riesgo],Tabla13[Porcentaje Impacto],"",1)</f>
        <v/>
      </c>
      <c r="K1685" s="311"/>
      <c r="L1685" s="314"/>
      <c r="M1685" s="314"/>
      <c r="N1685" s="314"/>
      <c r="O1685" s="295"/>
      <c r="P1685" s="314"/>
      <c r="Q1685" s="328" t="str">
        <f>_xlfn.TEXTJOIN(" ",TRUE,Tabla135[[#This Row],[Actividad - Acción ¿Qué?
Inicia con verbo]],Tabla135[[#This Row],[Complemento
(Observaciones o desviaciones)]])</f>
        <v/>
      </c>
      <c r="R1685" s="295"/>
      <c r="S1685" s="327" t="str">
        <f>_xlfn.XLOOKUP(Tabla135[[#This Row],[Tipo de control]],Tabla7[Tipo de control],Tabla7[Peso],"",1)</f>
        <v/>
      </c>
      <c r="T1685" s="290" t="str">
        <f>_xlfn.XLOOKUP(Tabla135[[#This Row],[Tipo de control]],Tabla7[Tipo de control],Tabla7[Afectación matriz],"",1)</f>
        <v/>
      </c>
      <c r="U1685" s="295"/>
      <c r="V1685" s="290" t="str">
        <f>_xlfn.XLOOKUP(Tabla135[[#This Row],[Implementación]],Tabla11[Implementación],Tabla11[Peso],"",1)</f>
        <v/>
      </c>
      <c r="W1685" s="295"/>
      <c r="X1685" s="295"/>
      <c r="Y1685" s="295"/>
      <c r="Z1685" s="295"/>
      <c r="AA1685" s="311" t="str">
        <f>IFERROR(Tabla135[[#This Row],[Peso del control]]+Tabla135[[#This Row],[Peso de la implementación]],"")</f>
        <v/>
      </c>
      <c r="AB1685" s="310" t="str" cm="1">
        <f t="array" ref="AB1685">IFERROR(IF(Tabla135[[#This Row],[Registro diligenciado]]=TRUE,_xlfn.IFS(AND(Tabla135[[#This Row],[No. de Control]]=1,Tabla135[[#This Row],[Desplazamiento en la Matriz]]="Probabilidad"),D1685-(D1685*Tabla135[[#This Row],[Valor del control]]),AND(Tabla135[[#This Row],[No. de Control]]&gt;1,Tabla135[[#This Row],[Desplazamiento en la Matriz]]="Probabilidad"),AB1684-(AB1684*Tabla135[[#This Row],[Valor del control]]),AND(Tabla135[[#This Row],[No. de Control]]=1,Tabla135[[#This Row],[Desplazamiento en la Matriz]]="Impacto"),D1685,AND(Tabla135[[#This Row],[No. de Control]]&gt;1,Tabla135[[#This Row],[Desplazamiento en la Matriz]]="Impacto"),AB1684),""),"")</f>
        <v/>
      </c>
      <c r="AC1685" s="310" t="str" cm="1">
        <f t="array" ref="AC1685">IFERROR(IF(Tabla135[[#This Row],[Registro diligenciado]]=TRUE,_xlfn.IFS(AND(Tabla135[[#This Row],[No. de Control]]=1,Tabla135[[#This Row],[Desplazamiento en la Matriz]]="Impacto"),E1685-(E1685*Tabla135[[#This Row],[Valor del control]]),AND(Tabla135[[#This Row],[No. de Control]]&gt;1,Tabla135[[#This Row],[Desplazamiento en la Matriz]]="Impacto"),AC1684-(AC1684*Tabla135[[#This Row],[Valor del control]]),AND(Tabla135[[#This Row],[No. de Control]]=1,Tabla135[[#This Row],[Desplazamiento en la Matriz]]="Probabilidad"),E1685,AND(Tabla135[[#This Row],[No. de Control]]&gt;1,Tabla135[[#This Row],[Desplazamiento en la Matriz]]="Probabilidad"),AC1684),""),"")</f>
        <v/>
      </c>
      <c r="AD1685" s="310">
        <f>IFERROR(_xlfn.MINIFS(Tabla135[Probabilidad residual],Tabla135[Id Riesgo],Tabla135[[#This Row],[Id Riesgo]]),"")</f>
        <v>0</v>
      </c>
      <c r="AE1685" s="310">
        <f>IFERROR(_xlfn.MINIFS(Tabla135[Impacto residual],Tabla135[Id Riesgo],Tabla135[[#This Row],[Id Riesgo]]),"")</f>
        <v>0</v>
      </c>
      <c r="AF1685" s="310" t="str" cm="1">
        <f t="array" ref="AF168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85" s="310" t="str" cm="1">
        <f t="array" ref="AG168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8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86" spans="6:34" ht="15" hidden="1" customHeight="1" x14ac:dyDescent="0.4">
      <c r="F1686" s="290"/>
      <c r="G1686" s="415" t="b">
        <f>_xlfn.XLOOKUP(F1686,Tabla13[Id Riesgo],Tabla13[Registro diligenciado],FALSE,1)</f>
        <v>0</v>
      </c>
      <c r="H1686" s="431" t="str">
        <f>IF(G1686,_xlfn.XLOOKUP(F1686,Tabla6[Id Riesgo],Tabla6[DESCRIPCIÓN DEL RIESGO],FALSE,1),"")</f>
        <v/>
      </c>
      <c r="I1686" s="431" t="e">
        <f>_xlfn.XLOOKUP(Tabla135[[#This Row],[Id Riesgo]],Tabla13[Id Riesgo],Tabla13[Probabilidad])</f>
        <v>#N/A</v>
      </c>
      <c r="J1686" s="431" t="str">
        <f>_xlfn.XLOOKUP(Tabla135[[#This Row],[Id Riesgo]],Tabla13[Id Riesgo],Tabla13[Porcentaje Impacto],"",1)</f>
        <v/>
      </c>
      <c r="K1686" s="311"/>
      <c r="L1686" s="314"/>
      <c r="M1686" s="314"/>
      <c r="N1686" s="314"/>
      <c r="O1686" s="295"/>
      <c r="P1686" s="314"/>
      <c r="Q1686" s="328" t="str">
        <f>_xlfn.TEXTJOIN(" ",TRUE,Tabla135[[#This Row],[Actividad - Acción ¿Qué?
Inicia con verbo]],Tabla135[[#This Row],[Complemento
(Observaciones o desviaciones)]])</f>
        <v/>
      </c>
      <c r="R1686" s="295"/>
      <c r="S1686" s="327" t="str">
        <f>_xlfn.XLOOKUP(Tabla135[[#This Row],[Tipo de control]],Tabla7[Tipo de control],Tabla7[Peso],"",1)</f>
        <v/>
      </c>
      <c r="T1686" s="290" t="str">
        <f>_xlfn.XLOOKUP(Tabla135[[#This Row],[Tipo de control]],Tabla7[Tipo de control],Tabla7[Afectación matriz],"",1)</f>
        <v/>
      </c>
      <c r="U1686" s="295"/>
      <c r="V1686" s="290" t="str">
        <f>_xlfn.XLOOKUP(Tabla135[[#This Row],[Implementación]],Tabla11[Implementación],Tabla11[Peso],"",1)</f>
        <v/>
      </c>
      <c r="W1686" s="295"/>
      <c r="X1686" s="295"/>
      <c r="Y1686" s="295"/>
      <c r="Z1686" s="295"/>
      <c r="AA1686" s="311" t="str">
        <f>IFERROR(Tabla135[[#This Row],[Peso del control]]+Tabla135[[#This Row],[Peso de la implementación]],"")</f>
        <v/>
      </c>
      <c r="AB1686" s="310" t="str" cm="1">
        <f t="array" ref="AB1686">IFERROR(IF(Tabla135[[#This Row],[Registro diligenciado]]=TRUE,_xlfn.IFS(AND(Tabla135[[#This Row],[No. de Control]]=1,Tabla135[[#This Row],[Desplazamiento en la Matriz]]="Probabilidad"),D1686-(D1686*Tabla135[[#This Row],[Valor del control]]),AND(Tabla135[[#This Row],[No. de Control]]&gt;1,Tabla135[[#This Row],[Desplazamiento en la Matriz]]="Probabilidad"),AB1685-(AB1685*Tabla135[[#This Row],[Valor del control]]),AND(Tabla135[[#This Row],[No. de Control]]=1,Tabla135[[#This Row],[Desplazamiento en la Matriz]]="Impacto"),D1686,AND(Tabla135[[#This Row],[No. de Control]]&gt;1,Tabla135[[#This Row],[Desplazamiento en la Matriz]]="Impacto"),AB1685),""),"")</f>
        <v/>
      </c>
      <c r="AC1686" s="310" t="str" cm="1">
        <f t="array" ref="AC1686">IFERROR(IF(Tabla135[[#This Row],[Registro diligenciado]]=TRUE,_xlfn.IFS(AND(Tabla135[[#This Row],[No. de Control]]=1,Tabla135[[#This Row],[Desplazamiento en la Matriz]]="Impacto"),E1686-(E1686*Tabla135[[#This Row],[Valor del control]]),AND(Tabla135[[#This Row],[No. de Control]]&gt;1,Tabla135[[#This Row],[Desplazamiento en la Matriz]]="Impacto"),AC1685-(AC1685*Tabla135[[#This Row],[Valor del control]]),AND(Tabla135[[#This Row],[No. de Control]]=1,Tabla135[[#This Row],[Desplazamiento en la Matriz]]="Probabilidad"),E1686,AND(Tabla135[[#This Row],[No. de Control]]&gt;1,Tabla135[[#This Row],[Desplazamiento en la Matriz]]="Probabilidad"),AC1685),""),"")</f>
        <v/>
      </c>
      <c r="AD1686" s="310">
        <f>IFERROR(_xlfn.MINIFS(Tabla135[Probabilidad residual],Tabla135[Id Riesgo],Tabla135[[#This Row],[Id Riesgo]]),"")</f>
        <v>0</v>
      </c>
      <c r="AE1686" s="310">
        <f>IFERROR(_xlfn.MINIFS(Tabla135[Impacto residual],Tabla135[Id Riesgo],Tabla135[[#This Row],[Id Riesgo]]),"")</f>
        <v>0</v>
      </c>
      <c r="AF1686" s="310" t="str" cm="1">
        <f t="array" ref="AF168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86" s="310" t="str" cm="1">
        <f t="array" ref="AG168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8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87" spans="6:34" ht="15" hidden="1" customHeight="1" x14ac:dyDescent="0.4">
      <c r="F1687" s="290"/>
      <c r="G1687" s="415" t="b">
        <f>_xlfn.XLOOKUP(F1687,Tabla13[Id Riesgo],Tabla13[Registro diligenciado],FALSE,1)</f>
        <v>0</v>
      </c>
      <c r="H1687" s="431" t="str">
        <f>IF(G1687,_xlfn.XLOOKUP(F1687,Tabla6[Id Riesgo],Tabla6[DESCRIPCIÓN DEL RIESGO],FALSE,1),"")</f>
        <v/>
      </c>
      <c r="I1687" s="431" t="e">
        <f>_xlfn.XLOOKUP(Tabla135[[#This Row],[Id Riesgo]],Tabla13[Id Riesgo],Tabla13[Probabilidad])</f>
        <v>#N/A</v>
      </c>
      <c r="J1687" s="431" t="str">
        <f>_xlfn.XLOOKUP(Tabla135[[#This Row],[Id Riesgo]],Tabla13[Id Riesgo],Tabla13[Porcentaje Impacto],"",1)</f>
        <v/>
      </c>
      <c r="K1687" s="311"/>
      <c r="L1687" s="314"/>
      <c r="M1687" s="314"/>
      <c r="N1687" s="314"/>
      <c r="O1687" s="295"/>
      <c r="P1687" s="314"/>
      <c r="Q1687" s="328" t="str">
        <f>_xlfn.TEXTJOIN(" ",TRUE,Tabla135[[#This Row],[Actividad - Acción ¿Qué?
Inicia con verbo]],Tabla135[[#This Row],[Complemento
(Observaciones o desviaciones)]])</f>
        <v/>
      </c>
      <c r="R1687" s="295"/>
      <c r="S1687" s="327" t="str">
        <f>_xlfn.XLOOKUP(Tabla135[[#This Row],[Tipo de control]],Tabla7[Tipo de control],Tabla7[Peso],"",1)</f>
        <v/>
      </c>
      <c r="T1687" s="290" t="str">
        <f>_xlfn.XLOOKUP(Tabla135[[#This Row],[Tipo de control]],Tabla7[Tipo de control],Tabla7[Afectación matriz],"",1)</f>
        <v/>
      </c>
      <c r="U1687" s="295"/>
      <c r="V1687" s="290" t="str">
        <f>_xlfn.XLOOKUP(Tabla135[[#This Row],[Implementación]],Tabla11[Implementación],Tabla11[Peso],"",1)</f>
        <v/>
      </c>
      <c r="W1687" s="295"/>
      <c r="X1687" s="295"/>
      <c r="Y1687" s="295"/>
      <c r="Z1687" s="295"/>
      <c r="AA1687" s="311" t="str">
        <f>IFERROR(Tabla135[[#This Row],[Peso del control]]+Tabla135[[#This Row],[Peso de la implementación]],"")</f>
        <v/>
      </c>
      <c r="AB1687" s="310" t="str" cm="1">
        <f t="array" ref="AB1687">IFERROR(IF(Tabla135[[#This Row],[Registro diligenciado]]=TRUE,_xlfn.IFS(AND(Tabla135[[#This Row],[No. de Control]]=1,Tabla135[[#This Row],[Desplazamiento en la Matriz]]="Probabilidad"),D1687-(D1687*Tabla135[[#This Row],[Valor del control]]),AND(Tabla135[[#This Row],[No. de Control]]&gt;1,Tabla135[[#This Row],[Desplazamiento en la Matriz]]="Probabilidad"),AB1686-(AB1686*Tabla135[[#This Row],[Valor del control]]),AND(Tabla135[[#This Row],[No. de Control]]=1,Tabla135[[#This Row],[Desplazamiento en la Matriz]]="Impacto"),D1687,AND(Tabla135[[#This Row],[No. de Control]]&gt;1,Tabla135[[#This Row],[Desplazamiento en la Matriz]]="Impacto"),AB1686),""),"")</f>
        <v/>
      </c>
      <c r="AC1687" s="310" t="str" cm="1">
        <f t="array" ref="AC1687">IFERROR(IF(Tabla135[[#This Row],[Registro diligenciado]]=TRUE,_xlfn.IFS(AND(Tabla135[[#This Row],[No. de Control]]=1,Tabla135[[#This Row],[Desplazamiento en la Matriz]]="Impacto"),E1687-(E1687*Tabla135[[#This Row],[Valor del control]]),AND(Tabla135[[#This Row],[No. de Control]]&gt;1,Tabla135[[#This Row],[Desplazamiento en la Matriz]]="Impacto"),AC1686-(AC1686*Tabla135[[#This Row],[Valor del control]]),AND(Tabla135[[#This Row],[No. de Control]]=1,Tabla135[[#This Row],[Desplazamiento en la Matriz]]="Probabilidad"),E1687,AND(Tabla135[[#This Row],[No. de Control]]&gt;1,Tabla135[[#This Row],[Desplazamiento en la Matriz]]="Probabilidad"),AC1686),""),"")</f>
        <v/>
      </c>
      <c r="AD1687" s="310">
        <f>IFERROR(_xlfn.MINIFS(Tabla135[Probabilidad residual],Tabla135[Id Riesgo],Tabla135[[#This Row],[Id Riesgo]]),"")</f>
        <v>0</v>
      </c>
      <c r="AE1687" s="310">
        <f>IFERROR(_xlfn.MINIFS(Tabla135[Impacto residual],Tabla135[Id Riesgo],Tabla135[[#This Row],[Id Riesgo]]),"")</f>
        <v>0</v>
      </c>
      <c r="AF1687" s="310" t="str" cm="1">
        <f t="array" ref="AF168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87" s="310" t="str" cm="1">
        <f t="array" ref="AG168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8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88" spans="6:34" ht="15" hidden="1" customHeight="1" x14ac:dyDescent="0.4">
      <c r="F1688" s="290"/>
      <c r="G1688" s="415" t="b">
        <f>_xlfn.XLOOKUP(F1688,Tabla13[Id Riesgo],Tabla13[Registro diligenciado],FALSE,1)</f>
        <v>0</v>
      </c>
      <c r="H1688" s="431" t="str">
        <f>IF(G1688,_xlfn.XLOOKUP(F1688,Tabla6[Id Riesgo],Tabla6[DESCRIPCIÓN DEL RIESGO],FALSE,1),"")</f>
        <v/>
      </c>
      <c r="I1688" s="431" t="e">
        <f>_xlfn.XLOOKUP(Tabla135[[#This Row],[Id Riesgo]],Tabla13[Id Riesgo],Tabla13[Probabilidad])</f>
        <v>#N/A</v>
      </c>
      <c r="J1688" s="431" t="str">
        <f>_xlfn.XLOOKUP(Tabla135[[#This Row],[Id Riesgo]],Tabla13[Id Riesgo],Tabla13[Porcentaje Impacto],"",1)</f>
        <v/>
      </c>
      <c r="K1688" s="311"/>
      <c r="L1688" s="314"/>
      <c r="M1688" s="314"/>
      <c r="N1688" s="314"/>
      <c r="O1688" s="295"/>
      <c r="P1688" s="314"/>
      <c r="Q1688" s="328" t="str">
        <f>_xlfn.TEXTJOIN(" ",TRUE,Tabla135[[#This Row],[Actividad - Acción ¿Qué?
Inicia con verbo]],Tabla135[[#This Row],[Complemento
(Observaciones o desviaciones)]])</f>
        <v/>
      </c>
      <c r="R1688" s="295"/>
      <c r="S1688" s="327" t="str">
        <f>_xlfn.XLOOKUP(Tabla135[[#This Row],[Tipo de control]],Tabla7[Tipo de control],Tabla7[Peso],"",1)</f>
        <v/>
      </c>
      <c r="T1688" s="290" t="str">
        <f>_xlfn.XLOOKUP(Tabla135[[#This Row],[Tipo de control]],Tabla7[Tipo de control],Tabla7[Afectación matriz],"",1)</f>
        <v/>
      </c>
      <c r="U1688" s="295"/>
      <c r="V1688" s="290" t="str">
        <f>_xlfn.XLOOKUP(Tabla135[[#This Row],[Implementación]],Tabla11[Implementación],Tabla11[Peso],"",1)</f>
        <v/>
      </c>
      <c r="W1688" s="295"/>
      <c r="X1688" s="295"/>
      <c r="Y1688" s="295"/>
      <c r="Z1688" s="295"/>
      <c r="AA1688" s="311" t="str">
        <f>IFERROR(Tabla135[[#This Row],[Peso del control]]+Tabla135[[#This Row],[Peso de la implementación]],"")</f>
        <v/>
      </c>
      <c r="AB1688" s="310" t="str" cm="1">
        <f t="array" ref="AB1688">IFERROR(IF(Tabla135[[#This Row],[Registro diligenciado]]=TRUE,_xlfn.IFS(AND(Tabla135[[#This Row],[No. de Control]]=1,Tabla135[[#This Row],[Desplazamiento en la Matriz]]="Probabilidad"),D1688-(D1688*Tabla135[[#This Row],[Valor del control]]),AND(Tabla135[[#This Row],[No. de Control]]&gt;1,Tabla135[[#This Row],[Desplazamiento en la Matriz]]="Probabilidad"),AB1687-(AB1687*Tabla135[[#This Row],[Valor del control]]),AND(Tabla135[[#This Row],[No. de Control]]=1,Tabla135[[#This Row],[Desplazamiento en la Matriz]]="Impacto"),D1688,AND(Tabla135[[#This Row],[No. de Control]]&gt;1,Tabla135[[#This Row],[Desplazamiento en la Matriz]]="Impacto"),AB1687),""),"")</f>
        <v/>
      </c>
      <c r="AC1688" s="310" t="str" cm="1">
        <f t="array" ref="AC1688">IFERROR(IF(Tabla135[[#This Row],[Registro diligenciado]]=TRUE,_xlfn.IFS(AND(Tabla135[[#This Row],[No. de Control]]=1,Tabla135[[#This Row],[Desplazamiento en la Matriz]]="Impacto"),E1688-(E1688*Tabla135[[#This Row],[Valor del control]]),AND(Tabla135[[#This Row],[No. de Control]]&gt;1,Tabla135[[#This Row],[Desplazamiento en la Matriz]]="Impacto"),AC1687-(AC1687*Tabla135[[#This Row],[Valor del control]]),AND(Tabla135[[#This Row],[No. de Control]]=1,Tabla135[[#This Row],[Desplazamiento en la Matriz]]="Probabilidad"),E1688,AND(Tabla135[[#This Row],[No. de Control]]&gt;1,Tabla135[[#This Row],[Desplazamiento en la Matriz]]="Probabilidad"),AC1687),""),"")</f>
        <v/>
      </c>
      <c r="AD1688" s="310">
        <f>IFERROR(_xlfn.MINIFS(Tabla135[Probabilidad residual],Tabla135[Id Riesgo],Tabla135[[#This Row],[Id Riesgo]]),"")</f>
        <v>0</v>
      </c>
      <c r="AE1688" s="310">
        <f>IFERROR(_xlfn.MINIFS(Tabla135[Impacto residual],Tabla135[Id Riesgo],Tabla135[[#This Row],[Id Riesgo]]),"")</f>
        <v>0</v>
      </c>
      <c r="AF1688" s="310" t="str" cm="1">
        <f t="array" ref="AF168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88" s="310" t="str" cm="1">
        <f t="array" ref="AG168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8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89" spans="6:34" ht="15" hidden="1" customHeight="1" x14ac:dyDescent="0.4">
      <c r="F1689" s="290"/>
      <c r="G1689" s="415" t="b">
        <f>_xlfn.XLOOKUP(F1689,Tabla13[Id Riesgo],Tabla13[Registro diligenciado],FALSE,1)</f>
        <v>0</v>
      </c>
      <c r="H1689" s="431" t="str">
        <f>IF(G1689,_xlfn.XLOOKUP(F1689,Tabla6[Id Riesgo],Tabla6[DESCRIPCIÓN DEL RIESGO],FALSE,1),"")</f>
        <v/>
      </c>
      <c r="I1689" s="431" t="e">
        <f>_xlfn.XLOOKUP(Tabla135[[#This Row],[Id Riesgo]],Tabla13[Id Riesgo],Tabla13[Probabilidad])</f>
        <v>#N/A</v>
      </c>
      <c r="J1689" s="431" t="str">
        <f>_xlfn.XLOOKUP(Tabla135[[#This Row],[Id Riesgo]],Tabla13[Id Riesgo],Tabla13[Porcentaje Impacto],"",1)</f>
        <v/>
      </c>
      <c r="K1689" s="311"/>
      <c r="L1689" s="314"/>
      <c r="M1689" s="314"/>
      <c r="N1689" s="314"/>
      <c r="O1689" s="295"/>
      <c r="P1689" s="314"/>
      <c r="Q1689" s="328" t="str">
        <f>_xlfn.TEXTJOIN(" ",TRUE,Tabla135[[#This Row],[Actividad - Acción ¿Qué?
Inicia con verbo]],Tabla135[[#This Row],[Complemento
(Observaciones o desviaciones)]])</f>
        <v/>
      </c>
      <c r="R1689" s="295"/>
      <c r="S1689" s="327" t="str">
        <f>_xlfn.XLOOKUP(Tabla135[[#This Row],[Tipo de control]],Tabla7[Tipo de control],Tabla7[Peso],"",1)</f>
        <v/>
      </c>
      <c r="T1689" s="290" t="str">
        <f>_xlfn.XLOOKUP(Tabla135[[#This Row],[Tipo de control]],Tabla7[Tipo de control],Tabla7[Afectación matriz],"",1)</f>
        <v/>
      </c>
      <c r="U1689" s="295"/>
      <c r="V1689" s="290" t="str">
        <f>_xlfn.XLOOKUP(Tabla135[[#This Row],[Implementación]],Tabla11[Implementación],Tabla11[Peso],"",1)</f>
        <v/>
      </c>
      <c r="W1689" s="295"/>
      <c r="X1689" s="295"/>
      <c r="Y1689" s="295"/>
      <c r="Z1689" s="295"/>
      <c r="AA1689" s="311" t="str">
        <f>IFERROR(Tabla135[[#This Row],[Peso del control]]+Tabla135[[#This Row],[Peso de la implementación]],"")</f>
        <v/>
      </c>
      <c r="AB1689" s="310" t="str" cm="1">
        <f t="array" ref="AB1689">IFERROR(IF(Tabla135[[#This Row],[Registro diligenciado]]=TRUE,_xlfn.IFS(AND(Tabla135[[#This Row],[No. de Control]]=1,Tabla135[[#This Row],[Desplazamiento en la Matriz]]="Probabilidad"),D1689-(D1689*Tabla135[[#This Row],[Valor del control]]),AND(Tabla135[[#This Row],[No. de Control]]&gt;1,Tabla135[[#This Row],[Desplazamiento en la Matriz]]="Probabilidad"),AB1688-(AB1688*Tabla135[[#This Row],[Valor del control]]),AND(Tabla135[[#This Row],[No. de Control]]=1,Tabla135[[#This Row],[Desplazamiento en la Matriz]]="Impacto"),D1689,AND(Tabla135[[#This Row],[No. de Control]]&gt;1,Tabla135[[#This Row],[Desplazamiento en la Matriz]]="Impacto"),AB1688),""),"")</f>
        <v/>
      </c>
      <c r="AC1689" s="310" t="str" cm="1">
        <f t="array" ref="AC1689">IFERROR(IF(Tabla135[[#This Row],[Registro diligenciado]]=TRUE,_xlfn.IFS(AND(Tabla135[[#This Row],[No. de Control]]=1,Tabla135[[#This Row],[Desplazamiento en la Matriz]]="Impacto"),E1689-(E1689*Tabla135[[#This Row],[Valor del control]]),AND(Tabla135[[#This Row],[No. de Control]]&gt;1,Tabla135[[#This Row],[Desplazamiento en la Matriz]]="Impacto"),AC1688-(AC1688*Tabla135[[#This Row],[Valor del control]]),AND(Tabla135[[#This Row],[No. de Control]]=1,Tabla135[[#This Row],[Desplazamiento en la Matriz]]="Probabilidad"),E1689,AND(Tabla135[[#This Row],[No. de Control]]&gt;1,Tabla135[[#This Row],[Desplazamiento en la Matriz]]="Probabilidad"),AC1688),""),"")</f>
        <v/>
      </c>
      <c r="AD1689" s="310">
        <f>IFERROR(_xlfn.MINIFS(Tabla135[Probabilidad residual],Tabla135[Id Riesgo],Tabla135[[#This Row],[Id Riesgo]]),"")</f>
        <v>0</v>
      </c>
      <c r="AE1689" s="310">
        <f>IFERROR(_xlfn.MINIFS(Tabla135[Impacto residual],Tabla135[Id Riesgo],Tabla135[[#This Row],[Id Riesgo]]),"")</f>
        <v>0</v>
      </c>
      <c r="AF1689" s="310" t="str" cm="1">
        <f t="array" ref="AF168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89" s="310" t="str" cm="1">
        <f t="array" ref="AG168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8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90" spans="6:34" ht="15" hidden="1" customHeight="1" x14ac:dyDescent="0.4">
      <c r="F1690" s="290"/>
      <c r="G1690" s="415" t="b">
        <f>_xlfn.XLOOKUP(F1690,Tabla13[Id Riesgo],Tabla13[Registro diligenciado],FALSE,1)</f>
        <v>0</v>
      </c>
      <c r="H1690" s="431" t="str">
        <f>IF(G1690,_xlfn.XLOOKUP(F1690,Tabla6[Id Riesgo],Tabla6[DESCRIPCIÓN DEL RIESGO],FALSE,1),"")</f>
        <v/>
      </c>
      <c r="I1690" s="431" t="e">
        <f>_xlfn.XLOOKUP(Tabla135[[#This Row],[Id Riesgo]],Tabla13[Id Riesgo],Tabla13[Probabilidad])</f>
        <v>#N/A</v>
      </c>
      <c r="J1690" s="431" t="str">
        <f>_xlfn.XLOOKUP(Tabla135[[#This Row],[Id Riesgo]],Tabla13[Id Riesgo],Tabla13[Porcentaje Impacto],"",1)</f>
        <v/>
      </c>
      <c r="K1690" s="311"/>
      <c r="L1690" s="314"/>
      <c r="M1690" s="314"/>
      <c r="N1690" s="314"/>
      <c r="O1690" s="295"/>
      <c r="P1690" s="314"/>
      <c r="Q1690" s="328" t="str">
        <f>_xlfn.TEXTJOIN(" ",TRUE,Tabla135[[#This Row],[Actividad - Acción ¿Qué?
Inicia con verbo]],Tabla135[[#This Row],[Complemento
(Observaciones o desviaciones)]])</f>
        <v/>
      </c>
      <c r="R1690" s="295"/>
      <c r="S1690" s="327" t="str">
        <f>_xlfn.XLOOKUP(Tabla135[[#This Row],[Tipo de control]],Tabla7[Tipo de control],Tabla7[Peso],"",1)</f>
        <v/>
      </c>
      <c r="T1690" s="290" t="str">
        <f>_xlfn.XLOOKUP(Tabla135[[#This Row],[Tipo de control]],Tabla7[Tipo de control],Tabla7[Afectación matriz],"",1)</f>
        <v/>
      </c>
      <c r="U1690" s="295"/>
      <c r="V1690" s="290" t="str">
        <f>_xlfn.XLOOKUP(Tabla135[[#This Row],[Implementación]],Tabla11[Implementación],Tabla11[Peso],"",1)</f>
        <v/>
      </c>
      <c r="W1690" s="295"/>
      <c r="X1690" s="295"/>
      <c r="Y1690" s="295"/>
      <c r="Z1690" s="295"/>
      <c r="AA1690" s="311" t="str">
        <f>IFERROR(Tabla135[[#This Row],[Peso del control]]+Tabla135[[#This Row],[Peso de la implementación]],"")</f>
        <v/>
      </c>
      <c r="AB1690" s="310" t="str" cm="1">
        <f t="array" ref="AB1690">IFERROR(IF(Tabla135[[#This Row],[Registro diligenciado]]=TRUE,_xlfn.IFS(AND(Tabla135[[#This Row],[No. de Control]]=1,Tabla135[[#This Row],[Desplazamiento en la Matriz]]="Probabilidad"),D1690-(D1690*Tabla135[[#This Row],[Valor del control]]),AND(Tabla135[[#This Row],[No. de Control]]&gt;1,Tabla135[[#This Row],[Desplazamiento en la Matriz]]="Probabilidad"),AB1689-(AB1689*Tabla135[[#This Row],[Valor del control]]),AND(Tabla135[[#This Row],[No. de Control]]=1,Tabla135[[#This Row],[Desplazamiento en la Matriz]]="Impacto"),D1690,AND(Tabla135[[#This Row],[No. de Control]]&gt;1,Tabla135[[#This Row],[Desplazamiento en la Matriz]]="Impacto"),AB1689),""),"")</f>
        <v/>
      </c>
      <c r="AC1690" s="310" t="str" cm="1">
        <f t="array" ref="AC1690">IFERROR(IF(Tabla135[[#This Row],[Registro diligenciado]]=TRUE,_xlfn.IFS(AND(Tabla135[[#This Row],[No. de Control]]=1,Tabla135[[#This Row],[Desplazamiento en la Matriz]]="Impacto"),E1690-(E1690*Tabla135[[#This Row],[Valor del control]]),AND(Tabla135[[#This Row],[No. de Control]]&gt;1,Tabla135[[#This Row],[Desplazamiento en la Matriz]]="Impacto"),AC1689-(AC1689*Tabla135[[#This Row],[Valor del control]]),AND(Tabla135[[#This Row],[No. de Control]]=1,Tabla135[[#This Row],[Desplazamiento en la Matriz]]="Probabilidad"),E1690,AND(Tabla135[[#This Row],[No. de Control]]&gt;1,Tabla135[[#This Row],[Desplazamiento en la Matriz]]="Probabilidad"),AC1689),""),"")</f>
        <v/>
      </c>
      <c r="AD1690" s="310">
        <f>IFERROR(_xlfn.MINIFS(Tabla135[Probabilidad residual],Tabla135[Id Riesgo],Tabla135[[#This Row],[Id Riesgo]]),"")</f>
        <v>0</v>
      </c>
      <c r="AE1690" s="310">
        <f>IFERROR(_xlfn.MINIFS(Tabla135[Impacto residual],Tabla135[Id Riesgo],Tabla135[[#This Row],[Id Riesgo]]),"")</f>
        <v>0</v>
      </c>
      <c r="AF1690" s="310" t="str" cm="1">
        <f t="array" ref="AF169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90" s="310" t="str" cm="1">
        <f t="array" ref="AG169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9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91" spans="6:34" ht="15" hidden="1" customHeight="1" x14ac:dyDescent="0.4">
      <c r="F1691" s="290"/>
      <c r="G1691" s="415" t="b">
        <f>_xlfn.XLOOKUP(F1691,Tabla13[Id Riesgo],Tabla13[Registro diligenciado],FALSE,1)</f>
        <v>0</v>
      </c>
      <c r="H1691" s="431" t="str">
        <f>IF(G1691,_xlfn.XLOOKUP(F1691,Tabla6[Id Riesgo],Tabla6[DESCRIPCIÓN DEL RIESGO],FALSE,1),"")</f>
        <v/>
      </c>
      <c r="I1691" s="431" t="e">
        <f>_xlfn.XLOOKUP(Tabla135[[#This Row],[Id Riesgo]],Tabla13[Id Riesgo],Tabla13[Probabilidad])</f>
        <v>#N/A</v>
      </c>
      <c r="J1691" s="431" t="str">
        <f>_xlfn.XLOOKUP(Tabla135[[#This Row],[Id Riesgo]],Tabla13[Id Riesgo],Tabla13[Porcentaje Impacto],"",1)</f>
        <v/>
      </c>
      <c r="K1691" s="311"/>
      <c r="L1691" s="314"/>
      <c r="M1691" s="314"/>
      <c r="N1691" s="314"/>
      <c r="O1691" s="295"/>
      <c r="P1691" s="314"/>
      <c r="Q1691" s="328" t="str">
        <f>_xlfn.TEXTJOIN(" ",TRUE,Tabla135[[#This Row],[Actividad - Acción ¿Qué?
Inicia con verbo]],Tabla135[[#This Row],[Complemento
(Observaciones o desviaciones)]])</f>
        <v/>
      </c>
      <c r="R1691" s="295"/>
      <c r="S1691" s="327" t="str">
        <f>_xlfn.XLOOKUP(Tabla135[[#This Row],[Tipo de control]],Tabla7[Tipo de control],Tabla7[Peso],"",1)</f>
        <v/>
      </c>
      <c r="T1691" s="290" t="str">
        <f>_xlfn.XLOOKUP(Tabla135[[#This Row],[Tipo de control]],Tabla7[Tipo de control],Tabla7[Afectación matriz],"",1)</f>
        <v/>
      </c>
      <c r="U1691" s="295"/>
      <c r="V1691" s="290" t="str">
        <f>_xlfn.XLOOKUP(Tabla135[[#This Row],[Implementación]],Tabla11[Implementación],Tabla11[Peso],"",1)</f>
        <v/>
      </c>
      <c r="W1691" s="295"/>
      <c r="X1691" s="295"/>
      <c r="Y1691" s="295"/>
      <c r="Z1691" s="295"/>
      <c r="AA1691" s="311" t="str">
        <f>IFERROR(Tabla135[[#This Row],[Peso del control]]+Tabla135[[#This Row],[Peso de la implementación]],"")</f>
        <v/>
      </c>
      <c r="AB1691" s="310" t="str" cm="1">
        <f t="array" ref="AB1691">IFERROR(IF(Tabla135[[#This Row],[Registro diligenciado]]=TRUE,_xlfn.IFS(AND(Tabla135[[#This Row],[No. de Control]]=1,Tabla135[[#This Row],[Desplazamiento en la Matriz]]="Probabilidad"),D1691-(D1691*Tabla135[[#This Row],[Valor del control]]),AND(Tabla135[[#This Row],[No. de Control]]&gt;1,Tabla135[[#This Row],[Desplazamiento en la Matriz]]="Probabilidad"),AB1690-(AB1690*Tabla135[[#This Row],[Valor del control]]),AND(Tabla135[[#This Row],[No. de Control]]=1,Tabla135[[#This Row],[Desplazamiento en la Matriz]]="Impacto"),D1691,AND(Tabla135[[#This Row],[No. de Control]]&gt;1,Tabla135[[#This Row],[Desplazamiento en la Matriz]]="Impacto"),AB1690),""),"")</f>
        <v/>
      </c>
      <c r="AC1691" s="310" t="str" cm="1">
        <f t="array" ref="AC1691">IFERROR(IF(Tabla135[[#This Row],[Registro diligenciado]]=TRUE,_xlfn.IFS(AND(Tabla135[[#This Row],[No. de Control]]=1,Tabla135[[#This Row],[Desplazamiento en la Matriz]]="Impacto"),E1691-(E1691*Tabla135[[#This Row],[Valor del control]]),AND(Tabla135[[#This Row],[No. de Control]]&gt;1,Tabla135[[#This Row],[Desplazamiento en la Matriz]]="Impacto"),AC1690-(AC1690*Tabla135[[#This Row],[Valor del control]]),AND(Tabla135[[#This Row],[No. de Control]]=1,Tabla135[[#This Row],[Desplazamiento en la Matriz]]="Probabilidad"),E1691,AND(Tabla135[[#This Row],[No. de Control]]&gt;1,Tabla135[[#This Row],[Desplazamiento en la Matriz]]="Probabilidad"),AC1690),""),"")</f>
        <v/>
      </c>
      <c r="AD1691" s="310">
        <f>IFERROR(_xlfn.MINIFS(Tabla135[Probabilidad residual],Tabla135[Id Riesgo],Tabla135[[#This Row],[Id Riesgo]]),"")</f>
        <v>0</v>
      </c>
      <c r="AE1691" s="310">
        <f>IFERROR(_xlfn.MINIFS(Tabla135[Impacto residual],Tabla135[Id Riesgo],Tabla135[[#This Row],[Id Riesgo]]),"")</f>
        <v>0</v>
      </c>
      <c r="AF1691" s="310" t="str" cm="1">
        <f t="array" ref="AF169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91" s="310" t="str" cm="1">
        <f t="array" ref="AG169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9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92" spans="6:34" ht="15" hidden="1" customHeight="1" x14ac:dyDescent="0.4">
      <c r="F1692" s="290"/>
      <c r="G1692" s="415" t="b">
        <f>_xlfn.XLOOKUP(F1692,Tabla13[Id Riesgo],Tabla13[Registro diligenciado],FALSE,1)</f>
        <v>0</v>
      </c>
      <c r="H1692" s="431" t="str">
        <f>IF(G1692,_xlfn.XLOOKUP(F1692,Tabla6[Id Riesgo],Tabla6[DESCRIPCIÓN DEL RIESGO],FALSE,1),"")</f>
        <v/>
      </c>
      <c r="I1692" s="431" t="e">
        <f>_xlfn.XLOOKUP(Tabla135[[#This Row],[Id Riesgo]],Tabla13[Id Riesgo],Tabla13[Probabilidad])</f>
        <v>#N/A</v>
      </c>
      <c r="J1692" s="431" t="str">
        <f>_xlfn.XLOOKUP(Tabla135[[#This Row],[Id Riesgo]],Tabla13[Id Riesgo],Tabla13[Porcentaje Impacto],"",1)</f>
        <v/>
      </c>
      <c r="K1692" s="311"/>
      <c r="L1692" s="314"/>
      <c r="M1692" s="314"/>
      <c r="N1692" s="314"/>
      <c r="O1692" s="295"/>
      <c r="P1692" s="314"/>
      <c r="Q1692" s="328" t="str">
        <f>_xlfn.TEXTJOIN(" ",TRUE,Tabla135[[#This Row],[Actividad - Acción ¿Qué?
Inicia con verbo]],Tabla135[[#This Row],[Complemento
(Observaciones o desviaciones)]])</f>
        <v/>
      </c>
      <c r="R1692" s="295"/>
      <c r="S1692" s="327" t="str">
        <f>_xlfn.XLOOKUP(Tabla135[[#This Row],[Tipo de control]],Tabla7[Tipo de control],Tabla7[Peso],"",1)</f>
        <v/>
      </c>
      <c r="T1692" s="290" t="str">
        <f>_xlfn.XLOOKUP(Tabla135[[#This Row],[Tipo de control]],Tabla7[Tipo de control],Tabla7[Afectación matriz],"",1)</f>
        <v/>
      </c>
      <c r="U1692" s="295"/>
      <c r="V1692" s="290" t="str">
        <f>_xlfn.XLOOKUP(Tabla135[[#This Row],[Implementación]],Tabla11[Implementación],Tabla11[Peso],"",1)</f>
        <v/>
      </c>
      <c r="W1692" s="295"/>
      <c r="X1692" s="295"/>
      <c r="Y1692" s="295"/>
      <c r="Z1692" s="295"/>
      <c r="AA1692" s="311" t="str">
        <f>IFERROR(Tabla135[[#This Row],[Peso del control]]+Tabla135[[#This Row],[Peso de la implementación]],"")</f>
        <v/>
      </c>
      <c r="AB1692" s="310" t="str" cm="1">
        <f t="array" ref="AB1692">IFERROR(IF(Tabla135[[#This Row],[Registro diligenciado]]=TRUE,_xlfn.IFS(AND(Tabla135[[#This Row],[No. de Control]]=1,Tabla135[[#This Row],[Desplazamiento en la Matriz]]="Probabilidad"),D1692-(D1692*Tabla135[[#This Row],[Valor del control]]),AND(Tabla135[[#This Row],[No. de Control]]&gt;1,Tabla135[[#This Row],[Desplazamiento en la Matriz]]="Probabilidad"),AB1691-(AB1691*Tabla135[[#This Row],[Valor del control]]),AND(Tabla135[[#This Row],[No. de Control]]=1,Tabla135[[#This Row],[Desplazamiento en la Matriz]]="Impacto"),D1692,AND(Tabla135[[#This Row],[No. de Control]]&gt;1,Tabla135[[#This Row],[Desplazamiento en la Matriz]]="Impacto"),AB1691),""),"")</f>
        <v/>
      </c>
      <c r="AC1692" s="310" t="str" cm="1">
        <f t="array" ref="AC1692">IFERROR(IF(Tabla135[[#This Row],[Registro diligenciado]]=TRUE,_xlfn.IFS(AND(Tabla135[[#This Row],[No. de Control]]=1,Tabla135[[#This Row],[Desplazamiento en la Matriz]]="Impacto"),E1692-(E1692*Tabla135[[#This Row],[Valor del control]]),AND(Tabla135[[#This Row],[No. de Control]]&gt;1,Tabla135[[#This Row],[Desplazamiento en la Matriz]]="Impacto"),AC1691-(AC1691*Tabla135[[#This Row],[Valor del control]]),AND(Tabla135[[#This Row],[No. de Control]]=1,Tabla135[[#This Row],[Desplazamiento en la Matriz]]="Probabilidad"),E1692,AND(Tabla135[[#This Row],[No. de Control]]&gt;1,Tabla135[[#This Row],[Desplazamiento en la Matriz]]="Probabilidad"),AC1691),""),"")</f>
        <v/>
      </c>
      <c r="AD1692" s="310">
        <f>IFERROR(_xlfn.MINIFS(Tabla135[Probabilidad residual],Tabla135[Id Riesgo],Tabla135[[#This Row],[Id Riesgo]]),"")</f>
        <v>0</v>
      </c>
      <c r="AE1692" s="310">
        <f>IFERROR(_xlfn.MINIFS(Tabla135[Impacto residual],Tabla135[Id Riesgo],Tabla135[[#This Row],[Id Riesgo]]),"")</f>
        <v>0</v>
      </c>
      <c r="AF1692" s="310" t="str" cm="1">
        <f t="array" ref="AF169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92" s="310" t="str" cm="1">
        <f t="array" ref="AG169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9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93" spans="6:34" ht="15" hidden="1" customHeight="1" x14ac:dyDescent="0.4">
      <c r="F1693" s="290"/>
      <c r="G1693" s="415" t="b">
        <f>_xlfn.XLOOKUP(F1693,Tabla13[Id Riesgo],Tabla13[Registro diligenciado],FALSE,1)</f>
        <v>0</v>
      </c>
      <c r="H1693" s="431" t="str">
        <f>IF(G1693,_xlfn.XLOOKUP(F1693,Tabla6[Id Riesgo],Tabla6[DESCRIPCIÓN DEL RIESGO],FALSE,1),"")</f>
        <v/>
      </c>
      <c r="I1693" s="431" t="e">
        <f>_xlfn.XLOOKUP(Tabla135[[#This Row],[Id Riesgo]],Tabla13[Id Riesgo],Tabla13[Probabilidad])</f>
        <v>#N/A</v>
      </c>
      <c r="J1693" s="431" t="str">
        <f>_xlfn.XLOOKUP(Tabla135[[#This Row],[Id Riesgo]],Tabla13[Id Riesgo],Tabla13[Porcentaje Impacto],"",1)</f>
        <v/>
      </c>
      <c r="K1693" s="311"/>
      <c r="L1693" s="314"/>
      <c r="M1693" s="314"/>
      <c r="N1693" s="314"/>
      <c r="O1693" s="295"/>
      <c r="P1693" s="314"/>
      <c r="Q1693" s="328" t="str">
        <f>_xlfn.TEXTJOIN(" ",TRUE,Tabla135[[#This Row],[Actividad - Acción ¿Qué?
Inicia con verbo]],Tabla135[[#This Row],[Complemento
(Observaciones o desviaciones)]])</f>
        <v/>
      </c>
      <c r="R1693" s="295"/>
      <c r="S1693" s="327" t="str">
        <f>_xlfn.XLOOKUP(Tabla135[[#This Row],[Tipo de control]],Tabla7[Tipo de control],Tabla7[Peso],"",1)</f>
        <v/>
      </c>
      <c r="T1693" s="290" t="str">
        <f>_xlfn.XLOOKUP(Tabla135[[#This Row],[Tipo de control]],Tabla7[Tipo de control],Tabla7[Afectación matriz],"",1)</f>
        <v/>
      </c>
      <c r="U1693" s="295"/>
      <c r="V1693" s="290" t="str">
        <f>_xlfn.XLOOKUP(Tabla135[[#This Row],[Implementación]],Tabla11[Implementación],Tabla11[Peso],"",1)</f>
        <v/>
      </c>
      <c r="W1693" s="295"/>
      <c r="X1693" s="295"/>
      <c r="Y1693" s="295"/>
      <c r="Z1693" s="295"/>
      <c r="AA1693" s="311" t="str">
        <f>IFERROR(Tabla135[[#This Row],[Peso del control]]+Tabla135[[#This Row],[Peso de la implementación]],"")</f>
        <v/>
      </c>
      <c r="AB1693" s="310" t="str" cm="1">
        <f t="array" ref="AB1693">IFERROR(IF(Tabla135[[#This Row],[Registro diligenciado]]=TRUE,_xlfn.IFS(AND(Tabla135[[#This Row],[No. de Control]]=1,Tabla135[[#This Row],[Desplazamiento en la Matriz]]="Probabilidad"),D1693-(D1693*Tabla135[[#This Row],[Valor del control]]),AND(Tabla135[[#This Row],[No. de Control]]&gt;1,Tabla135[[#This Row],[Desplazamiento en la Matriz]]="Probabilidad"),AB1692-(AB1692*Tabla135[[#This Row],[Valor del control]]),AND(Tabla135[[#This Row],[No. de Control]]=1,Tabla135[[#This Row],[Desplazamiento en la Matriz]]="Impacto"),D1693,AND(Tabla135[[#This Row],[No. de Control]]&gt;1,Tabla135[[#This Row],[Desplazamiento en la Matriz]]="Impacto"),AB1692),""),"")</f>
        <v/>
      </c>
      <c r="AC1693" s="310" t="str" cm="1">
        <f t="array" ref="AC1693">IFERROR(IF(Tabla135[[#This Row],[Registro diligenciado]]=TRUE,_xlfn.IFS(AND(Tabla135[[#This Row],[No. de Control]]=1,Tabla135[[#This Row],[Desplazamiento en la Matriz]]="Impacto"),E1693-(E1693*Tabla135[[#This Row],[Valor del control]]),AND(Tabla135[[#This Row],[No. de Control]]&gt;1,Tabla135[[#This Row],[Desplazamiento en la Matriz]]="Impacto"),AC1692-(AC1692*Tabla135[[#This Row],[Valor del control]]),AND(Tabla135[[#This Row],[No. de Control]]=1,Tabla135[[#This Row],[Desplazamiento en la Matriz]]="Probabilidad"),E1693,AND(Tabla135[[#This Row],[No. de Control]]&gt;1,Tabla135[[#This Row],[Desplazamiento en la Matriz]]="Probabilidad"),AC1692),""),"")</f>
        <v/>
      </c>
      <c r="AD1693" s="310">
        <f>IFERROR(_xlfn.MINIFS(Tabla135[Probabilidad residual],Tabla135[Id Riesgo],Tabla135[[#This Row],[Id Riesgo]]),"")</f>
        <v>0</v>
      </c>
      <c r="AE1693" s="310">
        <f>IFERROR(_xlfn.MINIFS(Tabla135[Impacto residual],Tabla135[Id Riesgo],Tabla135[[#This Row],[Id Riesgo]]),"")</f>
        <v>0</v>
      </c>
      <c r="AF1693" s="310" t="str" cm="1">
        <f t="array" ref="AF169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93" s="310" t="str" cm="1">
        <f t="array" ref="AG169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9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94" spans="6:34" ht="15" hidden="1" customHeight="1" x14ac:dyDescent="0.4">
      <c r="F1694" s="290"/>
      <c r="G1694" s="415" t="b">
        <f>_xlfn.XLOOKUP(F1694,Tabla13[Id Riesgo],Tabla13[Registro diligenciado],FALSE,1)</f>
        <v>0</v>
      </c>
      <c r="H1694" s="431" t="str">
        <f>IF(G1694,_xlfn.XLOOKUP(F1694,Tabla6[Id Riesgo],Tabla6[DESCRIPCIÓN DEL RIESGO],FALSE,1),"")</f>
        <v/>
      </c>
      <c r="I1694" s="431" t="e">
        <f>_xlfn.XLOOKUP(Tabla135[[#This Row],[Id Riesgo]],Tabla13[Id Riesgo],Tabla13[Probabilidad])</f>
        <v>#N/A</v>
      </c>
      <c r="J1694" s="431" t="str">
        <f>_xlfn.XLOOKUP(Tabla135[[#This Row],[Id Riesgo]],Tabla13[Id Riesgo],Tabla13[Porcentaje Impacto],"",1)</f>
        <v/>
      </c>
      <c r="K1694" s="311"/>
      <c r="L1694" s="314"/>
      <c r="M1694" s="314"/>
      <c r="N1694" s="314"/>
      <c r="O1694" s="295"/>
      <c r="P1694" s="314"/>
      <c r="Q1694" s="328" t="str">
        <f>_xlfn.TEXTJOIN(" ",TRUE,Tabla135[[#This Row],[Actividad - Acción ¿Qué?
Inicia con verbo]],Tabla135[[#This Row],[Complemento
(Observaciones o desviaciones)]])</f>
        <v/>
      </c>
      <c r="R1694" s="295"/>
      <c r="S1694" s="327" t="str">
        <f>_xlfn.XLOOKUP(Tabla135[[#This Row],[Tipo de control]],Tabla7[Tipo de control],Tabla7[Peso],"",1)</f>
        <v/>
      </c>
      <c r="T1694" s="290" t="str">
        <f>_xlfn.XLOOKUP(Tabla135[[#This Row],[Tipo de control]],Tabla7[Tipo de control],Tabla7[Afectación matriz],"",1)</f>
        <v/>
      </c>
      <c r="U1694" s="295"/>
      <c r="V1694" s="290" t="str">
        <f>_xlfn.XLOOKUP(Tabla135[[#This Row],[Implementación]],Tabla11[Implementación],Tabla11[Peso],"",1)</f>
        <v/>
      </c>
      <c r="W1694" s="295"/>
      <c r="X1694" s="295"/>
      <c r="Y1694" s="295"/>
      <c r="Z1694" s="295"/>
      <c r="AA1694" s="311" t="str">
        <f>IFERROR(Tabla135[[#This Row],[Peso del control]]+Tabla135[[#This Row],[Peso de la implementación]],"")</f>
        <v/>
      </c>
      <c r="AB1694" s="310" t="str" cm="1">
        <f t="array" ref="AB1694">IFERROR(IF(Tabla135[[#This Row],[Registro diligenciado]]=TRUE,_xlfn.IFS(AND(Tabla135[[#This Row],[No. de Control]]=1,Tabla135[[#This Row],[Desplazamiento en la Matriz]]="Probabilidad"),D1694-(D1694*Tabla135[[#This Row],[Valor del control]]),AND(Tabla135[[#This Row],[No. de Control]]&gt;1,Tabla135[[#This Row],[Desplazamiento en la Matriz]]="Probabilidad"),AB1693-(AB1693*Tabla135[[#This Row],[Valor del control]]),AND(Tabla135[[#This Row],[No. de Control]]=1,Tabla135[[#This Row],[Desplazamiento en la Matriz]]="Impacto"),D1694,AND(Tabla135[[#This Row],[No. de Control]]&gt;1,Tabla135[[#This Row],[Desplazamiento en la Matriz]]="Impacto"),AB1693),""),"")</f>
        <v/>
      </c>
      <c r="AC1694" s="310" t="str" cm="1">
        <f t="array" ref="AC1694">IFERROR(IF(Tabla135[[#This Row],[Registro diligenciado]]=TRUE,_xlfn.IFS(AND(Tabla135[[#This Row],[No. de Control]]=1,Tabla135[[#This Row],[Desplazamiento en la Matriz]]="Impacto"),E1694-(E1694*Tabla135[[#This Row],[Valor del control]]),AND(Tabla135[[#This Row],[No. de Control]]&gt;1,Tabla135[[#This Row],[Desplazamiento en la Matriz]]="Impacto"),AC1693-(AC1693*Tabla135[[#This Row],[Valor del control]]),AND(Tabla135[[#This Row],[No. de Control]]=1,Tabla135[[#This Row],[Desplazamiento en la Matriz]]="Probabilidad"),E1694,AND(Tabla135[[#This Row],[No. de Control]]&gt;1,Tabla135[[#This Row],[Desplazamiento en la Matriz]]="Probabilidad"),AC1693),""),"")</f>
        <v/>
      </c>
      <c r="AD1694" s="310">
        <f>IFERROR(_xlfn.MINIFS(Tabla135[Probabilidad residual],Tabla135[Id Riesgo],Tabla135[[#This Row],[Id Riesgo]]),"")</f>
        <v>0</v>
      </c>
      <c r="AE1694" s="310">
        <f>IFERROR(_xlfn.MINIFS(Tabla135[Impacto residual],Tabla135[Id Riesgo],Tabla135[[#This Row],[Id Riesgo]]),"")</f>
        <v>0</v>
      </c>
      <c r="AF1694" s="310" t="str" cm="1">
        <f t="array" ref="AF169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94" s="310" t="str" cm="1">
        <f t="array" ref="AG169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9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95" spans="6:34" ht="15" hidden="1" customHeight="1" x14ac:dyDescent="0.4">
      <c r="F1695" s="290"/>
      <c r="G1695" s="415" t="b">
        <f>_xlfn.XLOOKUP(F1695,Tabla13[Id Riesgo],Tabla13[Registro diligenciado],FALSE,1)</f>
        <v>0</v>
      </c>
      <c r="H1695" s="431" t="str">
        <f>IF(G1695,_xlfn.XLOOKUP(F1695,Tabla6[Id Riesgo],Tabla6[DESCRIPCIÓN DEL RIESGO],FALSE,1),"")</f>
        <v/>
      </c>
      <c r="I1695" s="431" t="e">
        <f>_xlfn.XLOOKUP(Tabla135[[#This Row],[Id Riesgo]],Tabla13[Id Riesgo],Tabla13[Probabilidad])</f>
        <v>#N/A</v>
      </c>
      <c r="J1695" s="431" t="str">
        <f>_xlfn.XLOOKUP(Tabla135[[#This Row],[Id Riesgo]],Tabla13[Id Riesgo],Tabla13[Porcentaje Impacto],"",1)</f>
        <v/>
      </c>
      <c r="K1695" s="311"/>
      <c r="L1695" s="314"/>
      <c r="M1695" s="314"/>
      <c r="N1695" s="314"/>
      <c r="O1695" s="295"/>
      <c r="P1695" s="314"/>
      <c r="Q1695" s="328" t="str">
        <f>_xlfn.TEXTJOIN(" ",TRUE,Tabla135[[#This Row],[Actividad - Acción ¿Qué?
Inicia con verbo]],Tabla135[[#This Row],[Complemento
(Observaciones o desviaciones)]])</f>
        <v/>
      </c>
      <c r="R1695" s="295"/>
      <c r="S1695" s="327" t="str">
        <f>_xlfn.XLOOKUP(Tabla135[[#This Row],[Tipo de control]],Tabla7[Tipo de control],Tabla7[Peso],"",1)</f>
        <v/>
      </c>
      <c r="T1695" s="290" t="str">
        <f>_xlfn.XLOOKUP(Tabla135[[#This Row],[Tipo de control]],Tabla7[Tipo de control],Tabla7[Afectación matriz],"",1)</f>
        <v/>
      </c>
      <c r="U1695" s="295"/>
      <c r="V1695" s="290" t="str">
        <f>_xlfn.XLOOKUP(Tabla135[[#This Row],[Implementación]],Tabla11[Implementación],Tabla11[Peso],"",1)</f>
        <v/>
      </c>
      <c r="W1695" s="295"/>
      <c r="X1695" s="295"/>
      <c r="Y1695" s="295"/>
      <c r="Z1695" s="295"/>
      <c r="AA1695" s="311" t="str">
        <f>IFERROR(Tabla135[[#This Row],[Peso del control]]+Tabla135[[#This Row],[Peso de la implementación]],"")</f>
        <v/>
      </c>
      <c r="AB1695" s="310" t="str" cm="1">
        <f t="array" ref="AB1695">IFERROR(IF(Tabla135[[#This Row],[Registro diligenciado]]=TRUE,_xlfn.IFS(AND(Tabla135[[#This Row],[No. de Control]]=1,Tabla135[[#This Row],[Desplazamiento en la Matriz]]="Probabilidad"),D1695-(D1695*Tabla135[[#This Row],[Valor del control]]),AND(Tabla135[[#This Row],[No. de Control]]&gt;1,Tabla135[[#This Row],[Desplazamiento en la Matriz]]="Probabilidad"),AB1694-(AB1694*Tabla135[[#This Row],[Valor del control]]),AND(Tabla135[[#This Row],[No. de Control]]=1,Tabla135[[#This Row],[Desplazamiento en la Matriz]]="Impacto"),D1695,AND(Tabla135[[#This Row],[No. de Control]]&gt;1,Tabla135[[#This Row],[Desplazamiento en la Matriz]]="Impacto"),AB1694),""),"")</f>
        <v/>
      </c>
      <c r="AC1695" s="310" t="str" cm="1">
        <f t="array" ref="AC1695">IFERROR(IF(Tabla135[[#This Row],[Registro diligenciado]]=TRUE,_xlfn.IFS(AND(Tabla135[[#This Row],[No. de Control]]=1,Tabla135[[#This Row],[Desplazamiento en la Matriz]]="Impacto"),E1695-(E1695*Tabla135[[#This Row],[Valor del control]]),AND(Tabla135[[#This Row],[No. de Control]]&gt;1,Tabla135[[#This Row],[Desplazamiento en la Matriz]]="Impacto"),AC1694-(AC1694*Tabla135[[#This Row],[Valor del control]]),AND(Tabla135[[#This Row],[No. de Control]]=1,Tabla135[[#This Row],[Desplazamiento en la Matriz]]="Probabilidad"),E1695,AND(Tabla135[[#This Row],[No. de Control]]&gt;1,Tabla135[[#This Row],[Desplazamiento en la Matriz]]="Probabilidad"),AC1694),""),"")</f>
        <v/>
      </c>
      <c r="AD1695" s="310">
        <f>IFERROR(_xlfn.MINIFS(Tabla135[Probabilidad residual],Tabla135[Id Riesgo],Tabla135[[#This Row],[Id Riesgo]]),"")</f>
        <v>0</v>
      </c>
      <c r="AE1695" s="310">
        <f>IFERROR(_xlfn.MINIFS(Tabla135[Impacto residual],Tabla135[Id Riesgo],Tabla135[[#This Row],[Id Riesgo]]),"")</f>
        <v>0</v>
      </c>
      <c r="AF1695" s="310" t="str" cm="1">
        <f t="array" ref="AF169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95" s="310" t="str" cm="1">
        <f t="array" ref="AG169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9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96" spans="6:34" ht="15" hidden="1" customHeight="1" x14ac:dyDescent="0.4">
      <c r="F1696" s="290"/>
      <c r="G1696" s="415" t="b">
        <f>_xlfn.XLOOKUP(F1696,Tabla13[Id Riesgo],Tabla13[Registro diligenciado],FALSE,1)</f>
        <v>0</v>
      </c>
      <c r="H1696" s="431" t="str">
        <f>IF(G1696,_xlfn.XLOOKUP(F1696,Tabla6[Id Riesgo],Tabla6[DESCRIPCIÓN DEL RIESGO],FALSE,1),"")</f>
        <v/>
      </c>
      <c r="I1696" s="431" t="e">
        <f>_xlfn.XLOOKUP(Tabla135[[#This Row],[Id Riesgo]],Tabla13[Id Riesgo],Tabla13[Probabilidad])</f>
        <v>#N/A</v>
      </c>
      <c r="J1696" s="431" t="str">
        <f>_xlfn.XLOOKUP(Tabla135[[#This Row],[Id Riesgo]],Tabla13[Id Riesgo],Tabla13[Porcentaje Impacto],"",1)</f>
        <v/>
      </c>
      <c r="K1696" s="311"/>
      <c r="L1696" s="314"/>
      <c r="M1696" s="314"/>
      <c r="N1696" s="314"/>
      <c r="O1696" s="295"/>
      <c r="P1696" s="314"/>
      <c r="Q1696" s="328" t="str">
        <f>_xlfn.TEXTJOIN(" ",TRUE,Tabla135[[#This Row],[Actividad - Acción ¿Qué?
Inicia con verbo]],Tabla135[[#This Row],[Complemento
(Observaciones o desviaciones)]])</f>
        <v/>
      </c>
      <c r="R1696" s="295"/>
      <c r="S1696" s="327" t="str">
        <f>_xlfn.XLOOKUP(Tabla135[[#This Row],[Tipo de control]],Tabla7[Tipo de control],Tabla7[Peso],"",1)</f>
        <v/>
      </c>
      <c r="T1696" s="290" t="str">
        <f>_xlfn.XLOOKUP(Tabla135[[#This Row],[Tipo de control]],Tabla7[Tipo de control],Tabla7[Afectación matriz],"",1)</f>
        <v/>
      </c>
      <c r="U1696" s="295"/>
      <c r="V1696" s="290" t="str">
        <f>_xlfn.XLOOKUP(Tabla135[[#This Row],[Implementación]],Tabla11[Implementación],Tabla11[Peso],"",1)</f>
        <v/>
      </c>
      <c r="W1696" s="295"/>
      <c r="X1696" s="295"/>
      <c r="Y1696" s="295"/>
      <c r="Z1696" s="295"/>
      <c r="AA1696" s="311" t="str">
        <f>IFERROR(Tabla135[[#This Row],[Peso del control]]+Tabla135[[#This Row],[Peso de la implementación]],"")</f>
        <v/>
      </c>
      <c r="AB1696" s="310" t="str" cm="1">
        <f t="array" ref="AB1696">IFERROR(IF(Tabla135[[#This Row],[Registro diligenciado]]=TRUE,_xlfn.IFS(AND(Tabla135[[#This Row],[No. de Control]]=1,Tabla135[[#This Row],[Desplazamiento en la Matriz]]="Probabilidad"),D1696-(D1696*Tabla135[[#This Row],[Valor del control]]),AND(Tabla135[[#This Row],[No. de Control]]&gt;1,Tabla135[[#This Row],[Desplazamiento en la Matriz]]="Probabilidad"),AB1695-(AB1695*Tabla135[[#This Row],[Valor del control]]),AND(Tabla135[[#This Row],[No. de Control]]=1,Tabla135[[#This Row],[Desplazamiento en la Matriz]]="Impacto"),D1696,AND(Tabla135[[#This Row],[No. de Control]]&gt;1,Tabla135[[#This Row],[Desplazamiento en la Matriz]]="Impacto"),AB1695),""),"")</f>
        <v/>
      </c>
      <c r="AC1696" s="310" t="str" cm="1">
        <f t="array" ref="AC1696">IFERROR(IF(Tabla135[[#This Row],[Registro diligenciado]]=TRUE,_xlfn.IFS(AND(Tabla135[[#This Row],[No. de Control]]=1,Tabla135[[#This Row],[Desplazamiento en la Matriz]]="Impacto"),E1696-(E1696*Tabla135[[#This Row],[Valor del control]]),AND(Tabla135[[#This Row],[No. de Control]]&gt;1,Tabla135[[#This Row],[Desplazamiento en la Matriz]]="Impacto"),AC1695-(AC1695*Tabla135[[#This Row],[Valor del control]]),AND(Tabla135[[#This Row],[No. de Control]]=1,Tabla135[[#This Row],[Desplazamiento en la Matriz]]="Probabilidad"),E1696,AND(Tabla135[[#This Row],[No. de Control]]&gt;1,Tabla135[[#This Row],[Desplazamiento en la Matriz]]="Probabilidad"),AC1695),""),"")</f>
        <v/>
      </c>
      <c r="AD1696" s="310">
        <f>IFERROR(_xlfn.MINIFS(Tabla135[Probabilidad residual],Tabla135[Id Riesgo],Tabla135[[#This Row],[Id Riesgo]]),"")</f>
        <v>0</v>
      </c>
      <c r="AE1696" s="310">
        <f>IFERROR(_xlfn.MINIFS(Tabla135[Impacto residual],Tabla135[Id Riesgo],Tabla135[[#This Row],[Id Riesgo]]),"")</f>
        <v>0</v>
      </c>
      <c r="AF1696" s="310" t="str" cm="1">
        <f t="array" ref="AF169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96" s="310" t="str" cm="1">
        <f t="array" ref="AG169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9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97" spans="6:34" ht="15" hidden="1" customHeight="1" x14ac:dyDescent="0.4">
      <c r="F1697" s="290"/>
      <c r="G1697" s="415" t="b">
        <f>_xlfn.XLOOKUP(F1697,Tabla13[Id Riesgo],Tabla13[Registro diligenciado],FALSE,1)</f>
        <v>0</v>
      </c>
      <c r="H1697" s="431" t="str">
        <f>IF(G1697,_xlfn.XLOOKUP(F1697,Tabla6[Id Riesgo],Tabla6[DESCRIPCIÓN DEL RIESGO],FALSE,1),"")</f>
        <v/>
      </c>
      <c r="I1697" s="431" t="e">
        <f>_xlfn.XLOOKUP(Tabla135[[#This Row],[Id Riesgo]],Tabla13[Id Riesgo],Tabla13[Probabilidad])</f>
        <v>#N/A</v>
      </c>
      <c r="J1697" s="431" t="str">
        <f>_xlfn.XLOOKUP(Tabla135[[#This Row],[Id Riesgo]],Tabla13[Id Riesgo],Tabla13[Porcentaje Impacto],"",1)</f>
        <v/>
      </c>
      <c r="K1697" s="311"/>
      <c r="L1697" s="314"/>
      <c r="M1697" s="314"/>
      <c r="N1697" s="314"/>
      <c r="O1697" s="295"/>
      <c r="P1697" s="314"/>
      <c r="Q1697" s="328" t="str">
        <f>_xlfn.TEXTJOIN(" ",TRUE,Tabla135[[#This Row],[Actividad - Acción ¿Qué?
Inicia con verbo]],Tabla135[[#This Row],[Complemento
(Observaciones o desviaciones)]])</f>
        <v/>
      </c>
      <c r="R1697" s="295"/>
      <c r="S1697" s="327" t="str">
        <f>_xlfn.XLOOKUP(Tabla135[[#This Row],[Tipo de control]],Tabla7[Tipo de control],Tabla7[Peso],"",1)</f>
        <v/>
      </c>
      <c r="T1697" s="290" t="str">
        <f>_xlfn.XLOOKUP(Tabla135[[#This Row],[Tipo de control]],Tabla7[Tipo de control],Tabla7[Afectación matriz],"",1)</f>
        <v/>
      </c>
      <c r="U1697" s="295"/>
      <c r="V1697" s="290" t="str">
        <f>_xlfn.XLOOKUP(Tabla135[[#This Row],[Implementación]],Tabla11[Implementación],Tabla11[Peso],"",1)</f>
        <v/>
      </c>
      <c r="W1697" s="295"/>
      <c r="X1697" s="295"/>
      <c r="Y1697" s="295"/>
      <c r="Z1697" s="295"/>
      <c r="AA1697" s="311" t="str">
        <f>IFERROR(Tabla135[[#This Row],[Peso del control]]+Tabla135[[#This Row],[Peso de la implementación]],"")</f>
        <v/>
      </c>
      <c r="AB1697" s="310" t="str" cm="1">
        <f t="array" ref="AB1697">IFERROR(IF(Tabla135[[#This Row],[Registro diligenciado]]=TRUE,_xlfn.IFS(AND(Tabla135[[#This Row],[No. de Control]]=1,Tabla135[[#This Row],[Desplazamiento en la Matriz]]="Probabilidad"),D1697-(D1697*Tabla135[[#This Row],[Valor del control]]),AND(Tabla135[[#This Row],[No. de Control]]&gt;1,Tabla135[[#This Row],[Desplazamiento en la Matriz]]="Probabilidad"),AB1696-(AB1696*Tabla135[[#This Row],[Valor del control]]),AND(Tabla135[[#This Row],[No. de Control]]=1,Tabla135[[#This Row],[Desplazamiento en la Matriz]]="Impacto"),D1697,AND(Tabla135[[#This Row],[No. de Control]]&gt;1,Tabla135[[#This Row],[Desplazamiento en la Matriz]]="Impacto"),AB1696),""),"")</f>
        <v/>
      </c>
      <c r="AC1697" s="310" t="str" cm="1">
        <f t="array" ref="AC1697">IFERROR(IF(Tabla135[[#This Row],[Registro diligenciado]]=TRUE,_xlfn.IFS(AND(Tabla135[[#This Row],[No. de Control]]=1,Tabla135[[#This Row],[Desplazamiento en la Matriz]]="Impacto"),E1697-(E1697*Tabla135[[#This Row],[Valor del control]]),AND(Tabla135[[#This Row],[No. de Control]]&gt;1,Tabla135[[#This Row],[Desplazamiento en la Matriz]]="Impacto"),AC1696-(AC1696*Tabla135[[#This Row],[Valor del control]]),AND(Tabla135[[#This Row],[No. de Control]]=1,Tabla135[[#This Row],[Desplazamiento en la Matriz]]="Probabilidad"),E1697,AND(Tabla135[[#This Row],[No. de Control]]&gt;1,Tabla135[[#This Row],[Desplazamiento en la Matriz]]="Probabilidad"),AC1696),""),"")</f>
        <v/>
      </c>
      <c r="AD1697" s="310">
        <f>IFERROR(_xlfn.MINIFS(Tabla135[Probabilidad residual],Tabla135[Id Riesgo],Tabla135[[#This Row],[Id Riesgo]]),"")</f>
        <v>0</v>
      </c>
      <c r="AE1697" s="310">
        <f>IFERROR(_xlfn.MINIFS(Tabla135[Impacto residual],Tabla135[Id Riesgo],Tabla135[[#This Row],[Id Riesgo]]),"")</f>
        <v>0</v>
      </c>
      <c r="AF1697" s="310" t="str" cm="1">
        <f t="array" ref="AF169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97" s="310" t="str" cm="1">
        <f t="array" ref="AG169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9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98" spans="6:34" ht="15" hidden="1" customHeight="1" x14ac:dyDescent="0.4">
      <c r="F1698" s="290"/>
      <c r="G1698" s="415" t="b">
        <f>_xlfn.XLOOKUP(F1698,Tabla13[Id Riesgo],Tabla13[Registro diligenciado],FALSE,1)</f>
        <v>0</v>
      </c>
      <c r="H1698" s="431" t="str">
        <f>IF(G1698,_xlfn.XLOOKUP(F1698,Tabla6[Id Riesgo],Tabla6[DESCRIPCIÓN DEL RIESGO],FALSE,1),"")</f>
        <v/>
      </c>
      <c r="I1698" s="431" t="e">
        <f>_xlfn.XLOOKUP(Tabla135[[#This Row],[Id Riesgo]],Tabla13[Id Riesgo],Tabla13[Probabilidad])</f>
        <v>#N/A</v>
      </c>
      <c r="J1698" s="431" t="str">
        <f>_xlfn.XLOOKUP(Tabla135[[#This Row],[Id Riesgo]],Tabla13[Id Riesgo],Tabla13[Porcentaje Impacto],"",1)</f>
        <v/>
      </c>
      <c r="K1698" s="311"/>
      <c r="L1698" s="314"/>
      <c r="M1698" s="314"/>
      <c r="N1698" s="314"/>
      <c r="O1698" s="295"/>
      <c r="P1698" s="314"/>
      <c r="Q1698" s="328" t="str">
        <f>_xlfn.TEXTJOIN(" ",TRUE,Tabla135[[#This Row],[Actividad - Acción ¿Qué?
Inicia con verbo]],Tabla135[[#This Row],[Complemento
(Observaciones o desviaciones)]])</f>
        <v/>
      </c>
      <c r="R1698" s="295"/>
      <c r="S1698" s="327" t="str">
        <f>_xlfn.XLOOKUP(Tabla135[[#This Row],[Tipo de control]],Tabla7[Tipo de control],Tabla7[Peso],"",1)</f>
        <v/>
      </c>
      <c r="T1698" s="290" t="str">
        <f>_xlfn.XLOOKUP(Tabla135[[#This Row],[Tipo de control]],Tabla7[Tipo de control],Tabla7[Afectación matriz],"",1)</f>
        <v/>
      </c>
      <c r="U1698" s="295"/>
      <c r="V1698" s="290" t="str">
        <f>_xlfn.XLOOKUP(Tabla135[[#This Row],[Implementación]],Tabla11[Implementación],Tabla11[Peso],"",1)</f>
        <v/>
      </c>
      <c r="W1698" s="295"/>
      <c r="X1698" s="295"/>
      <c r="Y1698" s="295"/>
      <c r="Z1698" s="295"/>
      <c r="AA1698" s="311" t="str">
        <f>IFERROR(Tabla135[[#This Row],[Peso del control]]+Tabla135[[#This Row],[Peso de la implementación]],"")</f>
        <v/>
      </c>
      <c r="AB1698" s="310" t="str" cm="1">
        <f t="array" ref="AB1698">IFERROR(IF(Tabla135[[#This Row],[Registro diligenciado]]=TRUE,_xlfn.IFS(AND(Tabla135[[#This Row],[No. de Control]]=1,Tabla135[[#This Row],[Desplazamiento en la Matriz]]="Probabilidad"),D1698-(D1698*Tabla135[[#This Row],[Valor del control]]),AND(Tabla135[[#This Row],[No. de Control]]&gt;1,Tabla135[[#This Row],[Desplazamiento en la Matriz]]="Probabilidad"),AB1697-(AB1697*Tabla135[[#This Row],[Valor del control]]),AND(Tabla135[[#This Row],[No. de Control]]=1,Tabla135[[#This Row],[Desplazamiento en la Matriz]]="Impacto"),D1698,AND(Tabla135[[#This Row],[No. de Control]]&gt;1,Tabla135[[#This Row],[Desplazamiento en la Matriz]]="Impacto"),AB1697),""),"")</f>
        <v/>
      </c>
      <c r="AC1698" s="310" t="str" cm="1">
        <f t="array" ref="AC1698">IFERROR(IF(Tabla135[[#This Row],[Registro diligenciado]]=TRUE,_xlfn.IFS(AND(Tabla135[[#This Row],[No. de Control]]=1,Tabla135[[#This Row],[Desplazamiento en la Matriz]]="Impacto"),E1698-(E1698*Tabla135[[#This Row],[Valor del control]]),AND(Tabla135[[#This Row],[No. de Control]]&gt;1,Tabla135[[#This Row],[Desplazamiento en la Matriz]]="Impacto"),AC1697-(AC1697*Tabla135[[#This Row],[Valor del control]]),AND(Tabla135[[#This Row],[No. de Control]]=1,Tabla135[[#This Row],[Desplazamiento en la Matriz]]="Probabilidad"),E1698,AND(Tabla135[[#This Row],[No. de Control]]&gt;1,Tabla135[[#This Row],[Desplazamiento en la Matriz]]="Probabilidad"),AC1697),""),"")</f>
        <v/>
      </c>
      <c r="AD1698" s="310">
        <f>IFERROR(_xlfn.MINIFS(Tabla135[Probabilidad residual],Tabla135[Id Riesgo],Tabla135[[#This Row],[Id Riesgo]]),"")</f>
        <v>0</v>
      </c>
      <c r="AE1698" s="310">
        <f>IFERROR(_xlfn.MINIFS(Tabla135[Impacto residual],Tabla135[Id Riesgo],Tabla135[[#This Row],[Id Riesgo]]),"")</f>
        <v>0</v>
      </c>
      <c r="AF1698" s="310" t="str" cm="1">
        <f t="array" ref="AF169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98" s="310" t="str" cm="1">
        <f t="array" ref="AG169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9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99" spans="6:34" ht="15" hidden="1" customHeight="1" x14ac:dyDescent="0.4">
      <c r="F1699" s="290"/>
      <c r="G1699" s="415" t="b">
        <f>_xlfn.XLOOKUP(F1699,Tabla13[Id Riesgo],Tabla13[Registro diligenciado],FALSE,1)</f>
        <v>0</v>
      </c>
      <c r="H1699" s="431" t="str">
        <f>IF(G1699,_xlfn.XLOOKUP(F1699,Tabla6[Id Riesgo],Tabla6[DESCRIPCIÓN DEL RIESGO],FALSE,1),"")</f>
        <v/>
      </c>
      <c r="I1699" s="431" t="e">
        <f>_xlfn.XLOOKUP(Tabla135[[#This Row],[Id Riesgo]],Tabla13[Id Riesgo],Tabla13[Probabilidad])</f>
        <v>#N/A</v>
      </c>
      <c r="J1699" s="431" t="str">
        <f>_xlfn.XLOOKUP(Tabla135[[#This Row],[Id Riesgo]],Tabla13[Id Riesgo],Tabla13[Porcentaje Impacto],"",1)</f>
        <v/>
      </c>
      <c r="K1699" s="311"/>
      <c r="L1699" s="314"/>
      <c r="M1699" s="314"/>
      <c r="N1699" s="314"/>
      <c r="O1699" s="295"/>
      <c r="P1699" s="314"/>
      <c r="Q1699" s="328" t="str">
        <f>_xlfn.TEXTJOIN(" ",TRUE,Tabla135[[#This Row],[Actividad - Acción ¿Qué?
Inicia con verbo]],Tabla135[[#This Row],[Complemento
(Observaciones o desviaciones)]])</f>
        <v/>
      </c>
      <c r="R1699" s="295"/>
      <c r="S1699" s="327" t="str">
        <f>_xlfn.XLOOKUP(Tabla135[[#This Row],[Tipo de control]],Tabla7[Tipo de control],Tabla7[Peso],"",1)</f>
        <v/>
      </c>
      <c r="T1699" s="290" t="str">
        <f>_xlfn.XLOOKUP(Tabla135[[#This Row],[Tipo de control]],Tabla7[Tipo de control],Tabla7[Afectación matriz],"",1)</f>
        <v/>
      </c>
      <c r="U1699" s="295"/>
      <c r="V1699" s="290" t="str">
        <f>_xlfn.XLOOKUP(Tabla135[[#This Row],[Implementación]],Tabla11[Implementación],Tabla11[Peso],"",1)</f>
        <v/>
      </c>
      <c r="W1699" s="295"/>
      <c r="X1699" s="295"/>
      <c r="Y1699" s="295"/>
      <c r="Z1699" s="295"/>
      <c r="AA1699" s="311" t="str">
        <f>IFERROR(Tabla135[[#This Row],[Peso del control]]+Tabla135[[#This Row],[Peso de la implementación]],"")</f>
        <v/>
      </c>
      <c r="AB1699" s="310" t="str" cm="1">
        <f t="array" ref="AB1699">IFERROR(IF(Tabla135[[#This Row],[Registro diligenciado]]=TRUE,_xlfn.IFS(AND(Tabla135[[#This Row],[No. de Control]]=1,Tabla135[[#This Row],[Desplazamiento en la Matriz]]="Probabilidad"),D1699-(D1699*Tabla135[[#This Row],[Valor del control]]),AND(Tabla135[[#This Row],[No. de Control]]&gt;1,Tabla135[[#This Row],[Desplazamiento en la Matriz]]="Probabilidad"),AB1698-(AB1698*Tabla135[[#This Row],[Valor del control]]),AND(Tabla135[[#This Row],[No. de Control]]=1,Tabla135[[#This Row],[Desplazamiento en la Matriz]]="Impacto"),D1699,AND(Tabla135[[#This Row],[No. de Control]]&gt;1,Tabla135[[#This Row],[Desplazamiento en la Matriz]]="Impacto"),AB1698),""),"")</f>
        <v/>
      </c>
      <c r="AC1699" s="310" t="str" cm="1">
        <f t="array" ref="AC1699">IFERROR(IF(Tabla135[[#This Row],[Registro diligenciado]]=TRUE,_xlfn.IFS(AND(Tabla135[[#This Row],[No. de Control]]=1,Tabla135[[#This Row],[Desplazamiento en la Matriz]]="Impacto"),E1699-(E1699*Tabla135[[#This Row],[Valor del control]]),AND(Tabla135[[#This Row],[No. de Control]]&gt;1,Tabla135[[#This Row],[Desplazamiento en la Matriz]]="Impacto"),AC1698-(AC1698*Tabla135[[#This Row],[Valor del control]]),AND(Tabla135[[#This Row],[No. de Control]]=1,Tabla135[[#This Row],[Desplazamiento en la Matriz]]="Probabilidad"),E1699,AND(Tabla135[[#This Row],[No. de Control]]&gt;1,Tabla135[[#This Row],[Desplazamiento en la Matriz]]="Probabilidad"),AC1698),""),"")</f>
        <v/>
      </c>
      <c r="AD1699" s="310">
        <f>IFERROR(_xlfn.MINIFS(Tabla135[Probabilidad residual],Tabla135[Id Riesgo],Tabla135[[#This Row],[Id Riesgo]]),"")</f>
        <v>0</v>
      </c>
      <c r="AE1699" s="310">
        <f>IFERROR(_xlfn.MINIFS(Tabla135[Impacto residual],Tabla135[Id Riesgo],Tabla135[[#This Row],[Id Riesgo]]),"")</f>
        <v>0</v>
      </c>
      <c r="AF1699" s="310" t="str" cm="1">
        <f t="array" ref="AF169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99" s="310" t="str" cm="1">
        <f t="array" ref="AG169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9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00" spans="6:34" ht="15" hidden="1" customHeight="1" x14ac:dyDescent="0.4">
      <c r="F1700" s="290"/>
      <c r="G1700" s="415" t="b">
        <f>_xlfn.XLOOKUP(F1700,Tabla13[Id Riesgo],Tabla13[Registro diligenciado],FALSE,1)</f>
        <v>0</v>
      </c>
      <c r="H1700" s="431" t="str">
        <f>IF(G1700,_xlfn.XLOOKUP(F1700,Tabla6[Id Riesgo],Tabla6[DESCRIPCIÓN DEL RIESGO],FALSE,1),"")</f>
        <v/>
      </c>
      <c r="I1700" s="431" t="e">
        <f>_xlfn.XLOOKUP(Tabla135[[#This Row],[Id Riesgo]],Tabla13[Id Riesgo],Tabla13[Probabilidad])</f>
        <v>#N/A</v>
      </c>
      <c r="J1700" s="431" t="str">
        <f>_xlfn.XLOOKUP(Tabla135[[#This Row],[Id Riesgo]],Tabla13[Id Riesgo],Tabla13[Porcentaje Impacto],"",1)</f>
        <v/>
      </c>
      <c r="K1700" s="311"/>
      <c r="L1700" s="314"/>
      <c r="M1700" s="314"/>
      <c r="N1700" s="314"/>
      <c r="O1700" s="295"/>
      <c r="P1700" s="314"/>
      <c r="Q1700" s="328" t="str">
        <f>_xlfn.TEXTJOIN(" ",TRUE,Tabla135[[#This Row],[Actividad - Acción ¿Qué?
Inicia con verbo]],Tabla135[[#This Row],[Complemento
(Observaciones o desviaciones)]])</f>
        <v/>
      </c>
      <c r="R1700" s="295"/>
      <c r="S1700" s="327" t="str">
        <f>_xlfn.XLOOKUP(Tabla135[[#This Row],[Tipo de control]],Tabla7[Tipo de control],Tabla7[Peso],"",1)</f>
        <v/>
      </c>
      <c r="T1700" s="290" t="str">
        <f>_xlfn.XLOOKUP(Tabla135[[#This Row],[Tipo de control]],Tabla7[Tipo de control],Tabla7[Afectación matriz],"",1)</f>
        <v/>
      </c>
      <c r="U1700" s="295"/>
      <c r="V1700" s="290" t="str">
        <f>_xlfn.XLOOKUP(Tabla135[[#This Row],[Implementación]],Tabla11[Implementación],Tabla11[Peso],"",1)</f>
        <v/>
      </c>
      <c r="W1700" s="295"/>
      <c r="X1700" s="295"/>
      <c r="Y1700" s="295"/>
      <c r="Z1700" s="295"/>
      <c r="AA1700" s="311" t="str">
        <f>IFERROR(Tabla135[[#This Row],[Peso del control]]+Tabla135[[#This Row],[Peso de la implementación]],"")</f>
        <v/>
      </c>
      <c r="AB1700" s="310" t="str" cm="1">
        <f t="array" ref="AB1700">IFERROR(IF(Tabla135[[#This Row],[Registro diligenciado]]=TRUE,_xlfn.IFS(AND(Tabla135[[#This Row],[No. de Control]]=1,Tabla135[[#This Row],[Desplazamiento en la Matriz]]="Probabilidad"),D1700-(D1700*Tabla135[[#This Row],[Valor del control]]),AND(Tabla135[[#This Row],[No. de Control]]&gt;1,Tabla135[[#This Row],[Desplazamiento en la Matriz]]="Probabilidad"),AB1699-(AB1699*Tabla135[[#This Row],[Valor del control]]),AND(Tabla135[[#This Row],[No. de Control]]=1,Tabla135[[#This Row],[Desplazamiento en la Matriz]]="Impacto"),D1700,AND(Tabla135[[#This Row],[No. de Control]]&gt;1,Tabla135[[#This Row],[Desplazamiento en la Matriz]]="Impacto"),AB1699),""),"")</f>
        <v/>
      </c>
      <c r="AC1700" s="310" t="str" cm="1">
        <f t="array" ref="AC1700">IFERROR(IF(Tabla135[[#This Row],[Registro diligenciado]]=TRUE,_xlfn.IFS(AND(Tabla135[[#This Row],[No. de Control]]=1,Tabla135[[#This Row],[Desplazamiento en la Matriz]]="Impacto"),E1700-(E1700*Tabla135[[#This Row],[Valor del control]]),AND(Tabla135[[#This Row],[No. de Control]]&gt;1,Tabla135[[#This Row],[Desplazamiento en la Matriz]]="Impacto"),AC1699-(AC1699*Tabla135[[#This Row],[Valor del control]]),AND(Tabla135[[#This Row],[No. de Control]]=1,Tabla135[[#This Row],[Desplazamiento en la Matriz]]="Probabilidad"),E1700,AND(Tabla135[[#This Row],[No. de Control]]&gt;1,Tabla135[[#This Row],[Desplazamiento en la Matriz]]="Probabilidad"),AC1699),""),"")</f>
        <v/>
      </c>
      <c r="AD1700" s="310">
        <f>IFERROR(_xlfn.MINIFS(Tabla135[Probabilidad residual],Tabla135[Id Riesgo],Tabla135[[#This Row],[Id Riesgo]]),"")</f>
        <v>0</v>
      </c>
      <c r="AE1700" s="310">
        <f>IFERROR(_xlfn.MINIFS(Tabla135[Impacto residual],Tabla135[Id Riesgo],Tabla135[[#This Row],[Id Riesgo]]),"")</f>
        <v>0</v>
      </c>
      <c r="AF1700" s="310" t="str" cm="1">
        <f t="array" ref="AF170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00" s="310" t="str" cm="1">
        <f t="array" ref="AG170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0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01" spans="6:34" ht="15" hidden="1" customHeight="1" x14ac:dyDescent="0.4">
      <c r="F1701" s="290"/>
      <c r="G1701" s="415" t="b">
        <f>_xlfn.XLOOKUP(F1701,Tabla13[Id Riesgo],Tabla13[Registro diligenciado],FALSE,1)</f>
        <v>0</v>
      </c>
      <c r="H1701" s="431" t="str">
        <f>IF(G1701,_xlfn.XLOOKUP(F1701,Tabla6[Id Riesgo],Tabla6[DESCRIPCIÓN DEL RIESGO],FALSE,1),"")</f>
        <v/>
      </c>
      <c r="I1701" s="431" t="e">
        <f>_xlfn.XLOOKUP(Tabla135[[#This Row],[Id Riesgo]],Tabla13[Id Riesgo],Tabla13[Probabilidad])</f>
        <v>#N/A</v>
      </c>
      <c r="J1701" s="431" t="str">
        <f>_xlfn.XLOOKUP(Tabla135[[#This Row],[Id Riesgo]],Tabla13[Id Riesgo],Tabla13[Porcentaje Impacto],"",1)</f>
        <v/>
      </c>
      <c r="K1701" s="311"/>
      <c r="L1701" s="314"/>
      <c r="M1701" s="314"/>
      <c r="N1701" s="314"/>
      <c r="O1701" s="295"/>
      <c r="P1701" s="314"/>
      <c r="Q1701" s="328" t="str">
        <f>_xlfn.TEXTJOIN(" ",TRUE,Tabla135[[#This Row],[Actividad - Acción ¿Qué?
Inicia con verbo]],Tabla135[[#This Row],[Complemento
(Observaciones o desviaciones)]])</f>
        <v/>
      </c>
      <c r="R1701" s="295"/>
      <c r="S1701" s="327" t="str">
        <f>_xlfn.XLOOKUP(Tabla135[[#This Row],[Tipo de control]],Tabla7[Tipo de control],Tabla7[Peso],"",1)</f>
        <v/>
      </c>
      <c r="T1701" s="290" t="str">
        <f>_xlfn.XLOOKUP(Tabla135[[#This Row],[Tipo de control]],Tabla7[Tipo de control],Tabla7[Afectación matriz],"",1)</f>
        <v/>
      </c>
      <c r="U1701" s="295"/>
      <c r="V1701" s="290" t="str">
        <f>_xlfn.XLOOKUP(Tabla135[[#This Row],[Implementación]],Tabla11[Implementación],Tabla11[Peso],"",1)</f>
        <v/>
      </c>
      <c r="W1701" s="295"/>
      <c r="X1701" s="295"/>
      <c r="Y1701" s="295"/>
      <c r="Z1701" s="295"/>
      <c r="AA1701" s="311" t="str">
        <f>IFERROR(Tabla135[[#This Row],[Peso del control]]+Tabla135[[#This Row],[Peso de la implementación]],"")</f>
        <v/>
      </c>
      <c r="AB1701" s="310" t="str" cm="1">
        <f t="array" ref="AB1701">IFERROR(IF(Tabla135[[#This Row],[Registro diligenciado]]=TRUE,_xlfn.IFS(AND(Tabla135[[#This Row],[No. de Control]]=1,Tabla135[[#This Row],[Desplazamiento en la Matriz]]="Probabilidad"),D1701-(D1701*Tabla135[[#This Row],[Valor del control]]),AND(Tabla135[[#This Row],[No. de Control]]&gt;1,Tabla135[[#This Row],[Desplazamiento en la Matriz]]="Probabilidad"),AB1700-(AB1700*Tabla135[[#This Row],[Valor del control]]),AND(Tabla135[[#This Row],[No. de Control]]=1,Tabla135[[#This Row],[Desplazamiento en la Matriz]]="Impacto"),D1701,AND(Tabla135[[#This Row],[No. de Control]]&gt;1,Tabla135[[#This Row],[Desplazamiento en la Matriz]]="Impacto"),AB1700),""),"")</f>
        <v/>
      </c>
      <c r="AC1701" s="310" t="str" cm="1">
        <f t="array" ref="AC1701">IFERROR(IF(Tabla135[[#This Row],[Registro diligenciado]]=TRUE,_xlfn.IFS(AND(Tabla135[[#This Row],[No. de Control]]=1,Tabla135[[#This Row],[Desplazamiento en la Matriz]]="Impacto"),E1701-(E1701*Tabla135[[#This Row],[Valor del control]]),AND(Tabla135[[#This Row],[No. de Control]]&gt;1,Tabla135[[#This Row],[Desplazamiento en la Matriz]]="Impacto"),AC1700-(AC1700*Tabla135[[#This Row],[Valor del control]]),AND(Tabla135[[#This Row],[No. de Control]]=1,Tabla135[[#This Row],[Desplazamiento en la Matriz]]="Probabilidad"),E1701,AND(Tabla135[[#This Row],[No. de Control]]&gt;1,Tabla135[[#This Row],[Desplazamiento en la Matriz]]="Probabilidad"),AC1700),""),"")</f>
        <v/>
      </c>
      <c r="AD1701" s="310">
        <f>IFERROR(_xlfn.MINIFS(Tabla135[Probabilidad residual],Tabla135[Id Riesgo],Tabla135[[#This Row],[Id Riesgo]]),"")</f>
        <v>0</v>
      </c>
      <c r="AE1701" s="310">
        <f>IFERROR(_xlfn.MINIFS(Tabla135[Impacto residual],Tabla135[Id Riesgo],Tabla135[[#This Row],[Id Riesgo]]),"")</f>
        <v>0</v>
      </c>
      <c r="AF1701" s="310" t="str" cm="1">
        <f t="array" ref="AF170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01" s="310" t="str" cm="1">
        <f t="array" ref="AG170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0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02" spans="6:34" ht="15" hidden="1" customHeight="1" x14ac:dyDescent="0.4">
      <c r="F1702" s="290"/>
      <c r="G1702" s="415" t="b">
        <f>_xlfn.XLOOKUP(F1702,Tabla13[Id Riesgo],Tabla13[Registro diligenciado],FALSE,1)</f>
        <v>0</v>
      </c>
      <c r="H1702" s="431" t="str">
        <f>IF(G1702,_xlfn.XLOOKUP(F1702,Tabla6[Id Riesgo],Tabla6[DESCRIPCIÓN DEL RIESGO],FALSE,1),"")</f>
        <v/>
      </c>
      <c r="I1702" s="431" t="e">
        <f>_xlfn.XLOOKUP(Tabla135[[#This Row],[Id Riesgo]],Tabla13[Id Riesgo],Tabla13[Probabilidad])</f>
        <v>#N/A</v>
      </c>
      <c r="J1702" s="431" t="str">
        <f>_xlfn.XLOOKUP(Tabla135[[#This Row],[Id Riesgo]],Tabla13[Id Riesgo],Tabla13[Porcentaje Impacto],"",1)</f>
        <v/>
      </c>
      <c r="K1702" s="311"/>
      <c r="L1702" s="314"/>
      <c r="M1702" s="314"/>
      <c r="N1702" s="314"/>
      <c r="O1702" s="295"/>
      <c r="P1702" s="314"/>
      <c r="Q1702" s="328" t="str">
        <f>_xlfn.TEXTJOIN(" ",TRUE,Tabla135[[#This Row],[Actividad - Acción ¿Qué?
Inicia con verbo]],Tabla135[[#This Row],[Complemento
(Observaciones o desviaciones)]])</f>
        <v/>
      </c>
      <c r="R1702" s="295"/>
      <c r="S1702" s="327" t="str">
        <f>_xlfn.XLOOKUP(Tabla135[[#This Row],[Tipo de control]],Tabla7[Tipo de control],Tabla7[Peso],"",1)</f>
        <v/>
      </c>
      <c r="T1702" s="290" t="str">
        <f>_xlfn.XLOOKUP(Tabla135[[#This Row],[Tipo de control]],Tabla7[Tipo de control],Tabla7[Afectación matriz],"",1)</f>
        <v/>
      </c>
      <c r="U1702" s="295"/>
      <c r="V1702" s="290" t="str">
        <f>_xlfn.XLOOKUP(Tabla135[[#This Row],[Implementación]],Tabla11[Implementación],Tabla11[Peso],"",1)</f>
        <v/>
      </c>
      <c r="W1702" s="295"/>
      <c r="X1702" s="295"/>
      <c r="Y1702" s="295"/>
      <c r="Z1702" s="295"/>
      <c r="AA1702" s="311" t="str">
        <f>IFERROR(Tabla135[[#This Row],[Peso del control]]+Tabla135[[#This Row],[Peso de la implementación]],"")</f>
        <v/>
      </c>
      <c r="AB1702" s="310" t="str" cm="1">
        <f t="array" ref="AB1702">IFERROR(IF(Tabla135[[#This Row],[Registro diligenciado]]=TRUE,_xlfn.IFS(AND(Tabla135[[#This Row],[No. de Control]]=1,Tabla135[[#This Row],[Desplazamiento en la Matriz]]="Probabilidad"),D1702-(D1702*Tabla135[[#This Row],[Valor del control]]),AND(Tabla135[[#This Row],[No. de Control]]&gt;1,Tabla135[[#This Row],[Desplazamiento en la Matriz]]="Probabilidad"),AB1701-(AB1701*Tabla135[[#This Row],[Valor del control]]),AND(Tabla135[[#This Row],[No. de Control]]=1,Tabla135[[#This Row],[Desplazamiento en la Matriz]]="Impacto"),D1702,AND(Tabla135[[#This Row],[No. de Control]]&gt;1,Tabla135[[#This Row],[Desplazamiento en la Matriz]]="Impacto"),AB1701),""),"")</f>
        <v/>
      </c>
      <c r="AC1702" s="310" t="str" cm="1">
        <f t="array" ref="AC1702">IFERROR(IF(Tabla135[[#This Row],[Registro diligenciado]]=TRUE,_xlfn.IFS(AND(Tabla135[[#This Row],[No. de Control]]=1,Tabla135[[#This Row],[Desplazamiento en la Matriz]]="Impacto"),E1702-(E1702*Tabla135[[#This Row],[Valor del control]]),AND(Tabla135[[#This Row],[No. de Control]]&gt;1,Tabla135[[#This Row],[Desplazamiento en la Matriz]]="Impacto"),AC1701-(AC1701*Tabla135[[#This Row],[Valor del control]]),AND(Tabla135[[#This Row],[No. de Control]]=1,Tabla135[[#This Row],[Desplazamiento en la Matriz]]="Probabilidad"),E1702,AND(Tabla135[[#This Row],[No. de Control]]&gt;1,Tabla135[[#This Row],[Desplazamiento en la Matriz]]="Probabilidad"),AC1701),""),"")</f>
        <v/>
      </c>
      <c r="AD1702" s="310">
        <f>IFERROR(_xlfn.MINIFS(Tabla135[Probabilidad residual],Tabla135[Id Riesgo],Tabla135[[#This Row],[Id Riesgo]]),"")</f>
        <v>0</v>
      </c>
      <c r="AE1702" s="310">
        <f>IFERROR(_xlfn.MINIFS(Tabla135[Impacto residual],Tabla135[Id Riesgo],Tabla135[[#This Row],[Id Riesgo]]),"")</f>
        <v>0</v>
      </c>
      <c r="AF1702" s="310" t="str" cm="1">
        <f t="array" ref="AF170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02" s="310" t="str" cm="1">
        <f t="array" ref="AG170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0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03" spans="6:34" ht="15" hidden="1" customHeight="1" x14ac:dyDescent="0.4">
      <c r="F1703" s="290"/>
      <c r="G1703" s="415" t="b">
        <f>_xlfn.XLOOKUP(F1703,Tabla13[Id Riesgo],Tabla13[Registro diligenciado],FALSE,1)</f>
        <v>0</v>
      </c>
      <c r="H1703" s="431" t="str">
        <f>IF(G1703,_xlfn.XLOOKUP(F1703,Tabla6[Id Riesgo],Tabla6[DESCRIPCIÓN DEL RIESGO],FALSE,1),"")</f>
        <v/>
      </c>
      <c r="I1703" s="431" t="e">
        <f>_xlfn.XLOOKUP(Tabla135[[#This Row],[Id Riesgo]],Tabla13[Id Riesgo],Tabla13[Probabilidad])</f>
        <v>#N/A</v>
      </c>
      <c r="J1703" s="431" t="str">
        <f>_xlfn.XLOOKUP(Tabla135[[#This Row],[Id Riesgo]],Tabla13[Id Riesgo],Tabla13[Porcentaje Impacto],"",1)</f>
        <v/>
      </c>
      <c r="K1703" s="311"/>
      <c r="L1703" s="314"/>
      <c r="M1703" s="314"/>
      <c r="N1703" s="314"/>
      <c r="O1703" s="295"/>
      <c r="P1703" s="314"/>
      <c r="Q1703" s="328" t="str">
        <f>_xlfn.TEXTJOIN(" ",TRUE,Tabla135[[#This Row],[Actividad - Acción ¿Qué?
Inicia con verbo]],Tabla135[[#This Row],[Complemento
(Observaciones o desviaciones)]])</f>
        <v/>
      </c>
      <c r="R1703" s="295"/>
      <c r="S1703" s="327" t="str">
        <f>_xlfn.XLOOKUP(Tabla135[[#This Row],[Tipo de control]],Tabla7[Tipo de control],Tabla7[Peso],"",1)</f>
        <v/>
      </c>
      <c r="T1703" s="290" t="str">
        <f>_xlfn.XLOOKUP(Tabla135[[#This Row],[Tipo de control]],Tabla7[Tipo de control],Tabla7[Afectación matriz],"",1)</f>
        <v/>
      </c>
      <c r="U1703" s="295"/>
      <c r="V1703" s="290" t="str">
        <f>_xlfn.XLOOKUP(Tabla135[[#This Row],[Implementación]],Tabla11[Implementación],Tabla11[Peso],"",1)</f>
        <v/>
      </c>
      <c r="W1703" s="295"/>
      <c r="X1703" s="295"/>
      <c r="Y1703" s="295"/>
      <c r="Z1703" s="295"/>
      <c r="AA1703" s="311" t="str">
        <f>IFERROR(Tabla135[[#This Row],[Peso del control]]+Tabla135[[#This Row],[Peso de la implementación]],"")</f>
        <v/>
      </c>
      <c r="AB1703" s="310" t="str" cm="1">
        <f t="array" ref="AB1703">IFERROR(IF(Tabla135[[#This Row],[Registro diligenciado]]=TRUE,_xlfn.IFS(AND(Tabla135[[#This Row],[No. de Control]]=1,Tabla135[[#This Row],[Desplazamiento en la Matriz]]="Probabilidad"),D1703-(D1703*Tabla135[[#This Row],[Valor del control]]),AND(Tabla135[[#This Row],[No. de Control]]&gt;1,Tabla135[[#This Row],[Desplazamiento en la Matriz]]="Probabilidad"),AB1702-(AB1702*Tabla135[[#This Row],[Valor del control]]),AND(Tabla135[[#This Row],[No. de Control]]=1,Tabla135[[#This Row],[Desplazamiento en la Matriz]]="Impacto"),D1703,AND(Tabla135[[#This Row],[No. de Control]]&gt;1,Tabla135[[#This Row],[Desplazamiento en la Matriz]]="Impacto"),AB1702),""),"")</f>
        <v/>
      </c>
      <c r="AC1703" s="310" t="str" cm="1">
        <f t="array" ref="AC1703">IFERROR(IF(Tabla135[[#This Row],[Registro diligenciado]]=TRUE,_xlfn.IFS(AND(Tabla135[[#This Row],[No. de Control]]=1,Tabla135[[#This Row],[Desplazamiento en la Matriz]]="Impacto"),E1703-(E1703*Tabla135[[#This Row],[Valor del control]]),AND(Tabla135[[#This Row],[No. de Control]]&gt;1,Tabla135[[#This Row],[Desplazamiento en la Matriz]]="Impacto"),AC1702-(AC1702*Tabla135[[#This Row],[Valor del control]]),AND(Tabla135[[#This Row],[No. de Control]]=1,Tabla135[[#This Row],[Desplazamiento en la Matriz]]="Probabilidad"),E1703,AND(Tabla135[[#This Row],[No. de Control]]&gt;1,Tabla135[[#This Row],[Desplazamiento en la Matriz]]="Probabilidad"),AC1702),""),"")</f>
        <v/>
      </c>
      <c r="AD1703" s="310">
        <f>IFERROR(_xlfn.MINIFS(Tabla135[Probabilidad residual],Tabla135[Id Riesgo],Tabla135[[#This Row],[Id Riesgo]]),"")</f>
        <v>0</v>
      </c>
      <c r="AE1703" s="310">
        <f>IFERROR(_xlfn.MINIFS(Tabla135[Impacto residual],Tabla135[Id Riesgo],Tabla135[[#This Row],[Id Riesgo]]),"")</f>
        <v>0</v>
      </c>
      <c r="AF1703" s="310" t="str" cm="1">
        <f t="array" ref="AF170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03" s="310" t="str" cm="1">
        <f t="array" ref="AG170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0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04" spans="6:34" ht="15" hidden="1" customHeight="1" x14ac:dyDescent="0.4">
      <c r="F1704" s="290"/>
      <c r="G1704" s="415" t="b">
        <f>_xlfn.XLOOKUP(F1704,Tabla13[Id Riesgo],Tabla13[Registro diligenciado],FALSE,1)</f>
        <v>0</v>
      </c>
      <c r="H1704" s="431" t="str">
        <f>IF(G1704,_xlfn.XLOOKUP(F1704,Tabla6[Id Riesgo],Tabla6[DESCRIPCIÓN DEL RIESGO],FALSE,1),"")</f>
        <v/>
      </c>
      <c r="I1704" s="431" t="e">
        <f>_xlfn.XLOOKUP(Tabla135[[#This Row],[Id Riesgo]],Tabla13[Id Riesgo],Tabla13[Probabilidad])</f>
        <v>#N/A</v>
      </c>
      <c r="J1704" s="431" t="str">
        <f>_xlfn.XLOOKUP(Tabla135[[#This Row],[Id Riesgo]],Tabla13[Id Riesgo],Tabla13[Porcentaje Impacto],"",1)</f>
        <v/>
      </c>
      <c r="K1704" s="311"/>
      <c r="L1704" s="314"/>
      <c r="M1704" s="314"/>
      <c r="N1704" s="314"/>
      <c r="O1704" s="295"/>
      <c r="P1704" s="314"/>
      <c r="Q1704" s="328" t="str">
        <f>_xlfn.TEXTJOIN(" ",TRUE,Tabla135[[#This Row],[Actividad - Acción ¿Qué?
Inicia con verbo]],Tabla135[[#This Row],[Complemento
(Observaciones o desviaciones)]])</f>
        <v/>
      </c>
      <c r="R1704" s="295"/>
      <c r="S1704" s="327" t="str">
        <f>_xlfn.XLOOKUP(Tabla135[[#This Row],[Tipo de control]],Tabla7[Tipo de control],Tabla7[Peso],"",1)</f>
        <v/>
      </c>
      <c r="T1704" s="290" t="str">
        <f>_xlfn.XLOOKUP(Tabla135[[#This Row],[Tipo de control]],Tabla7[Tipo de control],Tabla7[Afectación matriz],"",1)</f>
        <v/>
      </c>
      <c r="U1704" s="295"/>
      <c r="V1704" s="290" t="str">
        <f>_xlfn.XLOOKUP(Tabla135[[#This Row],[Implementación]],Tabla11[Implementación],Tabla11[Peso],"",1)</f>
        <v/>
      </c>
      <c r="W1704" s="295"/>
      <c r="X1704" s="295"/>
      <c r="Y1704" s="295"/>
      <c r="Z1704" s="295"/>
      <c r="AA1704" s="311" t="str">
        <f>IFERROR(Tabla135[[#This Row],[Peso del control]]+Tabla135[[#This Row],[Peso de la implementación]],"")</f>
        <v/>
      </c>
      <c r="AB1704" s="310" t="str" cm="1">
        <f t="array" ref="AB1704">IFERROR(IF(Tabla135[[#This Row],[Registro diligenciado]]=TRUE,_xlfn.IFS(AND(Tabla135[[#This Row],[No. de Control]]=1,Tabla135[[#This Row],[Desplazamiento en la Matriz]]="Probabilidad"),D1704-(D1704*Tabla135[[#This Row],[Valor del control]]),AND(Tabla135[[#This Row],[No. de Control]]&gt;1,Tabla135[[#This Row],[Desplazamiento en la Matriz]]="Probabilidad"),AB1703-(AB1703*Tabla135[[#This Row],[Valor del control]]),AND(Tabla135[[#This Row],[No. de Control]]=1,Tabla135[[#This Row],[Desplazamiento en la Matriz]]="Impacto"),D1704,AND(Tabla135[[#This Row],[No. de Control]]&gt;1,Tabla135[[#This Row],[Desplazamiento en la Matriz]]="Impacto"),AB1703),""),"")</f>
        <v/>
      </c>
      <c r="AC1704" s="310" t="str" cm="1">
        <f t="array" ref="AC1704">IFERROR(IF(Tabla135[[#This Row],[Registro diligenciado]]=TRUE,_xlfn.IFS(AND(Tabla135[[#This Row],[No. de Control]]=1,Tabla135[[#This Row],[Desplazamiento en la Matriz]]="Impacto"),E1704-(E1704*Tabla135[[#This Row],[Valor del control]]),AND(Tabla135[[#This Row],[No. de Control]]&gt;1,Tabla135[[#This Row],[Desplazamiento en la Matriz]]="Impacto"),AC1703-(AC1703*Tabla135[[#This Row],[Valor del control]]),AND(Tabla135[[#This Row],[No. de Control]]=1,Tabla135[[#This Row],[Desplazamiento en la Matriz]]="Probabilidad"),E1704,AND(Tabla135[[#This Row],[No. de Control]]&gt;1,Tabla135[[#This Row],[Desplazamiento en la Matriz]]="Probabilidad"),AC1703),""),"")</f>
        <v/>
      </c>
      <c r="AD1704" s="310">
        <f>IFERROR(_xlfn.MINIFS(Tabla135[Probabilidad residual],Tabla135[Id Riesgo],Tabla135[[#This Row],[Id Riesgo]]),"")</f>
        <v>0</v>
      </c>
      <c r="AE1704" s="310">
        <f>IFERROR(_xlfn.MINIFS(Tabla135[Impacto residual],Tabla135[Id Riesgo],Tabla135[[#This Row],[Id Riesgo]]),"")</f>
        <v>0</v>
      </c>
      <c r="AF1704" s="310" t="str" cm="1">
        <f t="array" ref="AF170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04" s="310" t="str" cm="1">
        <f t="array" ref="AG170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0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05" spans="6:34" ht="15" hidden="1" customHeight="1" x14ac:dyDescent="0.4">
      <c r="F1705" s="290"/>
      <c r="G1705" s="415" t="b">
        <f>_xlfn.XLOOKUP(F1705,Tabla13[Id Riesgo],Tabla13[Registro diligenciado],FALSE,1)</f>
        <v>0</v>
      </c>
      <c r="H1705" s="431" t="str">
        <f>IF(G1705,_xlfn.XLOOKUP(F1705,Tabla6[Id Riesgo],Tabla6[DESCRIPCIÓN DEL RIESGO],FALSE,1),"")</f>
        <v/>
      </c>
      <c r="I1705" s="431" t="e">
        <f>_xlfn.XLOOKUP(Tabla135[[#This Row],[Id Riesgo]],Tabla13[Id Riesgo],Tabla13[Probabilidad])</f>
        <v>#N/A</v>
      </c>
      <c r="J1705" s="431" t="str">
        <f>_xlfn.XLOOKUP(Tabla135[[#This Row],[Id Riesgo]],Tabla13[Id Riesgo],Tabla13[Porcentaje Impacto],"",1)</f>
        <v/>
      </c>
      <c r="K1705" s="311"/>
      <c r="L1705" s="314"/>
      <c r="M1705" s="314"/>
      <c r="N1705" s="314"/>
      <c r="O1705" s="295"/>
      <c r="P1705" s="314"/>
      <c r="Q1705" s="328" t="str">
        <f>_xlfn.TEXTJOIN(" ",TRUE,Tabla135[[#This Row],[Actividad - Acción ¿Qué?
Inicia con verbo]],Tabla135[[#This Row],[Complemento
(Observaciones o desviaciones)]])</f>
        <v/>
      </c>
      <c r="R1705" s="295"/>
      <c r="S1705" s="327" t="str">
        <f>_xlfn.XLOOKUP(Tabla135[[#This Row],[Tipo de control]],Tabla7[Tipo de control],Tabla7[Peso],"",1)</f>
        <v/>
      </c>
      <c r="T1705" s="290" t="str">
        <f>_xlfn.XLOOKUP(Tabla135[[#This Row],[Tipo de control]],Tabla7[Tipo de control],Tabla7[Afectación matriz],"",1)</f>
        <v/>
      </c>
      <c r="U1705" s="295"/>
      <c r="V1705" s="290" t="str">
        <f>_xlfn.XLOOKUP(Tabla135[[#This Row],[Implementación]],Tabla11[Implementación],Tabla11[Peso],"",1)</f>
        <v/>
      </c>
      <c r="W1705" s="295"/>
      <c r="X1705" s="295"/>
      <c r="Y1705" s="295"/>
      <c r="Z1705" s="295"/>
      <c r="AA1705" s="311" t="str">
        <f>IFERROR(Tabla135[[#This Row],[Peso del control]]+Tabla135[[#This Row],[Peso de la implementación]],"")</f>
        <v/>
      </c>
      <c r="AB1705" s="310" t="str" cm="1">
        <f t="array" ref="AB1705">IFERROR(IF(Tabla135[[#This Row],[Registro diligenciado]]=TRUE,_xlfn.IFS(AND(Tabla135[[#This Row],[No. de Control]]=1,Tabla135[[#This Row],[Desplazamiento en la Matriz]]="Probabilidad"),D1705-(D1705*Tabla135[[#This Row],[Valor del control]]),AND(Tabla135[[#This Row],[No. de Control]]&gt;1,Tabla135[[#This Row],[Desplazamiento en la Matriz]]="Probabilidad"),AB1704-(AB1704*Tabla135[[#This Row],[Valor del control]]),AND(Tabla135[[#This Row],[No. de Control]]=1,Tabla135[[#This Row],[Desplazamiento en la Matriz]]="Impacto"),D1705,AND(Tabla135[[#This Row],[No. de Control]]&gt;1,Tabla135[[#This Row],[Desplazamiento en la Matriz]]="Impacto"),AB1704),""),"")</f>
        <v/>
      </c>
      <c r="AC1705" s="310" t="str" cm="1">
        <f t="array" ref="AC1705">IFERROR(IF(Tabla135[[#This Row],[Registro diligenciado]]=TRUE,_xlfn.IFS(AND(Tabla135[[#This Row],[No. de Control]]=1,Tabla135[[#This Row],[Desplazamiento en la Matriz]]="Impacto"),E1705-(E1705*Tabla135[[#This Row],[Valor del control]]),AND(Tabla135[[#This Row],[No. de Control]]&gt;1,Tabla135[[#This Row],[Desplazamiento en la Matriz]]="Impacto"),AC1704-(AC1704*Tabla135[[#This Row],[Valor del control]]),AND(Tabla135[[#This Row],[No. de Control]]=1,Tabla135[[#This Row],[Desplazamiento en la Matriz]]="Probabilidad"),E1705,AND(Tabla135[[#This Row],[No. de Control]]&gt;1,Tabla135[[#This Row],[Desplazamiento en la Matriz]]="Probabilidad"),AC1704),""),"")</f>
        <v/>
      </c>
      <c r="AD1705" s="310">
        <f>IFERROR(_xlfn.MINIFS(Tabla135[Probabilidad residual],Tabla135[Id Riesgo],Tabla135[[#This Row],[Id Riesgo]]),"")</f>
        <v>0</v>
      </c>
      <c r="AE1705" s="310">
        <f>IFERROR(_xlfn.MINIFS(Tabla135[Impacto residual],Tabla135[Id Riesgo],Tabla135[[#This Row],[Id Riesgo]]),"")</f>
        <v>0</v>
      </c>
      <c r="AF1705" s="310" t="str" cm="1">
        <f t="array" ref="AF170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05" s="310" t="str" cm="1">
        <f t="array" ref="AG170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0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06" spans="6:34" ht="15" hidden="1" customHeight="1" x14ac:dyDescent="0.4">
      <c r="F1706" s="290"/>
      <c r="G1706" s="415" t="b">
        <f>_xlfn.XLOOKUP(F1706,Tabla13[Id Riesgo],Tabla13[Registro diligenciado],FALSE,1)</f>
        <v>0</v>
      </c>
      <c r="H1706" s="431" t="str">
        <f>IF(G1706,_xlfn.XLOOKUP(F1706,Tabla6[Id Riesgo],Tabla6[DESCRIPCIÓN DEL RIESGO],FALSE,1),"")</f>
        <v/>
      </c>
      <c r="I1706" s="431" t="e">
        <f>_xlfn.XLOOKUP(Tabla135[[#This Row],[Id Riesgo]],Tabla13[Id Riesgo],Tabla13[Probabilidad])</f>
        <v>#N/A</v>
      </c>
      <c r="J1706" s="431" t="str">
        <f>_xlfn.XLOOKUP(Tabla135[[#This Row],[Id Riesgo]],Tabla13[Id Riesgo],Tabla13[Porcentaje Impacto],"",1)</f>
        <v/>
      </c>
      <c r="K1706" s="311"/>
      <c r="L1706" s="314"/>
      <c r="M1706" s="314"/>
      <c r="N1706" s="314"/>
      <c r="O1706" s="295"/>
      <c r="P1706" s="314"/>
      <c r="Q1706" s="328" t="str">
        <f>_xlfn.TEXTJOIN(" ",TRUE,Tabla135[[#This Row],[Actividad - Acción ¿Qué?
Inicia con verbo]],Tabla135[[#This Row],[Complemento
(Observaciones o desviaciones)]])</f>
        <v/>
      </c>
      <c r="R1706" s="295"/>
      <c r="S1706" s="327" t="str">
        <f>_xlfn.XLOOKUP(Tabla135[[#This Row],[Tipo de control]],Tabla7[Tipo de control],Tabla7[Peso],"",1)</f>
        <v/>
      </c>
      <c r="T1706" s="290" t="str">
        <f>_xlfn.XLOOKUP(Tabla135[[#This Row],[Tipo de control]],Tabla7[Tipo de control],Tabla7[Afectación matriz],"",1)</f>
        <v/>
      </c>
      <c r="U1706" s="295"/>
      <c r="V1706" s="290" t="str">
        <f>_xlfn.XLOOKUP(Tabla135[[#This Row],[Implementación]],Tabla11[Implementación],Tabla11[Peso],"",1)</f>
        <v/>
      </c>
      <c r="W1706" s="295"/>
      <c r="X1706" s="295"/>
      <c r="Y1706" s="295"/>
      <c r="Z1706" s="295"/>
      <c r="AA1706" s="311" t="str">
        <f>IFERROR(Tabla135[[#This Row],[Peso del control]]+Tabla135[[#This Row],[Peso de la implementación]],"")</f>
        <v/>
      </c>
      <c r="AB1706" s="310" t="str" cm="1">
        <f t="array" ref="AB1706">IFERROR(IF(Tabla135[[#This Row],[Registro diligenciado]]=TRUE,_xlfn.IFS(AND(Tabla135[[#This Row],[No. de Control]]=1,Tabla135[[#This Row],[Desplazamiento en la Matriz]]="Probabilidad"),D1706-(D1706*Tabla135[[#This Row],[Valor del control]]),AND(Tabla135[[#This Row],[No. de Control]]&gt;1,Tabla135[[#This Row],[Desplazamiento en la Matriz]]="Probabilidad"),AB1705-(AB1705*Tabla135[[#This Row],[Valor del control]]),AND(Tabla135[[#This Row],[No. de Control]]=1,Tabla135[[#This Row],[Desplazamiento en la Matriz]]="Impacto"),D1706,AND(Tabla135[[#This Row],[No. de Control]]&gt;1,Tabla135[[#This Row],[Desplazamiento en la Matriz]]="Impacto"),AB1705),""),"")</f>
        <v/>
      </c>
      <c r="AC1706" s="310" t="str" cm="1">
        <f t="array" ref="AC1706">IFERROR(IF(Tabla135[[#This Row],[Registro diligenciado]]=TRUE,_xlfn.IFS(AND(Tabla135[[#This Row],[No. de Control]]=1,Tabla135[[#This Row],[Desplazamiento en la Matriz]]="Impacto"),E1706-(E1706*Tabla135[[#This Row],[Valor del control]]),AND(Tabla135[[#This Row],[No. de Control]]&gt;1,Tabla135[[#This Row],[Desplazamiento en la Matriz]]="Impacto"),AC1705-(AC1705*Tabla135[[#This Row],[Valor del control]]),AND(Tabla135[[#This Row],[No. de Control]]=1,Tabla135[[#This Row],[Desplazamiento en la Matriz]]="Probabilidad"),E1706,AND(Tabla135[[#This Row],[No. de Control]]&gt;1,Tabla135[[#This Row],[Desplazamiento en la Matriz]]="Probabilidad"),AC1705),""),"")</f>
        <v/>
      </c>
      <c r="AD1706" s="310">
        <f>IFERROR(_xlfn.MINIFS(Tabla135[Probabilidad residual],Tabla135[Id Riesgo],Tabla135[[#This Row],[Id Riesgo]]),"")</f>
        <v>0</v>
      </c>
      <c r="AE1706" s="310">
        <f>IFERROR(_xlfn.MINIFS(Tabla135[Impacto residual],Tabla135[Id Riesgo],Tabla135[[#This Row],[Id Riesgo]]),"")</f>
        <v>0</v>
      </c>
      <c r="AF1706" s="310" t="str" cm="1">
        <f t="array" ref="AF170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06" s="310" t="str" cm="1">
        <f t="array" ref="AG170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0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07" spans="6:34" ht="15" hidden="1" customHeight="1" x14ac:dyDescent="0.4">
      <c r="F1707" s="290"/>
      <c r="G1707" s="415" t="b">
        <f>_xlfn.XLOOKUP(F1707,Tabla13[Id Riesgo],Tabla13[Registro diligenciado],FALSE,1)</f>
        <v>0</v>
      </c>
      <c r="H1707" s="431" t="str">
        <f>IF(G1707,_xlfn.XLOOKUP(F1707,Tabla6[Id Riesgo],Tabla6[DESCRIPCIÓN DEL RIESGO],FALSE,1),"")</f>
        <v/>
      </c>
      <c r="I1707" s="431" t="e">
        <f>_xlfn.XLOOKUP(Tabla135[[#This Row],[Id Riesgo]],Tabla13[Id Riesgo],Tabla13[Probabilidad])</f>
        <v>#N/A</v>
      </c>
      <c r="J1707" s="431" t="str">
        <f>_xlfn.XLOOKUP(Tabla135[[#This Row],[Id Riesgo]],Tabla13[Id Riesgo],Tabla13[Porcentaje Impacto],"",1)</f>
        <v/>
      </c>
      <c r="K1707" s="311"/>
      <c r="L1707" s="314"/>
      <c r="M1707" s="314"/>
      <c r="N1707" s="314"/>
      <c r="O1707" s="295"/>
      <c r="P1707" s="314"/>
      <c r="Q1707" s="328" t="str">
        <f>_xlfn.TEXTJOIN(" ",TRUE,Tabla135[[#This Row],[Actividad - Acción ¿Qué?
Inicia con verbo]],Tabla135[[#This Row],[Complemento
(Observaciones o desviaciones)]])</f>
        <v/>
      </c>
      <c r="R1707" s="295"/>
      <c r="S1707" s="327" t="str">
        <f>_xlfn.XLOOKUP(Tabla135[[#This Row],[Tipo de control]],Tabla7[Tipo de control],Tabla7[Peso],"",1)</f>
        <v/>
      </c>
      <c r="T1707" s="290" t="str">
        <f>_xlfn.XLOOKUP(Tabla135[[#This Row],[Tipo de control]],Tabla7[Tipo de control],Tabla7[Afectación matriz],"",1)</f>
        <v/>
      </c>
      <c r="U1707" s="295"/>
      <c r="V1707" s="290" t="str">
        <f>_xlfn.XLOOKUP(Tabla135[[#This Row],[Implementación]],Tabla11[Implementación],Tabla11[Peso],"",1)</f>
        <v/>
      </c>
      <c r="W1707" s="295"/>
      <c r="X1707" s="295"/>
      <c r="Y1707" s="295"/>
      <c r="Z1707" s="295"/>
      <c r="AA1707" s="311" t="str">
        <f>IFERROR(Tabla135[[#This Row],[Peso del control]]+Tabla135[[#This Row],[Peso de la implementación]],"")</f>
        <v/>
      </c>
      <c r="AB1707" s="310" t="str" cm="1">
        <f t="array" ref="AB1707">IFERROR(IF(Tabla135[[#This Row],[Registro diligenciado]]=TRUE,_xlfn.IFS(AND(Tabla135[[#This Row],[No. de Control]]=1,Tabla135[[#This Row],[Desplazamiento en la Matriz]]="Probabilidad"),D1707-(D1707*Tabla135[[#This Row],[Valor del control]]),AND(Tabla135[[#This Row],[No. de Control]]&gt;1,Tabla135[[#This Row],[Desplazamiento en la Matriz]]="Probabilidad"),AB1706-(AB1706*Tabla135[[#This Row],[Valor del control]]),AND(Tabla135[[#This Row],[No. de Control]]=1,Tabla135[[#This Row],[Desplazamiento en la Matriz]]="Impacto"),D1707,AND(Tabla135[[#This Row],[No. de Control]]&gt;1,Tabla135[[#This Row],[Desplazamiento en la Matriz]]="Impacto"),AB1706),""),"")</f>
        <v/>
      </c>
      <c r="AC1707" s="310" t="str" cm="1">
        <f t="array" ref="AC1707">IFERROR(IF(Tabla135[[#This Row],[Registro diligenciado]]=TRUE,_xlfn.IFS(AND(Tabla135[[#This Row],[No. de Control]]=1,Tabla135[[#This Row],[Desplazamiento en la Matriz]]="Impacto"),E1707-(E1707*Tabla135[[#This Row],[Valor del control]]),AND(Tabla135[[#This Row],[No. de Control]]&gt;1,Tabla135[[#This Row],[Desplazamiento en la Matriz]]="Impacto"),AC1706-(AC1706*Tabla135[[#This Row],[Valor del control]]),AND(Tabla135[[#This Row],[No. de Control]]=1,Tabla135[[#This Row],[Desplazamiento en la Matriz]]="Probabilidad"),E1707,AND(Tabla135[[#This Row],[No. de Control]]&gt;1,Tabla135[[#This Row],[Desplazamiento en la Matriz]]="Probabilidad"),AC1706),""),"")</f>
        <v/>
      </c>
      <c r="AD1707" s="310">
        <f>IFERROR(_xlfn.MINIFS(Tabla135[Probabilidad residual],Tabla135[Id Riesgo],Tabla135[[#This Row],[Id Riesgo]]),"")</f>
        <v>0</v>
      </c>
      <c r="AE1707" s="310">
        <f>IFERROR(_xlfn.MINIFS(Tabla135[Impacto residual],Tabla135[Id Riesgo],Tabla135[[#This Row],[Id Riesgo]]),"")</f>
        <v>0</v>
      </c>
      <c r="AF1707" s="310" t="str" cm="1">
        <f t="array" ref="AF170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07" s="310" t="str" cm="1">
        <f t="array" ref="AG170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0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08" spans="6:34" ht="15" hidden="1" customHeight="1" x14ac:dyDescent="0.4">
      <c r="F1708" s="290"/>
      <c r="G1708" s="415" t="b">
        <f>_xlfn.XLOOKUP(F1708,Tabla13[Id Riesgo],Tabla13[Registro diligenciado],FALSE,1)</f>
        <v>0</v>
      </c>
      <c r="H1708" s="431" t="str">
        <f>IF(G1708,_xlfn.XLOOKUP(F1708,Tabla6[Id Riesgo],Tabla6[DESCRIPCIÓN DEL RIESGO],FALSE,1),"")</f>
        <v/>
      </c>
      <c r="I1708" s="431" t="e">
        <f>_xlfn.XLOOKUP(Tabla135[[#This Row],[Id Riesgo]],Tabla13[Id Riesgo],Tabla13[Probabilidad])</f>
        <v>#N/A</v>
      </c>
      <c r="J1708" s="431" t="str">
        <f>_xlfn.XLOOKUP(Tabla135[[#This Row],[Id Riesgo]],Tabla13[Id Riesgo],Tabla13[Porcentaje Impacto],"",1)</f>
        <v/>
      </c>
      <c r="K1708" s="311"/>
      <c r="L1708" s="314"/>
      <c r="M1708" s="314"/>
      <c r="N1708" s="314"/>
      <c r="O1708" s="295"/>
      <c r="P1708" s="314"/>
      <c r="Q1708" s="328" t="str">
        <f>_xlfn.TEXTJOIN(" ",TRUE,Tabla135[[#This Row],[Actividad - Acción ¿Qué?
Inicia con verbo]],Tabla135[[#This Row],[Complemento
(Observaciones o desviaciones)]])</f>
        <v/>
      </c>
      <c r="R1708" s="295"/>
      <c r="S1708" s="327" t="str">
        <f>_xlfn.XLOOKUP(Tabla135[[#This Row],[Tipo de control]],Tabla7[Tipo de control],Tabla7[Peso],"",1)</f>
        <v/>
      </c>
      <c r="T1708" s="290" t="str">
        <f>_xlfn.XLOOKUP(Tabla135[[#This Row],[Tipo de control]],Tabla7[Tipo de control],Tabla7[Afectación matriz],"",1)</f>
        <v/>
      </c>
      <c r="U1708" s="295"/>
      <c r="V1708" s="290" t="str">
        <f>_xlfn.XLOOKUP(Tabla135[[#This Row],[Implementación]],Tabla11[Implementación],Tabla11[Peso],"",1)</f>
        <v/>
      </c>
      <c r="W1708" s="295"/>
      <c r="X1708" s="295"/>
      <c r="Y1708" s="295"/>
      <c r="Z1708" s="295"/>
      <c r="AA1708" s="311" t="str">
        <f>IFERROR(Tabla135[[#This Row],[Peso del control]]+Tabla135[[#This Row],[Peso de la implementación]],"")</f>
        <v/>
      </c>
      <c r="AB1708" s="310" t="str" cm="1">
        <f t="array" ref="AB1708">IFERROR(IF(Tabla135[[#This Row],[Registro diligenciado]]=TRUE,_xlfn.IFS(AND(Tabla135[[#This Row],[No. de Control]]=1,Tabla135[[#This Row],[Desplazamiento en la Matriz]]="Probabilidad"),D1708-(D1708*Tabla135[[#This Row],[Valor del control]]),AND(Tabla135[[#This Row],[No. de Control]]&gt;1,Tabla135[[#This Row],[Desplazamiento en la Matriz]]="Probabilidad"),AB1707-(AB1707*Tabla135[[#This Row],[Valor del control]]),AND(Tabla135[[#This Row],[No. de Control]]=1,Tabla135[[#This Row],[Desplazamiento en la Matriz]]="Impacto"),D1708,AND(Tabla135[[#This Row],[No. de Control]]&gt;1,Tabla135[[#This Row],[Desplazamiento en la Matriz]]="Impacto"),AB1707),""),"")</f>
        <v/>
      </c>
      <c r="AC1708" s="310" t="str" cm="1">
        <f t="array" ref="AC1708">IFERROR(IF(Tabla135[[#This Row],[Registro diligenciado]]=TRUE,_xlfn.IFS(AND(Tabla135[[#This Row],[No. de Control]]=1,Tabla135[[#This Row],[Desplazamiento en la Matriz]]="Impacto"),E1708-(E1708*Tabla135[[#This Row],[Valor del control]]),AND(Tabla135[[#This Row],[No. de Control]]&gt;1,Tabla135[[#This Row],[Desplazamiento en la Matriz]]="Impacto"),AC1707-(AC1707*Tabla135[[#This Row],[Valor del control]]),AND(Tabla135[[#This Row],[No. de Control]]=1,Tabla135[[#This Row],[Desplazamiento en la Matriz]]="Probabilidad"),E1708,AND(Tabla135[[#This Row],[No. de Control]]&gt;1,Tabla135[[#This Row],[Desplazamiento en la Matriz]]="Probabilidad"),AC1707),""),"")</f>
        <v/>
      </c>
      <c r="AD1708" s="310">
        <f>IFERROR(_xlfn.MINIFS(Tabla135[Probabilidad residual],Tabla135[Id Riesgo],Tabla135[[#This Row],[Id Riesgo]]),"")</f>
        <v>0</v>
      </c>
      <c r="AE1708" s="310">
        <f>IFERROR(_xlfn.MINIFS(Tabla135[Impacto residual],Tabla135[Id Riesgo],Tabla135[[#This Row],[Id Riesgo]]),"")</f>
        <v>0</v>
      </c>
      <c r="AF1708" s="310" t="str" cm="1">
        <f t="array" ref="AF170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08" s="310" t="str" cm="1">
        <f t="array" ref="AG170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0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09" spans="6:34" ht="15" hidden="1" customHeight="1" x14ac:dyDescent="0.4">
      <c r="F1709" s="290"/>
      <c r="G1709" s="415" t="b">
        <f>_xlfn.XLOOKUP(F1709,Tabla13[Id Riesgo],Tabla13[Registro diligenciado],FALSE,1)</f>
        <v>0</v>
      </c>
      <c r="H1709" s="431" t="str">
        <f>IF(G1709,_xlfn.XLOOKUP(F1709,Tabla6[Id Riesgo],Tabla6[DESCRIPCIÓN DEL RIESGO],FALSE,1),"")</f>
        <v/>
      </c>
      <c r="I1709" s="431" t="e">
        <f>_xlfn.XLOOKUP(Tabla135[[#This Row],[Id Riesgo]],Tabla13[Id Riesgo],Tabla13[Probabilidad])</f>
        <v>#N/A</v>
      </c>
      <c r="J1709" s="431" t="str">
        <f>_xlfn.XLOOKUP(Tabla135[[#This Row],[Id Riesgo]],Tabla13[Id Riesgo],Tabla13[Porcentaje Impacto],"",1)</f>
        <v/>
      </c>
      <c r="K1709" s="311"/>
      <c r="L1709" s="314"/>
      <c r="M1709" s="314"/>
      <c r="N1709" s="314"/>
      <c r="O1709" s="295"/>
      <c r="P1709" s="314"/>
      <c r="Q1709" s="328" t="str">
        <f>_xlfn.TEXTJOIN(" ",TRUE,Tabla135[[#This Row],[Actividad - Acción ¿Qué?
Inicia con verbo]],Tabla135[[#This Row],[Complemento
(Observaciones o desviaciones)]])</f>
        <v/>
      </c>
      <c r="R1709" s="295"/>
      <c r="S1709" s="327" t="str">
        <f>_xlfn.XLOOKUP(Tabla135[[#This Row],[Tipo de control]],Tabla7[Tipo de control],Tabla7[Peso],"",1)</f>
        <v/>
      </c>
      <c r="T1709" s="290" t="str">
        <f>_xlfn.XLOOKUP(Tabla135[[#This Row],[Tipo de control]],Tabla7[Tipo de control],Tabla7[Afectación matriz],"",1)</f>
        <v/>
      </c>
      <c r="U1709" s="295"/>
      <c r="V1709" s="290" t="str">
        <f>_xlfn.XLOOKUP(Tabla135[[#This Row],[Implementación]],Tabla11[Implementación],Tabla11[Peso],"",1)</f>
        <v/>
      </c>
      <c r="W1709" s="295"/>
      <c r="X1709" s="295"/>
      <c r="Y1709" s="295"/>
      <c r="Z1709" s="295"/>
      <c r="AA1709" s="311" t="str">
        <f>IFERROR(Tabla135[[#This Row],[Peso del control]]+Tabla135[[#This Row],[Peso de la implementación]],"")</f>
        <v/>
      </c>
      <c r="AB1709" s="310" t="str" cm="1">
        <f t="array" ref="AB1709">IFERROR(IF(Tabla135[[#This Row],[Registro diligenciado]]=TRUE,_xlfn.IFS(AND(Tabla135[[#This Row],[No. de Control]]=1,Tabla135[[#This Row],[Desplazamiento en la Matriz]]="Probabilidad"),D1709-(D1709*Tabla135[[#This Row],[Valor del control]]),AND(Tabla135[[#This Row],[No. de Control]]&gt;1,Tabla135[[#This Row],[Desplazamiento en la Matriz]]="Probabilidad"),AB1708-(AB1708*Tabla135[[#This Row],[Valor del control]]),AND(Tabla135[[#This Row],[No. de Control]]=1,Tabla135[[#This Row],[Desplazamiento en la Matriz]]="Impacto"),D1709,AND(Tabla135[[#This Row],[No. de Control]]&gt;1,Tabla135[[#This Row],[Desplazamiento en la Matriz]]="Impacto"),AB1708),""),"")</f>
        <v/>
      </c>
      <c r="AC1709" s="310" t="str" cm="1">
        <f t="array" ref="AC1709">IFERROR(IF(Tabla135[[#This Row],[Registro diligenciado]]=TRUE,_xlfn.IFS(AND(Tabla135[[#This Row],[No. de Control]]=1,Tabla135[[#This Row],[Desplazamiento en la Matriz]]="Impacto"),E1709-(E1709*Tabla135[[#This Row],[Valor del control]]),AND(Tabla135[[#This Row],[No. de Control]]&gt;1,Tabla135[[#This Row],[Desplazamiento en la Matriz]]="Impacto"),AC1708-(AC1708*Tabla135[[#This Row],[Valor del control]]),AND(Tabla135[[#This Row],[No. de Control]]=1,Tabla135[[#This Row],[Desplazamiento en la Matriz]]="Probabilidad"),E1709,AND(Tabla135[[#This Row],[No. de Control]]&gt;1,Tabla135[[#This Row],[Desplazamiento en la Matriz]]="Probabilidad"),AC1708),""),"")</f>
        <v/>
      </c>
      <c r="AD1709" s="310">
        <f>IFERROR(_xlfn.MINIFS(Tabla135[Probabilidad residual],Tabla135[Id Riesgo],Tabla135[[#This Row],[Id Riesgo]]),"")</f>
        <v>0</v>
      </c>
      <c r="AE1709" s="310">
        <f>IFERROR(_xlfn.MINIFS(Tabla135[Impacto residual],Tabla135[Id Riesgo],Tabla135[[#This Row],[Id Riesgo]]),"")</f>
        <v>0</v>
      </c>
      <c r="AF1709" s="310" t="str" cm="1">
        <f t="array" ref="AF170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09" s="310" t="str" cm="1">
        <f t="array" ref="AG170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0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10" spans="6:34" ht="15" hidden="1" customHeight="1" x14ac:dyDescent="0.4">
      <c r="F1710" s="290"/>
      <c r="G1710" s="415" t="b">
        <f>_xlfn.XLOOKUP(F1710,Tabla13[Id Riesgo],Tabla13[Registro diligenciado],FALSE,1)</f>
        <v>0</v>
      </c>
      <c r="H1710" s="431" t="str">
        <f>IF(G1710,_xlfn.XLOOKUP(F1710,Tabla6[Id Riesgo],Tabla6[DESCRIPCIÓN DEL RIESGO],FALSE,1),"")</f>
        <v/>
      </c>
      <c r="I1710" s="431" t="e">
        <f>_xlfn.XLOOKUP(Tabla135[[#This Row],[Id Riesgo]],Tabla13[Id Riesgo],Tabla13[Probabilidad])</f>
        <v>#N/A</v>
      </c>
      <c r="J1710" s="431" t="str">
        <f>_xlfn.XLOOKUP(Tabla135[[#This Row],[Id Riesgo]],Tabla13[Id Riesgo],Tabla13[Porcentaje Impacto],"",1)</f>
        <v/>
      </c>
      <c r="K1710" s="311"/>
      <c r="L1710" s="314"/>
      <c r="M1710" s="314"/>
      <c r="N1710" s="314"/>
      <c r="O1710" s="295"/>
      <c r="P1710" s="314"/>
      <c r="Q1710" s="328" t="str">
        <f>_xlfn.TEXTJOIN(" ",TRUE,Tabla135[[#This Row],[Actividad - Acción ¿Qué?
Inicia con verbo]],Tabla135[[#This Row],[Complemento
(Observaciones o desviaciones)]])</f>
        <v/>
      </c>
      <c r="R1710" s="295"/>
      <c r="S1710" s="327" t="str">
        <f>_xlfn.XLOOKUP(Tabla135[[#This Row],[Tipo de control]],Tabla7[Tipo de control],Tabla7[Peso],"",1)</f>
        <v/>
      </c>
      <c r="T1710" s="290" t="str">
        <f>_xlfn.XLOOKUP(Tabla135[[#This Row],[Tipo de control]],Tabla7[Tipo de control],Tabla7[Afectación matriz],"",1)</f>
        <v/>
      </c>
      <c r="U1710" s="295"/>
      <c r="V1710" s="290" t="str">
        <f>_xlfn.XLOOKUP(Tabla135[[#This Row],[Implementación]],Tabla11[Implementación],Tabla11[Peso],"",1)</f>
        <v/>
      </c>
      <c r="W1710" s="295"/>
      <c r="X1710" s="295"/>
      <c r="Y1710" s="295"/>
      <c r="Z1710" s="295"/>
      <c r="AA1710" s="311" t="str">
        <f>IFERROR(Tabla135[[#This Row],[Peso del control]]+Tabla135[[#This Row],[Peso de la implementación]],"")</f>
        <v/>
      </c>
      <c r="AB1710" s="310" t="str" cm="1">
        <f t="array" ref="AB1710">IFERROR(IF(Tabla135[[#This Row],[Registro diligenciado]]=TRUE,_xlfn.IFS(AND(Tabla135[[#This Row],[No. de Control]]=1,Tabla135[[#This Row],[Desplazamiento en la Matriz]]="Probabilidad"),D1710-(D1710*Tabla135[[#This Row],[Valor del control]]),AND(Tabla135[[#This Row],[No. de Control]]&gt;1,Tabla135[[#This Row],[Desplazamiento en la Matriz]]="Probabilidad"),AB1709-(AB1709*Tabla135[[#This Row],[Valor del control]]),AND(Tabla135[[#This Row],[No. de Control]]=1,Tabla135[[#This Row],[Desplazamiento en la Matriz]]="Impacto"),D1710,AND(Tabla135[[#This Row],[No. de Control]]&gt;1,Tabla135[[#This Row],[Desplazamiento en la Matriz]]="Impacto"),AB1709),""),"")</f>
        <v/>
      </c>
      <c r="AC1710" s="310" t="str" cm="1">
        <f t="array" ref="AC1710">IFERROR(IF(Tabla135[[#This Row],[Registro diligenciado]]=TRUE,_xlfn.IFS(AND(Tabla135[[#This Row],[No. de Control]]=1,Tabla135[[#This Row],[Desplazamiento en la Matriz]]="Impacto"),E1710-(E1710*Tabla135[[#This Row],[Valor del control]]),AND(Tabla135[[#This Row],[No. de Control]]&gt;1,Tabla135[[#This Row],[Desplazamiento en la Matriz]]="Impacto"),AC1709-(AC1709*Tabla135[[#This Row],[Valor del control]]),AND(Tabla135[[#This Row],[No. de Control]]=1,Tabla135[[#This Row],[Desplazamiento en la Matriz]]="Probabilidad"),E1710,AND(Tabla135[[#This Row],[No. de Control]]&gt;1,Tabla135[[#This Row],[Desplazamiento en la Matriz]]="Probabilidad"),AC1709),""),"")</f>
        <v/>
      </c>
      <c r="AD1710" s="310">
        <f>IFERROR(_xlfn.MINIFS(Tabla135[Probabilidad residual],Tabla135[Id Riesgo],Tabla135[[#This Row],[Id Riesgo]]),"")</f>
        <v>0</v>
      </c>
      <c r="AE1710" s="310">
        <f>IFERROR(_xlfn.MINIFS(Tabla135[Impacto residual],Tabla135[Id Riesgo],Tabla135[[#This Row],[Id Riesgo]]),"")</f>
        <v>0</v>
      </c>
      <c r="AF1710" s="310" t="str" cm="1">
        <f t="array" ref="AF171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10" s="310" t="str" cm="1">
        <f t="array" ref="AG171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1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11" spans="6:34" ht="15" hidden="1" customHeight="1" x14ac:dyDescent="0.4">
      <c r="F1711" s="290"/>
      <c r="G1711" s="415" t="b">
        <f>_xlfn.XLOOKUP(F1711,Tabla13[Id Riesgo],Tabla13[Registro diligenciado],FALSE,1)</f>
        <v>0</v>
      </c>
      <c r="H1711" s="431" t="str">
        <f>IF(G1711,_xlfn.XLOOKUP(F1711,Tabla6[Id Riesgo],Tabla6[DESCRIPCIÓN DEL RIESGO],FALSE,1),"")</f>
        <v/>
      </c>
      <c r="I1711" s="431" t="e">
        <f>_xlfn.XLOOKUP(Tabla135[[#This Row],[Id Riesgo]],Tabla13[Id Riesgo],Tabla13[Probabilidad])</f>
        <v>#N/A</v>
      </c>
      <c r="J1711" s="431" t="str">
        <f>_xlfn.XLOOKUP(Tabla135[[#This Row],[Id Riesgo]],Tabla13[Id Riesgo],Tabla13[Porcentaje Impacto],"",1)</f>
        <v/>
      </c>
      <c r="K1711" s="311"/>
      <c r="L1711" s="314"/>
      <c r="M1711" s="314"/>
      <c r="N1711" s="314"/>
      <c r="O1711" s="295"/>
      <c r="P1711" s="314"/>
      <c r="Q1711" s="328" t="str">
        <f>_xlfn.TEXTJOIN(" ",TRUE,Tabla135[[#This Row],[Actividad - Acción ¿Qué?
Inicia con verbo]],Tabla135[[#This Row],[Complemento
(Observaciones o desviaciones)]])</f>
        <v/>
      </c>
      <c r="R1711" s="295"/>
      <c r="S1711" s="327" t="str">
        <f>_xlfn.XLOOKUP(Tabla135[[#This Row],[Tipo de control]],Tabla7[Tipo de control],Tabla7[Peso],"",1)</f>
        <v/>
      </c>
      <c r="T1711" s="290" t="str">
        <f>_xlfn.XLOOKUP(Tabla135[[#This Row],[Tipo de control]],Tabla7[Tipo de control],Tabla7[Afectación matriz],"",1)</f>
        <v/>
      </c>
      <c r="U1711" s="295"/>
      <c r="V1711" s="290" t="str">
        <f>_xlfn.XLOOKUP(Tabla135[[#This Row],[Implementación]],Tabla11[Implementación],Tabla11[Peso],"",1)</f>
        <v/>
      </c>
      <c r="W1711" s="295"/>
      <c r="X1711" s="295"/>
      <c r="Y1711" s="295"/>
      <c r="Z1711" s="295"/>
      <c r="AA1711" s="311" t="str">
        <f>IFERROR(Tabla135[[#This Row],[Peso del control]]+Tabla135[[#This Row],[Peso de la implementación]],"")</f>
        <v/>
      </c>
      <c r="AB1711" s="310" t="str" cm="1">
        <f t="array" ref="AB1711">IFERROR(IF(Tabla135[[#This Row],[Registro diligenciado]]=TRUE,_xlfn.IFS(AND(Tabla135[[#This Row],[No. de Control]]=1,Tabla135[[#This Row],[Desplazamiento en la Matriz]]="Probabilidad"),D1711-(D1711*Tabla135[[#This Row],[Valor del control]]),AND(Tabla135[[#This Row],[No. de Control]]&gt;1,Tabla135[[#This Row],[Desplazamiento en la Matriz]]="Probabilidad"),AB1710-(AB1710*Tabla135[[#This Row],[Valor del control]]),AND(Tabla135[[#This Row],[No. de Control]]=1,Tabla135[[#This Row],[Desplazamiento en la Matriz]]="Impacto"),D1711,AND(Tabla135[[#This Row],[No. de Control]]&gt;1,Tabla135[[#This Row],[Desplazamiento en la Matriz]]="Impacto"),AB1710),""),"")</f>
        <v/>
      </c>
      <c r="AC1711" s="310" t="str" cm="1">
        <f t="array" ref="AC1711">IFERROR(IF(Tabla135[[#This Row],[Registro diligenciado]]=TRUE,_xlfn.IFS(AND(Tabla135[[#This Row],[No. de Control]]=1,Tabla135[[#This Row],[Desplazamiento en la Matriz]]="Impacto"),E1711-(E1711*Tabla135[[#This Row],[Valor del control]]),AND(Tabla135[[#This Row],[No. de Control]]&gt;1,Tabla135[[#This Row],[Desplazamiento en la Matriz]]="Impacto"),AC1710-(AC1710*Tabla135[[#This Row],[Valor del control]]),AND(Tabla135[[#This Row],[No. de Control]]=1,Tabla135[[#This Row],[Desplazamiento en la Matriz]]="Probabilidad"),E1711,AND(Tabla135[[#This Row],[No. de Control]]&gt;1,Tabla135[[#This Row],[Desplazamiento en la Matriz]]="Probabilidad"),AC1710),""),"")</f>
        <v/>
      </c>
      <c r="AD1711" s="310">
        <f>IFERROR(_xlfn.MINIFS(Tabla135[Probabilidad residual],Tabla135[Id Riesgo],Tabla135[[#This Row],[Id Riesgo]]),"")</f>
        <v>0</v>
      </c>
      <c r="AE1711" s="310">
        <f>IFERROR(_xlfn.MINIFS(Tabla135[Impacto residual],Tabla135[Id Riesgo],Tabla135[[#This Row],[Id Riesgo]]),"")</f>
        <v>0</v>
      </c>
      <c r="AF1711" s="310" t="str" cm="1">
        <f t="array" ref="AF171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11" s="310" t="str" cm="1">
        <f t="array" ref="AG171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1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12" spans="6:34" ht="15" hidden="1" customHeight="1" x14ac:dyDescent="0.4">
      <c r="F1712" s="290"/>
      <c r="G1712" s="415" t="b">
        <f>_xlfn.XLOOKUP(F1712,Tabla13[Id Riesgo],Tabla13[Registro diligenciado],FALSE,1)</f>
        <v>0</v>
      </c>
      <c r="H1712" s="431" t="str">
        <f>IF(G1712,_xlfn.XLOOKUP(F1712,Tabla6[Id Riesgo],Tabla6[DESCRIPCIÓN DEL RIESGO],FALSE,1),"")</f>
        <v/>
      </c>
      <c r="I1712" s="431" t="e">
        <f>_xlfn.XLOOKUP(Tabla135[[#This Row],[Id Riesgo]],Tabla13[Id Riesgo],Tabla13[Probabilidad])</f>
        <v>#N/A</v>
      </c>
      <c r="J1712" s="431" t="str">
        <f>_xlfn.XLOOKUP(Tabla135[[#This Row],[Id Riesgo]],Tabla13[Id Riesgo],Tabla13[Porcentaje Impacto],"",1)</f>
        <v/>
      </c>
      <c r="K1712" s="311"/>
      <c r="L1712" s="314"/>
      <c r="M1712" s="314"/>
      <c r="N1712" s="314"/>
      <c r="O1712" s="295"/>
      <c r="P1712" s="314"/>
      <c r="Q1712" s="328" t="str">
        <f>_xlfn.TEXTJOIN(" ",TRUE,Tabla135[[#This Row],[Actividad - Acción ¿Qué?
Inicia con verbo]],Tabla135[[#This Row],[Complemento
(Observaciones o desviaciones)]])</f>
        <v/>
      </c>
      <c r="R1712" s="295"/>
      <c r="S1712" s="327" t="str">
        <f>_xlfn.XLOOKUP(Tabla135[[#This Row],[Tipo de control]],Tabla7[Tipo de control],Tabla7[Peso],"",1)</f>
        <v/>
      </c>
      <c r="T1712" s="290" t="str">
        <f>_xlfn.XLOOKUP(Tabla135[[#This Row],[Tipo de control]],Tabla7[Tipo de control],Tabla7[Afectación matriz],"",1)</f>
        <v/>
      </c>
      <c r="U1712" s="295"/>
      <c r="V1712" s="290" t="str">
        <f>_xlfn.XLOOKUP(Tabla135[[#This Row],[Implementación]],Tabla11[Implementación],Tabla11[Peso],"",1)</f>
        <v/>
      </c>
      <c r="W1712" s="295"/>
      <c r="X1712" s="295"/>
      <c r="Y1712" s="295"/>
      <c r="Z1712" s="295"/>
      <c r="AA1712" s="311" t="str">
        <f>IFERROR(Tabla135[[#This Row],[Peso del control]]+Tabla135[[#This Row],[Peso de la implementación]],"")</f>
        <v/>
      </c>
      <c r="AB1712" s="310" t="str" cm="1">
        <f t="array" ref="AB1712">IFERROR(IF(Tabla135[[#This Row],[Registro diligenciado]]=TRUE,_xlfn.IFS(AND(Tabla135[[#This Row],[No. de Control]]=1,Tabla135[[#This Row],[Desplazamiento en la Matriz]]="Probabilidad"),D1712-(D1712*Tabla135[[#This Row],[Valor del control]]),AND(Tabla135[[#This Row],[No. de Control]]&gt;1,Tabla135[[#This Row],[Desplazamiento en la Matriz]]="Probabilidad"),AB1711-(AB1711*Tabla135[[#This Row],[Valor del control]]),AND(Tabla135[[#This Row],[No. de Control]]=1,Tabla135[[#This Row],[Desplazamiento en la Matriz]]="Impacto"),D1712,AND(Tabla135[[#This Row],[No. de Control]]&gt;1,Tabla135[[#This Row],[Desplazamiento en la Matriz]]="Impacto"),AB1711),""),"")</f>
        <v/>
      </c>
      <c r="AC1712" s="310" t="str" cm="1">
        <f t="array" ref="AC1712">IFERROR(IF(Tabla135[[#This Row],[Registro diligenciado]]=TRUE,_xlfn.IFS(AND(Tabla135[[#This Row],[No. de Control]]=1,Tabla135[[#This Row],[Desplazamiento en la Matriz]]="Impacto"),E1712-(E1712*Tabla135[[#This Row],[Valor del control]]),AND(Tabla135[[#This Row],[No. de Control]]&gt;1,Tabla135[[#This Row],[Desplazamiento en la Matriz]]="Impacto"),AC1711-(AC1711*Tabla135[[#This Row],[Valor del control]]),AND(Tabla135[[#This Row],[No. de Control]]=1,Tabla135[[#This Row],[Desplazamiento en la Matriz]]="Probabilidad"),E1712,AND(Tabla135[[#This Row],[No. de Control]]&gt;1,Tabla135[[#This Row],[Desplazamiento en la Matriz]]="Probabilidad"),AC1711),""),"")</f>
        <v/>
      </c>
      <c r="AD1712" s="310">
        <f>IFERROR(_xlfn.MINIFS(Tabla135[Probabilidad residual],Tabla135[Id Riesgo],Tabla135[[#This Row],[Id Riesgo]]),"")</f>
        <v>0</v>
      </c>
      <c r="AE1712" s="310">
        <f>IFERROR(_xlfn.MINIFS(Tabla135[Impacto residual],Tabla135[Id Riesgo],Tabla135[[#This Row],[Id Riesgo]]),"")</f>
        <v>0</v>
      </c>
      <c r="AF1712" s="310" t="str" cm="1">
        <f t="array" ref="AF171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12" s="310" t="str" cm="1">
        <f t="array" ref="AG171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1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13" spans="6:34" ht="15" hidden="1" customHeight="1" x14ac:dyDescent="0.4">
      <c r="F1713" s="290"/>
      <c r="G1713" s="415" t="b">
        <f>_xlfn.XLOOKUP(F1713,Tabla13[Id Riesgo],Tabla13[Registro diligenciado],FALSE,1)</f>
        <v>0</v>
      </c>
      <c r="H1713" s="431" t="str">
        <f>IF(G1713,_xlfn.XLOOKUP(F1713,Tabla6[Id Riesgo],Tabla6[DESCRIPCIÓN DEL RIESGO],FALSE,1),"")</f>
        <v/>
      </c>
      <c r="I1713" s="431" t="e">
        <f>_xlfn.XLOOKUP(Tabla135[[#This Row],[Id Riesgo]],Tabla13[Id Riesgo],Tabla13[Probabilidad])</f>
        <v>#N/A</v>
      </c>
      <c r="J1713" s="431" t="str">
        <f>_xlfn.XLOOKUP(Tabla135[[#This Row],[Id Riesgo]],Tabla13[Id Riesgo],Tabla13[Porcentaje Impacto],"",1)</f>
        <v/>
      </c>
      <c r="K1713" s="311"/>
      <c r="L1713" s="314"/>
      <c r="M1713" s="314"/>
      <c r="N1713" s="314"/>
      <c r="O1713" s="295"/>
      <c r="P1713" s="314"/>
      <c r="Q1713" s="328" t="str">
        <f>_xlfn.TEXTJOIN(" ",TRUE,Tabla135[[#This Row],[Actividad - Acción ¿Qué?
Inicia con verbo]],Tabla135[[#This Row],[Complemento
(Observaciones o desviaciones)]])</f>
        <v/>
      </c>
      <c r="R1713" s="295"/>
      <c r="S1713" s="327" t="str">
        <f>_xlfn.XLOOKUP(Tabla135[[#This Row],[Tipo de control]],Tabla7[Tipo de control],Tabla7[Peso],"",1)</f>
        <v/>
      </c>
      <c r="T1713" s="290" t="str">
        <f>_xlfn.XLOOKUP(Tabla135[[#This Row],[Tipo de control]],Tabla7[Tipo de control],Tabla7[Afectación matriz],"",1)</f>
        <v/>
      </c>
      <c r="U1713" s="295"/>
      <c r="V1713" s="290" t="str">
        <f>_xlfn.XLOOKUP(Tabla135[[#This Row],[Implementación]],Tabla11[Implementación],Tabla11[Peso],"",1)</f>
        <v/>
      </c>
      <c r="W1713" s="295"/>
      <c r="X1713" s="295"/>
      <c r="Y1713" s="295"/>
      <c r="Z1713" s="295"/>
      <c r="AA1713" s="311" t="str">
        <f>IFERROR(Tabla135[[#This Row],[Peso del control]]+Tabla135[[#This Row],[Peso de la implementación]],"")</f>
        <v/>
      </c>
      <c r="AB1713" s="310" t="str" cm="1">
        <f t="array" ref="AB1713">IFERROR(IF(Tabla135[[#This Row],[Registro diligenciado]]=TRUE,_xlfn.IFS(AND(Tabla135[[#This Row],[No. de Control]]=1,Tabla135[[#This Row],[Desplazamiento en la Matriz]]="Probabilidad"),D1713-(D1713*Tabla135[[#This Row],[Valor del control]]),AND(Tabla135[[#This Row],[No. de Control]]&gt;1,Tabla135[[#This Row],[Desplazamiento en la Matriz]]="Probabilidad"),AB1712-(AB1712*Tabla135[[#This Row],[Valor del control]]),AND(Tabla135[[#This Row],[No. de Control]]=1,Tabla135[[#This Row],[Desplazamiento en la Matriz]]="Impacto"),D1713,AND(Tabla135[[#This Row],[No. de Control]]&gt;1,Tabla135[[#This Row],[Desplazamiento en la Matriz]]="Impacto"),AB1712),""),"")</f>
        <v/>
      </c>
      <c r="AC1713" s="310" t="str" cm="1">
        <f t="array" ref="AC1713">IFERROR(IF(Tabla135[[#This Row],[Registro diligenciado]]=TRUE,_xlfn.IFS(AND(Tabla135[[#This Row],[No. de Control]]=1,Tabla135[[#This Row],[Desplazamiento en la Matriz]]="Impacto"),E1713-(E1713*Tabla135[[#This Row],[Valor del control]]),AND(Tabla135[[#This Row],[No. de Control]]&gt;1,Tabla135[[#This Row],[Desplazamiento en la Matriz]]="Impacto"),AC1712-(AC1712*Tabla135[[#This Row],[Valor del control]]),AND(Tabla135[[#This Row],[No. de Control]]=1,Tabla135[[#This Row],[Desplazamiento en la Matriz]]="Probabilidad"),E1713,AND(Tabla135[[#This Row],[No. de Control]]&gt;1,Tabla135[[#This Row],[Desplazamiento en la Matriz]]="Probabilidad"),AC1712),""),"")</f>
        <v/>
      </c>
      <c r="AD1713" s="310">
        <f>IFERROR(_xlfn.MINIFS(Tabla135[Probabilidad residual],Tabla135[Id Riesgo],Tabla135[[#This Row],[Id Riesgo]]),"")</f>
        <v>0</v>
      </c>
      <c r="AE1713" s="310">
        <f>IFERROR(_xlfn.MINIFS(Tabla135[Impacto residual],Tabla135[Id Riesgo],Tabla135[[#This Row],[Id Riesgo]]),"")</f>
        <v>0</v>
      </c>
      <c r="AF1713" s="310" t="str" cm="1">
        <f t="array" ref="AF171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13" s="310" t="str" cm="1">
        <f t="array" ref="AG171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1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14" spans="6:34" ht="15" hidden="1" customHeight="1" x14ac:dyDescent="0.4">
      <c r="F1714" s="290"/>
      <c r="G1714" s="415" t="b">
        <f>_xlfn.XLOOKUP(F1714,Tabla13[Id Riesgo],Tabla13[Registro diligenciado],FALSE,1)</f>
        <v>0</v>
      </c>
      <c r="H1714" s="431" t="str">
        <f>IF(G1714,_xlfn.XLOOKUP(F1714,Tabla6[Id Riesgo],Tabla6[DESCRIPCIÓN DEL RIESGO],FALSE,1),"")</f>
        <v/>
      </c>
      <c r="I1714" s="431" t="e">
        <f>_xlfn.XLOOKUP(Tabla135[[#This Row],[Id Riesgo]],Tabla13[Id Riesgo],Tabla13[Probabilidad])</f>
        <v>#N/A</v>
      </c>
      <c r="J1714" s="431" t="str">
        <f>_xlfn.XLOOKUP(Tabla135[[#This Row],[Id Riesgo]],Tabla13[Id Riesgo],Tabla13[Porcentaje Impacto],"",1)</f>
        <v/>
      </c>
      <c r="K1714" s="311"/>
      <c r="L1714" s="314"/>
      <c r="M1714" s="314"/>
      <c r="N1714" s="314"/>
      <c r="O1714" s="295"/>
      <c r="P1714" s="314"/>
      <c r="Q1714" s="328" t="str">
        <f>_xlfn.TEXTJOIN(" ",TRUE,Tabla135[[#This Row],[Actividad - Acción ¿Qué?
Inicia con verbo]],Tabla135[[#This Row],[Complemento
(Observaciones o desviaciones)]])</f>
        <v/>
      </c>
      <c r="R1714" s="295"/>
      <c r="S1714" s="327" t="str">
        <f>_xlfn.XLOOKUP(Tabla135[[#This Row],[Tipo de control]],Tabla7[Tipo de control],Tabla7[Peso],"",1)</f>
        <v/>
      </c>
      <c r="T1714" s="290" t="str">
        <f>_xlfn.XLOOKUP(Tabla135[[#This Row],[Tipo de control]],Tabla7[Tipo de control],Tabla7[Afectación matriz],"",1)</f>
        <v/>
      </c>
      <c r="U1714" s="295"/>
      <c r="V1714" s="290" t="str">
        <f>_xlfn.XLOOKUP(Tabla135[[#This Row],[Implementación]],Tabla11[Implementación],Tabla11[Peso],"",1)</f>
        <v/>
      </c>
      <c r="W1714" s="295"/>
      <c r="X1714" s="295"/>
      <c r="Y1714" s="295"/>
      <c r="Z1714" s="295"/>
      <c r="AA1714" s="311" t="str">
        <f>IFERROR(Tabla135[[#This Row],[Peso del control]]+Tabla135[[#This Row],[Peso de la implementación]],"")</f>
        <v/>
      </c>
      <c r="AB1714" s="310" t="str" cm="1">
        <f t="array" ref="AB1714">IFERROR(IF(Tabla135[[#This Row],[Registro diligenciado]]=TRUE,_xlfn.IFS(AND(Tabla135[[#This Row],[No. de Control]]=1,Tabla135[[#This Row],[Desplazamiento en la Matriz]]="Probabilidad"),D1714-(D1714*Tabla135[[#This Row],[Valor del control]]),AND(Tabla135[[#This Row],[No. de Control]]&gt;1,Tabla135[[#This Row],[Desplazamiento en la Matriz]]="Probabilidad"),AB1713-(AB1713*Tabla135[[#This Row],[Valor del control]]),AND(Tabla135[[#This Row],[No. de Control]]=1,Tabla135[[#This Row],[Desplazamiento en la Matriz]]="Impacto"),D1714,AND(Tabla135[[#This Row],[No. de Control]]&gt;1,Tabla135[[#This Row],[Desplazamiento en la Matriz]]="Impacto"),AB1713),""),"")</f>
        <v/>
      </c>
      <c r="AC1714" s="310" t="str" cm="1">
        <f t="array" ref="AC1714">IFERROR(IF(Tabla135[[#This Row],[Registro diligenciado]]=TRUE,_xlfn.IFS(AND(Tabla135[[#This Row],[No. de Control]]=1,Tabla135[[#This Row],[Desplazamiento en la Matriz]]="Impacto"),E1714-(E1714*Tabla135[[#This Row],[Valor del control]]),AND(Tabla135[[#This Row],[No. de Control]]&gt;1,Tabla135[[#This Row],[Desplazamiento en la Matriz]]="Impacto"),AC1713-(AC1713*Tabla135[[#This Row],[Valor del control]]),AND(Tabla135[[#This Row],[No. de Control]]=1,Tabla135[[#This Row],[Desplazamiento en la Matriz]]="Probabilidad"),E1714,AND(Tabla135[[#This Row],[No. de Control]]&gt;1,Tabla135[[#This Row],[Desplazamiento en la Matriz]]="Probabilidad"),AC1713),""),"")</f>
        <v/>
      </c>
      <c r="AD1714" s="310">
        <f>IFERROR(_xlfn.MINIFS(Tabla135[Probabilidad residual],Tabla135[Id Riesgo],Tabla135[[#This Row],[Id Riesgo]]),"")</f>
        <v>0</v>
      </c>
      <c r="AE1714" s="310">
        <f>IFERROR(_xlfn.MINIFS(Tabla135[Impacto residual],Tabla135[Id Riesgo],Tabla135[[#This Row],[Id Riesgo]]),"")</f>
        <v>0</v>
      </c>
      <c r="AF1714" s="310" t="str" cm="1">
        <f t="array" ref="AF171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14" s="310" t="str" cm="1">
        <f t="array" ref="AG171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1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15" spans="6:34" ht="15" hidden="1" customHeight="1" x14ac:dyDescent="0.4">
      <c r="F1715" s="290"/>
      <c r="G1715" s="415" t="b">
        <f>_xlfn.XLOOKUP(F1715,Tabla13[Id Riesgo],Tabla13[Registro diligenciado],FALSE,1)</f>
        <v>0</v>
      </c>
      <c r="H1715" s="431" t="str">
        <f>IF(G1715,_xlfn.XLOOKUP(F1715,Tabla6[Id Riesgo],Tabla6[DESCRIPCIÓN DEL RIESGO],FALSE,1),"")</f>
        <v/>
      </c>
      <c r="I1715" s="431" t="e">
        <f>_xlfn.XLOOKUP(Tabla135[[#This Row],[Id Riesgo]],Tabla13[Id Riesgo],Tabla13[Probabilidad])</f>
        <v>#N/A</v>
      </c>
      <c r="J1715" s="431" t="str">
        <f>_xlfn.XLOOKUP(Tabla135[[#This Row],[Id Riesgo]],Tabla13[Id Riesgo],Tabla13[Porcentaje Impacto],"",1)</f>
        <v/>
      </c>
      <c r="K1715" s="311"/>
      <c r="L1715" s="314"/>
      <c r="M1715" s="314"/>
      <c r="N1715" s="314"/>
      <c r="O1715" s="295"/>
      <c r="P1715" s="314"/>
      <c r="Q1715" s="328" t="str">
        <f>_xlfn.TEXTJOIN(" ",TRUE,Tabla135[[#This Row],[Actividad - Acción ¿Qué?
Inicia con verbo]],Tabla135[[#This Row],[Complemento
(Observaciones o desviaciones)]])</f>
        <v/>
      </c>
      <c r="R1715" s="295"/>
      <c r="S1715" s="327" t="str">
        <f>_xlfn.XLOOKUP(Tabla135[[#This Row],[Tipo de control]],Tabla7[Tipo de control],Tabla7[Peso],"",1)</f>
        <v/>
      </c>
      <c r="T1715" s="290" t="str">
        <f>_xlfn.XLOOKUP(Tabla135[[#This Row],[Tipo de control]],Tabla7[Tipo de control],Tabla7[Afectación matriz],"",1)</f>
        <v/>
      </c>
      <c r="U1715" s="295"/>
      <c r="V1715" s="290" t="str">
        <f>_xlfn.XLOOKUP(Tabla135[[#This Row],[Implementación]],Tabla11[Implementación],Tabla11[Peso],"",1)</f>
        <v/>
      </c>
      <c r="W1715" s="295"/>
      <c r="X1715" s="295"/>
      <c r="Y1715" s="295"/>
      <c r="Z1715" s="295"/>
      <c r="AA1715" s="311" t="str">
        <f>IFERROR(Tabla135[[#This Row],[Peso del control]]+Tabla135[[#This Row],[Peso de la implementación]],"")</f>
        <v/>
      </c>
      <c r="AB1715" s="310" t="str" cm="1">
        <f t="array" ref="AB1715">IFERROR(IF(Tabla135[[#This Row],[Registro diligenciado]]=TRUE,_xlfn.IFS(AND(Tabla135[[#This Row],[No. de Control]]=1,Tabla135[[#This Row],[Desplazamiento en la Matriz]]="Probabilidad"),D1715-(D1715*Tabla135[[#This Row],[Valor del control]]),AND(Tabla135[[#This Row],[No. de Control]]&gt;1,Tabla135[[#This Row],[Desplazamiento en la Matriz]]="Probabilidad"),AB1714-(AB1714*Tabla135[[#This Row],[Valor del control]]),AND(Tabla135[[#This Row],[No. de Control]]=1,Tabla135[[#This Row],[Desplazamiento en la Matriz]]="Impacto"),D1715,AND(Tabla135[[#This Row],[No. de Control]]&gt;1,Tabla135[[#This Row],[Desplazamiento en la Matriz]]="Impacto"),AB1714),""),"")</f>
        <v/>
      </c>
      <c r="AC1715" s="310" t="str" cm="1">
        <f t="array" ref="AC1715">IFERROR(IF(Tabla135[[#This Row],[Registro diligenciado]]=TRUE,_xlfn.IFS(AND(Tabla135[[#This Row],[No. de Control]]=1,Tabla135[[#This Row],[Desplazamiento en la Matriz]]="Impacto"),E1715-(E1715*Tabla135[[#This Row],[Valor del control]]),AND(Tabla135[[#This Row],[No. de Control]]&gt;1,Tabla135[[#This Row],[Desplazamiento en la Matriz]]="Impacto"),AC1714-(AC1714*Tabla135[[#This Row],[Valor del control]]),AND(Tabla135[[#This Row],[No. de Control]]=1,Tabla135[[#This Row],[Desplazamiento en la Matriz]]="Probabilidad"),E1715,AND(Tabla135[[#This Row],[No. de Control]]&gt;1,Tabla135[[#This Row],[Desplazamiento en la Matriz]]="Probabilidad"),AC1714),""),"")</f>
        <v/>
      </c>
      <c r="AD1715" s="310">
        <f>IFERROR(_xlfn.MINIFS(Tabla135[Probabilidad residual],Tabla135[Id Riesgo],Tabla135[[#This Row],[Id Riesgo]]),"")</f>
        <v>0</v>
      </c>
      <c r="AE1715" s="310">
        <f>IFERROR(_xlfn.MINIFS(Tabla135[Impacto residual],Tabla135[Id Riesgo],Tabla135[[#This Row],[Id Riesgo]]),"")</f>
        <v>0</v>
      </c>
      <c r="AF1715" s="310" t="str" cm="1">
        <f t="array" ref="AF171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15" s="310" t="str" cm="1">
        <f t="array" ref="AG171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1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16" spans="6:34" ht="15" hidden="1" customHeight="1" x14ac:dyDescent="0.4">
      <c r="F1716" s="290"/>
      <c r="G1716" s="415" t="b">
        <f>_xlfn.XLOOKUP(F1716,Tabla13[Id Riesgo],Tabla13[Registro diligenciado],FALSE,1)</f>
        <v>0</v>
      </c>
      <c r="H1716" s="431" t="str">
        <f>IF(G1716,_xlfn.XLOOKUP(F1716,Tabla6[Id Riesgo],Tabla6[DESCRIPCIÓN DEL RIESGO],FALSE,1),"")</f>
        <v/>
      </c>
      <c r="I1716" s="431" t="e">
        <f>_xlfn.XLOOKUP(Tabla135[[#This Row],[Id Riesgo]],Tabla13[Id Riesgo],Tabla13[Probabilidad])</f>
        <v>#N/A</v>
      </c>
      <c r="J1716" s="431" t="str">
        <f>_xlfn.XLOOKUP(Tabla135[[#This Row],[Id Riesgo]],Tabla13[Id Riesgo],Tabla13[Porcentaje Impacto],"",1)</f>
        <v/>
      </c>
      <c r="K1716" s="311"/>
      <c r="L1716" s="314"/>
      <c r="M1716" s="314"/>
      <c r="N1716" s="314"/>
      <c r="O1716" s="295"/>
      <c r="P1716" s="314"/>
      <c r="Q1716" s="328" t="str">
        <f>_xlfn.TEXTJOIN(" ",TRUE,Tabla135[[#This Row],[Actividad - Acción ¿Qué?
Inicia con verbo]],Tabla135[[#This Row],[Complemento
(Observaciones o desviaciones)]])</f>
        <v/>
      </c>
      <c r="R1716" s="295"/>
      <c r="S1716" s="327" t="str">
        <f>_xlfn.XLOOKUP(Tabla135[[#This Row],[Tipo de control]],Tabla7[Tipo de control],Tabla7[Peso],"",1)</f>
        <v/>
      </c>
      <c r="T1716" s="290" t="str">
        <f>_xlfn.XLOOKUP(Tabla135[[#This Row],[Tipo de control]],Tabla7[Tipo de control],Tabla7[Afectación matriz],"",1)</f>
        <v/>
      </c>
      <c r="U1716" s="295"/>
      <c r="V1716" s="290" t="str">
        <f>_xlfn.XLOOKUP(Tabla135[[#This Row],[Implementación]],Tabla11[Implementación],Tabla11[Peso],"",1)</f>
        <v/>
      </c>
      <c r="W1716" s="295"/>
      <c r="X1716" s="295"/>
      <c r="Y1716" s="295"/>
      <c r="Z1716" s="295"/>
      <c r="AA1716" s="311" t="str">
        <f>IFERROR(Tabla135[[#This Row],[Peso del control]]+Tabla135[[#This Row],[Peso de la implementación]],"")</f>
        <v/>
      </c>
      <c r="AB1716" s="310" t="str" cm="1">
        <f t="array" ref="AB1716">IFERROR(IF(Tabla135[[#This Row],[Registro diligenciado]]=TRUE,_xlfn.IFS(AND(Tabla135[[#This Row],[No. de Control]]=1,Tabla135[[#This Row],[Desplazamiento en la Matriz]]="Probabilidad"),D1716-(D1716*Tabla135[[#This Row],[Valor del control]]),AND(Tabla135[[#This Row],[No. de Control]]&gt;1,Tabla135[[#This Row],[Desplazamiento en la Matriz]]="Probabilidad"),AB1715-(AB1715*Tabla135[[#This Row],[Valor del control]]),AND(Tabla135[[#This Row],[No. de Control]]=1,Tabla135[[#This Row],[Desplazamiento en la Matriz]]="Impacto"),D1716,AND(Tabla135[[#This Row],[No. de Control]]&gt;1,Tabla135[[#This Row],[Desplazamiento en la Matriz]]="Impacto"),AB1715),""),"")</f>
        <v/>
      </c>
      <c r="AC1716" s="310" t="str" cm="1">
        <f t="array" ref="AC1716">IFERROR(IF(Tabla135[[#This Row],[Registro diligenciado]]=TRUE,_xlfn.IFS(AND(Tabla135[[#This Row],[No. de Control]]=1,Tabla135[[#This Row],[Desplazamiento en la Matriz]]="Impacto"),E1716-(E1716*Tabla135[[#This Row],[Valor del control]]),AND(Tabla135[[#This Row],[No. de Control]]&gt;1,Tabla135[[#This Row],[Desplazamiento en la Matriz]]="Impacto"),AC1715-(AC1715*Tabla135[[#This Row],[Valor del control]]),AND(Tabla135[[#This Row],[No. de Control]]=1,Tabla135[[#This Row],[Desplazamiento en la Matriz]]="Probabilidad"),E1716,AND(Tabla135[[#This Row],[No. de Control]]&gt;1,Tabla135[[#This Row],[Desplazamiento en la Matriz]]="Probabilidad"),AC1715),""),"")</f>
        <v/>
      </c>
      <c r="AD1716" s="310">
        <f>IFERROR(_xlfn.MINIFS(Tabla135[Probabilidad residual],Tabla135[Id Riesgo],Tabla135[[#This Row],[Id Riesgo]]),"")</f>
        <v>0</v>
      </c>
      <c r="AE1716" s="310">
        <f>IFERROR(_xlfn.MINIFS(Tabla135[Impacto residual],Tabla135[Id Riesgo],Tabla135[[#This Row],[Id Riesgo]]),"")</f>
        <v>0</v>
      </c>
      <c r="AF1716" s="310" t="str" cm="1">
        <f t="array" ref="AF171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16" s="310" t="str" cm="1">
        <f t="array" ref="AG171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1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17" spans="6:34" ht="15" hidden="1" customHeight="1" x14ac:dyDescent="0.4">
      <c r="F1717" s="290"/>
      <c r="G1717" s="415" t="b">
        <f>_xlfn.XLOOKUP(F1717,Tabla13[Id Riesgo],Tabla13[Registro diligenciado],FALSE,1)</f>
        <v>0</v>
      </c>
      <c r="H1717" s="431" t="str">
        <f>IF(G1717,_xlfn.XLOOKUP(F1717,Tabla6[Id Riesgo],Tabla6[DESCRIPCIÓN DEL RIESGO],FALSE,1),"")</f>
        <v/>
      </c>
      <c r="I1717" s="431" t="e">
        <f>_xlfn.XLOOKUP(Tabla135[[#This Row],[Id Riesgo]],Tabla13[Id Riesgo],Tabla13[Probabilidad])</f>
        <v>#N/A</v>
      </c>
      <c r="J1717" s="431" t="str">
        <f>_xlfn.XLOOKUP(Tabla135[[#This Row],[Id Riesgo]],Tabla13[Id Riesgo],Tabla13[Porcentaje Impacto],"",1)</f>
        <v/>
      </c>
      <c r="K1717" s="311"/>
      <c r="L1717" s="314"/>
      <c r="M1717" s="314"/>
      <c r="N1717" s="314"/>
      <c r="O1717" s="295"/>
      <c r="P1717" s="314"/>
      <c r="Q1717" s="328" t="str">
        <f>_xlfn.TEXTJOIN(" ",TRUE,Tabla135[[#This Row],[Actividad - Acción ¿Qué?
Inicia con verbo]],Tabla135[[#This Row],[Complemento
(Observaciones o desviaciones)]])</f>
        <v/>
      </c>
      <c r="R1717" s="295"/>
      <c r="S1717" s="327" t="str">
        <f>_xlfn.XLOOKUP(Tabla135[[#This Row],[Tipo de control]],Tabla7[Tipo de control],Tabla7[Peso],"",1)</f>
        <v/>
      </c>
      <c r="T1717" s="290" t="str">
        <f>_xlfn.XLOOKUP(Tabla135[[#This Row],[Tipo de control]],Tabla7[Tipo de control],Tabla7[Afectación matriz],"",1)</f>
        <v/>
      </c>
      <c r="U1717" s="295"/>
      <c r="V1717" s="290" t="str">
        <f>_xlfn.XLOOKUP(Tabla135[[#This Row],[Implementación]],Tabla11[Implementación],Tabla11[Peso],"",1)</f>
        <v/>
      </c>
      <c r="W1717" s="295"/>
      <c r="X1717" s="295"/>
      <c r="Y1717" s="295"/>
      <c r="Z1717" s="295"/>
      <c r="AA1717" s="311" t="str">
        <f>IFERROR(Tabla135[[#This Row],[Peso del control]]+Tabla135[[#This Row],[Peso de la implementación]],"")</f>
        <v/>
      </c>
      <c r="AB1717" s="310" t="str" cm="1">
        <f t="array" ref="AB1717">IFERROR(IF(Tabla135[[#This Row],[Registro diligenciado]]=TRUE,_xlfn.IFS(AND(Tabla135[[#This Row],[No. de Control]]=1,Tabla135[[#This Row],[Desplazamiento en la Matriz]]="Probabilidad"),D1717-(D1717*Tabla135[[#This Row],[Valor del control]]),AND(Tabla135[[#This Row],[No. de Control]]&gt;1,Tabla135[[#This Row],[Desplazamiento en la Matriz]]="Probabilidad"),AB1716-(AB1716*Tabla135[[#This Row],[Valor del control]]),AND(Tabla135[[#This Row],[No. de Control]]=1,Tabla135[[#This Row],[Desplazamiento en la Matriz]]="Impacto"),D1717,AND(Tabla135[[#This Row],[No. de Control]]&gt;1,Tabla135[[#This Row],[Desplazamiento en la Matriz]]="Impacto"),AB1716),""),"")</f>
        <v/>
      </c>
      <c r="AC1717" s="310" t="str" cm="1">
        <f t="array" ref="AC1717">IFERROR(IF(Tabla135[[#This Row],[Registro diligenciado]]=TRUE,_xlfn.IFS(AND(Tabla135[[#This Row],[No. de Control]]=1,Tabla135[[#This Row],[Desplazamiento en la Matriz]]="Impacto"),E1717-(E1717*Tabla135[[#This Row],[Valor del control]]),AND(Tabla135[[#This Row],[No. de Control]]&gt;1,Tabla135[[#This Row],[Desplazamiento en la Matriz]]="Impacto"),AC1716-(AC1716*Tabla135[[#This Row],[Valor del control]]),AND(Tabla135[[#This Row],[No. de Control]]=1,Tabla135[[#This Row],[Desplazamiento en la Matriz]]="Probabilidad"),E1717,AND(Tabla135[[#This Row],[No. de Control]]&gt;1,Tabla135[[#This Row],[Desplazamiento en la Matriz]]="Probabilidad"),AC1716),""),"")</f>
        <v/>
      </c>
      <c r="AD1717" s="310">
        <f>IFERROR(_xlfn.MINIFS(Tabla135[Probabilidad residual],Tabla135[Id Riesgo],Tabla135[[#This Row],[Id Riesgo]]),"")</f>
        <v>0</v>
      </c>
      <c r="AE1717" s="310">
        <f>IFERROR(_xlfn.MINIFS(Tabla135[Impacto residual],Tabla135[Id Riesgo],Tabla135[[#This Row],[Id Riesgo]]),"")</f>
        <v>0</v>
      </c>
      <c r="AF1717" s="310" t="str" cm="1">
        <f t="array" ref="AF171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17" s="310" t="str" cm="1">
        <f t="array" ref="AG171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1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18" spans="6:34" ht="15" hidden="1" customHeight="1" x14ac:dyDescent="0.4">
      <c r="F1718" s="290"/>
      <c r="G1718" s="415" t="b">
        <f>_xlfn.XLOOKUP(F1718,Tabla13[Id Riesgo],Tabla13[Registro diligenciado],FALSE,1)</f>
        <v>0</v>
      </c>
      <c r="H1718" s="431" t="str">
        <f>IF(G1718,_xlfn.XLOOKUP(F1718,Tabla6[Id Riesgo],Tabla6[DESCRIPCIÓN DEL RIESGO],FALSE,1),"")</f>
        <v/>
      </c>
      <c r="I1718" s="431" t="e">
        <f>_xlfn.XLOOKUP(Tabla135[[#This Row],[Id Riesgo]],Tabla13[Id Riesgo],Tabla13[Probabilidad])</f>
        <v>#N/A</v>
      </c>
      <c r="J1718" s="431" t="str">
        <f>_xlfn.XLOOKUP(Tabla135[[#This Row],[Id Riesgo]],Tabla13[Id Riesgo],Tabla13[Porcentaje Impacto],"",1)</f>
        <v/>
      </c>
      <c r="K1718" s="311"/>
      <c r="L1718" s="314"/>
      <c r="M1718" s="314"/>
      <c r="N1718" s="314"/>
      <c r="O1718" s="295"/>
      <c r="P1718" s="314"/>
      <c r="Q1718" s="328" t="str">
        <f>_xlfn.TEXTJOIN(" ",TRUE,Tabla135[[#This Row],[Actividad - Acción ¿Qué?
Inicia con verbo]],Tabla135[[#This Row],[Complemento
(Observaciones o desviaciones)]])</f>
        <v/>
      </c>
      <c r="R1718" s="295"/>
      <c r="S1718" s="327" t="str">
        <f>_xlfn.XLOOKUP(Tabla135[[#This Row],[Tipo de control]],Tabla7[Tipo de control],Tabla7[Peso],"",1)</f>
        <v/>
      </c>
      <c r="T1718" s="290" t="str">
        <f>_xlfn.XLOOKUP(Tabla135[[#This Row],[Tipo de control]],Tabla7[Tipo de control],Tabla7[Afectación matriz],"",1)</f>
        <v/>
      </c>
      <c r="U1718" s="295"/>
      <c r="V1718" s="290" t="str">
        <f>_xlfn.XLOOKUP(Tabla135[[#This Row],[Implementación]],Tabla11[Implementación],Tabla11[Peso],"",1)</f>
        <v/>
      </c>
      <c r="W1718" s="295"/>
      <c r="X1718" s="295"/>
      <c r="Y1718" s="295"/>
      <c r="Z1718" s="295"/>
      <c r="AA1718" s="311" t="str">
        <f>IFERROR(Tabla135[[#This Row],[Peso del control]]+Tabla135[[#This Row],[Peso de la implementación]],"")</f>
        <v/>
      </c>
      <c r="AB1718" s="310" t="str" cm="1">
        <f t="array" ref="AB1718">IFERROR(IF(Tabla135[[#This Row],[Registro diligenciado]]=TRUE,_xlfn.IFS(AND(Tabla135[[#This Row],[No. de Control]]=1,Tabla135[[#This Row],[Desplazamiento en la Matriz]]="Probabilidad"),D1718-(D1718*Tabla135[[#This Row],[Valor del control]]),AND(Tabla135[[#This Row],[No. de Control]]&gt;1,Tabla135[[#This Row],[Desplazamiento en la Matriz]]="Probabilidad"),AB1717-(AB1717*Tabla135[[#This Row],[Valor del control]]),AND(Tabla135[[#This Row],[No. de Control]]=1,Tabla135[[#This Row],[Desplazamiento en la Matriz]]="Impacto"),D1718,AND(Tabla135[[#This Row],[No. de Control]]&gt;1,Tabla135[[#This Row],[Desplazamiento en la Matriz]]="Impacto"),AB1717),""),"")</f>
        <v/>
      </c>
      <c r="AC1718" s="310" t="str" cm="1">
        <f t="array" ref="AC1718">IFERROR(IF(Tabla135[[#This Row],[Registro diligenciado]]=TRUE,_xlfn.IFS(AND(Tabla135[[#This Row],[No. de Control]]=1,Tabla135[[#This Row],[Desplazamiento en la Matriz]]="Impacto"),E1718-(E1718*Tabla135[[#This Row],[Valor del control]]),AND(Tabla135[[#This Row],[No. de Control]]&gt;1,Tabla135[[#This Row],[Desplazamiento en la Matriz]]="Impacto"),AC1717-(AC1717*Tabla135[[#This Row],[Valor del control]]),AND(Tabla135[[#This Row],[No. de Control]]=1,Tabla135[[#This Row],[Desplazamiento en la Matriz]]="Probabilidad"),E1718,AND(Tabla135[[#This Row],[No. de Control]]&gt;1,Tabla135[[#This Row],[Desplazamiento en la Matriz]]="Probabilidad"),AC1717),""),"")</f>
        <v/>
      </c>
      <c r="AD1718" s="310">
        <f>IFERROR(_xlfn.MINIFS(Tabla135[Probabilidad residual],Tabla135[Id Riesgo],Tabla135[[#This Row],[Id Riesgo]]),"")</f>
        <v>0</v>
      </c>
      <c r="AE1718" s="310">
        <f>IFERROR(_xlfn.MINIFS(Tabla135[Impacto residual],Tabla135[Id Riesgo],Tabla135[[#This Row],[Id Riesgo]]),"")</f>
        <v>0</v>
      </c>
      <c r="AF1718" s="310" t="str" cm="1">
        <f t="array" ref="AF171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18" s="310" t="str" cm="1">
        <f t="array" ref="AG171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1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19" spans="6:34" ht="15" hidden="1" customHeight="1" x14ac:dyDescent="0.4">
      <c r="F1719" s="290"/>
      <c r="G1719" s="415" t="b">
        <f>_xlfn.XLOOKUP(F1719,Tabla13[Id Riesgo],Tabla13[Registro diligenciado],FALSE,1)</f>
        <v>0</v>
      </c>
      <c r="H1719" s="431" t="str">
        <f>IF(G1719,_xlfn.XLOOKUP(F1719,Tabla6[Id Riesgo],Tabla6[DESCRIPCIÓN DEL RIESGO],FALSE,1),"")</f>
        <v/>
      </c>
      <c r="I1719" s="431" t="e">
        <f>_xlfn.XLOOKUP(Tabla135[[#This Row],[Id Riesgo]],Tabla13[Id Riesgo],Tabla13[Probabilidad])</f>
        <v>#N/A</v>
      </c>
      <c r="J1719" s="431" t="str">
        <f>_xlfn.XLOOKUP(Tabla135[[#This Row],[Id Riesgo]],Tabla13[Id Riesgo],Tabla13[Porcentaje Impacto],"",1)</f>
        <v/>
      </c>
      <c r="K1719" s="311"/>
      <c r="L1719" s="314"/>
      <c r="M1719" s="314"/>
      <c r="N1719" s="314"/>
      <c r="O1719" s="295"/>
      <c r="P1719" s="314"/>
      <c r="Q1719" s="328" t="str">
        <f>_xlfn.TEXTJOIN(" ",TRUE,Tabla135[[#This Row],[Actividad - Acción ¿Qué?
Inicia con verbo]],Tabla135[[#This Row],[Complemento
(Observaciones o desviaciones)]])</f>
        <v/>
      </c>
      <c r="R1719" s="295"/>
      <c r="S1719" s="327" t="str">
        <f>_xlfn.XLOOKUP(Tabla135[[#This Row],[Tipo de control]],Tabla7[Tipo de control],Tabla7[Peso],"",1)</f>
        <v/>
      </c>
      <c r="T1719" s="290" t="str">
        <f>_xlfn.XLOOKUP(Tabla135[[#This Row],[Tipo de control]],Tabla7[Tipo de control],Tabla7[Afectación matriz],"",1)</f>
        <v/>
      </c>
      <c r="U1719" s="295"/>
      <c r="V1719" s="290" t="str">
        <f>_xlfn.XLOOKUP(Tabla135[[#This Row],[Implementación]],Tabla11[Implementación],Tabla11[Peso],"",1)</f>
        <v/>
      </c>
      <c r="W1719" s="295"/>
      <c r="X1719" s="295"/>
      <c r="Y1719" s="295"/>
      <c r="Z1719" s="295"/>
      <c r="AA1719" s="311" t="str">
        <f>IFERROR(Tabla135[[#This Row],[Peso del control]]+Tabla135[[#This Row],[Peso de la implementación]],"")</f>
        <v/>
      </c>
      <c r="AB1719" s="310" t="str" cm="1">
        <f t="array" ref="AB1719">IFERROR(IF(Tabla135[[#This Row],[Registro diligenciado]]=TRUE,_xlfn.IFS(AND(Tabla135[[#This Row],[No. de Control]]=1,Tabla135[[#This Row],[Desplazamiento en la Matriz]]="Probabilidad"),D1719-(D1719*Tabla135[[#This Row],[Valor del control]]),AND(Tabla135[[#This Row],[No. de Control]]&gt;1,Tabla135[[#This Row],[Desplazamiento en la Matriz]]="Probabilidad"),AB1718-(AB1718*Tabla135[[#This Row],[Valor del control]]),AND(Tabla135[[#This Row],[No. de Control]]=1,Tabla135[[#This Row],[Desplazamiento en la Matriz]]="Impacto"),D1719,AND(Tabla135[[#This Row],[No. de Control]]&gt;1,Tabla135[[#This Row],[Desplazamiento en la Matriz]]="Impacto"),AB1718),""),"")</f>
        <v/>
      </c>
      <c r="AC1719" s="310" t="str" cm="1">
        <f t="array" ref="AC1719">IFERROR(IF(Tabla135[[#This Row],[Registro diligenciado]]=TRUE,_xlfn.IFS(AND(Tabla135[[#This Row],[No. de Control]]=1,Tabla135[[#This Row],[Desplazamiento en la Matriz]]="Impacto"),E1719-(E1719*Tabla135[[#This Row],[Valor del control]]),AND(Tabla135[[#This Row],[No. de Control]]&gt;1,Tabla135[[#This Row],[Desplazamiento en la Matriz]]="Impacto"),AC1718-(AC1718*Tabla135[[#This Row],[Valor del control]]),AND(Tabla135[[#This Row],[No. de Control]]=1,Tabla135[[#This Row],[Desplazamiento en la Matriz]]="Probabilidad"),E1719,AND(Tabla135[[#This Row],[No. de Control]]&gt;1,Tabla135[[#This Row],[Desplazamiento en la Matriz]]="Probabilidad"),AC1718),""),"")</f>
        <v/>
      </c>
      <c r="AD1719" s="310">
        <f>IFERROR(_xlfn.MINIFS(Tabla135[Probabilidad residual],Tabla135[Id Riesgo],Tabla135[[#This Row],[Id Riesgo]]),"")</f>
        <v>0</v>
      </c>
      <c r="AE1719" s="310">
        <f>IFERROR(_xlfn.MINIFS(Tabla135[Impacto residual],Tabla135[Id Riesgo],Tabla135[[#This Row],[Id Riesgo]]),"")</f>
        <v>0</v>
      </c>
      <c r="AF1719" s="310" t="str" cm="1">
        <f t="array" ref="AF171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19" s="310" t="str" cm="1">
        <f t="array" ref="AG171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1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20" spans="6:34" ht="15" hidden="1" customHeight="1" x14ac:dyDescent="0.4">
      <c r="F1720" s="290"/>
      <c r="G1720" s="415" t="b">
        <f>_xlfn.XLOOKUP(F1720,Tabla13[Id Riesgo],Tabla13[Registro diligenciado],FALSE,1)</f>
        <v>0</v>
      </c>
      <c r="H1720" s="431" t="str">
        <f>IF(G1720,_xlfn.XLOOKUP(F1720,Tabla6[Id Riesgo],Tabla6[DESCRIPCIÓN DEL RIESGO],FALSE,1),"")</f>
        <v/>
      </c>
      <c r="I1720" s="431" t="e">
        <f>_xlfn.XLOOKUP(Tabla135[[#This Row],[Id Riesgo]],Tabla13[Id Riesgo],Tabla13[Probabilidad])</f>
        <v>#N/A</v>
      </c>
      <c r="J1720" s="431" t="str">
        <f>_xlfn.XLOOKUP(Tabla135[[#This Row],[Id Riesgo]],Tabla13[Id Riesgo],Tabla13[Porcentaje Impacto],"",1)</f>
        <v/>
      </c>
      <c r="K1720" s="311"/>
      <c r="L1720" s="314"/>
      <c r="M1720" s="314"/>
      <c r="N1720" s="314"/>
      <c r="O1720" s="295"/>
      <c r="P1720" s="314"/>
      <c r="Q1720" s="328" t="str">
        <f>_xlfn.TEXTJOIN(" ",TRUE,Tabla135[[#This Row],[Actividad - Acción ¿Qué?
Inicia con verbo]],Tabla135[[#This Row],[Complemento
(Observaciones o desviaciones)]])</f>
        <v/>
      </c>
      <c r="R1720" s="295"/>
      <c r="S1720" s="327" t="str">
        <f>_xlfn.XLOOKUP(Tabla135[[#This Row],[Tipo de control]],Tabla7[Tipo de control],Tabla7[Peso],"",1)</f>
        <v/>
      </c>
      <c r="T1720" s="290" t="str">
        <f>_xlfn.XLOOKUP(Tabla135[[#This Row],[Tipo de control]],Tabla7[Tipo de control],Tabla7[Afectación matriz],"",1)</f>
        <v/>
      </c>
      <c r="U1720" s="295"/>
      <c r="V1720" s="290" t="str">
        <f>_xlfn.XLOOKUP(Tabla135[[#This Row],[Implementación]],Tabla11[Implementación],Tabla11[Peso],"",1)</f>
        <v/>
      </c>
      <c r="W1720" s="295"/>
      <c r="X1720" s="295"/>
      <c r="Y1720" s="295"/>
      <c r="Z1720" s="295"/>
      <c r="AA1720" s="311" t="str">
        <f>IFERROR(Tabla135[[#This Row],[Peso del control]]+Tabla135[[#This Row],[Peso de la implementación]],"")</f>
        <v/>
      </c>
      <c r="AB1720" s="310" t="str" cm="1">
        <f t="array" ref="AB1720">IFERROR(IF(Tabla135[[#This Row],[Registro diligenciado]]=TRUE,_xlfn.IFS(AND(Tabla135[[#This Row],[No. de Control]]=1,Tabla135[[#This Row],[Desplazamiento en la Matriz]]="Probabilidad"),D1720-(D1720*Tabla135[[#This Row],[Valor del control]]),AND(Tabla135[[#This Row],[No. de Control]]&gt;1,Tabla135[[#This Row],[Desplazamiento en la Matriz]]="Probabilidad"),AB1719-(AB1719*Tabla135[[#This Row],[Valor del control]]),AND(Tabla135[[#This Row],[No. de Control]]=1,Tabla135[[#This Row],[Desplazamiento en la Matriz]]="Impacto"),D1720,AND(Tabla135[[#This Row],[No. de Control]]&gt;1,Tabla135[[#This Row],[Desplazamiento en la Matriz]]="Impacto"),AB1719),""),"")</f>
        <v/>
      </c>
      <c r="AC1720" s="310" t="str" cm="1">
        <f t="array" ref="AC1720">IFERROR(IF(Tabla135[[#This Row],[Registro diligenciado]]=TRUE,_xlfn.IFS(AND(Tabla135[[#This Row],[No. de Control]]=1,Tabla135[[#This Row],[Desplazamiento en la Matriz]]="Impacto"),E1720-(E1720*Tabla135[[#This Row],[Valor del control]]),AND(Tabla135[[#This Row],[No. de Control]]&gt;1,Tabla135[[#This Row],[Desplazamiento en la Matriz]]="Impacto"),AC1719-(AC1719*Tabla135[[#This Row],[Valor del control]]),AND(Tabla135[[#This Row],[No. de Control]]=1,Tabla135[[#This Row],[Desplazamiento en la Matriz]]="Probabilidad"),E1720,AND(Tabla135[[#This Row],[No. de Control]]&gt;1,Tabla135[[#This Row],[Desplazamiento en la Matriz]]="Probabilidad"),AC1719),""),"")</f>
        <v/>
      </c>
      <c r="AD1720" s="310">
        <f>IFERROR(_xlfn.MINIFS(Tabla135[Probabilidad residual],Tabla135[Id Riesgo],Tabla135[[#This Row],[Id Riesgo]]),"")</f>
        <v>0</v>
      </c>
      <c r="AE1720" s="310">
        <f>IFERROR(_xlfn.MINIFS(Tabla135[Impacto residual],Tabla135[Id Riesgo],Tabla135[[#This Row],[Id Riesgo]]),"")</f>
        <v>0</v>
      </c>
      <c r="AF1720" s="310" t="str" cm="1">
        <f t="array" ref="AF172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20" s="310" t="str" cm="1">
        <f t="array" ref="AG172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2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21" spans="6:34" ht="15" hidden="1" customHeight="1" x14ac:dyDescent="0.4">
      <c r="F1721" s="290"/>
      <c r="G1721" s="415" t="b">
        <f>_xlfn.XLOOKUP(F1721,Tabla13[Id Riesgo],Tabla13[Registro diligenciado],FALSE,1)</f>
        <v>0</v>
      </c>
      <c r="H1721" s="431" t="str">
        <f>IF(G1721,_xlfn.XLOOKUP(F1721,Tabla6[Id Riesgo],Tabla6[DESCRIPCIÓN DEL RIESGO],FALSE,1),"")</f>
        <v/>
      </c>
      <c r="I1721" s="431" t="e">
        <f>_xlfn.XLOOKUP(Tabla135[[#This Row],[Id Riesgo]],Tabla13[Id Riesgo],Tabla13[Probabilidad])</f>
        <v>#N/A</v>
      </c>
      <c r="J1721" s="431" t="str">
        <f>_xlfn.XLOOKUP(Tabla135[[#This Row],[Id Riesgo]],Tabla13[Id Riesgo],Tabla13[Porcentaje Impacto],"",1)</f>
        <v/>
      </c>
      <c r="K1721" s="311"/>
      <c r="L1721" s="314"/>
      <c r="M1721" s="314"/>
      <c r="N1721" s="314"/>
      <c r="O1721" s="295"/>
      <c r="P1721" s="314"/>
      <c r="Q1721" s="328" t="str">
        <f>_xlfn.TEXTJOIN(" ",TRUE,Tabla135[[#This Row],[Actividad - Acción ¿Qué?
Inicia con verbo]],Tabla135[[#This Row],[Complemento
(Observaciones o desviaciones)]])</f>
        <v/>
      </c>
      <c r="R1721" s="295"/>
      <c r="S1721" s="327" t="str">
        <f>_xlfn.XLOOKUP(Tabla135[[#This Row],[Tipo de control]],Tabla7[Tipo de control],Tabla7[Peso],"",1)</f>
        <v/>
      </c>
      <c r="T1721" s="290" t="str">
        <f>_xlfn.XLOOKUP(Tabla135[[#This Row],[Tipo de control]],Tabla7[Tipo de control],Tabla7[Afectación matriz],"",1)</f>
        <v/>
      </c>
      <c r="U1721" s="295"/>
      <c r="V1721" s="290" t="str">
        <f>_xlfn.XLOOKUP(Tabla135[[#This Row],[Implementación]],Tabla11[Implementación],Tabla11[Peso],"",1)</f>
        <v/>
      </c>
      <c r="W1721" s="295"/>
      <c r="X1721" s="295"/>
      <c r="Y1721" s="295"/>
      <c r="Z1721" s="295"/>
      <c r="AA1721" s="311" t="str">
        <f>IFERROR(Tabla135[[#This Row],[Peso del control]]+Tabla135[[#This Row],[Peso de la implementación]],"")</f>
        <v/>
      </c>
      <c r="AB1721" s="310" t="str" cm="1">
        <f t="array" ref="AB1721">IFERROR(IF(Tabla135[[#This Row],[Registro diligenciado]]=TRUE,_xlfn.IFS(AND(Tabla135[[#This Row],[No. de Control]]=1,Tabla135[[#This Row],[Desplazamiento en la Matriz]]="Probabilidad"),D1721-(D1721*Tabla135[[#This Row],[Valor del control]]),AND(Tabla135[[#This Row],[No. de Control]]&gt;1,Tabla135[[#This Row],[Desplazamiento en la Matriz]]="Probabilidad"),AB1720-(AB1720*Tabla135[[#This Row],[Valor del control]]),AND(Tabla135[[#This Row],[No. de Control]]=1,Tabla135[[#This Row],[Desplazamiento en la Matriz]]="Impacto"),D1721,AND(Tabla135[[#This Row],[No. de Control]]&gt;1,Tabla135[[#This Row],[Desplazamiento en la Matriz]]="Impacto"),AB1720),""),"")</f>
        <v/>
      </c>
      <c r="AC1721" s="310" t="str" cm="1">
        <f t="array" ref="AC1721">IFERROR(IF(Tabla135[[#This Row],[Registro diligenciado]]=TRUE,_xlfn.IFS(AND(Tabla135[[#This Row],[No. de Control]]=1,Tabla135[[#This Row],[Desplazamiento en la Matriz]]="Impacto"),E1721-(E1721*Tabla135[[#This Row],[Valor del control]]),AND(Tabla135[[#This Row],[No. de Control]]&gt;1,Tabla135[[#This Row],[Desplazamiento en la Matriz]]="Impacto"),AC1720-(AC1720*Tabla135[[#This Row],[Valor del control]]),AND(Tabla135[[#This Row],[No. de Control]]=1,Tabla135[[#This Row],[Desplazamiento en la Matriz]]="Probabilidad"),E1721,AND(Tabla135[[#This Row],[No. de Control]]&gt;1,Tabla135[[#This Row],[Desplazamiento en la Matriz]]="Probabilidad"),AC1720),""),"")</f>
        <v/>
      </c>
      <c r="AD1721" s="310">
        <f>IFERROR(_xlfn.MINIFS(Tabla135[Probabilidad residual],Tabla135[Id Riesgo],Tabla135[[#This Row],[Id Riesgo]]),"")</f>
        <v>0</v>
      </c>
      <c r="AE1721" s="310">
        <f>IFERROR(_xlfn.MINIFS(Tabla135[Impacto residual],Tabla135[Id Riesgo],Tabla135[[#This Row],[Id Riesgo]]),"")</f>
        <v>0</v>
      </c>
      <c r="AF1721" s="310" t="str" cm="1">
        <f t="array" ref="AF172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21" s="310" t="str" cm="1">
        <f t="array" ref="AG172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2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22" spans="6:34" ht="15" hidden="1" customHeight="1" x14ac:dyDescent="0.4">
      <c r="F1722" s="290"/>
      <c r="G1722" s="415" t="b">
        <f>_xlfn.XLOOKUP(F1722,Tabla13[Id Riesgo],Tabla13[Registro diligenciado],FALSE,1)</f>
        <v>0</v>
      </c>
      <c r="H1722" s="431" t="str">
        <f>IF(G1722,_xlfn.XLOOKUP(F1722,Tabla6[Id Riesgo],Tabla6[DESCRIPCIÓN DEL RIESGO],FALSE,1),"")</f>
        <v/>
      </c>
      <c r="I1722" s="431" t="e">
        <f>_xlfn.XLOOKUP(Tabla135[[#This Row],[Id Riesgo]],Tabla13[Id Riesgo],Tabla13[Probabilidad])</f>
        <v>#N/A</v>
      </c>
      <c r="J1722" s="431" t="str">
        <f>_xlfn.XLOOKUP(Tabla135[[#This Row],[Id Riesgo]],Tabla13[Id Riesgo],Tabla13[Porcentaje Impacto],"",1)</f>
        <v/>
      </c>
      <c r="K1722" s="311"/>
      <c r="L1722" s="314"/>
      <c r="M1722" s="314"/>
      <c r="N1722" s="314"/>
      <c r="O1722" s="295"/>
      <c r="P1722" s="314"/>
      <c r="Q1722" s="328" t="str">
        <f>_xlfn.TEXTJOIN(" ",TRUE,Tabla135[[#This Row],[Actividad - Acción ¿Qué?
Inicia con verbo]],Tabla135[[#This Row],[Complemento
(Observaciones o desviaciones)]])</f>
        <v/>
      </c>
      <c r="R1722" s="295"/>
      <c r="S1722" s="327" t="str">
        <f>_xlfn.XLOOKUP(Tabla135[[#This Row],[Tipo de control]],Tabla7[Tipo de control],Tabla7[Peso],"",1)</f>
        <v/>
      </c>
      <c r="T1722" s="290" t="str">
        <f>_xlfn.XLOOKUP(Tabla135[[#This Row],[Tipo de control]],Tabla7[Tipo de control],Tabla7[Afectación matriz],"",1)</f>
        <v/>
      </c>
      <c r="U1722" s="295"/>
      <c r="V1722" s="290" t="str">
        <f>_xlfn.XLOOKUP(Tabla135[[#This Row],[Implementación]],Tabla11[Implementación],Tabla11[Peso],"",1)</f>
        <v/>
      </c>
      <c r="W1722" s="295"/>
      <c r="X1722" s="295"/>
      <c r="Y1722" s="295"/>
      <c r="Z1722" s="295"/>
      <c r="AA1722" s="311" t="str">
        <f>IFERROR(Tabla135[[#This Row],[Peso del control]]+Tabla135[[#This Row],[Peso de la implementación]],"")</f>
        <v/>
      </c>
      <c r="AB1722" s="310" t="str" cm="1">
        <f t="array" ref="AB1722">IFERROR(IF(Tabla135[[#This Row],[Registro diligenciado]]=TRUE,_xlfn.IFS(AND(Tabla135[[#This Row],[No. de Control]]=1,Tabla135[[#This Row],[Desplazamiento en la Matriz]]="Probabilidad"),D1722-(D1722*Tabla135[[#This Row],[Valor del control]]),AND(Tabla135[[#This Row],[No. de Control]]&gt;1,Tabla135[[#This Row],[Desplazamiento en la Matriz]]="Probabilidad"),AB1721-(AB1721*Tabla135[[#This Row],[Valor del control]]),AND(Tabla135[[#This Row],[No. de Control]]=1,Tabla135[[#This Row],[Desplazamiento en la Matriz]]="Impacto"),D1722,AND(Tabla135[[#This Row],[No. de Control]]&gt;1,Tabla135[[#This Row],[Desplazamiento en la Matriz]]="Impacto"),AB1721),""),"")</f>
        <v/>
      </c>
      <c r="AC1722" s="310" t="str" cm="1">
        <f t="array" ref="AC1722">IFERROR(IF(Tabla135[[#This Row],[Registro diligenciado]]=TRUE,_xlfn.IFS(AND(Tabla135[[#This Row],[No. de Control]]=1,Tabla135[[#This Row],[Desplazamiento en la Matriz]]="Impacto"),E1722-(E1722*Tabla135[[#This Row],[Valor del control]]),AND(Tabla135[[#This Row],[No. de Control]]&gt;1,Tabla135[[#This Row],[Desplazamiento en la Matriz]]="Impacto"),AC1721-(AC1721*Tabla135[[#This Row],[Valor del control]]),AND(Tabla135[[#This Row],[No. de Control]]=1,Tabla135[[#This Row],[Desplazamiento en la Matriz]]="Probabilidad"),E1722,AND(Tabla135[[#This Row],[No. de Control]]&gt;1,Tabla135[[#This Row],[Desplazamiento en la Matriz]]="Probabilidad"),AC1721),""),"")</f>
        <v/>
      </c>
      <c r="AD1722" s="310">
        <f>IFERROR(_xlfn.MINIFS(Tabla135[Probabilidad residual],Tabla135[Id Riesgo],Tabla135[[#This Row],[Id Riesgo]]),"")</f>
        <v>0</v>
      </c>
      <c r="AE1722" s="310">
        <f>IFERROR(_xlfn.MINIFS(Tabla135[Impacto residual],Tabla135[Id Riesgo],Tabla135[[#This Row],[Id Riesgo]]),"")</f>
        <v>0</v>
      </c>
      <c r="AF1722" s="310" t="str" cm="1">
        <f t="array" ref="AF172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22" s="310" t="str" cm="1">
        <f t="array" ref="AG172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2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23" spans="6:34" ht="15" hidden="1" customHeight="1" x14ac:dyDescent="0.4">
      <c r="F1723" s="290"/>
      <c r="G1723" s="415" t="b">
        <f>_xlfn.XLOOKUP(F1723,Tabla13[Id Riesgo],Tabla13[Registro diligenciado],FALSE,1)</f>
        <v>0</v>
      </c>
      <c r="H1723" s="431" t="str">
        <f>IF(G1723,_xlfn.XLOOKUP(F1723,Tabla6[Id Riesgo],Tabla6[DESCRIPCIÓN DEL RIESGO],FALSE,1),"")</f>
        <v/>
      </c>
      <c r="I1723" s="431" t="e">
        <f>_xlfn.XLOOKUP(Tabla135[[#This Row],[Id Riesgo]],Tabla13[Id Riesgo],Tabla13[Probabilidad])</f>
        <v>#N/A</v>
      </c>
      <c r="J1723" s="431" t="str">
        <f>_xlfn.XLOOKUP(Tabla135[[#This Row],[Id Riesgo]],Tabla13[Id Riesgo],Tabla13[Porcentaje Impacto],"",1)</f>
        <v/>
      </c>
      <c r="K1723" s="311"/>
      <c r="L1723" s="314"/>
      <c r="M1723" s="314"/>
      <c r="N1723" s="314"/>
      <c r="O1723" s="295"/>
      <c r="P1723" s="314"/>
      <c r="Q1723" s="328" t="str">
        <f>_xlfn.TEXTJOIN(" ",TRUE,Tabla135[[#This Row],[Actividad - Acción ¿Qué?
Inicia con verbo]],Tabla135[[#This Row],[Complemento
(Observaciones o desviaciones)]])</f>
        <v/>
      </c>
      <c r="R1723" s="295"/>
      <c r="S1723" s="327" t="str">
        <f>_xlfn.XLOOKUP(Tabla135[[#This Row],[Tipo de control]],Tabla7[Tipo de control],Tabla7[Peso],"",1)</f>
        <v/>
      </c>
      <c r="T1723" s="290" t="str">
        <f>_xlfn.XLOOKUP(Tabla135[[#This Row],[Tipo de control]],Tabla7[Tipo de control],Tabla7[Afectación matriz],"",1)</f>
        <v/>
      </c>
      <c r="U1723" s="295"/>
      <c r="V1723" s="290" t="str">
        <f>_xlfn.XLOOKUP(Tabla135[[#This Row],[Implementación]],Tabla11[Implementación],Tabla11[Peso],"",1)</f>
        <v/>
      </c>
      <c r="W1723" s="295"/>
      <c r="X1723" s="295"/>
      <c r="Y1723" s="295"/>
      <c r="Z1723" s="295"/>
      <c r="AA1723" s="311" t="str">
        <f>IFERROR(Tabla135[[#This Row],[Peso del control]]+Tabla135[[#This Row],[Peso de la implementación]],"")</f>
        <v/>
      </c>
      <c r="AB1723" s="310" t="str" cm="1">
        <f t="array" ref="AB1723">IFERROR(IF(Tabla135[[#This Row],[Registro diligenciado]]=TRUE,_xlfn.IFS(AND(Tabla135[[#This Row],[No. de Control]]=1,Tabla135[[#This Row],[Desplazamiento en la Matriz]]="Probabilidad"),D1723-(D1723*Tabla135[[#This Row],[Valor del control]]),AND(Tabla135[[#This Row],[No. de Control]]&gt;1,Tabla135[[#This Row],[Desplazamiento en la Matriz]]="Probabilidad"),AB1722-(AB1722*Tabla135[[#This Row],[Valor del control]]),AND(Tabla135[[#This Row],[No. de Control]]=1,Tabla135[[#This Row],[Desplazamiento en la Matriz]]="Impacto"),D1723,AND(Tabla135[[#This Row],[No. de Control]]&gt;1,Tabla135[[#This Row],[Desplazamiento en la Matriz]]="Impacto"),AB1722),""),"")</f>
        <v/>
      </c>
      <c r="AC1723" s="310" t="str" cm="1">
        <f t="array" ref="AC1723">IFERROR(IF(Tabla135[[#This Row],[Registro diligenciado]]=TRUE,_xlfn.IFS(AND(Tabla135[[#This Row],[No. de Control]]=1,Tabla135[[#This Row],[Desplazamiento en la Matriz]]="Impacto"),E1723-(E1723*Tabla135[[#This Row],[Valor del control]]),AND(Tabla135[[#This Row],[No. de Control]]&gt;1,Tabla135[[#This Row],[Desplazamiento en la Matriz]]="Impacto"),AC1722-(AC1722*Tabla135[[#This Row],[Valor del control]]),AND(Tabla135[[#This Row],[No. de Control]]=1,Tabla135[[#This Row],[Desplazamiento en la Matriz]]="Probabilidad"),E1723,AND(Tabla135[[#This Row],[No. de Control]]&gt;1,Tabla135[[#This Row],[Desplazamiento en la Matriz]]="Probabilidad"),AC1722),""),"")</f>
        <v/>
      </c>
      <c r="AD1723" s="310">
        <f>IFERROR(_xlfn.MINIFS(Tabla135[Probabilidad residual],Tabla135[Id Riesgo],Tabla135[[#This Row],[Id Riesgo]]),"")</f>
        <v>0</v>
      </c>
      <c r="AE1723" s="310">
        <f>IFERROR(_xlfn.MINIFS(Tabla135[Impacto residual],Tabla135[Id Riesgo],Tabla135[[#This Row],[Id Riesgo]]),"")</f>
        <v>0</v>
      </c>
      <c r="AF1723" s="310" t="str" cm="1">
        <f t="array" ref="AF172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23" s="310" t="str" cm="1">
        <f t="array" ref="AG172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2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24" spans="6:34" ht="15" hidden="1" customHeight="1" x14ac:dyDescent="0.4">
      <c r="F1724" s="290"/>
      <c r="G1724" s="415" t="b">
        <f>_xlfn.XLOOKUP(F1724,Tabla13[Id Riesgo],Tabla13[Registro diligenciado],FALSE,1)</f>
        <v>0</v>
      </c>
      <c r="H1724" s="431" t="str">
        <f>IF(G1724,_xlfn.XLOOKUP(F1724,Tabla6[Id Riesgo],Tabla6[DESCRIPCIÓN DEL RIESGO],FALSE,1),"")</f>
        <v/>
      </c>
      <c r="I1724" s="431" t="e">
        <f>_xlfn.XLOOKUP(Tabla135[[#This Row],[Id Riesgo]],Tabla13[Id Riesgo],Tabla13[Probabilidad])</f>
        <v>#N/A</v>
      </c>
      <c r="J1724" s="431" t="str">
        <f>_xlfn.XLOOKUP(Tabla135[[#This Row],[Id Riesgo]],Tabla13[Id Riesgo],Tabla13[Porcentaje Impacto],"",1)</f>
        <v/>
      </c>
      <c r="K1724" s="311"/>
      <c r="L1724" s="314"/>
      <c r="M1724" s="314"/>
      <c r="N1724" s="314"/>
      <c r="O1724" s="295"/>
      <c r="P1724" s="314"/>
      <c r="Q1724" s="328" t="str">
        <f>_xlfn.TEXTJOIN(" ",TRUE,Tabla135[[#This Row],[Actividad - Acción ¿Qué?
Inicia con verbo]],Tabla135[[#This Row],[Complemento
(Observaciones o desviaciones)]])</f>
        <v/>
      </c>
      <c r="R1724" s="295"/>
      <c r="S1724" s="327" t="str">
        <f>_xlfn.XLOOKUP(Tabla135[[#This Row],[Tipo de control]],Tabla7[Tipo de control],Tabla7[Peso],"",1)</f>
        <v/>
      </c>
      <c r="T1724" s="290" t="str">
        <f>_xlfn.XLOOKUP(Tabla135[[#This Row],[Tipo de control]],Tabla7[Tipo de control],Tabla7[Afectación matriz],"",1)</f>
        <v/>
      </c>
      <c r="U1724" s="295"/>
      <c r="V1724" s="290" t="str">
        <f>_xlfn.XLOOKUP(Tabla135[[#This Row],[Implementación]],Tabla11[Implementación],Tabla11[Peso],"",1)</f>
        <v/>
      </c>
      <c r="W1724" s="295"/>
      <c r="X1724" s="295"/>
      <c r="Y1724" s="295"/>
      <c r="Z1724" s="295"/>
      <c r="AA1724" s="311" t="str">
        <f>IFERROR(Tabla135[[#This Row],[Peso del control]]+Tabla135[[#This Row],[Peso de la implementación]],"")</f>
        <v/>
      </c>
      <c r="AB1724" s="310" t="str" cm="1">
        <f t="array" ref="AB1724">IFERROR(IF(Tabla135[[#This Row],[Registro diligenciado]]=TRUE,_xlfn.IFS(AND(Tabla135[[#This Row],[No. de Control]]=1,Tabla135[[#This Row],[Desplazamiento en la Matriz]]="Probabilidad"),D1724-(D1724*Tabla135[[#This Row],[Valor del control]]),AND(Tabla135[[#This Row],[No. de Control]]&gt;1,Tabla135[[#This Row],[Desplazamiento en la Matriz]]="Probabilidad"),AB1723-(AB1723*Tabla135[[#This Row],[Valor del control]]),AND(Tabla135[[#This Row],[No. de Control]]=1,Tabla135[[#This Row],[Desplazamiento en la Matriz]]="Impacto"),D1724,AND(Tabla135[[#This Row],[No. de Control]]&gt;1,Tabla135[[#This Row],[Desplazamiento en la Matriz]]="Impacto"),AB1723),""),"")</f>
        <v/>
      </c>
      <c r="AC1724" s="310" t="str" cm="1">
        <f t="array" ref="AC1724">IFERROR(IF(Tabla135[[#This Row],[Registro diligenciado]]=TRUE,_xlfn.IFS(AND(Tabla135[[#This Row],[No. de Control]]=1,Tabla135[[#This Row],[Desplazamiento en la Matriz]]="Impacto"),E1724-(E1724*Tabla135[[#This Row],[Valor del control]]),AND(Tabla135[[#This Row],[No. de Control]]&gt;1,Tabla135[[#This Row],[Desplazamiento en la Matriz]]="Impacto"),AC1723-(AC1723*Tabla135[[#This Row],[Valor del control]]),AND(Tabla135[[#This Row],[No. de Control]]=1,Tabla135[[#This Row],[Desplazamiento en la Matriz]]="Probabilidad"),E1724,AND(Tabla135[[#This Row],[No. de Control]]&gt;1,Tabla135[[#This Row],[Desplazamiento en la Matriz]]="Probabilidad"),AC1723),""),"")</f>
        <v/>
      </c>
      <c r="AD1724" s="310">
        <f>IFERROR(_xlfn.MINIFS(Tabla135[Probabilidad residual],Tabla135[Id Riesgo],Tabla135[[#This Row],[Id Riesgo]]),"")</f>
        <v>0</v>
      </c>
      <c r="AE1724" s="310">
        <f>IFERROR(_xlfn.MINIFS(Tabla135[Impacto residual],Tabla135[Id Riesgo],Tabla135[[#This Row],[Id Riesgo]]),"")</f>
        <v>0</v>
      </c>
      <c r="AF1724" s="310" t="str" cm="1">
        <f t="array" ref="AF172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24" s="310" t="str" cm="1">
        <f t="array" ref="AG172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2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25" spans="6:34" ht="15" hidden="1" customHeight="1" x14ac:dyDescent="0.4">
      <c r="F1725" s="290"/>
      <c r="G1725" s="415" t="b">
        <f>_xlfn.XLOOKUP(F1725,Tabla13[Id Riesgo],Tabla13[Registro diligenciado],FALSE,1)</f>
        <v>0</v>
      </c>
      <c r="H1725" s="431" t="str">
        <f>IF(G1725,_xlfn.XLOOKUP(F1725,Tabla6[Id Riesgo],Tabla6[DESCRIPCIÓN DEL RIESGO],FALSE,1),"")</f>
        <v/>
      </c>
      <c r="I1725" s="431" t="e">
        <f>_xlfn.XLOOKUP(Tabla135[[#This Row],[Id Riesgo]],Tabla13[Id Riesgo],Tabla13[Probabilidad])</f>
        <v>#N/A</v>
      </c>
      <c r="J1725" s="431" t="str">
        <f>_xlfn.XLOOKUP(Tabla135[[#This Row],[Id Riesgo]],Tabla13[Id Riesgo],Tabla13[Porcentaje Impacto],"",1)</f>
        <v/>
      </c>
      <c r="K1725" s="311"/>
      <c r="L1725" s="314"/>
      <c r="M1725" s="314"/>
      <c r="N1725" s="314"/>
      <c r="O1725" s="295"/>
      <c r="P1725" s="314"/>
      <c r="Q1725" s="328" t="str">
        <f>_xlfn.TEXTJOIN(" ",TRUE,Tabla135[[#This Row],[Actividad - Acción ¿Qué?
Inicia con verbo]],Tabla135[[#This Row],[Complemento
(Observaciones o desviaciones)]])</f>
        <v/>
      </c>
      <c r="R1725" s="295"/>
      <c r="S1725" s="327" t="str">
        <f>_xlfn.XLOOKUP(Tabla135[[#This Row],[Tipo de control]],Tabla7[Tipo de control],Tabla7[Peso],"",1)</f>
        <v/>
      </c>
      <c r="T1725" s="290" t="str">
        <f>_xlfn.XLOOKUP(Tabla135[[#This Row],[Tipo de control]],Tabla7[Tipo de control],Tabla7[Afectación matriz],"",1)</f>
        <v/>
      </c>
      <c r="U1725" s="295"/>
      <c r="V1725" s="290" t="str">
        <f>_xlfn.XLOOKUP(Tabla135[[#This Row],[Implementación]],Tabla11[Implementación],Tabla11[Peso],"",1)</f>
        <v/>
      </c>
      <c r="W1725" s="295"/>
      <c r="X1725" s="295"/>
      <c r="Y1725" s="295"/>
      <c r="Z1725" s="295"/>
      <c r="AA1725" s="311" t="str">
        <f>IFERROR(Tabla135[[#This Row],[Peso del control]]+Tabla135[[#This Row],[Peso de la implementación]],"")</f>
        <v/>
      </c>
      <c r="AB1725" s="310" t="str" cm="1">
        <f t="array" ref="AB1725">IFERROR(IF(Tabla135[[#This Row],[Registro diligenciado]]=TRUE,_xlfn.IFS(AND(Tabla135[[#This Row],[No. de Control]]=1,Tabla135[[#This Row],[Desplazamiento en la Matriz]]="Probabilidad"),D1725-(D1725*Tabla135[[#This Row],[Valor del control]]),AND(Tabla135[[#This Row],[No. de Control]]&gt;1,Tabla135[[#This Row],[Desplazamiento en la Matriz]]="Probabilidad"),AB1724-(AB1724*Tabla135[[#This Row],[Valor del control]]),AND(Tabla135[[#This Row],[No. de Control]]=1,Tabla135[[#This Row],[Desplazamiento en la Matriz]]="Impacto"),D1725,AND(Tabla135[[#This Row],[No. de Control]]&gt;1,Tabla135[[#This Row],[Desplazamiento en la Matriz]]="Impacto"),AB1724),""),"")</f>
        <v/>
      </c>
      <c r="AC1725" s="310" t="str" cm="1">
        <f t="array" ref="AC1725">IFERROR(IF(Tabla135[[#This Row],[Registro diligenciado]]=TRUE,_xlfn.IFS(AND(Tabla135[[#This Row],[No. de Control]]=1,Tabla135[[#This Row],[Desplazamiento en la Matriz]]="Impacto"),E1725-(E1725*Tabla135[[#This Row],[Valor del control]]),AND(Tabla135[[#This Row],[No. de Control]]&gt;1,Tabla135[[#This Row],[Desplazamiento en la Matriz]]="Impacto"),AC1724-(AC1724*Tabla135[[#This Row],[Valor del control]]),AND(Tabla135[[#This Row],[No. de Control]]=1,Tabla135[[#This Row],[Desplazamiento en la Matriz]]="Probabilidad"),E1725,AND(Tabla135[[#This Row],[No. de Control]]&gt;1,Tabla135[[#This Row],[Desplazamiento en la Matriz]]="Probabilidad"),AC1724),""),"")</f>
        <v/>
      </c>
      <c r="AD1725" s="310">
        <f>IFERROR(_xlfn.MINIFS(Tabla135[Probabilidad residual],Tabla135[Id Riesgo],Tabla135[[#This Row],[Id Riesgo]]),"")</f>
        <v>0</v>
      </c>
      <c r="AE1725" s="310">
        <f>IFERROR(_xlfn.MINIFS(Tabla135[Impacto residual],Tabla135[Id Riesgo],Tabla135[[#This Row],[Id Riesgo]]),"")</f>
        <v>0</v>
      </c>
      <c r="AF1725" s="310" t="str" cm="1">
        <f t="array" ref="AF172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25" s="310" t="str" cm="1">
        <f t="array" ref="AG172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2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26" spans="6:34" ht="15" hidden="1" customHeight="1" x14ac:dyDescent="0.4">
      <c r="F1726" s="290"/>
      <c r="G1726" s="415" t="b">
        <f>_xlfn.XLOOKUP(F1726,Tabla13[Id Riesgo],Tabla13[Registro diligenciado],FALSE,1)</f>
        <v>0</v>
      </c>
      <c r="H1726" s="431" t="str">
        <f>IF(G1726,_xlfn.XLOOKUP(F1726,Tabla6[Id Riesgo],Tabla6[DESCRIPCIÓN DEL RIESGO],FALSE,1),"")</f>
        <v/>
      </c>
      <c r="I1726" s="431" t="e">
        <f>_xlfn.XLOOKUP(Tabla135[[#This Row],[Id Riesgo]],Tabla13[Id Riesgo],Tabla13[Probabilidad])</f>
        <v>#N/A</v>
      </c>
      <c r="J1726" s="431" t="str">
        <f>_xlfn.XLOOKUP(Tabla135[[#This Row],[Id Riesgo]],Tabla13[Id Riesgo],Tabla13[Porcentaje Impacto],"",1)</f>
        <v/>
      </c>
      <c r="K1726" s="311"/>
      <c r="L1726" s="314"/>
      <c r="M1726" s="314"/>
      <c r="N1726" s="314"/>
      <c r="O1726" s="295"/>
      <c r="P1726" s="314"/>
      <c r="Q1726" s="328" t="str">
        <f>_xlfn.TEXTJOIN(" ",TRUE,Tabla135[[#This Row],[Actividad - Acción ¿Qué?
Inicia con verbo]],Tabla135[[#This Row],[Complemento
(Observaciones o desviaciones)]])</f>
        <v/>
      </c>
      <c r="R1726" s="295"/>
      <c r="S1726" s="327" t="str">
        <f>_xlfn.XLOOKUP(Tabla135[[#This Row],[Tipo de control]],Tabla7[Tipo de control],Tabla7[Peso],"",1)</f>
        <v/>
      </c>
      <c r="T1726" s="290" t="str">
        <f>_xlfn.XLOOKUP(Tabla135[[#This Row],[Tipo de control]],Tabla7[Tipo de control],Tabla7[Afectación matriz],"",1)</f>
        <v/>
      </c>
      <c r="U1726" s="295"/>
      <c r="V1726" s="290" t="str">
        <f>_xlfn.XLOOKUP(Tabla135[[#This Row],[Implementación]],Tabla11[Implementación],Tabla11[Peso],"",1)</f>
        <v/>
      </c>
      <c r="W1726" s="295"/>
      <c r="X1726" s="295"/>
      <c r="Y1726" s="295"/>
      <c r="Z1726" s="295"/>
      <c r="AA1726" s="311" t="str">
        <f>IFERROR(Tabla135[[#This Row],[Peso del control]]+Tabla135[[#This Row],[Peso de la implementación]],"")</f>
        <v/>
      </c>
      <c r="AB1726" s="310" t="str" cm="1">
        <f t="array" ref="AB1726">IFERROR(IF(Tabla135[[#This Row],[Registro diligenciado]]=TRUE,_xlfn.IFS(AND(Tabla135[[#This Row],[No. de Control]]=1,Tabla135[[#This Row],[Desplazamiento en la Matriz]]="Probabilidad"),D1726-(D1726*Tabla135[[#This Row],[Valor del control]]),AND(Tabla135[[#This Row],[No. de Control]]&gt;1,Tabla135[[#This Row],[Desplazamiento en la Matriz]]="Probabilidad"),AB1725-(AB1725*Tabla135[[#This Row],[Valor del control]]),AND(Tabla135[[#This Row],[No. de Control]]=1,Tabla135[[#This Row],[Desplazamiento en la Matriz]]="Impacto"),D1726,AND(Tabla135[[#This Row],[No. de Control]]&gt;1,Tabla135[[#This Row],[Desplazamiento en la Matriz]]="Impacto"),AB1725),""),"")</f>
        <v/>
      </c>
      <c r="AC1726" s="310" t="str" cm="1">
        <f t="array" ref="AC1726">IFERROR(IF(Tabla135[[#This Row],[Registro diligenciado]]=TRUE,_xlfn.IFS(AND(Tabla135[[#This Row],[No. de Control]]=1,Tabla135[[#This Row],[Desplazamiento en la Matriz]]="Impacto"),E1726-(E1726*Tabla135[[#This Row],[Valor del control]]),AND(Tabla135[[#This Row],[No. de Control]]&gt;1,Tabla135[[#This Row],[Desplazamiento en la Matriz]]="Impacto"),AC1725-(AC1725*Tabla135[[#This Row],[Valor del control]]),AND(Tabla135[[#This Row],[No. de Control]]=1,Tabla135[[#This Row],[Desplazamiento en la Matriz]]="Probabilidad"),E1726,AND(Tabla135[[#This Row],[No. de Control]]&gt;1,Tabla135[[#This Row],[Desplazamiento en la Matriz]]="Probabilidad"),AC1725),""),"")</f>
        <v/>
      </c>
      <c r="AD1726" s="310">
        <f>IFERROR(_xlfn.MINIFS(Tabla135[Probabilidad residual],Tabla135[Id Riesgo],Tabla135[[#This Row],[Id Riesgo]]),"")</f>
        <v>0</v>
      </c>
      <c r="AE1726" s="310">
        <f>IFERROR(_xlfn.MINIFS(Tabla135[Impacto residual],Tabla135[Id Riesgo],Tabla135[[#This Row],[Id Riesgo]]),"")</f>
        <v>0</v>
      </c>
      <c r="AF1726" s="310" t="str" cm="1">
        <f t="array" ref="AF172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26" s="310" t="str" cm="1">
        <f t="array" ref="AG172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2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27" spans="6:34" ht="15" hidden="1" customHeight="1" x14ac:dyDescent="0.4">
      <c r="F1727" s="290"/>
      <c r="G1727" s="415" t="b">
        <f>_xlfn.XLOOKUP(F1727,Tabla13[Id Riesgo],Tabla13[Registro diligenciado],FALSE,1)</f>
        <v>0</v>
      </c>
      <c r="H1727" s="431" t="str">
        <f>IF(G1727,_xlfn.XLOOKUP(F1727,Tabla6[Id Riesgo],Tabla6[DESCRIPCIÓN DEL RIESGO],FALSE,1),"")</f>
        <v/>
      </c>
      <c r="I1727" s="431" t="e">
        <f>_xlfn.XLOOKUP(Tabla135[[#This Row],[Id Riesgo]],Tabla13[Id Riesgo],Tabla13[Probabilidad])</f>
        <v>#N/A</v>
      </c>
      <c r="J1727" s="431" t="str">
        <f>_xlfn.XLOOKUP(Tabla135[[#This Row],[Id Riesgo]],Tabla13[Id Riesgo],Tabla13[Porcentaje Impacto],"",1)</f>
        <v/>
      </c>
      <c r="K1727" s="311"/>
      <c r="L1727" s="314"/>
      <c r="M1727" s="314"/>
      <c r="N1727" s="314"/>
      <c r="O1727" s="295"/>
      <c r="P1727" s="314"/>
      <c r="Q1727" s="328" t="str">
        <f>_xlfn.TEXTJOIN(" ",TRUE,Tabla135[[#This Row],[Actividad - Acción ¿Qué?
Inicia con verbo]],Tabla135[[#This Row],[Complemento
(Observaciones o desviaciones)]])</f>
        <v/>
      </c>
      <c r="R1727" s="295"/>
      <c r="S1727" s="327" t="str">
        <f>_xlfn.XLOOKUP(Tabla135[[#This Row],[Tipo de control]],Tabla7[Tipo de control],Tabla7[Peso],"",1)</f>
        <v/>
      </c>
      <c r="T1727" s="290" t="str">
        <f>_xlfn.XLOOKUP(Tabla135[[#This Row],[Tipo de control]],Tabla7[Tipo de control],Tabla7[Afectación matriz],"",1)</f>
        <v/>
      </c>
      <c r="U1727" s="295"/>
      <c r="V1727" s="290" t="str">
        <f>_xlfn.XLOOKUP(Tabla135[[#This Row],[Implementación]],Tabla11[Implementación],Tabla11[Peso],"",1)</f>
        <v/>
      </c>
      <c r="W1727" s="295"/>
      <c r="X1727" s="295"/>
      <c r="Y1727" s="295"/>
      <c r="Z1727" s="295"/>
      <c r="AA1727" s="311" t="str">
        <f>IFERROR(Tabla135[[#This Row],[Peso del control]]+Tabla135[[#This Row],[Peso de la implementación]],"")</f>
        <v/>
      </c>
      <c r="AB1727" s="310" t="str" cm="1">
        <f t="array" ref="AB1727">IFERROR(IF(Tabla135[[#This Row],[Registro diligenciado]]=TRUE,_xlfn.IFS(AND(Tabla135[[#This Row],[No. de Control]]=1,Tabla135[[#This Row],[Desplazamiento en la Matriz]]="Probabilidad"),D1727-(D1727*Tabla135[[#This Row],[Valor del control]]),AND(Tabla135[[#This Row],[No. de Control]]&gt;1,Tabla135[[#This Row],[Desplazamiento en la Matriz]]="Probabilidad"),AB1726-(AB1726*Tabla135[[#This Row],[Valor del control]]),AND(Tabla135[[#This Row],[No. de Control]]=1,Tabla135[[#This Row],[Desplazamiento en la Matriz]]="Impacto"),D1727,AND(Tabla135[[#This Row],[No. de Control]]&gt;1,Tabla135[[#This Row],[Desplazamiento en la Matriz]]="Impacto"),AB1726),""),"")</f>
        <v/>
      </c>
      <c r="AC1727" s="310" t="str" cm="1">
        <f t="array" ref="AC1727">IFERROR(IF(Tabla135[[#This Row],[Registro diligenciado]]=TRUE,_xlfn.IFS(AND(Tabla135[[#This Row],[No. de Control]]=1,Tabla135[[#This Row],[Desplazamiento en la Matriz]]="Impacto"),E1727-(E1727*Tabla135[[#This Row],[Valor del control]]),AND(Tabla135[[#This Row],[No. de Control]]&gt;1,Tabla135[[#This Row],[Desplazamiento en la Matriz]]="Impacto"),AC1726-(AC1726*Tabla135[[#This Row],[Valor del control]]),AND(Tabla135[[#This Row],[No. de Control]]=1,Tabla135[[#This Row],[Desplazamiento en la Matriz]]="Probabilidad"),E1727,AND(Tabla135[[#This Row],[No. de Control]]&gt;1,Tabla135[[#This Row],[Desplazamiento en la Matriz]]="Probabilidad"),AC1726),""),"")</f>
        <v/>
      </c>
      <c r="AD1727" s="310">
        <f>IFERROR(_xlfn.MINIFS(Tabla135[Probabilidad residual],Tabla135[Id Riesgo],Tabla135[[#This Row],[Id Riesgo]]),"")</f>
        <v>0</v>
      </c>
      <c r="AE1727" s="310">
        <f>IFERROR(_xlfn.MINIFS(Tabla135[Impacto residual],Tabla135[Id Riesgo],Tabla135[[#This Row],[Id Riesgo]]),"")</f>
        <v>0</v>
      </c>
      <c r="AF1727" s="310" t="str" cm="1">
        <f t="array" ref="AF172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27" s="310" t="str" cm="1">
        <f t="array" ref="AG172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2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28" spans="6:34" ht="15" hidden="1" customHeight="1" x14ac:dyDescent="0.4">
      <c r="F1728" s="290"/>
      <c r="G1728" s="415" t="b">
        <f>_xlfn.XLOOKUP(F1728,Tabla13[Id Riesgo],Tabla13[Registro diligenciado],FALSE,1)</f>
        <v>0</v>
      </c>
      <c r="H1728" s="431" t="str">
        <f>IF(G1728,_xlfn.XLOOKUP(F1728,Tabla6[Id Riesgo],Tabla6[DESCRIPCIÓN DEL RIESGO],FALSE,1),"")</f>
        <v/>
      </c>
      <c r="I1728" s="431" t="e">
        <f>_xlfn.XLOOKUP(Tabla135[[#This Row],[Id Riesgo]],Tabla13[Id Riesgo],Tabla13[Probabilidad])</f>
        <v>#N/A</v>
      </c>
      <c r="J1728" s="431" t="str">
        <f>_xlfn.XLOOKUP(Tabla135[[#This Row],[Id Riesgo]],Tabla13[Id Riesgo],Tabla13[Porcentaje Impacto],"",1)</f>
        <v/>
      </c>
      <c r="K1728" s="311"/>
      <c r="L1728" s="314"/>
      <c r="M1728" s="314"/>
      <c r="N1728" s="314"/>
      <c r="O1728" s="295"/>
      <c r="P1728" s="314"/>
      <c r="Q1728" s="328" t="str">
        <f>_xlfn.TEXTJOIN(" ",TRUE,Tabla135[[#This Row],[Actividad - Acción ¿Qué?
Inicia con verbo]],Tabla135[[#This Row],[Complemento
(Observaciones o desviaciones)]])</f>
        <v/>
      </c>
      <c r="R1728" s="295"/>
      <c r="S1728" s="327" t="str">
        <f>_xlfn.XLOOKUP(Tabla135[[#This Row],[Tipo de control]],Tabla7[Tipo de control],Tabla7[Peso],"",1)</f>
        <v/>
      </c>
      <c r="T1728" s="290" t="str">
        <f>_xlfn.XLOOKUP(Tabla135[[#This Row],[Tipo de control]],Tabla7[Tipo de control],Tabla7[Afectación matriz],"",1)</f>
        <v/>
      </c>
      <c r="U1728" s="295"/>
      <c r="V1728" s="290" t="str">
        <f>_xlfn.XLOOKUP(Tabla135[[#This Row],[Implementación]],Tabla11[Implementación],Tabla11[Peso],"",1)</f>
        <v/>
      </c>
      <c r="W1728" s="295"/>
      <c r="X1728" s="295"/>
      <c r="Y1728" s="295"/>
      <c r="Z1728" s="295"/>
      <c r="AA1728" s="311" t="str">
        <f>IFERROR(Tabla135[[#This Row],[Peso del control]]+Tabla135[[#This Row],[Peso de la implementación]],"")</f>
        <v/>
      </c>
      <c r="AB1728" s="310" t="str" cm="1">
        <f t="array" ref="AB1728">IFERROR(IF(Tabla135[[#This Row],[Registro diligenciado]]=TRUE,_xlfn.IFS(AND(Tabla135[[#This Row],[No. de Control]]=1,Tabla135[[#This Row],[Desplazamiento en la Matriz]]="Probabilidad"),D1728-(D1728*Tabla135[[#This Row],[Valor del control]]),AND(Tabla135[[#This Row],[No. de Control]]&gt;1,Tabla135[[#This Row],[Desplazamiento en la Matriz]]="Probabilidad"),AB1727-(AB1727*Tabla135[[#This Row],[Valor del control]]),AND(Tabla135[[#This Row],[No. de Control]]=1,Tabla135[[#This Row],[Desplazamiento en la Matriz]]="Impacto"),D1728,AND(Tabla135[[#This Row],[No. de Control]]&gt;1,Tabla135[[#This Row],[Desplazamiento en la Matriz]]="Impacto"),AB1727),""),"")</f>
        <v/>
      </c>
      <c r="AC1728" s="310" t="str" cm="1">
        <f t="array" ref="AC1728">IFERROR(IF(Tabla135[[#This Row],[Registro diligenciado]]=TRUE,_xlfn.IFS(AND(Tabla135[[#This Row],[No. de Control]]=1,Tabla135[[#This Row],[Desplazamiento en la Matriz]]="Impacto"),E1728-(E1728*Tabla135[[#This Row],[Valor del control]]),AND(Tabla135[[#This Row],[No. de Control]]&gt;1,Tabla135[[#This Row],[Desplazamiento en la Matriz]]="Impacto"),AC1727-(AC1727*Tabla135[[#This Row],[Valor del control]]),AND(Tabla135[[#This Row],[No. de Control]]=1,Tabla135[[#This Row],[Desplazamiento en la Matriz]]="Probabilidad"),E1728,AND(Tabla135[[#This Row],[No. de Control]]&gt;1,Tabla135[[#This Row],[Desplazamiento en la Matriz]]="Probabilidad"),AC1727),""),"")</f>
        <v/>
      </c>
      <c r="AD1728" s="310">
        <f>IFERROR(_xlfn.MINIFS(Tabla135[Probabilidad residual],Tabla135[Id Riesgo],Tabla135[[#This Row],[Id Riesgo]]),"")</f>
        <v>0</v>
      </c>
      <c r="AE1728" s="310">
        <f>IFERROR(_xlfn.MINIFS(Tabla135[Impacto residual],Tabla135[Id Riesgo],Tabla135[[#This Row],[Id Riesgo]]),"")</f>
        <v>0</v>
      </c>
      <c r="AF1728" s="310" t="str" cm="1">
        <f t="array" ref="AF172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28" s="310" t="str" cm="1">
        <f t="array" ref="AG172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2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29" spans="6:34" ht="15" hidden="1" customHeight="1" x14ac:dyDescent="0.4">
      <c r="F1729" s="290"/>
      <c r="G1729" s="415" t="b">
        <f>_xlfn.XLOOKUP(F1729,Tabla13[Id Riesgo],Tabla13[Registro diligenciado],FALSE,1)</f>
        <v>0</v>
      </c>
      <c r="H1729" s="431" t="str">
        <f>IF(G1729,_xlfn.XLOOKUP(F1729,Tabla6[Id Riesgo],Tabla6[DESCRIPCIÓN DEL RIESGO],FALSE,1),"")</f>
        <v/>
      </c>
      <c r="I1729" s="431" t="e">
        <f>_xlfn.XLOOKUP(Tabla135[[#This Row],[Id Riesgo]],Tabla13[Id Riesgo],Tabla13[Probabilidad])</f>
        <v>#N/A</v>
      </c>
      <c r="J1729" s="431" t="str">
        <f>_xlfn.XLOOKUP(Tabla135[[#This Row],[Id Riesgo]],Tabla13[Id Riesgo],Tabla13[Porcentaje Impacto],"",1)</f>
        <v/>
      </c>
      <c r="K1729" s="311"/>
      <c r="L1729" s="314"/>
      <c r="M1729" s="314"/>
      <c r="N1729" s="314"/>
      <c r="O1729" s="295"/>
      <c r="P1729" s="314"/>
      <c r="Q1729" s="328" t="str">
        <f>_xlfn.TEXTJOIN(" ",TRUE,Tabla135[[#This Row],[Actividad - Acción ¿Qué?
Inicia con verbo]],Tabla135[[#This Row],[Complemento
(Observaciones o desviaciones)]])</f>
        <v/>
      </c>
      <c r="R1729" s="295"/>
      <c r="S1729" s="327" t="str">
        <f>_xlfn.XLOOKUP(Tabla135[[#This Row],[Tipo de control]],Tabla7[Tipo de control],Tabla7[Peso],"",1)</f>
        <v/>
      </c>
      <c r="T1729" s="290" t="str">
        <f>_xlfn.XLOOKUP(Tabla135[[#This Row],[Tipo de control]],Tabla7[Tipo de control],Tabla7[Afectación matriz],"",1)</f>
        <v/>
      </c>
      <c r="U1729" s="295"/>
      <c r="V1729" s="290" t="str">
        <f>_xlfn.XLOOKUP(Tabla135[[#This Row],[Implementación]],Tabla11[Implementación],Tabla11[Peso],"",1)</f>
        <v/>
      </c>
      <c r="W1729" s="295"/>
      <c r="X1729" s="295"/>
      <c r="Y1729" s="295"/>
      <c r="Z1729" s="295"/>
      <c r="AA1729" s="311" t="str">
        <f>IFERROR(Tabla135[[#This Row],[Peso del control]]+Tabla135[[#This Row],[Peso de la implementación]],"")</f>
        <v/>
      </c>
      <c r="AB1729" s="310" t="str" cm="1">
        <f t="array" ref="AB1729">IFERROR(IF(Tabla135[[#This Row],[Registro diligenciado]]=TRUE,_xlfn.IFS(AND(Tabla135[[#This Row],[No. de Control]]=1,Tabla135[[#This Row],[Desplazamiento en la Matriz]]="Probabilidad"),D1729-(D1729*Tabla135[[#This Row],[Valor del control]]),AND(Tabla135[[#This Row],[No. de Control]]&gt;1,Tabla135[[#This Row],[Desplazamiento en la Matriz]]="Probabilidad"),AB1728-(AB1728*Tabla135[[#This Row],[Valor del control]]),AND(Tabla135[[#This Row],[No. de Control]]=1,Tabla135[[#This Row],[Desplazamiento en la Matriz]]="Impacto"),D1729,AND(Tabla135[[#This Row],[No. de Control]]&gt;1,Tabla135[[#This Row],[Desplazamiento en la Matriz]]="Impacto"),AB1728),""),"")</f>
        <v/>
      </c>
      <c r="AC1729" s="310" t="str" cm="1">
        <f t="array" ref="AC1729">IFERROR(IF(Tabla135[[#This Row],[Registro diligenciado]]=TRUE,_xlfn.IFS(AND(Tabla135[[#This Row],[No. de Control]]=1,Tabla135[[#This Row],[Desplazamiento en la Matriz]]="Impacto"),E1729-(E1729*Tabla135[[#This Row],[Valor del control]]),AND(Tabla135[[#This Row],[No. de Control]]&gt;1,Tabla135[[#This Row],[Desplazamiento en la Matriz]]="Impacto"),AC1728-(AC1728*Tabla135[[#This Row],[Valor del control]]),AND(Tabla135[[#This Row],[No. de Control]]=1,Tabla135[[#This Row],[Desplazamiento en la Matriz]]="Probabilidad"),E1729,AND(Tabla135[[#This Row],[No. de Control]]&gt;1,Tabla135[[#This Row],[Desplazamiento en la Matriz]]="Probabilidad"),AC1728),""),"")</f>
        <v/>
      </c>
      <c r="AD1729" s="310">
        <f>IFERROR(_xlfn.MINIFS(Tabla135[Probabilidad residual],Tabla135[Id Riesgo],Tabla135[[#This Row],[Id Riesgo]]),"")</f>
        <v>0</v>
      </c>
      <c r="AE1729" s="310">
        <f>IFERROR(_xlfn.MINIFS(Tabla135[Impacto residual],Tabla135[Id Riesgo],Tabla135[[#This Row],[Id Riesgo]]),"")</f>
        <v>0</v>
      </c>
      <c r="AF1729" s="310" t="str" cm="1">
        <f t="array" ref="AF172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29" s="310" t="str" cm="1">
        <f t="array" ref="AG172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2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30" spans="6:34" ht="15" hidden="1" customHeight="1" x14ac:dyDescent="0.4">
      <c r="F1730" s="290"/>
      <c r="G1730" s="415" t="b">
        <f>_xlfn.XLOOKUP(F1730,Tabla13[Id Riesgo],Tabla13[Registro diligenciado],FALSE,1)</f>
        <v>0</v>
      </c>
      <c r="H1730" s="431" t="str">
        <f>IF(G1730,_xlfn.XLOOKUP(F1730,Tabla6[Id Riesgo],Tabla6[DESCRIPCIÓN DEL RIESGO],FALSE,1),"")</f>
        <v/>
      </c>
      <c r="I1730" s="431" t="e">
        <f>_xlfn.XLOOKUP(Tabla135[[#This Row],[Id Riesgo]],Tabla13[Id Riesgo],Tabla13[Probabilidad])</f>
        <v>#N/A</v>
      </c>
      <c r="J1730" s="431" t="str">
        <f>_xlfn.XLOOKUP(Tabla135[[#This Row],[Id Riesgo]],Tabla13[Id Riesgo],Tabla13[Porcentaje Impacto],"",1)</f>
        <v/>
      </c>
      <c r="K1730" s="311"/>
      <c r="L1730" s="314"/>
      <c r="M1730" s="314"/>
      <c r="N1730" s="314"/>
      <c r="O1730" s="295"/>
      <c r="P1730" s="314"/>
      <c r="Q1730" s="328" t="str">
        <f>_xlfn.TEXTJOIN(" ",TRUE,Tabla135[[#This Row],[Actividad - Acción ¿Qué?
Inicia con verbo]],Tabla135[[#This Row],[Complemento
(Observaciones o desviaciones)]])</f>
        <v/>
      </c>
      <c r="R1730" s="295"/>
      <c r="S1730" s="327" t="str">
        <f>_xlfn.XLOOKUP(Tabla135[[#This Row],[Tipo de control]],Tabla7[Tipo de control],Tabla7[Peso],"",1)</f>
        <v/>
      </c>
      <c r="T1730" s="290" t="str">
        <f>_xlfn.XLOOKUP(Tabla135[[#This Row],[Tipo de control]],Tabla7[Tipo de control],Tabla7[Afectación matriz],"",1)</f>
        <v/>
      </c>
      <c r="U1730" s="295"/>
      <c r="V1730" s="290" t="str">
        <f>_xlfn.XLOOKUP(Tabla135[[#This Row],[Implementación]],Tabla11[Implementación],Tabla11[Peso],"",1)</f>
        <v/>
      </c>
      <c r="W1730" s="295"/>
      <c r="X1730" s="295"/>
      <c r="Y1730" s="295"/>
      <c r="Z1730" s="295"/>
      <c r="AA1730" s="311" t="str">
        <f>IFERROR(Tabla135[[#This Row],[Peso del control]]+Tabla135[[#This Row],[Peso de la implementación]],"")</f>
        <v/>
      </c>
      <c r="AB1730" s="310" t="str" cm="1">
        <f t="array" ref="AB1730">IFERROR(IF(Tabla135[[#This Row],[Registro diligenciado]]=TRUE,_xlfn.IFS(AND(Tabla135[[#This Row],[No. de Control]]=1,Tabla135[[#This Row],[Desplazamiento en la Matriz]]="Probabilidad"),D1730-(D1730*Tabla135[[#This Row],[Valor del control]]),AND(Tabla135[[#This Row],[No. de Control]]&gt;1,Tabla135[[#This Row],[Desplazamiento en la Matriz]]="Probabilidad"),AB1729-(AB1729*Tabla135[[#This Row],[Valor del control]]),AND(Tabla135[[#This Row],[No. de Control]]=1,Tabla135[[#This Row],[Desplazamiento en la Matriz]]="Impacto"),D1730,AND(Tabla135[[#This Row],[No. de Control]]&gt;1,Tabla135[[#This Row],[Desplazamiento en la Matriz]]="Impacto"),AB1729),""),"")</f>
        <v/>
      </c>
      <c r="AC1730" s="310" t="str" cm="1">
        <f t="array" ref="AC1730">IFERROR(IF(Tabla135[[#This Row],[Registro diligenciado]]=TRUE,_xlfn.IFS(AND(Tabla135[[#This Row],[No. de Control]]=1,Tabla135[[#This Row],[Desplazamiento en la Matriz]]="Impacto"),E1730-(E1730*Tabla135[[#This Row],[Valor del control]]),AND(Tabla135[[#This Row],[No. de Control]]&gt;1,Tabla135[[#This Row],[Desplazamiento en la Matriz]]="Impacto"),AC1729-(AC1729*Tabla135[[#This Row],[Valor del control]]),AND(Tabla135[[#This Row],[No. de Control]]=1,Tabla135[[#This Row],[Desplazamiento en la Matriz]]="Probabilidad"),E1730,AND(Tabla135[[#This Row],[No. de Control]]&gt;1,Tabla135[[#This Row],[Desplazamiento en la Matriz]]="Probabilidad"),AC1729),""),"")</f>
        <v/>
      </c>
      <c r="AD1730" s="310">
        <f>IFERROR(_xlfn.MINIFS(Tabla135[Probabilidad residual],Tabla135[Id Riesgo],Tabla135[[#This Row],[Id Riesgo]]),"")</f>
        <v>0</v>
      </c>
      <c r="AE1730" s="310">
        <f>IFERROR(_xlfn.MINIFS(Tabla135[Impacto residual],Tabla135[Id Riesgo],Tabla135[[#This Row],[Id Riesgo]]),"")</f>
        <v>0</v>
      </c>
      <c r="AF1730" s="310" t="str" cm="1">
        <f t="array" ref="AF173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30" s="310" t="str" cm="1">
        <f t="array" ref="AG173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3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31" spans="6:34" ht="15" hidden="1" customHeight="1" x14ac:dyDescent="0.4">
      <c r="F1731" s="290"/>
      <c r="G1731" s="415" t="b">
        <f>_xlfn.XLOOKUP(F1731,Tabla13[Id Riesgo],Tabla13[Registro diligenciado],FALSE,1)</f>
        <v>0</v>
      </c>
      <c r="H1731" s="431" t="str">
        <f>IF(G1731,_xlfn.XLOOKUP(F1731,Tabla6[Id Riesgo],Tabla6[DESCRIPCIÓN DEL RIESGO],FALSE,1),"")</f>
        <v/>
      </c>
      <c r="I1731" s="431" t="e">
        <f>_xlfn.XLOOKUP(Tabla135[[#This Row],[Id Riesgo]],Tabla13[Id Riesgo],Tabla13[Probabilidad])</f>
        <v>#N/A</v>
      </c>
      <c r="J1731" s="431" t="str">
        <f>_xlfn.XLOOKUP(Tabla135[[#This Row],[Id Riesgo]],Tabla13[Id Riesgo],Tabla13[Porcentaje Impacto],"",1)</f>
        <v/>
      </c>
      <c r="K1731" s="311"/>
      <c r="L1731" s="314"/>
      <c r="M1731" s="314"/>
      <c r="N1731" s="314"/>
      <c r="O1731" s="295"/>
      <c r="P1731" s="314"/>
      <c r="Q1731" s="328" t="str">
        <f>_xlfn.TEXTJOIN(" ",TRUE,Tabla135[[#This Row],[Actividad - Acción ¿Qué?
Inicia con verbo]],Tabla135[[#This Row],[Complemento
(Observaciones o desviaciones)]])</f>
        <v/>
      </c>
      <c r="R1731" s="295"/>
      <c r="S1731" s="327" t="str">
        <f>_xlfn.XLOOKUP(Tabla135[[#This Row],[Tipo de control]],Tabla7[Tipo de control],Tabla7[Peso],"",1)</f>
        <v/>
      </c>
      <c r="T1731" s="290" t="str">
        <f>_xlfn.XLOOKUP(Tabla135[[#This Row],[Tipo de control]],Tabla7[Tipo de control],Tabla7[Afectación matriz],"",1)</f>
        <v/>
      </c>
      <c r="U1731" s="295"/>
      <c r="V1731" s="290" t="str">
        <f>_xlfn.XLOOKUP(Tabla135[[#This Row],[Implementación]],Tabla11[Implementación],Tabla11[Peso],"",1)</f>
        <v/>
      </c>
      <c r="W1731" s="295"/>
      <c r="X1731" s="295"/>
      <c r="Y1731" s="295"/>
      <c r="Z1731" s="295"/>
      <c r="AA1731" s="311" t="str">
        <f>IFERROR(Tabla135[[#This Row],[Peso del control]]+Tabla135[[#This Row],[Peso de la implementación]],"")</f>
        <v/>
      </c>
      <c r="AB1731" s="310" t="str" cm="1">
        <f t="array" ref="AB1731">IFERROR(IF(Tabla135[[#This Row],[Registro diligenciado]]=TRUE,_xlfn.IFS(AND(Tabla135[[#This Row],[No. de Control]]=1,Tabla135[[#This Row],[Desplazamiento en la Matriz]]="Probabilidad"),D1731-(D1731*Tabla135[[#This Row],[Valor del control]]),AND(Tabla135[[#This Row],[No. de Control]]&gt;1,Tabla135[[#This Row],[Desplazamiento en la Matriz]]="Probabilidad"),AB1730-(AB1730*Tabla135[[#This Row],[Valor del control]]),AND(Tabla135[[#This Row],[No. de Control]]=1,Tabla135[[#This Row],[Desplazamiento en la Matriz]]="Impacto"),D1731,AND(Tabla135[[#This Row],[No. de Control]]&gt;1,Tabla135[[#This Row],[Desplazamiento en la Matriz]]="Impacto"),AB1730),""),"")</f>
        <v/>
      </c>
      <c r="AC1731" s="310" t="str" cm="1">
        <f t="array" ref="AC1731">IFERROR(IF(Tabla135[[#This Row],[Registro diligenciado]]=TRUE,_xlfn.IFS(AND(Tabla135[[#This Row],[No. de Control]]=1,Tabla135[[#This Row],[Desplazamiento en la Matriz]]="Impacto"),E1731-(E1731*Tabla135[[#This Row],[Valor del control]]),AND(Tabla135[[#This Row],[No. de Control]]&gt;1,Tabla135[[#This Row],[Desplazamiento en la Matriz]]="Impacto"),AC1730-(AC1730*Tabla135[[#This Row],[Valor del control]]),AND(Tabla135[[#This Row],[No. de Control]]=1,Tabla135[[#This Row],[Desplazamiento en la Matriz]]="Probabilidad"),E1731,AND(Tabla135[[#This Row],[No. de Control]]&gt;1,Tabla135[[#This Row],[Desplazamiento en la Matriz]]="Probabilidad"),AC1730),""),"")</f>
        <v/>
      </c>
      <c r="AD1731" s="310">
        <f>IFERROR(_xlfn.MINIFS(Tabla135[Probabilidad residual],Tabla135[Id Riesgo],Tabla135[[#This Row],[Id Riesgo]]),"")</f>
        <v>0</v>
      </c>
      <c r="AE1731" s="310">
        <f>IFERROR(_xlfn.MINIFS(Tabla135[Impacto residual],Tabla135[Id Riesgo],Tabla135[[#This Row],[Id Riesgo]]),"")</f>
        <v>0</v>
      </c>
      <c r="AF1731" s="310" t="str" cm="1">
        <f t="array" ref="AF173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31" s="310" t="str" cm="1">
        <f t="array" ref="AG173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3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32" spans="6:34" ht="15" hidden="1" customHeight="1" x14ac:dyDescent="0.4">
      <c r="F1732" s="290"/>
      <c r="G1732" s="415" t="b">
        <f>_xlfn.XLOOKUP(F1732,Tabla13[Id Riesgo],Tabla13[Registro diligenciado],FALSE,1)</f>
        <v>0</v>
      </c>
      <c r="H1732" s="431" t="str">
        <f>IF(G1732,_xlfn.XLOOKUP(F1732,Tabla6[Id Riesgo],Tabla6[DESCRIPCIÓN DEL RIESGO],FALSE,1),"")</f>
        <v/>
      </c>
      <c r="I1732" s="431" t="e">
        <f>_xlfn.XLOOKUP(Tabla135[[#This Row],[Id Riesgo]],Tabla13[Id Riesgo],Tabla13[Probabilidad])</f>
        <v>#N/A</v>
      </c>
      <c r="J1732" s="431" t="str">
        <f>_xlfn.XLOOKUP(Tabla135[[#This Row],[Id Riesgo]],Tabla13[Id Riesgo],Tabla13[Porcentaje Impacto],"",1)</f>
        <v/>
      </c>
      <c r="K1732" s="311"/>
      <c r="L1732" s="314"/>
      <c r="M1732" s="314"/>
      <c r="N1732" s="314"/>
      <c r="O1732" s="295"/>
      <c r="P1732" s="314"/>
      <c r="Q1732" s="328" t="str">
        <f>_xlfn.TEXTJOIN(" ",TRUE,Tabla135[[#This Row],[Actividad - Acción ¿Qué?
Inicia con verbo]],Tabla135[[#This Row],[Complemento
(Observaciones o desviaciones)]])</f>
        <v/>
      </c>
      <c r="R1732" s="295"/>
      <c r="S1732" s="327" t="str">
        <f>_xlfn.XLOOKUP(Tabla135[[#This Row],[Tipo de control]],Tabla7[Tipo de control],Tabla7[Peso],"",1)</f>
        <v/>
      </c>
      <c r="T1732" s="290" t="str">
        <f>_xlfn.XLOOKUP(Tabla135[[#This Row],[Tipo de control]],Tabla7[Tipo de control],Tabla7[Afectación matriz],"",1)</f>
        <v/>
      </c>
      <c r="U1732" s="295"/>
      <c r="V1732" s="290" t="str">
        <f>_xlfn.XLOOKUP(Tabla135[[#This Row],[Implementación]],Tabla11[Implementación],Tabla11[Peso],"",1)</f>
        <v/>
      </c>
      <c r="W1732" s="295"/>
      <c r="X1732" s="295"/>
      <c r="Y1732" s="295"/>
      <c r="Z1732" s="295"/>
      <c r="AA1732" s="311" t="str">
        <f>IFERROR(Tabla135[[#This Row],[Peso del control]]+Tabla135[[#This Row],[Peso de la implementación]],"")</f>
        <v/>
      </c>
      <c r="AB1732" s="310" t="str" cm="1">
        <f t="array" ref="AB1732">IFERROR(IF(Tabla135[[#This Row],[Registro diligenciado]]=TRUE,_xlfn.IFS(AND(Tabla135[[#This Row],[No. de Control]]=1,Tabla135[[#This Row],[Desplazamiento en la Matriz]]="Probabilidad"),D1732-(D1732*Tabla135[[#This Row],[Valor del control]]),AND(Tabla135[[#This Row],[No. de Control]]&gt;1,Tabla135[[#This Row],[Desplazamiento en la Matriz]]="Probabilidad"),AB1731-(AB1731*Tabla135[[#This Row],[Valor del control]]),AND(Tabla135[[#This Row],[No. de Control]]=1,Tabla135[[#This Row],[Desplazamiento en la Matriz]]="Impacto"),D1732,AND(Tabla135[[#This Row],[No. de Control]]&gt;1,Tabla135[[#This Row],[Desplazamiento en la Matriz]]="Impacto"),AB1731),""),"")</f>
        <v/>
      </c>
      <c r="AC1732" s="310" t="str" cm="1">
        <f t="array" ref="AC1732">IFERROR(IF(Tabla135[[#This Row],[Registro diligenciado]]=TRUE,_xlfn.IFS(AND(Tabla135[[#This Row],[No. de Control]]=1,Tabla135[[#This Row],[Desplazamiento en la Matriz]]="Impacto"),E1732-(E1732*Tabla135[[#This Row],[Valor del control]]),AND(Tabla135[[#This Row],[No. de Control]]&gt;1,Tabla135[[#This Row],[Desplazamiento en la Matriz]]="Impacto"),AC1731-(AC1731*Tabla135[[#This Row],[Valor del control]]),AND(Tabla135[[#This Row],[No. de Control]]=1,Tabla135[[#This Row],[Desplazamiento en la Matriz]]="Probabilidad"),E1732,AND(Tabla135[[#This Row],[No. de Control]]&gt;1,Tabla135[[#This Row],[Desplazamiento en la Matriz]]="Probabilidad"),AC1731),""),"")</f>
        <v/>
      </c>
      <c r="AD1732" s="310">
        <f>IFERROR(_xlfn.MINIFS(Tabla135[Probabilidad residual],Tabla135[Id Riesgo],Tabla135[[#This Row],[Id Riesgo]]),"")</f>
        <v>0</v>
      </c>
      <c r="AE1732" s="310">
        <f>IFERROR(_xlfn.MINIFS(Tabla135[Impacto residual],Tabla135[Id Riesgo],Tabla135[[#This Row],[Id Riesgo]]),"")</f>
        <v>0</v>
      </c>
      <c r="AF1732" s="310" t="str" cm="1">
        <f t="array" ref="AF173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32" s="310" t="str" cm="1">
        <f t="array" ref="AG173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3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33" spans="6:34" ht="15" hidden="1" customHeight="1" x14ac:dyDescent="0.4">
      <c r="F1733" s="290"/>
      <c r="G1733" s="415" t="b">
        <f>_xlfn.XLOOKUP(F1733,Tabla13[Id Riesgo],Tabla13[Registro diligenciado],FALSE,1)</f>
        <v>0</v>
      </c>
      <c r="H1733" s="431" t="str">
        <f>IF(G1733,_xlfn.XLOOKUP(F1733,Tabla6[Id Riesgo],Tabla6[DESCRIPCIÓN DEL RIESGO],FALSE,1),"")</f>
        <v/>
      </c>
      <c r="I1733" s="431" t="e">
        <f>_xlfn.XLOOKUP(Tabla135[[#This Row],[Id Riesgo]],Tabla13[Id Riesgo],Tabla13[Probabilidad])</f>
        <v>#N/A</v>
      </c>
      <c r="J1733" s="431" t="str">
        <f>_xlfn.XLOOKUP(Tabla135[[#This Row],[Id Riesgo]],Tabla13[Id Riesgo],Tabla13[Porcentaje Impacto],"",1)</f>
        <v/>
      </c>
      <c r="K1733" s="311"/>
      <c r="L1733" s="314"/>
      <c r="M1733" s="314"/>
      <c r="N1733" s="314"/>
      <c r="O1733" s="295"/>
      <c r="P1733" s="314"/>
      <c r="Q1733" s="328" t="str">
        <f>_xlfn.TEXTJOIN(" ",TRUE,Tabla135[[#This Row],[Actividad - Acción ¿Qué?
Inicia con verbo]],Tabla135[[#This Row],[Complemento
(Observaciones o desviaciones)]])</f>
        <v/>
      </c>
      <c r="R1733" s="295"/>
      <c r="S1733" s="327" t="str">
        <f>_xlfn.XLOOKUP(Tabla135[[#This Row],[Tipo de control]],Tabla7[Tipo de control],Tabla7[Peso],"",1)</f>
        <v/>
      </c>
      <c r="T1733" s="290" t="str">
        <f>_xlfn.XLOOKUP(Tabla135[[#This Row],[Tipo de control]],Tabla7[Tipo de control],Tabla7[Afectación matriz],"",1)</f>
        <v/>
      </c>
      <c r="U1733" s="295"/>
      <c r="V1733" s="290" t="str">
        <f>_xlfn.XLOOKUP(Tabla135[[#This Row],[Implementación]],Tabla11[Implementación],Tabla11[Peso],"",1)</f>
        <v/>
      </c>
      <c r="W1733" s="295"/>
      <c r="X1733" s="295"/>
      <c r="Y1733" s="295"/>
      <c r="Z1733" s="295"/>
      <c r="AA1733" s="311" t="str">
        <f>IFERROR(Tabla135[[#This Row],[Peso del control]]+Tabla135[[#This Row],[Peso de la implementación]],"")</f>
        <v/>
      </c>
      <c r="AB1733" s="310" t="str" cm="1">
        <f t="array" ref="AB1733">IFERROR(IF(Tabla135[[#This Row],[Registro diligenciado]]=TRUE,_xlfn.IFS(AND(Tabla135[[#This Row],[No. de Control]]=1,Tabla135[[#This Row],[Desplazamiento en la Matriz]]="Probabilidad"),D1733-(D1733*Tabla135[[#This Row],[Valor del control]]),AND(Tabla135[[#This Row],[No. de Control]]&gt;1,Tabla135[[#This Row],[Desplazamiento en la Matriz]]="Probabilidad"),AB1732-(AB1732*Tabla135[[#This Row],[Valor del control]]),AND(Tabla135[[#This Row],[No. de Control]]=1,Tabla135[[#This Row],[Desplazamiento en la Matriz]]="Impacto"),D1733,AND(Tabla135[[#This Row],[No. de Control]]&gt;1,Tabla135[[#This Row],[Desplazamiento en la Matriz]]="Impacto"),AB1732),""),"")</f>
        <v/>
      </c>
      <c r="AC1733" s="310" t="str" cm="1">
        <f t="array" ref="AC1733">IFERROR(IF(Tabla135[[#This Row],[Registro diligenciado]]=TRUE,_xlfn.IFS(AND(Tabla135[[#This Row],[No. de Control]]=1,Tabla135[[#This Row],[Desplazamiento en la Matriz]]="Impacto"),E1733-(E1733*Tabla135[[#This Row],[Valor del control]]),AND(Tabla135[[#This Row],[No. de Control]]&gt;1,Tabla135[[#This Row],[Desplazamiento en la Matriz]]="Impacto"),AC1732-(AC1732*Tabla135[[#This Row],[Valor del control]]),AND(Tabla135[[#This Row],[No. de Control]]=1,Tabla135[[#This Row],[Desplazamiento en la Matriz]]="Probabilidad"),E1733,AND(Tabla135[[#This Row],[No. de Control]]&gt;1,Tabla135[[#This Row],[Desplazamiento en la Matriz]]="Probabilidad"),AC1732),""),"")</f>
        <v/>
      </c>
      <c r="AD1733" s="310">
        <f>IFERROR(_xlfn.MINIFS(Tabla135[Probabilidad residual],Tabla135[Id Riesgo],Tabla135[[#This Row],[Id Riesgo]]),"")</f>
        <v>0</v>
      </c>
      <c r="AE1733" s="310">
        <f>IFERROR(_xlfn.MINIFS(Tabla135[Impacto residual],Tabla135[Id Riesgo],Tabla135[[#This Row],[Id Riesgo]]),"")</f>
        <v>0</v>
      </c>
      <c r="AF1733" s="310" t="str" cm="1">
        <f t="array" ref="AF173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33" s="310" t="str" cm="1">
        <f t="array" ref="AG173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3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34" spans="6:34" ht="15" hidden="1" customHeight="1" x14ac:dyDescent="0.4">
      <c r="F1734" s="290"/>
      <c r="G1734" s="415" t="b">
        <f>_xlfn.XLOOKUP(F1734,Tabla13[Id Riesgo],Tabla13[Registro diligenciado],FALSE,1)</f>
        <v>0</v>
      </c>
      <c r="H1734" s="431" t="str">
        <f>IF(G1734,_xlfn.XLOOKUP(F1734,Tabla6[Id Riesgo],Tabla6[DESCRIPCIÓN DEL RIESGO],FALSE,1),"")</f>
        <v/>
      </c>
      <c r="I1734" s="431" t="e">
        <f>_xlfn.XLOOKUP(Tabla135[[#This Row],[Id Riesgo]],Tabla13[Id Riesgo],Tabla13[Probabilidad])</f>
        <v>#N/A</v>
      </c>
      <c r="J1734" s="431" t="str">
        <f>_xlfn.XLOOKUP(Tabla135[[#This Row],[Id Riesgo]],Tabla13[Id Riesgo],Tabla13[Porcentaje Impacto],"",1)</f>
        <v/>
      </c>
      <c r="K1734" s="311"/>
      <c r="L1734" s="314"/>
      <c r="M1734" s="314"/>
      <c r="N1734" s="314"/>
      <c r="O1734" s="295"/>
      <c r="P1734" s="314"/>
      <c r="Q1734" s="328" t="str">
        <f>_xlfn.TEXTJOIN(" ",TRUE,Tabla135[[#This Row],[Actividad - Acción ¿Qué?
Inicia con verbo]],Tabla135[[#This Row],[Complemento
(Observaciones o desviaciones)]])</f>
        <v/>
      </c>
      <c r="R1734" s="295"/>
      <c r="S1734" s="327" t="str">
        <f>_xlfn.XLOOKUP(Tabla135[[#This Row],[Tipo de control]],Tabla7[Tipo de control],Tabla7[Peso],"",1)</f>
        <v/>
      </c>
      <c r="T1734" s="290" t="str">
        <f>_xlfn.XLOOKUP(Tabla135[[#This Row],[Tipo de control]],Tabla7[Tipo de control],Tabla7[Afectación matriz],"",1)</f>
        <v/>
      </c>
      <c r="U1734" s="295"/>
      <c r="V1734" s="290" t="str">
        <f>_xlfn.XLOOKUP(Tabla135[[#This Row],[Implementación]],Tabla11[Implementación],Tabla11[Peso],"",1)</f>
        <v/>
      </c>
      <c r="W1734" s="295"/>
      <c r="X1734" s="295"/>
      <c r="Y1734" s="295"/>
      <c r="Z1734" s="295"/>
      <c r="AA1734" s="311" t="str">
        <f>IFERROR(Tabla135[[#This Row],[Peso del control]]+Tabla135[[#This Row],[Peso de la implementación]],"")</f>
        <v/>
      </c>
      <c r="AB1734" s="310" t="str" cm="1">
        <f t="array" ref="AB1734">IFERROR(IF(Tabla135[[#This Row],[Registro diligenciado]]=TRUE,_xlfn.IFS(AND(Tabla135[[#This Row],[No. de Control]]=1,Tabla135[[#This Row],[Desplazamiento en la Matriz]]="Probabilidad"),D1734-(D1734*Tabla135[[#This Row],[Valor del control]]),AND(Tabla135[[#This Row],[No. de Control]]&gt;1,Tabla135[[#This Row],[Desplazamiento en la Matriz]]="Probabilidad"),AB1733-(AB1733*Tabla135[[#This Row],[Valor del control]]),AND(Tabla135[[#This Row],[No. de Control]]=1,Tabla135[[#This Row],[Desplazamiento en la Matriz]]="Impacto"),D1734,AND(Tabla135[[#This Row],[No. de Control]]&gt;1,Tabla135[[#This Row],[Desplazamiento en la Matriz]]="Impacto"),AB1733),""),"")</f>
        <v/>
      </c>
      <c r="AC1734" s="310" t="str" cm="1">
        <f t="array" ref="AC1734">IFERROR(IF(Tabla135[[#This Row],[Registro diligenciado]]=TRUE,_xlfn.IFS(AND(Tabla135[[#This Row],[No. de Control]]=1,Tabla135[[#This Row],[Desplazamiento en la Matriz]]="Impacto"),E1734-(E1734*Tabla135[[#This Row],[Valor del control]]),AND(Tabla135[[#This Row],[No. de Control]]&gt;1,Tabla135[[#This Row],[Desplazamiento en la Matriz]]="Impacto"),AC1733-(AC1733*Tabla135[[#This Row],[Valor del control]]),AND(Tabla135[[#This Row],[No. de Control]]=1,Tabla135[[#This Row],[Desplazamiento en la Matriz]]="Probabilidad"),E1734,AND(Tabla135[[#This Row],[No. de Control]]&gt;1,Tabla135[[#This Row],[Desplazamiento en la Matriz]]="Probabilidad"),AC1733),""),"")</f>
        <v/>
      </c>
      <c r="AD1734" s="310">
        <f>IFERROR(_xlfn.MINIFS(Tabla135[Probabilidad residual],Tabla135[Id Riesgo],Tabla135[[#This Row],[Id Riesgo]]),"")</f>
        <v>0</v>
      </c>
      <c r="AE1734" s="310">
        <f>IFERROR(_xlfn.MINIFS(Tabla135[Impacto residual],Tabla135[Id Riesgo],Tabla135[[#This Row],[Id Riesgo]]),"")</f>
        <v>0</v>
      </c>
      <c r="AF1734" s="310" t="str" cm="1">
        <f t="array" ref="AF173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34" s="310" t="str" cm="1">
        <f t="array" ref="AG173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3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35" spans="6:34" ht="15" hidden="1" customHeight="1" x14ac:dyDescent="0.4">
      <c r="F1735" s="290"/>
      <c r="G1735" s="415" t="b">
        <f>_xlfn.XLOOKUP(F1735,Tabla13[Id Riesgo],Tabla13[Registro diligenciado],FALSE,1)</f>
        <v>0</v>
      </c>
      <c r="H1735" s="431" t="str">
        <f>IF(G1735,_xlfn.XLOOKUP(F1735,Tabla6[Id Riesgo],Tabla6[DESCRIPCIÓN DEL RIESGO],FALSE,1),"")</f>
        <v/>
      </c>
      <c r="I1735" s="431" t="e">
        <f>_xlfn.XLOOKUP(Tabla135[[#This Row],[Id Riesgo]],Tabla13[Id Riesgo],Tabla13[Probabilidad])</f>
        <v>#N/A</v>
      </c>
      <c r="J1735" s="431" t="str">
        <f>_xlfn.XLOOKUP(Tabla135[[#This Row],[Id Riesgo]],Tabla13[Id Riesgo],Tabla13[Porcentaje Impacto],"",1)</f>
        <v/>
      </c>
      <c r="K1735" s="311"/>
      <c r="L1735" s="314"/>
      <c r="M1735" s="314"/>
      <c r="N1735" s="314"/>
      <c r="O1735" s="295"/>
      <c r="P1735" s="314"/>
      <c r="Q1735" s="328" t="str">
        <f>_xlfn.TEXTJOIN(" ",TRUE,Tabla135[[#This Row],[Actividad - Acción ¿Qué?
Inicia con verbo]],Tabla135[[#This Row],[Complemento
(Observaciones o desviaciones)]])</f>
        <v/>
      </c>
      <c r="R1735" s="295"/>
      <c r="S1735" s="327" t="str">
        <f>_xlfn.XLOOKUP(Tabla135[[#This Row],[Tipo de control]],Tabla7[Tipo de control],Tabla7[Peso],"",1)</f>
        <v/>
      </c>
      <c r="T1735" s="290" t="str">
        <f>_xlfn.XLOOKUP(Tabla135[[#This Row],[Tipo de control]],Tabla7[Tipo de control],Tabla7[Afectación matriz],"",1)</f>
        <v/>
      </c>
      <c r="U1735" s="295"/>
      <c r="V1735" s="290" t="str">
        <f>_xlfn.XLOOKUP(Tabla135[[#This Row],[Implementación]],Tabla11[Implementación],Tabla11[Peso],"",1)</f>
        <v/>
      </c>
      <c r="W1735" s="295"/>
      <c r="X1735" s="295"/>
      <c r="Y1735" s="295"/>
      <c r="Z1735" s="295"/>
      <c r="AA1735" s="311" t="str">
        <f>IFERROR(Tabla135[[#This Row],[Peso del control]]+Tabla135[[#This Row],[Peso de la implementación]],"")</f>
        <v/>
      </c>
      <c r="AB1735" s="310" t="str" cm="1">
        <f t="array" ref="AB1735">IFERROR(IF(Tabla135[[#This Row],[Registro diligenciado]]=TRUE,_xlfn.IFS(AND(Tabla135[[#This Row],[No. de Control]]=1,Tabla135[[#This Row],[Desplazamiento en la Matriz]]="Probabilidad"),D1735-(D1735*Tabla135[[#This Row],[Valor del control]]),AND(Tabla135[[#This Row],[No. de Control]]&gt;1,Tabla135[[#This Row],[Desplazamiento en la Matriz]]="Probabilidad"),AB1734-(AB1734*Tabla135[[#This Row],[Valor del control]]),AND(Tabla135[[#This Row],[No. de Control]]=1,Tabla135[[#This Row],[Desplazamiento en la Matriz]]="Impacto"),D1735,AND(Tabla135[[#This Row],[No. de Control]]&gt;1,Tabla135[[#This Row],[Desplazamiento en la Matriz]]="Impacto"),AB1734),""),"")</f>
        <v/>
      </c>
      <c r="AC1735" s="310" t="str" cm="1">
        <f t="array" ref="AC1735">IFERROR(IF(Tabla135[[#This Row],[Registro diligenciado]]=TRUE,_xlfn.IFS(AND(Tabla135[[#This Row],[No. de Control]]=1,Tabla135[[#This Row],[Desplazamiento en la Matriz]]="Impacto"),E1735-(E1735*Tabla135[[#This Row],[Valor del control]]),AND(Tabla135[[#This Row],[No. de Control]]&gt;1,Tabla135[[#This Row],[Desplazamiento en la Matriz]]="Impacto"),AC1734-(AC1734*Tabla135[[#This Row],[Valor del control]]),AND(Tabla135[[#This Row],[No. de Control]]=1,Tabla135[[#This Row],[Desplazamiento en la Matriz]]="Probabilidad"),E1735,AND(Tabla135[[#This Row],[No. de Control]]&gt;1,Tabla135[[#This Row],[Desplazamiento en la Matriz]]="Probabilidad"),AC1734),""),"")</f>
        <v/>
      </c>
      <c r="AD1735" s="310">
        <f>IFERROR(_xlfn.MINIFS(Tabla135[Probabilidad residual],Tabla135[Id Riesgo],Tabla135[[#This Row],[Id Riesgo]]),"")</f>
        <v>0</v>
      </c>
      <c r="AE1735" s="310">
        <f>IFERROR(_xlfn.MINIFS(Tabla135[Impacto residual],Tabla135[Id Riesgo],Tabla135[[#This Row],[Id Riesgo]]),"")</f>
        <v>0</v>
      </c>
      <c r="AF1735" s="310" t="str" cm="1">
        <f t="array" ref="AF173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35" s="310" t="str" cm="1">
        <f t="array" ref="AG173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3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36" spans="6:34" ht="15" hidden="1" customHeight="1" x14ac:dyDescent="0.4">
      <c r="F1736" s="290"/>
      <c r="G1736" s="415" t="b">
        <f>_xlfn.XLOOKUP(F1736,Tabla13[Id Riesgo],Tabla13[Registro diligenciado],FALSE,1)</f>
        <v>0</v>
      </c>
      <c r="H1736" s="431" t="str">
        <f>IF(G1736,_xlfn.XLOOKUP(F1736,Tabla6[Id Riesgo],Tabla6[DESCRIPCIÓN DEL RIESGO],FALSE,1),"")</f>
        <v/>
      </c>
      <c r="I1736" s="431" t="e">
        <f>_xlfn.XLOOKUP(Tabla135[[#This Row],[Id Riesgo]],Tabla13[Id Riesgo],Tabla13[Probabilidad])</f>
        <v>#N/A</v>
      </c>
      <c r="J1736" s="431" t="str">
        <f>_xlfn.XLOOKUP(Tabla135[[#This Row],[Id Riesgo]],Tabla13[Id Riesgo],Tabla13[Porcentaje Impacto],"",1)</f>
        <v/>
      </c>
      <c r="K1736" s="311"/>
      <c r="L1736" s="314"/>
      <c r="M1736" s="314"/>
      <c r="N1736" s="314"/>
      <c r="O1736" s="295"/>
      <c r="P1736" s="314"/>
      <c r="Q1736" s="328" t="str">
        <f>_xlfn.TEXTJOIN(" ",TRUE,Tabla135[[#This Row],[Actividad - Acción ¿Qué?
Inicia con verbo]],Tabla135[[#This Row],[Complemento
(Observaciones o desviaciones)]])</f>
        <v/>
      </c>
      <c r="R1736" s="295"/>
      <c r="S1736" s="327" t="str">
        <f>_xlfn.XLOOKUP(Tabla135[[#This Row],[Tipo de control]],Tabla7[Tipo de control],Tabla7[Peso],"",1)</f>
        <v/>
      </c>
      <c r="T1736" s="290" t="str">
        <f>_xlfn.XLOOKUP(Tabla135[[#This Row],[Tipo de control]],Tabla7[Tipo de control],Tabla7[Afectación matriz],"",1)</f>
        <v/>
      </c>
      <c r="U1736" s="295"/>
      <c r="V1736" s="290" t="str">
        <f>_xlfn.XLOOKUP(Tabla135[[#This Row],[Implementación]],Tabla11[Implementación],Tabla11[Peso],"",1)</f>
        <v/>
      </c>
      <c r="W1736" s="295"/>
      <c r="X1736" s="295"/>
      <c r="Y1736" s="295"/>
      <c r="Z1736" s="295"/>
      <c r="AA1736" s="311" t="str">
        <f>IFERROR(Tabla135[[#This Row],[Peso del control]]+Tabla135[[#This Row],[Peso de la implementación]],"")</f>
        <v/>
      </c>
      <c r="AB1736" s="310" t="str" cm="1">
        <f t="array" ref="AB1736">IFERROR(IF(Tabla135[[#This Row],[Registro diligenciado]]=TRUE,_xlfn.IFS(AND(Tabla135[[#This Row],[No. de Control]]=1,Tabla135[[#This Row],[Desplazamiento en la Matriz]]="Probabilidad"),D1736-(D1736*Tabla135[[#This Row],[Valor del control]]),AND(Tabla135[[#This Row],[No. de Control]]&gt;1,Tabla135[[#This Row],[Desplazamiento en la Matriz]]="Probabilidad"),AB1735-(AB1735*Tabla135[[#This Row],[Valor del control]]),AND(Tabla135[[#This Row],[No. de Control]]=1,Tabla135[[#This Row],[Desplazamiento en la Matriz]]="Impacto"),D1736,AND(Tabla135[[#This Row],[No. de Control]]&gt;1,Tabla135[[#This Row],[Desplazamiento en la Matriz]]="Impacto"),AB1735),""),"")</f>
        <v/>
      </c>
      <c r="AC1736" s="310" t="str" cm="1">
        <f t="array" ref="AC1736">IFERROR(IF(Tabla135[[#This Row],[Registro diligenciado]]=TRUE,_xlfn.IFS(AND(Tabla135[[#This Row],[No. de Control]]=1,Tabla135[[#This Row],[Desplazamiento en la Matriz]]="Impacto"),E1736-(E1736*Tabla135[[#This Row],[Valor del control]]),AND(Tabla135[[#This Row],[No. de Control]]&gt;1,Tabla135[[#This Row],[Desplazamiento en la Matriz]]="Impacto"),AC1735-(AC1735*Tabla135[[#This Row],[Valor del control]]),AND(Tabla135[[#This Row],[No. de Control]]=1,Tabla135[[#This Row],[Desplazamiento en la Matriz]]="Probabilidad"),E1736,AND(Tabla135[[#This Row],[No. de Control]]&gt;1,Tabla135[[#This Row],[Desplazamiento en la Matriz]]="Probabilidad"),AC1735),""),"")</f>
        <v/>
      </c>
      <c r="AD1736" s="310">
        <f>IFERROR(_xlfn.MINIFS(Tabla135[Probabilidad residual],Tabla135[Id Riesgo],Tabla135[[#This Row],[Id Riesgo]]),"")</f>
        <v>0</v>
      </c>
      <c r="AE1736" s="310">
        <f>IFERROR(_xlfn.MINIFS(Tabla135[Impacto residual],Tabla135[Id Riesgo],Tabla135[[#This Row],[Id Riesgo]]),"")</f>
        <v>0</v>
      </c>
      <c r="AF1736" s="310" t="str" cm="1">
        <f t="array" ref="AF173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36" s="310" t="str" cm="1">
        <f t="array" ref="AG173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3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37" spans="6:34" ht="15" hidden="1" customHeight="1" x14ac:dyDescent="0.4">
      <c r="F1737" s="290"/>
      <c r="G1737" s="415" t="b">
        <f>_xlfn.XLOOKUP(F1737,Tabla13[Id Riesgo],Tabla13[Registro diligenciado],FALSE,1)</f>
        <v>0</v>
      </c>
      <c r="H1737" s="431" t="str">
        <f>IF(G1737,_xlfn.XLOOKUP(F1737,Tabla6[Id Riesgo],Tabla6[DESCRIPCIÓN DEL RIESGO],FALSE,1),"")</f>
        <v/>
      </c>
      <c r="I1737" s="431" t="e">
        <f>_xlfn.XLOOKUP(Tabla135[[#This Row],[Id Riesgo]],Tabla13[Id Riesgo],Tabla13[Probabilidad])</f>
        <v>#N/A</v>
      </c>
      <c r="J1737" s="431" t="str">
        <f>_xlfn.XLOOKUP(Tabla135[[#This Row],[Id Riesgo]],Tabla13[Id Riesgo],Tabla13[Porcentaje Impacto],"",1)</f>
        <v/>
      </c>
      <c r="K1737" s="311"/>
      <c r="L1737" s="314"/>
      <c r="M1737" s="314"/>
      <c r="N1737" s="314"/>
      <c r="O1737" s="295"/>
      <c r="P1737" s="314"/>
      <c r="Q1737" s="328" t="str">
        <f>_xlfn.TEXTJOIN(" ",TRUE,Tabla135[[#This Row],[Actividad - Acción ¿Qué?
Inicia con verbo]],Tabla135[[#This Row],[Complemento
(Observaciones o desviaciones)]])</f>
        <v/>
      </c>
      <c r="R1737" s="295"/>
      <c r="S1737" s="327" t="str">
        <f>_xlfn.XLOOKUP(Tabla135[[#This Row],[Tipo de control]],Tabla7[Tipo de control],Tabla7[Peso],"",1)</f>
        <v/>
      </c>
      <c r="T1737" s="290" t="str">
        <f>_xlfn.XLOOKUP(Tabla135[[#This Row],[Tipo de control]],Tabla7[Tipo de control],Tabla7[Afectación matriz],"",1)</f>
        <v/>
      </c>
      <c r="U1737" s="295"/>
      <c r="V1737" s="290" t="str">
        <f>_xlfn.XLOOKUP(Tabla135[[#This Row],[Implementación]],Tabla11[Implementación],Tabla11[Peso],"",1)</f>
        <v/>
      </c>
      <c r="W1737" s="295"/>
      <c r="X1737" s="295"/>
      <c r="Y1737" s="295"/>
      <c r="Z1737" s="295"/>
      <c r="AA1737" s="311" t="str">
        <f>IFERROR(Tabla135[[#This Row],[Peso del control]]+Tabla135[[#This Row],[Peso de la implementación]],"")</f>
        <v/>
      </c>
      <c r="AB1737" s="310" t="str" cm="1">
        <f t="array" ref="AB1737">IFERROR(IF(Tabla135[[#This Row],[Registro diligenciado]]=TRUE,_xlfn.IFS(AND(Tabla135[[#This Row],[No. de Control]]=1,Tabla135[[#This Row],[Desplazamiento en la Matriz]]="Probabilidad"),D1737-(D1737*Tabla135[[#This Row],[Valor del control]]),AND(Tabla135[[#This Row],[No. de Control]]&gt;1,Tabla135[[#This Row],[Desplazamiento en la Matriz]]="Probabilidad"),AB1736-(AB1736*Tabla135[[#This Row],[Valor del control]]),AND(Tabla135[[#This Row],[No. de Control]]=1,Tabla135[[#This Row],[Desplazamiento en la Matriz]]="Impacto"),D1737,AND(Tabla135[[#This Row],[No. de Control]]&gt;1,Tabla135[[#This Row],[Desplazamiento en la Matriz]]="Impacto"),AB1736),""),"")</f>
        <v/>
      </c>
      <c r="AC1737" s="310" t="str" cm="1">
        <f t="array" ref="AC1737">IFERROR(IF(Tabla135[[#This Row],[Registro diligenciado]]=TRUE,_xlfn.IFS(AND(Tabla135[[#This Row],[No. de Control]]=1,Tabla135[[#This Row],[Desplazamiento en la Matriz]]="Impacto"),E1737-(E1737*Tabla135[[#This Row],[Valor del control]]),AND(Tabla135[[#This Row],[No. de Control]]&gt;1,Tabla135[[#This Row],[Desplazamiento en la Matriz]]="Impacto"),AC1736-(AC1736*Tabla135[[#This Row],[Valor del control]]),AND(Tabla135[[#This Row],[No. de Control]]=1,Tabla135[[#This Row],[Desplazamiento en la Matriz]]="Probabilidad"),E1737,AND(Tabla135[[#This Row],[No. de Control]]&gt;1,Tabla135[[#This Row],[Desplazamiento en la Matriz]]="Probabilidad"),AC1736),""),"")</f>
        <v/>
      </c>
      <c r="AD1737" s="310">
        <f>IFERROR(_xlfn.MINIFS(Tabla135[Probabilidad residual],Tabla135[Id Riesgo],Tabla135[[#This Row],[Id Riesgo]]),"")</f>
        <v>0</v>
      </c>
      <c r="AE1737" s="310">
        <f>IFERROR(_xlfn.MINIFS(Tabla135[Impacto residual],Tabla135[Id Riesgo],Tabla135[[#This Row],[Id Riesgo]]),"")</f>
        <v>0</v>
      </c>
      <c r="AF1737" s="310" t="str" cm="1">
        <f t="array" ref="AF173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37" s="310" t="str" cm="1">
        <f t="array" ref="AG173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3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38" spans="6:34" ht="15" hidden="1" customHeight="1" x14ac:dyDescent="0.4">
      <c r="F1738" s="290"/>
      <c r="G1738" s="415" t="b">
        <f>_xlfn.XLOOKUP(F1738,Tabla13[Id Riesgo],Tabla13[Registro diligenciado],FALSE,1)</f>
        <v>0</v>
      </c>
      <c r="H1738" s="431" t="str">
        <f>IF(G1738,_xlfn.XLOOKUP(F1738,Tabla6[Id Riesgo],Tabla6[DESCRIPCIÓN DEL RIESGO],FALSE,1),"")</f>
        <v/>
      </c>
      <c r="I1738" s="431" t="e">
        <f>_xlfn.XLOOKUP(Tabla135[[#This Row],[Id Riesgo]],Tabla13[Id Riesgo],Tabla13[Probabilidad])</f>
        <v>#N/A</v>
      </c>
      <c r="J1738" s="431" t="str">
        <f>_xlfn.XLOOKUP(Tabla135[[#This Row],[Id Riesgo]],Tabla13[Id Riesgo],Tabla13[Porcentaje Impacto],"",1)</f>
        <v/>
      </c>
      <c r="K1738" s="311"/>
      <c r="L1738" s="314"/>
      <c r="M1738" s="314"/>
      <c r="N1738" s="314"/>
      <c r="O1738" s="295"/>
      <c r="P1738" s="314"/>
      <c r="Q1738" s="328" t="str">
        <f>_xlfn.TEXTJOIN(" ",TRUE,Tabla135[[#This Row],[Actividad - Acción ¿Qué?
Inicia con verbo]],Tabla135[[#This Row],[Complemento
(Observaciones o desviaciones)]])</f>
        <v/>
      </c>
      <c r="R1738" s="295"/>
      <c r="S1738" s="327" t="str">
        <f>_xlfn.XLOOKUP(Tabla135[[#This Row],[Tipo de control]],Tabla7[Tipo de control],Tabla7[Peso],"",1)</f>
        <v/>
      </c>
      <c r="T1738" s="290" t="str">
        <f>_xlfn.XLOOKUP(Tabla135[[#This Row],[Tipo de control]],Tabla7[Tipo de control],Tabla7[Afectación matriz],"",1)</f>
        <v/>
      </c>
      <c r="U1738" s="295"/>
      <c r="V1738" s="290" t="str">
        <f>_xlfn.XLOOKUP(Tabla135[[#This Row],[Implementación]],Tabla11[Implementación],Tabla11[Peso],"",1)</f>
        <v/>
      </c>
      <c r="W1738" s="295"/>
      <c r="X1738" s="295"/>
      <c r="Y1738" s="295"/>
      <c r="Z1738" s="295"/>
      <c r="AA1738" s="311" t="str">
        <f>IFERROR(Tabla135[[#This Row],[Peso del control]]+Tabla135[[#This Row],[Peso de la implementación]],"")</f>
        <v/>
      </c>
      <c r="AB1738" s="310" t="str" cm="1">
        <f t="array" ref="AB1738">IFERROR(IF(Tabla135[[#This Row],[Registro diligenciado]]=TRUE,_xlfn.IFS(AND(Tabla135[[#This Row],[No. de Control]]=1,Tabla135[[#This Row],[Desplazamiento en la Matriz]]="Probabilidad"),D1738-(D1738*Tabla135[[#This Row],[Valor del control]]),AND(Tabla135[[#This Row],[No. de Control]]&gt;1,Tabla135[[#This Row],[Desplazamiento en la Matriz]]="Probabilidad"),AB1737-(AB1737*Tabla135[[#This Row],[Valor del control]]),AND(Tabla135[[#This Row],[No. de Control]]=1,Tabla135[[#This Row],[Desplazamiento en la Matriz]]="Impacto"),D1738,AND(Tabla135[[#This Row],[No. de Control]]&gt;1,Tabla135[[#This Row],[Desplazamiento en la Matriz]]="Impacto"),AB1737),""),"")</f>
        <v/>
      </c>
      <c r="AC1738" s="310" t="str" cm="1">
        <f t="array" ref="AC1738">IFERROR(IF(Tabla135[[#This Row],[Registro diligenciado]]=TRUE,_xlfn.IFS(AND(Tabla135[[#This Row],[No. de Control]]=1,Tabla135[[#This Row],[Desplazamiento en la Matriz]]="Impacto"),E1738-(E1738*Tabla135[[#This Row],[Valor del control]]),AND(Tabla135[[#This Row],[No. de Control]]&gt;1,Tabla135[[#This Row],[Desplazamiento en la Matriz]]="Impacto"),AC1737-(AC1737*Tabla135[[#This Row],[Valor del control]]),AND(Tabla135[[#This Row],[No. de Control]]=1,Tabla135[[#This Row],[Desplazamiento en la Matriz]]="Probabilidad"),E1738,AND(Tabla135[[#This Row],[No. de Control]]&gt;1,Tabla135[[#This Row],[Desplazamiento en la Matriz]]="Probabilidad"),AC1737),""),"")</f>
        <v/>
      </c>
      <c r="AD1738" s="310">
        <f>IFERROR(_xlfn.MINIFS(Tabla135[Probabilidad residual],Tabla135[Id Riesgo],Tabla135[[#This Row],[Id Riesgo]]),"")</f>
        <v>0</v>
      </c>
      <c r="AE1738" s="310">
        <f>IFERROR(_xlfn.MINIFS(Tabla135[Impacto residual],Tabla135[Id Riesgo],Tabla135[[#This Row],[Id Riesgo]]),"")</f>
        <v>0</v>
      </c>
      <c r="AF1738" s="310" t="str" cm="1">
        <f t="array" ref="AF173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38" s="310" t="str" cm="1">
        <f t="array" ref="AG173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3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39" spans="6:34" ht="15" hidden="1" customHeight="1" x14ac:dyDescent="0.4">
      <c r="F1739" s="290"/>
      <c r="G1739" s="415" t="b">
        <f>_xlfn.XLOOKUP(F1739,Tabla13[Id Riesgo],Tabla13[Registro diligenciado],FALSE,1)</f>
        <v>0</v>
      </c>
      <c r="H1739" s="431" t="str">
        <f>IF(G1739,_xlfn.XLOOKUP(F1739,Tabla6[Id Riesgo],Tabla6[DESCRIPCIÓN DEL RIESGO],FALSE,1),"")</f>
        <v/>
      </c>
      <c r="I1739" s="431" t="e">
        <f>_xlfn.XLOOKUP(Tabla135[[#This Row],[Id Riesgo]],Tabla13[Id Riesgo],Tabla13[Probabilidad])</f>
        <v>#N/A</v>
      </c>
      <c r="J1739" s="431" t="str">
        <f>_xlfn.XLOOKUP(Tabla135[[#This Row],[Id Riesgo]],Tabla13[Id Riesgo],Tabla13[Porcentaje Impacto],"",1)</f>
        <v/>
      </c>
      <c r="K1739" s="311"/>
      <c r="L1739" s="314"/>
      <c r="M1739" s="314"/>
      <c r="N1739" s="314"/>
      <c r="O1739" s="295"/>
      <c r="P1739" s="314"/>
      <c r="Q1739" s="328" t="str">
        <f>_xlfn.TEXTJOIN(" ",TRUE,Tabla135[[#This Row],[Actividad - Acción ¿Qué?
Inicia con verbo]],Tabla135[[#This Row],[Complemento
(Observaciones o desviaciones)]])</f>
        <v/>
      </c>
      <c r="R1739" s="295"/>
      <c r="S1739" s="327" t="str">
        <f>_xlfn.XLOOKUP(Tabla135[[#This Row],[Tipo de control]],Tabla7[Tipo de control],Tabla7[Peso],"",1)</f>
        <v/>
      </c>
      <c r="T1739" s="290" t="str">
        <f>_xlfn.XLOOKUP(Tabla135[[#This Row],[Tipo de control]],Tabla7[Tipo de control],Tabla7[Afectación matriz],"",1)</f>
        <v/>
      </c>
      <c r="U1739" s="295"/>
      <c r="V1739" s="290" t="str">
        <f>_xlfn.XLOOKUP(Tabla135[[#This Row],[Implementación]],Tabla11[Implementación],Tabla11[Peso],"",1)</f>
        <v/>
      </c>
      <c r="W1739" s="295"/>
      <c r="X1739" s="295"/>
      <c r="Y1739" s="295"/>
      <c r="Z1739" s="295"/>
      <c r="AA1739" s="311" t="str">
        <f>IFERROR(Tabla135[[#This Row],[Peso del control]]+Tabla135[[#This Row],[Peso de la implementación]],"")</f>
        <v/>
      </c>
      <c r="AB1739" s="310" t="str" cm="1">
        <f t="array" ref="AB1739">IFERROR(IF(Tabla135[[#This Row],[Registro diligenciado]]=TRUE,_xlfn.IFS(AND(Tabla135[[#This Row],[No. de Control]]=1,Tabla135[[#This Row],[Desplazamiento en la Matriz]]="Probabilidad"),D1739-(D1739*Tabla135[[#This Row],[Valor del control]]),AND(Tabla135[[#This Row],[No. de Control]]&gt;1,Tabla135[[#This Row],[Desplazamiento en la Matriz]]="Probabilidad"),AB1738-(AB1738*Tabla135[[#This Row],[Valor del control]]),AND(Tabla135[[#This Row],[No. de Control]]=1,Tabla135[[#This Row],[Desplazamiento en la Matriz]]="Impacto"),D1739,AND(Tabla135[[#This Row],[No. de Control]]&gt;1,Tabla135[[#This Row],[Desplazamiento en la Matriz]]="Impacto"),AB1738),""),"")</f>
        <v/>
      </c>
      <c r="AC1739" s="310" t="str" cm="1">
        <f t="array" ref="AC1739">IFERROR(IF(Tabla135[[#This Row],[Registro diligenciado]]=TRUE,_xlfn.IFS(AND(Tabla135[[#This Row],[No. de Control]]=1,Tabla135[[#This Row],[Desplazamiento en la Matriz]]="Impacto"),E1739-(E1739*Tabla135[[#This Row],[Valor del control]]),AND(Tabla135[[#This Row],[No. de Control]]&gt;1,Tabla135[[#This Row],[Desplazamiento en la Matriz]]="Impacto"),AC1738-(AC1738*Tabla135[[#This Row],[Valor del control]]),AND(Tabla135[[#This Row],[No. de Control]]=1,Tabla135[[#This Row],[Desplazamiento en la Matriz]]="Probabilidad"),E1739,AND(Tabla135[[#This Row],[No. de Control]]&gt;1,Tabla135[[#This Row],[Desplazamiento en la Matriz]]="Probabilidad"),AC1738),""),"")</f>
        <v/>
      </c>
      <c r="AD1739" s="310">
        <f>IFERROR(_xlfn.MINIFS(Tabla135[Probabilidad residual],Tabla135[Id Riesgo],Tabla135[[#This Row],[Id Riesgo]]),"")</f>
        <v>0</v>
      </c>
      <c r="AE1739" s="310">
        <f>IFERROR(_xlfn.MINIFS(Tabla135[Impacto residual],Tabla135[Id Riesgo],Tabla135[[#This Row],[Id Riesgo]]),"")</f>
        <v>0</v>
      </c>
      <c r="AF1739" s="310" t="str" cm="1">
        <f t="array" ref="AF173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39" s="310" t="str" cm="1">
        <f t="array" ref="AG173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3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40" spans="6:34" ht="15" hidden="1" customHeight="1" x14ac:dyDescent="0.4">
      <c r="F1740" s="290"/>
      <c r="G1740" s="415" t="b">
        <f>_xlfn.XLOOKUP(F1740,Tabla13[Id Riesgo],Tabla13[Registro diligenciado],FALSE,1)</f>
        <v>0</v>
      </c>
      <c r="H1740" s="431" t="str">
        <f>IF(G1740,_xlfn.XLOOKUP(F1740,Tabla6[Id Riesgo],Tabla6[DESCRIPCIÓN DEL RIESGO],FALSE,1),"")</f>
        <v/>
      </c>
      <c r="I1740" s="431" t="e">
        <f>_xlfn.XLOOKUP(Tabla135[[#This Row],[Id Riesgo]],Tabla13[Id Riesgo],Tabla13[Probabilidad])</f>
        <v>#N/A</v>
      </c>
      <c r="J1740" s="431" t="str">
        <f>_xlfn.XLOOKUP(Tabla135[[#This Row],[Id Riesgo]],Tabla13[Id Riesgo],Tabla13[Porcentaje Impacto],"",1)</f>
        <v/>
      </c>
      <c r="K1740" s="311"/>
      <c r="L1740" s="314"/>
      <c r="M1740" s="314"/>
      <c r="N1740" s="314"/>
      <c r="O1740" s="295"/>
      <c r="P1740" s="314"/>
      <c r="Q1740" s="328" t="str">
        <f>_xlfn.TEXTJOIN(" ",TRUE,Tabla135[[#This Row],[Actividad - Acción ¿Qué?
Inicia con verbo]],Tabla135[[#This Row],[Complemento
(Observaciones o desviaciones)]])</f>
        <v/>
      </c>
      <c r="R1740" s="295"/>
      <c r="S1740" s="327" t="str">
        <f>_xlfn.XLOOKUP(Tabla135[[#This Row],[Tipo de control]],Tabla7[Tipo de control],Tabla7[Peso],"",1)</f>
        <v/>
      </c>
      <c r="T1740" s="290" t="str">
        <f>_xlfn.XLOOKUP(Tabla135[[#This Row],[Tipo de control]],Tabla7[Tipo de control],Tabla7[Afectación matriz],"",1)</f>
        <v/>
      </c>
      <c r="U1740" s="295"/>
      <c r="V1740" s="290" t="str">
        <f>_xlfn.XLOOKUP(Tabla135[[#This Row],[Implementación]],Tabla11[Implementación],Tabla11[Peso],"",1)</f>
        <v/>
      </c>
      <c r="W1740" s="295"/>
      <c r="X1740" s="295"/>
      <c r="Y1740" s="295"/>
      <c r="Z1740" s="295"/>
      <c r="AA1740" s="311" t="str">
        <f>IFERROR(Tabla135[[#This Row],[Peso del control]]+Tabla135[[#This Row],[Peso de la implementación]],"")</f>
        <v/>
      </c>
      <c r="AB1740" s="310" t="str" cm="1">
        <f t="array" ref="AB1740">IFERROR(IF(Tabla135[[#This Row],[Registro diligenciado]]=TRUE,_xlfn.IFS(AND(Tabla135[[#This Row],[No. de Control]]=1,Tabla135[[#This Row],[Desplazamiento en la Matriz]]="Probabilidad"),D1740-(D1740*Tabla135[[#This Row],[Valor del control]]),AND(Tabla135[[#This Row],[No. de Control]]&gt;1,Tabla135[[#This Row],[Desplazamiento en la Matriz]]="Probabilidad"),AB1739-(AB1739*Tabla135[[#This Row],[Valor del control]]),AND(Tabla135[[#This Row],[No. de Control]]=1,Tabla135[[#This Row],[Desplazamiento en la Matriz]]="Impacto"),D1740,AND(Tabla135[[#This Row],[No. de Control]]&gt;1,Tabla135[[#This Row],[Desplazamiento en la Matriz]]="Impacto"),AB1739),""),"")</f>
        <v/>
      </c>
      <c r="AC1740" s="310" t="str" cm="1">
        <f t="array" ref="AC1740">IFERROR(IF(Tabla135[[#This Row],[Registro diligenciado]]=TRUE,_xlfn.IFS(AND(Tabla135[[#This Row],[No. de Control]]=1,Tabla135[[#This Row],[Desplazamiento en la Matriz]]="Impacto"),E1740-(E1740*Tabla135[[#This Row],[Valor del control]]),AND(Tabla135[[#This Row],[No. de Control]]&gt;1,Tabla135[[#This Row],[Desplazamiento en la Matriz]]="Impacto"),AC1739-(AC1739*Tabla135[[#This Row],[Valor del control]]),AND(Tabla135[[#This Row],[No. de Control]]=1,Tabla135[[#This Row],[Desplazamiento en la Matriz]]="Probabilidad"),E1740,AND(Tabla135[[#This Row],[No. de Control]]&gt;1,Tabla135[[#This Row],[Desplazamiento en la Matriz]]="Probabilidad"),AC1739),""),"")</f>
        <v/>
      </c>
      <c r="AD1740" s="310">
        <f>IFERROR(_xlfn.MINIFS(Tabla135[Probabilidad residual],Tabla135[Id Riesgo],Tabla135[[#This Row],[Id Riesgo]]),"")</f>
        <v>0</v>
      </c>
      <c r="AE1740" s="310">
        <f>IFERROR(_xlfn.MINIFS(Tabla135[Impacto residual],Tabla135[Id Riesgo],Tabla135[[#This Row],[Id Riesgo]]),"")</f>
        <v>0</v>
      </c>
      <c r="AF1740" s="310" t="str" cm="1">
        <f t="array" ref="AF174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40" s="310" t="str" cm="1">
        <f t="array" ref="AG174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4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41" spans="6:34" ht="15" hidden="1" customHeight="1" x14ac:dyDescent="0.4">
      <c r="F1741" s="290"/>
      <c r="G1741" s="415" t="b">
        <f>_xlfn.XLOOKUP(F1741,Tabla13[Id Riesgo],Tabla13[Registro diligenciado],FALSE,1)</f>
        <v>0</v>
      </c>
      <c r="H1741" s="431" t="str">
        <f>IF(G1741,_xlfn.XLOOKUP(F1741,Tabla6[Id Riesgo],Tabla6[DESCRIPCIÓN DEL RIESGO],FALSE,1),"")</f>
        <v/>
      </c>
      <c r="I1741" s="431" t="e">
        <f>_xlfn.XLOOKUP(Tabla135[[#This Row],[Id Riesgo]],Tabla13[Id Riesgo],Tabla13[Probabilidad])</f>
        <v>#N/A</v>
      </c>
      <c r="J1741" s="431" t="str">
        <f>_xlfn.XLOOKUP(Tabla135[[#This Row],[Id Riesgo]],Tabla13[Id Riesgo],Tabla13[Porcentaje Impacto],"",1)</f>
        <v/>
      </c>
      <c r="K1741" s="311"/>
      <c r="L1741" s="314"/>
      <c r="M1741" s="314"/>
      <c r="N1741" s="314"/>
      <c r="O1741" s="295"/>
      <c r="P1741" s="314"/>
      <c r="Q1741" s="328" t="str">
        <f>_xlfn.TEXTJOIN(" ",TRUE,Tabla135[[#This Row],[Actividad - Acción ¿Qué?
Inicia con verbo]],Tabla135[[#This Row],[Complemento
(Observaciones o desviaciones)]])</f>
        <v/>
      </c>
      <c r="R1741" s="295"/>
      <c r="S1741" s="327" t="str">
        <f>_xlfn.XLOOKUP(Tabla135[[#This Row],[Tipo de control]],Tabla7[Tipo de control],Tabla7[Peso],"",1)</f>
        <v/>
      </c>
      <c r="T1741" s="290" t="str">
        <f>_xlfn.XLOOKUP(Tabla135[[#This Row],[Tipo de control]],Tabla7[Tipo de control],Tabla7[Afectación matriz],"",1)</f>
        <v/>
      </c>
      <c r="U1741" s="295"/>
      <c r="V1741" s="290" t="str">
        <f>_xlfn.XLOOKUP(Tabla135[[#This Row],[Implementación]],Tabla11[Implementación],Tabla11[Peso],"",1)</f>
        <v/>
      </c>
      <c r="W1741" s="295"/>
      <c r="X1741" s="295"/>
      <c r="Y1741" s="295"/>
      <c r="Z1741" s="295"/>
      <c r="AA1741" s="311" t="str">
        <f>IFERROR(Tabla135[[#This Row],[Peso del control]]+Tabla135[[#This Row],[Peso de la implementación]],"")</f>
        <v/>
      </c>
      <c r="AB1741" s="310" t="str" cm="1">
        <f t="array" ref="AB1741">IFERROR(IF(Tabla135[[#This Row],[Registro diligenciado]]=TRUE,_xlfn.IFS(AND(Tabla135[[#This Row],[No. de Control]]=1,Tabla135[[#This Row],[Desplazamiento en la Matriz]]="Probabilidad"),D1741-(D1741*Tabla135[[#This Row],[Valor del control]]),AND(Tabla135[[#This Row],[No. de Control]]&gt;1,Tabla135[[#This Row],[Desplazamiento en la Matriz]]="Probabilidad"),AB1740-(AB1740*Tabla135[[#This Row],[Valor del control]]),AND(Tabla135[[#This Row],[No. de Control]]=1,Tabla135[[#This Row],[Desplazamiento en la Matriz]]="Impacto"),D1741,AND(Tabla135[[#This Row],[No. de Control]]&gt;1,Tabla135[[#This Row],[Desplazamiento en la Matriz]]="Impacto"),AB1740),""),"")</f>
        <v/>
      </c>
      <c r="AC1741" s="310" t="str" cm="1">
        <f t="array" ref="AC1741">IFERROR(IF(Tabla135[[#This Row],[Registro diligenciado]]=TRUE,_xlfn.IFS(AND(Tabla135[[#This Row],[No. de Control]]=1,Tabla135[[#This Row],[Desplazamiento en la Matriz]]="Impacto"),E1741-(E1741*Tabla135[[#This Row],[Valor del control]]),AND(Tabla135[[#This Row],[No. de Control]]&gt;1,Tabla135[[#This Row],[Desplazamiento en la Matriz]]="Impacto"),AC1740-(AC1740*Tabla135[[#This Row],[Valor del control]]),AND(Tabla135[[#This Row],[No. de Control]]=1,Tabla135[[#This Row],[Desplazamiento en la Matriz]]="Probabilidad"),E1741,AND(Tabla135[[#This Row],[No. de Control]]&gt;1,Tabla135[[#This Row],[Desplazamiento en la Matriz]]="Probabilidad"),AC1740),""),"")</f>
        <v/>
      </c>
      <c r="AD1741" s="310">
        <f>IFERROR(_xlfn.MINIFS(Tabla135[Probabilidad residual],Tabla135[Id Riesgo],Tabla135[[#This Row],[Id Riesgo]]),"")</f>
        <v>0</v>
      </c>
      <c r="AE1741" s="310">
        <f>IFERROR(_xlfn.MINIFS(Tabla135[Impacto residual],Tabla135[Id Riesgo],Tabla135[[#This Row],[Id Riesgo]]),"")</f>
        <v>0</v>
      </c>
      <c r="AF1741" s="310" t="str" cm="1">
        <f t="array" ref="AF174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41" s="310" t="str" cm="1">
        <f t="array" ref="AG174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4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42" spans="6:34" ht="15" hidden="1" customHeight="1" x14ac:dyDescent="0.4">
      <c r="F1742" s="290"/>
      <c r="G1742" s="415" t="b">
        <f>_xlfn.XLOOKUP(F1742,Tabla13[Id Riesgo],Tabla13[Registro diligenciado],FALSE,1)</f>
        <v>0</v>
      </c>
      <c r="H1742" s="431" t="str">
        <f>IF(G1742,_xlfn.XLOOKUP(F1742,Tabla6[Id Riesgo],Tabla6[DESCRIPCIÓN DEL RIESGO],FALSE,1),"")</f>
        <v/>
      </c>
      <c r="I1742" s="431" t="e">
        <f>_xlfn.XLOOKUP(Tabla135[[#This Row],[Id Riesgo]],Tabla13[Id Riesgo],Tabla13[Probabilidad])</f>
        <v>#N/A</v>
      </c>
      <c r="J1742" s="431" t="str">
        <f>_xlfn.XLOOKUP(Tabla135[[#This Row],[Id Riesgo]],Tabla13[Id Riesgo],Tabla13[Porcentaje Impacto],"",1)</f>
        <v/>
      </c>
      <c r="K1742" s="311"/>
      <c r="L1742" s="314"/>
      <c r="M1742" s="314"/>
      <c r="N1742" s="314"/>
      <c r="O1742" s="295"/>
      <c r="P1742" s="314"/>
      <c r="Q1742" s="328" t="str">
        <f>_xlfn.TEXTJOIN(" ",TRUE,Tabla135[[#This Row],[Actividad - Acción ¿Qué?
Inicia con verbo]],Tabla135[[#This Row],[Complemento
(Observaciones o desviaciones)]])</f>
        <v/>
      </c>
      <c r="R1742" s="295"/>
      <c r="S1742" s="327" t="str">
        <f>_xlfn.XLOOKUP(Tabla135[[#This Row],[Tipo de control]],Tabla7[Tipo de control],Tabla7[Peso],"",1)</f>
        <v/>
      </c>
      <c r="T1742" s="290" t="str">
        <f>_xlfn.XLOOKUP(Tabla135[[#This Row],[Tipo de control]],Tabla7[Tipo de control],Tabla7[Afectación matriz],"",1)</f>
        <v/>
      </c>
      <c r="U1742" s="295"/>
      <c r="V1742" s="290" t="str">
        <f>_xlfn.XLOOKUP(Tabla135[[#This Row],[Implementación]],Tabla11[Implementación],Tabla11[Peso],"",1)</f>
        <v/>
      </c>
      <c r="W1742" s="295"/>
      <c r="X1742" s="295"/>
      <c r="Y1742" s="295"/>
      <c r="Z1742" s="295"/>
      <c r="AA1742" s="311" t="str">
        <f>IFERROR(Tabla135[[#This Row],[Peso del control]]+Tabla135[[#This Row],[Peso de la implementación]],"")</f>
        <v/>
      </c>
      <c r="AB1742" s="310" t="str" cm="1">
        <f t="array" ref="AB1742">IFERROR(IF(Tabla135[[#This Row],[Registro diligenciado]]=TRUE,_xlfn.IFS(AND(Tabla135[[#This Row],[No. de Control]]=1,Tabla135[[#This Row],[Desplazamiento en la Matriz]]="Probabilidad"),D1742-(D1742*Tabla135[[#This Row],[Valor del control]]),AND(Tabla135[[#This Row],[No. de Control]]&gt;1,Tabla135[[#This Row],[Desplazamiento en la Matriz]]="Probabilidad"),AB1741-(AB1741*Tabla135[[#This Row],[Valor del control]]),AND(Tabla135[[#This Row],[No. de Control]]=1,Tabla135[[#This Row],[Desplazamiento en la Matriz]]="Impacto"),D1742,AND(Tabla135[[#This Row],[No. de Control]]&gt;1,Tabla135[[#This Row],[Desplazamiento en la Matriz]]="Impacto"),AB1741),""),"")</f>
        <v/>
      </c>
      <c r="AC1742" s="310" t="str" cm="1">
        <f t="array" ref="AC1742">IFERROR(IF(Tabla135[[#This Row],[Registro diligenciado]]=TRUE,_xlfn.IFS(AND(Tabla135[[#This Row],[No. de Control]]=1,Tabla135[[#This Row],[Desplazamiento en la Matriz]]="Impacto"),E1742-(E1742*Tabla135[[#This Row],[Valor del control]]),AND(Tabla135[[#This Row],[No. de Control]]&gt;1,Tabla135[[#This Row],[Desplazamiento en la Matriz]]="Impacto"),AC1741-(AC1741*Tabla135[[#This Row],[Valor del control]]),AND(Tabla135[[#This Row],[No. de Control]]=1,Tabla135[[#This Row],[Desplazamiento en la Matriz]]="Probabilidad"),E1742,AND(Tabla135[[#This Row],[No. de Control]]&gt;1,Tabla135[[#This Row],[Desplazamiento en la Matriz]]="Probabilidad"),AC1741),""),"")</f>
        <v/>
      </c>
      <c r="AD1742" s="310">
        <f>IFERROR(_xlfn.MINIFS(Tabla135[Probabilidad residual],Tabla135[Id Riesgo],Tabla135[[#This Row],[Id Riesgo]]),"")</f>
        <v>0</v>
      </c>
      <c r="AE1742" s="310">
        <f>IFERROR(_xlfn.MINIFS(Tabla135[Impacto residual],Tabla135[Id Riesgo],Tabla135[[#This Row],[Id Riesgo]]),"")</f>
        <v>0</v>
      </c>
      <c r="AF1742" s="310" t="str" cm="1">
        <f t="array" ref="AF174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42" s="310" t="str" cm="1">
        <f t="array" ref="AG174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4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43" spans="6:34" ht="15" hidden="1" customHeight="1" x14ac:dyDescent="0.4">
      <c r="F1743" s="290"/>
      <c r="G1743" s="415" t="b">
        <f>_xlfn.XLOOKUP(F1743,Tabla13[Id Riesgo],Tabla13[Registro diligenciado],FALSE,1)</f>
        <v>0</v>
      </c>
      <c r="H1743" s="431" t="str">
        <f>IF(G1743,_xlfn.XLOOKUP(F1743,Tabla6[Id Riesgo],Tabla6[DESCRIPCIÓN DEL RIESGO],FALSE,1),"")</f>
        <v/>
      </c>
      <c r="I1743" s="431" t="e">
        <f>_xlfn.XLOOKUP(Tabla135[[#This Row],[Id Riesgo]],Tabla13[Id Riesgo],Tabla13[Probabilidad])</f>
        <v>#N/A</v>
      </c>
      <c r="J1743" s="431" t="str">
        <f>_xlfn.XLOOKUP(Tabla135[[#This Row],[Id Riesgo]],Tabla13[Id Riesgo],Tabla13[Porcentaje Impacto],"",1)</f>
        <v/>
      </c>
      <c r="K1743" s="311"/>
      <c r="L1743" s="314"/>
      <c r="M1743" s="314"/>
      <c r="N1743" s="314"/>
      <c r="O1743" s="295"/>
      <c r="P1743" s="314"/>
      <c r="Q1743" s="328" t="str">
        <f>_xlfn.TEXTJOIN(" ",TRUE,Tabla135[[#This Row],[Actividad - Acción ¿Qué?
Inicia con verbo]],Tabla135[[#This Row],[Complemento
(Observaciones o desviaciones)]])</f>
        <v/>
      </c>
      <c r="R1743" s="295"/>
      <c r="S1743" s="327" t="str">
        <f>_xlfn.XLOOKUP(Tabla135[[#This Row],[Tipo de control]],Tabla7[Tipo de control],Tabla7[Peso],"",1)</f>
        <v/>
      </c>
      <c r="T1743" s="290" t="str">
        <f>_xlfn.XLOOKUP(Tabla135[[#This Row],[Tipo de control]],Tabla7[Tipo de control],Tabla7[Afectación matriz],"",1)</f>
        <v/>
      </c>
      <c r="U1743" s="295"/>
      <c r="V1743" s="290" t="str">
        <f>_xlfn.XLOOKUP(Tabla135[[#This Row],[Implementación]],Tabla11[Implementación],Tabla11[Peso],"",1)</f>
        <v/>
      </c>
      <c r="W1743" s="295"/>
      <c r="X1743" s="295"/>
      <c r="Y1743" s="295"/>
      <c r="Z1743" s="295"/>
      <c r="AA1743" s="311" t="str">
        <f>IFERROR(Tabla135[[#This Row],[Peso del control]]+Tabla135[[#This Row],[Peso de la implementación]],"")</f>
        <v/>
      </c>
      <c r="AB1743" s="310" t="str" cm="1">
        <f t="array" ref="AB1743">IFERROR(IF(Tabla135[[#This Row],[Registro diligenciado]]=TRUE,_xlfn.IFS(AND(Tabla135[[#This Row],[No. de Control]]=1,Tabla135[[#This Row],[Desplazamiento en la Matriz]]="Probabilidad"),D1743-(D1743*Tabla135[[#This Row],[Valor del control]]),AND(Tabla135[[#This Row],[No. de Control]]&gt;1,Tabla135[[#This Row],[Desplazamiento en la Matriz]]="Probabilidad"),AB1742-(AB1742*Tabla135[[#This Row],[Valor del control]]),AND(Tabla135[[#This Row],[No. de Control]]=1,Tabla135[[#This Row],[Desplazamiento en la Matriz]]="Impacto"),D1743,AND(Tabla135[[#This Row],[No. de Control]]&gt;1,Tabla135[[#This Row],[Desplazamiento en la Matriz]]="Impacto"),AB1742),""),"")</f>
        <v/>
      </c>
      <c r="AC1743" s="310" t="str" cm="1">
        <f t="array" ref="AC1743">IFERROR(IF(Tabla135[[#This Row],[Registro diligenciado]]=TRUE,_xlfn.IFS(AND(Tabla135[[#This Row],[No. de Control]]=1,Tabla135[[#This Row],[Desplazamiento en la Matriz]]="Impacto"),E1743-(E1743*Tabla135[[#This Row],[Valor del control]]),AND(Tabla135[[#This Row],[No. de Control]]&gt;1,Tabla135[[#This Row],[Desplazamiento en la Matriz]]="Impacto"),AC1742-(AC1742*Tabla135[[#This Row],[Valor del control]]),AND(Tabla135[[#This Row],[No. de Control]]=1,Tabla135[[#This Row],[Desplazamiento en la Matriz]]="Probabilidad"),E1743,AND(Tabla135[[#This Row],[No. de Control]]&gt;1,Tabla135[[#This Row],[Desplazamiento en la Matriz]]="Probabilidad"),AC1742),""),"")</f>
        <v/>
      </c>
      <c r="AD1743" s="310">
        <f>IFERROR(_xlfn.MINIFS(Tabla135[Probabilidad residual],Tabla135[Id Riesgo],Tabla135[[#This Row],[Id Riesgo]]),"")</f>
        <v>0</v>
      </c>
      <c r="AE1743" s="310">
        <f>IFERROR(_xlfn.MINIFS(Tabla135[Impacto residual],Tabla135[Id Riesgo],Tabla135[[#This Row],[Id Riesgo]]),"")</f>
        <v>0</v>
      </c>
      <c r="AF1743" s="310" t="str" cm="1">
        <f t="array" ref="AF174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43" s="310" t="str" cm="1">
        <f t="array" ref="AG174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4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44" spans="6:34" ht="15" hidden="1" customHeight="1" x14ac:dyDescent="0.4">
      <c r="F1744" s="290"/>
      <c r="G1744" s="415" t="b">
        <f>_xlfn.XLOOKUP(F1744,Tabla13[Id Riesgo],Tabla13[Registro diligenciado],FALSE,1)</f>
        <v>0</v>
      </c>
      <c r="H1744" s="431" t="str">
        <f>IF(G1744,_xlfn.XLOOKUP(F1744,Tabla6[Id Riesgo],Tabla6[DESCRIPCIÓN DEL RIESGO],FALSE,1),"")</f>
        <v/>
      </c>
      <c r="I1744" s="431" t="e">
        <f>_xlfn.XLOOKUP(Tabla135[[#This Row],[Id Riesgo]],Tabla13[Id Riesgo],Tabla13[Probabilidad])</f>
        <v>#N/A</v>
      </c>
      <c r="J1744" s="431" t="str">
        <f>_xlfn.XLOOKUP(Tabla135[[#This Row],[Id Riesgo]],Tabla13[Id Riesgo],Tabla13[Porcentaje Impacto],"",1)</f>
        <v/>
      </c>
      <c r="K1744" s="311"/>
      <c r="L1744" s="314"/>
      <c r="M1744" s="314"/>
      <c r="N1744" s="314"/>
      <c r="O1744" s="295"/>
      <c r="P1744" s="314"/>
      <c r="Q1744" s="328" t="str">
        <f>_xlfn.TEXTJOIN(" ",TRUE,Tabla135[[#This Row],[Actividad - Acción ¿Qué?
Inicia con verbo]],Tabla135[[#This Row],[Complemento
(Observaciones o desviaciones)]])</f>
        <v/>
      </c>
      <c r="R1744" s="295"/>
      <c r="S1744" s="327" t="str">
        <f>_xlfn.XLOOKUP(Tabla135[[#This Row],[Tipo de control]],Tabla7[Tipo de control],Tabla7[Peso],"",1)</f>
        <v/>
      </c>
      <c r="T1744" s="290" t="str">
        <f>_xlfn.XLOOKUP(Tabla135[[#This Row],[Tipo de control]],Tabla7[Tipo de control],Tabla7[Afectación matriz],"",1)</f>
        <v/>
      </c>
      <c r="U1744" s="295"/>
      <c r="V1744" s="290" t="str">
        <f>_xlfn.XLOOKUP(Tabla135[[#This Row],[Implementación]],Tabla11[Implementación],Tabla11[Peso],"",1)</f>
        <v/>
      </c>
      <c r="W1744" s="295"/>
      <c r="X1744" s="295"/>
      <c r="Y1744" s="295"/>
      <c r="Z1744" s="295"/>
      <c r="AA1744" s="311" t="str">
        <f>IFERROR(Tabla135[[#This Row],[Peso del control]]+Tabla135[[#This Row],[Peso de la implementación]],"")</f>
        <v/>
      </c>
      <c r="AB1744" s="310" t="str" cm="1">
        <f t="array" ref="AB1744">IFERROR(IF(Tabla135[[#This Row],[Registro diligenciado]]=TRUE,_xlfn.IFS(AND(Tabla135[[#This Row],[No. de Control]]=1,Tabla135[[#This Row],[Desplazamiento en la Matriz]]="Probabilidad"),D1744-(D1744*Tabla135[[#This Row],[Valor del control]]),AND(Tabla135[[#This Row],[No. de Control]]&gt;1,Tabla135[[#This Row],[Desplazamiento en la Matriz]]="Probabilidad"),AB1743-(AB1743*Tabla135[[#This Row],[Valor del control]]),AND(Tabla135[[#This Row],[No. de Control]]=1,Tabla135[[#This Row],[Desplazamiento en la Matriz]]="Impacto"),D1744,AND(Tabla135[[#This Row],[No. de Control]]&gt;1,Tabla135[[#This Row],[Desplazamiento en la Matriz]]="Impacto"),AB1743),""),"")</f>
        <v/>
      </c>
      <c r="AC1744" s="310" t="str" cm="1">
        <f t="array" ref="AC1744">IFERROR(IF(Tabla135[[#This Row],[Registro diligenciado]]=TRUE,_xlfn.IFS(AND(Tabla135[[#This Row],[No. de Control]]=1,Tabla135[[#This Row],[Desplazamiento en la Matriz]]="Impacto"),E1744-(E1744*Tabla135[[#This Row],[Valor del control]]),AND(Tabla135[[#This Row],[No. de Control]]&gt;1,Tabla135[[#This Row],[Desplazamiento en la Matriz]]="Impacto"),AC1743-(AC1743*Tabla135[[#This Row],[Valor del control]]),AND(Tabla135[[#This Row],[No. de Control]]=1,Tabla135[[#This Row],[Desplazamiento en la Matriz]]="Probabilidad"),E1744,AND(Tabla135[[#This Row],[No. de Control]]&gt;1,Tabla135[[#This Row],[Desplazamiento en la Matriz]]="Probabilidad"),AC1743),""),"")</f>
        <v/>
      </c>
      <c r="AD1744" s="310">
        <f>IFERROR(_xlfn.MINIFS(Tabla135[Probabilidad residual],Tabla135[Id Riesgo],Tabla135[[#This Row],[Id Riesgo]]),"")</f>
        <v>0</v>
      </c>
      <c r="AE1744" s="310">
        <f>IFERROR(_xlfn.MINIFS(Tabla135[Impacto residual],Tabla135[Id Riesgo],Tabla135[[#This Row],[Id Riesgo]]),"")</f>
        <v>0</v>
      </c>
      <c r="AF1744" s="310" t="str" cm="1">
        <f t="array" ref="AF174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44" s="310" t="str" cm="1">
        <f t="array" ref="AG174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4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45" spans="6:34" ht="15" hidden="1" customHeight="1" x14ac:dyDescent="0.4">
      <c r="F1745" s="290"/>
      <c r="G1745" s="415" t="b">
        <f>_xlfn.XLOOKUP(F1745,Tabla13[Id Riesgo],Tabla13[Registro diligenciado],FALSE,1)</f>
        <v>0</v>
      </c>
      <c r="H1745" s="431" t="str">
        <f>IF(G1745,_xlfn.XLOOKUP(F1745,Tabla6[Id Riesgo],Tabla6[DESCRIPCIÓN DEL RIESGO],FALSE,1),"")</f>
        <v/>
      </c>
      <c r="I1745" s="431" t="e">
        <f>_xlfn.XLOOKUP(Tabla135[[#This Row],[Id Riesgo]],Tabla13[Id Riesgo],Tabla13[Probabilidad])</f>
        <v>#N/A</v>
      </c>
      <c r="J1745" s="431" t="str">
        <f>_xlfn.XLOOKUP(Tabla135[[#This Row],[Id Riesgo]],Tabla13[Id Riesgo],Tabla13[Porcentaje Impacto],"",1)</f>
        <v/>
      </c>
      <c r="K1745" s="311"/>
      <c r="L1745" s="314"/>
      <c r="M1745" s="314"/>
      <c r="N1745" s="314"/>
      <c r="O1745" s="295"/>
      <c r="P1745" s="314"/>
      <c r="Q1745" s="328" t="str">
        <f>_xlfn.TEXTJOIN(" ",TRUE,Tabla135[[#This Row],[Actividad - Acción ¿Qué?
Inicia con verbo]],Tabla135[[#This Row],[Complemento
(Observaciones o desviaciones)]])</f>
        <v/>
      </c>
      <c r="R1745" s="295"/>
      <c r="S1745" s="327" t="str">
        <f>_xlfn.XLOOKUP(Tabla135[[#This Row],[Tipo de control]],Tabla7[Tipo de control],Tabla7[Peso],"",1)</f>
        <v/>
      </c>
      <c r="T1745" s="290" t="str">
        <f>_xlfn.XLOOKUP(Tabla135[[#This Row],[Tipo de control]],Tabla7[Tipo de control],Tabla7[Afectación matriz],"",1)</f>
        <v/>
      </c>
      <c r="U1745" s="295"/>
      <c r="V1745" s="290" t="str">
        <f>_xlfn.XLOOKUP(Tabla135[[#This Row],[Implementación]],Tabla11[Implementación],Tabla11[Peso],"",1)</f>
        <v/>
      </c>
      <c r="W1745" s="295"/>
      <c r="X1745" s="295"/>
      <c r="Y1745" s="295"/>
      <c r="Z1745" s="295"/>
      <c r="AA1745" s="311" t="str">
        <f>IFERROR(Tabla135[[#This Row],[Peso del control]]+Tabla135[[#This Row],[Peso de la implementación]],"")</f>
        <v/>
      </c>
      <c r="AB1745" s="310" t="str" cm="1">
        <f t="array" ref="AB1745">IFERROR(IF(Tabla135[[#This Row],[Registro diligenciado]]=TRUE,_xlfn.IFS(AND(Tabla135[[#This Row],[No. de Control]]=1,Tabla135[[#This Row],[Desplazamiento en la Matriz]]="Probabilidad"),D1745-(D1745*Tabla135[[#This Row],[Valor del control]]),AND(Tabla135[[#This Row],[No. de Control]]&gt;1,Tabla135[[#This Row],[Desplazamiento en la Matriz]]="Probabilidad"),AB1744-(AB1744*Tabla135[[#This Row],[Valor del control]]),AND(Tabla135[[#This Row],[No. de Control]]=1,Tabla135[[#This Row],[Desplazamiento en la Matriz]]="Impacto"),D1745,AND(Tabla135[[#This Row],[No. de Control]]&gt;1,Tabla135[[#This Row],[Desplazamiento en la Matriz]]="Impacto"),AB1744),""),"")</f>
        <v/>
      </c>
      <c r="AC1745" s="310" t="str" cm="1">
        <f t="array" ref="AC1745">IFERROR(IF(Tabla135[[#This Row],[Registro diligenciado]]=TRUE,_xlfn.IFS(AND(Tabla135[[#This Row],[No. de Control]]=1,Tabla135[[#This Row],[Desplazamiento en la Matriz]]="Impacto"),E1745-(E1745*Tabla135[[#This Row],[Valor del control]]),AND(Tabla135[[#This Row],[No. de Control]]&gt;1,Tabla135[[#This Row],[Desplazamiento en la Matriz]]="Impacto"),AC1744-(AC1744*Tabla135[[#This Row],[Valor del control]]),AND(Tabla135[[#This Row],[No. de Control]]=1,Tabla135[[#This Row],[Desplazamiento en la Matriz]]="Probabilidad"),E1745,AND(Tabla135[[#This Row],[No. de Control]]&gt;1,Tabla135[[#This Row],[Desplazamiento en la Matriz]]="Probabilidad"),AC1744),""),"")</f>
        <v/>
      </c>
      <c r="AD1745" s="310">
        <f>IFERROR(_xlfn.MINIFS(Tabla135[Probabilidad residual],Tabla135[Id Riesgo],Tabla135[[#This Row],[Id Riesgo]]),"")</f>
        <v>0</v>
      </c>
      <c r="AE1745" s="310">
        <f>IFERROR(_xlfn.MINIFS(Tabla135[Impacto residual],Tabla135[Id Riesgo],Tabla135[[#This Row],[Id Riesgo]]),"")</f>
        <v>0</v>
      </c>
      <c r="AF1745" s="310" t="str" cm="1">
        <f t="array" ref="AF174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45" s="310" t="str" cm="1">
        <f t="array" ref="AG174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4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46" spans="6:34" ht="15" hidden="1" customHeight="1" x14ac:dyDescent="0.4">
      <c r="F1746" s="290"/>
      <c r="G1746" s="415" t="b">
        <f>_xlfn.XLOOKUP(F1746,Tabla13[Id Riesgo],Tabla13[Registro diligenciado],FALSE,1)</f>
        <v>0</v>
      </c>
      <c r="H1746" s="431" t="str">
        <f>IF(G1746,_xlfn.XLOOKUP(F1746,Tabla6[Id Riesgo],Tabla6[DESCRIPCIÓN DEL RIESGO],FALSE,1),"")</f>
        <v/>
      </c>
      <c r="I1746" s="431" t="e">
        <f>_xlfn.XLOOKUP(Tabla135[[#This Row],[Id Riesgo]],Tabla13[Id Riesgo],Tabla13[Probabilidad])</f>
        <v>#N/A</v>
      </c>
      <c r="J1746" s="431" t="str">
        <f>_xlfn.XLOOKUP(Tabla135[[#This Row],[Id Riesgo]],Tabla13[Id Riesgo],Tabla13[Porcentaje Impacto],"",1)</f>
        <v/>
      </c>
      <c r="K1746" s="311"/>
      <c r="L1746" s="314"/>
      <c r="M1746" s="314"/>
      <c r="N1746" s="314"/>
      <c r="O1746" s="295"/>
      <c r="P1746" s="314"/>
      <c r="Q1746" s="328" t="str">
        <f>_xlfn.TEXTJOIN(" ",TRUE,Tabla135[[#This Row],[Actividad - Acción ¿Qué?
Inicia con verbo]],Tabla135[[#This Row],[Complemento
(Observaciones o desviaciones)]])</f>
        <v/>
      </c>
      <c r="R1746" s="295"/>
      <c r="S1746" s="327" t="str">
        <f>_xlfn.XLOOKUP(Tabla135[[#This Row],[Tipo de control]],Tabla7[Tipo de control],Tabla7[Peso],"",1)</f>
        <v/>
      </c>
      <c r="T1746" s="290" t="str">
        <f>_xlfn.XLOOKUP(Tabla135[[#This Row],[Tipo de control]],Tabla7[Tipo de control],Tabla7[Afectación matriz],"",1)</f>
        <v/>
      </c>
      <c r="U1746" s="295"/>
      <c r="V1746" s="290" t="str">
        <f>_xlfn.XLOOKUP(Tabla135[[#This Row],[Implementación]],Tabla11[Implementación],Tabla11[Peso],"",1)</f>
        <v/>
      </c>
      <c r="W1746" s="295"/>
      <c r="X1746" s="295"/>
      <c r="Y1746" s="295"/>
      <c r="Z1746" s="295"/>
      <c r="AA1746" s="311" t="str">
        <f>IFERROR(Tabla135[[#This Row],[Peso del control]]+Tabla135[[#This Row],[Peso de la implementación]],"")</f>
        <v/>
      </c>
      <c r="AB1746" s="310" t="str" cm="1">
        <f t="array" ref="AB1746">IFERROR(IF(Tabla135[[#This Row],[Registro diligenciado]]=TRUE,_xlfn.IFS(AND(Tabla135[[#This Row],[No. de Control]]=1,Tabla135[[#This Row],[Desplazamiento en la Matriz]]="Probabilidad"),D1746-(D1746*Tabla135[[#This Row],[Valor del control]]),AND(Tabla135[[#This Row],[No. de Control]]&gt;1,Tabla135[[#This Row],[Desplazamiento en la Matriz]]="Probabilidad"),AB1745-(AB1745*Tabla135[[#This Row],[Valor del control]]),AND(Tabla135[[#This Row],[No. de Control]]=1,Tabla135[[#This Row],[Desplazamiento en la Matriz]]="Impacto"),D1746,AND(Tabla135[[#This Row],[No. de Control]]&gt;1,Tabla135[[#This Row],[Desplazamiento en la Matriz]]="Impacto"),AB1745),""),"")</f>
        <v/>
      </c>
      <c r="AC1746" s="310" t="str" cm="1">
        <f t="array" ref="AC1746">IFERROR(IF(Tabla135[[#This Row],[Registro diligenciado]]=TRUE,_xlfn.IFS(AND(Tabla135[[#This Row],[No. de Control]]=1,Tabla135[[#This Row],[Desplazamiento en la Matriz]]="Impacto"),E1746-(E1746*Tabla135[[#This Row],[Valor del control]]),AND(Tabla135[[#This Row],[No. de Control]]&gt;1,Tabla135[[#This Row],[Desplazamiento en la Matriz]]="Impacto"),AC1745-(AC1745*Tabla135[[#This Row],[Valor del control]]),AND(Tabla135[[#This Row],[No. de Control]]=1,Tabla135[[#This Row],[Desplazamiento en la Matriz]]="Probabilidad"),E1746,AND(Tabla135[[#This Row],[No. de Control]]&gt;1,Tabla135[[#This Row],[Desplazamiento en la Matriz]]="Probabilidad"),AC1745),""),"")</f>
        <v/>
      </c>
      <c r="AD1746" s="310">
        <f>IFERROR(_xlfn.MINIFS(Tabla135[Probabilidad residual],Tabla135[Id Riesgo],Tabla135[[#This Row],[Id Riesgo]]),"")</f>
        <v>0</v>
      </c>
      <c r="AE1746" s="310">
        <f>IFERROR(_xlfn.MINIFS(Tabla135[Impacto residual],Tabla135[Id Riesgo],Tabla135[[#This Row],[Id Riesgo]]),"")</f>
        <v>0</v>
      </c>
      <c r="AF1746" s="310" t="str" cm="1">
        <f t="array" ref="AF174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46" s="310" t="str" cm="1">
        <f t="array" ref="AG174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4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47" spans="6:34" ht="15" hidden="1" customHeight="1" x14ac:dyDescent="0.4">
      <c r="F1747" s="290"/>
      <c r="G1747" s="415" t="b">
        <f>_xlfn.XLOOKUP(F1747,Tabla13[Id Riesgo],Tabla13[Registro diligenciado],FALSE,1)</f>
        <v>0</v>
      </c>
      <c r="H1747" s="431" t="str">
        <f>IF(G1747,_xlfn.XLOOKUP(F1747,Tabla6[Id Riesgo],Tabla6[DESCRIPCIÓN DEL RIESGO],FALSE,1),"")</f>
        <v/>
      </c>
      <c r="I1747" s="431" t="e">
        <f>_xlfn.XLOOKUP(Tabla135[[#This Row],[Id Riesgo]],Tabla13[Id Riesgo],Tabla13[Probabilidad])</f>
        <v>#N/A</v>
      </c>
      <c r="J1747" s="431" t="str">
        <f>_xlfn.XLOOKUP(Tabla135[[#This Row],[Id Riesgo]],Tabla13[Id Riesgo],Tabla13[Porcentaje Impacto],"",1)</f>
        <v/>
      </c>
      <c r="K1747" s="311"/>
      <c r="L1747" s="314"/>
      <c r="M1747" s="314"/>
      <c r="N1747" s="314"/>
      <c r="O1747" s="295"/>
      <c r="P1747" s="314"/>
      <c r="Q1747" s="328" t="str">
        <f>_xlfn.TEXTJOIN(" ",TRUE,Tabla135[[#This Row],[Actividad - Acción ¿Qué?
Inicia con verbo]],Tabla135[[#This Row],[Complemento
(Observaciones o desviaciones)]])</f>
        <v/>
      </c>
      <c r="R1747" s="295"/>
      <c r="S1747" s="327" t="str">
        <f>_xlfn.XLOOKUP(Tabla135[[#This Row],[Tipo de control]],Tabla7[Tipo de control],Tabla7[Peso],"",1)</f>
        <v/>
      </c>
      <c r="T1747" s="290" t="str">
        <f>_xlfn.XLOOKUP(Tabla135[[#This Row],[Tipo de control]],Tabla7[Tipo de control],Tabla7[Afectación matriz],"",1)</f>
        <v/>
      </c>
      <c r="U1747" s="295"/>
      <c r="V1747" s="290" t="str">
        <f>_xlfn.XLOOKUP(Tabla135[[#This Row],[Implementación]],Tabla11[Implementación],Tabla11[Peso],"",1)</f>
        <v/>
      </c>
      <c r="W1747" s="295"/>
      <c r="X1747" s="295"/>
      <c r="Y1747" s="295"/>
      <c r="Z1747" s="295"/>
      <c r="AA1747" s="311" t="str">
        <f>IFERROR(Tabla135[[#This Row],[Peso del control]]+Tabla135[[#This Row],[Peso de la implementación]],"")</f>
        <v/>
      </c>
      <c r="AB1747" s="310" t="str" cm="1">
        <f t="array" ref="AB1747">IFERROR(IF(Tabla135[[#This Row],[Registro diligenciado]]=TRUE,_xlfn.IFS(AND(Tabla135[[#This Row],[No. de Control]]=1,Tabla135[[#This Row],[Desplazamiento en la Matriz]]="Probabilidad"),D1747-(D1747*Tabla135[[#This Row],[Valor del control]]),AND(Tabla135[[#This Row],[No. de Control]]&gt;1,Tabla135[[#This Row],[Desplazamiento en la Matriz]]="Probabilidad"),AB1746-(AB1746*Tabla135[[#This Row],[Valor del control]]),AND(Tabla135[[#This Row],[No. de Control]]=1,Tabla135[[#This Row],[Desplazamiento en la Matriz]]="Impacto"),D1747,AND(Tabla135[[#This Row],[No. de Control]]&gt;1,Tabla135[[#This Row],[Desplazamiento en la Matriz]]="Impacto"),AB1746),""),"")</f>
        <v/>
      </c>
      <c r="AC1747" s="310" t="str" cm="1">
        <f t="array" ref="AC1747">IFERROR(IF(Tabla135[[#This Row],[Registro diligenciado]]=TRUE,_xlfn.IFS(AND(Tabla135[[#This Row],[No. de Control]]=1,Tabla135[[#This Row],[Desplazamiento en la Matriz]]="Impacto"),E1747-(E1747*Tabla135[[#This Row],[Valor del control]]),AND(Tabla135[[#This Row],[No. de Control]]&gt;1,Tabla135[[#This Row],[Desplazamiento en la Matriz]]="Impacto"),AC1746-(AC1746*Tabla135[[#This Row],[Valor del control]]),AND(Tabla135[[#This Row],[No. de Control]]=1,Tabla135[[#This Row],[Desplazamiento en la Matriz]]="Probabilidad"),E1747,AND(Tabla135[[#This Row],[No. de Control]]&gt;1,Tabla135[[#This Row],[Desplazamiento en la Matriz]]="Probabilidad"),AC1746),""),"")</f>
        <v/>
      </c>
      <c r="AD1747" s="310">
        <f>IFERROR(_xlfn.MINIFS(Tabla135[Probabilidad residual],Tabla135[Id Riesgo],Tabla135[[#This Row],[Id Riesgo]]),"")</f>
        <v>0</v>
      </c>
      <c r="AE1747" s="310">
        <f>IFERROR(_xlfn.MINIFS(Tabla135[Impacto residual],Tabla135[Id Riesgo],Tabla135[[#This Row],[Id Riesgo]]),"")</f>
        <v>0</v>
      </c>
      <c r="AF1747" s="310" t="str" cm="1">
        <f t="array" ref="AF174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47" s="310" t="str" cm="1">
        <f t="array" ref="AG174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4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48" spans="6:34" ht="15" hidden="1" customHeight="1" x14ac:dyDescent="0.4">
      <c r="F1748" s="290"/>
      <c r="G1748" s="415" t="b">
        <f>_xlfn.XLOOKUP(F1748,Tabla13[Id Riesgo],Tabla13[Registro diligenciado],FALSE,1)</f>
        <v>0</v>
      </c>
      <c r="H1748" s="431" t="str">
        <f>IF(G1748,_xlfn.XLOOKUP(F1748,Tabla6[Id Riesgo],Tabla6[DESCRIPCIÓN DEL RIESGO],FALSE,1),"")</f>
        <v/>
      </c>
      <c r="I1748" s="431" t="e">
        <f>_xlfn.XLOOKUP(Tabla135[[#This Row],[Id Riesgo]],Tabla13[Id Riesgo],Tabla13[Probabilidad])</f>
        <v>#N/A</v>
      </c>
      <c r="J1748" s="431" t="str">
        <f>_xlfn.XLOOKUP(Tabla135[[#This Row],[Id Riesgo]],Tabla13[Id Riesgo],Tabla13[Porcentaje Impacto],"",1)</f>
        <v/>
      </c>
      <c r="K1748" s="311"/>
      <c r="L1748" s="314"/>
      <c r="M1748" s="314"/>
      <c r="N1748" s="314"/>
      <c r="O1748" s="295"/>
      <c r="P1748" s="314"/>
      <c r="Q1748" s="328" t="str">
        <f>_xlfn.TEXTJOIN(" ",TRUE,Tabla135[[#This Row],[Actividad - Acción ¿Qué?
Inicia con verbo]],Tabla135[[#This Row],[Complemento
(Observaciones o desviaciones)]])</f>
        <v/>
      </c>
      <c r="R1748" s="295"/>
      <c r="S1748" s="327" t="str">
        <f>_xlfn.XLOOKUP(Tabla135[[#This Row],[Tipo de control]],Tabla7[Tipo de control],Tabla7[Peso],"",1)</f>
        <v/>
      </c>
      <c r="T1748" s="290" t="str">
        <f>_xlfn.XLOOKUP(Tabla135[[#This Row],[Tipo de control]],Tabla7[Tipo de control],Tabla7[Afectación matriz],"",1)</f>
        <v/>
      </c>
      <c r="U1748" s="295"/>
      <c r="V1748" s="290" t="str">
        <f>_xlfn.XLOOKUP(Tabla135[[#This Row],[Implementación]],Tabla11[Implementación],Tabla11[Peso],"",1)</f>
        <v/>
      </c>
      <c r="W1748" s="295"/>
      <c r="X1748" s="295"/>
      <c r="Y1748" s="295"/>
      <c r="Z1748" s="295"/>
      <c r="AA1748" s="311" t="str">
        <f>IFERROR(Tabla135[[#This Row],[Peso del control]]+Tabla135[[#This Row],[Peso de la implementación]],"")</f>
        <v/>
      </c>
      <c r="AB1748" s="310" t="str" cm="1">
        <f t="array" ref="AB1748">IFERROR(IF(Tabla135[[#This Row],[Registro diligenciado]]=TRUE,_xlfn.IFS(AND(Tabla135[[#This Row],[No. de Control]]=1,Tabla135[[#This Row],[Desplazamiento en la Matriz]]="Probabilidad"),D1748-(D1748*Tabla135[[#This Row],[Valor del control]]),AND(Tabla135[[#This Row],[No. de Control]]&gt;1,Tabla135[[#This Row],[Desplazamiento en la Matriz]]="Probabilidad"),AB1747-(AB1747*Tabla135[[#This Row],[Valor del control]]),AND(Tabla135[[#This Row],[No. de Control]]=1,Tabla135[[#This Row],[Desplazamiento en la Matriz]]="Impacto"),D1748,AND(Tabla135[[#This Row],[No. de Control]]&gt;1,Tabla135[[#This Row],[Desplazamiento en la Matriz]]="Impacto"),AB1747),""),"")</f>
        <v/>
      </c>
      <c r="AC1748" s="310" t="str" cm="1">
        <f t="array" ref="AC1748">IFERROR(IF(Tabla135[[#This Row],[Registro diligenciado]]=TRUE,_xlfn.IFS(AND(Tabla135[[#This Row],[No. de Control]]=1,Tabla135[[#This Row],[Desplazamiento en la Matriz]]="Impacto"),E1748-(E1748*Tabla135[[#This Row],[Valor del control]]),AND(Tabla135[[#This Row],[No. de Control]]&gt;1,Tabla135[[#This Row],[Desplazamiento en la Matriz]]="Impacto"),AC1747-(AC1747*Tabla135[[#This Row],[Valor del control]]),AND(Tabla135[[#This Row],[No. de Control]]=1,Tabla135[[#This Row],[Desplazamiento en la Matriz]]="Probabilidad"),E1748,AND(Tabla135[[#This Row],[No. de Control]]&gt;1,Tabla135[[#This Row],[Desplazamiento en la Matriz]]="Probabilidad"),AC1747),""),"")</f>
        <v/>
      </c>
      <c r="AD1748" s="310">
        <f>IFERROR(_xlfn.MINIFS(Tabla135[Probabilidad residual],Tabla135[Id Riesgo],Tabla135[[#This Row],[Id Riesgo]]),"")</f>
        <v>0</v>
      </c>
      <c r="AE1748" s="310">
        <f>IFERROR(_xlfn.MINIFS(Tabla135[Impacto residual],Tabla135[Id Riesgo],Tabla135[[#This Row],[Id Riesgo]]),"")</f>
        <v>0</v>
      </c>
      <c r="AF1748" s="310" t="str" cm="1">
        <f t="array" ref="AF174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48" s="310" t="str" cm="1">
        <f t="array" ref="AG174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4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49" spans="6:34" ht="15" hidden="1" customHeight="1" x14ac:dyDescent="0.4">
      <c r="F1749" s="290"/>
      <c r="G1749" s="415" t="b">
        <f>_xlfn.XLOOKUP(F1749,Tabla13[Id Riesgo],Tabla13[Registro diligenciado],FALSE,1)</f>
        <v>0</v>
      </c>
      <c r="H1749" s="431" t="str">
        <f>IF(G1749,_xlfn.XLOOKUP(F1749,Tabla6[Id Riesgo],Tabla6[DESCRIPCIÓN DEL RIESGO],FALSE,1),"")</f>
        <v/>
      </c>
      <c r="I1749" s="431" t="e">
        <f>_xlfn.XLOOKUP(Tabla135[[#This Row],[Id Riesgo]],Tabla13[Id Riesgo],Tabla13[Probabilidad])</f>
        <v>#N/A</v>
      </c>
      <c r="J1749" s="431" t="str">
        <f>_xlfn.XLOOKUP(Tabla135[[#This Row],[Id Riesgo]],Tabla13[Id Riesgo],Tabla13[Porcentaje Impacto],"",1)</f>
        <v/>
      </c>
      <c r="K1749" s="311"/>
      <c r="L1749" s="314"/>
      <c r="M1749" s="314"/>
      <c r="N1749" s="314"/>
      <c r="O1749" s="295"/>
      <c r="P1749" s="314"/>
      <c r="Q1749" s="328" t="str">
        <f>_xlfn.TEXTJOIN(" ",TRUE,Tabla135[[#This Row],[Actividad - Acción ¿Qué?
Inicia con verbo]],Tabla135[[#This Row],[Complemento
(Observaciones o desviaciones)]])</f>
        <v/>
      </c>
      <c r="R1749" s="295"/>
      <c r="S1749" s="327" t="str">
        <f>_xlfn.XLOOKUP(Tabla135[[#This Row],[Tipo de control]],Tabla7[Tipo de control],Tabla7[Peso],"",1)</f>
        <v/>
      </c>
      <c r="T1749" s="290" t="str">
        <f>_xlfn.XLOOKUP(Tabla135[[#This Row],[Tipo de control]],Tabla7[Tipo de control],Tabla7[Afectación matriz],"",1)</f>
        <v/>
      </c>
      <c r="U1749" s="295"/>
      <c r="V1749" s="290" t="str">
        <f>_xlfn.XLOOKUP(Tabla135[[#This Row],[Implementación]],Tabla11[Implementación],Tabla11[Peso],"",1)</f>
        <v/>
      </c>
      <c r="W1749" s="295"/>
      <c r="X1749" s="295"/>
      <c r="Y1749" s="295"/>
      <c r="Z1749" s="295"/>
      <c r="AA1749" s="311" t="str">
        <f>IFERROR(Tabla135[[#This Row],[Peso del control]]+Tabla135[[#This Row],[Peso de la implementación]],"")</f>
        <v/>
      </c>
      <c r="AB1749" s="310" t="str" cm="1">
        <f t="array" ref="AB1749">IFERROR(IF(Tabla135[[#This Row],[Registro diligenciado]]=TRUE,_xlfn.IFS(AND(Tabla135[[#This Row],[No. de Control]]=1,Tabla135[[#This Row],[Desplazamiento en la Matriz]]="Probabilidad"),D1749-(D1749*Tabla135[[#This Row],[Valor del control]]),AND(Tabla135[[#This Row],[No. de Control]]&gt;1,Tabla135[[#This Row],[Desplazamiento en la Matriz]]="Probabilidad"),AB1748-(AB1748*Tabla135[[#This Row],[Valor del control]]),AND(Tabla135[[#This Row],[No. de Control]]=1,Tabla135[[#This Row],[Desplazamiento en la Matriz]]="Impacto"),D1749,AND(Tabla135[[#This Row],[No. de Control]]&gt;1,Tabla135[[#This Row],[Desplazamiento en la Matriz]]="Impacto"),AB1748),""),"")</f>
        <v/>
      </c>
      <c r="AC1749" s="310" t="str" cm="1">
        <f t="array" ref="AC1749">IFERROR(IF(Tabla135[[#This Row],[Registro diligenciado]]=TRUE,_xlfn.IFS(AND(Tabla135[[#This Row],[No. de Control]]=1,Tabla135[[#This Row],[Desplazamiento en la Matriz]]="Impacto"),E1749-(E1749*Tabla135[[#This Row],[Valor del control]]),AND(Tabla135[[#This Row],[No. de Control]]&gt;1,Tabla135[[#This Row],[Desplazamiento en la Matriz]]="Impacto"),AC1748-(AC1748*Tabla135[[#This Row],[Valor del control]]),AND(Tabla135[[#This Row],[No. de Control]]=1,Tabla135[[#This Row],[Desplazamiento en la Matriz]]="Probabilidad"),E1749,AND(Tabla135[[#This Row],[No. de Control]]&gt;1,Tabla135[[#This Row],[Desplazamiento en la Matriz]]="Probabilidad"),AC1748),""),"")</f>
        <v/>
      </c>
      <c r="AD1749" s="310">
        <f>IFERROR(_xlfn.MINIFS(Tabla135[Probabilidad residual],Tabla135[Id Riesgo],Tabla135[[#This Row],[Id Riesgo]]),"")</f>
        <v>0</v>
      </c>
      <c r="AE1749" s="310">
        <f>IFERROR(_xlfn.MINIFS(Tabla135[Impacto residual],Tabla135[Id Riesgo],Tabla135[[#This Row],[Id Riesgo]]),"")</f>
        <v>0</v>
      </c>
      <c r="AF1749" s="310" t="str" cm="1">
        <f t="array" ref="AF174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49" s="310" t="str" cm="1">
        <f t="array" ref="AG174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4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50" spans="6:34" ht="15" hidden="1" customHeight="1" x14ac:dyDescent="0.4">
      <c r="F1750" s="290"/>
      <c r="G1750" s="415" t="b">
        <f>_xlfn.XLOOKUP(F1750,Tabla13[Id Riesgo],Tabla13[Registro diligenciado],FALSE,1)</f>
        <v>0</v>
      </c>
      <c r="H1750" s="431" t="str">
        <f>IF(G1750,_xlfn.XLOOKUP(F1750,Tabla6[Id Riesgo],Tabla6[DESCRIPCIÓN DEL RIESGO],FALSE,1),"")</f>
        <v/>
      </c>
      <c r="I1750" s="431" t="e">
        <f>_xlfn.XLOOKUP(Tabla135[[#This Row],[Id Riesgo]],Tabla13[Id Riesgo],Tabla13[Probabilidad])</f>
        <v>#N/A</v>
      </c>
      <c r="J1750" s="431" t="str">
        <f>_xlfn.XLOOKUP(Tabla135[[#This Row],[Id Riesgo]],Tabla13[Id Riesgo],Tabla13[Porcentaje Impacto],"",1)</f>
        <v/>
      </c>
      <c r="K1750" s="311"/>
      <c r="L1750" s="314"/>
      <c r="M1750" s="314"/>
      <c r="N1750" s="314"/>
      <c r="O1750" s="295"/>
      <c r="P1750" s="314"/>
      <c r="Q1750" s="328" t="str">
        <f>_xlfn.TEXTJOIN(" ",TRUE,Tabla135[[#This Row],[Actividad - Acción ¿Qué?
Inicia con verbo]],Tabla135[[#This Row],[Complemento
(Observaciones o desviaciones)]])</f>
        <v/>
      </c>
      <c r="R1750" s="295"/>
      <c r="S1750" s="327" t="str">
        <f>_xlfn.XLOOKUP(Tabla135[[#This Row],[Tipo de control]],Tabla7[Tipo de control],Tabla7[Peso],"",1)</f>
        <v/>
      </c>
      <c r="T1750" s="290" t="str">
        <f>_xlfn.XLOOKUP(Tabla135[[#This Row],[Tipo de control]],Tabla7[Tipo de control],Tabla7[Afectación matriz],"",1)</f>
        <v/>
      </c>
      <c r="U1750" s="295"/>
      <c r="V1750" s="290" t="str">
        <f>_xlfn.XLOOKUP(Tabla135[[#This Row],[Implementación]],Tabla11[Implementación],Tabla11[Peso],"",1)</f>
        <v/>
      </c>
      <c r="W1750" s="295"/>
      <c r="X1750" s="295"/>
      <c r="Y1750" s="295"/>
      <c r="Z1750" s="295"/>
      <c r="AA1750" s="311" t="str">
        <f>IFERROR(Tabla135[[#This Row],[Peso del control]]+Tabla135[[#This Row],[Peso de la implementación]],"")</f>
        <v/>
      </c>
      <c r="AB1750" s="310" t="str" cm="1">
        <f t="array" ref="AB1750">IFERROR(IF(Tabla135[[#This Row],[Registro diligenciado]]=TRUE,_xlfn.IFS(AND(Tabla135[[#This Row],[No. de Control]]=1,Tabla135[[#This Row],[Desplazamiento en la Matriz]]="Probabilidad"),D1750-(D1750*Tabla135[[#This Row],[Valor del control]]),AND(Tabla135[[#This Row],[No. de Control]]&gt;1,Tabla135[[#This Row],[Desplazamiento en la Matriz]]="Probabilidad"),AB1749-(AB1749*Tabla135[[#This Row],[Valor del control]]),AND(Tabla135[[#This Row],[No. de Control]]=1,Tabla135[[#This Row],[Desplazamiento en la Matriz]]="Impacto"),D1750,AND(Tabla135[[#This Row],[No. de Control]]&gt;1,Tabla135[[#This Row],[Desplazamiento en la Matriz]]="Impacto"),AB1749),""),"")</f>
        <v/>
      </c>
      <c r="AC1750" s="310" t="str" cm="1">
        <f t="array" ref="AC1750">IFERROR(IF(Tabla135[[#This Row],[Registro diligenciado]]=TRUE,_xlfn.IFS(AND(Tabla135[[#This Row],[No. de Control]]=1,Tabla135[[#This Row],[Desplazamiento en la Matriz]]="Impacto"),E1750-(E1750*Tabla135[[#This Row],[Valor del control]]),AND(Tabla135[[#This Row],[No. de Control]]&gt;1,Tabla135[[#This Row],[Desplazamiento en la Matriz]]="Impacto"),AC1749-(AC1749*Tabla135[[#This Row],[Valor del control]]),AND(Tabla135[[#This Row],[No. de Control]]=1,Tabla135[[#This Row],[Desplazamiento en la Matriz]]="Probabilidad"),E1750,AND(Tabla135[[#This Row],[No. de Control]]&gt;1,Tabla135[[#This Row],[Desplazamiento en la Matriz]]="Probabilidad"),AC1749),""),"")</f>
        <v/>
      </c>
      <c r="AD1750" s="310">
        <f>IFERROR(_xlfn.MINIFS(Tabla135[Probabilidad residual],Tabla135[Id Riesgo],Tabla135[[#This Row],[Id Riesgo]]),"")</f>
        <v>0</v>
      </c>
      <c r="AE1750" s="310">
        <f>IFERROR(_xlfn.MINIFS(Tabla135[Impacto residual],Tabla135[Id Riesgo],Tabla135[[#This Row],[Id Riesgo]]),"")</f>
        <v>0</v>
      </c>
      <c r="AF1750" s="310" t="str" cm="1">
        <f t="array" ref="AF175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50" s="310" t="str" cm="1">
        <f t="array" ref="AG175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5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51" spans="6:34" ht="15" hidden="1" customHeight="1" x14ac:dyDescent="0.4">
      <c r="F1751" s="290"/>
      <c r="G1751" s="415" t="b">
        <f>_xlfn.XLOOKUP(F1751,Tabla13[Id Riesgo],Tabla13[Registro diligenciado],FALSE,1)</f>
        <v>0</v>
      </c>
      <c r="H1751" s="431" t="str">
        <f>IF(G1751,_xlfn.XLOOKUP(F1751,Tabla6[Id Riesgo],Tabla6[DESCRIPCIÓN DEL RIESGO],FALSE,1),"")</f>
        <v/>
      </c>
      <c r="I1751" s="431" t="e">
        <f>_xlfn.XLOOKUP(Tabla135[[#This Row],[Id Riesgo]],Tabla13[Id Riesgo],Tabla13[Probabilidad])</f>
        <v>#N/A</v>
      </c>
      <c r="J1751" s="431" t="str">
        <f>_xlfn.XLOOKUP(Tabla135[[#This Row],[Id Riesgo]],Tabla13[Id Riesgo],Tabla13[Porcentaje Impacto],"",1)</f>
        <v/>
      </c>
      <c r="K1751" s="311"/>
      <c r="L1751" s="314"/>
      <c r="M1751" s="314"/>
      <c r="N1751" s="314"/>
      <c r="O1751" s="295"/>
      <c r="P1751" s="314"/>
      <c r="Q1751" s="328" t="str">
        <f>_xlfn.TEXTJOIN(" ",TRUE,Tabla135[[#This Row],[Actividad - Acción ¿Qué?
Inicia con verbo]],Tabla135[[#This Row],[Complemento
(Observaciones o desviaciones)]])</f>
        <v/>
      </c>
      <c r="R1751" s="295"/>
      <c r="S1751" s="327" t="str">
        <f>_xlfn.XLOOKUP(Tabla135[[#This Row],[Tipo de control]],Tabla7[Tipo de control],Tabla7[Peso],"",1)</f>
        <v/>
      </c>
      <c r="T1751" s="290" t="str">
        <f>_xlfn.XLOOKUP(Tabla135[[#This Row],[Tipo de control]],Tabla7[Tipo de control],Tabla7[Afectación matriz],"",1)</f>
        <v/>
      </c>
      <c r="U1751" s="295"/>
      <c r="V1751" s="290" t="str">
        <f>_xlfn.XLOOKUP(Tabla135[[#This Row],[Implementación]],Tabla11[Implementación],Tabla11[Peso],"",1)</f>
        <v/>
      </c>
      <c r="W1751" s="295"/>
      <c r="X1751" s="295"/>
      <c r="Y1751" s="295"/>
      <c r="Z1751" s="295"/>
      <c r="AA1751" s="311" t="str">
        <f>IFERROR(Tabla135[[#This Row],[Peso del control]]+Tabla135[[#This Row],[Peso de la implementación]],"")</f>
        <v/>
      </c>
      <c r="AB1751" s="310" t="str" cm="1">
        <f t="array" ref="AB1751">IFERROR(IF(Tabla135[[#This Row],[Registro diligenciado]]=TRUE,_xlfn.IFS(AND(Tabla135[[#This Row],[No. de Control]]=1,Tabla135[[#This Row],[Desplazamiento en la Matriz]]="Probabilidad"),D1751-(D1751*Tabla135[[#This Row],[Valor del control]]),AND(Tabla135[[#This Row],[No. de Control]]&gt;1,Tabla135[[#This Row],[Desplazamiento en la Matriz]]="Probabilidad"),AB1750-(AB1750*Tabla135[[#This Row],[Valor del control]]),AND(Tabla135[[#This Row],[No. de Control]]=1,Tabla135[[#This Row],[Desplazamiento en la Matriz]]="Impacto"),D1751,AND(Tabla135[[#This Row],[No. de Control]]&gt;1,Tabla135[[#This Row],[Desplazamiento en la Matriz]]="Impacto"),AB1750),""),"")</f>
        <v/>
      </c>
      <c r="AC1751" s="310" t="str" cm="1">
        <f t="array" ref="AC1751">IFERROR(IF(Tabla135[[#This Row],[Registro diligenciado]]=TRUE,_xlfn.IFS(AND(Tabla135[[#This Row],[No. de Control]]=1,Tabla135[[#This Row],[Desplazamiento en la Matriz]]="Impacto"),E1751-(E1751*Tabla135[[#This Row],[Valor del control]]),AND(Tabla135[[#This Row],[No. de Control]]&gt;1,Tabla135[[#This Row],[Desplazamiento en la Matriz]]="Impacto"),AC1750-(AC1750*Tabla135[[#This Row],[Valor del control]]),AND(Tabla135[[#This Row],[No. de Control]]=1,Tabla135[[#This Row],[Desplazamiento en la Matriz]]="Probabilidad"),E1751,AND(Tabla135[[#This Row],[No. de Control]]&gt;1,Tabla135[[#This Row],[Desplazamiento en la Matriz]]="Probabilidad"),AC1750),""),"")</f>
        <v/>
      </c>
      <c r="AD1751" s="310">
        <f>IFERROR(_xlfn.MINIFS(Tabla135[Probabilidad residual],Tabla135[Id Riesgo],Tabla135[[#This Row],[Id Riesgo]]),"")</f>
        <v>0</v>
      </c>
      <c r="AE1751" s="310">
        <f>IFERROR(_xlfn.MINIFS(Tabla135[Impacto residual],Tabla135[Id Riesgo],Tabla135[[#This Row],[Id Riesgo]]),"")</f>
        <v>0</v>
      </c>
      <c r="AF1751" s="310" t="str" cm="1">
        <f t="array" ref="AF175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51" s="310" t="str" cm="1">
        <f t="array" ref="AG175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5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52" spans="6:34" ht="15" hidden="1" customHeight="1" x14ac:dyDescent="0.4">
      <c r="F1752" s="290"/>
      <c r="G1752" s="415" t="b">
        <f>_xlfn.XLOOKUP(F1752,Tabla13[Id Riesgo],Tabla13[Registro diligenciado],FALSE,1)</f>
        <v>0</v>
      </c>
      <c r="H1752" s="431" t="str">
        <f>IF(G1752,_xlfn.XLOOKUP(F1752,Tabla6[Id Riesgo],Tabla6[DESCRIPCIÓN DEL RIESGO],FALSE,1),"")</f>
        <v/>
      </c>
      <c r="I1752" s="431" t="e">
        <f>_xlfn.XLOOKUP(Tabla135[[#This Row],[Id Riesgo]],Tabla13[Id Riesgo],Tabla13[Probabilidad])</f>
        <v>#N/A</v>
      </c>
      <c r="J1752" s="431" t="str">
        <f>_xlfn.XLOOKUP(Tabla135[[#This Row],[Id Riesgo]],Tabla13[Id Riesgo],Tabla13[Porcentaje Impacto],"",1)</f>
        <v/>
      </c>
      <c r="K1752" s="311"/>
      <c r="L1752" s="314"/>
      <c r="M1752" s="314"/>
      <c r="N1752" s="314"/>
      <c r="O1752" s="295"/>
      <c r="P1752" s="314"/>
      <c r="Q1752" s="328" t="str">
        <f>_xlfn.TEXTJOIN(" ",TRUE,Tabla135[[#This Row],[Actividad - Acción ¿Qué?
Inicia con verbo]],Tabla135[[#This Row],[Complemento
(Observaciones o desviaciones)]])</f>
        <v/>
      </c>
      <c r="R1752" s="295"/>
      <c r="S1752" s="327" t="str">
        <f>_xlfn.XLOOKUP(Tabla135[[#This Row],[Tipo de control]],Tabla7[Tipo de control],Tabla7[Peso],"",1)</f>
        <v/>
      </c>
      <c r="T1752" s="290" t="str">
        <f>_xlfn.XLOOKUP(Tabla135[[#This Row],[Tipo de control]],Tabla7[Tipo de control],Tabla7[Afectación matriz],"",1)</f>
        <v/>
      </c>
      <c r="U1752" s="295"/>
      <c r="V1752" s="290" t="str">
        <f>_xlfn.XLOOKUP(Tabla135[[#This Row],[Implementación]],Tabla11[Implementación],Tabla11[Peso],"",1)</f>
        <v/>
      </c>
      <c r="W1752" s="295"/>
      <c r="X1752" s="295"/>
      <c r="Y1752" s="295"/>
      <c r="Z1752" s="295"/>
      <c r="AA1752" s="311" t="str">
        <f>IFERROR(Tabla135[[#This Row],[Peso del control]]+Tabla135[[#This Row],[Peso de la implementación]],"")</f>
        <v/>
      </c>
      <c r="AB1752" s="310" t="str" cm="1">
        <f t="array" ref="AB1752">IFERROR(IF(Tabla135[[#This Row],[Registro diligenciado]]=TRUE,_xlfn.IFS(AND(Tabla135[[#This Row],[No. de Control]]=1,Tabla135[[#This Row],[Desplazamiento en la Matriz]]="Probabilidad"),D1752-(D1752*Tabla135[[#This Row],[Valor del control]]),AND(Tabla135[[#This Row],[No. de Control]]&gt;1,Tabla135[[#This Row],[Desplazamiento en la Matriz]]="Probabilidad"),AB1751-(AB1751*Tabla135[[#This Row],[Valor del control]]),AND(Tabla135[[#This Row],[No. de Control]]=1,Tabla135[[#This Row],[Desplazamiento en la Matriz]]="Impacto"),D1752,AND(Tabla135[[#This Row],[No. de Control]]&gt;1,Tabla135[[#This Row],[Desplazamiento en la Matriz]]="Impacto"),AB1751),""),"")</f>
        <v/>
      </c>
      <c r="AC1752" s="310" t="str" cm="1">
        <f t="array" ref="AC1752">IFERROR(IF(Tabla135[[#This Row],[Registro diligenciado]]=TRUE,_xlfn.IFS(AND(Tabla135[[#This Row],[No. de Control]]=1,Tabla135[[#This Row],[Desplazamiento en la Matriz]]="Impacto"),E1752-(E1752*Tabla135[[#This Row],[Valor del control]]),AND(Tabla135[[#This Row],[No. de Control]]&gt;1,Tabla135[[#This Row],[Desplazamiento en la Matriz]]="Impacto"),AC1751-(AC1751*Tabla135[[#This Row],[Valor del control]]),AND(Tabla135[[#This Row],[No. de Control]]=1,Tabla135[[#This Row],[Desplazamiento en la Matriz]]="Probabilidad"),E1752,AND(Tabla135[[#This Row],[No. de Control]]&gt;1,Tabla135[[#This Row],[Desplazamiento en la Matriz]]="Probabilidad"),AC1751),""),"")</f>
        <v/>
      </c>
      <c r="AD1752" s="310">
        <f>IFERROR(_xlfn.MINIFS(Tabla135[Probabilidad residual],Tabla135[Id Riesgo],Tabla135[[#This Row],[Id Riesgo]]),"")</f>
        <v>0</v>
      </c>
      <c r="AE1752" s="310">
        <f>IFERROR(_xlfn.MINIFS(Tabla135[Impacto residual],Tabla135[Id Riesgo],Tabla135[[#This Row],[Id Riesgo]]),"")</f>
        <v>0</v>
      </c>
      <c r="AF1752" s="310" t="str" cm="1">
        <f t="array" ref="AF175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52" s="310" t="str" cm="1">
        <f t="array" ref="AG175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5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53" spans="6:34" ht="15" hidden="1" customHeight="1" x14ac:dyDescent="0.4">
      <c r="F1753" s="290"/>
      <c r="G1753" s="415" t="b">
        <f>_xlfn.XLOOKUP(F1753,Tabla13[Id Riesgo],Tabla13[Registro diligenciado],FALSE,1)</f>
        <v>0</v>
      </c>
      <c r="H1753" s="431" t="str">
        <f>IF(G1753,_xlfn.XLOOKUP(F1753,Tabla6[Id Riesgo],Tabla6[DESCRIPCIÓN DEL RIESGO],FALSE,1),"")</f>
        <v/>
      </c>
      <c r="I1753" s="431" t="e">
        <f>_xlfn.XLOOKUP(Tabla135[[#This Row],[Id Riesgo]],Tabla13[Id Riesgo],Tabla13[Probabilidad])</f>
        <v>#N/A</v>
      </c>
      <c r="J1753" s="431" t="str">
        <f>_xlfn.XLOOKUP(Tabla135[[#This Row],[Id Riesgo]],Tabla13[Id Riesgo],Tabla13[Porcentaje Impacto],"",1)</f>
        <v/>
      </c>
      <c r="K1753" s="311"/>
      <c r="L1753" s="314"/>
      <c r="M1753" s="314"/>
      <c r="N1753" s="314"/>
      <c r="O1753" s="295"/>
      <c r="P1753" s="314"/>
      <c r="Q1753" s="328" t="str">
        <f>_xlfn.TEXTJOIN(" ",TRUE,Tabla135[[#This Row],[Actividad - Acción ¿Qué?
Inicia con verbo]],Tabla135[[#This Row],[Complemento
(Observaciones o desviaciones)]])</f>
        <v/>
      </c>
      <c r="R1753" s="295"/>
      <c r="S1753" s="327" t="str">
        <f>_xlfn.XLOOKUP(Tabla135[[#This Row],[Tipo de control]],Tabla7[Tipo de control],Tabla7[Peso],"",1)</f>
        <v/>
      </c>
      <c r="T1753" s="290" t="str">
        <f>_xlfn.XLOOKUP(Tabla135[[#This Row],[Tipo de control]],Tabla7[Tipo de control],Tabla7[Afectación matriz],"",1)</f>
        <v/>
      </c>
      <c r="U1753" s="295"/>
      <c r="V1753" s="290" t="str">
        <f>_xlfn.XLOOKUP(Tabla135[[#This Row],[Implementación]],Tabla11[Implementación],Tabla11[Peso],"",1)</f>
        <v/>
      </c>
      <c r="W1753" s="295"/>
      <c r="X1753" s="295"/>
      <c r="Y1753" s="295"/>
      <c r="Z1753" s="295"/>
      <c r="AA1753" s="311" t="str">
        <f>IFERROR(Tabla135[[#This Row],[Peso del control]]+Tabla135[[#This Row],[Peso de la implementación]],"")</f>
        <v/>
      </c>
      <c r="AB1753" s="310" t="str" cm="1">
        <f t="array" ref="AB1753">IFERROR(IF(Tabla135[[#This Row],[Registro diligenciado]]=TRUE,_xlfn.IFS(AND(Tabla135[[#This Row],[No. de Control]]=1,Tabla135[[#This Row],[Desplazamiento en la Matriz]]="Probabilidad"),D1753-(D1753*Tabla135[[#This Row],[Valor del control]]),AND(Tabla135[[#This Row],[No. de Control]]&gt;1,Tabla135[[#This Row],[Desplazamiento en la Matriz]]="Probabilidad"),AB1752-(AB1752*Tabla135[[#This Row],[Valor del control]]),AND(Tabla135[[#This Row],[No. de Control]]=1,Tabla135[[#This Row],[Desplazamiento en la Matriz]]="Impacto"),D1753,AND(Tabla135[[#This Row],[No. de Control]]&gt;1,Tabla135[[#This Row],[Desplazamiento en la Matriz]]="Impacto"),AB1752),""),"")</f>
        <v/>
      </c>
      <c r="AC1753" s="310" t="str" cm="1">
        <f t="array" ref="AC1753">IFERROR(IF(Tabla135[[#This Row],[Registro diligenciado]]=TRUE,_xlfn.IFS(AND(Tabla135[[#This Row],[No. de Control]]=1,Tabla135[[#This Row],[Desplazamiento en la Matriz]]="Impacto"),E1753-(E1753*Tabla135[[#This Row],[Valor del control]]),AND(Tabla135[[#This Row],[No. de Control]]&gt;1,Tabla135[[#This Row],[Desplazamiento en la Matriz]]="Impacto"),AC1752-(AC1752*Tabla135[[#This Row],[Valor del control]]),AND(Tabla135[[#This Row],[No. de Control]]=1,Tabla135[[#This Row],[Desplazamiento en la Matriz]]="Probabilidad"),E1753,AND(Tabla135[[#This Row],[No. de Control]]&gt;1,Tabla135[[#This Row],[Desplazamiento en la Matriz]]="Probabilidad"),AC1752),""),"")</f>
        <v/>
      </c>
      <c r="AD1753" s="310">
        <f>IFERROR(_xlfn.MINIFS(Tabla135[Probabilidad residual],Tabla135[Id Riesgo],Tabla135[[#This Row],[Id Riesgo]]),"")</f>
        <v>0</v>
      </c>
      <c r="AE1753" s="310">
        <f>IFERROR(_xlfn.MINIFS(Tabla135[Impacto residual],Tabla135[Id Riesgo],Tabla135[[#This Row],[Id Riesgo]]),"")</f>
        <v>0</v>
      </c>
      <c r="AF1753" s="310" t="str" cm="1">
        <f t="array" ref="AF175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53" s="310" t="str" cm="1">
        <f t="array" ref="AG175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5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54" spans="6:34" ht="15" hidden="1" customHeight="1" x14ac:dyDescent="0.4">
      <c r="F1754" s="290"/>
      <c r="G1754" s="415" t="b">
        <f>_xlfn.XLOOKUP(F1754,Tabla13[Id Riesgo],Tabla13[Registro diligenciado],FALSE,1)</f>
        <v>0</v>
      </c>
      <c r="H1754" s="431" t="str">
        <f>IF(G1754,_xlfn.XLOOKUP(F1754,Tabla6[Id Riesgo],Tabla6[DESCRIPCIÓN DEL RIESGO],FALSE,1),"")</f>
        <v/>
      </c>
      <c r="I1754" s="431" t="e">
        <f>_xlfn.XLOOKUP(Tabla135[[#This Row],[Id Riesgo]],Tabla13[Id Riesgo],Tabla13[Probabilidad])</f>
        <v>#N/A</v>
      </c>
      <c r="J1754" s="431" t="str">
        <f>_xlfn.XLOOKUP(Tabla135[[#This Row],[Id Riesgo]],Tabla13[Id Riesgo],Tabla13[Porcentaje Impacto],"",1)</f>
        <v/>
      </c>
      <c r="K1754" s="311"/>
      <c r="L1754" s="314"/>
      <c r="M1754" s="314"/>
      <c r="N1754" s="314"/>
      <c r="O1754" s="295"/>
      <c r="P1754" s="314"/>
      <c r="Q1754" s="328" t="str">
        <f>_xlfn.TEXTJOIN(" ",TRUE,Tabla135[[#This Row],[Actividad - Acción ¿Qué?
Inicia con verbo]],Tabla135[[#This Row],[Complemento
(Observaciones o desviaciones)]])</f>
        <v/>
      </c>
      <c r="R1754" s="295"/>
      <c r="S1754" s="327" t="str">
        <f>_xlfn.XLOOKUP(Tabla135[[#This Row],[Tipo de control]],Tabla7[Tipo de control],Tabla7[Peso],"",1)</f>
        <v/>
      </c>
      <c r="T1754" s="290" t="str">
        <f>_xlfn.XLOOKUP(Tabla135[[#This Row],[Tipo de control]],Tabla7[Tipo de control],Tabla7[Afectación matriz],"",1)</f>
        <v/>
      </c>
      <c r="U1754" s="295"/>
      <c r="V1754" s="290" t="str">
        <f>_xlfn.XLOOKUP(Tabla135[[#This Row],[Implementación]],Tabla11[Implementación],Tabla11[Peso],"",1)</f>
        <v/>
      </c>
      <c r="W1754" s="295"/>
      <c r="X1754" s="295"/>
      <c r="Y1754" s="295"/>
      <c r="Z1754" s="295"/>
      <c r="AA1754" s="311" t="str">
        <f>IFERROR(Tabla135[[#This Row],[Peso del control]]+Tabla135[[#This Row],[Peso de la implementación]],"")</f>
        <v/>
      </c>
      <c r="AB1754" s="310" t="str" cm="1">
        <f t="array" ref="AB1754">IFERROR(IF(Tabla135[[#This Row],[Registro diligenciado]]=TRUE,_xlfn.IFS(AND(Tabla135[[#This Row],[No. de Control]]=1,Tabla135[[#This Row],[Desplazamiento en la Matriz]]="Probabilidad"),D1754-(D1754*Tabla135[[#This Row],[Valor del control]]),AND(Tabla135[[#This Row],[No. de Control]]&gt;1,Tabla135[[#This Row],[Desplazamiento en la Matriz]]="Probabilidad"),AB1753-(AB1753*Tabla135[[#This Row],[Valor del control]]),AND(Tabla135[[#This Row],[No. de Control]]=1,Tabla135[[#This Row],[Desplazamiento en la Matriz]]="Impacto"),D1754,AND(Tabla135[[#This Row],[No. de Control]]&gt;1,Tabla135[[#This Row],[Desplazamiento en la Matriz]]="Impacto"),AB1753),""),"")</f>
        <v/>
      </c>
      <c r="AC1754" s="310" t="str" cm="1">
        <f t="array" ref="AC1754">IFERROR(IF(Tabla135[[#This Row],[Registro diligenciado]]=TRUE,_xlfn.IFS(AND(Tabla135[[#This Row],[No. de Control]]=1,Tabla135[[#This Row],[Desplazamiento en la Matriz]]="Impacto"),E1754-(E1754*Tabla135[[#This Row],[Valor del control]]),AND(Tabla135[[#This Row],[No. de Control]]&gt;1,Tabla135[[#This Row],[Desplazamiento en la Matriz]]="Impacto"),AC1753-(AC1753*Tabla135[[#This Row],[Valor del control]]),AND(Tabla135[[#This Row],[No. de Control]]=1,Tabla135[[#This Row],[Desplazamiento en la Matriz]]="Probabilidad"),E1754,AND(Tabla135[[#This Row],[No. de Control]]&gt;1,Tabla135[[#This Row],[Desplazamiento en la Matriz]]="Probabilidad"),AC1753),""),"")</f>
        <v/>
      </c>
      <c r="AD1754" s="310">
        <f>IFERROR(_xlfn.MINIFS(Tabla135[Probabilidad residual],Tabla135[Id Riesgo],Tabla135[[#This Row],[Id Riesgo]]),"")</f>
        <v>0</v>
      </c>
      <c r="AE1754" s="310">
        <f>IFERROR(_xlfn.MINIFS(Tabla135[Impacto residual],Tabla135[Id Riesgo],Tabla135[[#This Row],[Id Riesgo]]),"")</f>
        <v>0</v>
      </c>
      <c r="AF1754" s="310" t="str" cm="1">
        <f t="array" ref="AF175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54" s="310" t="str" cm="1">
        <f t="array" ref="AG175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5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55" spans="6:34" ht="15" hidden="1" customHeight="1" x14ac:dyDescent="0.4">
      <c r="F1755" s="290"/>
      <c r="G1755" s="415" t="b">
        <f>_xlfn.XLOOKUP(F1755,Tabla13[Id Riesgo],Tabla13[Registro diligenciado],FALSE,1)</f>
        <v>0</v>
      </c>
      <c r="H1755" s="431" t="str">
        <f>IF(G1755,_xlfn.XLOOKUP(F1755,Tabla6[Id Riesgo],Tabla6[DESCRIPCIÓN DEL RIESGO],FALSE,1),"")</f>
        <v/>
      </c>
      <c r="I1755" s="431" t="e">
        <f>_xlfn.XLOOKUP(Tabla135[[#This Row],[Id Riesgo]],Tabla13[Id Riesgo],Tabla13[Probabilidad])</f>
        <v>#N/A</v>
      </c>
      <c r="J1755" s="431" t="str">
        <f>_xlfn.XLOOKUP(Tabla135[[#This Row],[Id Riesgo]],Tabla13[Id Riesgo],Tabla13[Porcentaje Impacto],"",1)</f>
        <v/>
      </c>
      <c r="K1755" s="311"/>
      <c r="L1755" s="314"/>
      <c r="M1755" s="314"/>
      <c r="N1755" s="314"/>
      <c r="O1755" s="295"/>
      <c r="P1755" s="314"/>
      <c r="Q1755" s="328" t="str">
        <f>_xlfn.TEXTJOIN(" ",TRUE,Tabla135[[#This Row],[Actividad - Acción ¿Qué?
Inicia con verbo]],Tabla135[[#This Row],[Complemento
(Observaciones o desviaciones)]])</f>
        <v/>
      </c>
      <c r="R1755" s="295"/>
      <c r="S1755" s="327" t="str">
        <f>_xlfn.XLOOKUP(Tabla135[[#This Row],[Tipo de control]],Tabla7[Tipo de control],Tabla7[Peso],"",1)</f>
        <v/>
      </c>
      <c r="T1755" s="290" t="str">
        <f>_xlfn.XLOOKUP(Tabla135[[#This Row],[Tipo de control]],Tabla7[Tipo de control],Tabla7[Afectación matriz],"",1)</f>
        <v/>
      </c>
      <c r="U1755" s="295"/>
      <c r="V1755" s="290" t="str">
        <f>_xlfn.XLOOKUP(Tabla135[[#This Row],[Implementación]],Tabla11[Implementación],Tabla11[Peso],"",1)</f>
        <v/>
      </c>
      <c r="W1755" s="295"/>
      <c r="X1755" s="295"/>
      <c r="Y1755" s="295"/>
      <c r="Z1755" s="295"/>
      <c r="AA1755" s="311" t="str">
        <f>IFERROR(Tabla135[[#This Row],[Peso del control]]+Tabla135[[#This Row],[Peso de la implementación]],"")</f>
        <v/>
      </c>
      <c r="AB1755" s="310" t="str" cm="1">
        <f t="array" ref="AB1755">IFERROR(IF(Tabla135[[#This Row],[Registro diligenciado]]=TRUE,_xlfn.IFS(AND(Tabla135[[#This Row],[No. de Control]]=1,Tabla135[[#This Row],[Desplazamiento en la Matriz]]="Probabilidad"),D1755-(D1755*Tabla135[[#This Row],[Valor del control]]),AND(Tabla135[[#This Row],[No. de Control]]&gt;1,Tabla135[[#This Row],[Desplazamiento en la Matriz]]="Probabilidad"),AB1754-(AB1754*Tabla135[[#This Row],[Valor del control]]),AND(Tabla135[[#This Row],[No. de Control]]=1,Tabla135[[#This Row],[Desplazamiento en la Matriz]]="Impacto"),D1755,AND(Tabla135[[#This Row],[No. de Control]]&gt;1,Tabla135[[#This Row],[Desplazamiento en la Matriz]]="Impacto"),AB1754),""),"")</f>
        <v/>
      </c>
      <c r="AC1755" s="310" t="str" cm="1">
        <f t="array" ref="AC1755">IFERROR(IF(Tabla135[[#This Row],[Registro diligenciado]]=TRUE,_xlfn.IFS(AND(Tabla135[[#This Row],[No. de Control]]=1,Tabla135[[#This Row],[Desplazamiento en la Matriz]]="Impacto"),E1755-(E1755*Tabla135[[#This Row],[Valor del control]]),AND(Tabla135[[#This Row],[No. de Control]]&gt;1,Tabla135[[#This Row],[Desplazamiento en la Matriz]]="Impacto"),AC1754-(AC1754*Tabla135[[#This Row],[Valor del control]]),AND(Tabla135[[#This Row],[No. de Control]]=1,Tabla135[[#This Row],[Desplazamiento en la Matriz]]="Probabilidad"),E1755,AND(Tabla135[[#This Row],[No. de Control]]&gt;1,Tabla135[[#This Row],[Desplazamiento en la Matriz]]="Probabilidad"),AC1754),""),"")</f>
        <v/>
      </c>
      <c r="AD1755" s="310">
        <f>IFERROR(_xlfn.MINIFS(Tabla135[Probabilidad residual],Tabla135[Id Riesgo],Tabla135[[#This Row],[Id Riesgo]]),"")</f>
        <v>0</v>
      </c>
      <c r="AE1755" s="310">
        <f>IFERROR(_xlfn.MINIFS(Tabla135[Impacto residual],Tabla135[Id Riesgo],Tabla135[[#This Row],[Id Riesgo]]),"")</f>
        <v>0</v>
      </c>
      <c r="AF1755" s="310" t="str" cm="1">
        <f t="array" ref="AF175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55" s="310" t="str" cm="1">
        <f t="array" ref="AG175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5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56" spans="6:34" ht="15" hidden="1" customHeight="1" x14ac:dyDescent="0.4">
      <c r="F1756" s="290"/>
      <c r="G1756" s="415" t="b">
        <f>_xlfn.XLOOKUP(F1756,Tabla13[Id Riesgo],Tabla13[Registro diligenciado],FALSE,1)</f>
        <v>0</v>
      </c>
      <c r="H1756" s="431" t="str">
        <f>IF(G1756,_xlfn.XLOOKUP(F1756,Tabla6[Id Riesgo],Tabla6[DESCRIPCIÓN DEL RIESGO],FALSE,1),"")</f>
        <v/>
      </c>
      <c r="I1756" s="431" t="e">
        <f>_xlfn.XLOOKUP(Tabla135[[#This Row],[Id Riesgo]],Tabla13[Id Riesgo],Tabla13[Probabilidad])</f>
        <v>#N/A</v>
      </c>
      <c r="J1756" s="431" t="str">
        <f>_xlfn.XLOOKUP(Tabla135[[#This Row],[Id Riesgo]],Tabla13[Id Riesgo],Tabla13[Porcentaje Impacto],"",1)</f>
        <v/>
      </c>
      <c r="K1756" s="311"/>
      <c r="L1756" s="314"/>
      <c r="M1756" s="314"/>
      <c r="N1756" s="314"/>
      <c r="O1756" s="295"/>
      <c r="P1756" s="314"/>
      <c r="Q1756" s="328" t="str">
        <f>_xlfn.TEXTJOIN(" ",TRUE,Tabla135[[#This Row],[Actividad - Acción ¿Qué?
Inicia con verbo]],Tabla135[[#This Row],[Complemento
(Observaciones o desviaciones)]])</f>
        <v/>
      </c>
      <c r="R1756" s="295"/>
      <c r="S1756" s="327" t="str">
        <f>_xlfn.XLOOKUP(Tabla135[[#This Row],[Tipo de control]],Tabla7[Tipo de control],Tabla7[Peso],"",1)</f>
        <v/>
      </c>
      <c r="T1756" s="290" t="str">
        <f>_xlfn.XLOOKUP(Tabla135[[#This Row],[Tipo de control]],Tabla7[Tipo de control],Tabla7[Afectación matriz],"",1)</f>
        <v/>
      </c>
      <c r="U1756" s="295"/>
      <c r="V1756" s="290" t="str">
        <f>_xlfn.XLOOKUP(Tabla135[[#This Row],[Implementación]],Tabla11[Implementación],Tabla11[Peso],"",1)</f>
        <v/>
      </c>
      <c r="W1756" s="295"/>
      <c r="X1756" s="295"/>
      <c r="Y1756" s="295"/>
      <c r="Z1756" s="295"/>
      <c r="AA1756" s="311" t="str">
        <f>IFERROR(Tabla135[[#This Row],[Peso del control]]+Tabla135[[#This Row],[Peso de la implementación]],"")</f>
        <v/>
      </c>
      <c r="AB1756" s="310" t="str" cm="1">
        <f t="array" ref="AB1756">IFERROR(IF(Tabla135[[#This Row],[Registro diligenciado]]=TRUE,_xlfn.IFS(AND(Tabla135[[#This Row],[No. de Control]]=1,Tabla135[[#This Row],[Desplazamiento en la Matriz]]="Probabilidad"),D1756-(D1756*Tabla135[[#This Row],[Valor del control]]),AND(Tabla135[[#This Row],[No. de Control]]&gt;1,Tabla135[[#This Row],[Desplazamiento en la Matriz]]="Probabilidad"),AB1755-(AB1755*Tabla135[[#This Row],[Valor del control]]),AND(Tabla135[[#This Row],[No. de Control]]=1,Tabla135[[#This Row],[Desplazamiento en la Matriz]]="Impacto"),D1756,AND(Tabla135[[#This Row],[No. de Control]]&gt;1,Tabla135[[#This Row],[Desplazamiento en la Matriz]]="Impacto"),AB1755),""),"")</f>
        <v/>
      </c>
      <c r="AC1756" s="310" t="str" cm="1">
        <f t="array" ref="AC1756">IFERROR(IF(Tabla135[[#This Row],[Registro diligenciado]]=TRUE,_xlfn.IFS(AND(Tabla135[[#This Row],[No. de Control]]=1,Tabla135[[#This Row],[Desplazamiento en la Matriz]]="Impacto"),E1756-(E1756*Tabla135[[#This Row],[Valor del control]]),AND(Tabla135[[#This Row],[No. de Control]]&gt;1,Tabla135[[#This Row],[Desplazamiento en la Matriz]]="Impacto"),AC1755-(AC1755*Tabla135[[#This Row],[Valor del control]]),AND(Tabla135[[#This Row],[No. de Control]]=1,Tabla135[[#This Row],[Desplazamiento en la Matriz]]="Probabilidad"),E1756,AND(Tabla135[[#This Row],[No. de Control]]&gt;1,Tabla135[[#This Row],[Desplazamiento en la Matriz]]="Probabilidad"),AC1755),""),"")</f>
        <v/>
      </c>
      <c r="AD1756" s="310">
        <f>IFERROR(_xlfn.MINIFS(Tabla135[Probabilidad residual],Tabla135[Id Riesgo],Tabla135[[#This Row],[Id Riesgo]]),"")</f>
        <v>0</v>
      </c>
      <c r="AE1756" s="310">
        <f>IFERROR(_xlfn.MINIFS(Tabla135[Impacto residual],Tabla135[Id Riesgo],Tabla135[[#This Row],[Id Riesgo]]),"")</f>
        <v>0</v>
      </c>
      <c r="AF1756" s="310" t="str" cm="1">
        <f t="array" ref="AF175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56" s="310" t="str" cm="1">
        <f t="array" ref="AG175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5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57" spans="6:34" ht="15" hidden="1" customHeight="1" x14ac:dyDescent="0.4">
      <c r="F1757" s="290"/>
      <c r="G1757" s="415" t="b">
        <f>_xlfn.XLOOKUP(F1757,Tabla13[Id Riesgo],Tabla13[Registro diligenciado],FALSE,1)</f>
        <v>0</v>
      </c>
      <c r="H1757" s="431" t="str">
        <f>IF(G1757,_xlfn.XLOOKUP(F1757,Tabla6[Id Riesgo],Tabla6[DESCRIPCIÓN DEL RIESGO],FALSE,1),"")</f>
        <v/>
      </c>
      <c r="I1757" s="431" t="e">
        <f>_xlfn.XLOOKUP(Tabla135[[#This Row],[Id Riesgo]],Tabla13[Id Riesgo],Tabla13[Probabilidad])</f>
        <v>#N/A</v>
      </c>
      <c r="J1757" s="431" t="str">
        <f>_xlfn.XLOOKUP(Tabla135[[#This Row],[Id Riesgo]],Tabla13[Id Riesgo],Tabla13[Porcentaje Impacto],"",1)</f>
        <v/>
      </c>
      <c r="K1757" s="311"/>
      <c r="L1757" s="314"/>
      <c r="M1757" s="314"/>
      <c r="N1757" s="314"/>
      <c r="O1757" s="295"/>
      <c r="P1757" s="314"/>
      <c r="Q1757" s="328" t="str">
        <f>_xlfn.TEXTJOIN(" ",TRUE,Tabla135[[#This Row],[Actividad - Acción ¿Qué?
Inicia con verbo]],Tabla135[[#This Row],[Complemento
(Observaciones o desviaciones)]])</f>
        <v/>
      </c>
      <c r="R1757" s="295"/>
      <c r="S1757" s="327" t="str">
        <f>_xlfn.XLOOKUP(Tabla135[[#This Row],[Tipo de control]],Tabla7[Tipo de control],Tabla7[Peso],"",1)</f>
        <v/>
      </c>
      <c r="T1757" s="290" t="str">
        <f>_xlfn.XLOOKUP(Tabla135[[#This Row],[Tipo de control]],Tabla7[Tipo de control],Tabla7[Afectación matriz],"",1)</f>
        <v/>
      </c>
      <c r="U1757" s="295"/>
      <c r="V1757" s="290" t="str">
        <f>_xlfn.XLOOKUP(Tabla135[[#This Row],[Implementación]],Tabla11[Implementación],Tabla11[Peso],"",1)</f>
        <v/>
      </c>
      <c r="W1757" s="295"/>
      <c r="X1757" s="295"/>
      <c r="Y1757" s="295"/>
      <c r="Z1757" s="295"/>
      <c r="AA1757" s="311" t="str">
        <f>IFERROR(Tabla135[[#This Row],[Peso del control]]+Tabla135[[#This Row],[Peso de la implementación]],"")</f>
        <v/>
      </c>
      <c r="AB1757" s="310" t="str" cm="1">
        <f t="array" ref="AB1757">IFERROR(IF(Tabla135[[#This Row],[Registro diligenciado]]=TRUE,_xlfn.IFS(AND(Tabla135[[#This Row],[No. de Control]]=1,Tabla135[[#This Row],[Desplazamiento en la Matriz]]="Probabilidad"),D1757-(D1757*Tabla135[[#This Row],[Valor del control]]),AND(Tabla135[[#This Row],[No. de Control]]&gt;1,Tabla135[[#This Row],[Desplazamiento en la Matriz]]="Probabilidad"),AB1756-(AB1756*Tabla135[[#This Row],[Valor del control]]),AND(Tabla135[[#This Row],[No. de Control]]=1,Tabla135[[#This Row],[Desplazamiento en la Matriz]]="Impacto"),D1757,AND(Tabla135[[#This Row],[No. de Control]]&gt;1,Tabla135[[#This Row],[Desplazamiento en la Matriz]]="Impacto"),AB1756),""),"")</f>
        <v/>
      </c>
      <c r="AC1757" s="310" t="str" cm="1">
        <f t="array" ref="AC1757">IFERROR(IF(Tabla135[[#This Row],[Registro diligenciado]]=TRUE,_xlfn.IFS(AND(Tabla135[[#This Row],[No. de Control]]=1,Tabla135[[#This Row],[Desplazamiento en la Matriz]]="Impacto"),E1757-(E1757*Tabla135[[#This Row],[Valor del control]]),AND(Tabla135[[#This Row],[No. de Control]]&gt;1,Tabla135[[#This Row],[Desplazamiento en la Matriz]]="Impacto"),AC1756-(AC1756*Tabla135[[#This Row],[Valor del control]]),AND(Tabla135[[#This Row],[No. de Control]]=1,Tabla135[[#This Row],[Desplazamiento en la Matriz]]="Probabilidad"),E1757,AND(Tabla135[[#This Row],[No. de Control]]&gt;1,Tabla135[[#This Row],[Desplazamiento en la Matriz]]="Probabilidad"),AC1756),""),"")</f>
        <v/>
      </c>
      <c r="AD1757" s="310">
        <f>IFERROR(_xlfn.MINIFS(Tabla135[Probabilidad residual],Tabla135[Id Riesgo],Tabla135[[#This Row],[Id Riesgo]]),"")</f>
        <v>0</v>
      </c>
      <c r="AE1757" s="310">
        <f>IFERROR(_xlfn.MINIFS(Tabla135[Impacto residual],Tabla135[Id Riesgo],Tabla135[[#This Row],[Id Riesgo]]),"")</f>
        <v>0</v>
      </c>
      <c r="AF1757" s="310" t="str" cm="1">
        <f t="array" ref="AF175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57" s="310" t="str" cm="1">
        <f t="array" ref="AG175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5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58" spans="6:34" ht="15" hidden="1" customHeight="1" x14ac:dyDescent="0.4">
      <c r="F1758" s="290"/>
      <c r="G1758" s="415" t="b">
        <f>_xlfn.XLOOKUP(F1758,Tabla13[Id Riesgo],Tabla13[Registro diligenciado],FALSE,1)</f>
        <v>0</v>
      </c>
      <c r="H1758" s="431" t="str">
        <f>IF(G1758,_xlfn.XLOOKUP(F1758,Tabla6[Id Riesgo],Tabla6[DESCRIPCIÓN DEL RIESGO],FALSE,1),"")</f>
        <v/>
      </c>
      <c r="I1758" s="431" t="e">
        <f>_xlfn.XLOOKUP(Tabla135[[#This Row],[Id Riesgo]],Tabla13[Id Riesgo],Tabla13[Probabilidad])</f>
        <v>#N/A</v>
      </c>
      <c r="J1758" s="431" t="str">
        <f>_xlfn.XLOOKUP(Tabla135[[#This Row],[Id Riesgo]],Tabla13[Id Riesgo],Tabla13[Porcentaje Impacto],"",1)</f>
        <v/>
      </c>
      <c r="K1758" s="311"/>
      <c r="L1758" s="314"/>
      <c r="M1758" s="314"/>
      <c r="N1758" s="314"/>
      <c r="O1758" s="295"/>
      <c r="P1758" s="314"/>
      <c r="Q1758" s="328" t="str">
        <f>_xlfn.TEXTJOIN(" ",TRUE,Tabla135[[#This Row],[Actividad - Acción ¿Qué?
Inicia con verbo]],Tabla135[[#This Row],[Complemento
(Observaciones o desviaciones)]])</f>
        <v/>
      </c>
      <c r="R1758" s="295"/>
      <c r="S1758" s="327" t="str">
        <f>_xlfn.XLOOKUP(Tabla135[[#This Row],[Tipo de control]],Tabla7[Tipo de control],Tabla7[Peso],"",1)</f>
        <v/>
      </c>
      <c r="T1758" s="290" t="str">
        <f>_xlfn.XLOOKUP(Tabla135[[#This Row],[Tipo de control]],Tabla7[Tipo de control],Tabla7[Afectación matriz],"",1)</f>
        <v/>
      </c>
      <c r="U1758" s="295"/>
      <c r="V1758" s="290" t="str">
        <f>_xlfn.XLOOKUP(Tabla135[[#This Row],[Implementación]],Tabla11[Implementación],Tabla11[Peso],"",1)</f>
        <v/>
      </c>
      <c r="W1758" s="295"/>
      <c r="X1758" s="295"/>
      <c r="Y1758" s="295"/>
      <c r="Z1758" s="295"/>
      <c r="AA1758" s="311" t="str">
        <f>IFERROR(Tabla135[[#This Row],[Peso del control]]+Tabla135[[#This Row],[Peso de la implementación]],"")</f>
        <v/>
      </c>
      <c r="AB1758" s="310" t="str" cm="1">
        <f t="array" ref="AB1758">IFERROR(IF(Tabla135[[#This Row],[Registro diligenciado]]=TRUE,_xlfn.IFS(AND(Tabla135[[#This Row],[No. de Control]]=1,Tabla135[[#This Row],[Desplazamiento en la Matriz]]="Probabilidad"),D1758-(D1758*Tabla135[[#This Row],[Valor del control]]),AND(Tabla135[[#This Row],[No. de Control]]&gt;1,Tabla135[[#This Row],[Desplazamiento en la Matriz]]="Probabilidad"),AB1757-(AB1757*Tabla135[[#This Row],[Valor del control]]),AND(Tabla135[[#This Row],[No. de Control]]=1,Tabla135[[#This Row],[Desplazamiento en la Matriz]]="Impacto"),D1758,AND(Tabla135[[#This Row],[No. de Control]]&gt;1,Tabla135[[#This Row],[Desplazamiento en la Matriz]]="Impacto"),AB1757),""),"")</f>
        <v/>
      </c>
      <c r="AC1758" s="310" t="str" cm="1">
        <f t="array" ref="AC1758">IFERROR(IF(Tabla135[[#This Row],[Registro diligenciado]]=TRUE,_xlfn.IFS(AND(Tabla135[[#This Row],[No. de Control]]=1,Tabla135[[#This Row],[Desplazamiento en la Matriz]]="Impacto"),E1758-(E1758*Tabla135[[#This Row],[Valor del control]]),AND(Tabla135[[#This Row],[No. de Control]]&gt;1,Tabla135[[#This Row],[Desplazamiento en la Matriz]]="Impacto"),AC1757-(AC1757*Tabla135[[#This Row],[Valor del control]]),AND(Tabla135[[#This Row],[No. de Control]]=1,Tabla135[[#This Row],[Desplazamiento en la Matriz]]="Probabilidad"),E1758,AND(Tabla135[[#This Row],[No. de Control]]&gt;1,Tabla135[[#This Row],[Desplazamiento en la Matriz]]="Probabilidad"),AC1757),""),"")</f>
        <v/>
      </c>
      <c r="AD1758" s="310">
        <f>IFERROR(_xlfn.MINIFS(Tabla135[Probabilidad residual],Tabla135[Id Riesgo],Tabla135[[#This Row],[Id Riesgo]]),"")</f>
        <v>0</v>
      </c>
      <c r="AE1758" s="310">
        <f>IFERROR(_xlfn.MINIFS(Tabla135[Impacto residual],Tabla135[Id Riesgo],Tabla135[[#This Row],[Id Riesgo]]),"")</f>
        <v>0</v>
      </c>
      <c r="AF1758" s="310" t="str" cm="1">
        <f t="array" ref="AF175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58" s="310" t="str" cm="1">
        <f t="array" ref="AG175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5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59" spans="6:34" ht="15" hidden="1" customHeight="1" x14ac:dyDescent="0.4">
      <c r="F1759" s="290"/>
      <c r="G1759" s="415" t="b">
        <f>_xlfn.XLOOKUP(F1759,Tabla13[Id Riesgo],Tabla13[Registro diligenciado],FALSE,1)</f>
        <v>0</v>
      </c>
      <c r="H1759" s="431" t="str">
        <f>IF(G1759,_xlfn.XLOOKUP(F1759,Tabla6[Id Riesgo],Tabla6[DESCRIPCIÓN DEL RIESGO],FALSE,1),"")</f>
        <v/>
      </c>
      <c r="I1759" s="431" t="e">
        <f>_xlfn.XLOOKUP(Tabla135[[#This Row],[Id Riesgo]],Tabla13[Id Riesgo],Tabla13[Probabilidad])</f>
        <v>#N/A</v>
      </c>
      <c r="J1759" s="431" t="str">
        <f>_xlfn.XLOOKUP(Tabla135[[#This Row],[Id Riesgo]],Tabla13[Id Riesgo],Tabla13[Porcentaje Impacto],"",1)</f>
        <v/>
      </c>
      <c r="K1759" s="311"/>
      <c r="L1759" s="314"/>
      <c r="M1759" s="314"/>
      <c r="N1759" s="314"/>
      <c r="O1759" s="295"/>
      <c r="P1759" s="314"/>
      <c r="Q1759" s="328" t="str">
        <f>_xlfn.TEXTJOIN(" ",TRUE,Tabla135[[#This Row],[Actividad - Acción ¿Qué?
Inicia con verbo]],Tabla135[[#This Row],[Complemento
(Observaciones o desviaciones)]])</f>
        <v/>
      </c>
      <c r="R1759" s="295"/>
      <c r="S1759" s="327" t="str">
        <f>_xlfn.XLOOKUP(Tabla135[[#This Row],[Tipo de control]],Tabla7[Tipo de control],Tabla7[Peso],"",1)</f>
        <v/>
      </c>
      <c r="T1759" s="290" t="str">
        <f>_xlfn.XLOOKUP(Tabla135[[#This Row],[Tipo de control]],Tabla7[Tipo de control],Tabla7[Afectación matriz],"",1)</f>
        <v/>
      </c>
      <c r="U1759" s="295"/>
      <c r="V1759" s="290" t="str">
        <f>_xlfn.XLOOKUP(Tabla135[[#This Row],[Implementación]],Tabla11[Implementación],Tabla11[Peso],"",1)</f>
        <v/>
      </c>
      <c r="W1759" s="295"/>
      <c r="X1759" s="295"/>
      <c r="Y1759" s="295"/>
      <c r="Z1759" s="295"/>
      <c r="AA1759" s="311" t="str">
        <f>IFERROR(Tabla135[[#This Row],[Peso del control]]+Tabla135[[#This Row],[Peso de la implementación]],"")</f>
        <v/>
      </c>
      <c r="AB1759" s="310" t="str" cm="1">
        <f t="array" ref="AB1759">IFERROR(IF(Tabla135[[#This Row],[Registro diligenciado]]=TRUE,_xlfn.IFS(AND(Tabla135[[#This Row],[No. de Control]]=1,Tabla135[[#This Row],[Desplazamiento en la Matriz]]="Probabilidad"),D1759-(D1759*Tabla135[[#This Row],[Valor del control]]),AND(Tabla135[[#This Row],[No. de Control]]&gt;1,Tabla135[[#This Row],[Desplazamiento en la Matriz]]="Probabilidad"),AB1758-(AB1758*Tabla135[[#This Row],[Valor del control]]),AND(Tabla135[[#This Row],[No. de Control]]=1,Tabla135[[#This Row],[Desplazamiento en la Matriz]]="Impacto"),D1759,AND(Tabla135[[#This Row],[No. de Control]]&gt;1,Tabla135[[#This Row],[Desplazamiento en la Matriz]]="Impacto"),AB1758),""),"")</f>
        <v/>
      </c>
      <c r="AC1759" s="310" t="str" cm="1">
        <f t="array" ref="AC1759">IFERROR(IF(Tabla135[[#This Row],[Registro diligenciado]]=TRUE,_xlfn.IFS(AND(Tabla135[[#This Row],[No. de Control]]=1,Tabla135[[#This Row],[Desplazamiento en la Matriz]]="Impacto"),E1759-(E1759*Tabla135[[#This Row],[Valor del control]]),AND(Tabla135[[#This Row],[No. de Control]]&gt;1,Tabla135[[#This Row],[Desplazamiento en la Matriz]]="Impacto"),AC1758-(AC1758*Tabla135[[#This Row],[Valor del control]]),AND(Tabla135[[#This Row],[No. de Control]]=1,Tabla135[[#This Row],[Desplazamiento en la Matriz]]="Probabilidad"),E1759,AND(Tabla135[[#This Row],[No. de Control]]&gt;1,Tabla135[[#This Row],[Desplazamiento en la Matriz]]="Probabilidad"),AC1758),""),"")</f>
        <v/>
      </c>
      <c r="AD1759" s="310">
        <f>IFERROR(_xlfn.MINIFS(Tabla135[Probabilidad residual],Tabla135[Id Riesgo],Tabla135[[#This Row],[Id Riesgo]]),"")</f>
        <v>0</v>
      </c>
      <c r="AE1759" s="310">
        <f>IFERROR(_xlfn.MINIFS(Tabla135[Impacto residual],Tabla135[Id Riesgo],Tabla135[[#This Row],[Id Riesgo]]),"")</f>
        <v>0</v>
      </c>
      <c r="AF1759" s="310" t="str" cm="1">
        <f t="array" ref="AF175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59" s="310" t="str" cm="1">
        <f t="array" ref="AG175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5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60" spans="6:34" ht="15" hidden="1" customHeight="1" x14ac:dyDescent="0.4">
      <c r="F1760" s="290"/>
      <c r="G1760" s="415" t="b">
        <f>_xlfn.XLOOKUP(F1760,Tabla13[Id Riesgo],Tabla13[Registro diligenciado],FALSE,1)</f>
        <v>0</v>
      </c>
      <c r="H1760" s="431" t="str">
        <f>IF(G1760,_xlfn.XLOOKUP(F1760,Tabla6[Id Riesgo],Tabla6[DESCRIPCIÓN DEL RIESGO],FALSE,1),"")</f>
        <v/>
      </c>
      <c r="I1760" s="431" t="e">
        <f>_xlfn.XLOOKUP(Tabla135[[#This Row],[Id Riesgo]],Tabla13[Id Riesgo],Tabla13[Probabilidad])</f>
        <v>#N/A</v>
      </c>
      <c r="J1760" s="431" t="str">
        <f>_xlfn.XLOOKUP(Tabla135[[#This Row],[Id Riesgo]],Tabla13[Id Riesgo],Tabla13[Porcentaje Impacto],"",1)</f>
        <v/>
      </c>
      <c r="K1760" s="311"/>
      <c r="L1760" s="314"/>
      <c r="M1760" s="314"/>
      <c r="N1760" s="314"/>
      <c r="O1760" s="295"/>
      <c r="P1760" s="314"/>
      <c r="Q1760" s="328" t="str">
        <f>_xlfn.TEXTJOIN(" ",TRUE,Tabla135[[#This Row],[Actividad - Acción ¿Qué?
Inicia con verbo]],Tabla135[[#This Row],[Complemento
(Observaciones o desviaciones)]])</f>
        <v/>
      </c>
      <c r="R1760" s="295"/>
      <c r="S1760" s="327" t="str">
        <f>_xlfn.XLOOKUP(Tabla135[[#This Row],[Tipo de control]],Tabla7[Tipo de control],Tabla7[Peso],"",1)</f>
        <v/>
      </c>
      <c r="T1760" s="290" t="str">
        <f>_xlfn.XLOOKUP(Tabla135[[#This Row],[Tipo de control]],Tabla7[Tipo de control],Tabla7[Afectación matriz],"",1)</f>
        <v/>
      </c>
      <c r="U1760" s="295"/>
      <c r="V1760" s="290" t="str">
        <f>_xlfn.XLOOKUP(Tabla135[[#This Row],[Implementación]],Tabla11[Implementación],Tabla11[Peso],"",1)</f>
        <v/>
      </c>
      <c r="W1760" s="295"/>
      <c r="X1760" s="295"/>
      <c r="Y1760" s="295"/>
      <c r="Z1760" s="295"/>
      <c r="AA1760" s="311" t="str">
        <f>IFERROR(Tabla135[[#This Row],[Peso del control]]+Tabla135[[#This Row],[Peso de la implementación]],"")</f>
        <v/>
      </c>
      <c r="AB1760" s="310" t="str" cm="1">
        <f t="array" ref="AB1760">IFERROR(IF(Tabla135[[#This Row],[Registro diligenciado]]=TRUE,_xlfn.IFS(AND(Tabla135[[#This Row],[No. de Control]]=1,Tabla135[[#This Row],[Desplazamiento en la Matriz]]="Probabilidad"),D1760-(D1760*Tabla135[[#This Row],[Valor del control]]),AND(Tabla135[[#This Row],[No. de Control]]&gt;1,Tabla135[[#This Row],[Desplazamiento en la Matriz]]="Probabilidad"),AB1759-(AB1759*Tabla135[[#This Row],[Valor del control]]),AND(Tabla135[[#This Row],[No. de Control]]=1,Tabla135[[#This Row],[Desplazamiento en la Matriz]]="Impacto"),D1760,AND(Tabla135[[#This Row],[No. de Control]]&gt;1,Tabla135[[#This Row],[Desplazamiento en la Matriz]]="Impacto"),AB1759),""),"")</f>
        <v/>
      </c>
      <c r="AC1760" s="310" t="str" cm="1">
        <f t="array" ref="AC1760">IFERROR(IF(Tabla135[[#This Row],[Registro diligenciado]]=TRUE,_xlfn.IFS(AND(Tabla135[[#This Row],[No. de Control]]=1,Tabla135[[#This Row],[Desplazamiento en la Matriz]]="Impacto"),E1760-(E1760*Tabla135[[#This Row],[Valor del control]]),AND(Tabla135[[#This Row],[No. de Control]]&gt;1,Tabla135[[#This Row],[Desplazamiento en la Matriz]]="Impacto"),AC1759-(AC1759*Tabla135[[#This Row],[Valor del control]]),AND(Tabla135[[#This Row],[No. de Control]]=1,Tabla135[[#This Row],[Desplazamiento en la Matriz]]="Probabilidad"),E1760,AND(Tabla135[[#This Row],[No. de Control]]&gt;1,Tabla135[[#This Row],[Desplazamiento en la Matriz]]="Probabilidad"),AC1759),""),"")</f>
        <v/>
      </c>
      <c r="AD1760" s="310">
        <f>IFERROR(_xlfn.MINIFS(Tabla135[Probabilidad residual],Tabla135[Id Riesgo],Tabla135[[#This Row],[Id Riesgo]]),"")</f>
        <v>0</v>
      </c>
      <c r="AE1760" s="310">
        <f>IFERROR(_xlfn.MINIFS(Tabla135[Impacto residual],Tabla135[Id Riesgo],Tabla135[[#This Row],[Id Riesgo]]),"")</f>
        <v>0</v>
      </c>
      <c r="AF1760" s="310" t="str" cm="1">
        <f t="array" ref="AF176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60" s="310" t="str" cm="1">
        <f t="array" ref="AG176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6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61" spans="6:34" ht="15" hidden="1" customHeight="1" x14ac:dyDescent="0.4">
      <c r="F1761" s="290"/>
      <c r="G1761" s="415" t="b">
        <f>_xlfn.XLOOKUP(F1761,Tabla13[Id Riesgo],Tabla13[Registro diligenciado],FALSE,1)</f>
        <v>0</v>
      </c>
      <c r="H1761" s="431" t="str">
        <f>IF(G1761,_xlfn.XLOOKUP(F1761,Tabla6[Id Riesgo],Tabla6[DESCRIPCIÓN DEL RIESGO],FALSE,1),"")</f>
        <v/>
      </c>
      <c r="I1761" s="431" t="e">
        <f>_xlfn.XLOOKUP(Tabla135[[#This Row],[Id Riesgo]],Tabla13[Id Riesgo],Tabla13[Probabilidad])</f>
        <v>#N/A</v>
      </c>
      <c r="J1761" s="431" t="str">
        <f>_xlfn.XLOOKUP(Tabla135[[#This Row],[Id Riesgo]],Tabla13[Id Riesgo],Tabla13[Porcentaje Impacto],"",1)</f>
        <v/>
      </c>
      <c r="K1761" s="311"/>
      <c r="L1761" s="314"/>
      <c r="M1761" s="314"/>
      <c r="N1761" s="314"/>
      <c r="O1761" s="295"/>
      <c r="P1761" s="314"/>
      <c r="Q1761" s="328" t="str">
        <f>_xlfn.TEXTJOIN(" ",TRUE,Tabla135[[#This Row],[Actividad - Acción ¿Qué?
Inicia con verbo]],Tabla135[[#This Row],[Complemento
(Observaciones o desviaciones)]])</f>
        <v/>
      </c>
      <c r="R1761" s="295"/>
      <c r="S1761" s="327" t="str">
        <f>_xlfn.XLOOKUP(Tabla135[[#This Row],[Tipo de control]],Tabla7[Tipo de control],Tabla7[Peso],"",1)</f>
        <v/>
      </c>
      <c r="T1761" s="290" t="str">
        <f>_xlfn.XLOOKUP(Tabla135[[#This Row],[Tipo de control]],Tabla7[Tipo de control],Tabla7[Afectación matriz],"",1)</f>
        <v/>
      </c>
      <c r="U1761" s="295"/>
      <c r="V1761" s="290" t="str">
        <f>_xlfn.XLOOKUP(Tabla135[[#This Row],[Implementación]],Tabla11[Implementación],Tabla11[Peso],"",1)</f>
        <v/>
      </c>
      <c r="W1761" s="295"/>
      <c r="X1761" s="295"/>
      <c r="Y1761" s="295"/>
      <c r="Z1761" s="295"/>
      <c r="AA1761" s="311" t="str">
        <f>IFERROR(Tabla135[[#This Row],[Peso del control]]+Tabla135[[#This Row],[Peso de la implementación]],"")</f>
        <v/>
      </c>
      <c r="AB1761" s="310" t="str" cm="1">
        <f t="array" ref="AB1761">IFERROR(IF(Tabla135[[#This Row],[Registro diligenciado]]=TRUE,_xlfn.IFS(AND(Tabla135[[#This Row],[No. de Control]]=1,Tabla135[[#This Row],[Desplazamiento en la Matriz]]="Probabilidad"),D1761-(D1761*Tabla135[[#This Row],[Valor del control]]),AND(Tabla135[[#This Row],[No. de Control]]&gt;1,Tabla135[[#This Row],[Desplazamiento en la Matriz]]="Probabilidad"),AB1760-(AB1760*Tabla135[[#This Row],[Valor del control]]),AND(Tabla135[[#This Row],[No. de Control]]=1,Tabla135[[#This Row],[Desplazamiento en la Matriz]]="Impacto"),D1761,AND(Tabla135[[#This Row],[No. de Control]]&gt;1,Tabla135[[#This Row],[Desplazamiento en la Matriz]]="Impacto"),AB1760),""),"")</f>
        <v/>
      </c>
      <c r="AC1761" s="310" t="str" cm="1">
        <f t="array" ref="AC1761">IFERROR(IF(Tabla135[[#This Row],[Registro diligenciado]]=TRUE,_xlfn.IFS(AND(Tabla135[[#This Row],[No. de Control]]=1,Tabla135[[#This Row],[Desplazamiento en la Matriz]]="Impacto"),E1761-(E1761*Tabla135[[#This Row],[Valor del control]]),AND(Tabla135[[#This Row],[No. de Control]]&gt;1,Tabla135[[#This Row],[Desplazamiento en la Matriz]]="Impacto"),AC1760-(AC1760*Tabla135[[#This Row],[Valor del control]]),AND(Tabla135[[#This Row],[No. de Control]]=1,Tabla135[[#This Row],[Desplazamiento en la Matriz]]="Probabilidad"),E1761,AND(Tabla135[[#This Row],[No. de Control]]&gt;1,Tabla135[[#This Row],[Desplazamiento en la Matriz]]="Probabilidad"),AC1760),""),"")</f>
        <v/>
      </c>
      <c r="AD1761" s="310">
        <f>IFERROR(_xlfn.MINIFS(Tabla135[Probabilidad residual],Tabla135[Id Riesgo],Tabla135[[#This Row],[Id Riesgo]]),"")</f>
        <v>0</v>
      </c>
      <c r="AE1761" s="310">
        <f>IFERROR(_xlfn.MINIFS(Tabla135[Impacto residual],Tabla135[Id Riesgo],Tabla135[[#This Row],[Id Riesgo]]),"")</f>
        <v>0</v>
      </c>
      <c r="AF1761" s="310" t="str" cm="1">
        <f t="array" ref="AF176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61" s="310" t="str" cm="1">
        <f t="array" ref="AG176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6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62" spans="6:34" ht="15" hidden="1" customHeight="1" x14ac:dyDescent="0.4">
      <c r="F1762" s="290"/>
      <c r="G1762" s="415" t="b">
        <f>_xlfn.XLOOKUP(F1762,Tabla13[Id Riesgo],Tabla13[Registro diligenciado],FALSE,1)</f>
        <v>0</v>
      </c>
      <c r="H1762" s="431" t="str">
        <f>IF(G1762,_xlfn.XLOOKUP(F1762,Tabla6[Id Riesgo],Tabla6[DESCRIPCIÓN DEL RIESGO],FALSE,1),"")</f>
        <v/>
      </c>
      <c r="I1762" s="431" t="e">
        <f>_xlfn.XLOOKUP(Tabla135[[#This Row],[Id Riesgo]],Tabla13[Id Riesgo],Tabla13[Probabilidad])</f>
        <v>#N/A</v>
      </c>
      <c r="J1762" s="431" t="str">
        <f>_xlfn.XLOOKUP(Tabla135[[#This Row],[Id Riesgo]],Tabla13[Id Riesgo],Tabla13[Porcentaje Impacto],"",1)</f>
        <v/>
      </c>
      <c r="K1762" s="311"/>
      <c r="L1762" s="314"/>
      <c r="M1762" s="314"/>
      <c r="N1762" s="314"/>
      <c r="O1762" s="295"/>
      <c r="P1762" s="314"/>
      <c r="Q1762" s="328" t="str">
        <f>_xlfn.TEXTJOIN(" ",TRUE,Tabla135[[#This Row],[Actividad - Acción ¿Qué?
Inicia con verbo]],Tabla135[[#This Row],[Complemento
(Observaciones o desviaciones)]])</f>
        <v/>
      </c>
      <c r="R1762" s="295"/>
      <c r="S1762" s="327" t="str">
        <f>_xlfn.XLOOKUP(Tabla135[[#This Row],[Tipo de control]],Tabla7[Tipo de control],Tabla7[Peso],"",1)</f>
        <v/>
      </c>
      <c r="T1762" s="290" t="str">
        <f>_xlfn.XLOOKUP(Tabla135[[#This Row],[Tipo de control]],Tabla7[Tipo de control],Tabla7[Afectación matriz],"",1)</f>
        <v/>
      </c>
      <c r="U1762" s="295"/>
      <c r="V1762" s="290" t="str">
        <f>_xlfn.XLOOKUP(Tabla135[[#This Row],[Implementación]],Tabla11[Implementación],Tabla11[Peso],"",1)</f>
        <v/>
      </c>
      <c r="W1762" s="295"/>
      <c r="X1762" s="295"/>
      <c r="Y1762" s="295"/>
      <c r="Z1762" s="295"/>
      <c r="AA1762" s="311" t="str">
        <f>IFERROR(Tabla135[[#This Row],[Peso del control]]+Tabla135[[#This Row],[Peso de la implementación]],"")</f>
        <v/>
      </c>
      <c r="AB1762" s="310" t="str" cm="1">
        <f t="array" ref="AB1762">IFERROR(IF(Tabla135[[#This Row],[Registro diligenciado]]=TRUE,_xlfn.IFS(AND(Tabla135[[#This Row],[No. de Control]]=1,Tabla135[[#This Row],[Desplazamiento en la Matriz]]="Probabilidad"),D1762-(D1762*Tabla135[[#This Row],[Valor del control]]),AND(Tabla135[[#This Row],[No. de Control]]&gt;1,Tabla135[[#This Row],[Desplazamiento en la Matriz]]="Probabilidad"),AB1761-(AB1761*Tabla135[[#This Row],[Valor del control]]),AND(Tabla135[[#This Row],[No. de Control]]=1,Tabla135[[#This Row],[Desplazamiento en la Matriz]]="Impacto"),D1762,AND(Tabla135[[#This Row],[No. de Control]]&gt;1,Tabla135[[#This Row],[Desplazamiento en la Matriz]]="Impacto"),AB1761),""),"")</f>
        <v/>
      </c>
      <c r="AC1762" s="310" t="str" cm="1">
        <f t="array" ref="AC1762">IFERROR(IF(Tabla135[[#This Row],[Registro diligenciado]]=TRUE,_xlfn.IFS(AND(Tabla135[[#This Row],[No. de Control]]=1,Tabla135[[#This Row],[Desplazamiento en la Matriz]]="Impacto"),E1762-(E1762*Tabla135[[#This Row],[Valor del control]]),AND(Tabla135[[#This Row],[No. de Control]]&gt;1,Tabla135[[#This Row],[Desplazamiento en la Matriz]]="Impacto"),AC1761-(AC1761*Tabla135[[#This Row],[Valor del control]]),AND(Tabla135[[#This Row],[No. de Control]]=1,Tabla135[[#This Row],[Desplazamiento en la Matriz]]="Probabilidad"),E1762,AND(Tabla135[[#This Row],[No. de Control]]&gt;1,Tabla135[[#This Row],[Desplazamiento en la Matriz]]="Probabilidad"),AC1761),""),"")</f>
        <v/>
      </c>
      <c r="AD1762" s="310">
        <f>IFERROR(_xlfn.MINIFS(Tabla135[Probabilidad residual],Tabla135[Id Riesgo],Tabla135[[#This Row],[Id Riesgo]]),"")</f>
        <v>0</v>
      </c>
      <c r="AE1762" s="310">
        <f>IFERROR(_xlfn.MINIFS(Tabla135[Impacto residual],Tabla135[Id Riesgo],Tabla135[[#This Row],[Id Riesgo]]),"")</f>
        <v>0</v>
      </c>
      <c r="AF1762" s="310" t="str" cm="1">
        <f t="array" ref="AF176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62" s="310" t="str" cm="1">
        <f t="array" ref="AG176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6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63" spans="6:34" ht="15" hidden="1" customHeight="1" x14ac:dyDescent="0.4">
      <c r="F1763" s="290"/>
      <c r="G1763" s="415" t="b">
        <f>_xlfn.XLOOKUP(F1763,Tabla13[Id Riesgo],Tabla13[Registro diligenciado],FALSE,1)</f>
        <v>0</v>
      </c>
      <c r="H1763" s="431" t="str">
        <f>IF(G1763,_xlfn.XLOOKUP(F1763,Tabla6[Id Riesgo],Tabla6[DESCRIPCIÓN DEL RIESGO],FALSE,1),"")</f>
        <v/>
      </c>
      <c r="I1763" s="431" t="e">
        <f>_xlfn.XLOOKUP(Tabla135[[#This Row],[Id Riesgo]],Tabla13[Id Riesgo],Tabla13[Probabilidad])</f>
        <v>#N/A</v>
      </c>
      <c r="J1763" s="431" t="str">
        <f>_xlfn.XLOOKUP(Tabla135[[#This Row],[Id Riesgo]],Tabla13[Id Riesgo],Tabla13[Porcentaje Impacto],"",1)</f>
        <v/>
      </c>
      <c r="K1763" s="311"/>
      <c r="L1763" s="314"/>
      <c r="M1763" s="314"/>
      <c r="N1763" s="314"/>
      <c r="O1763" s="295"/>
      <c r="P1763" s="314"/>
      <c r="Q1763" s="328" t="str">
        <f>_xlfn.TEXTJOIN(" ",TRUE,Tabla135[[#This Row],[Actividad - Acción ¿Qué?
Inicia con verbo]],Tabla135[[#This Row],[Complemento
(Observaciones o desviaciones)]])</f>
        <v/>
      </c>
      <c r="R1763" s="295"/>
      <c r="S1763" s="327" t="str">
        <f>_xlfn.XLOOKUP(Tabla135[[#This Row],[Tipo de control]],Tabla7[Tipo de control],Tabla7[Peso],"",1)</f>
        <v/>
      </c>
      <c r="T1763" s="290" t="str">
        <f>_xlfn.XLOOKUP(Tabla135[[#This Row],[Tipo de control]],Tabla7[Tipo de control],Tabla7[Afectación matriz],"",1)</f>
        <v/>
      </c>
      <c r="U1763" s="295"/>
      <c r="V1763" s="290" t="str">
        <f>_xlfn.XLOOKUP(Tabla135[[#This Row],[Implementación]],Tabla11[Implementación],Tabla11[Peso],"",1)</f>
        <v/>
      </c>
      <c r="W1763" s="295"/>
      <c r="X1763" s="295"/>
      <c r="Y1763" s="295"/>
      <c r="Z1763" s="295"/>
      <c r="AA1763" s="311" t="str">
        <f>IFERROR(Tabla135[[#This Row],[Peso del control]]+Tabla135[[#This Row],[Peso de la implementación]],"")</f>
        <v/>
      </c>
      <c r="AB1763" s="310" t="str" cm="1">
        <f t="array" ref="AB1763">IFERROR(IF(Tabla135[[#This Row],[Registro diligenciado]]=TRUE,_xlfn.IFS(AND(Tabla135[[#This Row],[No. de Control]]=1,Tabla135[[#This Row],[Desplazamiento en la Matriz]]="Probabilidad"),D1763-(D1763*Tabla135[[#This Row],[Valor del control]]),AND(Tabla135[[#This Row],[No. de Control]]&gt;1,Tabla135[[#This Row],[Desplazamiento en la Matriz]]="Probabilidad"),AB1762-(AB1762*Tabla135[[#This Row],[Valor del control]]),AND(Tabla135[[#This Row],[No. de Control]]=1,Tabla135[[#This Row],[Desplazamiento en la Matriz]]="Impacto"),D1763,AND(Tabla135[[#This Row],[No. de Control]]&gt;1,Tabla135[[#This Row],[Desplazamiento en la Matriz]]="Impacto"),AB1762),""),"")</f>
        <v/>
      </c>
      <c r="AC1763" s="310" t="str" cm="1">
        <f t="array" ref="AC1763">IFERROR(IF(Tabla135[[#This Row],[Registro diligenciado]]=TRUE,_xlfn.IFS(AND(Tabla135[[#This Row],[No. de Control]]=1,Tabla135[[#This Row],[Desplazamiento en la Matriz]]="Impacto"),E1763-(E1763*Tabla135[[#This Row],[Valor del control]]),AND(Tabla135[[#This Row],[No. de Control]]&gt;1,Tabla135[[#This Row],[Desplazamiento en la Matriz]]="Impacto"),AC1762-(AC1762*Tabla135[[#This Row],[Valor del control]]),AND(Tabla135[[#This Row],[No. de Control]]=1,Tabla135[[#This Row],[Desplazamiento en la Matriz]]="Probabilidad"),E1763,AND(Tabla135[[#This Row],[No. de Control]]&gt;1,Tabla135[[#This Row],[Desplazamiento en la Matriz]]="Probabilidad"),AC1762),""),"")</f>
        <v/>
      </c>
      <c r="AD1763" s="310">
        <f>IFERROR(_xlfn.MINIFS(Tabla135[Probabilidad residual],Tabla135[Id Riesgo],Tabla135[[#This Row],[Id Riesgo]]),"")</f>
        <v>0</v>
      </c>
      <c r="AE1763" s="310">
        <f>IFERROR(_xlfn.MINIFS(Tabla135[Impacto residual],Tabla135[Id Riesgo],Tabla135[[#This Row],[Id Riesgo]]),"")</f>
        <v>0</v>
      </c>
      <c r="AF1763" s="310" t="str" cm="1">
        <f t="array" ref="AF176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63" s="310" t="str" cm="1">
        <f t="array" ref="AG176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6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64" spans="6:34" ht="15" hidden="1" customHeight="1" x14ac:dyDescent="0.4">
      <c r="F1764" s="290"/>
      <c r="G1764" s="415" t="b">
        <f>_xlfn.XLOOKUP(F1764,Tabla13[Id Riesgo],Tabla13[Registro diligenciado],FALSE,1)</f>
        <v>0</v>
      </c>
      <c r="H1764" s="431" t="str">
        <f>IF(G1764,_xlfn.XLOOKUP(F1764,Tabla6[Id Riesgo],Tabla6[DESCRIPCIÓN DEL RIESGO],FALSE,1),"")</f>
        <v/>
      </c>
      <c r="I1764" s="431" t="e">
        <f>_xlfn.XLOOKUP(Tabla135[[#This Row],[Id Riesgo]],Tabla13[Id Riesgo],Tabla13[Probabilidad])</f>
        <v>#N/A</v>
      </c>
      <c r="J1764" s="431" t="str">
        <f>_xlfn.XLOOKUP(Tabla135[[#This Row],[Id Riesgo]],Tabla13[Id Riesgo],Tabla13[Porcentaje Impacto],"",1)</f>
        <v/>
      </c>
      <c r="K1764" s="311"/>
      <c r="L1764" s="314"/>
      <c r="M1764" s="314"/>
      <c r="N1764" s="314"/>
      <c r="O1764" s="295"/>
      <c r="P1764" s="314"/>
      <c r="Q1764" s="328" t="str">
        <f>_xlfn.TEXTJOIN(" ",TRUE,Tabla135[[#This Row],[Actividad - Acción ¿Qué?
Inicia con verbo]],Tabla135[[#This Row],[Complemento
(Observaciones o desviaciones)]])</f>
        <v/>
      </c>
      <c r="R1764" s="295"/>
      <c r="S1764" s="327" t="str">
        <f>_xlfn.XLOOKUP(Tabla135[[#This Row],[Tipo de control]],Tabla7[Tipo de control],Tabla7[Peso],"",1)</f>
        <v/>
      </c>
      <c r="T1764" s="290" t="str">
        <f>_xlfn.XLOOKUP(Tabla135[[#This Row],[Tipo de control]],Tabla7[Tipo de control],Tabla7[Afectación matriz],"",1)</f>
        <v/>
      </c>
      <c r="U1764" s="295"/>
      <c r="V1764" s="290" t="str">
        <f>_xlfn.XLOOKUP(Tabla135[[#This Row],[Implementación]],Tabla11[Implementación],Tabla11[Peso],"",1)</f>
        <v/>
      </c>
      <c r="W1764" s="295"/>
      <c r="X1764" s="295"/>
      <c r="Y1764" s="295"/>
      <c r="Z1764" s="295"/>
      <c r="AA1764" s="311" t="str">
        <f>IFERROR(Tabla135[[#This Row],[Peso del control]]+Tabla135[[#This Row],[Peso de la implementación]],"")</f>
        <v/>
      </c>
      <c r="AB1764" s="310" t="str" cm="1">
        <f t="array" ref="AB1764">IFERROR(IF(Tabla135[[#This Row],[Registro diligenciado]]=TRUE,_xlfn.IFS(AND(Tabla135[[#This Row],[No. de Control]]=1,Tabla135[[#This Row],[Desplazamiento en la Matriz]]="Probabilidad"),D1764-(D1764*Tabla135[[#This Row],[Valor del control]]),AND(Tabla135[[#This Row],[No. de Control]]&gt;1,Tabla135[[#This Row],[Desplazamiento en la Matriz]]="Probabilidad"),AB1763-(AB1763*Tabla135[[#This Row],[Valor del control]]),AND(Tabla135[[#This Row],[No. de Control]]=1,Tabla135[[#This Row],[Desplazamiento en la Matriz]]="Impacto"),D1764,AND(Tabla135[[#This Row],[No. de Control]]&gt;1,Tabla135[[#This Row],[Desplazamiento en la Matriz]]="Impacto"),AB1763),""),"")</f>
        <v/>
      </c>
      <c r="AC1764" s="310" t="str" cm="1">
        <f t="array" ref="AC1764">IFERROR(IF(Tabla135[[#This Row],[Registro diligenciado]]=TRUE,_xlfn.IFS(AND(Tabla135[[#This Row],[No. de Control]]=1,Tabla135[[#This Row],[Desplazamiento en la Matriz]]="Impacto"),E1764-(E1764*Tabla135[[#This Row],[Valor del control]]),AND(Tabla135[[#This Row],[No. de Control]]&gt;1,Tabla135[[#This Row],[Desplazamiento en la Matriz]]="Impacto"),AC1763-(AC1763*Tabla135[[#This Row],[Valor del control]]),AND(Tabla135[[#This Row],[No. de Control]]=1,Tabla135[[#This Row],[Desplazamiento en la Matriz]]="Probabilidad"),E1764,AND(Tabla135[[#This Row],[No. de Control]]&gt;1,Tabla135[[#This Row],[Desplazamiento en la Matriz]]="Probabilidad"),AC1763),""),"")</f>
        <v/>
      </c>
      <c r="AD1764" s="310">
        <f>IFERROR(_xlfn.MINIFS(Tabla135[Probabilidad residual],Tabla135[Id Riesgo],Tabla135[[#This Row],[Id Riesgo]]),"")</f>
        <v>0</v>
      </c>
      <c r="AE1764" s="310">
        <f>IFERROR(_xlfn.MINIFS(Tabla135[Impacto residual],Tabla135[Id Riesgo],Tabla135[[#This Row],[Id Riesgo]]),"")</f>
        <v>0</v>
      </c>
      <c r="AF1764" s="310" t="str" cm="1">
        <f t="array" ref="AF176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64" s="310" t="str" cm="1">
        <f t="array" ref="AG176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6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65" spans="6:34" ht="15" hidden="1" customHeight="1" x14ac:dyDescent="0.4">
      <c r="F1765" s="290"/>
      <c r="G1765" s="415" t="b">
        <f>_xlfn.XLOOKUP(F1765,Tabla13[Id Riesgo],Tabla13[Registro diligenciado],FALSE,1)</f>
        <v>0</v>
      </c>
      <c r="H1765" s="431" t="str">
        <f>IF(G1765,_xlfn.XLOOKUP(F1765,Tabla6[Id Riesgo],Tabla6[DESCRIPCIÓN DEL RIESGO],FALSE,1),"")</f>
        <v/>
      </c>
      <c r="I1765" s="431" t="e">
        <f>_xlfn.XLOOKUP(Tabla135[[#This Row],[Id Riesgo]],Tabla13[Id Riesgo],Tabla13[Probabilidad])</f>
        <v>#N/A</v>
      </c>
      <c r="J1765" s="431" t="str">
        <f>_xlfn.XLOOKUP(Tabla135[[#This Row],[Id Riesgo]],Tabla13[Id Riesgo],Tabla13[Porcentaje Impacto],"",1)</f>
        <v/>
      </c>
      <c r="K1765" s="311"/>
      <c r="L1765" s="314"/>
      <c r="M1765" s="314"/>
      <c r="N1765" s="314"/>
      <c r="O1765" s="295"/>
      <c r="P1765" s="314"/>
      <c r="Q1765" s="328" t="str">
        <f>_xlfn.TEXTJOIN(" ",TRUE,Tabla135[[#This Row],[Actividad - Acción ¿Qué?
Inicia con verbo]],Tabla135[[#This Row],[Complemento
(Observaciones o desviaciones)]])</f>
        <v/>
      </c>
      <c r="R1765" s="295"/>
      <c r="S1765" s="327" t="str">
        <f>_xlfn.XLOOKUP(Tabla135[[#This Row],[Tipo de control]],Tabla7[Tipo de control],Tabla7[Peso],"",1)</f>
        <v/>
      </c>
      <c r="T1765" s="290" t="str">
        <f>_xlfn.XLOOKUP(Tabla135[[#This Row],[Tipo de control]],Tabla7[Tipo de control],Tabla7[Afectación matriz],"",1)</f>
        <v/>
      </c>
      <c r="U1765" s="295"/>
      <c r="V1765" s="290" t="str">
        <f>_xlfn.XLOOKUP(Tabla135[[#This Row],[Implementación]],Tabla11[Implementación],Tabla11[Peso],"",1)</f>
        <v/>
      </c>
      <c r="W1765" s="295"/>
      <c r="X1765" s="295"/>
      <c r="Y1765" s="295"/>
      <c r="Z1765" s="295"/>
      <c r="AA1765" s="311" t="str">
        <f>IFERROR(Tabla135[[#This Row],[Peso del control]]+Tabla135[[#This Row],[Peso de la implementación]],"")</f>
        <v/>
      </c>
      <c r="AB1765" s="310" t="str" cm="1">
        <f t="array" ref="AB1765">IFERROR(IF(Tabla135[[#This Row],[Registro diligenciado]]=TRUE,_xlfn.IFS(AND(Tabla135[[#This Row],[No. de Control]]=1,Tabla135[[#This Row],[Desplazamiento en la Matriz]]="Probabilidad"),D1765-(D1765*Tabla135[[#This Row],[Valor del control]]),AND(Tabla135[[#This Row],[No. de Control]]&gt;1,Tabla135[[#This Row],[Desplazamiento en la Matriz]]="Probabilidad"),AB1764-(AB1764*Tabla135[[#This Row],[Valor del control]]),AND(Tabla135[[#This Row],[No. de Control]]=1,Tabla135[[#This Row],[Desplazamiento en la Matriz]]="Impacto"),D1765,AND(Tabla135[[#This Row],[No. de Control]]&gt;1,Tabla135[[#This Row],[Desplazamiento en la Matriz]]="Impacto"),AB1764),""),"")</f>
        <v/>
      </c>
      <c r="AC1765" s="310" t="str" cm="1">
        <f t="array" ref="AC1765">IFERROR(IF(Tabla135[[#This Row],[Registro diligenciado]]=TRUE,_xlfn.IFS(AND(Tabla135[[#This Row],[No. de Control]]=1,Tabla135[[#This Row],[Desplazamiento en la Matriz]]="Impacto"),E1765-(E1765*Tabla135[[#This Row],[Valor del control]]),AND(Tabla135[[#This Row],[No. de Control]]&gt;1,Tabla135[[#This Row],[Desplazamiento en la Matriz]]="Impacto"),AC1764-(AC1764*Tabla135[[#This Row],[Valor del control]]),AND(Tabla135[[#This Row],[No. de Control]]=1,Tabla135[[#This Row],[Desplazamiento en la Matriz]]="Probabilidad"),E1765,AND(Tabla135[[#This Row],[No. de Control]]&gt;1,Tabla135[[#This Row],[Desplazamiento en la Matriz]]="Probabilidad"),AC1764),""),"")</f>
        <v/>
      </c>
      <c r="AD1765" s="310">
        <f>IFERROR(_xlfn.MINIFS(Tabla135[Probabilidad residual],Tabla135[Id Riesgo],Tabla135[[#This Row],[Id Riesgo]]),"")</f>
        <v>0</v>
      </c>
      <c r="AE1765" s="310">
        <f>IFERROR(_xlfn.MINIFS(Tabla135[Impacto residual],Tabla135[Id Riesgo],Tabla135[[#This Row],[Id Riesgo]]),"")</f>
        <v>0</v>
      </c>
      <c r="AF1765" s="310" t="str" cm="1">
        <f t="array" ref="AF176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65" s="310" t="str" cm="1">
        <f t="array" ref="AG176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6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66" spans="6:34" ht="15" hidden="1" customHeight="1" x14ac:dyDescent="0.4">
      <c r="F1766" s="290"/>
      <c r="G1766" s="415" t="b">
        <f>_xlfn.XLOOKUP(F1766,Tabla13[Id Riesgo],Tabla13[Registro diligenciado],FALSE,1)</f>
        <v>0</v>
      </c>
      <c r="H1766" s="431" t="str">
        <f>IF(G1766,_xlfn.XLOOKUP(F1766,Tabla6[Id Riesgo],Tabla6[DESCRIPCIÓN DEL RIESGO],FALSE,1),"")</f>
        <v/>
      </c>
      <c r="I1766" s="431" t="e">
        <f>_xlfn.XLOOKUP(Tabla135[[#This Row],[Id Riesgo]],Tabla13[Id Riesgo],Tabla13[Probabilidad])</f>
        <v>#N/A</v>
      </c>
      <c r="J1766" s="431" t="str">
        <f>_xlfn.XLOOKUP(Tabla135[[#This Row],[Id Riesgo]],Tabla13[Id Riesgo],Tabla13[Porcentaje Impacto],"",1)</f>
        <v/>
      </c>
      <c r="K1766" s="311"/>
      <c r="L1766" s="314"/>
      <c r="M1766" s="314"/>
      <c r="N1766" s="314"/>
      <c r="O1766" s="295"/>
      <c r="P1766" s="314"/>
      <c r="Q1766" s="328" t="str">
        <f>_xlfn.TEXTJOIN(" ",TRUE,Tabla135[[#This Row],[Actividad - Acción ¿Qué?
Inicia con verbo]],Tabla135[[#This Row],[Complemento
(Observaciones o desviaciones)]])</f>
        <v/>
      </c>
      <c r="R1766" s="295"/>
      <c r="S1766" s="327" t="str">
        <f>_xlfn.XLOOKUP(Tabla135[[#This Row],[Tipo de control]],Tabla7[Tipo de control],Tabla7[Peso],"",1)</f>
        <v/>
      </c>
      <c r="T1766" s="290" t="str">
        <f>_xlfn.XLOOKUP(Tabla135[[#This Row],[Tipo de control]],Tabla7[Tipo de control],Tabla7[Afectación matriz],"",1)</f>
        <v/>
      </c>
      <c r="U1766" s="295"/>
      <c r="V1766" s="290" t="str">
        <f>_xlfn.XLOOKUP(Tabla135[[#This Row],[Implementación]],Tabla11[Implementación],Tabla11[Peso],"",1)</f>
        <v/>
      </c>
      <c r="W1766" s="295"/>
      <c r="X1766" s="295"/>
      <c r="Y1766" s="295"/>
      <c r="Z1766" s="295"/>
      <c r="AA1766" s="311" t="str">
        <f>IFERROR(Tabla135[[#This Row],[Peso del control]]+Tabla135[[#This Row],[Peso de la implementación]],"")</f>
        <v/>
      </c>
      <c r="AB1766" s="310" t="str" cm="1">
        <f t="array" ref="AB1766">IFERROR(IF(Tabla135[[#This Row],[Registro diligenciado]]=TRUE,_xlfn.IFS(AND(Tabla135[[#This Row],[No. de Control]]=1,Tabla135[[#This Row],[Desplazamiento en la Matriz]]="Probabilidad"),D1766-(D1766*Tabla135[[#This Row],[Valor del control]]),AND(Tabla135[[#This Row],[No. de Control]]&gt;1,Tabla135[[#This Row],[Desplazamiento en la Matriz]]="Probabilidad"),AB1765-(AB1765*Tabla135[[#This Row],[Valor del control]]),AND(Tabla135[[#This Row],[No. de Control]]=1,Tabla135[[#This Row],[Desplazamiento en la Matriz]]="Impacto"),D1766,AND(Tabla135[[#This Row],[No. de Control]]&gt;1,Tabla135[[#This Row],[Desplazamiento en la Matriz]]="Impacto"),AB1765),""),"")</f>
        <v/>
      </c>
      <c r="AC1766" s="310" t="str" cm="1">
        <f t="array" ref="AC1766">IFERROR(IF(Tabla135[[#This Row],[Registro diligenciado]]=TRUE,_xlfn.IFS(AND(Tabla135[[#This Row],[No. de Control]]=1,Tabla135[[#This Row],[Desplazamiento en la Matriz]]="Impacto"),E1766-(E1766*Tabla135[[#This Row],[Valor del control]]),AND(Tabla135[[#This Row],[No. de Control]]&gt;1,Tabla135[[#This Row],[Desplazamiento en la Matriz]]="Impacto"),AC1765-(AC1765*Tabla135[[#This Row],[Valor del control]]),AND(Tabla135[[#This Row],[No. de Control]]=1,Tabla135[[#This Row],[Desplazamiento en la Matriz]]="Probabilidad"),E1766,AND(Tabla135[[#This Row],[No. de Control]]&gt;1,Tabla135[[#This Row],[Desplazamiento en la Matriz]]="Probabilidad"),AC1765),""),"")</f>
        <v/>
      </c>
      <c r="AD1766" s="310">
        <f>IFERROR(_xlfn.MINIFS(Tabla135[Probabilidad residual],Tabla135[Id Riesgo],Tabla135[[#This Row],[Id Riesgo]]),"")</f>
        <v>0</v>
      </c>
      <c r="AE1766" s="310">
        <f>IFERROR(_xlfn.MINIFS(Tabla135[Impacto residual],Tabla135[Id Riesgo],Tabla135[[#This Row],[Id Riesgo]]),"")</f>
        <v>0</v>
      </c>
      <c r="AF1766" s="310" t="str" cm="1">
        <f t="array" ref="AF176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66" s="310" t="str" cm="1">
        <f t="array" ref="AG176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6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67" spans="6:34" ht="15" hidden="1" customHeight="1" x14ac:dyDescent="0.4">
      <c r="F1767" s="290"/>
      <c r="G1767" s="415" t="b">
        <f>_xlfn.XLOOKUP(F1767,Tabla13[Id Riesgo],Tabla13[Registro diligenciado],FALSE,1)</f>
        <v>0</v>
      </c>
      <c r="H1767" s="431" t="str">
        <f>IF(G1767,_xlfn.XLOOKUP(F1767,Tabla6[Id Riesgo],Tabla6[DESCRIPCIÓN DEL RIESGO],FALSE,1),"")</f>
        <v/>
      </c>
      <c r="I1767" s="431" t="e">
        <f>_xlfn.XLOOKUP(Tabla135[[#This Row],[Id Riesgo]],Tabla13[Id Riesgo],Tabla13[Probabilidad])</f>
        <v>#N/A</v>
      </c>
      <c r="J1767" s="431" t="str">
        <f>_xlfn.XLOOKUP(Tabla135[[#This Row],[Id Riesgo]],Tabla13[Id Riesgo],Tabla13[Porcentaje Impacto],"",1)</f>
        <v/>
      </c>
      <c r="K1767" s="311"/>
      <c r="L1767" s="314"/>
      <c r="M1767" s="314"/>
      <c r="N1767" s="314"/>
      <c r="O1767" s="295"/>
      <c r="P1767" s="314"/>
      <c r="Q1767" s="328" t="str">
        <f>_xlfn.TEXTJOIN(" ",TRUE,Tabla135[[#This Row],[Actividad - Acción ¿Qué?
Inicia con verbo]],Tabla135[[#This Row],[Complemento
(Observaciones o desviaciones)]])</f>
        <v/>
      </c>
      <c r="R1767" s="295"/>
      <c r="S1767" s="327" t="str">
        <f>_xlfn.XLOOKUP(Tabla135[[#This Row],[Tipo de control]],Tabla7[Tipo de control],Tabla7[Peso],"",1)</f>
        <v/>
      </c>
      <c r="T1767" s="290" t="str">
        <f>_xlfn.XLOOKUP(Tabla135[[#This Row],[Tipo de control]],Tabla7[Tipo de control],Tabla7[Afectación matriz],"",1)</f>
        <v/>
      </c>
      <c r="U1767" s="295"/>
      <c r="V1767" s="290" t="str">
        <f>_xlfn.XLOOKUP(Tabla135[[#This Row],[Implementación]],Tabla11[Implementación],Tabla11[Peso],"",1)</f>
        <v/>
      </c>
      <c r="W1767" s="295"/>
      <c r="X1767" s="295"/>
      <c r="Y1767" s="295"/>
      <c r="Z1767" s="295"/>
      <c r="AA1767" s="311" t="str">
        <f>IFERROR(Tabla135[[#This Row],[Peso del control]]+Tabla135[[#This Row],[Peso de la implementación]],"")</f>
        <v/>
      </c>
      <c r="AB1767" s="310" t="str" cm="1">
        <f t="array" ref="AB1767">IFERROR(IF(Tabla135[[#This Row],[Registro diligenciado]]=TRUE,_xlfn.IFS(AND(Tabla135[[#This Row],[No. de Control]]=1,Tabla135[[#This Row],[Desplazamiento en la Matriz]]="Probabilidad"),D1767-(D1767*Tabla135[[#This Row],[Valor del control]]),AND(Tabla135[[#This Row],[No. de Control]]&gt;1,Tabla135[[#This Row],[Desplazamiento en la Matriz]]="Probabilidad"),AB1766-(AB1766*Tabla135[[#This Row],[Valor del control]]),AND(Tabla135[[#This Row],[No. de Control]]=1,Tabla135[[#This Row],[Desplazamiento en la Matriz]]="Impacto"),D1767,AND(Tabla135[[#This Row],[No. de Control]]&gt;1,Tabla135[[#This Row],[Desplazamiento en la Matriz]]="Impacto"),AB1766),""),"")</f>
        <v/>
      </c>
      <c r="AC1767" s="310" t="str" cm="1">
        <f t="array" ref="AC1767">IFERROR(IF(Tabla135[[#This Row],[Registro diligenciado]]=TRUE,_xlfn.IFS(AND(Tabla135[[#This Row],[No. de Control]]=1,Tabla135[[#This Row],[Desplazamiento en la Matriz]]="Impacto"),E1767-(E1767*Tabla135[[#This Row],[Valor del control]]),AND(Tabla135[[#This Row],[No. de Control]]&gt;1,Tabla135[[#This Row],[Desplazamiento en la Matriz]]="Impacto"),AC1766-(AC1766*Tabla135[[#This Row],[Valor del control]]),AND(Tabla135[[#This Row],[No. de Control]]=1,Tabla135[[#This Row],[Desplazamiento en la Matriz]]="Probabilidad"),E1767,AND(Tabla135[[#This Row],[No. de Control]]&gt;1,Tabla135[[#This Row],[Desplazamiento en la Matriz]]="Probabilidad"),AC1766),""),"")</f>
        <v/>
      </c>
      <c r="AD1767" s="310">
        <f>IFERROR(_xlfn.MINIFS(Tabla135[Probabilidad residual],Tabla135[Id Riesgo],Tabla135[[#This Row],[Id Riesgo]]),"")</f>
        <v>0</v>
      </c>
      <c r="AE1767" s="310">
        <f>IFERROR(_xlfn.MINIFS(Tabla135[Impacto residual],Tabla135[Id Riesgo],Tabla135[[#This Row],[Id Riesgo]]),"")</f>
        <v>0</v>
      </c>
      <c r="AF1767" s="310" t="str" cm="1">
        <f t="array" ref="AF176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67" s="310" t="str" cm="1">
        <f t="array" ref="AG176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6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68" spans="6:34" ht="15" hidden="1" customHeight="1" x14ac:dyDescent="0.4">
      <c r="F1768" s="290"/>
      <c r="G1768" s="415" t="b">
        <f>_xlfn.XLOOKUP(F1768,Tabla13[Id Riesgo],Tabla13[Registro diligenciado],FALSE,1)</f>
        <v>0</v>
      </c>
      <c r="H1768" s="431" t="str">
        <f>IF(G1768,_xlfn.XLOOKUP(F1768,Tabla6[Id Riesgo],Tabla6[DESCRIPCIÓN DEL RIESGO],FALSE,1),"")</f>
        <v/>
      </c>
      <c r="I1768" s="431" t="e">
        <f>_xlfn.XLOOKUP(Tabla135[[#This Row],[Id Riesgo]],Tabla13[Id Riesgo],Tabla13[Probabilidad])</f>
        <v>#N/A</v>
      </c>
      <c r="J1768" s="431" t="str">
        <f>_xlfn.XLOOKUP(Tabla135[[#This Row],[Id Riesgo]],Tabla13[Id Riesgo],Tabla13[Porcentaje Impacto],"",1)</f>
        <v/>
      </c>
      <c r="K1768" s="311"/>
      <c r="L1768" s="314"/>
      <c r="M1768" s="314"/>
      <c r="N1768" s="314"/>
      <c r="O1768" s="295"/>
      <c r="P1768" s="314"/>
      <c r="Q1768" s="328" t="str">
        <f>_xlfn.TEXTJOIN(" ",TRUE,Tabla135[[#This Row],[Actividad - Acción ¿Qué?
Inicia con verbo]],Tabla135[[#This Row],[Complemento
(Observaciones o desviaciones)]])</f>
        <v/>
      </c>
      <c r="R1768" s="295"/>
      <c r="S1768" s="327" t="str">
        <f>_xlfn.XLOOKUP(Tabla135[[#This Row],[Tipo de control]],Tabla7[Tipo de control],Tabla7[Peso],"",1)</f>
        <v/>
      </c>
      <c r="T1768" s="290" t="str">
        <f>_xlfn.XLOOKUP(Tabla135[[#This Row],[Tipo de control]],Tabla7[Tipo de control],Tabla7[Afectación matriz],"",1)</f>
        <v/>
      </c>
      <c r="U1768" s="295"/>
      <c r="V1768" s="290" t="str">
        <f>_xlfn.XLOOKUP(Tabla135[[#This Row],[Implementación]],Tabla11[Implementación],Tabla11[Peso],"",1)</f>
        <v/>
      </c>
      <c r="W1768" s="295"/>
      <c r="X1768" s="295"/>
      <c r="Y1768" s="295"/>
      <c r="Z1768" s="295"/>
      <c r="AA1768" s="311" t="str">
        <f>IFERROR(Tabla135[[#This Row],[Peso del control]]+Tabla135[[#This Row],[Peso de la implementación]],"")</f>
        <v/>
      </c>
      <c r="AB1768" s="310" t="str" cm="1">
        <f t="array" ref="AB1768">IFERROR(IF(Tabla135[[#This Row],[Registro diligenciado]]=TRUE,_xlfn.IFS(AND(Tabla135[[#This Row],[No. de Control]]=1,Tabla135[[#This Row],[Desplazamiento en la Matriz]]="Probabilidad"),D1768-(D1768*Tabla135[[#This Row],[Valor del control]]),AND(Tabla135[[#This Row],[No. de Control]]&gt;1,Tabla135[[#This Row],[Desplazamiento en la Matriz]]="Probabilidad"),AB1767-(AB1767*Tabla135[[#This Row],[Valor del control]]),AND(Tabla135[[#This Row],[No. de Control]]=1,Tabla135[[#This Row],[Desplazamiento en la Matriz]]="Impacto"),D1768,AND(Tabla135[[#This Row],[No. de Control]]&gt;1,Tabla135[[#This Row],[Desplazamiento en la Matriz]]="Impacto"),AB1767),""),"")</f>
        <v/>
      </c>
      <c r="AC1768" s="310" t="str" cm="1">
        <f t="array" ref="AC1768">IFERROR(IF(Tabla135[[#This Row],[Registro diligenciado]]=TRUE,_xlfn.IFS(AND(Tabla135[[#This Row],[No. de Control]]=1,Tabla135[[#This Row],[Desplazamiento en la Matriz]]="Impacto"),E1768-(E1768*Tabla135[[#This Row],[Valor del control]]),AND(Tabla135[[#This Row],[No. de Control]]&gt;1,Tabla135[[#This Row],[Desplazamiento en la Matriz]]="Impacto"),AC1767-(AC1767*Tabla135[[#This Row],[Valor del control]]),AND(Tabla135[[#This Row],[No. de Control]]=1,Tabla135[[#This Row],[Desplazamiento en la Matriz]]="Probabilidad"),E1768,AND(Tabla135[[#This Row],[No. de Control]]&gt;1,Tabla135[[#This Row],[Desplazamiento en la Matriz]]="Probabilidad"),AC1767),""),"")</f>
        <v/>
      </c>
      <c r="AD1768" s="310">
        <f>IFERROR(_xlfn.MINIFS(Tabla135[Probabilidad residual],Tabla135[Id Riesgo],Tabla135[[#This Row],[Id Riesgo]]),"")</f>
        <v>0</v>
      </c>
      <c r="AE1768" s="310">
        <f>IFERROR(_xlfn.MINIFS(Tabla135[Impacto residual],Tabla135[Id Riesgo],Tabla135[[#This Row],[Id Riesgo]]),"")</f>
        <v>0</v>
      </c>
      <c r="AF1768" s="310" t="str" cm="1">
        <f t="array" ref="AF176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68" s="310" t="str" cm="1">
        <f t="array" ref="AG176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6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69" spans="6:34" ht="15" hidden="1" customHeight="1" x14ac:dyDescent="0.4">
      <c r="F1769" s="290"/>
      <c r="G1769" s="415" t="b">
        <f>_xlfn.XLOOKUP(F1769,Tabla13[Id Riesgo],Tabla13[Registro diligenciado],FALSE,1)</f>
        <v>0</v>
      </c>
      <c r="H1769" s="431" t="str">
        <f>IF(G1769,_xlfn.XLOOKUP(F1769,Tabla6[Id Riesgo],Tabla6[DESCRIPCIÓN DEL RIESGO],FALSE,1),"")</f>
        <v/>
      </c>
      <c r="I1769" s="431" t="e">
        <f>_xlfn.XLOOKUP(Tabla135[[#This Row],[Id Riesgo]],Tabla13[Id Riesgo],Tabla13[Probabilidad])</f>
        <v>#N/A</v>
      </c>
      <c r="J1769" s="431" t="str">
        <f>_xlfn.XLOOKUP(Tabla135[[#This Row],[Id Riesgo]],Tabla13[Id Riesgo],Tabla13[Porcentaje Impacto],"",1)</f>
        <v/>
      </c>
      <c r="K1769" s="311"/>
      <c r="L1769" s="314"/>
      <c r="M1769" s="314"/>
      <c r="N1769" s="314"/>
      <c r="O1769" s="295"/>
      <c r="P1769" s="314"/>
      <c r="Q1769" s="328" t="str">
        <f>_xlfn.TEXTJOIN(" ",TRUE,Tabla135[[#This Row],[Actividad - Acción ¿Qué?
Inicia con verbo]],Tabla135[[#This Row],[Complemento
(Observaciones o desviaciones)]])</f>
        <v/>
      </c>
      <c r="R1769" s="295"/>
      <c r="S1769" s="327" t="str">
        <f>_xlfn.XLOOKUP(Tabla135[[#This Row],[Tipo de control]],Tabla7[Tipo de control],Tabla7[Peso],"",1)</f>
        <v/>
      </c>
      <c r="T1769" s="290" t="str">
        <f>_xlfn.XLOOKUP(Tabla135[[#This Row],[Tipo de control]],Tabla7[Tipo de control],Tabla7[Afectación matriz],"",1)</f>
        <v/>
      </c>
      <c r="U1769" s="295"/>
      <c r="V1769" s="290" t="str">
        <f>_xlfn.XLOOKUP(Tabla135[[#This Row],[Implementación]],Tabla11[Implementación],Tabla11[Peso],"",1)</f>
        <v/>
      </c>
      <c r="W1769" s="295"/>
      <c r="X1769" s="295"/>
      <c r="Y1769" s="295"/>
      <c r="Z1769" s="295"/>
      <c r="AA1769" s="311" t="str">
        <f>IFERROR(Tabla135[[#This Row],[Peso del control]]+Tabla135[[#This Row],[Peso de la implementación]],"")</f>
        <v/>
      </c>
      <c r="AB1769" s="310" t="str" cm="1">
        <f t="array" ref="AB1769">IFERROR(IF(Tabla135[[#This Row],[Registro diligenciado]]=TRUE,_xlfn.IFS(AND(Tabla135[[#This Row],[No. de Control]]=1,Tabla135[[#This Row],[Desplazamiento en la Matriz]]="Probabilidad"),D1769-(D1769*Tabla135[[#This Row],[Valor del control]]),AND(Tabla135[[#This Row],[No. de Control]]&gt;1,Tabla135[[#This Row],[Desplazamiento en la Matriz]]="Probabilidad"),AB1768-(AB1768*Tabla135[[#This Row],[Valor del control]]),AND(Tabla135[[#This Row],[No. de Control]]=1,Tabla135[[#This Row],[Desplazamiento en la Matriz]]="Impacto"),D1769,AND(Tabla135[[#This Row],[No. de Control]]&gt;1,Tabla135[[#This Row],[Desplazamiento en la Matriz]]="Impacto"),AB1768),""),"")</f>
        <v/>
      </c>
      <c r="AC1769" s="310" t="str" cm="1">
        <f t="array" ref="AC1769">IFERROR(IF(Tabla135[[#This Row],[Registro diligenciado]]=TRUE,_xlfn.IFS(AND(Tabla135[[#This Row],[No. de Control]]=1,Tabla135[[#This Row],[Desplazamiento en la Matriz]]="Impacto"),E1769-(E1769*Tabla135[[#This Row],[Valor del control]]),AND(Tabla135[[#This Row],[No. de Control]]&gt;1,Tabla135[[#This Row],[Desplazamiento en la Matriz]]="Impacto"),AC1768-(AC1768*Tabla135[[#This Row],[Valor del control]]),AND(Tabla135[[#This Row],[No. de Control]]=1,Tabla135[[#This Row],[Desplazamiento en la Matriz]]="Probabilidad"),E1769,AND(Tabla135[[#This Row],[No. de Control]]&gt;1,Tabla135[[#This Row],[Desplazamiento en la Matriz]]="Probabilidad"),AC1768),""),"")</f>
        <v/>
      </c>
      <c r="AD1769" s="310">
        <f>IFERROR(_xlfn.MINIFS(Tabla135[Probabilidad residual],Tabla135[Id Riesgo],Tabla135[[#This Row],[Id Riesgo]]),"")</f>
        <v>0</v>
      </c>
      <c r="AE1769" s="310">
        <f>IFERROR(_xlfn.MINIFS(Tabla135[Impacto residual],Tabla135[Id Riesgo],Tabla135[[#This Row],[Id Riesgo]]),"")</f>
        <v>0</v>
      </c>
      <c r="AF1769" s="310" t="str" cm="1">
        <f t="array" ref="AF176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69" s="310" t="str" cm="1">
        <f t="array" ref="AG176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6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70" spans="6:34" ht="15" hidden="1" customHeight="1" x14ac:dyDescent="0.4">
      <c r="F1770" s="290"/>
      <c r="G1770" s="415" t="b">
        <f>_xlfn.XLOOKUP(F1770,Tabla13[Id Riesgo],Tabla13[Registro diligenciado],FALSE,1)</f>
        <v>0</v>
      </c>
      <c r="H1770" s="431" t="str">
        <f>IF(G1770,_xlfn.XLOOKUP(F1770,Tabla6[Id Riesgo],Tabla6[DESCRIPCIÓN DEL RIESGO],FALSE,1),"")</f>
        <v/>
      </c>
      <c r="I1770" s="431" t="e">
        <f>_xlfn.XLOOKUP(Tabla135[[#This Row],[Id Riesgo]],Tabla13[Id Riesgo],Tabla13[Probabilidad])</f>
        <v>#N/A</v>
      </c>
      <c r="J1770" s="431" t="str">
        <f>_xlfn.XLOOKUP(Tabla135[[#This Row],[Id Riesgo]],Tabla13[Id Riesgo],Tabla13[Porcentaje Impacto],"",1)</f>
        <v/>
      </c>
      <c r="K1770" s="311"/>
      <c r="L1770" s="314"/>
      <c r="M1770" s="314"/>
      <c r="N1770" s="314"/>
      <c r="O1770" s="295"/>
      <c r="P1770" s="314"/>
      <c r="Q1770" s="328" t="str">
        <f>_xlfn.TEXTJOIN(" ",TRUE,Tabla135[[#This Row],[Actividad - Acción ¿Qué?
Inicia con verbo]],Tabla135[[#This Row],[Complemento
(Observaciones o desviaciones)]])</f>
        <v/>
      </c>
      <c r="R1770" s="295"/>
      <c r="S1770" s="327" t="str">
        <f>_xlfn.XLOOKUP(Tabla135[[#This Row],[Tipo de control]],Tabla7[Tipo de control],Tabla7[Peso],"",1)</f>
        <v/>
      </c>
      <c r="T1770" s="290" t="str">
        <f>_xlfn.XLOOKUP(Tabla135[[#This Row],[Tipo de control]],Tabla7[Tipo de control],Tabla7[Afectación matriz],"",1)</f>
        <v/>
      </c>
      <c r="U1770" s="295"/>
      <c r="V1770" s="290" t="str">
        <f>_xlfn.XLOOKUP(Tabla135[[#This Row],[Implementación]],Tabla11[Implementación],Tabla11[Peso],"",1)</f>
        <v/>
      </c>
      <c r="W1770" s="295"/>
      <c r="X1770" s="295"/>
      <c r="Y1770" s="295"/>
      <c r="Z1770" s="295"/>
      <c r="AA1770" s="311" t="str">
        <f>IFERROR(Tabla135[[#This Row],[Peso del control]]+Tabla135[[#This Row],[Peso de la implementación]],"")</f>
        <v/>
      </c>
      <c r="AB1770" s="310" t="str" cm="1">
        <f t="array" ref="AB1770">IFERROR(IF(Tabla135[[#This Row],[Registro diligenciado]]=TRUE,_xlfn.IFS(AND(Tabla135[[#This Row],[No. de Control]]=1,Tabla135[[#This Row],[Desplazamiento en la Matriz]]="Probabilidad"),D1770-(D1770*Tabla135[[#This Row],[Valor del control]]),AND(Tabla135[[#This Row],[No. de Control]]&gt;1,Tabla135[[#This Row],[Desplazamiento en la Matriz]]="Probabilidad"),AB1769-(AB1769*Tabla135[[#This Row],[Valor del control]]),AND(Tabla135[[#This Row],[No. de Control]]=1,Tabla135[[#This Row],[Desplazamiento en la Matriz]]="Impacto"),D1770,AND(Tabla135[[#This Row],[No. de Control]]&gt;1,Tabla135[[#This Row],[Desplazamiento en la Matriz]]="Impacto"),AB1769),""),"")</f>
        <v/>
      </c>
      <c r="AC1770" s="310" t="str" cm="1">
        <f t="array" ref="AC1770">IFERROR(IF(Tabla135[[#This Row],[Registro diligenciado]]=TRUE,_xlfn.IFS(AND(Tabla135[[#This Row],[No. de Control]]=1,Tabla135[[#This Row],[Desplazamiento en la Matriz]]="Impacto"),E1770-(E1770*Tabla135[[#This Row],[Valor del control]]),AND(Tabla135[[#This Row],[No. de Control]]&gt;1,Tabla135[[#This Row],[Desplazamiento en la Matriz]]="Impacto"),AC1769-(AC1769*Tabla135[[#This Row],[Valor del control]]),AND(Tabla135[[#This Row],[No. de Control]]=1,Tabla135[[#This Row],[Desplazamiento en la Matriz]]="Probabilidad"),E1770,AND(Tabla135[[#This Row],[No. de Control]]&gt;1,Tabla135[[#This Row],[Desplazamiento en la Matriz]]="Probabilidad"),AC1769),""),"")</f>
        <v/>
      </c>
      <c r="AD1770" s="310">
        <f>IFERROR(_xlfn.MINIFS(Tabla135[Probabilidad residual],Tabla135[Id Riesgo],Tabla135[[#This Row],[Id Riesgo]]),"")</f>
        <v>0</v>
      </c>
      <c r="AE1770" s="310">
        <f>IFERROR(_xlfn.MINIFS(Tabla135[Impacto residual],Tabla135[Id Riesgo],Tabla135[[#This Row],[Id Riesgo]]),"")</f>
        <v>0</v>
      </c>
      <c r="AF1770" s="310" t="str" cm="1">
        <f t="array" ref="AF177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70" s="310" t="str" cm="1">
        <f t="array" ref="AG177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7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71" spans="6:34" ht="15" hidden="1" customHeight="1" x14ac:dyDescent="0.4">
      <c r="F1771" s="290"/>
      <c r="G1771" s="415" t="b">
        <f>_xlfn.XLOOKUP(F1771,Tabla13[Id Riesgo],Tabla13[Registro diligenciado],FALSE,1)</f>
        <v>0</v>
      </c>
      <c r="H1771" s="431" t="str">
        <f>IF(G1771,_xlfn.XLOOKUP(F1771,Tabla6[Id Riesgo],Tabla6[DESCRIPCIÓN DEL RIESGO],FALSE,1),"")</f>
        <v/>
      </c>
      <c r="I1771" s="431" t="e">
        <f>_xlfn.XLOOKUP(Tabla135[[#This Row],[Id Riesgo]],Tabla13[Id Riesgo],Tabla13[Probabilidad])</f>
        <v>#N/A</v>
      </c>
      <c r="J1771" s="431" t="str">
        <f>_xlfn.XLOOKUP(Tabla135[[#This Row],[Id Riesgo]],Tabla13[Id Riesgo],Tabla13[Porcentaje Impacto],"",1)</f>
        <v/>
      </c>
      <c r="K1771" s="311"/>
      <c r="L1771" s="314"/>
      <c r="M1771" s="314"/>
      <c r="N1771" s="314"/>
      <c r="O1771" s="295"/>
      <c r="P1771" s="314"/>
      <c r="Q1771" s="328" t="str">
        <f>_xlfn.TEXTJOIN(" ",TRUE,Tabla135[[#This Row],[Actividad - Acción ¿Qué?
Inicia con verbo]],Tabla135[[#This Row],[Complemento
(Observaciones o desviaciones)]])</f>
        <v/>
      </c>
      <c r="R1771" s="295"/>
      <c r="S1771" s="327" t="str">
        <f>_xlfn.XLOOKUP(Tabla135[[#This Row],[Tipo de control]],Tabla7[Tipo de control],Tabla7[Peso],"",1)</f>
        <v/>
      </c>
      <c r="T1771" s="290" t="str">
        <f>_xlfn.XLOOKUP(Tabla135[[#This Row],[Tipo de control]],Tabla7[Tipo de control],Tabla7[Afectación matriz],"",1)</f>
        <v/>
      </c>
      <c r="U1771" s="295"/>
      <c r="V1771" s="290" t="str">
        <f>_xlfn.XLOOKUP(Tabla135[[#This Row],[Implementación]],Tabla11[Implementación],Tabla11[Peso],"",1)</f>
        <v/>
      </c>
      <c r="W1771" s="295"/>
      <c r="X1771" s="295"/>
      <c r="Y1771" s="295"/>
      <c r="Z1771" s="295"/>
      <c r="AA1771" s="311" t="str">
        <f>IFERROR(Tabla135[[#This Row],[Peso del control]]+Tabla135[[#This Row],[Peso de la implementación]],"")</f>
        <v/>
      </c>
      <c r="AB1771" s="310" t="str" cm="1">
        <f t="array" ref="AB1771">IFERROR(IF(Tabla135[[#This Row],[Registro diligenciado]]=TRUE,_xlfn.IFS(AND(Tabla135[[#This Row],[No. de Control]]=1,Tabla135[[#This Row],[Desplazamiento en la Matriz]]="Probabilidad"),D1771-(D1771*Tabla135[[#This Row],[Valor del control]]),AND(Tabla135[[#This Row],[No. de Control]]&gt;1,Tabla135[[#This Row],[Desplazamiento en la Matriz]]="Probabilidad"),AB1770-(AB1770*Tabla135[[#This Row],[Valor del control]]),AND(Tabla135[[#This Row],[No. de Control]]=1,Tabla135[[#This Row],[Desplazamiento en la Matriz]]="Impacto"),D1771,AND(Tabla135[[#This Row],[No. de Control]]&gt;1,Tabla135[[#This Row],[Desplazamiento en la Matriz]]="Impacto"),AB1770),""),"")</f>
        <v/>
      </c>
      <c r="AC1771" s="310" t="str" cm="1">
        <f t="array" ref="AC1771">IFERROR(IF(Tabla135[[#This Row],[Registro diligenciado]]=TRUE,_xlfn.IFS(AND(Tabla135[[#This Row],[No. de Control]]=1,Tabla135[[#This Row],[Desplazamiento en la Matriz]]="Impacto"),E1771-(E1771*Tabla135[[#This Row],[Valor del control]]),AND(Tabla135[[#This Row],[No. de Control]]&gt;1,Tabla135[[#This Row],[Desplazamiento en la Matriz]]="Impacto"),AC1770-(AC1770*Tabla135[[#This Row],[Valor del control]]),AND(Tabla135[[#This Row],[No. de Control]]=1,Tabla135[[#This Row],[Desplazamiento en la Matriz]]="Probabilidad"),E1771,AND(Tabla135[[#This Row],[No. de Control]]&gt;1,Tabla135[[#This Row],[Desplazamiento en la Matriz]]="Probabilidad"),AC1770),""),"")</f>
        <v/>
      </c>
      <c r="AD1771" s="310">
        <f>IFERROR(_xlfn.MINIFS(Tabla135[Probabilidad residual],Tabla135[Id Riesgo],Tabla135[[#This Row],[Id Riesgo]]),"")</f>
        <v>0</v>
      </c>
      <c r="AE1771" s="310">
        <f>IFERROR(_xlfn.MINIFS(Tabla135[Impacto residual],Tabla135[Id Riesgo],Tabla135[[#This Row],[Id Riesgo]]),"")</f>
        <v>0</v>
      </c>
      <c r="AF1771" s="310" t="str" cm="1">
        <f t="array" ref="AF177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71" s="310" t="str" cm="1">
        <f t="array" ref="AG177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7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72" spans="6:34" ht="15" hidden="1" customHeight="1" x14ac:dyDescent="0.4">
      <c r="F1772" s="290"/>
      <c r="G1772" s="415" t="b">
        <f>_xlfn.XLOOKUP(F1772,Tabla13[Id Riesgo],Tabla13[Registro diligenciado],FALSE,1)</f>
        <v>0</v>
      </c>
      <c r="H1772" s="431" t="str">
        <f>IF(G1772,_xlfn.XLOOKUP(F1772,Tabla6[Id Riesgo],Tabla6[DESCRIPCIÓN DEL RIESGO],FALSE,1),"")</f>
        <v/>
      </c>
      <c r="I1772" s="431" t="e">
        <f>_xlfn.XLOOKUP(Tabla135[[#This Row],[Id Riesgo]],Tabla13[Id Riesgo],Tabla13[Probabilidad])</f>
        <v>#N/A</v>
      </c>
      <c r="J1772" s="431" t="str">
        <f>_xlfn.XLOOKUP(Tabla135[[#This Row],[Id Riesgo]],Tabla13[Id Riesgo],Tabla13[Porcentaje Impacto],"",1)</f>
        <v/>
      </c>
      <c r="K1772" s="311"/>
      <c r="L1772" s="314"/>
      <c r="M1772" s="314"/>
      <c r="N1772" s="314"/>
      <c r="O1772" s="295"/>
      <c r="P1772" s="314"/>
      <c r="Q1772" s="328" t="str">
        <f>_xlfn.TEXTJOIN(" ",TRUE,Tabla135[[#This Row],[Actividad - Acción ¿Qué?
Inicia con verbo]],Tabla135[[#This Row],[Complemento
(Observaciones o desviaciones)]])</f>
        <v/>
      </c>
      <c r="R1772" s="295"/>
      <c r="S1772" s="327" t="str">
        <f>_xlfn.XLOOKUP(Tabla135[[#This Row],[Tipo de control]],Tabla7[Tipo de control],Tabla7[Peso],"",1)</f>
        <v/>
      </c>
      <c r="T1772" s="290" t="str">
        <f>_xlfn.XLOOKUP(Tabla135[[#This Row],[Tipo de control]],Tabla7[Tipo de control],Tabla7[Afectación matriz],"",1)</f>
        <v/>
      </c>
      <c r="U1772" s="295"/>
      <c r="V1772" s="290" t="str">
        <f>_xlfn.XLOOKUP(Tabla135[[#This Row],[Implementación]],Tabla11[Implementación],Tabla11[Peso],"",1)</f>
        <v/>
      </c>
      <c r="W1772" s="295"/>
      <c r="X1772" s="295"/>
      <c r="Y1772" s="295"/>
      <c r="Z1772" s="295"/>
      <c r="AA1772" s="311" t="str">
        <f>IFERROR(Tabla135[[#This Row],[Peso del control]]+Tabla135[[#This Row],[Peso de la implementación]],"")</f>
        <v/>
      </c>
      <c r="AB1772" s="310" t="str" cm="1">
        <f t="array" ref="AB1772">IFERROR(IF(Tabla135[[#This Row],[Registro diligenciado]]=TRUE,_xlfn.IFS(AND(Tabla135[[#This Row],[No. de Control]]=1,Tabla135[[#This Row],[Desplazamiento en la Matriz]]="Probabilidad"),D1772-(D1772*Tabla135[[#This Row],[Valor del control]]),AND(Tabla135[[#This Row],[No. de Control]]&gt;1,Tabla135[[#This Row],[Desplazamiento en la Matriz]]="Probabilidad"),AB1771-(AB1771*Tabla135[[#This Row],[Valor del control]]),AND(Tabla135[[#This Row],[No. de Control]]=1,Tabla135[[#This Row],[Desplazamiento en la Matriz]]="Impacto"),D1772,AND(Tabla135[[#This Row],[No. de Control]]&gt;1,Tabla135[[#This Row],[Desplazamiento en la Matriz]]="Impacto"),AB1771),""),"")</f>
        <v/>
      </c>
      <c r="AC1772" s="310" t="str" cm="1">
        <f t="array" ref="AC1772">IFERROR(IF(Tabla135[[#This Row],[Registro diligenciado]]=TRUE,_xlfn.IFS(AND(Tabla135[[#This Row],[No. de Control]]=1,Tabla135[[#This Row],[Desplazamiento en la Matriz]]="Impacto"),E1772-(E1772*Tabla135[[#This Row],[Valor del control]]),AND(Tabla135[[#This Row],[No. de Control]]&gt;1,Tabla135[[#This Row],[Desplazamiento en la Matriz]]="Impacto"),AC1771-(AC1771*Tabla135[[#This Row],[Valor del control]]),AND(Tabla135[[#This Row],[No. de Control]]=1,Tabla135[[#This Row],[Desplazamiento en la Matriz]]="Probabilidad"),E1772,AND(Tabla135[[#This Row],[No. de Control]]&gt;1,Tabla135[[#This Row],[Desplazamiento en la Matriz]]="Probabilidad"),AC1771),""),"")</f>
        <v/>
      </c>
      <c r="AD1772" s="310">
        <f>IFERROR(_xlfn.MINIFS(Tabla135[Probabilidad residual],Tabla135[Id Riesgo],Tabla135[[#This Row],[Id Riesgo]]),"")</f>
        <v>0</v>
      </c>
      <c r="AE1772" s="310">
        <f>IFERROR(_xlfn.MINIFS(Tabla135[Impacto residual],Tabla135[Id Riesgo],Tabla135[[#This Row],[Id Riesgo]]),"")</f>
        <v>0</v>
      </c>
      <c r="AF1772" s="310" t="str" cm="1">
        <f t="array" ref="AF177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72" s="310" t="str" cm="1">
        <f t="array" ref="AG177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7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73" spans="6:34" ht="15" hidden="1" customHeight="1" x14ac:dyDescent="0.4">
      <c r="F1773" s="290"/>
      <c r="G1773" s="415" t="b">
        <f>_xlfn.XLOOKUP(F1773,Tabla13[Id Riesgo],Tabla13[Registro diligenciado],FALSE,1)</f>
        <v>0</v>
      </c>
      <c r="H1773" s="431" t="str">
        <f>IF(G1773,_xlfn.XLOOKUP(F1773,Tabla6[Id Riesgo],Tabla6[DESCRIPCIÓN DEL RIESGO],FALSE,1),"")</f>
        <v/>
      </c>
      <c r="I1773" s="431" t="e">
        <f>_xlfn.XLOOKUP(Tabla135[[#This Row],[Id Riesgo]],Tabla13[Id Riesgo],Tabla13[Probabilidad])</f>
        <v>#N/A</v>
      </c>
      <c r="J1773" s="431" t="str">
        <f>_xlfn.XLOOKUP(Tabla135[[#This Row],[Id Riesgo]],Tabla13[Id Riesgo],Tabla13[Porcentaje Impacto],"",1)</f>
        <v/>
      </c>
      <c r="K1773" s="311"/>
      <c r="L1773" s="314"/>
      <c r="M1773" s="314"/>
      <c r="N1773" s="314"/>
      <c r="O1773" s="295"/>
      <c r="P1773" s="314"/>
      <c r="Q1773" s="328" t="str">
        <f>_xlfn.TEXTJOIN(" ",TRUE,Tabla135[[#This Row],[Actividad - Acción ¿Qué?
Inicia con verbo]],Tabla135[[#This Row],[Complemento
(Observaciones o desviaciones)]])</f>
        <v/>
      </c>
      <c r="R1773" s="295"/>
      <c r="S1773" s="327" t="str">
        <f>_xlfn.XLOOKUP(Tabla135[[#This Row],[Tipo de control]],Tabla7[Tipo de control],Tabla7[Peso],"",1)</f>
        <v/>
      </c>
      <c r="T1773" s="290" t="str">
        <f>_xlfn.XLOOKUP(Tabla135[[#This Row],[Tipo de control]],Tabla7[Tipo de control],Tabla7[Afectación matriz],"",1)</f>
        <v/>
      </c>
      <c r="U1773" s="295"/>
      <c r="V1773" s="290" t="str">
        <f>_xlfn.XLOOKUP(Tabla135[[#This Row],[Implementación]],Tabla11[Implementación],Tabla11[Peso],"",1)</f>
        <v/>
      </c>
      <c r="W1773" s="295"/>
      <c r="X1773" s="295"/>
      <c r="Y1773" s="295"/>
      <c r="Z1773" s="295"/>
      <c r="AA1773" s="311" t="str">
        <f>IFERROR(Tabla135[[#This Row],[Peso del control]]+Tabla135[[#This Row],[Peso de la implementación]],"")</f>
        <v/>
      </c>
      <c r="AB1773" s="310" t="str" cm="1">
        <f t="array" ref="AB1773">IFERROR(IF(Tabla135[[#This Row],[Registro diligenciado]]=TRUE,_xlfn.IFS(AND(Tabla135[[#This Row],[No. de Control]]=1,Tabla135[[#This Row],[Desplazamiento en la Matriz]]="Probabilidad"),D1773-(D1773*Tabla135[[#This Row],[Valor del control]]),AND(Tabla135[[#This Row],[No. de Control]]&gt;1,Tabla135[[#This Row],[Desplazamiento en la Matriz]]="Probabilidad"),AB1772-(AB1772*Tabla135[[#This Row],[Valor del control]]),AND(Tabla135[[#This Row],[No. de Control]]=1,Tabla135[[#This Row],[Desplazamiento en la Matriz]]="Impacto"),D1773,AND(Tabla135[[#This Row],[No. de Control]]&gt;1,Tabla135[[#This Row],[Desplazamiento en la Matriz]]="Impacto"),AB1772),""),"")</f>
        <v/>
      </c>
      <c r="AC1773" s="310" t="str" cm="1">
        <f t="array" ref="AC1773">IFERROR(IF(Tabla135[[#This Row],[Registro diligenciado]]=TRUE,_xlfn.IFS(AND(Tabla135[[#This Row],[No. de Control]]=1,Tabla135[[#This Row],[Desplazamiento en la Matriz]]="Impacto"),E1773-(E1773*Tabla135[[#This Row],[Valor del control]]),AND(Tabla135[[#This Row],[No. de Control]]&gt;1,Tabla135[[#This Row],[Desplazamiento en la Matriz]]="Impacto"),AC1772-(AC1772*Tabla135[[#This Row],[Valor del control]]),AND(Tabla135[[#This Row],[No. de Control]]=1,Tabla135[[#This Row],[Desplazamiento en la Matriz]]="Probabilidad"),E1773,AND(Tabla135[[#This Row],[No. de Control]]&gt;1,Tabla135[[#This Row],[Desplazamiento en la Matriz]]="Probabilidad"),AC1772),""),"")</f>
        <v/>
      </c>
      <c r="AD1773" s="310">
        <f>IFERROR(_xlfn.MINIFS(Tabla135[Probabilidad residual],Tabla135[Id Riesgo],Tabla135[[#This Row],[Id Riesgo]]),"")</f>
        <v>0</v>
      </c>
      <c r="AE1773" s="310">
        <f>IFERROR(_xlfn.MINIFS(Tabla135[Impacto residual],Tabla135[Id Riesgo],Tabla135[[#This Row],[Id Riesgo]]),"")</f>
        <v>0</v>
      </c>
      <c r="AF1773" s="310" t="str" cm="1">
        <f t="array" ref="AF177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73" s="310" t="str" cm="1">
        <f t="array" ref="AG177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7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74" spans="6:34" ht="15" hidden="1" customHeight="1" x14ac:dyDescent="0.4">
      <c r="F1774" s="290"/>
      <c r="G1774" s="415" t="b">
        <f>_xlfn.XLOOKUP(F1774,Tabla13[Id Riesgo],Tabla13[Registro diligenciado],FALSE,1)</f>
        <v>0</v>
      </c>
      <c r="H1774" s="431" t="str">
        <f>IF(G1774,_xlfn.XLOOKUP(F1774,Tabla6[Id Riesgo],Tabla6[DESCRIPCIÓN DEL RIESGO],FALSE,1),"")</f>
        <v/>
      </c>
      <c r="I1774" s="431" t="e">
        <f>_xlfn.XLOOKUP(Tabla135[[#This Row],[Id Riesgo]],Tabla13[Id Riesgo],Tabla13[Probabilidad])</f>
        <v>#N/A</v>
      </c>
      <c r="J1774" s="431" t="str">
        <f>_xlfn.XLOOKUP(Tabla135[[#This Row],[Id Riesgo]],Tabla13[Id Riesgo],Tabla13[Porcentaje Impacto],"",1)</f>
        <v/>
      </c>
      <c r="K1774" s="311"/>
      <c r="L1774" s="314"/>
      <c r="M1774" s="314"/>
      <c r="N1774" s="314"/>
      <c r="O1774" s="295"/>
      <c r="P1774" s="314"/>
      <c r="Q1774" s="328" t="str">
        <f>_xlfn.TEXTJOIN(" ",TRUE,Tabla135[[#This Row],[Actividad - Acción ¿Qué?
Inicia con verbo]],Tabla135[[#This Row],[Complemento
(Observaciones o desviaciones)]])</f>
        <v/>
      </c>
      <c r="R1774" s="295"/>
      <c r="S1774" s="327" t="str">
        <f>_xlfn.XLOOKUP(Tabla135[[#This Row],[Tipo de control]],Tabla7[Tipo de control],Tabla7[Peso],"",1)</f>
        <v/>
      </c>
      <c r="T1774" s="290" t="str">
        <f>_xlfn.XLOOKUP(Tabla135[[#This Row],[Tipo de control]],Tabla7[Tipo de control],Tabla7[Afectación matriz],"",1)</f>
        <v/>
      </c>
      <c r="U1774" s="295"/>
      <c r="V1774" s="290" t="str">
        <f>_xlfn.XLOOKUP(Tabla135[[#This Row],[Implementación]],Tabla11[Implementación],Tabla11[Peso],"",1)</f>
        <v/>
      </c>
      <c r="W1774" s="295"/>
      <c r="X1774" s="295"/>
      <c r="Y1774" s="295"/>
      <c r="Z1774" s="295"/>
      <c r="AA1774" s="311" t="str">
        <f>IFERROR(Tabla135[[#This Row],[Peso del control]]+Tabla135[[#This Row],[Peso de la implementación]],"")</f>
        <v/>
      </c>
      <c r="AB1774" s="310" t="str" cm="1">
        <f t="array" ref="AB1774">IFERROR(IF(Tabla135[[#This Row],[Registro diligenciado]]=TRUE,_xlfn.IFS(AND(Tabla135[[#This Row],[No. de Control]]=1,Tabla135[[#This Row],[Desplazamiento en la Matriz]]="Probabilidad"),D1774-(D1774*Tabla135[[#This Row],[Valor del control]]),AND(Tabla135[[#This Row],[No. de Control]]&gt;1,Tabla135[[#This Row],[Desplazamiento en la Matriz]]="Probabilidad"),AB1773-(AB1773*Tabla135[[#This Row],[Valor del control]]),AND(Tabla135[[#This Row],[No. de Control]]=1,Tabla135[[#This Row],[Desplazamiento en la Matriz]]="Impacto"),D1774,AND(Tabla135[[#This Row],[No. de Control]]&gt;1,Tabla135[[#This Row],[Desplazamiento en la Matriz]]="Impacto"),AB1773),""),"")</f>
        <v/>
      </c>
      <c r="AC1774" s="310" t="str" cm="1">
        <f t="array" ref="AC1774">IFERROR(IF(Tabla135[[#This Row],[Registro diligenciado]]=TRUE,_xlfn.IFS(AND(Tabla135[[#This Row],[No. de Control]]=1,Tabla135[[#This Row],[Desplazamiento en la Matriz]]="Impacto"),E1774-(E1774*Tabla135[[#This Row],[Valor del control]]),AND(Tabla135[[#This Row],[No. de Control]]&gt;1,Tabla135[[#This Row],[Desplazamiento en la Matriz]]="Impacto"),AC1773-(AC1773*Tabla135[[#This Row],[Valor del control]]),AND(Tabla135[[#This Row],[No. de Control]]=1,Tabla135[[#This Row],[Desplazamiento en la Matriz]]="Probabilidad"),E1774,AND(Tabla135[[#This Row],[No. de Control]]&gt;1,Tabla135[[#This Row],[Desplazamiento en la Matriz]]="Probabilidad"),AC1773),""),"")</f>
        <v/>
      </c>
      <c r="AD1774" s="310">
        <f>IFERROR(_xlfn.MINIFS(Tabla135[Probabilidad residual],Tabla135[Id Riesgo],Tabla135[[#This Row],[Id Riesgo]]),"")</f>
        <v>0</v>
      </c>
      <c r="AE1774" s="310">
        <f>IFERROR(_xlfn.MINIFS(Tabla135[Impacto residual],Tabla135[Id Riesgo],Tabla135[[#This Row],[Id Riesgo]]),"")</f>
        <v>0</v>
      </c>
      <c r="AF1774" s="310" t="str" cm="1">
        <f t="array" ref="AF177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74" s="310" t="str" cm="1">
        <f t="array" ref="AG177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7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75" spans="6:34" ht="15" hidden="1" customHeight="1" x14ac:dyDescent="0.4">
      <c r="F1775" s="290"/>
      <c r="G1775" s="415" t="b">
        <f>_xlfn.XLOOKUP(F1775,Tabla13[Id Riesgo],Tabla13[Registro diligenciado],FALSE,1)</f>
        <v>0</v>
      </c>
      <c r="H1775" s="431" t="str">
        <f>IF(G1775,_xlfn.XLOOKUP(F1775,Tabla6[Id Riesgo],Tabla6[DESCRIPCIÓN DEL RIESGO],FALSE,1),"")</f>
        <v/>
      </c>
      <c r="I1775" s="431" t="e">
        <f>_xlfn.XLOOKUP(Tabla135[[#This Row],[Id Riesgo]],Tabla13[Id Riesgo],Tabla13[Probabilidad])</f>
        <v>#N/A</v>
      </c>
      <c r="J1775" s="431" t="str">
        <f>_xlfn.XLOOKUP(Tabla135[[#This Row],[Id Riesgo]],Tabla13[Id Riesgo],Tabla13[Porcentaje Impacto],"",1)</f>
        <v/>
      </c>
      <c r="K1775" s="311"/>
      <c r="L1775" s="314"/>
      <c r="M1775" s="314"/>
      <c r="N1775" s="314"/>
      <c r="O1775" s="295"/>
      <c r="P1775" s="314"/>
      <c r="Q1775" s="328" t="str">
        <f>_xlfn.TEXTJOIN(" ",TRUE,Tabla135[[#This Row],[Actividad - Acción ¿Qué?
Inicia con verbo]],Tabla135[[#This Row],[Complemento
(Observaciones o desviaciones)]])</f>
        <v/>
      </c>
      <c r="R1775" s="295"/>
      <c r="S1775" s="327" t="str">
        <f>_xlfn.XLOOKUP(Tabla135[[#This Row],[Tipo de control]],Tabla7[Tipo de control],Tabla7[Peso],"",1)</f>
        <v/>
      </c>
      <c r="T1775" s="290" t="str">
        <f>_xlfn.XLOOKUP(Tabla135[[#This Row],[Tipo de control]],Tabla7[Tipo de control],Tabla7[Afectación matriz],"",1)</f>
        <v/>
      </c>
      <c r="U1775" s="295"/>
      <c r="V1775" s="290" t="str">
        <f>_xlfn.XLOOKUP(Tabla135[[#This Row],[Implementación]],Tabla11[Implementación],Tabla11[Peso],"",1)</f>
        <v/>
      </c>
      <c r="W1775" s="295"/>
      <c r="X1775" s="295"/>
      <c r="Y1775" s="295"/>
      <c r="Z1775" s="295"/>
      <c r="AA1775" s="311" t="str">
        <f>IFERROR(Tabla135[[#This Row],[Peso del control]]+Tabla135[[#This Row],[Peso de la implementación]],"")</f>
        <v/>
      </c>
      <c r="AB1775" s="310" t="str" cm="1">
        <f t="array" ref="AB1775">IFERROR(IF(Tabla135[[#This Row],[Registro diligenciado]]=TRUE,_xlfn.IFS(AND(Tabla135[[#This Row],[No. de Control]]=1,Tabla135[[#This Row],[Desplazamiento en la Matriz]]="Probabilidad"),D1775-(D1775*Tabla135[[#This Row],[Valor del control]]),AND(Tabla135[[#This Row],[No. de Control]]&gt;1,Tabla135[[#This Row],[Desplazamiento en la Matriz]]="Probabilidad"),AB1774-(AB1774*Tabla135[[#This Row],[Valor del control]]),AND(Tabla135[[#This Row],[No. de Control]]=1,Tabla135[[#This Row],[Desplazamiento en la Matriz]]="Impacto"),D1775,AND(Tabla135[[#This Row],[No. de Control]]&gt;1,Tabla135[[#This Row],[Desplazamiento en la Matriz]]="Impacto"),AB1774),""),"")</f>
        <v/>
      </c>
      <c r="AC1775" s="310" t="str" cm="1">
        <f t="array" ref="AC1775">IFERROR(IF(Tabla135[[#This Row],[Registro diligenciado]]=TRUE,_xlfn.IFS(AND(Tabla135[[#This Row],[No. de Control]]=1,Tabla135[[#This Row],[Desplazamiento en la Matriz]]="Impacto"),E1775-(E1775*Tabla135[[#This Row],[Valor del control]]),AND(Tabla135[[#This Row],[No. de Control]]&gt;1,Tabla135[[#This Row],[Desplazamiento en la Matriz]]="Impacto"),AC1774-(AC1774*Tabla135[[#This Row],[Valor del control]]),AND(Tabla135[[#This Row],[No. de Control]]=1,Tabla135[[#This Row],[Desplazamiento en la Matriz]]="Probabilidad"),E1775,AND(Tabla135[[#This Row],[No. de Control]]&gt;1,Tabla135[[#This Row],[Desplazamiento en la Matriz]]="Probabilidad"),AC1774),""),"")</f>
        <v/>
      </c>
      <c r="AD1775" s="310">
        <f>IFERROR(_xlfn.MINIFS(Tabla135[Probabilidad residual],Tabla135[Id Riesgo],Tabla135[[#This Row],[Id Riesgo]]),"")</f>
        <v>0</v>
      </c>
      <c r="AE1775" s="310">
        <f>IFERROR(_xlfn.MINIFS(Tabla135[Impacto residual],Tabla135[Id Riesgo],Tabla135[[#This Row],[Id Riesgo]]),"")</f>
        <v>0</v>
      </c>
      <c r="AF1775" s="310" t="str" cm="1">
        <f t="array" ref="AF177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75" s="310" t="str" cm="1">
        <f t="array" ref="AG177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7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76" spans="6:34" ht="15" hidden="1" customHeight="1" x14ac:dyDescent="0.4">
      <c r="F1776" s="290"/>
      <c r="G1776" s="415" t="b">
        <f>_xlfn.XLOOKUP(F1776,Tabla13[Id Riesgo],Tabla13[Registro diligenciado],FALSE,1)</f>
        <v>0</v>
      </c>
      <c r="H1776" s="431" t="str">
        <f>IF(G1776,_xlfn.XLOOKUP(F1776,Tabla6[Id Riesgo],Tabla6[DESCRIPCIÓN DEL RIESGO],FALSE,1),"")</f>
        <v/>
      </c>
      <c r="I1776" s="431" t="e">
        <f>_xlfn.XLOOKUP(Tabla135[[#This Row],[Id Riesgo]],Tabla13[Id Riesgo],Tabla13[Probabilidad])</f>
        <v>#N/A</v>
      </c>
      <c r="J1776" s="431" t="str">
        <f>_xlfn.XLOOKUP(Tabla135[[#This Row],[Id Riesgo]],Tabla13[Id Riesgo],Tabla13[Porcentaje Impacto],"",1)</f>
        <v/>
      </c>
      <c r="K1776" s="311"/>
      <c r="L1776" s="314"/>
      <c r="M1776" s="314"/>
      <c r="N1776" s="314"/>
      <c r="O1776" s="295"/>
      <c r="P1776" s="314"/>
      <c r="Q1776" s="328" t="str">
        <f>_xlfn.TEXTJOIN(" ",TRUE,Tabla135[[#This Row],[Actividad - Acción ¿Qué?
Inicia con verbo]],Tabla135[[#This Row],[Complemento
(Observaciones o desviaciones)]])</f>
        <v/>
      </c>
      <c r="R1776" s="295"/>
      <c r="S1776" s="327" t="str">
        <f>_xlfn.XLOOKUP(Tabla135[[#This Row],[Tipo de control]],Tabla7[Tipo de control],Tabla7[Peso],"",1)</f>
        <v/>
      </c>
      <c r="T1776" s="290" t="str">
        <f>_xlfn.XLOOKUP(Tabla135[[#This Row],[Tipo de control]],Tabla7[Tipo de control],Tabla7[Afectación matriz],"",1)</f>
        <v/>
      </c>
      <c r="U1776" s="295"/>
      <c r="V1776" s="290" t="str">
        <f>_xlfn.XLOOKUP(Tabla135[[#This Row],[Implementación]],Tabla11[Implementación],Tabla11[Peso],"",1)</f>
        <v/>
      </c>
      <c r="W1776" s="295"/>
      <c r="X1776" s="295"/>
      <c r="Y1776" s="295"/>
      <c r="Z1776" s="295"/>
      <c r="AA1776" s="311" t="str">
        <f>IFERROR(Tabla135[[#This Row],[Peso del control]]+Tabla135[[#This Row],[Peso de la implementación]],"")</f>
        <v/>
      </c>
      <c r="AB1776" s="310" t="str" cm="1">
        <f t="array" ref="AB1776">IFERROR(IF(Tabla135[[#This Row],[Registro diligenciado]]=TRUE,_xlfn.IFS(AND(Tabla135[[#This Row],[No. de Control]]=1,Tabla135[[#This Row],[Desplazamiento en la Matriz]]="Probabilidad"),D1776-(D1776*Tabla135[[#This Row],[Valor del control]]),AND(Tabla135[[#This Row],[No. de Control]]&gt;1,Tabla135[[#This Row],[Desplazamiento en la Matriz]]="Probabilidad"),AB1775-(AB1775*Tabla135[[#This Row],[Valor del control]]),AND(Tabla135[[#This Row],[No. de Control]]=1,Tabla135[[#This Row],[Desplazamiento en la Matriz]]="Impacto"),D1776,AND(Tabla135[[#This Row],[No. de Control]]&gt;1,Tabla135[[#This Row],[Desplazamiento en la Matriz]]="Impacto"),AB1775),""),"")</f>
        <v/>
      </c>
      <c r="AC1776" s="310" t="str" cm="1">
        <f t="array" ref="AC1776">IFERROR(IF(Tabla135[[#This Row],[Registro diligenciado]]=TRUE,_xlfn.IFS(AND(Tabla135[[#This Row],[No. de Control]]=1,Tabla135[[#This Row],[Desplazamiento en la Matriz]]="Impacto"),E1776-(E1776*Tabla135[[#This Row],[Valor del control]]),AND(Tabla135[[#This Row],[No. de Control]]&gt;1,Tabla135[[#This Row],[Desplazamiento en la Matriz]]="Impacto"),AC1775-(AC1775*Tabla135[[#This Row],[Valor del control]]),AND(Tabla135[[#This Row],[No. de Control]]=1,Tabla135[[#This Row],[Desplazamiento en la Matriz]]="Probabilidad"),E1776,AND(Tabla135[[#This Row],[No. de Control]]&gt;1,Tabla135[[#This Row],[Desplazamiento en la Matriz]]="Probabilidad"),AC1775),""),"")</f>
        <v/>
      </c>
      <c r="AD1776" s="310">
        <f>IFERROR(_xlfn.MINIFS(Tabla135[Probabilidad residual],Tabla135[Id Riesgo],Tabla135[[#This Row],[Id Riesgo]]),"")</f>
        <v>0</v>
      </c>
      <c r="AE1776" s="310">
        <f>IFERROR(_xlfn.MINIFS(Tabla135[Impacto residual],Tabla135[Id Riesgo],Tabla135[[#This Row],[Id Riesgo]]),"")</f>
        <v>0</v>
      </c>
      <c r="AF1776" s="310" t="str" cm="1">
        <f t="array" ref="AF177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76" s="310" t="str" cm="1">
        <f t="array" ref="AG177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7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77" spans="6:34" ht="15" hidden="1" customHeight="1" x14ac:dyDescent="0.4">
      <c r="F1777" s="290"/>
      <c r="G1777" s="415" t="b">
        <f>_xlfn.XLOOKUP(F1777,Tabla13[Id Riesgo],Tabla13[Registro diligenciado],FALSE,1)</f>
        <v>0</v>
      </c>
      <c r="H1777" s="431" t="str">
        <f>IF(G1777,_xlfn.XLOOKUP(F1777,Tabla6[Id Riesgo],Tabla6[DESCRIPCIÓN DEL RIESGO],FALSE,1),"")</f>
        <v/>
      </c>
      <c r="I1777" s="431" t="e">
        <f>_xlfn.XLOOKUP(Tabla135[[#This Row],[Id Riesgo]],Tabla13[Id Riesgo],Tabla13[Probabilidad])</f>
        <v>#N/A</v>
      </c>
      <c r="J1777" s="431" t="str">
        <f>_xlfn.XLOOKUP(Tabla135[[#This Row],[Id Riesgo]],Tabla13[Id Riesgo],Tabla13[Porcentaje Impacto],"",1)</f>
        <v/>
      </c>
      <c r="K1777" s="311"/>
      <c r="L1777" s="314"/>
      <c r="M1777" s="314"/>
      <c r="N1777" s="314"/>
      <c r="O1777" s="295"/>
      <c r="P1777" s="314"/>
      <c r="Q1777" s="328" t="str">
        <f>_xlfn.TEXTJOIN(" ",TRUE,Tabla135[[#This Row],[Actividad - Acción ¿Qué?
Inicia con verbo]],Tabla135[[#This Row],[Complemento
(Observaciones o desviaciones)]])</f>
        <v/>
      </c>
      <c r="R1777" s="295"/>
      <c r="S1777" s="327" t="str">
        <f>_xlfn.XLOOKUP(Tabla135[[#This Row],[Tipo de control]],Tabla7[Tipo de control],Tabla7[Peso],"",1)</f>
        <v/>
      </c>
      <c r="T1777" s="290" t="str">
        <f>_xlfn.XLOOKUP(Tabla135[[#This Row],[Tipo de control]],Tabla7[Tipo de control],Tabla7[Afectación matriz],"",1)</f>
        <v/>
      </c>
      <c r="U1777" s="295"/>
      <c r="V1777" s="290" t="str">
        <f>_xlfn.XLOOKUP(Tabla135[[#This Row],[Implementación]],Tabla11[Implementación],Tabla11[Peso],"",1)</f>
        <v/>
      </c>
      <c r="W1777" s="295"/>
      <c r="X1777" s="295"/>
      <c r="Y1777" s="295"/>
      <c r="Z1777" s="295"/>
      <c r="AA1777" s="311" t="str">
        <f>IFERROR(Tabla135[[#This Row],[Peso del control]]+Tabla135[[#This Row],[Peso de la implementación]],"")</f>
        <v/>
      </c>
      <c r="AB1777" s="310" t="str" cm="1">
        <f t="array" ref="AB1777">IFERROR(IF(Tabla135[[#This Row],[Registro diligenciado]]=TRUE,_xlfn.IFS(AND(Tabla135[[#This Row],[No. de Control]]=1,Tabla135[[#This Row],[Desplazamiento en la Matriz]]="Probabilidad"),D1777-(D1777*Tabla135[[#This Row],[Valor del control]]),AND(Tabla135[[#This Row],[No. de Control]]&gt;1,Tabla135[[#This Row],[Desplazamiento en la Matriz]]="Probabilidad"),AB1776-(AB1776*Tabla135[[#This Row],[Valor del control]]),AND(Tabla135[[#This Row],[No. de Control]]=1,Tabla135[[#This Row],[Desplazamiento en la Matriz]]="Impacto"),D1777,AND(Tabla135[[#This Row],[No. de Control]]&gt;1,Tabla135[[#This Row],[Desplazamiento en la Matriz]]="Impacto"),AB1776),""),"")</f>
        <v/>
      </c>
      <c r="AC1777" s="310" t="str" cm="1">
        <f t="array" ref="AC1777">IFERROR(IF(Tabla135[[#This Row],[Registro diligenciado]]=TRUE,_xlfn.IFS(AND(Tabla135[[#This Row],[No. de Control]]=1,Tabla135[[#This Row],[Desplazamiento en la Matriz]]="Impacto"),E1777-(E1777*Tabla135[[#This Row],[Valor del control]]),AND(Tabla135[[#This Row],[No. de Control]]&gt;1,Tabla135[[#This Row],[Desplazamiento en la Matriz]]="Impacto"),AC1776-(AC1776*Tabla135[[#This Row],[Valor del control]]),AND(Tabla135[[#This Row],[No. de Control]]=1,Tabla135[[#This Row],[Desplazamiento en la Matriz]]="Probabilidad"),E1777,AND(Tabla135[[#This Row],[No. de Control]]&gt;1,Tabla135[[#This Row],[Desplazamiento en la Matriz]]="Probabilidad"),AC1776),""),"")</f>
        <v/>
      </c>
      <c r="AD1777" s="310">
        <f>IFERROR(_xlfn.MINIFS(Tabla135[Probabilidad residual],Tabla135[Id Riesgo],Tabla135[[#This Row],[Id Riesgo]]),"")</f>
        <v>0</v>
      </c>
      <c r="AE1777" s="310">
        <f>IFERROR(_xlfn.MINIFS(Tabla135[Impacto residual],Tabla135[Id Riesgo],Tabla135[[#This Row],[Id Riesgo]]),"")</f>
        <v>0</v>
      </c>
      <c r="AF1777" s="310" t="str" cm="1">
        <f t="array" ref="AF177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77" s="310" t="str" cm="1">
        <f t="array" ref="AG177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7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78" spans="6:34" ht="15" hidden="1" customHeight="1" x14ac:dyDescent="0.4">
      <c r="F1778" s="290"/>
      <c r="G1778" s="415" t="b">
        <f>_xlfn.XLOOKUP(F1778,Tabla13[Id Riesgo],Tabla13[Registro diligenciado],FALSE,1)</f>
        <v>0</v>
      </c>
      <c r="H1778" s="431" t="str">
        <f>IF(G1778,_xlfn.XLOOKUP(F1778,Tabla6[Id Riesgo],Tabla6[DESCRIPCIÓN DEL RIESGO],FALSE,1),"")</f>
        <v/>
      </c>
      <c r="I1778" s="431" t="e">
        <f>_xlfn.XLOOKUP(Tabla135[[#This Row],[Id Riesgo]],Tabla13[Id Riesgo],Tabla13[Probabilidad])</f>
        <v>#N/A</v>
      </c>
      <c r="J1778" s="431" t="str">
        <f>_xlfn.XLOOKUP(Tabla135[[#This Row],[Id Riesgo]],Tabla13[Id Riesgo],Tabla13[Porcentaje Impacto],"",1)</f>
        <v/>
      </c>
      <c r="K1778" s="311"/>
      <c r="L1778" s="314"/>
      <c r="M1778" s="314"/>
      <c r="N1778" s="314"/>
      <c r="O1778" s="295"/>
      <c r="P1778" s="314"/>
      <c r="Q1778" s="328" t="str">
        <f>_xlfn.TEXTJOIN(" ",TRUE,Tabla135[[#This Row],[Actividad - Acción ¿Qué?
Inicia con verbo]],Tabla135[[#This Row],[Complemento
(Observaciones o desviaciones)]])</f>
        <v/>
      </c>
      <c r="R1778" s="295"/>
      <c r="S1778" s="327" t="str">
        <f>_xlfn.XLOOKUP(Tabla135[[#This Row],[Tipo de control]],Tabla7[Tipo de control],Tabla7[Peso],"",1)</f>
        <v/>
      </c>
      <c r="T1778" s="290" t="str">
        <f>_xlfn.XLOOKUP(Tabla135[[#This Row],[Tipo de control]],Tabla7[Tipo de control],Tabla7[Afectación matriz],"",1)</f>
        <v/>
      </c>
      <c r="U1778" s="295"/>
      <c r="V1778" s="290" t="str">
        <f>_xlfn.XLOOKUP(Tabla135[[#This Row],[Implementación]],Tabla11[Implementación],Tabla11[Peso],"",1)</f>
        <v/>
      </c>
      <c r="W1778" s="295"/>
      <c r="X1778" s="295"/>
      <c r="Y1778" s="295"/>
      <c r="Z1778" s="295"/>
      <c r="AA1778" s="311" t="str">
        <f>IFERROR(Tabla135[[#This Row],[Peso del control]]+Tabla135[[#This Row],[Peso de la implementación]],"")</f>
        <v/>
      </c>
      <c r="AB1778" s="310" t="str" cm="1">
        <f t="array" ref="AB1778">IFERROR(IF(Tabla135[[#This Row],[Registro diligenciado]]=TRUE,_xlfn.IFS(AND(Tabla135[[#This Row],[No. de Control]]=1,Tabla135[[#This Row],[Desplazamiento en la Matriz]]="Probabilidad"),D1778-(D1778*Tabla135[[#This Row],[Valor del control]]),AND(Tabla135[[#This Row],[No. de Control]]&gt;1,Tabla135[[#This Row],[Desplazamiento en la Matriz]]="Probabilidad"),AB1777-(AB1777*Tabla135[[#This Row],[Valor del control]]),AND(Tabla135[[#This Row],[No. de Control]]=1,Tabla135[[#This Row],[Desplazamiento en la Matriz]]="Impacto"),D1778,AND(Tabla135[[#This Row],[No. de Control]]&gt;1,Tabla135[[#This Row],[Desplazamiento en la Matriz]]="Impacto"),AB1777),""),"")</f>
        <v/>
      </c>
      <c r="AC1778" s="310" t="str" cm="1">
        <f t="array" ref="AC1778">IFERROR(IF(Tabla135[[#This Row],[Registro diligenciado]]=TRUE,_xlfn.IFS(AND(Tabla135[[#This Row],[No. de Control]]=1,Tabla135[[#This Row],[Desplazamiento en la Matriz]]="Impacto"),E1778-(E1778*Tabla135[[#This Row],[Valor del control]]),AND(Tabla135[[#This Row],[No. de Control]]&gt;1,Tabla135[[#This Row],[Desplazamiento en la Matriz]]="Impacto"),AC1777-(AC1777*Tabla135[[#This Row],[Valor del control]]),AND(Tabla135[[#This Row],[No. de Control]]=1,Tabla135[[#This Row],[Desplazamiento en la Matriz]]="Probabilidad"),E1778,AND(Tabla135[[#This Row],[No. de Control]]&gt;1,Tabla135[[#This Row],[Desplazamiento en la Matriz]]="Probabilidad"),AC1777),""),"")</f>
        <v/>
      </c>
      <c r="AD1778" s="310">
        <f>IFERROR(_xlfn.MINIFS(Tabla135[Probabilidad residual],Tabla135[Id Riesgo],Tabla135[[#This Row],[Id Riesgo]]),"")</f>
        <v>0</v>
      </c>
      <c r="AE1778" s="310">
        <f>IFERROR(_xlfn.MINIFS(Tabla135[Impacto residual],Tabla135[Id Riesgo],Tabla135[[#This Row],[Id Riesgo]]),"")</f>
        <v>0</v>
      </c>
      <c r="AF1778" s="310" t="str" cm="1">
        <f t="array" ref="AF177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78" s="310" t="str" cm="1">
        <f t="array" ref="AG177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7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79" spans="6:34" ht="15" hidden="1" customHeight="1" x14ac:dyDescent="0.4">
      <c r="F1779" s="290"/>
      <c r="G1779" s="415" t="b">
        <f>_xlfn.XLOOKUP(F1779,Tabla13[Id Riesgo],Tabla13[Registro diligenciado],FALSE,1)</f>
        <v>0</v>
      </c>
      <c r="H1779" s="431" t="str">
        <f>IF(G1779,_xlfn.XLOOKUP(F1779,Tabla6[Id Riesgo],Tabla6[DESCRIPCIÓN DEL RIESGO],FALSE,1),"")</f>
        <v/>
      </c>
      <c r="I1779" s="431" t="e">
        <f>_xlfn.XLOOKUP(Tabla135[[#This Row],[Id Riesgo]],Tabla13[Id Riesgo],Tabla13[Probabilidad])</f>
        <v>#N/A</v>
      </c>
      <c r="J1779" s="431" t="str">
        <f>_xlfn.XLOOKUP(Tabla135[[#This Row],[Id Riesgo]],Tabla13[Id Riesgo],Tabla13[Porcentaje Impacto],"",1)</f>
        <v/>
      </c>
      <c r="K1779" s="311"/>
      <c r="L1779" s="314"/>
      <c r="M1779" s="314"/>
      <c r="N1779" s="314"/>
      <c r="O1779" s="295"/>
      <c r="P1779" s="314"/>
      <c r="Q1779" s="328" t="str">
        <f>_xlfn.TEXTJOIN(" ",TRUE,Tabla135[[#This Row],[Actividad - Acción ¿Qué?
Inicia con verbo]],Tabla135[[#This Row],[Complemento
(Observaciones o desviaciones)]])</f>
        <v/>
      </c>
      <c r="R1779" s="295"/>
      <c r="S1779" s="327" t="str">
        <f>_xlfn.XLOOKUP(Tabla135[[#This Row],[Tipo de control]],Tabla7[Tipo de control],Tabla7[Peso],"",1)</f>
        <v/>
      </c>
      <c r="T1779" s="290" t="str">
        <f>_xlfn.XLOOKUP(Tabla135[[#This Row],[Tipo de control]],Tabla7[Tipo de control],Tabla7[Afectación matriz],"",1)</f>
        <v/>
      </c>
      <c r="U1779" s="295"/>
      <c r="V1779" s="290" t="str">
        <f>_xlfn.XLOOKUP(Tabla135[[#This Row],[Implementación]],Tabla11[Implementación],Tabla11[Peso],"",1)</f>
        <v/>
      </c>
      <c r="W1779" s="295"/>
      <c r="X1779" s="295"/>
      <c r="Y1779" s="295"/>
      <c r="Z1779" s="295"/>
      <c r="AA1779" s="311" t="str">
        <f>IFERROR(Tabla135[[#This Row],[Peso del control]]+Tabla135[[#This Row],[Peso de la implementación]],"")</f>
        <v/>
      </c>
      <c r="AB1779" s="310" t="str" cm="1">
        <f t="array" ref="AB1779">IFERROR(IF(Tabla135[[#This Row],[Registro diligenciado]]=TRUE,_xlfn.IFS(AND(Tabla135[[#This Row],[No. de Control]]=1,Tabla135[[#This Row],[Desplazamiento en la Matriz]]="Probabilidad"),D1779-(D1779*Tabla135[[#This Row],[Valor del control]]),AND(Tabla135[[#This Row],[No. de Control]]&gt;1,Tabla135[[#This Row],[Desplazamiento en la Matriz]]="Probabilidad"),AB1778-(AB1778*Tabla135[[#This Row],[Valor del control]]),AND(Tabla135[[#This Row],[No. de Control]]=1,Tabla135[[#This Row],[Desplazamiento en la Matriz]]="Impacto"),D1779,AND(Tabla135[[#This Row],[No. de Control]]&gt;1,Tabla135[[#This Row],[Desplazamiento en la Matriz]]="Impacto"),AB1778),""),"")</f>
        <v/>
      </c>
      <c r="AC1779" s="310" t="str" cm="1">
        <f t="array" ref="AC1779">IFERROR(IF(Tabla135[[#This Row],[Registro diligenciado]]=TRUE,_xlfn.IFS(AND(Tabla135[[#This Row],[No. de Control]]=1,Tabla135[[#This Row],[Desplazamiento en la Matriz]]="Impacto"),E1779-(E1779*Tabla135[[#This Row],[Valor del control]]),AND(Tabla135[[#This Row],[No. de Control]]&gt;1,Tabla135[[#This Row],[Desplazamiento en la Matriz]]="Impacto"),AC1778-(AC1778*Tabla135[[#This Row],[Valor del control]]),AND(Tabla135[[#This Row],[No. de Control]]=1,Tabla135[[#This Row],[Desplazamiento en la Matriz]]="Probabilidad"),E1779,AND(Tabla135[[#This Row],[No. de Control]]&gt;1,Tabla135[[#This Row],[Desplazamiento en la Matriz]]="Probabilidad"),AC1778),""),"")</f>
        <v/>
      </c>
      <c r="AD1779" s="310">
        <f>IFERROR(_xlfn.MINIFS(Tabla135[Probabilidad residual],Tabla135[Id Riesgo],Tabla135[[#This Row],[Id Riesgo]]),"")</f>
        <v>0</v>
      </c>
      <c r="AE1779" s="310">
        <f>IFERROR(_xlfn.MINIFS(Tabla135[Impacto residual],Tabla135[Id Riesgo],Tabla135[[#This Row],[Id Riesgo]]),"")</f>
        <v>0</v>
      </c>
      <c r="AF1779" s="310" t="str" cm="1">
        <f t="array" ref="AF177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79" s="310" t="str" cm="1">
        <f t="array" ref="AG177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7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80" spans="6:34" ht="15" hidden="1" customHeight="1" x14ac:dyDescent="0.4">
      <c r="F1780" s="290"/>
      <c r="G1780" s="415" t="b">
        <f>_xlfn.XLOOKUP(F1780,Tabla13[Id Riesgo],Tabla13[Registro diligenciado],FALSE,1)</f>
        <v>0</v>
      </c>
      <c r="H1780" s="431" t="str">
        <f>IF(G1780,_xlfn.XLOOKUP(F1780,Tabla6[Id Riesgo],Tabla6[DESCRIPCIÓN DEL RIESGO],FALSE,1),"")</f>
        <v/>
      </c>
      <c r="I1780" s="431" t="e">
        <f>_xlfn.XLOOKUP(Tabla135[[#This Row],[Id Riesgo]],Tabla13[Id Riesgo],Tabla13[Probabilidad])</f>
        <v>#N/A</v>
      </c>
      <c r="J1780" s="431" t="str">
        <f>_xlfn.XLOOKUP(Tabla135[[#This Row],[Id Riesgo]],Tabla13[Id Riesgo],Tabla13[Porcentaje Impacto],"",1)</f>
        <v/>
      </c>
      <c r="K1780" s="311"/>
      <c r="L1780" s="314"/>
      <c r="M1780" s="314"/>
      <c r="N1780" s="314"/>
      <c r="O1780" s="295"/>
      <c r="P1780" s="314"/>
      <c r="Q1780" s="328" t="str">
        <f>_xlfn.TEXTJOIN(" ",TRUE,Tabla135[[#This Row],[Actividad - Acción ¿Qué?
Inicia con verbo]],Tabla135[[#This Row],[Complemento
(Observaciones o desviaciones)]])</f>
        <v/>
      </c>
      <c r="R1780" s="295"/>
      <c r="S1780" s="327" t="str">
        <f>_xlfn.XLOOKUP(Tabla135[[#This Row],[Tipo de control]],Tabla7[Tipo de control],Tabla7[Peso],"",1)</f>
        <v/>
      </c>
      <c r="T1780" s="290" t="str">
        <f>_xlfn.XLOOKUP(Tabla135[[#This Row],[Tipo de control]],Tabla7[Tipo de control],Tabla7[Afectación matriz],"",1)</f>
        <v/>
      </c>
      <c r="U1780" s="295"/>
      <c r="V1780" s="290" t="str">
        <f>_xlfn.XLOOKUP(Tabla135[[#This Row],[Implementación]],Tabla11[Implementación],Tabla11[Peso],"",1)</f>
        <v/>
      </c>
      <c r="W1780" s="295"/>
      <c r="X1780" s="295"/>
      <c r="Y1780" s="295"/>
      <c r="Z1780" s="295"/>
      <c r="AA1780" s="311" t="str">
        <f>IFERROR(Tabla135[[#This Row],[Peso del control]]+Tabla135[[#This Row],[Peso de la implementación]],"")</f>
        <v/>
      </c>
      <c r="AB1780" s="310" t="str" cm="1">
        <f t="array" ref="AB1780">IFERROR(IF(Tabla135[[#This Row],[Registro diligenciado]]=TRUE,_xlfn.IFS(AND(Tabla135[[#This Row],[No. de Control]]=1,Tabla135[[#This Row],[Desplazamiento en la Matriz]]="Probabilidad"),D1780-(D1780*Tabla135[[#This Row],[Valor del control]]),AND(Tabla135[[#This Row],[No. de Control]]&gt;1,Tabla135[[#This Row],[Desplazamiento en la Matriz]]="Probabilidad"),AB1779-(AB1779*Tabla135[[#This Row],[Valor del control]]),AND(Tabla135[[#This Row],[No. de Control]]=1,Tabla135[[#This Row],[Desplazamiento en la Matriz]]="Impacto"),D1780,AND(Tabla135[[#This Row],[No. de Control]]&gt;1,Tabla135[[#This Row],[Desplazamiento en la Matriz]]="Impacto"),AB1779),""),"")</f>
        <v/>
      </c>
      <c r="AC1780" s="310" t="str" cm="1">
        <f t="array" ref="AC1780">IFERROR(IF(Tabla135[[#This Row],[Registro diligenciado]]=TRUE,_xlfn.IFS(AND(Tabla135[[#This Row],[No. de Control]]=1,Tabla135[[#This Row],[Desplazamiento en la Matriz]]="Impacto"),E1780-(E1780*Tabla135[[#This Row],[Valor del control]]),AND(Tabla135[[#This Row],[No. de Control]]&gt;1,Tabla135[[#This Row],[Desplazamiento en la Matriz]]="Impacto"),AC1779-(AC1779*Tabla135[[#This Row],[Valor del control]]),AND(Tabla135[[#This Row],[No. de Control]]=1,Tabla135[[#This Row],[Desplazamiento en la Matriz]]="Probabilidad"),E1780,AND(Tabla135[[#This Row],[No. de Control]]&gt;1,Tabla135[[#This Row],[Desplazamiento en la Matriz]]="Probabilidad"),AC1779),""),"")</f>
        <v/>
      </c>
      <c r="AD1780" s="310">
        <f>IFERROR(_xlfn.MINIFS(Tabla135[Probabilidad residual],Tabla135[Id Riesgo],Tabla135[[#This Row],[Id Riesgo]]),"")</f>
        <v>0</v>
      </c>
      <c r="AE1780" s="310">
        <f>IFERROR(_xlfn.MINIFS(Tabla135[Impacto residual],Tabla135[Id Riesgo],Tabla135[[#This Row],[Id Riesgo]]),"")</f>
        <v>0</v>
      </c>
      <c r="AF1780" s="310" t="str" cm="1">
        <f t="array" ref="AF178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80" s="310" t="str" cm="1">
        <f t="array" ref="AG178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8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81" spans="6:34" ht="15" hidden="1" customHeight="1" x14ac:dyDescent="0.4">
      <c r="F1781" s="290"/>
      <c r="G1781" s="415" t="b">
        <f>_xlfn.XLOOKUP(F1781,Tabla13[Id Riesgo],Tabla13[Registro diligenciado],FALSE,1)</f>
        <v>0</v>
      </c>
      <c r="H1781" s="431" t="str">
        <f>IF(G1781,_xlfn.XLOOKUP(F1781,Tabla6[Id Riesgo],Tabla6[DESCRIPCIÓN DEL RIESGO],FALSE,1),"")</f>
        <v/>
      </c>
      <c r="I1781" s="431" t="e">
        <f>_xlfn.XLOOKUP(Tabla135[[#This Row],[Id Riesgo]],Tabla13[Id Riesgo],Tabla13[Probabilidad])</f>
        <v>#N/A</v>
      </c>
      <c r="J1781" s="431" t="str">
        <f>_xlfn.XLOOKUP(Tabla135[[#This Row],[Id Riesgo]],Tabla13[Id Riesgo],Tabla13[Porcentaje Impacto],"",1)</f>
        <v/>
      </c>
      <c r="K1781" s="311"/>
      <c r="L1781" s="314"/>
      <c r="M1781" s="314"/>
      <c r="N1781" s="314"/>
      <c r="O1781" s="295"/>
      <c r="P1781" s="314"/>
      <c r="Q1781" s="328" t="str">
        <f>_xlfn.TEXTJOIN(" ",TRUE,Tabla135[[#This Row],[Actividad - Acción ¿Qué?
Inicia con verbo]],Tabla135[[#This Row],[Complemento
(Observaciones o desviaciones)]])</f>
        <v/>
      </c>
      <c r="R1781" s="295"/>
      <c r="S1781" s="327" t="str">
        <f>_xlfn.XLOOKUP(Tabla135[[#This Row],[Tipo de control]],Tabla7[Tipo de control],Tabla7[Peso],"",1)</f>
        <v/>
      </c>
      <c r="T1781" s="290" t="str">
        <f>_xlfn.XLOOKUP(Tabla135[[#This Row],[Tipo de control]],Tabla7[Tipo de control],Tabla7[Afectación matriz],"",1)</f>
        <v/>
      </c>
      <c r="U1781" s="295"/>
      <c r="V1781" s="290" t="str">
        <f>_xlfn.XLOOKUP(Tabla135[[#This Row],[Implementación]],Tabla11[Implementación],Tabla11[Peso],"",1)</f>
        <v/>
      </c>
      <c r="W1781" s="295"/>
      <c r="X1781" s="295"/>
      <c r="Y1781" s="295"/>
      <c r="Z1781" s="295"/>
      <c r="AA1781" s="311" t="str">
        <f>IFERROR(Tabla135[[#This Row],[Peso del control]]+Tabla135[[#This Row],[Peso de la implementación]],"")</f>
        <v/>
      </c>
      <c r="AB1781" s="310" t="str" cm="1">
        <f t="array" ref="AB1781">IFERROR(IF(Tabla135[[#This Row],[Registro diligenciado]]=TRUE,_xlfn.IFS(AND(Tabla135[[#This Row],[No. de Control]]=1,Tabla135[[#This Row],[Desplazamiento en la Matriz]]="Probabilidad"),D1781-(D1781*Tabla135[[#This Row],[Valor del control]]),AND(Tabla135[[#This Row],[No. de Control]]&gt;1,Tabla135[[#This Row],[Desplazamiento en la Matriz]]="Probabilidad"),AB1780-(AB1780*Tabla135[[#This Row],[Valor del control]]),AND(Tabla135[[#This Row],[No. de Control]]=1,Tabla135[[#This Row],[Desplazamiento en la Matriz]]="Impacto"),D1781,AND(Tabla135[[#This Row],[No. de Control]]&gt;1,Tabla135[[#This Row],[Desplazamiento en la Matriz]]="Impacto"),AB1780),""),"")</f>
        <v/>
      </c>
      <c r="AC1781" s="310" t="str" cm="1">
        <f t="array" ref="AC1781">IFERROR(IF(Tabla135[[#This Row],[Registro diligenciado]]=TRUE,_xlfn.IFS(AND(Tabla135[[#This Row],[No. de Control]]=1,Tabla135[[#This Row],[Desplazamiento en la Matriz]]="Impacto"),E1781-(E1781*Tabla135[[#This Row],[Valor del control]]),AND(Tabla135[[#This Row],[No. de Control]]&gt;1,Tabla135[[#This Row],[Desplazamiento en la Matriz]]="Impacto"),AC1780-(AC1780*Tabla135[[#This Row],[Valor del control]]),AND(Tabla135[[#This Row],[No. de Control]]=1,Tabla135[[#This Row],[Desplazamiento en la Matriz]]="Probabilidad"),E1781,AND(Tabla135[[#This Row],[No. de Control]]&gt;1,Tabla135[[#This Row],[Desplazamiento en la Matriz]]="Probabilidad"),AC1780),""),"")</f>
        <v/>
      </c>
      <c r="AD1781" s="310">
        <f>IFERROR(_xlfn.MINIFS(Tabla135[Probabilidad residual],Tabla135[Id Riesgo],Tabla135[[#This Row],[Id Riesgo]]),"")</f>
        <v>0</v>
      </c>
      <c r="AE1781" s="310">
        <f>IFERROR(_xlfn.MINIFS(Tabla135[Impacto residual],Tabla135[Id Riesgo],Tabla135[[#This Row],[Id Riesgo]]),"")</f>
        <v>0</v>
      </c>
      <c r="AF1781" s="310" t="str" cm="1">
        <f t="array" ref="AF178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81" s="310" t="str" cm="1">
        <f t="array" ref="AG178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8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82" spans="6:34" ht="15" hidden="1" customHeight="1" x14ac:dyDescent="0.4">
      <c r="F1782" s="290"/>
      <c r="G1782" s="415" t="b">
        <f>_xlfn.XLOOKUP(F1782,Tabla13[Id Riesgo],Tabla13[Registro diligenciado],FALSE,1)</f>
        <v>0</v>
      </c>
      <c r="H1782" s="431" t="str">
        <f>IF(G1782,_xlfn.XLOOKUP(F1782,Tabla6[Id Riesgo],Tabla6[DESCRIPCIÓN DEL RIESGO],FALSE,1),"")</f>
        <v/>
      </c>
      <c r="I1782" s="431" t="e">
        <f>_xlfn.XLOOKUP(Tabla135[[#This Row],[Id Riesgo]],Tabla13[Id Riesgo],Tabla13[Probabilidad])</f>
        <v>#N/A</v>
      </c>
      <c r="J1782" s="431" t="str">
        <f>_xlfn.XLOOKUP(Tabla135[[#This Row],[Id Riesgo]],Tabla13[Id Riesgo],Tabla13[Porcentaje Impacto],"",1)</f>
        <v/>
      </c>
      <c r="K1782" s="311"/>
      <c r="L1782" s="314"/>
      <c r="M1782" s="314"/>
      <c r="N1782" s="314"/>
      <c r="O1782" s="295"/>
      <c r="P1782" s="314"/>
      <c r="Q1782" s="328" t="str">
        <f>_xlfn.TEXTJOIN(" ",TRUE,Tabla135[[#This Row],[Actividad - Acción ¿Qué?
Inicia con verbo]],Tabla135[[#This Row],[Complemento
(Observaciones o desviaciones)]])</f>
        <v/>
      </c>
      <c r="R1782" s="295"/>
      <c r="S1782" s="327" t="str">
        <f>_xlfn.XLOOKUP(Tabla135[[#This Row],[Tipo de control]],Tabla7[Tipo de control],Tabla7[Peso],"",1)</f>
        <v/>
      </c>
      <c r="T1782" s="290" t="str">
        <f>_xlfn.XLOOKUP(Tabla135[[#This Row],[Tipo de control]],Tabla7[Tipo de control],Tabla7[Afectación matriz],"",1)</f>
        <v/>
      </c>
      <c r="U1782" s="295"/>
      <c r="V1782" s="290" t="str">
        <f>_xlfn.XLOOKUP(Tabla135[[#This Row],[Implementación]],Tabla11[Implementación],Tabla11[Peso],"",1)</f>
        <v/>
      </c>
      <c r="W1782" s="295"/>
      <c r="X1782" s="295"/>
      <c r="Y1782" s="295"/>
      <c r="Z1782" s="295"/>
      <c r="AA1782" s="311" t="str">
        <f>IFERROR(Tabla135[[#This Row],[Peso del control]]+Tabla135[[#This Row],[Peso de la implementación]],"")</f>
        <v/>
      </c>
      <c r="AB1782" s="310" t="str" cm="1">
        <f t="array" ref="AB1782">IFERROR(IF(Tabla135[[#This Row],[Registro diligenciado]]=TRUE,_xlfn.IFS(AND(Tabla135[[#This Row],[No. de Control]]=1,Tabla135[[#This Row],[Desplazamiento en la Matriz]]="Probabilidad"),D1782-(D1782*Tabla135[[#This Row],[Valor del control]]),AND(Tabla135[[#This Row],[No. de Control]]&gt;1,Tabla135[[#This Row],[Desplazamiento en la Matriz]]="Probabilidad"),AB1781-(AB1781*Tabla135[[#This Row],[Valor del control]]),AND(Tabla135[[#This Row],[No. de Control]]=1,Tabla135[[#This Row],[Desplazamiento en la Matriz]]="Impacto"),D1782,AND(Tabla135[[#This Row],[No. de Control]]&gt;1,Tabla135[[#This Row],[Desplazamiento en la Matriz]]="Impacto"),AB1781),""),"")</f>
        <v/>
      </c>
      <c r="AC1782" s="310" t="str" cm="1">
        <f t="array" ref="AC1782">IFERROR(IF(Tabla135[[#This Row],[Registro diligenciado]]=TRUE,_xlfn.IFS(AND(Tabla135[[#This Row],[No. de Control]]=1,Tabla135[[#This Row],[Desplazamiento en la Matriz]]="Impacto"),E1782-(E1782*Tabla135[[#This Row],[Valor del control]]),AND(Tabla135[[#This Row],[No. de Control]]&gt;1,Tabla135[[#This Row],[Desplazamiento en la Matriz]]="Impacto"),AC1781-(AC1781*Tabla135[[#This Row],[Valor del control]]),AND(Tabla135[[#This Row],[No. de Control]]=1,Tabla135[[#This Row],[Desplazamiento en la Matriz]]="Probabilidad"),E1782,AND(Tabla135[[#This Row],[No. de Control]]&gt;1,Tabla135[[#This Row],[Desplazamiento en la Matriz]]="Probabilidad"),AC1781),""),"")</f>
        <v/>
      </c>
      <c r="AD1782" s="310">
        <f>IFERROR(_xlfn.MINIFS(Tabla135[Probabilidad residual],Tabla135[Id Riesgo],Tabla135[[#This Row],[Id Riesgo]]),"")</f>
        <v>0</v>
      </c>
      <c r="AE1782" s="310">
        <f>IFERROR(_xlfn.MINIFS(Tabla135[Impacto residual],Tabla135[Id Riesgo],Tabla135[[#This Row],[Id Riesgo]]),"")</f>
        <v>0</v>
      </c>
      <c r="AF1782" s="310" t="str" cm="1">
        <f t="array" ref="AF178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82" s="310" t="str" cm="1">
        <f t="array" ref="AG178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82"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83" spans="6:34" ht="15" hidden="1" customHeight="1" x14ac:dyDescent="0.4">
      <c r="F1783" s="290"/>
      <c r="G1783" s="415" t="b">
        <f>_xlfn.XLOOKUP(F1783,Tabla13[Id Riesgo],Tabla13[Registro diligenciado],FALSE,1)</f>
        <v>0</v>
      </c>
      <c r="H1783" s="431" t="str">
        <f>IF(G1783,_xlfn.XLOOKUP(F1783,Tabla6[Id Riesgo],Tabla6[DESCRIPCIÓN DEL RIESGO],FALSE,1),"")</f>
        <v/>
      </c>
      <c r="I1783" s="431" t="e">
        <f>_xlfn.XLOOKUP(Tabla135[[#This Row],[Id Riesgo]],Tabla13[Id Riesgo],Tabla13[Probabilidad])</f>
        <v>#N/A</v>
      </c>
      <c r="J1783" s="431" t="str">
        <f>_xlfn.XLOOKUP(Tabla135[[#This Row],[Id Riesgo]],Tabla13[Id Riesgo],Tabla13[Porcentaje Impacto],"",1)</f>
        <v/>
      </c>
      <c r="K1783" s="311"/>
      <c r="L1783" s="314"/>
      <c r="M1783" s="314"/>
      <c r="N1783" s="314"/>
      <c r="O1783" s="295"/>
      <c r="P1783" s="314"/>
      <c r="Q1783" s="328" t="str">
        <f>_xlfn.TEXTJOIN(" ",TRUE,Tabla135[[#This Row],[Actividad - Acción ¿Qué?
Inicia con verbo]],Tabla135[[#This Row],[Complemento
(Observaciones o desviaciones)]])</f>
        <v/>
      </c>
      <c r="R1783" s="295"/>
      <c r="S1783" s="327" t="str">
        <f>_xlfn.XLOOKUP(Tabla135[[#This Row],[Tipo de control]],Tabla7[Tipo de control],Tabla7[Peso],"",1)</f>
        <v/>
      </c>
      <c r="T1783" s="290" t="str">
        <f>_xlfn.XLOOKUP(Tabla135[[#This Row],[Tipo de control]],Tabla7[Tipo de control],Tabla7[Afectación matriz],"",1)</f>
        <v/>
      </c>
      <c r="U1783" s="295"/>
      <c r="V1783" s="290" t="str">
        <f>_xlfn.XLOOKUP(Tabla135[[#This Row],[Implementación]],Tabla11[Implementación],Tabla11[Peso],"",1)</f>
        <v/>
      </c>
      <c r="W1783" s="295"/>
      <c r="X1783" s="295"/>
      <c r="Y1783" s="295"/>
      <c r="Z1783" s="295"/>
      <c r="AA1783" s="311" t="str">
        <f>IFERROR(Tabla135[[#This Row],[Peso del control]]+Tabla135[[#This Row],[Peso de la implementación]],"")</f>
        <v/>
      </c>
      <c r="AB1783" s="310" t="str" cm="1">
        <f t="array" ref="AB1783">IFERROR(IF(Tabla135[[#This Row],[Registro diligenciado]]=TRUE,_xlfn.IFS(AND(Tabla135[[#This Row],[No. de Control]]=1,Tabla135[[#This Row],[Desplazamiento en la Matriz]]="Probabilidad"),D1783-(D1783*Tabla135[[#This Row],[Valor del control]]),AND(Tabla135[[#This Row],[No. de Control]]&gt;1,Tabla135[[#This Row],[Desplazamiento en la Matriz]]="Probabilidad"),AB1782-(AB1782*Tabla135[[#This Row],[Valor del control]]),AND(Tabla135[[#This Row],[No. de Control]]=1,Tabla135[[#This Row],[Desplazamiento en la Matriz]]="Impacto"),D1783,AND(Tabla135[[#This Row],[No. de Control]]&gt;1,Tabla135[[#This Row],[Desplazamiento en la Matriz]]="Impacto"),AB1782),""),"")</f>
        <v/>
      </c>
      <c r="AC1783" s="310" t="str" cm="1">
        <f t="array" ref="AC1783">IFERROR(IF(Tabla135[[#This Row],[Registro diligenciado]]=TRUE,_xlfn.IFS(AND(Tabla135[[#This Row],[No. de Control]]=1,Tabla135[[#This Row],[Desplazamiento en la Matriz]]="Impacto"),E1783-(E1783*Tabla135[[#This Row],[Valor del control]]),AND(Tabla135[[#This Row],[No. de Control]]&gt;1,Tabla135[[#This Row],[Desplazamiento en la Matriz]]="Impacto"),AC1782-(AC1782*Tabla135[[#This Row],[Valor del control]]),AND(Tabla135[[#This Row],[No. de Control]]=1,Tabla135[[#This Row],[Desplazamiento en la Matriz]]="Probabilidad"),E1783,AND(Tabla135[[#This Row],[No. de Control]]&gt;1,Tabla135[[#This Row],[Desplazamiento en la Matriz]]="Probabilidad"),AC1782),""),"")</f>
        <v/>
      </c>
      <c r="AD1783" s="310">
        <f>IFERROR(_xlfn.MINIFS(Tabla135[Probabilidad residual],Tabla135[Id Riesgo],Tabla135[[#This Row],[Id Riesgo]]),"")</f>
        <v>0</v>
      </c>
      <c r="AE1783" s="310">
        <f>IFERROR(_xlfn.MINIFS(Tabla135[Impacto residual],Tabla135[Id Riesgo],Tabla135[[#This Row],[Id Riesgo]]),"")</f>
        <v>0</v>
      </c>
      <c r="AF1783" s="310" t="str" cm="1">
        <f t="array" ref="AF178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83" s="310" t="str" cm="1">
        <f t="array" ref="AG178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83"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84" spans="6:34" ht="15" hidden="1" customHeight="1" x14ac:dyDescent="0.4">
      <c r="F1784" s="290"/>
      <c r="G1784" s="415" t="b">
        <f>_xlfn.XLOOKUP(F1784,Tabla13[Id Riesgo],Tabla13[Registro diligenciado],FALSE,1)</f>
        <v>0</v>
      </c>
      <c r="H1784" s="431" t="str">
        <f>IF(G1784,_xlfn.XLOOKUP(F1784,Tabla6[Id Riesgo],Tabla6[DESCRIPCIÓN DEL RIESGO],FALSE,1),"")</f>
        <v/>
      </c>
      <c r="I1784" s="431" t="e">
        <f>_xlfn.XLOOKUP(Tabla135[[#This Row],[Id Riesgo]],Tabla13[Id Riesgo],Tabla13[Probabilidad])</f>
        <v>#N/A</v>
      </c>
      <c r="J1784" s="431" t="str">
        <f>_xlfn.XLOOKUP(Tabla135[[#This Row],[Id Riesgo]],Tabla13[Id Riesgo],Tabla13[Porcentaje Impacto],"",1)</f>
        <v/>
      </c>
      <c r="K1784" s="311"/>
      <c r="L1784" s="314"/>
      <c r="M1784" s="314"/>
      <c r="N1784" s="314"/>
      <c r="O1784" s="295"/>
      <c r="P1784" s="314"/>
      <c r="Q1784" s="328" t="str">
        <f>_xlfn.TEXTJOIN(" ",TRUE,Tabla135[[#This Row],[Actividad - Acción ¿Qué?
Inicia con verbo]],Tabla135[[#This Row],[Complemento
(Observaciones o desviaciones)]])</f>
        <v/>
      </c>
      <c r="R1784" s="295"/>
      <c r="S1784" s="327" t="str">
        <f>_xlfn.XLOOKUP(Tabla135[[#This Row],[Tipo de control]],Tabla7[Tipo de control],Tabla7[Peso],"",1)</f>
        <v/>
      </c>
      <c r="T1784" s="290" t="str">
        <f>_xlfn.XLOOKUP(Tabla135[[#This Row],[Tipo de control]],Tabla7[Tipo de control],Tabla7[Afectación matriz],"",1)</f>
        <v/>
      </c>
      <c r="U1784" s="295"/>
      <c r="V1784" s="290" t="str">
        <f>_xlfn.XLOOKUP(Tabla135[[#This Row],[Implementación]],Tabla11[Implementación],Tabla11[Peso],"",1)</f>
        <v/>
      </c>
      <c r="W1784" s="295"/>
      <c r="X1784" s="295"/>
      <c r="Y1784" s="295"/>
      <c r="Z1784" s="295"/>
      <c r="AA1784" s="311" t="str">
        <f>IFERROR(Tabla135[[#This Row],[Peso del control]]+Tabla135[[#This Row],[Peso de la implementación]],"")</f>
        <v/>
      </c>
      <c r="AB1784" s="310" t="str" cm="1">
        <f t="array" ref="AB1784">IFERROR(IF(Tabla135[[#This Row],[Registro diligenciado]]=TRUE,_xlfn.IFS(AND(Tabla135[[#This Row],[No. de Control]]=1,Tabla135[[#This Row],[Desplazamiento en la Matriz]]="Probabilidad"),D1784-(D1784*Tabla135[[#This Row],[Valor del control]]),AND(Tabla135[[#This Row],[No. de Control]]&gt;1,Tabla135[[#This Row],[Desplazamiento en la Matriz]]="Probabilidad"),AB1783-(AB1783*Tabla135[[#This Row],[Valor del control]]),AND(Tabla135[[#This Row],[No. de Control]]=1,Tabla135[[#This Row],[Desplazamiento en la Matriz]]="Impacto"),D1784,AND(Tabla135[[#This Row],[No. de Control]]&gt;1,Tabla135[[#This Row],[Desplazamiento en la Matriz]]="Impacto"),AB1783),""),"")</f>
        <v/>
      </c>
      <c r="AC1784" s="310" t="str" cm="1">
        <f t="array" ref="AC1784">IFERROR(IF(Tabla135[[#This Row],[Registro diligenciado]]=TRUE,_xlfn.IFS(AND(Tabla135[[#This Row],[No. de Control]]=1,Tabla135[[#This Row],[Desplazamiento en la Matriz]]="Impacto"),E1784-(E1784*Tabla135[[#This Row],[Valor del control]]),AND(Tabla135[[#This Row],[No. de Control]]&gt;1,Tabla135[[#This Row],[Desplazamiento en la Matriz]]="Impacto"),AC1783-(AC1783*Tabla135[[#This Row],[Valor del control]]),AND(Tabla135[[#This Row],[No. de Control]]=1,Tabla135[[#This Row],[Desplazamiento en la Matriz]]="Probabilidad"),E1784,AND(Tabla135[[#This Row],[No. de Control]]&gt;1,Tabla135[[#This Row],[Desplazamiento en la Matriz]]="Probabilidad"),AC1783),""),"")</f>
        <v/>
      </c>
      <c r="AD1784" s="310">
        <f>IFERROR(_xlfn.MINIFS(Tabla135[Probabilidad residual],Tabla135[Id Riesgo],Tabla135[[#This Row],[Id Riesgo]]),"")</f>
        <v>0</v>
      </c>
      <c r="AE1784" s="310">
        <f>IFERROR(_xlfn.MINIFS(Tabla135[Impacto residual],Tabla135[Id Riesgo],Tabla135[[#This Row],[Id Riesgo]]),"")</f>
        <v>0</v>
      </c>
      <c r="AF1784" s="310" t="str" cm="1">
        <f t="array" ref="AF178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84" s="310" t="str" cm="1">
        <f t="array" ref="AG178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84"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85" spans="6:34" ht="15" hidden="1" customHeight="1" x14ac:dyDescent="0.4">
      <c r="F1785" s="290"/>
      <c r="G1785" s="415" t="b">
        <f>_xlfn.XLOOKUP(F1785,Tabla13[Id Riesgo],Tabla13[Registro diligenciado],FALSE,1)</f>
        <v>0</v>
      </c>
      <c r="H1785" s="431" t="str">
        <f>IF(G1785,_xlfn.XLOOKUP(F1785,Tabla6[Id Riesgo],Tabla6[DESCRIPCIÓN DEL RIESGO],FALSE,1),"")</f>
        <v/>
      </c>
      <c r="I1785" s="431" t="e">
        <f>_xlfn.XLOOKUP(Tabla135[[#This Row],[Id Riesgo]],Tabla13[Id Riesgo],Tabla13[Probabilidad])</f>
        <v>#N/A</v>
      </c>
      <c r="J1785" s="431" t="str">
        <f>_xlfn.XLOOKUP(Tabla135[[#This Row],[Id Riesgo]],Tabla13[Id Riesgo],Tabla13[Porcentaje Impacto],"",1)</f>
        <v/>
      </c>
      <c r="K1785" s="311"/>
      <c r="L1785" s="314"/>
      <c r="M1785" s="314"/>
      <c r="N1785" s="314"/>
      <c r="O1785" s="295"/>
      <c r="P1785" s="314"/>
      <c r="Q1785" s="328" t="str">
        <f>_xlfn.TEXTJOIN(" ",TRUE,Tabla135[[#This Row],[Actividad - Acción ¿Qué?
Inicia con verbo]],Tabla135[[#This Row],[Complemento
(Observaciones o desviaciones)]])</f>
        <v/>
      </c>
      <c r="R1785" s="295"/>
      <c r="S1785" s="327" t="str">
        <f>_xlfn.XLOOKUP(Tabla135[[#This Row],[Tipo de control]],Tabla7[Tipo de control],Tabla7[Peso],"",1)</f>
        <v/>
      </c>
      <c r="T1785" s="290" t="str">
        <f>_xlfn.XLOOKUP(Tabla135[[#This Row],[Tipo de control]],Tabla7[Tipo de control],Tabla7[Afectación matriz],"",1)</f>
        <v/>
      </c>
      <c r="U1785" s="295"/>
      <c r="V1785" s="290" t="str">
        <f>_xlfn.XLOOKUP(Tabla135[[#This Row],[Implementación]],Tabla11[Implementación],Tabla11[Peso],"",1)</f>
        <v/>
      </c>
      <c r="W1785" s="295"/>
      <c r="X1785" s="295"/>
      <c r="Y1785" s="295"/>
      <c r="Z1785" s="295"/>
      <c r="AA1785" s="311" t="str">
        <f>IFERROR(Tabla135[[#This Row],[Peso del control]]+Tabla135[[#This Row],[Peso de la implementación]],"")</f>
        <v/>
      </c>
      <c r="AB1785" s="310" t="str" cm="1">
        <f t="array" ref="AB1785">IFERROR(IF(Tabla135[[#This Row],[Registro diligenciado]]=TRUE,_xlfn.IFS(AND(Tabla135[[#This Row],[No. de Control]]=1,Tabla135[[#This Row],[Desplazamiento en la Matriz]]="Probabilidad"),D1785-(D1785*Tabla135[[#This Row],[Valor del control]]),AND(Tabla135[[#This Row],[No. de Control]]&gt;1,Tabla135[[#This Row],[Desplazamiento en la Matriz]]="Probabilidad"),AB1784-(AB1784*Tabla135[[#This Row],[Valor del control]]),AND(Tabla135[[#This Row],[No. de Control]]=1,Tabla135[[#This Row],[Desplazamiento en la Matriz]]="Impacto"),D1785,AND(Tabla135[[#This Row],[No. de Control]]&gt;1,Tabla135[[#This Row],[Desplazamiento en la Matriz]]="Impacto"),AB1784),""),"")</f>
        <v/>
      </c>
      <c r="AC1785" s="310" t="str" cm="1">
        <f t="array" ref="AC1785">IFERROR(IF(Tabla135[[#This Row],[Registro diligenciado]]=TRUE,_xlfn.IFS(AND(Tabla135[[#This Row],[No. de Control]]=1,Tabla135[[#This Row],[Desplazamiento en la Matriz]]="Impacto"),E1785-(E1785*Tabla135[[#This Row],[Valor del control]]),AND(Tabla135[[#This Row],[No. de Control]]&gt;1,Tabla135[[#This Row],[Desplazamiento en la Matriz]]="Impacto"),AC1784-(AC1784*Tabla135[[#This Row],[Valor del control]]),AND(Tabla135[[#This Row],[No. de Control]]=1,Tabla135[[#This Row],[Desplazamiento en la Matriz]]="Probabilidad"),E1785,AND(Tabla135[[#This Row],[No. de Control]]&gt;1,Tabla135[[#This Row],[Desplazamiento en la Matriz]]="Probabilidad"),AC1784),""),"")</f>
        <v/>
      </c>
      <c r="AD1785" s="310">
        <f>IFERROR(_xlfn.MINIFS(Tabla135[Probabilidad residual],Tabla135[Id Riesgo],Tabla135[[#This Row],[Id Riesgo]]),"")</f>
        <v>0</v>
      </c>
      <c r="AE1785" s="310">
        <f>IFERROR(_xlfn.MINIFS(Tabla135[Impacto residual],Tabla135[Id Riesgo],Tabla135[[#This Row],[Id Riesgo]]),"")</f>
        <v>0</v>
      </c>
      <c r="AF1785" s="310" t="str" cm="1">
        <f t="array" ref="AF178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85" s="310" t="str" cm="1">
        <f t="array" ref="AG178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85"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86" spans="6:34" ht="15" hidden="1" customHeight="1" x14ac:dyDescent="0.4">
      <c r="F1786" s="290"/>
      <c r="G1786" s="415" t="b">
        <f>_xlfn.XLOOKUP(F1786,Tabla13[Id Riesgo],Tabla13[Registro diligenciado],FALSE,1)</f>
        <v>0</v>
      </c>
      <c r="H1786" s="431" t="str">
        <f>IF(G1786,_xlfn.XLOOKUP(F1786,Tabla6[Id Riesgo],Tabla6[DESCRIPCIÓN DEL RIESGO],FALSE,1),"")</f>
        <v/>
      </c>
      <c r="I1786" s="431" t="e">
        <f>_xlfn.XLOOKUP(Tabla135[[#This Row],[Id Riesgo]],Tabla13[Id Riesgo],Tabla13[Probabilidad])</f>
        <v>#N/A</v>
      </c>
      <c r="J1786" s="431" t="str">
        <f>_xlfn.XLOOKUP(Tabla135[[#This Row],[Id Riesgo]],Tabla13[Id Riesgo],Tabla13[Porcentaje Impacto],"",1)</f>
        <v/>
      </c>
      <c r="K1786" s="311"/>
      <c r="L1786" s="314"/>
      <c r="M1786" s="314"/>
      <c r="N1786" s="314"/>
      <c r="O1786" s="295"/>
      <c r="P1786" s="314"/>
      <c r="Q1786" s="328" t="str">
        <f>_xlfn.TEXTJOIN(" ",TRUE,Tabla135[[#This Row],[Actividad - Acción ¿Qué?
Inicia con verbo]],Tabla135[[#This Row],[Complemento
(Observaciones o desviaciones)]])</f>
        <v/>
      </c>
      <c r="R1786" s="295"/>
      <c r="S1786" s="327" t="str">
        <f>_xlfn.XLOOKUP(Tabla135[[#This Row],[Tipo de control]],Tabla7[Tipo de control],Tabla7[Peso],"",1)</f>
        <v/>
      </c>
      <c r="T1786" s="290" t="str">
        <f>_xlfn.XLOOKUP(Tabla135[[#This Row],[Tipo de control]],Tabla7[Tipo de control],Tabla7[Afectación matriz],"",1)</f>
        <v/>
      </c>
      <c r="U1786" s="295"/>
      <c r="V1786" s="290" t="str">
        <f>_xlfn.XLOOKUP(Tabla135[[#This Row],[Implementación]],Tabla11[Implementación],Tabla11[Peso],"",1)</f>
        <v/>
      </c>
      <c r="W1786" s="295"/>
      <c r="X1786" s="295"/>
      <c r="Y1786" s="295"/>
      <c r="Z1786" s="295"/>
      <c r="AA1786" s="311" t="str">
        <f>IFERROR(Tabla135[[#This Row],[Peso del control]]+Tabla135[[#This Row],[Peso de la implementación]],"")</f>
        <v/>
      </c>
      <c r="AB1786" s="310" t="str" cm="1">
        <f t="array" ref="AB1786">IFERROR(IF(Tabla135[[#This Row],[Registro diligenciado]]=TRUE,_xlfn.IFS(AND(Tabla135[[#This Row],[No. de Control]]=1,Tabla135[[#This Row],[Desplazamiento en la Matriz]]="Probabilidad"),D1786-(D1786*Tabla135[[#This Row],[Valor del control]]),AND(Tabla135[[#This Row],[No. de Control]]&gt;1,Tabla135[[#This Row],[Desplazamiento en la Matriz]]="Probabilidad"),AB1785-(AB1785*Tabla135[[#This Row],[Valor del control]]),AND(Tabla135[[#This Row],[No. de Control]]=1,Tabla135[[#This Row],[Desplazamiento en la Matriz]]="Impacto"),D1786,AND(Tabla135[[#This Row],[No. de Control]]&gt;1,Tabla135[[#This Row],[Desplazamiento en la Matriz]]="Impacto"),AB1785),""),"")</f>
        <v/>
      </c>
      <c r="AC1786" s="310" t="str" cm="1">
        <f t="array" ref="AC1786">IFERROR(IF(Tabla135[[#This Row],[Registro diligenciado]]=TRUE,_xlfn.IFS(AND(Tabla135[[#This Row],[No. de Control]]=1,Tabla135[[#This Row],[Desplazamiento en la Matriz]]="Impacto"),E1786-(E1786*Tabla135[[#This Row],[Valor del control]]),AND(Tabla135[[#This Row],[No. de Control]]&gt;1,Tabla135[[#This Row],[Desplazamiento en la Matriz]]="Impacto"),AC1785-(AC1785*Tabla135[[#This Row],[Valor del control]]),AND(Tabla135[[#This Row],[No. de Control]]=1,Tabla135[[#This Row],[Desplazamiento en la Matriz]]="Probabilidad"),E1786,AND(Tabla135[[#This Row],[No. de Control]]&gt;1,Tabla135[[#This Row],[Desplazamiento en la Matriz]]="Probabilidad"),AC1785),""),"")</f>
        <v/>
      </c>
      <c r="AD1786" s="310">
        <f>IFERROR(_xlfn.MINIFS(Tabla135[Probabilidad residual],Tabla135[Id Riesgo],Tabla135[[#This Row],[Id Riesgo]]),"")</f>
        <v>0</v>
      </c>
      <c r="AE1786" s="310">
        <f>IFERROR(_xlfn.MINIFS(Tabla135[Impacto residual],Tabla135[Id Riesgo],Tabla135[[#This Row],[Id Riesgo]]),"")</f>
        <v>0</v>
      </c>
      <c r="AF1786" s="310" t="str" cm="1">
        <f t="array" ref="AF178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86" s="310" t="str" cm="1">
        <f t="array" ref="AG178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86"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87" spans="6:34" ht="15" hidden="1" customHeight="1" x14ac:dyDescent="0.4">
      <c r="F1787" s="290"/>
      <c r="G1787" s="415" t="b">
        <f>_xlfn.XLOOKUP(F1787,Tabla13[Id Riesgo],Tabla13[Registro diligenciado],FALSE,1)</f>
        <v>0</v>
      </c>
      <c r="H1787" s="431" t="str">
        <f>IF(G1787,_xlfn.XLOOKUP(F1787,Tabla6[Id Riesgo],Tabla6[DESCRIPCIÓN DEL RIESGO],FALSE,1),"")</f>
        <v/>
      </c>
      <c r="I1787" s="431" t="e">
        <f>_xlfn.XLOOKUP(Tabla135[[#This Row],[Id Riesgo]],Tabla13[Id Riesgo],Tabla13[Probabilidad])</f>
        <v>#N/A</v>
      </c>
      <c r="J1787" s="431" t="str">
        <f>_xlfn.XLOOKUP(Tabla135[[#This Row],[Id Riesgo]],Tabla13[Id Riesgo],Tabla13[Porcentaje Impacto],"",1)</f>
        <v/>
      </c>
      <c r="K1787" s="311"/>
      <c r="L1787" s="314"/>
      <c r="M1787" s="314"/>
      <c r="N1787" s="314"/>
      <c r="O1787" s="295"/>
      <c r="P1787" s="314"/>
      <c r="Q1787" s="328" t="str">
        <f>_xlfn.TEXTJOIN(" ",TRUE,Tabla135[[#This Row],[Actividad - Acción ¿Qué?
Inicia con verbo]],Tabla135[[#This Row],[Complemento
(Observaciones o desviaciones)]])</f>
        <v/>
      </c>
      <c r="R1787" s="295"/>
      <c r="S1787" s="327" t="str">
        <f>_xlfn.XLOOKUP(Tabla135[[#This Row],[Tipo de control]],Tabla7[Tipo de control],Tabla7[Peso],"",1)</f>
        <v/>
      </c>
      <c r="T1787" s="290" t="str">
        <f>_xlfn.XLOOKUP(Tabla135[[#This Row],[Tipo de control]],Tabla7[Tipo de control],Tabla7[Afectación matriz],"",1)</f>
        <v/>
      </c>
      <c r="U1787" s="295"/>
      <c r="V1787" s="290" t="str">
        <f>_xlfn.XLOOKUP(Tabla135[[#This Row],[Implementación]],Tabla11[Implementación],Tabla11[Peso],"",1)</f>
        <v/>
      </c>
      <c r="W1787" s="295"/>
      <c r="X1787" s="295"/>
      <c r="Y1787" s="295"/>
      <c r="Z1787" s="295"/>
      <c r="AA1787" s="311" t="str">
        <f>IFERROR(Tabla135[[#This Row],[Peso del control]]+Tabla135[[#This Row],[Peso de la implementación]],"")</f>
        <v/>
      </c>
      <c r="AB1787" s="310" t="str" cm="1">
        <f t="array" ref="AB1787">IFERROR(IF(Tabla135[[#This Row],[Registro diligenciado]]=TRUE,_xlfn.IFS(AND(Tabla135[[#This Row],[No. de Control]]=1,Tabla135[[#This Row],[Desplazamiento en la Matriz]]="Probabilidad"),D1787-(D1787*Tabla135[[#This Row],[Valor del control]]),AND(Tabla135[[#This Row],[No. de Control]]&gt;1,Tabla135[[#This Row],[Desplazamiento en la Matriz]]="Probabilidad"),AB1786-(AB1786*Tabla135[[#This Row],[Valor del control]]),AND(Tabla135[[#This Row],[No. de Control]]=1,Tabla135[[#This Row],[Desplazamiento en la Matriz]]="Impacto"),D1787,AND(Tabla135[[#This Row],[No. de Control]]&gt;1,Tabla135[[#This Row],[Desplazamiento en la Matriz]]="Impacto"),AB1786),""),"")</f>
        <v/>
      </c>
      <c r="AC1787" s="310" t="str" cm="1">
        <f t="array" ref="AC1787">IFERROR(IF(Tabla135[[#This Row],[Registro diligenciado]]=TRUE,_xlfn.IFS(AND(Tabla135[[#This Row],[No. de Control]]=1,Tabla135[[#This Row],[Desplazamiento en la Matriz]]="Impacto"),E1787-(E1787*Tabla135[[#This Row],[Valor del control]]),AND(Tabla135[[#This Row],[No. de Control]]&gt;1,Tabla135[[#This Row],[Desplazamiento en la Matriz]]="Impacto"),AC1786-(AC1786*Tabla135[[#This Row],[Valor del control]]),AND(Tabla135[[#This Row],[No. de Control]]=1,Tabla135[[#This Row],[Desplazamiento en la Matriz]]="Probabilidad"),E1787,AND(Tabla135[[#This Row],[No. de Control]]&gt;1,Tabla135[[#This Row],[Desplazamiento en la Matriz]]="Probabilidad"),AC1786),""),"")</f>
        <v/>
      </c>
      <c r="AD1787" s="310">
        <f>IFERROR(_xlfn.MINIFS(Tabla135[Probabilidad residual],Tabla135[Id Riesgo],Tabla135[[#This Row],[Id Riesgo]]),"")</f>
        <v>0</v>
      </c>
      <c r="AE1787" s="310">
        <f>IFERROR(_xlfn.MINIFS(Tabla135[Impacto residual],Tabla135[Id Riesgo],Tabla135[[#This Row],[Id Riesgo]]),"")</f>
        <v>0</v>
      </c>
      <c r="AF1787" s="310" t="str" cm="1">
        <f t="array" ref="AF178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87" s="310" t="str" cm="1">
        <f t="array" ref="AG178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87"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88" spans="6:34" ht="15" hidden="1" customHeight="1" x14ac:dyDescent="0.4">
      <c r="F1788" s="290"/>
      <c r="G1788" s="415" t="b">
        <f>_xlfn.XLOOKUP(F1788,Tabla13[Id Riesgo],Tabla13[Registro diligenciado],FALSE,1)</f>
        <v>0</v>
      </c>
      <c r="H1788" s="431" t="str">
        <f>IF(G1788,_xlfn.XLOOKUP(F1788,Tabla6[Id Riesgo],Tabla6[DESCRIPCIÓN DEL RIESGO],FALSE,1),"")</f>
        <v/>
      </c>
      <c r="I1788" s="431" t="e">
        <f>_xlfn.XLOOKUP(Tabla135[[#This Row],[Id Riesgo]],Tabla13[Id Riesgo],Tabla13[Probabilidad])</f>
        <v>#N/A</v>
      </c>
      <c r="J1788" s="431" t="str">
        <f>_xlfn.XLOOKUP(Tabla135[[#This Row],[Id Riesgo]],Tabla13[Id Riesgo],Tabla13[Porcentaje Impacto],"",1)</f>
        <v/>
      </c>
      <c r="K1788" s="311"/>
      <c r="L1788" s="314"/>
      <c r="M1788" s="314"/>
      <c r="N1788" s="314"/>
      <c r="O1788" s="295"/>
      <c r="P1788" s="314"/>
      <c r="Q1788" s="328" t="str">
        <f>_xlfn.TEXTJOIN(" ",TRUE,Tabla135[[#This Row],[Actividad - Acción ¿Qué?
Inicia con verbo]],Tabla135[[#This Row],[Complemento
(Observaciones o desviaciones)]])</f>
        <v/>
      </c>
      <c r="R1788" s="295"/>
      <c r="S1788" s="327" t="str">
        <f>_xlfn.XLOOKUP(Tabla135[[#This Row],[Tipo de control]],Tabla7[Tipo de control],Tabla7[Peso],"",1)</f>
        <v/>
      </c>
      <c r="T1788" s="290" t="str">
        <f>_xlfn.XLOOKUP(Tabla135[[#This Row],[Tipo de control]],Tabla7[Tipo de control],Tabla7[Afectación matriz],"",1)</f>
        <v/>
      </c>
      <c r="U1788" s="295"/>
      <c r="V1788" s="290" t="str">
        <f>_xlfn.XLOOKUP(Tabla135[[#This Row],[Implementación]],Tabla11[Implementación],Tabla11[Peso],"",1)</f>
        <v/>
      </c>
      <c r="W1788" s="295"/>
      <c r="X1788" s="295"/>
      <c r="Y1788" s="295"/>
      <c r="Z1788" s="295"/>
      <c r="AA1788" s="311" t="str">
        <f>IFERROR(Tabla135[[#This Row],[Peso del control]]+Tabla135[[#This Row],[Peso de la implementación]],"")</f>
        <v/>
      </c>
      <c r="AB1788" s="310" t="str" cm="1">
        <f t="array" ref="AB1788">IFERROR(IF(Tabla135[[#This Row],[Registro diligenciado]]=TRUE,_xlfn.IFS(AND(Tabla135[[#This Row],[No. de Control]]=1,Tabla135[[#This Row],[Desplazamiento en la Matriz]]="Probabilidad"),D1788-(D1788*Tabla135[[#This Row],[Valor del control]]),AND(Tabla135[[#This Row],[No. de Control]]&gt;1,Tabla135[[#This Row],[Desplazamiento en la Matriz]]="Probabilidad"),AB1787-(AB1787*Tabla135[[#This Row],[Valor del control]]),AND(Tabla135[[#This Row],[No. de Control]]=1,Tabla135[[#This Row],[Desplazamiento en la Matriz]]="Impacto"),D1788,AND(Tabla135[[#This Row],[No. de Control]]&gt;1,Tabla135[[#This Row],[Desplazamiento en la Matriz]]="Impacto"),AB1787),""),"")</f>
        <v/>
      </c>
      <c r="AC1788" s="310" t="str" cm="1">
        <f t="array" ref="AC1788">IFERROR(IF(Tabla135[[#This Row],[Registro diligenciado]]=TRUE,_xlfn.IFS(AND(Tabla135[[#This Row],[No. de Control]]=1,Tabla135[[#This Row],[Desplazamiento en la Matriz]]="Impacto"),E1788-(E1788*Tabla135[[#This Row],[Valor del control]]),AND(Tabla135[[#This Row],[No. de Control]]&gt;1,Tabla135[[#This Row],[Desplazamiento en la Matriz]]="Impacto"),AC1787-(AC1787*Tabla135[[#This Row],[Valor del control]]),AND(Tabla135[[#This Row],[No. de Control]]=1,Tabla135[[#This Row],[Desplazamiento en la Matriz]]="Probabilidad"),E1788,AND(Tabla135[[#This Row],[No. de Control]]&gt;1,Tabla135[[#This Row],[Desplazamiento en la Matriz]]="Probabilidad"),AC1787),""),"")</f>
        <v/>
      </c>
      <c r="AD1788" s="310">
        <f>IFERROR(_xlfn.MINIFS(Tabla135[Probabilidad residual],Tabla135[Id Riesgo],Tabla135[[#This Row],[Id Riesgo]]),"")</f>
        <v>0</v>
      </c>
      <c r="AE1788" s="310">
        <f>IFERROR(_xlfn.MINIFS(Tabla135[Impacto residual],Tabla135[Id Riesgo],Tabla135[[#This Row],[Id Riesgo]]),"")</f>
        <v>0</v>
      </c>
      <c r="AF1788" s="310" t="str" cm="1">
        <f t="array" ref="AF178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88" s="310" t="str" cm="1">
        <f t="array" ref="AG178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88"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89" spans="6:34" ht="15" hidden="1" customHeight="1" x14ac:dyDescent="0.4">
      <c r="F1789" s="290"/>
      <c r="G1789" s="415" t="b">
        <f>_xlfn.XLOOKUP(F1789,Tabla13[Id Riesgo],Tabla13[Registro diligenciado],FALSE,1)</f>
        <v>0</v>
      </c>
      <c r="H1789" s="431" t="str">
        <f>IF(G1789,_xlfn.XLOOKUP(F1789,Tabla6[Id Riesgo],Tabla6[DESCRIPCIÓN DEL RIESGO],FALSE,1),"")</f>
        <v/>
      </c>
      <c r="I1789" s="431" t="e">
        <f>_xlfn.XLOOKUP(Tabla135[[#This Row],[Id Riesgo]],Tabla13[Id Riesgo],Tabla13[Probabilidad])</f>
        <v>#N/A</v>
      </c>
      <c r="J1789" s="431" t="str">
        <f>_xlfn.XLOOKUP(Tabla135[[#This Row],[Id Riesgo]],Tabla13[Id Riesgo],Tabla13[Porcentaje Impacto],"",1)</f>
        <v/>
      </c>
      <c r="K1789" s="311"/>
      <c r="L1789" s="314"/>
      <c r="M1789" s="314"/>
      <c r="N1789" s="314"/>
      <c r="O1789" s="295"/>
      <c r="P1789" s="314"/>
      <c r="Q1789" s="328" t="str">
        <f>_xlfn.TEXTJOIN(" ",TRUE,Tabla135[[#This Row],[Actividad - Acción ¿Qué?
Inicia con verbo]],Tabla135[[#This Row],[Complemento
(Observaciones o desviaciones)]])</f>
        <v/>
      </c>
      <c r="R1789" s="295"/>
      <c r="S1789" s="327" t="str">
        <f>_xlfn.XLOOKUP(Tabla135[[#This Row],[Tipo de control]],Tabla7[Tipo de control],Tabla7[Peso],"",1)</f>
        <v/>
      </c>
      <c r="T1789" s="290" t="str">
        <f>_xlfn.XLOOKUP(Tabla135[[#This Row],[Tipo de control]],Tabla7[Tipo de control],Tabla7[Afectación matriz],"",1)</f>
        <v/>
      </c>
      <c r="U1789" s="295"/>
      <c r="V1789" s="290" t="str">
        <f>_xlfn.XLOOKUP(Tabla135[[#This Row],[Implementación]],Tabla11[Implementación],Tabla11[Peso],"",1)</f>
        <v/>
      </c>
      <c r="W1789" s="295"/>
      <c r="X1789" s="295"/>
      <c r="Y1789" s="295"/>
      <c r="Z1789" s="295"/>
      <c r="AA1789" s="311" t="str">
        <f>IFERROR(Tabla135[[#This Row],[Peso del control]]+Tabla135[[#This Row],[Peso de la implementación]],"")</f>
        <v/>
      </c>
      <c r="AB1789" s="310" t="str" cm="1">
        <f t="array" ref="AB1789">IFERROR(IF(Tabla135[[#This Row],[Registro diligenciado]]=TRUE,_xlfn.IFS(AND(Tabla135[[#This Row],[No. de Control]]=1,Tabla135[[#This Row],[Desplazamiento en la Matriz]]="Probabilidad"),D1789-(D1789*Tabla135[[#This Row],[Valor del control]]),AND(Tabla135[[#This Row],[No. de Control]]&gt;1,Tabla135[[#This Row],[Desplazamiento en la Matriz]]="Probabilidad"),AB1788-(AB1788*Tabla135[[#This Row],[Valor del control]]),AND(Tabla135[[#This Row],[No. de Control]]=1,Tabla135[[#This Row],[Desplazamiento en la Matriz]]="Impacto"),D1789,AND(Tabla135[[#This Row],[No. de Control]]&gt;1,Tabla135[[#This Row],[Desplazamiento en la Matriz]]="Impacto"),AB1788),""),"")</f>
        <v/>
      </c>
      <c r="AC1789" s="310" t="str" cm="1">
        <f t="array" ref="AC1789">IFERROR(IF(Tabla135[[#This Row],[Registro diligenciado]]=TRUE,_xlfn.IFS(AND(Tabla135[[#This Row],[No. de Control]]=1,Tabla135[[#This Row],[Desplazamiento en la Matriz]]="Impacto"),E1789-(E1789*Tabla135[[#This Row],[Valor del control]]),AND(Tabla135[[#This Row],[No. de Control]]&gt;1,Tabla135[[#This Row],[Desplazamiento en la Matriz]]="Impacto"),AC1788-(AC1788*Tabla135[[#This Row],[Valor del control]]),AND(Tabla135[[#This Row],[No. de Control]]=1,Tabla135[[#This Row],[Desplazamiento en la Matriz]]="Probabilidad"),E1789,AND(Tabla135[[#This Row],[No. de Control]]&gt;1,Tabla135[[#This Row],[Desplazamiento en la Matriz]]="Probabilidad"),AC1788),""),"")</f>
        <v/>
      </c>
      <c r="AD1789" s="310">
        <f>IFERROR(_xlfn.MINIFS(Tabla135[Probabilidad residual],Tabla135[Id Riesgo],Tabla135[[#This Row],[Id Riesgo]]),"")</f>
        <v>0</v>
      </c>
      <c r="AE1789" s="310">
        <f>IFERROR(_xlfn.MINIFS(Tabla135[Impacto residual],Tabla135[Id Riesgo],Tabla135[[#This Row],[Id Riesgo]]),"")</f>
        <v>0</v>
      </c>
      <c r="AF1789" s="310" t="str" cm="1">
        <f t="array" ref="AF178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89" s="310" t="str" cm="1">
        <f t="array" ref="AG178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89"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90" spans="6:34" ht="15" hidden="1" customHeight="1" x14ac:dyDescent="0.4">
      <c r="F1790" s="290"/>
      <c r="G1790" s="415" t="b">
        <f>_xlfn.XLOOKUP(F1790,Tabla13[Id Riesgo],Tabla13[Registro diligenciado],FALSE,1)</f>
        <v>0</v>
      </c>
      <c r="H1790" s="431" t="str">
        <f>IF(G1790,_xlfn.XLOOKUP(F1790,Tabla6[Id Riesgo],Tabla6[DESCRIPCIÓN DEL RIESGO],FALSE,1),"")</f>
        <v/>
      </c>
      <c r="I1790" s="431" t="e">
        <f>_xlfn.XLOOKUP(Tabla135[[#This Row],[Id Riesgo]],Tabla13[Id Riesgo],Tabla13[Probabilidad])</f>
        <v>#N/A</v>
      </c>
      <c r="J1790" s="431" t="str">
        <f>_xlfn.XLOOKUP(Tabla135[[#This Row],[Id Riesgo]],Tabla13[Id Riesgo],Tabla13[Porcentaje Impacto],"",1)</f>
        <v/>
      </c>
      <c r="K1790" s="311"/>
      <c r="L1790" s="314"/>
      <c r="M1790" s="314"/>
      <c r="N1790" s="314"/>
      <c r="O1790" s="295"/>
      <c r="P1790" s="314"/>
      <c r="Q1790" s="328" t="str">
        <f>_xlfn.TEXTJOIN(" ",TRUE,Tabla135[[#This Row],[Actividad - Acción ¿Qué?
Inicia con verbo]],Tabla135[[#This Row],[Complemento
(Observaciones o desviaciones)]])</f>
        <v/>
      </c>
      <c r="R1790" s="295"/>
      <c r="S1790" s="327" t="str">
        <f>_xlfn.XLOOKUP(Tabla135[[#This Row],[Tipo de control]],Tabla7[Tipo de control],Tabla7[Peso],"",1)</f>
        <v/>
      </c>
      <c r="T1790" s="290" t="str">
        <f>_xlfn.XLOOKUP(Tabla135[[#This Row],[Tipo de control]],Tabla7[Tipo de control],Tabla7[Afectación matriz],"",1)</f>
        <v/>
      </c>
      <c r="U1790" s="295"/>
      <c r="V1790" s="290" t="str">
        <f>_xlfn.XLOOKUP(Tabla135[[#This Row],[Implementación]],Tabla11[Implementación],Tabla11[Peso],"",1)</f>
        <v/>
      </c>
      <c r="W1790" s="295"/>
      <c r="X1790" s="295"/>
      <c r="Y1790" s="295"/>
      <c r="Z1790" s="295"/>
      <c r="AA1790" s="311" t="str">
        <f>IFERROR(Tabla135[[#This Row],[Peso del control]]+Tabla135[[#This Row],[Peso de la implementación]],"")</f>
        <v/>
      </c>
      <c r="AB1790" s="310" t="str" cm="1">
        <f t="array" ref="AB1790">IFERROR(IF(Tabla135[[#This Row],[Registro diligenciado]]=TRUE,_xlfn.IFS(AND(Tabla135[[#This Row],[No. de Control]]=1,Tabla135[[#This Row],[Desplazamiento en la Matriz]]="Probabilidad"),D1790-(D1790*Tabla135[[#This Row],[Valor del control]]),AND(Tabla135[[#This Row],[No. de Control]]&gt;1,Tabla135[[#This Row],[Desplazamiento en la Matriz]]="Probabilidad"),AB1789-(AB1789*Tabla135[[#This Row],[Valor del control]]),AND(Tabla135[[#This Row],[No. de Control]]=1,Tabla135[[#This Row],[Desplazamiento en la Matriz]]="Impacto"),D1790,AND(Tabla135[[#This Row],[No. de Control]]&gt;1,Tabla135[[#This Row],[Desplazamiento en la Matriz]]="Impacto"),AB1789),""),"")</f>
        <v/>
      </c>
      <c r="AC1790" s="310" t="str" cm="1">
        <f t="array" ref="AC1790">IFERROR(IF(Tabla135[[#This Row],[Registro diligenciado]]=TRUE,_xlfn.IFS(AND(Tabla135[[#This Row],[No. de Control]]=1,Tabla135[[#This Row],[Desplazamiento en la Matriz]]="Impacto"),E1790-(E1790*Tabla135[[#This Row],[Valor del control]]),AND(Tabla135[[#This Row],[No. de Control]]&gt;1,Tabla135[[#This Row],[Desplazamiento en la Matriz]]="Impacto"),AC1789-(AC1789*Tabla135[[#This Row],[Valor del control]]),AND(Tabla135[[#This Row],[No. de Control]]=1,Tabla135[[#This Row],[Desplazamiento en la Matriz]]="Probabilidad"),E1790,AND(Tabla135[[#This Row],[No. de Control]]&gt;1,Tabla135[[#This Row],[Desplazamiento en la Matriz]]="Probabilidad"),AC1789),""),"")</f>
        <v/>
      </c>
      <c r="AD1790" s="310">
        <f>IFERROR(_xlfn.MINIFS(Tabla135[Probabilidad residual],Tabla135[Id Riesgo],Tabla135[[#This Row],[Id Riesgo]]),"")</f>
        <v>0</v>
      </c>
      <c r="AE1790" s="310">
        <f>IFERROR(_xlfn.MINIFS(Tabla135[Impacto residual],Tabla135[Id Riesgo],Tabla135[[#This Row],[Id Riesgo]]),"")</f>
        <v>0</v>
      </c>
      <c r="AF1790" s="310" t="str" cm="1">
        <f t="array" ref="AF179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90" s="310" t="str" cm="1">
        <f t="array" ref="AG179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90"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91" spans="6:34" ht="15" hidden="1" customHeight="1" x14ac:dyDescent="0.4">
      <c r="F1791" s="290"/>
      <c r="G1791" s="415" t="b">
        <f>_xlfn.XLOOKUP(F1791,Tabla13[Id Riesgo],Tabla13[Registro diligenciado],FALSE,1)</f>
        <v>0</v>
      </c>
      <c r="H1791" s="431" t="str">
        <f>IF(G1791,_xlfn.XLOOKUP(F1791,Tabla6[Id Riesgo],Tabla6[DESCRIPCIÓN DEL RIESGO],FALSE,1),"")</f>
        <v/>
      </c>
      <c r="I1791" s="431" t="e">
        <f>_xlfn.XLOOKUP(Tabla135[[#This Row],[Id Riesgo]],Tabla13[Id Riesgo],Tabla13[Probabilidad])</f>
        <v>#N/A</v>
      </c>
      <c r="J1791" s="431" t="str">
        <f>_xlfn.XLOOKUP(Tabla135[[#This Row],[Id Riesgo]],Tabla13[Id Riesgo],Tabla13[Porcentaje Impacto],"",1)</f>
        <v/>
      </c>
      <c r="K1791" s="311"/>
      <c r="L1791" s="314"/>
      <c r="M1791" s="314"/>
      <c r="N1791" s="314"/>
      <c r="O1791" s="295"/>
      <c r="P1791" s="314"/>
      <c r="Q1791" s="328" t="str">
        <f>_xlfn.TEXTJOIN(" ",TRUE,Tabla135[[#This Row],[Actividad - Acción ¿Qué?
Inicia con verbo]],Tabla135[[#This Row],[Complemento
(Observaciones o desviaciones)]])</f>
        <v/>
      </c>
      <c r="R1791" s="295"/>
      <c r="S1791" s="327" t="str">
        <f>_xlfn.XLOOKUP(Tabla135[[#This Row],[Tipo de control]],Tabla7[Tipo de control],Tabla7[Peso],"",1)</f>
        <v/>
      </c>
      <c r="T1791" s="290" t="str">
        <f>_xlfn.XLOOKUP(Tabla135[[#This Row],[Tipo de control]],Tabla7[Tipo de control],Tabla7[Afectación matriz],"",1)</f>
        <v/>
      </c>
      <c r="U1791" s="295"/>
      <c r="V1791" s="290" t="str">
        <f>_xlfn.XLOOKUP(Tabla135[[#This Row],[Implementación]],Tabla11[Implementación],Tabla11[Peso],"",1)</f>
        <v/>
      </c>
      <c r="W1791" s="295"/>
      <c r="X1791" s="295"/>
      <c r="Y1791" s="295"/>
      <c r="Z1791" s="295"/>
      <c r="AA1791" s="311" t="str">
        <f>IFERROR(Tabla135[[#This Row],[Peso del control]]+Tabla135[[#This Row],[Peso de la implementación]],"")</f>
        <v/>
      </c>
      <c r="AB1791" s="310" t="str" cm="1">
        <f t="array" ref="AB1791">IFERROR(IF(Tabla135[[#This Row],[Registro diligenciado]]=TRUE,_xlfn.IFS(AND(Tabla135[[#This Row],[No. de Control]]=1,Tabla135[[#This Row],[Desplazamiento en la Matriz]]="Probabilidad"),D1791-(D1791*Tabla135[[#This Row],[Valor del control]]),AND(Tabla135[[#This Row],[No. de Control]]&gt;1,Tabla135[[#This Row],[Desplazamiento en la Matriz]]="Probabilidad"),AB1790-(AB1790*Tabla135[[#This Row],[Valor del control]]),AND(Tabla135[[#This Row],[No. de Control]]=1,Tabla135[[#This Row],[Desplazamiento en la Matriz]]="Impacto"),D1791,AND(Tabla135[[#This Row],[No. de Control]]&gt;1,Tabla135[[#This Row],[Desplazamiento en la Matriz]]="Impacto"),AB1790),""),"")</f>
        <v/>
      </c>
      <c r="AC1791" s="310" t="str" cm="1">
        <f t="array" ref="AC1791">IFERROR(IF(Tabla135[[#This Row],[Registro diligenciado]]=TRUE,_xlfn.IFS(AND(Tabla135[[#This Row],[No. de Control]]=1,Tabla135[[#This Row],[Desplazamiento en la Matriz]]="Impacto"),E1791-(E1791*Tabla135[[#This Row],[Valor del control]]),AND(Tabla135[[#This Row],[No. de Control]]&gt;1,Tabla135[[#This Row],[Desplazamiento en la Matriz]]="Impacto"),AC1790-(AC1790*Tabla135[[#This Row],[Valor del control]]),AND(Tabla135[[#This Row],[No. de Control]]=1,Tabla135[[#This Row],[Desplazamiento en la Matriz]]="Probabilidad"),E1791,AND(Tabla135[[#This Row],[No. de Control]]&gt;1,Tabla135[[#This Row],[Desplazamiento en la Matriz]]="Probabilidad"),AC1790),""),"")</f>
        <v/>
      </c>
      <c r="AD1791" s="310">
        <f>IFERROR(_xlfn.MINIFS(Tabla135[Probabilidad residual],Tabla135[Id Riesgo],Tabla135[[#This Row],[Id Riesgo]]),"")</f>
        <v>0</v>
      </c>
      <c r="AE1791" s="310">
        <f>IFERROR(_xlfn.MINIFS(Tabla135[Impacto residual],Tabla135[Id Riesgo],Tabla135[[#This Row],[Id Riesgo]]),"")</f>
        <v>0</v>
      </c>
      <c r="AF1791" s="310" t="str" cm="1">
        <f t="array" ref="AF179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91" s="310" t="str" cm="1">
        <f t="array" ref="AG179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91" s="416"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sheetData>
  <sheetProtection algorithmName="SHA-512" hashValue="C5w6EBy4m3Wv5J0hU+KcoOGOGFTIO/juhLkv4xLRruzc5uGnaBQrxHhjepla1k8B49gC2m4USOTNsT3hx+78kw==" saltValue="0tE+I7txppV2klkAkvY/Ng==" spinCount="100000" sheet="1" autoFilter="0"/>
  <mergeCells count="1456">
    <mergeCell ref="B1:M1"/>
    <mergeCell ref="C1452:C1461"/>
    <mergeCell ref="C1462:C1471"/>
    <mergeCell ref="C1162:C1171"/>
    <mergeCell ref="C1052:C1061"/>
    <mergeCell ref="C1062:C1071"/>
    <mergeCell ref="C1072:C1081"/>
    <mergeCell ref="C1082:C1091"/>
    <mergeCell ref="C1092:C1101"/>
    <mergeCell ref="C1102:C1111"/>
    <mergeCell ref="C1192:C1201"/>
    <mergeCell ref="C1202:C1211"/>
    <mergeCell ref="C1212:C1221"/>
    <mergeCell ref="C1222:C1231"/>
    <mergeCell ref="C1352:C1361"/>
    <mergeCell ref="C1362:C1371"/>
    <mergeCell ref="C1372:C1381"/>
    <mergeCell ref="C1382:C1391"/>
    <mergeCell ref="C1392:C1401"/>
    <mergeCell ref="C1262:C1271"/>
    <mergeCell ref="C1272:C1281"/>
    <mergeCell ref="C1282:C1291"/>
    <mergeCell ref="C1022:C1031"/>
    <mergeCell ref="C1032:C1041"/>
    <mergeCell ref="C1042:C1051"/>
    <mergeCell ref="C932:C941"/>
    <mergeCell ref="C942:C951"/>
    <mergeCell ref="C952:C961"/>
    <mergeCell ref="C962:C971"/>
    <mergeCell ref="C972:C981"/>
    <mergeCell ref="C982:C991"/>
    <mergeCell ref="C1112:C1121"/>
    <mergeCell ref="AJ10:AM10"/>
    <mergeCell ref="AB1:AG2"/>
    <mergeCell ref="AB3:AG3"/>
    <mergeCell ref="C1592:C1601"/>
    <mergeCell ref="C1602:C1611"/>
    <mergeCell ref="C4:K5"/>
    <mergeCell ref="C1532:C1541"/>
    <mergeCell ref="C1542:C1551"/>
    <mergeCell ref="C1552:C1561"/>
    <mergeCell ref="C1562:C1571"/>
    <mergeCell ref="C1572:C1581"/>
    <mergeCell ref="C1582:C1591"/>
    <mergeCell ref="C1472:C1481"/>
    <mergeCell ref="C1482:C1491"/>
    <mergeCell ref="C1492:C1501"/>
    <mergeCell ref="C1502:C1511"/>
    <mergeCell ref="C1512:C1521"/>
    <mergeCell ref="C1522:C1531"/>
    <mergeCell ref="C1412:C1421"/>
    <mergeCell ref="C1422:C1431"/>
    <mergeCell ref="C1432:C1441"/>
    <mergeCell ref="C1442:C1451"/>
    <mergeCell ref="C1402:C1411"/>
    <mergeCell ref="C1292:C1301"/>
    <mergeCell ref="C1302:C1311"/>
    <mergeCell ref="C1312:C1321"/>
    <mergeCell ref="C1322:C1331"/>
    <mergeCell ref="C1332:C1341"/>
    <mergeCell ref="C1342:C1351"/>
    <mergeCell ref="C992:C1001"/>
    <mergeCell ref="C1002:C1011"/>
    <mergeCell ref="C1012:C1021"/>
    <mergeCell ref="C1122:C1131"/>
    <mergeCell ref="C1132:C1141"/>
    <mergeCell ref="C1142:C1151"/>
    <mergeCell ref="C1152:C1161"/>
    <mergeCell ref="C1232:C1241"/>
    <mergeCell ref="C1242:C1251"/>
    <mergeCell ref="C1252:C1261"/>
    <mergeCell ref="C1172:C1181"/>
    <mergeCell ref="C1182:C1191"/>
    <mergeCell ref="C802:C811"/>
    <mergeCell ref="C692:C701"/>
    <mergeCell ref="C702:C711"/>
    <mergeCell ref="C712:C721"/>
    <mergeCell ref="C722:C731"/>
    <mergeCell ref="C732:C741"/>
    <mergeCell ref="C742:C751"/>
    <mergeCell ref="C872:C881"/>
    <mergeCell ref="C882:C891"/>
    <mergeCell ref="C892:C901"/>
    <mergeCell ref="C902:C911"/>
    <mergeCell ref="C912:C921"/>
    <mergeCell ref="C922:C931"/>
    <mergeCell ref="C812:C821"/>
    <mergeCell ref="C822:C831"/>
    <mergeCell ref="C832:C841"/>
    <mergeCell ref="C842:C851"/>
    <mergeCell ref="C852:C861"/>
    <mergeCell ref="C862:C871"/>
    <mergeCell ref="C632:C641"/>
    <mergeCell ref="C642:C651"/>
    <mergeCell ref="C652:C661"/>
    <mergeCell ref="C662:C671"/>
    <mergeCell ref="C672:C681"/>
    <mergeCell ref="C682:C691"/>
    <mergeCell ref="C572:C581"/>
    <mergeCell ref="C582:C591"/>
    <mergeCell ref="C592:C601"/>
    <mergeCell ref="C602:C611"/>
    <mergeCell ref="C612:C621"/>
    <mergeCell ref="C622:C631"/>
    <mergeCell ref="C752:C761"/>
    <mergeCell ref="C762:C771"/>
    <mergeCell ref="C772:C781"/>
    <mergeCell ref="C782:C791"/>
    <mergeCell ref="C792:C801"/>
    <mergeCell ref="C332:C341"/>
    <mergeCell ref="C342:C351"/>
    <mergeCell ref="C352:C361"/>
    <mergeCell ref="C362:C371"/>
    <mergeCell ref="C372:C381"/>
    <mergeCell ref="C382:C391"/>
    <mergeCell ref="C512:C521"/>
    <mergeCell ref="C522:C531"/>
    <mergeCell ref="C532:C541"/>
    <mergeCell ref="C542:C551"/>
    <mergeCell ref="C552:C561"/>
    <mergeCell ref="C562:C571"/>
    <mergeCell ref="C452:C461"/>
    <mergeCell ref="C462:C471"/>
    <mergeCell ref="C472:C481"/>
    <mergeCell ref="C482:C491"/>
    <mergeCell ref="C492:C501"/>
    <mergeCell ref="C502:C511"/>
    <mergeCell ref="A1512:A1521"/>
    <mergeCell ref="B1512:B1521"/>
    <mergeCell ref="C152:C161"/>
    <mergeCell ref="C162:C171"/>
    <mergeCell ref="C172:C181"/>
    <mergeCell ref="C182:C191"/>
    <mergeCell ref="C192:C201"/>
    <mergeCell ref="C202:C211"/>
    <mergeCell ref="C92:C101"/>
    <mergeCell ref="C102:C111"/>
    <mergeCell ref="C112:C121"/>
    <mergeCell ref="C122:C131"/>
    <mergeCell ref="C132:C141"/>
    <mergeCell ref="C142:C151"/>
    <mergeCell ref="C272:C281"/>
    <mergeCell ref="C282:C291"/>
    <mergeCell ref="C292:C301"/>
    <mergeCell ref="C302:C311"/>
    <mergeCell ref="C312:C321"/>
    <mergeCell ref="C322:C331"/>
    <mergeCell ref="C212:C221"/>
    <mergeCell ref="C222:C231"/>
    <mergeCell ref="C232:C241"/>
    <mergeCell ref="C242:C251"/>
    <mergeCell ref="C252:C261"/>
    <mergeCell ref="C262:C271"/>
    <mergeCell ref="C392:C401"/>
    <mergeCell ref="C402:C411"/>
    <mergeCell ref="C412:C421"/>
    <mergeCell ref="C422:C431"/>
    <mergeCell ref="C432:C441"/>
    <mergeCell ref="C442:C451"/>
    <mergeCell ref="A1522:A1531"/>
    <mergeCell ref="B1522:B1531"/>
    <mergeCell ref="A1532:A1541"/>
    <mergeCell ref="B1532:B1541"/>
    <mergeCell ref="A1482:A1491"/>
    <mergeCell ref="B1482:B1491"/>
    <mergeCell ref="A1492:A1501"/>
    <mergeCell ref="B1492:B1501"/>
    <mergeCell ref="A1502:A1511"/>
    <mergeCell ref="B1502:B1511"/>
    <mergeCell ref="A1602:A1611"/>
    <mergeCell ref="B1602:B1611"/>
    <mergeCell ref="C12:C21"/>
    <mergeCell ref="C22:C31"/>
    <mergeCell ref="C32:C41"/>
    <mergeCell ref="C42:C51"/>
    <mergeCell ref="C52:C61"/>
    <mergeCell ref="C62:C71"/>
    <mergeCell ref="C72:C81"/>
    <mergeCell ref="C82:C91"/>
    <mergeCell ref="A1572:A1581"/>
    <mergeCell ref="B1572:B1581"/>
    <mergeCell ref="A1582:A1591"/>
    <mergeCell ref="B1582:B1591"/>
    <mergeCell ref="A1592:A1601"/>
    <mergeCell ref="B1592:B1601"/>
    <mergeCell ref="A1542:A1551"/>
    <mergeCell ref="B1542:B1551"/>
    <mergeCell ref="A1552:A1561"/>
    <mergeCell ref="B1552:B1561"/>
    <mergeCell ref="A1562:A1571"/>
    <mergeCell ref="B1562:B1571"/>
    <mergeCell ref="A1392:A1401"/>
    <mergeCell ref="B1392:B1401"/>
    <mergeCell ref="A1402:A1411"/>
    <mergeCell ref="B1402:B1411"/>
    <mergeCell ref="A1412:A1421"/>
    <mergeCell ref="B1412:B1421"/>
    <mergeCell ref="A1362:A1371"/>
    <mergeCell ref="B1362:B1371"/>
    <mergeCell ref="A1372:A1381"/>
    <mergeCell ref="B1372:B1381"/>
    <mergeCell ref="A1382:A1391"/>
    <mergeCell ref="B1382:B1391"/>
    <mergeCell ref="A1452:A1461"/>
    <mergeCell ref="B1452:B1461"/>
    <mergeCell ref="A1462:A1471"/>
    <mergeCell ref="B1462:B1471"/>
    <mergeCell ref="A1472:A1481"/>
    <mergeCell ref="B1472:B1481"/>
    <mergeCell ref="A1422:A1431"/>
    <mergeCell ref="B1422:B1431"/>
    <mergeCell ref="A1432:A1441"/>
    <mergeCell ref="B1432:B1441"/>
    <mergeCell ref="A1442:A1451"/>
    <mergeCell ref="B1442:B1451"/>
    <mergeCell ref="A1272:A1281"/>
    <mergeCell ref="B1272:B1281"/>
    <mergeCell ref="A1282:A1291"/>
    <mergeCell ref="B1282:B1291"/>
    <mergeCell ref="A1292:A1301"/>
    <mergeCell ref="B1292:B1301"/>
    <mergeCell ref="A1242:A1251"/>
    <mergeCell ref="B1242:B1251"/>
    <mergeCell ref="A1252:A1261"/>
    <mergeCell ref="B1252:B1261"/>
    <mergeCell ref="A1262:A1271"/>
    <mergeCell ref="B1262:B1271"/>
    <mergeCell ref="A1332:A1341"/>
    <mergeCell ref="B1332:B1341"/>
    <mergeCell ref="A1342:A1351"/>
    <mergeCell ref="B1342:B1351"/>
    <mergeCell ref="A1352:A1361"/>
    <mergeCell ref="B1352:B1361"/>
    <mergeCell ref="A1302:A1311"/>
    <mergeCell ref="B1302:B1311"/>
    <mergeCell ref="A1312:A1321"/>
    <mergeCell ref="B1312:B1321"/>
    <mergeCell ref="A1322:A1331"/>
    <mergeCell ref="B1322:B1331"/>
    <mergeCell ref="A1152:A1161"/>
    <mergeCell ref="B1152:B1161"/>
    <mergeCell ref="A1162:A1171"/>
    <mergeCell ref="B1162:B1171"/>
    <mergeCell ref="A1172:A1181"/>
    <mergeCell ref="B1172:B1181"/>
    <mergeCell ref="A1122:A1131"/>
    <mergeCell ref="B1122:B1131"/>
    <mergeCell ref="A1132:A1141"/>
    <mergeCell ref="B1132:B1141"/>
    <mergeCell ref="A1142:A1151"/>
    <mergeCell ref="B1142:B1151"/>
    <mergeCell ref="A1212:A1221"/>
    <mergeCell ref="B1212:B1221"/>
    <mergeCell ref="A1222:A1231"/>
    <mergeCell ref="B1222:B1231"/>
    <mergeCell ref="A1232:A1241"/>
    <mergeCell ref="B1232:B1241"/>
    <mergeCell ref="A1182:A1191"/>
    <mergeCell ref="B1182:B1191"/>
    <mergeCell ref="A1192:A1201"/>
    <mergeCell ref="B1192:B1201"/>
    <mergeCell ref="A1202:A1211"/>
    <mergeCell ref="B1202:B1211"/>
    <mergeCell ref="A1032:A1041"/>
    <mergeCell ref="B1032:B1041"/>
    <mergeCell ref="A1042:A1051"/>
    <mergeCell ref="B1042:B1051"/>
    <mergeCell ref="A1052:A1061"/>
    <mergeCell ref="B1052:B1061"/>
    <mergeCell ref="A1002:A1011"/>
    <mergeCell ref="B1002:B1011"/>
    <mergeCell ref="A1012:A1021"/>
    <mergeCell ref="B1012:B1021"/>
    <mergeCell ref="A1022:A1031"/>
    <mergeCell ref="B1022:B1031"/>
    <mergeCell ref="A1092:A1101"/>
    <mergeCell ref="B1092:B1101"/>
    <mergeCell ref="A1102:A1111"/>
    <mergeCell ref="B1102:B1111"/>
    <mergeCell ref="A1112:A1121"/>
    <mergeCell ref="B1112:B1121"/>
    <mergeCell ref="A1062:A1071"/>
    <mergeCell ref="B1062:B1071"/>
    <mergeCell ref="A1072:A1081"/>
    <mergeCell ref="B1072:B1081"/>
    <mergeCell ref="A1082:A1091"/>
    <mergeCell ref="B1082:B1091"/>
    <mergeCell ref="A912:A921"/>
    <mergeCell ref="B912:B921"/>
    <mergeCell ref="A922:A931"/>
    <mergeCell ref="B922:B931"/>
    <mergeCell ref="A932:A941"/>
    <mergeCell ref="B932:B941"/>
    <mergeCell ref="A882:A891"/>
    <mergeCell ref="B882:B891"/>
    <mergeCell ref="A892:A901"/>
    <mergeCell ref="B892:B901"/>
    <mergeCell ref="A902:A911"/>
    <mergeCell ref="B902:B911"/>
    <mergeCell ref="A972:A981"/>
    <mergeCell ref="B972:B981"/>
    <mergeCell ref="A982:A991"/>
    <mergeCell ref="B982:B991"/>
    <mergeCell ref="A992:A1001"/>
    <mergeCell ref="B992:B1001"/>
    <mergeCell ref="A942:A951"/>
    <mergeCell ref="B942:B951"/>
    <mergeCell ref="A952:A961"/>
    <mergeCell ref="B952:B961"/>
    <mergeCell ref="A962:A971"/>
    <mergeCell ref="B962:B971"/>
    <mergeCell ref="A792:A801"/>
    <mergeCell ref="B792:B801"/>
    <mergeCell ref="A802:A811"/>
    <mergeCell ref="B802:B811"/>
    <mergeCell ref="A812:A821"/>
    <mergeCell ref="B812:B821"/>
    <mergeCell ref="A762:A771"/>
    <mergeCell ref="B762:B771"/>
    <mergeCell ref="A772:A781"/>
    <mergeCell ref="B772:B781"/>
    <mergeCell ref="A782:A791"/>
    <mergeCell ref="B782:B791"/>
    <mergeCell ref="A852:A861"/>
    <mergeCell ref="B852:B861"/>
    <mergeCell ref="A862:A871"/>
    <mergeCell ref="B862:B871"/>
    <mergeCell ref="A872:A881"/>
    <mergeCell ref="B872:B881"/>
    <mergeCell ref="A822:A831"/>
    <mergeCell ref="B822:B831"/>
    <mergeCell ref="A832:A841"/>
    <mergeCell ref="B832:B841"/>
    <mergeCell ref="A842:A851"/>
    <mergeCell ref="B842:B851"/>
    <mergeCell ref="A672:A681"/>
    <mergeCell ref="B672:B681"/>
    <mergeCell ref="A682:A691"/>
    <mergeCell ref="B682:B691"/>
    <mergeCell ref="A692:A701"/>
    <mergeCell ref="B692:B701"/>
    <mergeCell ref="A642:A651"/>
    <mergeCell ref="B642:B651"/>
    <mergeCell ref="A652:A661"/>
    <mergeCell ref="B652:B661"/>
    <mergeCell ref="A662:A671"/>
    <mergeCell ref="B662:B671"/>
    <mergeCell ref="A732:A741"/>
    <mergeCell ref="B732:B741"/>
    <mergeCell ref="A742:A751"/>
    <mergeCell ref="B742:B751"/>
    <mergeCell ref="A752:A761"/>
    <mergeCell ref="B752:B761"/>
    <mergeCell ref="A702:A711"/>
    <mergeCell ref="B702:B711"/>
    <mergeCell ref="A712:A721"/>
    <mergeCell ref="B712:B721"/>
    <mergeCell ref="A722:A731"/>
    <mergeCell ref="B722:B731"/>
    <mergeCell ref="A552:A561"/>
    <mergeCell ref="B552:B561"/>
    <mergeCell ref="A562:A571"/>
    <mergeCell ref="B562:B571"/>
    <mergeCell ref="A572:A581"/>
    <mergeCell ref="B572:B581"/>
    <mergeCell ref="A522:A531"/>
    <mergeCell ref="B522:B531"/>
    <mergeCell ref="A532:A541"/>
    <mergeCell ref="B532:B541"/>
    <mergeCell ref="A542:A551"/>
    <mergeCell ref="B542:B551"/>
    <mergeCell ref="A612:A621"/>
    <mergeCell ref="B612:B621"/>
    <mergeCell ref="A622:A631"/>
    <mergeCell ref="B622:B631"/>
    <mergeCell ref="A632:A641"/>
    <mergeCell ref="B632:B641"/>
    <mergeCell ref="A582:A591"/>
    <mergeCell ref="B582:B591"/>
    <mergeCell ref="A592:A601"/>
    <mergeCell ref="B592:B601"/>
    <mergeCell ref="A602:A611"/>
    <mergeCell ref="B602:B611"/>
    <mergeCell ref="A432:A441"/>
    <mergeCell ref="B432:B441"/>
    <mergeCell ref="A442:A451"/>
    <mergeCell ref="B442:B451"/>
    <mergeCell ref="A452:A461"/>
    <mergeCell ref="B452:B461"/>
    <mergeCell ref="A402:A411"/>
    <mergeCell ref="B402:B411"/>
    <mergeCell ref="A412:A421"/>
    <mergeCell ref="B412:B421"/>
    <mergeCell ref="A422:A431"/>
    <mergeCell ref="B422:B431"/>
    <mergeCell ref="A492:A501"/>
    <mergeCell ref="B492:B501"/>
    <mergeCell ref="A502:A511"/>
    <mergeCell ref="B502:B511"/>
    <mergeCell ref="A512:A521"/>
    <mergeCell ref="B512:B521"/>
    <mergeCell ref="A462:A471"/>
    <mergeCell ref="B462:B471"/>
    <mergeCell ref="A472:A481"/>
    <mergeCell ref="B472:B481"/>
    <mergeCell ref="A482:A491"/>
    <mergeCell ref="B482:B491"/>
    <mergeCell ref="A312:A321"/>
    <mergeCell ref="B312:B321"/>
    <mergeCell ref="A322:A331"/>
    <mergeCell ref="B322:B331"/>
    <mergeCell ref="A332:A341"/>
    <mergeCell ref="B332:B341"/>
    <mergeCell ref="A282:A291"/>
    <mergeCell ref="B282:B291"/>
    <mergeCell ref="A292:A301"/>
    <mergeCell ref="B292:B301"/>
    <mergeCell ref="A302:A311"/>
    <mergeCell ref="B302:B311"/>
    <mergeCell ref="A372:A381"/>
    <mergeCell ref="B372:B381"/>
    <mergeCell ref="A382:A391"/>
    <mergeCell ref="B382:B391"/>
    <mergeCell ref="A392:A401"/>
    <mergeCell ref="B392:B401"/>
    <mergeCell ref="A342:A351"/>
    <mergeCell ref="B342:B351"/>
    <mergeCell ref="A352:A361"/>
    <mergeCell ref="B352:B361"/>
    <mergeCell ref="A362:A371"/>
    <mergeCell ref="B362:B371"/>
    <mergeCell ref="A192:A201"/>
    <mergeCell ref="B192:B201"/>
    <mergeCell ref="A202:A211"/>
    <mergeCell ref="B202:B211"/>
    <mergeCell ref="A212:A221"/>
    <mergeCell ref="B212:B221"/>
    <mergeCell ref="A162:A171"/>
    <mergeCell ref="B162:B171"/>
    <mergeCell ref="A172:A181"/>
    <mergeCell ref="B172:B181"/>
    <mergeCell ref="A182:A191"/>
    <mergeCell ref="B182:B191"/>
    <mergeCell ref="A252:A261"/>
    <mergeCell ref="B252:B261"/>
    <mergeCell ref="A262:A271"/>
    <mergeCell ref="B262:B271"/>
    <mergeCell ref="A272:A281"/>
    <mergeCell ref="B272:B281"/>
    <mergeCell ref="A222:A231"/>
    <mergeCell ref="B222:B231"/>
    <mergeCell ref="A232:A241"/>
    <mergeCell ref="B232:B241"/>
    <mergeCell ref="A242:A251"/>
    <mergeCell ref="B242:B251"/>
    <mergeCell ref="A72:A81"/>
    <mergeCell ref="B72:B81"/>
    <mergeCell ref="A82:A91"/>
    <mergeCell ref="B82:B91"/>
    <mergeCell ref="A92:A101"/>
    <mergeCell ref="B92:B101"/>
    <mergeCell ref="A42:A51"/>
    <mergeCell ref="B42:B51"/>
    <mergeCell ref="A52:A61"/>
    <mergeCell ref="B52:B61"/>
    <mergeCell ref="A62:A71"/>
    <mergeCell ref="B62:B71"/>
    <mergeCell ref="A132:A141"/>
    <mergeCell ref="B132:B141"/>
    <mergeCell ref="A142:A151"/>
    <mergeCell ref="B142:B151"/>
    <mergeCell ref="A152:A161"/>
    <mergeCell ref="B152:B161"/>
    <mergeCell ref="A102:A111"/>
    <mergeCell ref="B102:B111"/>
    <mergeCell ref="A112:A121"/>
    <mergeCell ref="B112:B121"/>
    <mergeCell ref="A122:A131"/>
    <mergeCell ref="B122:B131"/>
    <mergeCell ref="M4:M5"/>
    <mergeCell ref="M6:M8"/>
    <mergeCell ref="AA6:AH8"/>
    <mergeCell ref="O10:Z10"/>
    <mergeCell ref="K10:N10"/>
    <mergeCell ref="A12:A21"/>
    <mergeCell ref="B12:B21"/>
    <mergeCell ref="A22:A31"/>
    <mergeCell ref="B22:B31"/>
    <mergeCell ref="A32:A41"/>
    <mergeCell ref="B32:B41"/>
    <mergeCell ref="AA10:AH10"/>
    <mergeCell ref="A10:C10"/>
    <mergeCell ref="I10:J10"/>
    <mergeCell ref="D10:E10"/>
    <mergeCell ref="D12:D21"/>
    <mergeCell ref="E12:E21"/>
    <mergeCell ref="D22:D31"/>
    <mergeCell ref="E22:E31"/>
    <mergeCell ref="D32:D41"/>
    <mergeCell ref="E32:E41"/>
    <mergeCell ref="F10:H10"/>
    <mergeCell ref="D92:D101"/>
    <mergeCell ref="E92:E101"/>
    <mergeCell ref="D102:D111"/>
    <mergeCell ref="E102:E111"/>
    <mergeCell ref="D112:D121"/>
    <mergeCell ref="E112:E121"/>
    <mergeCell ref="D122:D131"/>
    <mergeCell ref="E122:E131"/>
    <mergeCell ref="D132:D141"/>
    <mergeCell ref="E132:E141"/>
    <mergeCell ref="D42:D51"/>
    <mergeCell ref="E42:E51"/>
    <mergeCell ref="D52:D61"/>
    <mergeCell ref="E52:E61"/>
    <mergeCell ref="D62:D71"/>
    <mergeCell ref="E62:E71"/>
    <mergeCell ref="D72:D81"/>
    <mergeCell ref="E72:E81"/>
    <mergeCell ref="D82:D91"/>
    <mergeCell ref="E82:E91"/>
    <mergeCell ref="D192:D201"/>
    <mergeCell ref="E192:E201"/>
    <mergeCell ref="D202:D211"/>
    <mergeCell ref="E202:E211"/>
    <mergeCell ref="D212:D221"/>
    <mergeCell ref="E212:E221"/>
    <mergeCell ref="D222:D231"/>
    <mergeCell ref="E222:E231"/>
    <mergeCell ref="D232:D241"/>
    <mergeCell ref="E232:E241"/>
    <mergeCell ref="D142:D151"/>
    <mergeCell ref="E142:E151"/>
    <mergeCell ref="D152:D161"/>
    <mergeCell ref="E152:E161"/>
    <mergeCell ref="D162:D171"/>
    <mergeCell ref="E162:E171"/>
    <mergeCell ref="D172:D181"/>
    <mergeCell ref="E172:E181"/>
    <mergeCell ref="D182:D191"/>
    <mergeCell ref="E182:E191"/>
    <mergeCell ref="D292:D301"/>
    <mergeCell ref="E292:E301"/>
    <mergeCell ref="D302:D311"/>
    <mergeCell ref="E302:E311"/>
    <mergeCell ref="D312:D321"/>
    <mergeCell ref="E312:E321"/>
    <mergeCell ref="D322:D331"/>
    <mergeCell ref="E322:E331"/>
    <mergeCell ref="D332:D341"/>
    <mergeCell ref="E332:E341"/>
    <mergeCell ref="D242:D251"/>
    <mergeCell ref="E242:E251"/>
    <mergeCell ref="D252:D261"/>
    <mergeCell ref="E252:E261"/>
    <mergeCell ref="D262:D271"/>
    <mergeCell ref="E262:E271"/>
    <mergeCell ref="D272:D281"/>
    <mergeCell ref="E272:E281"/>
    <mergeCell ref="D282:D291"/>
    <mergeCell ref="E282:E291"/>
    <mergeCell ref="D392:D401"/>
    <mergeCell ref="E392:E401"/>
    <mergeCell ref="D402:D411"/>
    <mergeCell ref="E402:E411"/>
    <mergeCell ref="D412:D421"/>
    <mergeCell ref="E412:E421"/>
    <mergeCell ref="D422:D431"/>
    <mergeCell ref="E422:E431"/>
    <mergeCell ref="D432:D441"/>
    <mergeCell ref="E432:E441"/>
    <mergeCell ref="D342:D351"/>
    <mergeCell ref="E342:E351"/>
    <mergeCell ref="D352:D361"/>
    <mergeCell ref="E352:E361"/>
    <mergeCell ref="D362:D371"/>
    <mergeCell ref="E362:E371"/>
    <mergeCell ref="D372:D381"/>
    <mergeCell ref="E372:E381"/>
    <mergeCell ref="D382:D391"/>
    <mergeCell ref="E382:E391"/>
    <mergeCell ref="D492:D501"/>
    <mergeCell ref="E492:E501"/>
    <mergeCell ref="D502:D511"/>
    <mergeCell ref="E502:E511"/>
    <mergeCell ref="D512:D521"/>
    <mergeCell ref="E512:E521"/>
    <mergeCell ref="D522:D531"/>
    <mergeCell ref="E522:E531"/>
    <mergeCell ref="D532:D541"/>
    <mergeCell ref="E532:E541"/>
    <mergeCell ref="D442:D451"/>
    <mergeCell ref="E442:E451"/>
    <mergeCell ref="D452:D461"/>
    <mergeCell ref="E452:E461"/>
    <mergeCell ref="D462:D471"/>
    <mergeCell ref="E462:E471"/>
    <mergeCell ref="D472:D481"/>
    <mergeCell ref="E472:E481"/>
    <mergeCell ref="D482:D491"/>
    <mergeCell ref="E482:E491"/>
    <mergeCell ref="D592:D601"/>
    <mergeCell ref="E592:E601"/>
    <mergeCell ref="D602:D611"/>
    <mergeCell ref="E602:E611"/>
    <mergeCell ref="D612:D621"/>
    <mergeCell ref="E612:E621"/>
    <mergeCell ref="D622:D631"/>
    <mergeCell ref="E622:E631"/>
    <mergeCell ref="D632:D641"/>
    <mergeCell ref="E632:E641"/>
    <mergeCell ref="D542:D551"/>
    <mergeCell ref="E542:E551"/>
    <mergeCell ref="D552:D561"/>
    <mergeCell ref="E552:E561"/>
    <mergeCell ref="D562:D571"/>
    <mergeCell ref="E562:E571"/>
    <mergeCell ref="D572:D581"/>
    <mergeCell ref="E572:E581"/>
    <mergeCell ref="D582:D591"/>
    <mergeCell ref="E582:E591"/>
    <mergeCell ref="D692:D701"/>
    <mergeCell ref="E692:E701"/>
    <mergeCell ref="D702:D711"/>
    <mergeCell ref="E702:E711"/>
    <mergeCell ref="D712:D721"/>
    <mergeCell ref="E712:E721"/>
    <mergeCell ref="D722:D731"/>
    <mergeCell ref="E722:E731"/>
    <mergeCell ref="D732:D741"/>
    <mergeCell ref="E732:E741"/>
    <mergeCell ref="D642:D651"/>
    <mergeCell ref="E642:E651"/>
    <mergeCell ref="D652:D661"/>
    <mergeCell ref="E652:E661"/>
    <mergeCell ref="D662:D671"/>
    <mergeCell ref="E662:E671"/>
    <mergeCell ref="D672:D681"/>
    <mergeCell ref="E672:E681"/>
    <mergeCell ref="D682:D691"/>
    <mergeCell ref="E682:E691"/>
    <mergeCell ref="D792:D801"/>
    <mergeCell ref="E792:E801"/>
    <mergeCell ref="D802:D811"/>
    <mergeCell ref="E802:E811"/>
    <mergeCell ref="D812:D821"/>
    <mergeCell ref="E812:E821"/>
    <mergeCell ref="D822:D831"/>
    <mergeCell ref="E822:E831"/>
    <mergeCell ref="D832:D841"/>
    <mergeCell ref="E832:E841"/>
    <mergeCell ref="D742:D751"/>
    <mergeCell ref="E742:E751"/>
    <mergeCell ref="D752:D761"/>
    <mergeCell ref="E752:E761"/>
    <mergeCell ref="D762:D771"/>
    <mergeCell ref="E762:E771"/>
    <mergeCell ref="D772:D781"/>
    <mergeCell ref="E772:E781"/>
    <mergeCell ref="D782:D791"/>
    <mergeCell ref="E782:E791"/>
    <mergeCell ref="D892:D901"/>
    <mergeCell ref="E892:E901"/>
    <mergeCell ref="D902:D911"/>
    <mergeCell ref="E902:E911"/>
    <mergeCell ref="D912:D921"/>
    <mergeCell ref="E912:E921"/>
    <mergeCell ref="D922:D931"/>
    <mergeCell ref="E922:E931"/>
    <mergeCell ref="D932:D941"/>
    <mergeCell ref="E932:E941"/>
    <mergeCell ref="D842:D851"/>
    <mergeCell ref="E842:E851"/>
    <mergeCell ref="D852:D861"/>
    <mergeCell ref="E852:E861"/>
    <mergeCell ref="D862:D871"/>
    <mergeCell ref="E862:E871"/>
    <mergeCell ref="D872:D881"/>
    <mergeCell ref="E872:E881"/>
    <mergeCell ref="D882:D891"/>
    <mergeCell ref="E882:E891"/>
    <mergeCell ref="D992:D1001"/>
    <mergeCell ref="E992:E1001"/>
    <mergeCell ref="D1002:D1011"/>
    <mergeCell ref="E1002:E1011"/>
    <mergeCell ref="D1012:D1021"/>
    <mergeCell ref="E1012:E1021"/>
    <mergeCell ref="D1022:D1031"/>
    <mergeCell ref="E1022:E1031"/>
    <mergeCell ref="D1032:D1041"/>
    <mergeCell ref="E1032:E1041"/>
    <mergeCell ref="D942:D951"/>
    <mergeCell ref="E942:E951"/>
    <mergeCell ref="D952:D961"/>
    <mergeCell ref="E952:E961"/>
    <mergeCell ref="D962:D971"/>
    <mergeCell ref="E962:E971"/>
    <mergeCell ref="D972:D981"/>
    <mergeCell ref="E972:E981"/>
    <mergeCell ref="D982:D991"/>
    <mergeCell ref="E982:E991"/>
    <mergeCell ref="D1092:D1101"/>
    <mergeCell ref="E1092:E1101"/>
    <mergeCell ref="D1102:D1111"/>
    <mergeCell ref="E1102:E1111"/>
    <mergeCell ref="D1112:D1121"/>
    <mergeCell ref="E1112:E1121"/>
    <mergeCell ref="D1122:D1131"/>
    <mergeCell ref="E1122:E1131"/>
    <mergeCell ref="D1132:D1141"/>
    <mergeCell ref="E1132:E1141"/>
    <mergeCell ref="D1042:D1051"/>
    <mergeCell ref="E1042:E1051"/>
    <mergeCell ref="D1052:D1061"/>
    <mergeCell ref="E1052:E1061"/>
    <mergeCell ref="D1062:D1071"/>
    <mergeCell ref="E1062:E1071"/>
    <mergeCell ref="D1072:D1081"/>
    <mergeCell ref="E1072:E1081"/>
    <mergeCell ref="D1082:D1091"/>
    <mergeCell ref="E1082:E1091"/>
    <mergeCell ref="D1192:D1201"/>
    <mergeCell ref="E1192:E1201"/>
    <mergeCell ref="D1202:D1211"/>
    <mergeCell ref="E1202:E1211"/>
    <mergeCell ref="D1212:D1221"/>
    <mergeCell ref="E1212:E1221"/>
    <mergeCell ref="D1222:D1231"/>
    <mergeCell ref="E1222:E1231"/>
    <mergeCell ref="D1232:D1241"/>
    <mergeCell ref="E1232:E1241"/>
    <mergeCell ref="D1142:D1151"/>
    <mergeCell ref="E1142:E1151"/>
    <mergeCell ref="D1152:D1161"/>
    <mergeCell ref="E1152:E1161"/>
    <mergeCell ref="D1162:D1171"/>
    <mergeCell ref="E1162:E1171"/>
    <mergeCell ref="D1172:D1181"/>
    <mergeCell ref="E1172:E1181"/>
    <mergeCell ref="D1182:D1191"/>
    <mergeCell ref="E1182:E1191"/>
    <mergeCell ref="D1292:D1301"/>
    <mergeCell ref="E1292:E1301"/>
    <mergeCell ref="D1302:D1311"/>
    <mergeCell ref="E1302:E1311"/>
    <mergeCell ref="D1312:D1321"/>
    <mergeCell ref="E1312:E1321"/>
    <mergeCell ref="D1322:D1331"/>
    <mergeCell ref="E1322:E1331"/>
    <mergeCell ref="D1332:D1341"/>
    <mergeCell ref="E1332:E1341"/>
    <mergeCell ref="D1242:D1251"/>
    <mergeCell ref="E1242:E1251"/>
    <mergeCell ref="D1252:D1261"/>
    <mergeCell ref="E1252:E1261"/>
    <mergeCell ref="D1262:D1271"/>
    <mergeCell ref="E1262:E1271"/>
    <mergeCell ref="D1272:D1281"/>
    <mergeCell ref="E1272:E1281"/>
    <mergeCell ref="D1282:D1291"/>
    <mergeCell ref="E1282:E1291"/>
    <mergeCell ref="D1392:D1401"/>
    <mergeCell ref="E1392:E1401"/>
    <mergeCell ref="D1402:D1411"/>
    <mergeCell ref="E1402:E1411"/>
    <mergeCell ref="D1412:D1421"/>
    <mergeCell ref="E1412:E1421"/>
    <mergeCell ref="D1422:D1431"/>
    <mergeCell ref="E1422:E1431"/>
    <mergeCell ref="D1432:D1441"/>
    <mergeCell ref="E1432:E1441"/>
    <mergeCell ref="D1342:D1351"/>
    <mergeCell ref="E1342:E1351"/>
    <mergeCell ref="D1352:D1361"/>
    <mergeCell ref="E1352:E1361"/>
    <mergeCell ref="D1362:D1371"/>
    <mergeCell ref="E1362:E1371"/>
    <mergeCell ref="D1372:D1381"/>
    <mergeCell ref="E1372:E1381"/>
    <mergeCell ref="D1382:D1391"/>
    <mergeCell ref="E1382:E1391"/>
    <mergeCell ref="AJ102:AJ111"/>
    <mergeCell ref="AK102:AK111"/>
    <mergeCell ref="D1542:D1551"/>
    <mergeCell ref="E1542:E1551"/>
    <mergeCell ref="D1552:D1561"/>
    <mergeCell ref="E1552:E1561"/>
    <mergeCell ref="D1562:D1571"/>
    <mergeCell ref="E1562:E1571"/>
    <mergeCell ref="D1572:D1581"/>
    <mergeCell ref="E1572:E1581"/>
    <mergeCell ref="D1582:D1591"/>
    <mergeCell ref="E1582:E1591"/>
    <mergeCell ref="D1492:D1501"/>
    <mergeCell ref="E1492:E1501"/>
    <mergeCell ref="D1502:D1511"/>
    <mergeCell ref="E1502:E1511"/>
    <mergeCell ref="D1512:D1521"/>
    <mergeCell ref="E1512:E1521"/>
    <mergeCell ref="D1522:D1531"/>
    <mergeCell ref="E1522:E1531"/>
    <mergeCell ref="D1532:D1541"/>
    <mergeCell ref="E1532:E1541"/>
    <mergeCell ref="D1442:D1451"/>
    <mergeCell ref="E1442:E1451"/>
    <mergeCell ref="D1452:D1461"/>
    <mergeCell ref="E1452:E1461"/>
    <mergeCell ref="D1462:D1471"/>
    <mergeCell ref="E1462:E1471"/>
    <mergeCell ref="D1472:D1481"/>
    <mergeCell ref="E1472:E1481"/>
    <mergeCell ref="D1482:D1491"/>
    <mergeCell ref="E1482:E1491"/>
    <mergeCell ref="AJ112:AJ121"/>
    <mergeCell ref="AK112:AK121"/>
    <mergeCell ref="AJ122:AJ131"/>
    <mergeCell ref="AK122:AK131"/>
    <mergeCell ref="AJ132:AJ141"/>
    <mergeCell ref="AK132:AK141"/>
    <mergeCell ref="AJ142:AJ151"/>
    <mergeCell ref="AK142:AK151"/>
    <mergeCell ref="AJ152:AJ161"/>
    <mergeCell ref="AK152:AK161"/>
    <mergeCell ref="D1592:D1601"/>
    <mergeCell ref="E1592:E1601"/>
    <mergeCell ref="D1602:D1611"/>
    <mergeCell ref="E1602:E1611"/>
    <mergeCell ref="AJ12:AJ21"/>
    <mergeCell ref="AK12:AK21"/>
    <mergeCell ref="AJ22:AJ31"/>
    <mergeCell ref="AK22:AK31"/>
    <mergeCell ref="AJ32:AJ41"/>
    <mergeCell ref="AK32:AK41"/>
    <mergeCell ref="AJ42:AJ51"/>
    <mergeCell ref="AK42:AK51"/>
    <mergeCell ref="AJ52:AJ61"/>
    <mergeCell ref="AK52:AK61"/>
    <mergeCell ref="AJ62:AJ71"/>
    <mergeCell ref="AK62:AK71"/>
    <mergeCell ref="AJ72:AJ81"/>
    <mergeCell ref="AK72:AK81"/>
    <mergeCell ref="AJ82:AJ91"/>
    <mergeCell ref="AK82:AK91"/>
    <mergeCell ref="AJ92:AJ101"/>
    <mergeCell ref="AK92:AK101"/>
    <mergeCell ref="AJ212:AJ221"/>
    <mergeCell ref="AK212:AK221"/>
    <mergeCell ref="AJ222:AJ231"/>
    <mergeCell ref="AK222:AK231"/>
    <mergeCell ref="AJ232:AJ241"/>
    <mergeCell ref="AK232:AK241"/>
    <mergeCell ref="AJ242:AJ251"/>
    <mergeCell ref="AK242:AK251"/>
    <mergeCell ref="AJ252:AJ261"/>
    <mergeCell ref="AK252:AK261"/>
    <mergeCell ref="AJ162:AJ171"/>
    <mergeCell ref="AK162:AK171"/>
    <mergeCell ref="AJ172:AJ181"/>
    <mergeCell ref="AK172:AK181"/>
    <mergeCell ref="AJ182:AJ191"/>
    <mergeCell ref="AK182:AK191"/>
    <mergeCell ref="AJ192:AJ201"/>
    <mergeCell ref="AK192:AK201"/>
    <mergeCell ref="AJ202:AJ211"/>
    <mergeCell ref="AK202:AK211"/>
    <mergeCell ref="AJ312:AJ321"/>
    <mergeCell ref="AK312:AK321"/>
    <mergeCell ref="AJ322:AJ331"/>
    <mergeCell ref="AK322:AK331"/>
    <mergeCell ref="AJ332:AJ341"/>
    <mergeCell ref="AK332:AK341"/>
    <mergeCell ref="AJ342:AJ351"/>
    <mergeCell ref="AK342:AK351"/>
    <mergeCell ref="AJ352:AJ361"/>
    <mergeCell ref="AK352:AK361"/>
    <mergeCell ref="AJ262:AJ271"/>
    <mergeCell ref="AK262:AK271"/>
    <mergeCell ref="AJ272:AJ281"/>
    <mergeCell ref="AK272:AK281"/>
    <mergeCell ref="AJ282:AJ291"/>
    <mergeCell ref="AK282:AK291"/>
    <mergeCell ref="AJ292:AJ301"/>
    <mergeCell ref="AK292:AK301"/>
    <mergeCell ref="AJ302:AJ311"/>
    <mergeCell ref="AK302:AK311"/>
    <mergeCell ref="AJ412:AJ421"/>
    <mergeCell ref="AK412:AK421"/>
    <mergeCell ref="AJ422:AJ431"/>
    <mergeCell ref="AK422:AK431"/>
    <mergeCell ref="AJ432:AJ441"/>
    <mergeCell ref="AK432:AK441"/>
    <mergeCell ref="AJ442:AJ451"/>
    <mergeCell ref="AK442:AK451"/>
    <mergeCell ref="AJ452:AJ461"/>
    <mergeCell ref="AK452:AK461"/>
    <mergeCell ref="AJ362:AJ371"/>
    <mergeCell ref="AK362:AK371"/>
    <mergeCell ref="AJ372:AJ381"/>
    <mergeCell ref="AK372:AK381"/>
    <mergeCell ref="AJ382:AJ391"/>
    <mergeCell ref="AK382:AK391"/>
    <mergeCell ref="AJ392:AJ401"/>
    <mergeCell ref="AK392:AK401"/>
    <mergeCell ref="AJ402:AJ411"/>
    <mergeCell ref="AK402:AK411"/>
    <mergeCell ref="AJ512:AJ521"/>
    <mergeCell ref="AK512:AK521"/>
    <mergeCell ref="AJ522:AJ531"/>
    <mergeCell ref="AK522:AK531"/>
    <mergeCell ref="AJ532:AJ541"/>
    <mergeCell ref="AK532:AK541"/>
    <mergeCell ref="AJ542:AJ551"/>
    <mergeCell ref="AK542:AK551"/>
    <mergeCell ref="AJ552:AJ561"/>
    <mergeCell ref="AK552:AK561"/>
    <mergeCell ref="AJ462:AJ471"/>
    <mergeCell ref="AK462:AK471"/>
    <mergeCell ref="AJ472:AJ481"/>
    <mergeCell ref="AK472:AK481"/>
    <mergeCell ref="AJ482:AJ491"/>
    <mergeCell ref="AK482:AK491"/>
    <mergeCell ref="AJ492:AJ501"/>
    <mergeCell ref="AK492:AK501"/>
    <mergeCell ref="AJ502:AJ511"/>
    <mergeCell ref="AK502:AK511"/>
    <mergeCell ref="AJ612:AJ621"/>
    <mergeCell ref="AK612:AK621"/>
    <mergeCell ref="AJ622:AJ631"/>
    <mergeCell ref="AK622:AK631"/>
    <mergeCell ref="AJ632:AJ641"/>
    <mergeCell ref="AK632:AK641"/>
    <mergeCell ref="AJ642:AJ651"/>
    <mergeCell ref="AK642:AK651"/>
    <mergeCell ref="AJ652:AJ661"/>
    <mergeCell ref="AK652:AK661"/>
    <mergeCell ref="AJ562:AJ571"/>
    <mergeCell ref="AK562:AK571"/>
    <mergeCell ref="AJ572:AJ581"/>
    <mergeCell ref="AK572:AK581"/>
    <mergeCell ref="AJ582:AJ591"/>
    <mergeCell ref="AK582:AK591"/>
    <mergeCell ref="AJ592:AJ601"/>
    <mergeCell ref="AK592:AK601"/>
    <mergeCell ref="AJ602:AJ611"/>
    <mergeCell ref="AK602:AK611"/>
    <mergeCell ref="AJ712:AJ721"/>
    <mergeCell ref="AK712:AK721"/>
    <mergeCell ref="AJ722:AJ731"/>
    <mergeCell ref="AK722:AK731"/>
    <mergeCell ref="AJ732:AJ741"/>
    <mergeCell ref="AK732:AK741"/>
    <mergeCell ref="AJ742:AJ751"/>
    <mergeCell ref="AK742:AK751"/>
    <mergeCell ref="AJ752:AJ761"/>
    <mergeCell ref="AK752:AK761"/>
    <mergeCell ref="AJ662:AJ671"/>
    <mergeCell ref="AK662:AK671"/>
    <mergeCell ref="AJ672:AJ681"/>
    <mergeCell ref="AK672:AK681"/>
    <mergeCell ref="AJ682:AJ691"/>
    <mergeCell ref="AK682:AK691"/>
    <mergeCell ref="AJ692:AJ701"/>
    <mergeCell ref="AK692:AK701"/>
    <mergeCell ref="AJ702:AJ711"/>
    <mergeCell ref="AK702:AK711"/>
    <mergeCell ref="AJ812:AJ821"/>
    <mergeCell ref="AK812:AK821"/>
    <mergeCell ref="AJ822:AJ831"/>
    <mergeCell ref="AK822:AK831"/>
    <mergeCell ref="AJ832:AJ841"/>
    <mergeCell ref="AK832:AK841"/>
    <mergeCell ref="AJ842:AJ851"/>
    <mergeCell ref="AK842:AK851"/>
    <mergeCell ref="AJ852:AJ861"/>
    <mergeCell ref="AK852:AK861"/>
    <mergeCell ref="AJ762:AJ771"/>
    <mergeCell ref="AK762:AK771"/>
    <mergeCell ref="AJ772:AJ781"/>
    <mergeCell ref="AK772:AK781"/>
    <mergeCell ref="AJ782:AJ791"/>
    <mergeCell ref="AK782:AK791"/>
    <mergeCell ref="AJ792:AJ801"/>
    <mergeCell ref="AK792:AK801"/>
    <mergeCell ref="AJ802:AJ811"/>
    <mergeCell ref="AK802:AK811"/>
    <mergeCell ref="AJ912:AJ921"/>
    <mergeCell ref="AK912:AK921"/>
    <mergeCell ref="AJ922:AJ931"/>
    <mergeCell ref="AK922:AK931"/>
    <mergeCell ref="AJ932:AJ941"/>
    <mergeCell ref="AK932:AK941"/>
    <mergeCell ref="AJ942:AJ951"/>
    <mergeCell ref="AK942:AK951"/>
    <mergeCell ref="AJ952:AJ961"/>
    <mergeCell ref="AK952:AK961"/>
    <mergeCell ref="AJ862:AJ871"/>
    <mergeCell ref="AK862:AK871"/>
    <mergeCell ref="AJ872:AJ881"/>
    <mergeCell ref="AK872:AK881"/>
    <mergeCell ref="AJ882:AJ891"/>
    <mergeCell ref="AK882:AK891"/>
    <mergeCell ref="AJ892:AJ901"/>
    <mergeCell ref="AK892:AK901"/>
    <mergeCell ref="AJ902:AJ911"/>
    <mergeCell ref="AK902:AK911"/>
    <mergeCell ref="AJ1012:AJ1021"/>
    <mergeCell ref="AK1012:AK1021"/>
    <mergeCell ref="AJ1022:AJ1031"/>
    <mergeCell ref="AK1022:AK1031"/>
    <mergeCell ref="AJ1032:AJ1041"/>
    <mergeCell ref="AK1032:AK1041"/>
    <mergeCell ref="AJ1042:AJ1051"/>
    <mergeCell ref="AK1042:AK1051"/>
    <mergeCell ref="AJ1052:AJ1061"/>
    <mergeCell ref="AK1052:AK1061"/>
    <mergeCell ref="AJ962:AJ971"/>
    <mergeCell ref="AK962:AK971"/>
    <mergeCell ref="AJ972:AJ981"/>
    <mergeCell ref="AK972:AK981"/>
    <mergeCell ref="AJ982:AJ991"/>
    <mergeCell ref="AK982:AK991"/>
    <mergeCell ref="AJ992:AJ1001"/>
    <mergeCell ref="AK992:AK1001"/>
    <mergeCell ref="AJ1002:AJ1011"/>
    <mergeCell ref="AK1002:AK1011"/>
    <mergeCell ref="AJ1112:AJ1121"/>
    <mergeCell ref="AK1112:AK1121"/>
    <mergeCell ref="AJ1122:AJ1131"/>
    <mergeCell ref="AK1122:AK1131"/>
    <mergeCell ref="AJ1132:AJ1141"/>
    <mergeCell ref="AK1132:AK1141"/>
    <mergeCell ref="AJ1142:AJ1151"/>
    <mergeCell ref="AK1142:AK1151"/>
    <mergeCell ref="AJ1152:AJ1161"/>
    <mergeCell ref="AK1152:AK1161"/>
    <mergeCell ref="AJ1062:AJ1071"/>
    <mergeCell ref="AK1062:AK1071"/>
    <mergeCell ref="AJ1072:AJ1081"/>
    <mergeCell ref="AK1072:AK1081"/>
    <mergeCell ref="AJ1082:AJ1091"/>
    <mergeCell ref="AK1082:AK1091"/>
    <mergeCell ref="AJ1092:AJ1101"/>
    <mergeCell ref="AK1092:AK1101"/>
    <mergeCell ref="AJ1102:AJ1111"/>
    <mergeCell ref="AK1102:AK1111"/>
    <mergeCell ref="AJ1212:AJ1221"/>
    <mergeCell ref="AK1212:AK1221"/>
    <mergeCell ref="AJ1222:AJ1231"/>
    <mergeCell ref="AK1222:AK1231"/>
    <mergeCell ref="AJ1232:AJ1241"/>
    <mergeCell ref="AK1232:AK1241"/>
    <mergeCell ref="AJ1242:AJ1251"/>
    <mergeCell ref="AK1242:AK1251"/>
    <mergeCell ref="AJ1252:AJ1261"/>
    <mergeCell ref="AK1252:AK1261"/>
    <mergeCell ref="AJ1162:AJ1171"/>
    <mergeCell ref="AK1162:AK1171"/>
    <mergeCell ref="AJ1172:AJ1181"/>
    <mergeCell ref="AK1172:AK1181"/>
    <mergeCell ref="AJ1182:AJ1191"/>
    <mergeCell ref="AK1182:AK1191"/>
    <mergeCell ref="AJ1192:AJ1201"/>
    <mergeCell ref="AK1192:AK1201"/>
    <mergeCell ref="AJ1202:AJ1211"/>
    <mergeCell ref="AK1202:AK1211"/>
    <mergeCell ref="AJ1432:AJ1441"/>
    <mergeCell ref="AK1432:AK1441"/>
    <mergeCell ref="AJ1442:AJ1451"/>
    <mergeCell ref="AK1442:AK1451"/>
    <mergeCell ref="AJ1452:AJ1461"/>
    <mergeCell ref="AK1452:AK1461"/>
    <mergeCell ref="AJ1362:AJ1371"/>
    <mergeCell ref="AK1362:AK1371"/>
    <mergeCell ref="AJ1372:AJ1381"/>
    <mergeCell ref="AK1372:AK1381"/>
    <mergeCell ref="AJ1382:AJ1391"/>
    <mergeCell ref="AK1382:AK1391"/>
    <mergeCell ref="AK1342:AK1351"/>
    <mergeCell ref="AJ1352:AJ1361"/>
    <mergeCell ref="AK1352:AK1361"/>
    <mergeCell ref="AJ1262:AJ1271"/>
    <mergeCell ref="AK1262:AK1271"/>
    <mergeCell ref="AJ1272:AJ1281"/>
    <mergeCell ref="AK1272:AK1281"/>
    <mergeCell ref="AJ1282:AJ1291"/>
    <mergeCell ref="AK1282:AK1291"/>
    <mergeCell ref="AJ1292:AJ1301"/>
    <mergeCell ref="AK1292:AK1301"/>
    <mergeCell ref="AJ1302:AJ1311"/>
    <mergeCell ref="AK1302:AK1311"/>
    <mergeCell ref="AJ1572:AJ1581"/>
    <mergeCell ref="AK1572:AK1581"/>
    <mergeCell ref="AJ1582:AJ1591"/>
    <mergeCell ref="AK1582:AK1591"/>
    <mergeCell ref="AJ1592:AJ1601"/>
    <mergeCell ref="AK1592:AK1601"/>
    <mergeCell ref="AJ1602:AJ1611"/>
    <mergeCell ref="AK1602:AK1611"/>
    <mergeCell ref="AJ1512:AJ1521"/>
    <mergeCell ref="AK1512:AK1521"/>
    <mergeCell ref="AJ1522:AJ1531"/>
    <mergeCell ref="AK1522:AK1531"/>
    <mergeCell ref="AJ1532:AJ1541"/>
    <mergeCell ref="AK1532:AK1541"/>
    <mergeCell ref="AJ1542:AJ1551"/>
    <mergeCell ref="AK1542:AK1551"/>
    <mergeCell ref="AJ1552:AJ1561"/>
    <mergeCell ref="AK1552:AK1561"/>
    <mergeCell ref="B3:O3"/>
    <mergeCell ref="AL12:AL21"/>
    <mergeCell ref="AJ1562:AJ1571"/>
    <mergeCell ref="AK1562:AK1571"/>
    <mergeCell ref="AJ1462:AJ1471"/>
    <mergeCell ref="AK1462:AK1471"/>
    <mergeCell ref="AJ1472:AJ1481"/>
    <mergeCell ref="AK1472:AK1481"/>
    <mergeCell ref="AJ1482:AJ1491"/>
    <mergeCell ref="AK1482:AK1491"/>
    <mergeCell ref="AJ1492:AJ1501"/>
    <mergeCell ref="AK1492:AK1501"/>
    <mergeCell ref="AJ1502:AJ1511"/>
    <mergeCell ref="AK1502:AK1511"/>
    <mergeCell ref="AJ1412:AJ1421"/>
    <mergeCell ref="AK1412:AK1421"/>
    <mergeCell ref="AJ1422:AJ1431"/>
    <mergeCell ref="AK1422:AK1431"/>
    <mergeCell ref="AL112:AL121"/>
    <mergeCell ref="AJ1392:AJ1401"/>
    <mergeCell ref="AK1392:AK1401"/>
    <mergeCell ref="AJ1402:AJ1411"/>
    <mergeCell ref="AK1402:AK1411"/>
    <mergeCell ref="AJ1312:AJ1321"/>
    <mergeCell ref="AK1312:AK1321"/>
    <mergeCell ref="AJ1322:AJ1331"/>
    <mergeCell ref="AK1322:AK1331"/>
    <mergeCell ref="AJ1332:AJ1341"/>
    <mergeCell ref="AK1332:AK1341"/>
    <mergeCell ref="AJ1342:AJ1351"/>
    <mergeCell ref="AL62:AL71"/>
    <mergeCell ref="AL212:AL221"/>
    <mergeCell ref="AM122:AM131"/>
    <mergeCell ref="AL132:AL141"/>
    <mergeCell ref="AM132:AM141"/>
    <mergeCell ref="AL142:AL151"/>
    <mergeCell ref="AM142:AM151"/>
    <mergeCell ref="AL152:AL161"/>
    <mergeCell ref="AM152:AM161"/>
    <mergeCell ref="AM62:AM71"/>
    <mergeCell ref="AL72:AL81"/>
    <mergeCell ref="AM72:AM81"/>
    <mergeCell ref="AL82:AL91"/>
    <mergeCell ref="AM82:AM91"/>
    <mergeCell ref="AL92:AL101"/>
    <mergeCell ref="AM92:AM101"/>
    <mergeCell ref="AL102:AL111"/>
    <mergeCell ref="AM102:AM111"/>
    <mergeCell ref="AM12:AM21"/>
    <mergeCell ref="AL22:AL31"/>
    <mergeCell ref="AM22:AM31"/>
    <mergeCell ref="AL32:AL41"/>
    <mergeCell ref="AM32:AM41"/>
    <mergeCell ref="AL42:AL51"/>
    <mergeCell ref="AM42:AM51"/>
    <mergeCell ref="AL52:AL61"/>
    <mergeCell ref="AM52:AM61"/>
    <mergeCell ref="AM112:AM121"/>
    <mergeCell ref="AL122:AL131"/>
    <mergeCell ref="AM212:AM221"/>
    <mergeCell ref="AL222:AL231"/>
    <mergeCell ref="AM222:AM231"/>
    <mergeCell ref="AL232:AL241"/>
    <mergeCell ref="AM232:AM241"/>
    <mergeCell ref="AL242:AL251"/>
    <mergeCell ref="AM242:AM251"/>
    <mergeCell ref="AL252:AL261"/>
    <mergeCell ref="AM252:AM261"/>
    <mergeCell ref="AL162:AL171"/>
    <mergeCell ref="AM162:AM171"/>
    <mergeCell ref="AL172:AL181"/>
    <mergeCell ref="AM172:AM181"/>
    <mergeCell ref="AL182:AL191"/>
    <mergeCell ref="AM182:AM191"/>
    <mergeCell ref="AL192:AL201"/>
    <mergeCell ref="AM192:AM201"/>
    <mergeCell ref="AL202:AL211"/>
    <mergeCell ref="AM202:AM211"/>
    <mergeCell ref="AL312:AL321"/>
    <mergeCell ref="AM312:AM321"/>
    <mergeCell ref="AL322:AL331"/>
    <mergeCell ref="AM322:AM331"/>
    <mergeCell ref="AL332:AL341"/>
    <mergeCell ref="AM332:AM341"/>
    <mergeCell ref="AL342:AL351"/>
    <mergeCell ref="AM342:AM351"/>
    <mergeCell ref="AL352:AL361"/>
    <mergeCell ref="AM352:AM361"/>
    <mergeCell ref="AL262:AL271"/>
    <mergeCell ref="AM262:AM271"/>
    <mergeCell ref="AL272:AL281"/>
    <mergeCell ref="AM272:AM281"/>
    <mergeCell ref="AL282:AL291"/>
    <mergeCell ref="AM282:AM291"/>
    <mergeCell ref="AL292:AL301"/>
    <mergeCell ref="AM292:AM301"/>
    <mergeCell ref="AL302:AL311"/>
    <mergeCell ref="AM302:AM311"/>
    <mergeCell ref="AL412:AL421"/>
    <mergeCell ref="AM412:AM421"/>
    <mergeCell ref="AL422:AL431"/>
    <mergeCell ref="AM422:AM431"/>
    <mergeCell ref="AL432:AL441"/>
    <mergeCell ref="AM432:AM441"/>
    <mergeCell ref="AL442:AL451"/>
    <mergeCell ref="AM442:AM451"/>
    <mergeCell ref="AL452:AL461"/>
    <mergeCell ref="AM452:AM461"/>
    <mergeCell ref="AL362:AL371"/>
    <mergeCell ref="AM362:AM371"/>
    <mergeCell ref="AL372:AL381"/>
    <mergeCell ref="AM372:AM381"/>
    <mergeCell ref="AL382:AL391"/>
    <mergeCell ref="AM382:AM391"/>
    <mergeCell ref="AL392:AL401"/>
    <mergeCell ref="AM392:AM401"/>
    <mergeCell ref="AL402:AL411"/>
    <mergeCell ref="AM402:AM411"/>
    <mergeCell ref="AL512:AL521"/>
    <mergeCell ref="AM512:AM521"/>
    <mergeCell ref="AL522:AL531"/>
    <mergeCell ref="AM522:AM531"/>
    <mergeCell ref="AL532:AL541"/>
    <mergeCell ref="AM532:AM541"/>
    <mergeCell ref="AL542:AL551"/>
    <mergeCell ref="AM542:AM551"/>
    <mergeCell ref="AL552:AL561"/>
    <mergeCell ref="AM552:AM561"/>
    <mergeCell ref="AL462:AL471"/>
    <mergeCell ref="AM462:AM471"/>
    <mergeCell ref="AL472:AL481"/>
    <mergeCell ref="AM472:AM481"/>
    <mergeCell ref="AL482:AL491"/>
    <mergeCell ref="AM482:AM491"/>
    <mergeCell ref="AL492:AL501"/>
    <mergeCell ref="AM492:AM501"/>
    <mergeCell ref="AL502:AL511"/>
    <mergeCell ref="AM502:AM511"/>
    <mergeCell ref="AL612:AL621"/>
    <mergeCell ref="AM612:AM621"/>
    <mergeCell ref="AL622:AL631"/>
    <mergeCell ref="AM622:AM631"/>
    <mergeCell ref="AL632:AL641"/>
    <mergeCell ref="AM632:AM641"/>
    <mergeCell ref="AL642:AL651"/>
    <mergeCell ref="AM642:AM651"/>
    <mergeCell ref="AL652:AL661"/>
    <mergeCell ref="AM652:AM661"/>
    <mergeCell ref="AL562:AL571"/>
    <mergeCell ref="AM562:AM571"/>
    <mergeCell ref="AL572:AL581"/>
    <mergeCell ref="AM572:AM581"/>
    <mergeCell ref="AL582:AL591"/>
    <mergeCell ref="AM582:AM591"/>
    <mergeCell ref="AL592:AL601"/>
    <mergeCell ref="AM592:AM601"/>
    <mergeCell ref="AL602:AL611"/>
    <mergeCell ref="AM602:AM611"/>
    <mergeCell ref="AL712:AL721"/>
    <mergeCell ref="AM712:AM721"/>
    <mergeCell ref="AL722:AL731"/>
    <mergeCell ref="AM722:AM731"/>
    <mergeCell ref="AL732:AL741"/>
    <mergeCell ref="AM732:AM741"/>
    <mergeCell ref="AL742:AL751"/>
    <mergeCell ref="AM742:AM751"/>
    <mergeCell ref="AL752:AL761"/>
    <mergeCell ref="AM752:AM761"/>
    <mergeCell ref="AL662:AL671"/>
    <mergeCell ref="AM662:AM671"/>
    <mergeCell ref="AL672:AL681"/>
    <mergeCell ref="AM672:AM681"/>
    <mergeCell ref="AL682:AL691"/>
    <mergeCell ref="AM682:AM691"/>
    <mergeCell ref="AL692:AL701"/>
    <mergeCell ref="AM692:AM701"/>
    <mergeCell ref="AL702:AL711"/>
    <mergeCell ref="AM702:AM711"/>
    <mergeCell ref="AL812:AL821"/>
    <mergeCell ref="AM812:AM821"/>
    <mergeCell ref="AL822:AL831"/>
    <mergeCell ref="AM822:AM831"/>
    <mergeCell ref="AL832:AL841"/>
    <mergeCell ref="AM832:AM841"/>
    <mergeCell ref="AL842:AL851"/>
    <mergeCell ref="AM842:AM851"/>
    <mergeCell ref="AL852:AL861"/>
    <mergeCell ref="AM852:AM861"/>
    <mergeCell ref="AL762:AL771"/>
    <mergeCell ref="AM762:AM771"/>
    <mergeCell ref="AL772:AL781"/>
    <mergeCell ref="AM772:AM781"/>
    <mergeCell ref="AL782:AL791"/>
    <mergeCell ref="AM782:AM791"/>
    <mergeCell ref="AL792:AL801"/>
    <mergeCell ref="AM792:AM801"/>
    <mergeCell ref="AL802:AL811"/>
    <mergeCell ref="AM802:AM811"/>
    <mergeCell ref="AL912:AL921"/>
    <mergeCell ref="AM912:AM921"/>
    <mergeCell ref="AL922:AL931"/>
    <mergeCell ref="AM922:AM931"/>
    <mergeCell ref="AL932:AL941"/>
    <mergeCell ref="AM932:AM941"/>
    <mergeCell ref="AL942:AL951"/>
    <mergeCell ref="AM942:AM951"/>
    <mergeCell ref="AL952:AL961"/>
    <mergeCell ref="AM952:AM961"/>
    <mergeCell ref="AL862:AL871"/>
    <mergeCell ref="AM862:AM871"/>
    <mergeCell ref="AL872:AL881"/>
    <mergeCell ref="AM872:AM881"/>
    <mergeCell ref="AL882:AL891"/>
    <mergeCell ref="AM882:AM891"/>
    <mergeCell ref="AL892:AL901"/>
    <mergeCell ref="AM892:AM901"/>
    <mergeCell ref="AL902:AL911"/>
    <mergeCell ref="AM902:AM911"/>
    <mergeCell ref="AL1012:AL1021"/>
    <mergeCell ref="AM1012:AM1021"/>
    <mergeCell ref="AL1022:AL1031"/>
    <mergeCell ref="AM1022:AM1031"/>
    <mergeCell ref="AL1032:AL1041"/>
    <mergeCell ref="AM1032:AM1041"/>
    <mergeCell ref="AL1042:AL1051"/>
    <mergeCell ref="AM1042:AM1051"/>
    <mergeCell ref="AL1052:AL1061"/>
    <mergeCell ref="AM1052:AM1061"/>
    <mergeCell ref="AL962:AL971"/>
    <mergeCell ref="AM962:AM971"/>
    <mergeCell ref="AL972:AL981"/>
    <mergeCell ref="AM972:AM981"/>
    <mergeCell ref="AL982:AL991"/>
    <mergeCell ref="AM982:AM991"/>
    <mergeCell ref="AL992:AL1001"/>
    <mergeCell ref="AM992:AM1001"/>
    <mergeCell ref="AL1002:AL1011"/>
    <mergeCell ref="AM1002:AM1011"/>
    <mergeCell ref="AL1112:AL1121"/>
    <mergeCell ref="AM1112:AM1121"/>
    <mergeCell ref="AL1122:AL1131"/>
    <mergeCell ref="AM1122:AM1131"/>
    <mergeCell ref="AL1132:AL1141"/>
    <mergeCell ref="AM1132:AM1141"/>
    <mergeCell ref="AL1142:AL1151"/>
    <mergeCell ref="AM1142:AM1151"/>
    <mergeCell ref="AL1152:AL1161"/>
    <mergeCell ref="AM1152:AM1161"/>
    <mergeCell ref="AL1062:AL1071"/>
    <mergeCell ref="AM1062:AM1071"/>
    <mergeCell ref="AL1072:AL1081"/>
    <mergeCell ref="AM1072:AM1081"/>
    <mergeCell ref="AL1082:AL1091"/>
    <mergeCell ref="AM1082:AM1091"/>
    <mergeCell ref="AL1092:AL1101"/>
    <mergeCell ref="AM1092:AM1101"/>
    <mergeCell ref="AL1102:AL1111"/>
    <mergeCell ref="AM1102:AM1111"/>
    <mergeCell ref="AL1212:AL1221"/>
    <mergeCell ref="AM1212:AM1221"/>
    <mergeCell ref="AL1222:AL1231"/>
    <mergeCell ref="AM1222:AM1231"/>
    <mergeCell ref="AL1232:AL1241"/>
    <mergeCell ref="AM1232:AM1241"/>
    <mergeCell ref="AL1242:AL1251"/>
    <mergeCell ref="AM1242:AM1251"/>
    <mergeCell ref="AL1252:AL1261"/>
    <mergeCell ref="AM1252:AM1261"/>
    <mergeCell ref="AL1162:AL1171"/>
    <mergeCell ref="AM1162:AM1171"/>
    <mergeCell ref="AL1172:AL1181"/>
    <mergeCell ref="AM1172:AM1181"/>
    <mergeCell ref="AL1182:AL1191"/>
    <mergeCell ref="AM1182:AM1191"/>
    <mergeCell ref="AL1192:AL1201"/>
    <mergeCell ref="AM1192:AM1201"/>
    <mergeCell ref="AL1202:AL1211"/>
    <mergeCell ref="AM1202:AM1211"/>
    <mergeCell ref="AL1312:AL1321"/>
    <mergeCell ref="AM1312:AM1321"/>
    <mergeCell ref="AL1322:AL1331"/>
    <mergeCell ref="AM1322:AM1331"/>
    <mergeCell ref="AL1332:AL1341"/>
    <mergeCell ref="AM1332:AM1341"/>
    <mergeCell ref="AL1342:AL1351"/>
    <mergeCell ref="AM1342:AM1351"/>
    <mergeCell ref="AL1352:AL1361"/>
    <mergeCell ref="AM1352:AM1361"/>
    <mergeCell ref="AL1262:AL1271"/>
    <mergeCell ref="AM1262:AM1271"/>
    <mergeCell ref="AL1272:AL1281"/>
    <mergeCell ref="AM1272:AM1281"/>
    <mergeCell ref="AL1282:AL1291"/>
    <mergeCell ref="AM1282:AM1291"/>
    <mergeCell ref="AL1292:AL1301"/>
    <mergeCell ref="AM1292:AM1301"/>
    <mergeCell ref="AL1302:AL1311"/>
    <mergeCell ref="AM1302:AM1311"/>
    <mergeCell ref="AM1462:AM1471"/>
    <mergeCell ref="AL1472:AL1481"/>
    <mergeCell ref="AM1472:AM1481"/>
    <mergeCell ref="AL1482:AL1491"/>
    <mergeCell ref="AM1482:AM1491"/>
    <mergeCell ref="AL1492:AL1501"/>
    <mergeCell ref="AM1492:AM1501"/>
    <mergeCell ref="AL1502:AL1511"/>
    <mergeCell ref="AL1362:AL1371"/>
    <mergeCell ref="AM1362:AM1371"/>
    <mergeCell ref="AL1372:AL1381"/>
    <mergeCell ref="AM1372:AM1381"/>
    <mergeCell ref="AL1382:AL1391"/>
    <mergeCell ref="AM1382:AM1391"/>
    <mergeCell ref="AL1392:AL1401"/>
    <mergeCell ref="AM1392:AM1401"/>
    <mergeCell ref="AL1402:AL1411"/>
    <mergeCell ref="AM1402:AM1411"/>
    <mergeCell ref="AM1502:AM1511"/>
    <mergeCell ref="AL1412:AL1421"/>
    <mergeCell ref="AM1412:AM1421"/>
    <mergeCell ref="AL1422:AL1431"/>
    <mergeCell ref="AM1422:AM1431"/>
    <mergeCell ref="AL1432:AL1441"/>
    <mergeCell ref="AM1432:AM1441"/>
    <mergeCell ref="AL1442:AL1451"/>
    <mergeCell ref="AM1442:AM1451"/>
    <mergeCell ref="AL1452:AL1461"/>
    <mergeCell ref="AM1452:AM1461"/>
    <mergeCell ref="AL1462:AL1471"/>
    <mergeCell ref="AL1562:AL1571"/>
    <mergeCell ref="AM1562:AM1571"/>
    <mergeCell ref="AL1572:AL1581"/>
    <mergeCell ref="AM1572:AM1581"/>
    <mergeCell ref="AL1582:AL1591"/>
    <mergeCell ref="AM1582:AM1591"/>
    <mergeCell ref="AL1592:AL1601"/>
    <mergeCell ref="AM1592:AM1601"/>
    <mergeCell ref="AL1602:AL1611"/>
    <mergeCell ref="AM1602:AM1611"/>
    <mergeCell ref="AL1512:AL1521"/>
    <mergeCell ref="AM1512:AM1521"/>
    <mergeCell ref="AL1522:AL1531"/>
    <mergeCell ref="AM1522:AM1531"/>
    <mergeCell ref="AL1532:AL1541"/>
    <mergeCell ref="AM1532:AM1541"/>
    <mergeCell ref="AL1542:AL1551"/>
    <mergeCell ref="AM1542:AM1551"/>
    <mergeCell ref="AL1552:AL1561"/>
    <mergeCell ref="AM1552:AM1561"/>
  </mergeCells>
  <phoneticPr fontId="12" type="noConversion"/>
  <dataValidations count="7">
    <dataValidation type="list" allowBlank="1" showInputMessage="1" showErrorMessage="1" sqref="M12:M1791" xr:uid="{FC31F9A9-B534-4DA2-868A-D1EF186CEFEC}">
      <formula1>Cargos</formula1>
    </dataValidation>
    <dataValidation type="list" allowBlank="1" showInputMessage="1" showErrorMessage="1" sqref="N13:N1611" xr:uid="{6B38EA5E-F148-4F6C-A419-BA100D5FC5BB}">
      <formula1>Aplicativo</formula1>
    </dataValidation>
    <dataValidation type="list" allowBlank="1" showInputMessage="1" showErrorMessage="1" sqref="W12:W1791" xr:uid="{F1C8C84A-2E61-4179-AE94-EECDD97EA22C}">
      <formula1>Documentación</formula1>
    </dataValidation>
    <dataValidation type="list" allowBlank="1" showInputMessage="1" showErrorMessage="1" sqref="X12:X1791" xr:uid="{52C9E2DB-CFB8-4122-9ACB-6857161D94F2}">
      <formula1>Frecuencia</formula1>
    </dataValidation>
    <dataValidation type="list" allowBlank="1" showInputMessage="1" showErrorMessage="1" sqref="Y12:Y1791" xr:uid="{B9065B87-0E7E-4C19-AB28-0B5A578CB9B4}">
      <formula1>Evidencia</formula1>
    </dataValidation>
    <dataValidation type="list" allowBlank="1" showInputMessage="1" showErrorMessage="1" sqref="Z12:Z1791" xr:uid="{9A39F256-F478-4F01-B409-1EC1D95E6E6F}">
      <formula1>Fuente</formula1>
    </dataValidation>
    <dataValidation type="list" errorStyle="warning" allowBlank="1" showInputMessage="1" showErrorMessage="1" errorTitle="Aplicativos PETI" error="Seleccione un aplicativo de la lista" sqref="N12" xr:uid="{68DE92A5-773D-4346-818C-5BB7E16E8A29}">
      <formula1>Aplicativo</formula1>
    </dataValidation>
  </dataValidations>
  <pageMargins left="0.70866141732283472" right="0.70866141732283472" top="0.74803149606299213" bottom="0.74803149606299213" header="0.31496062992125984" footer="0.31496062992125984"/>
  <pageSetup scale="24" fitToHeight="0" orientation="landscape" r:id="rId1"/>
  <headerFooter>
    <oddFooter>&amp;L&amp;F&amp;R&amp;A</oddFooter>
  </headerFooter>
  <drawing r:id="rId2"/>
  <tableParts count="1">
    <tablePart r:id="rId3"/>
  </tableParts>
  <extLst>
    <ext xmlns:x14="http://schemas.microsoft.com/office/spreadsheetml/2009/9/main" uri="{CCE6A557-97BC-4b89-ADB6-D9C93CAAB3DF}">
      <x14:dataValidations xmlns:xm="http://schemas.microsoft.com/office/excel/2006/main" count="4">
        <x14:dataValidation type="list" allowBlank="1" showInputMessage="1" showErrorMessage="1" xr:uid="{9F319D1B-016D-41C2-813E-C8FFAB16CDD4}">
          <x14:formula1>
            <xm:f>CONFIGURACIÓN!$AI$6:$AI$41</xm:f>
          </x14:formula1>
          <xm:sqref>L12:L1791</xm:sqref>
        </x14:dataValidation>
        <x14:dataValidation type="list" allowBlank="1" showInputMessage="1" showErrorMessage="1" xr:uid="{42F0325C-5E86-4D3A-87D7-9356EDAA98F0}">
          <x14:formula1>
            <xm:f>CONFIGURACIÓN!$AX$6:$AX$8</xm:f>
          </x14:formula1>
          <xm:sqref>R12:R1791</xm:sqref>
        </x14:dataValidation>
        <x14:dataValidation type="list" allowBlank="1" showInputMessage="1" showErrorMessage="1" xr:uid="{C108F173-BF05-4839-B575-56D87C18FA1B}">
          <x14:formula1>
            <xm:f>CONFIGURACIÓN!$G$6:$G$8</xm:f>
          </x14:formula1>
          <xm:sqref>AA6:AG6</xm:sqref>
        </x14:dataValidation>
        <x14:dataValidation type="list" allowBlank="1" showInputMessage="1" showErrorMessage="1" xr:uid="{0D0E1A84-C6ED-4287-A6F8-0AD657863D83}">
          <x14:formula1>
            <xm:f>CONFIGURACIÓN!$BB$6:$BB$7</xm:f>
          </x14:formula1>
          <xm:sqref>U12:U1791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11EF95-5764-4AB8-AB27-A3B0ED0B91EE}">
  <sheetPr codeName="Hoja7">
    <pageSetUpPr fitToPage="1"/>
  </sheetPr>
  <dimension ref="A1:K18"/>
  <sheetViews>
    <sheetView showGridLines="0" showRowColHeaders="0" zoomScaleNormal="100" workbookViewId="0">
      <selection activeCell="F12" sqref="F12"/>
      <extLst>
        <ext xmlns:xlsdti="http://schemas.microsoft.com/office/spreadsheetml/2023/showDataTypeIcons" uri="{77bfe23e-c014-4d31-8a63-9c772dbf06b6}">
          <xlsdti:showDataTypeIcons visible="0"/>
        </ext>
      </extLst>
    </sheetView>
  </sheetViews>
  <sheetFormatPr baseColWidth="10" defaultColWidth="0" defaultRowHeight="15" customHeight="1" zeroHeight="1" x14ac:dyDescent="0.4"/>
  <cols>
    <col min="1" max="1" width="4.23046875" style="35" customWidth="1"/>
    <col min="2" max="2" width="5.69140625" style="35" bestFit="1" customWidth="1"/>
    <col min="3" max="3" width="13.61328125" style="35" customWidth="1"/>
    <col min="4" max="7" width="17.61328125" style="35" customWidth="1"/>
    <col min="8" max="8" width="18" style="35" customWidth="1"/>
    <col min="9" max="9" width="9.69140625" style="35" customWidth="1"/>
    <col min="10" max="10" width="6" style="35" customWidth="1"/>
    <col min="11" max="11" width="4" style="35" hidden="1" customWidth="1"/>
    <col min="12" max="16384" width="11.3828125" style="35" hidden="1"/>
  </cols>
  <sheetData>
    <row r="1" spans="1:11" ht="15" customHeight="1" x14ac:dyDescent="0.4">
      <c r="A1" s="57"/>
      <c r="B1" s="57"/>
      <c r="C1" s="57"/>
      <c r="D1" s="749" t="str">
        <f>INICIO!B7</f>
        <v xml:space="preserve">MAPA DE RIESGOS DE CORRUPCIÓN </v>
      </c>
      <c r="E1" s="749"/>
      <c r="F1" s="749"/>
      <c r="G1" s="749"/>
      <c r="H1" s="750" t="str">
        <f>'1_IDENTIFICACIÓN'!J4</f>
        <v>Fecha de elaboración o actualización:</v>
      </c>
      <c r="I1" s="718">
        <f>'1_IDENTIFICACIÓN'!L4</f>
        <v>46021</v>
      </c>
      <c r="J1" s="54"/>
      <c r="K1" s="54"/>
    </row>
    <row r="2" spans="1:11" ht="15" customHeight="1" x14ac:dyDescent="0.4">
      <c r="A2" s="57"/>
      <c r="B2" s="57"/>
      <c r="C2" s="57"/>
      <c r="D2" s="749"/>
      <c r="E2" s="749"/>
      <c r="F2" s="749"/>
      <c r="G2" s="749"/>
      <c r="H2" s="751"/>
      <c r="I2" s="719"/>
      <c r="J2" s="54"/>
      <c r="K2" s="54"/>
    </row>
    <row r="3" spans="1:11" ht="30" customHeight="1" x14ac:dyDescent="0.4">
      <c r="A3" s="57"/>
      <c r="B3" s="57"/>
      <c r="C3" s="57"/>
      <c r="D3" s="752" t="s">
        <v>569</v>
      </c>
      <c r="E3" s="752"/>
      <c r="F3" s="752"/>
      <c r="G3" s="752"/>
      <c r="H3" s="55" t="str">
        <f>'1_IDENTIFICACIÓN'!J6</f>
        <v>Vigencia:</v>
      </c>
      <c r="I3" s="56">
        <f>'1_IDENTIFICACIÓN'!L6</f>
        <v>2026</v>
      </c>
      <c r="K3" s="40"/>
    </row>
    <row r="4" spans="1:11" ht="15" customHeight="1" x14ac:dyDescent="0.4">
      <c r="A4" s="57"/>
      <c r="B4" s="57"/>
      <c r="C4" s="57"/>
      <c r="D4" s="57"/>
      <c r="E4" s="58"/>
      <c r="F4" s="58"/>
      <c r="G4" s="58"/>
      <c r="H4" s="57"/>
      <c r="I4" s="57"/>
      <c r="K4" s="40"/>
    </row>
    <row r="5" spans="1:11" thickBot="1" x14ac:dyDescent="0.45">
      <c r="A5" s="57"/>
      <c r="B5" s="57"/>
      <c r="C5" s="57"/>
      <c r="D5" s="57"/>
      <c r="E5" s="57"/>
      <c r="F5" s="57"/>
      <c r="G5" s="57"/>
      <c r="H5" s="57"/>
      <c r="I5" s="57"/>
    </row>
    <row r="6" spans="1:11" thickBot="1" x14ac:dyDescent="0.45">
      <c r="A6" s="57"/>
      <c r="B6" s="59"/>
      <c r="C6" s="59"/>
      <c r="D6" s="724" t="s">
        <v>299</v>
      </c>
      <c r="E6" s="725"/>
      <c r="F6" s="725"/>
      <c r="G6" s="725"/>
      <c r="H6" s="726"/>
      <c r="I6" s="57"/>
    </row>
    <row r="7" spans="1:11" ht="22.5" customHeight="1" x14ac:dyDescent="0.4">
      <c r="A7" s="57"/>
      <c r="B7" s="60"/>
      <c r="C7" s="61"/>
      <c r="D7" s="72" t="str">
        <f>CONFIGURACIÓN!$AA$6</f>
        <v>Leve</v>
      </c>
      <c r="E7" s="73" t="str">
        <f>CONFIGURACIÓN!$AA$7</f>
        <v>Menor</v>
      </c>
      <c r="F7" s="73" t="str">
        <f>CONFIGURACIÓN!$AA$8</f>
        <v>Moderado</v>
      </c>
      <c r="G7" s="73" t="str">
        <f>CONFIGURACIÓN!$AA$9</f>
        <v>Mayor</v>
      </c>
      <c r="H7" s="74" t="str">
        <f>CONFIGURACIÓN!$AA$10</f>
        <v>Castastrófico</v>
      </c>
      <c r="I7" s="57"/>
    </row>
    <row r="8" spans="1:11" ht="49.5" customHeight="1" x14ac:dyDescent="0.4">
      <c r="A8" s="57"/>
      <c r="B8" s="716" t="s">
        <v>322</v>
      </c>
      <c r="C8" s="62" t="str">
        <f>CONFIGURACIÓN!$V$10</f>
        <v>Muy alta</v>
      </c>
      <c r="D8" s="63" t="str" cm="1">
        <f t="array" ref="D8">_xlfn.TEXTJOIN(",",TRUE,_xlfn.UNIQUE(_xlfn._xlws.FILTER(Tabla135[Id Riesgo],(Tabla135[Registro diligenciado]=TRUE)*(Tabla135[Valoración Probabilidad Residual]=$C8)*(Tabla135[Valoración Impacto Residual]=D$7),"")))</f>
        <v/>
      </c>
      <c r="E8" s="63" t="str" cm="1">
        <f t="array" ref="E8">_xlfn.TEXTJOIN(",",TRUE,_xlfn.UNIQUE(_xlfn._xlws.FILTER(Tabla135[Id Riesgo],(Tabla135[Registro diligenciado]=TRUE)*(Tabla135[Valoración Probabilidad Residual]=$C8)*(Tabla135[Valoración Impacto Residual]=E$7),"")))</f>
        <v/>
      </c>
      <c r="F8" s="63" t="str" cm="1">
        <f t="array" ref="F8">_xlfn.TEXTJOIN(",",TRUE,_xlfn.UNIQUE(_xlfn._xlws.FILTER(Tabla135[Id Riesgo],(Tabla135[Registro diligenciado]=TRUE)*(Tabla135[Valoración Probabilidad Residual]=$C8)*(Tabla135[Valoración Impacto Residual]=F$7),"")))</f>
        <v/>
      </c>
      <c r="G8" s="63" t="str" cm="1">
        <f t="array" ref="G8">_xlfn.TEXTJOIN(",",TRUE,_xlfn.UNIQUE(_xlfn._xlws.FILTER(Tabla135[Id Riesgo],(Tabla135[Registro diligenciado]=TRUE)*(Tabla135[Valoración Probabilidad Residual]=$C8)*(Tabla135[Valoración Impacto Residual]=G$7),"")))</f>
        <v/>
      </c>
      <c r="H8" s="64" t="str" cm="1">
        <f t="array" ref="H8">_xlfn.TEXTJOIN(",",TRUE,_xlfn.UNIQUE(_xlfn._xlws.FILTER(Tabla135[Id Riesgo],(Tabla135[Registro diligenciado]=TRUE)*(Tabla135[Valoración Probabilidad Residual]=$C8)*(Tabla135[Valoración Impacto Residual]=H$7),"")))</f>
        <v/>
      </c>
      <c r="I8" s="57"/>
    </row>
    <row r="9" spans="1:11" ht="49.5" customHeight="1" x14ac:dyDescent="0.4">
      <c r="A9" s="57"/>
      <c r="B9" s="716"/>
      <c r="C9" s="62" t="str">
        <f>CONFIGURACIÓN!$V$9</f>
        <v>Alta</v>
      </c>
      <c r="D9" s="65" t="str" cm="1">
        <f t="array" ref="D9">_xlfn.TEXTJOIN(",",TRUE,_xlfn.UNIQUE(_xlfn._xlws.FILTER(Tabla135[Id Riesgo],(Tabla135[Registro diligenciado]=TRUE)*(Tabla135[Valoración Probabilidad Residual]=$C9)*(Tabla135[Valoración Impacto Residual]=D$7),"")))</f>
        <v/>
      </c>
      <c r="E9" s="65" t="str" cm="1">
        <f t="array" ref="E9">_xlfn.TEXTJOIN(",",TRUE,_xlfn.UNIQUE(_xlfn._xlws.FILTER(Tabla135[Id Riesgo],(Tabla135[Registro diligenciado]=TRUE)*(Tabla135[Valoración Probabilidad Residual]=$C9)*(Tabla135[Valoración Impacto Residual]=E$7),"")))</f>
        <v/>
      </c>
      <c r="F9" s="63" t="str" cm="1">
        <f t="array" ref="F9">_xlfn.TEXTJOIN(",",TRUE,_xlfn.UNIQUE(_xlfn._xlws.FILTER(Tabla135[Id Riesgo],(Tabla135[Registro diligenciado]=TRUE)*(Tabla135[Valoración Probabilidad Residual]=$C9)*(Tabla135[Valoración Impacto Residual]=F$7),"")))</f>
        <v>RC10</v>
      </c>
      <c r="G9" s="63" t="str" cm="1">
        <f t="array" ref="G9">_xlfn.TEXTJOIN(",",TRUE,_xlfn.UNIQUE(_xlfn._xlws.FILTER(Tabla135[Id Riesgo],(Tabla135[Registro diligenciado]=TRUE)*(Tabla135[Valoración Probabilidad Residual]=$C9)*(Tabla135[Valoración Impacto Residual]=G$7),"")))</f>
        <v/>
      </c>
      <c r="H9" s="64" t="str" cm="1">
        <f t="array" ref="H9">_xlfn.TEXTJOIN(",",TRUE,_xlfn.UNIQUE(_xlfn._xlws.FILTER(Tabla135[Id Riesgo],(Tabla135[Registro diligenciado]=TRUE)*(Tabla135[Valoración Probabilidad Residual]=$C9)*(Tabla135[Valoración Impacto Residual]=H$7),"")))</f>
        <v/>
      </c>
      <c r="I9" s="57"/>
    </row>
    <row r="10" spans="1:11" ht="49.5" customHeight="1" x14ac:dyDescent="0.4">
      <c r="A10" s="57"/>
      <c r="B10" s="716"/>
      <c r="C10" s="62" t="str">
        <f>CONFIGURACIÓN!$V$8</f>
        <v>Media</v>
      </c>
      <c r="D10" s="65" t="str" cm="1">
        <f t="array" ref="D10">_xlfn.TEXTJOIN(",",TRUE,_xlfn.UNIQUE(_xlfn._xlws.FILTER(Tabla135[Id Riesgo],(Tabla135[Registro diligenciado]=TRUE)*(Tabla135[Valoración Probabilidad Residual]=$C10)*(Tabla135[Valoración Impacto Residual]=D$7),"")))</f>
        <v/>
      </c>
      <c r="E10" s="65" t="str" cm="1">
        <f t="array" ref="E10">_xlfn.TEXTJOIN(",",TRUE,_xlfn.UNIQUE(_xlfn._xlws.FILTER(Tabla135[Id Riesgo],(Tabla135[Registro diligenciado]=TRUE)*(Tabla135[Valoración Probabilidad Residual]=$C10)*(Tabla135[Valoración Impacto Residual]=E$7),"")))</f>
        <v/>
      </c>
      <c r="F10" s="65" t="str" cm="1">
        <f t="array" ref="F10">_xlfn.TEXTJOIN(",",TRUE,_xlfn.UNIQUE(_xlfn._xlws.FILTER(Tabla135[Id Riesgo],(Tabla135[Registro diligenciado]=TRUE)*(Tabla135[Valoración Probabilidad Residual]=$C10)*(Tabla135[Valoración Impacto Residual]=F$7),"")))</f>
        <v/>
      </c>
      <c r="G10" s="63" t="str" cm="1">
        <f t="array" ref="G10">_xlfn.TEXTJOIN(",",TRUE,_xlfn.UNIQUE(_xlfn._xlws.FILTER(Tabla135[Id Riesgo],(Tabla135[Registro diligenciado]=TRUE)*(Tabla135[Valoración Probabilidad Residual]=$C10)*(Tabla135[Valoración Impacto Residual]=G$7),"")))</f>
        <v>RC24,RC25</v>
      </c>
      <c r="H10" s="64" t="str" cm="1">
        <f t="array" ref="H10">_xlfn.TEXTJOIN(",",TRUE,_xlfn.UNIQUE(_xlfn._xlws.FILTER(Tabla135[Id Riesgo],(Tabla135[Registro diligenciado]=TRUE)*(Tabla135[Valoración Probabilidad Residual]=$C10)*(Tabla135[Valoración Impacto Residual]=H$7),"")))</f>
        <v>RC1,RC2,RC3,RC4,RC12,RC13,RC15,RC16,RC17,RC33</v>
      </c>
      <c r="I10" s="57"/>
    </row>
    <row r="11" spans="1:11" ht="49.5" customHeight="1" x14ac:dyDescent="0.4">
      <c r="A11" s="57"/>
      <c r="B11" s="716"/>
      <c r="C11" s="62" t="str">
        <f>CONFIGURACIÓN!$V$7</f>
        <v>Baja</v>
      </c>
      <c r="D11" s="66" t="str" cm="1">
        <f t="array" ref="D11">_xlfn.TEXTJOIN(",",TRUE,_xlfn.UNIQUE(_xlfn._xlws.FILTER(Tabla135[Id Riesgo],(Tabla135[Registro diligenciado]=TRUE)*(Tabla135[Valoración Probabilidad Residual]=$C11)*(Tabla135[Valoración Impacto Residual]=D$7),"")))</f>
        <v/>
      </c>
      <c r="E11" s="65" t="str" cm="1">
        <f t="array" ref="E11">_xlfn.TEXTJOIN(",",TRUE,_xlfn.UNIQUE(_xlfn._xlws.FILTER(Tabla135[Id Riesgo],(Tabla135[Registro diligenciado]=TRUE)*(Tabla135[Valoración Probabilidad Residual]=$C11)*(Tabla135[Valoración Impacto Residual]=E$7),"")))</f>
        <v>RC11,RC14,RC27,RC31</v>
      </c>
      <c r="F11" s="65" t="str" cm="1">
        <f t="array" ref="F11">_xlfn.TEXTJOIN(",",TRUE,_xlfn.UNIQUE(_xlfn._xlws.FILTER(Tabla135[Id Riesgo],(Tabla135[Registro diligenciado]=TRUE)*(Tabla135[Valoración Probabilidad Residual]=$C11)*(Tabla135[Valoración Impacto Residual]=F$7),"")))</f>
        <v>RC9,RC23</v>
      </c>
      <c r="G11" s="63" t="str" cm="1">
        <f t="array" ref="G11">_xlfn.TEXTJOIN(",",TRUE,_xlfn.UNIQUE(_xlfn._xlws.FILTER(Tabla135[Id Riesgo],(Tabla135[Registro diligenciado]=TRUE)*(Tabla135[Valoración Probabilidad Residual]=$C11)*(Tabla135[Valoración Impacto Residual]=G$7),"")))</f>
        <v>RC8,RC18,RC22,RC34,RC35</v>
      </c>
      <c r="H11" s="64" t="str" cm="1">
        <f t="array" ref="H11">_xlfn.TEXTJOIN(",",TRUE,_xlfn.UNIQUE(_xlfn._xlws.FILTER(Tabla135[Id Riesgo],(Tabla135[Registro diligenciado]=TRUE)*(Tabla135[Valoración Probabilidad Residual]=$C11)*(Tabla135[Valoración Impacto Residual]=H$7),"")))</f>
        <v>RC5,RC6,RC7,RC20,RC26,RC32</v>
      </c>
      <c r="I11" s="57"/>
    </row>
    <row r="12" spans="1:11" ht="49.5" customHeight="1" thickBot="1" x14ac:dyDescent="0.45">
      <c r="A12" s="57"/>
      <c r="B12" s="717"/>
      <c r="C12" s="71" t="str">
        <f>CONFIGURACIÓN!$V$6</f>
        <v>Muy baja</v>
      </c>
      <c r="D12" s="67" t="str" cm="1">
        <f t="array" ref="D12">_xlfn.TEXTJOIN(",",TRUE,_xlfn.UNIQUE(_xlfn._xlws.FILTER(Tabla135[Id Riesgo],(Tabla135[Registro diligenciado]=TRUE)*(Tabla135[Valoración Probabilidad Residual]=$C12)*(Tabla135[Valoración Impacto Residual]=D$7),"")))</f>
        <v/>
      </c>
      <c r="E12" s="67" t="str" cm="1">
        <f t="array" ref="E12">_xlfn.TEXTJOIN(",",TRUE,_xlfn.UNIQUE(_xlfn._xlws.FILTER(Tabla135[Id Riesgo],(Tabla135[Registro diligenciado]=TRUE)*(Tabla135[Valoración Probabilidad Residual]=$C12)*(Tabla135[Valoración Impacto Residual]=E$7),"")))</f>
        <v>RC36</v>
      </c>
      <c r="F12" s="68" t="str" cm="1">
        <f t="array" ref="F12">_xlfn.TEXTJOIN(",",TRUE,_xlfn.UNIQUE(_xlfn._xlws.FILTER(Tabla135[Id Riesgo],(Tabla135[Registro diligenciado]=TRUE)*(Tabla135[Valoración Probabilidad Residual]=$C12)*(Tabla135[Valoración Impacto Residual]=F$7),"")))</f>
        <v>RC37</v>
      </c>
      <c r="G12" s="69" t="str" cm="1">
        <f t="array" ref="G12">_xlfn.TEXTJOIN(",",TRUE,_xlfn.UNIQUE(_xlfn._xlws.FILTER(Tabla135[Id Riesgo],(Tabla135[Registro diligenciado]=TRUE)*(Tabla135[Valoración Probabilidad Residual]=$C12)*(Tabla135[Valoración Impacto Residual]=G$7),"")))</f>
        <v>RC21</v>
      </c>
      <c r="H12" s="70" t="str" cm="1">
        <f t="array" ref="H12">_xlfn.TEXTJOIN(",",TRUE,_xlfn.UNIQUE(_xlfn._xlws.FILTER(Tabla135[Id Riesgo],(Tabla135[Registro diligenciado]=TRUE)*(Tabla135[Valoración Probabilidad Residual]=$C12)*(Tabla135[Valoración Impacto Residual]=H$7),"")))</f>
        <v>RC19,RC28,RC29,RC30</v>
      </c>
      <c r="I12" s="57"/>
    </row>
    <row r="13" spans="1:11" ht="14.6" x14ac:dyDescent="0.4">
      <c r="A13" s="57"/>
      <c r="B13" s="57"/>
      <c r="C13" s="57"/>
      <c r="D13" s="57"/>
      <c r="E13" s="57"/>
      <c r="F13" s="57"/>
      <c r="G13" s="57"/>
      <c r="H13" s="57"/>
      <c r="I13" s="57"/>
    </row>
    <row r="14" spans="1:11" ht="14.6" x14ac:dyDescent="0.4">
      <c r="A14" s="57"/>
      <c r="B14" s="57"/>
      <c r="C14" s="57"/>
      <c r="D14" s="57"/>
      <c r="E14" s="57"/>
      <c r="F14" s="57"/>
      <c r="G14" s="57"/>
      <c r="H14" s="57"/>
      <c r="I14" s="57"/>
    </row>
    <row r="15" spans="1:11" ht="15" customHeight="1" x14ac:dyDescent="0.4"/>
    <row r="16" spans="1:11" ht="15" customHeight="1" x14ac:dyDescent="0.4"/>
    <row r="17" spans="3:6" ht="14.6" hidden="1" x14ac:dyDescent="0.4">
      <c r="C17" s="35" t="str" cm="1">
        <f t="array" ref="C17">_xlfn.TEXTJOIN(",",TRUE,_xlfn.UNIQUE(_xlfn._xlws.FILTER(Tabla135[Id Riesgo],(Tabla135[Registro diligenciado]=TRUE)*(Tabla135[Probabilidad residual Final]=$C8)*(Tabla135[Impacto Residual Final]=D$7),""),1,1))</f>
        <v/>
      </c>
    </row>
    <row r="18" spans="3:6" ht="15" hidden="1" customHeight="1" x14ac:dyDescent="0.4">
      <c r="C18" s="35" t="str" cm="1">
        <f t="array" ref="C18">_xlfn._xlws.FILTER(Tabla135[Id Riesgo],(Tabla135[Registro diligenciado]=TRUE)*(Tabla135[Probabilidad residual Final]=$C8)*(Tabla135[Impacto Residual Final]=D$7),"")</f>
        <v/>
      </c>
      <c r="E18" s="107" t="str" cm="1">
        <f t="array" ref="E18">_xlfn.TEXTJOIN(",",TRUE,_xlfn.UNIQUE(_xlfn._xlws.FILTER(Tabla135[Id Riesgo],(Tabla135[Registro diligenciado]=TRUE)*(Tabla135[Probabilidad residual Final]=$C11)*(Tabla135[Impacto Residual Final]=E$7),"")))</f>
        <v/>
      </c>
      <c r="F18" s="35" t="str" cm="1">
        <f t="array" ref="F18">_xlfn._xlws.FILTER(Tabla135[Id Riesgo],Tabla135[Probabilidad residual Final]=$C11,"")</f>
        <v/>
      </c>
    </row>
  </sheetData>
  <sheetProtection algorithmName="SHA-512" hashValue="4tOQcDBj3dticxnec2/GBTt3WEbG2aTPVl7sPwNGlZrv00oVDnXWLPZ9SP57TYj+AJKDz60IOnijEk1vVIeqOQ==" saltValue="Z2kc9KQV9wW3X9Cz8h+lsw==" spinCount="100000" sheet="1" objects="1" scenarios="1"/>
  <mergeCells count="6">
    <mergeCell ref="B8:B12"/>
    <mergeCell ref="D1:G2"/>
    <mergeCell ref="H1:H2"/>
    <mergeCell ref="I1:I2"/>
    <mergeCell ref="D3:G3"/>
    <mergeCell ref="D6:H6"/>
  </mergeCells>
  <pageMargins left="0.7" right="0.7" top="0.75" bottom="0.75" header="0.3" footer="0.3"/>
  <pageSetup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32</vt:i4>
      </vt:variant>
    </vt:vector>
  </HeadingPairs>
  <TitlesOfParts>
    <vt:vector size="44" baseType="lpstr">
      <vt:lpstr>INICIO</vt:lpstr>
      <vt:lpstr>CONFIGURACIÓN</vt:lpstr>
      <vt:lpstr>0_INSTRUCCIONES</vt:lpstr>
      <vt:lpstr>0_AYUDAS</vt:lpstr>
      <vt:lpstr>1_IDENTIFICACIÓN</vt:lpstr>
      <vt:lpstr>2_RIESGO INHERENTE</vt:lpstr>
      <vt:lpstr>3_MAPA DE CALOR - INHERENTE</vt:lpstr>
      <vt:lpstr>4_CONTROLES</vt:lpstr>
      <vt:lpstr>5_MAPA DE CALOR - RESIDUAL</vt:lpstr>
      <vt:lpstr>6_MC INHERENTE VS RESIDUAL</vt:lpstr>
      <vt:lpstr>7_MAPA DE RIESGOS</vt:lpstr>
      <vt:lpstr>8_RIESGOS POR PROCESO</vt:lpstr>
      <vt:lpstr>Aplicativo</vt:lpstr>
      <vt:lpstr>'0_AYUDAS'!Área_de_impresión</vt:lpstr>
      <vt:lpstr>'0_INSTRUCCIONES'!Área_de_impresión</vt:lpstr>
      <vt:lpstr>'1_IDENTIFICACIÓN'!Área_de_impresión</vt:lpstr>
      <vt:lpstr>'2_RIESGO INHERENTE'!Área_de_impresión</vt:lpstr>
      <vt:lpstr>'3_MAPA DE CALOR - INHERENTE'!Área_de_impresión</vt:lpstr>
      <vt:lpstr>'4_CONTROLES'!Área_de_impresión</vt:lpstr>
      <vt:lpstr>'5_MAPA DE CALOR - RESIDUAL'!Área_de_impresión</vt:lpstr>
      <vt:lpstr>'6_MC INHERENTE VS RESIDUAL'!Área_de_impresión</vt:lpstr>
      <vt:lpstr>'7_MAPA DE RIESGOS'!Área_de_impresión</vt:lpstr>
      <vt:lpstr>'8_RIESGOS POR PROCESO'!Área_de_impresión</vt:lpstr>
      <vt:lpstr>INICIO!Área_de_impresión</vt:lpstr>
      <vt:lpstr>Cargos</vt:lpstr>
      <vt:lpstr>Documentación</vt:lpstr>
      <vt:lpstr>Estado</vt:lpstr>
      <vt:lpstr>Estado_del_riesgo</vt:lpstr>
      <vt:lpstr>Evidencia</vt:lpstr>
      <vt:lpstr>FR_Corrupción</vt:lpstr>
      <vt:lpstr>FR_LA_FT_FP</vt:lpstr>
      <vt:lpstr>Frecuencia</vt:lpstr>
      <vt:lpstr>Fuente</vt:lpstr>
      <vt:lpstr>'5_MAPA DE CALOR - RESIDUAL'!Implementación</vt:lpstr>
      <vt:lpstr>'6_MC INHERENTE VS RESIDUAL'!Implementación</vt:lpstr>
      <vt:lpstr>'7_MAPA DE RIESGOS'!Implementación</vt:lpstr>
      <vt:lpstr>'8_RIESGOS POR PROCESO'!Implementación</vt:lpstr>
      <vt:lpstr>Implementación</vt:lpstr>
      <vt:lpstr>'5_MAPA DE CALOR - RESIDUAL'!Tipo_control</vt:lpstr>
      <vt:lpstr>'6_MC INHERENTE VS RESIDUAL'!Tipo_control</vt:lpstr>
      <vt:lpstr>'7_MAPA DE RIESGOS'!Tipo_control</vt:lpstr>
      <vt:lpstr>'8_RIESGOS POR PROCESO'!Tipo_control</vt:lpstr>
      <vt:lpstr>Tipo_control</vt:lpstr>
      <vt:lpstr>Tipo_de_riesgo_de_Integridad_Pública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Valeria Gaona</dc:creator>
  <cp:lastModifiedBy>Oscar David Gutiérrez Martínez</cp:lastModifiedBy>
  <cp:lastPrinted>2025-11-19T00:51:51Z</cp:lastPrinted>
  <dcterms:created xsi:type="dcterms:W3CDTF">2025-11-10T17:04:46Z</dcterms:created>
  <dcterms:modified xsi:type="dcterms:W3CDTF">2026-02-11T19:34:49Z</dcterms:modified>
</cp:coreProperties>
</file>